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ld Cup" sheetId="1" state="visible" r:id="rId3"/>
    <sheet name="DailySchedule" sheetId="2" state="visible" r:id="rId4"/>
    <sheet name="FairPlay" sheetId="3" state="visible" r:id="rId5"/>
    <sheet name="HeadToHeadComp" sheetId="4" state="visible" r:id="rId6"/>
    <sheet name="Predictions_1" sheetId="5" state="hidden" r:id="rId7"/>
    <sheet name="Predictions_Ranking_1" sheetId="6" state="hidden" r:id="rId8"/>
    <sheet name="Predictions_2" sheetId="7" state="hidden" r:id="rId9"/>
    <sheet name="Predictions_Ranking_2" sheetId="8" state="hidden" r:id="rId10"/>
    <sheet name="PrSettings" sheetId="9" state="hidden" r:id="rId11"/>
    <sheet name="Language" sheetId="10" state="visible" r:id="rId12"/>
    <sheet name="TimeZone" sheetId="11" state="visible" r:id="rId13"/>
    <sheet name="Help" sheetId="12" state="visible" r:id="rId14"/>
    <sheet name="Groups" sheetId="13" state="hidden" r:id="rId15"/>
    <sheet name="Matches" sheetId="14" state="hidden" r:id="rId16"/>
    <sheet name="AssignThird" sheetId="15" state="hidden" r:id="rId17"/>
    <sheet name="ThirdPlaced" sheetId="16" state="hidden" r:id="rId18"/>
    <sheet name="Distinctness" sheetId="17" state="hidden" r:id="rId19"/>
    <sheet name="CalcA" sheetId="18" state="hidden" r:id="rId20"/>
    <sheet name="CalcB" sheetId="19" state="hidden" r:id="rId21"/>
    <sheet name="CalcC" sheetId="20" state="hidden" r:id="rId22"/>
    <sheet name="CalcD" sheetId="21" state="hidden" r:id="rId23"/>
    <sheet name="CalcE" sheetId="22" state="hidden" r:id="rId24"/>
    <sheet name="CalcF" sheetId="23" state="hidden" r:id="rId25"/>
    <sheet name="CalcG" sheetId="24" state="hidden" r:id="rId26"/>
    <sheet name="CalcH" sheetId="25" state="hidden" r:id="rId27"/>
    <sheet name="CalcI" sheetId="26" state="hidden" r:id="rId28"/>
    <sheet name="CalcJ" sheetId="27" state="hidden" r:id="rId29"/>
    <sheet name="CalcK" sheetId="28" state="hidden" r:id="rId30"/>
    <sheet name="CalcL" sheetId="29" state="hidden" r:id="rId31"/>
  </sheets>
  <definedNames>
    <definedName function="false" hidden="false" localSheetId="14" name="_xlnm.Print_Area" vbProcedure="false">AssignThird!$C$2:$K$502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<sst xmlns="http://schemas.openxmlformats.org/spreadsheetml/2006/main" count="7736" uniqueCount="1901">
  <si>
    <t xml:space="preserve">hb/vers. 4.2.5
2026-04-10</t>
  </si>
  <si>
    <t xml:space="preserve">1A</t>
  </si>
  <si>
    <t xml:space="preserve">1B</t>
  </si>
  <si>
    <t xml:space="preserve">1C</t>
  </si>
  <si>
    <t xml:space="preserve">1D</t>
  </si>
  <si>
    <t xml:space="preserve">1E</t>
  </si>
  <si>
    <t xml:space="preserve">1F</t>
  </si>
  <si>
    <t xml:space="preserve">1G</t>
  </si>
  <si>
    <t xml:space="preserve">1H</t>
  </si>
  <si>
    <t xml:space="preserve">1I</t>
  </si>
  <si>
    <t xml:space="preserve">1J</t>
  </si>
  <si>
    <t xml:space="preserve">1K</t>
  </si>
  <si>
    <t xml:space="preserve">1L</t>
  </si>
  <si>
    <t xml:space="preserve">2A</t>
  </si>
  <si>
    <t xml:space="preserve">2B</t>
  </si>
  <si>
    <t xml:space="preserve">2C</t>
  </si>
  <si>
    <t xml:space="preserve">2D</t>
  </si>
  <si>
    <t xml:space="preserve">2E</t>
  </si>
  <si>
    <t xml:space="preserve">2F</t>
  </si>
  <si>
    <t xml:space="preserve">2G</t>
  </si>
  <si>
    <t xml:space="preserve">2H</t>
  </si>
  <si>
    <t xml:space="preserve">2I</t>
  </si>
  <si>
    <t xml:space="preserve">2J</t>
  </si>
  <si>
    <t xml:space="preserve">2K</t>
  </si>
  <si>
    <t xml:space="preserve">2L</t>
  </si>
  <si>
    <t xml:space="preserve">3A</t>
  </si>
  <si>
    <t xml:space="preserve">3B</t>
  </si>
  <si>
    <t xml:space="preserve">3C</t>
  </si>
  <si>
    <t xml:space="preserve">3D</t>
  </si>
  <si>
    <t xml:space="preserve">3E</t>
  </si>
  <si>
    <t xml:space="preserve">3F</t>
  </si>
  <si>
    <t xml:space="preserve">3G</t>
  </si>
  <si>
    <t xml:space="preserve">3H</t>
  </si>
  <si>
    <t xml:space="preserve">3I</t>
  </si>
  <si>
    <t xml:space="preserve">3J</t>
  </si>
  <si>
    <t xml:space="preserve">3K</t>
  </si>
  <si>
    <t xml:space="preserve">3L</t>
  </si>
  <si>
    <t xml:space="preserve">4A</t>
  </si>
  <si>
    <t xml:space="preserve">4B</t>
  </si>
  <si>
    <t xml:space="preserve">4C</t>
  </si>
  <si>
    <t xml:space="preserve">4D</t>
  </si>
  <si>
    <t xml:space="preserve">4E</t>
  </si>
  <si>
    <t xml:space="preserve">4F</t>
  </si>
  <si>
    <t xml:space="preserve">4G</t>
  </si>
  <si>
    <t xml:space="preserve">4H</t>
  </si>
  <si>
    <t xml:space="preserve">4I</t>
  </si>
  <si>
    <t xml:space="preserve">4J</t>
  </si>
  <si>
    <t xml:space="preserve">4K</t>
  </si>
  <si>
    <t xml:space="preserve">4L</t>
  </si>
  <si>
    <t xml:space="preserve">Hermann Baum</t>
  </si>
  <si>
    <t xml:space="preserve">https://hermann-baum.de/excel/WorldCup/de</t>
  </si>
  <si>
    <t xml:space="preserve">¤</t>
  </si>
  <si>
    <t xml:space="preserve">L1</t>
  </si>
  <si>
    <t xml:space="preserve">D1</t>
  </si>
  <si>
    <t xml:space="preserve">B1</t>
  </si>
  <si>
    <t xml:space="preserve">A1</t>
  </si>
  <si>
    <t xml:space="preserve">A</t>
  </si>
  <si>
    <t xml:space="preserve">E</t>
  </si>
  <si>
    <t xml:space="preserve">I</t>
  </si>
  <si>
    <t xml:space="preserve">B</t>
  </si>
  <si>
    <t xml:space="preserve">F</t>
  </si>
  <si>
    <t xml:space="preserve">J</t>
  </si>
  <si>
    <t xml:space="preserve">C</t>
  </si>
  <si>
    <t xml:space="preserve">G</t>
  </si>
  <si>
    <t xml:space="preserve">K</t>
  </si>
  <si>
    <t xml:space="preserve">D</t>
  </si>
  <si>
    <t xml:space="preserve">H</t>
  </si>
  <si>
    <t xml:space="preserve">L</t>
  </si>
  <si>
    <t xml:space="preserve">•</t>
  </si>
  <si>
    <t xml:space="preserve">Anna</t>
  </si>
  <si>
    <t xml:space="preserve">Peter</t>
  </si>
  <si>
    <t xml:space="preserve">Rank</t>
  </si>
  <si>
    <t xml:space="preserve">Name</t>
  </si>
  <si>
    <t xml:space="preserve">Score</t>
  </si>
  <si>
    <t xml:space="preserve">First column:</t>
  </si>
  <si>
    <t xml:space="preserve">column difference:</t>
  </si>
  <si>
    <t xml:space="preserve">●</t>
  </si>
  <si>
    <t xml:space="preserve">1.</t>
  </si>
  <si>
    <t xml:space="preserve">2.</t>
  </si>
  <si>
    <t xml:space="preserve">english</t>
  </si>
  <si>
    <t xml:space="preserve">←</t>
  </si>
  <si>
    <t xml:space="preserve">FIFA
rank</t>
  </si>
  <si>
    <t xml:space="preserve">spanish</t>
  </si>
  <si>
    <t xml:space="preserve">italian</t>
  </si>
  <si>
    <t xml:space="preserve">french</t>
  </si>
  <si>
    <t xml:space="preserve">german</t>
  </si>
  <si>
    <t xml:space="preserve">dutch</t>
  </si>
  <si>
    <t xml:space="preserve">my language</t>
  </si>
  <si>
    <t xml:space="preserve">France</t>
  </si>
  <si>
    <t xml:space="preserve">Francia</t>
  </si>
  <si>
    <t xml:space="preserve">Frankreich</t>
  </si>
  <si>
    <t xml:space="preserve">Frankrijk</t>
  </si>
  <si>
    <t xml:space="preserve">Spain</t>
  </si>
  <si>
    <t xml:space="preserve">España</t>
  </si>
  <si>
    <t xml:space="preserve">Spagna</t>
  </si>
  <si>
    <t xml:space="preserve">Espagne</t>
  </si>
  <si>
    <t xml:space="preserve">Spanien</t>
  </si>
  <si>
    <t xml:space="preserve">Spanje</t>
  </si>
  <si>
    <t xml:space="preserve">Argentina</t>
  </si>
  <si>
    <t xml:space="preserve">Argentine</t>
  </si>
  <si>
    <t xml:space="preserve">Argentinien</t>
  </si>
  <si>
    <t xml:space="preserve">Argentinië</t>
  </si>
  <si>
    <t xml:space="preserve">England</t>
  </si>
  <si>
    <t xml:space="preserve">Inglaterra</t>
  </si>
  <si>
    <t xml:space="preserve">Inghilterra</t>
  </si>
  <si>
    <t xml:space="preserve">Angleterre</t>
  </si>
  <si>
    <t xml:space="preserve">Engeland</t>
  </si>
  <si>
    <t xml:space="preserve">Portugal</t>
  </si>
  <si>
    <t xml:space="preserve">Portogallo</t>
  </si>
  <si>
    <t xml:space="preserve">Brazil</t>
  </si>
  <si>
    <t xml:space="preserve">Brasil</t>
  </si>
  <si>
    <t xml:space="preserve">Brasile</t>
  </si>
  <si>
    <t xml:space="preserve">Brésil</t>
  </si>
  <si>
    <t xml:space="preserve">Brasilien</t>
  </si>
  <si>
    <t xml:space="preserve">Brazilië</t>
  </si>
  <si>
    <t xml:space="preserve">Netherlands</t>
  </si>
  <si>
    <t xml:space="preserve">Países Bajos</t>
  </si>
  <si>
    <t xml:space="preserve">Paesi Bassi</t>
  </si>
  <si>
    <t xml:space="preserve">Pays-Bas</t>
  </si>
  <si>
    <t xml:space="preserve">Niederlande</t>
  </si>
  <si>
    <t xml:space="preserve">Nederland</t>
  </si>
  <si>
    <t xml:space="preserve">Morocco</t>
  </si>
  <si>
    <t xml:space="preserve">Marruecos</t>
  </si>
  <si>
    <t xml:space="preserve">Marocco</t>
  </si>
  <si>
    <t xml:space="preserve">Maroc</t>
  </si>
  <si>
    <t xml:space="preserve">Marokko</t>
  </si>
  <si>
    <t xml:space="preserve">Belgium</t>
  </si>
  <si>
    <t xml:space="preserve">Bélgica</t>
  </si>
  <si>
    <t xml:space="preserve">Belgio</t>
  </si>
  <si>
    <t xml:space="preserve">Belgique</t>
  </si>
  <si>
    <t xml:space="preserve">Belgien</t>
  </si>
  <si>
    <t xml:space="preserve">België</t>
  </si>
  <si>
    <t xml:space="preserve">Germany</t>
  </si>
  <si>
    <t xml:space="preserve">Alemania</t>
  </si>
  <si>
    <t xml:space="preserve">Germania</t>
  </si>
  <si>
    <t xml:space="preserve">Allemagne</t>
  </si>
  <si>
    <t xml:space="preserve">Deutschland</t>
  </si>
  <si>
    <t xml:space="preserve">Duitsland</t>
  </si>
  <si>
    <t xml:space="preserve">Croatia</t>
  </si>
  <si>
    <t xml:space="preserve">Croacia</t>
  </si>
  <si>
    <t xml:space="preserve">Croazia</t>
  </si>
  <si>
    <t xml:space="preserve">Croatie</t>
  </si>
  <si>
    <t xml:space="preserve">Kroatien</t>
  </si>
  <si>
    <t xml:space="preserve">Kroatië</t>
  </si>
  <si>
    <t xml:space="preserve">Italy</t>
  </si>
  <si>
    <t xml:space="preserve">Italia</t>
  </si>
  <si>
    <t xml:space="preserve">Italie</t>
  </si>
  <si>
    <t xml:space="preserve">Italien</t>
  </si>
  <si>
    <t xml:space="preserve">Italië</t>
  </si>
  <si>
    <t xml:space="preserve">Colombia</t>
  </si>
  <si>
    <t xml:space="preserve">Colombie</t>
  </si>
  <si>
    <t xml:space="preserve">Kolumbien</t>
  </si>
  <si>
    <t xml:space="preserve">Senegal</t>
  </si>
  <si>
    <t xml:space="preserve">Sénégal</t>
  </si>
  <si>
    <t xml:space="preserve">Mexico</t>
  </si>
  <si>
    <t xml:space="preserve">México</t>
  </si>
  <si>
    <t xml:space="preserve">Messico</t>
  </si>
  <si>
    <t xml:space="preserve">Mexique</t>
  </si>
  <si>
    <t xml:space="preserve">Mexiko</t>
  </si>
  <si>
    <t xml:space="preserve">USA</t>
  </si>
  <si>
    <t xml:space="preserve">EE.UU.</t>
  </si>
  <si>
    <t xml:space="preserve">Uruguay</t>
  </si>
  <si>
    <t xml:space="preserve">Japan</t>
  </si>
  <si>
    <t xml:space="preserve">Japón</t>
  </si>
  <si>
    <t xml:space="preserve">Giappone</t>
  </si>
  <si>
    <t xml:space="preserve">Japon</t>
  </si>
  <si>
    <t xml:space="preserve">Switzerland</t>
  </si>
  <si>
    <t xml:space="preserve">Suiza</t>
  </si>
  <si>
    <t xml:space="preserve">Svizzera</t>
  </si>
  <si>
    <t xml:space="preserve">Suisse</t>
  </si>
  <si>
    <t xml:space="preserve">Schweiz</t>
  </si>
  <si>
    <t xml:space="preserve">Zwitserland</t>
  </si>
  <si>
    <t xml:space="preserve">Denmark</t>
  </si>
  <si>
    <t xml:space="preserve">Dinamarca</t>
  </si>
  <si>
    <t xml:space="preserve">Danimarca</t>
  </si>
  <si>
    <t xml:space="preserve">Danemark</t>
  </si>
  <si>
    <t xml:space="preserve">Dänemark</t>
  </si>
  <si>
    <t xml:space="preserve">Denemarken</t>
  </si>
  <si>
    <t xml:space="preserve">IR Iran</t>
  </si>
  <si>
    <t xml:space="preserve">IR Irán</t>
  </si>
  <si>
    <t xml:space="preserve">RI Iran</t>
  </si>
  <si>
    <t xml:space="preserve">Turkey</t>
  </si>
  <si>
    <t xml:space="preserve">Turquía</t>
  </si>
  <si>
    <t xml:space="preserve">Turchia</t>
  </si>
  <si>
    <t xml:space="preserve">Turquie</t>
  </si>
  <si>
    <t xml:space="preserve">Türkei</t>
  </si>
  <si>
    <t xml:space="preserve">Turkije</t>
  </si>
  <si>
    <t xml:space="preserve">Ecuador</t>
  </si>
  <si>
    <t xml:space="preserve">Équateur</t>
  </si>
  <si>
    <t xml:space="preserve">Austria</t>
  </si>
  <si>
    <t xml:space="preserve">Autriche</t>
  </si>
  <si>
    <t xml:space="preserve">Österreich</t>
  </si>
  <si>
    <t xml:space="preserve">Oostenrijk</t>
  </si>
  <si>
    <t xml:space="preserve">Rep. of Korea</t>
  </si>
  <si>
    <t xml:space="preserve">Rep. de Corea</t>
  </si>
  <si>
    <t xml:space="preserve">Rep. di Corea</t>
  </si>
  <si>
    <t xml:space="preserve">Rép. de Corée</t>
  </si>
  <si>
    <t xml:space="preserve">Südkorea</t>
  </si>
  <si>
    <t xml:space="preserve">Rep. Korea</t>
  </si>
  <si>
    <t xml:space="preserve">Nigeria</t>
  </si>
  <si>
    <t xml:space="preserve">Australia</t>
  </si>
  <si>
    <t xml:space="preserve">Australie</t>
  </si>
  <si>
    <t xml:space="preserve">Australien</t>
  </si>
  <si>
    <t xml:space="preserve">Australië</t>
  </si>
  <si>
    <t xml:space="preserve">Algeria</t>
  </si>
  <si>
    <t xml:space="preserve">Argelia</t>
  </si>
  <si>
    <t xml:space="preserve">Algérie</t>
  </si>
  <si>
    <t xml:space="preserve">Algerien</t>
  </si>
  <si>
    <t xml:space="preserve">Algerije</t>
  </si>
  <si>
    <t xml:space="preserve">Egypt</t>
  </si>
  <si>
    <t xml:space="preserve">Egipto</t>
  </si>
  <si>
    <t xml:space="preserve">Egitto</t>
  </si>
  <si>
    <t xml:space="preserve">Egypte</t>
  </si>
  <si>
    <t xml:space="preserve">Ägypten</t>
  </si>
  <si>
    <t xml:space="preserve">Canada</t>
  </si>
  <si>
    <t xml:space="preserve">Canadá</t>
  </si>
  <si>
    <t xml:space="preserve">Kanada</t>
  </si>
  <si>
    <t xml:space="preserve">Norway</t>
  </si>
  <si>
    <t xml:space="preserve">Noruega</t>
  </si>
  <si>
    <t xml:space="preserve">Norvegia</t>
  </si>
  <si>
    <t xml:space="preserve">Norvège</t>
  </si>
  <si>
    <t xml:space="preserve">Norwegen</t>
  </si>
  <si>
    <t xml:space="preserve">Noorwegen</t>
  </si>
  <si>
    <t xml:space="preserve">Ukraine</t>
  </si>
  <si>
    <t xml:space="preserve">Ucrania</t>
  </si>
  <si>
    <t xml:space="preserve">Ucraina</t>
  </si>
  <si>
    <t xml:space="preserve">Oekraïne</t>
  </si>
  <si>
    <t xml:space="preserve">Panama</t>
  </si>
  <si>
    <t xml:space="preserve">Panamá</t>
  </si>
  <si>
    <t xml:space="preserve">Ivory Coast</t>
  </si>
  <si>
    <t xml:space="preserve">Costa de Marfil</t>
  </si>
  <si>
    <t xml:space="preserve">Costa d'Avorio</t>
  </si>
  <si>
    <t xml:space="preserve">Côte d'Ivoire</t>
  </si>
  <si>
    <t xml:space="preserve">Elfenbeinküste</t>
  </si>
  <si>
    <t xml:space="preserve">Ivoorkust</t>
  </si>
  <si>
    <t xml:space="preserve">Poland</t>
  </si>
  <si>
    <t xml:space="preserve">Polonia</t>
  </si>
  <si>
    <t xml:space="preserve">Pologne</t>
  </si>
  <si>
    <t xml:space="preserve">Polen</t>
  </si>
  <si>
    <t xml:space="preserve">Russia</t>
  </si>
  <si>
    <t xml:space="preserve">Rusia</t>
  </si>
  <si>
    <t xml:space="preserve">Russie</t>
  </si>
  <si>
    <t xml:space="preserve">Russland</t>
  </si>
  <si>
    <t xml:space="preserve">Rusland</t>
  </si>
  <si>
    <t xml:space="preserve">Wales</t>
  </si>
  <si>
    <t xml:space="preserve">Gales</t>
  </si>
  <si>
    <t xml:space="preserve">Galles</t>
  </si>
  <si>
    <t xml:space="preserve">Pays de Galles</t>
  </si>
  <si>
    <t xml:space="preserve">Sweden</t>
  </si>
  <si>
    <t xml:space="preserve">Suecia</t>
  </si>
  <si>
    <t xml:space="preserve">Svezia</t>
  </si>
  <si>
    <t xml:space="preserve">Suède</t>
  </si>
  <si>
    <t xml:space="preserve">Schweden</t>
  </si>
  <si>
    <t xml:space="preserve">Zweden</t>
  </si>
  <si>
    <t xml:space="preserve">Serbia</t>
  </si>
  <si>
    <t xml:space="preserve">Serbie</t>
  </si>
  <si>
    <t xml:space="preserve">Serbien</t>
  </si>
  <si>
    <t xml:space="preserve">Servië</t>
  </si>
  <si>
    <t xml:space="preserve">Paraguay</t>
  </si>
  <si>
    <t xml:space="preserve">Czech Rep.</t>
  </si>
  <si>
    <t xml:space="preserve">Checa</t>
  </si>
  <si>
    <t xml:space="preserve">Ceca</t>
  </si>
  <si>
    <t xml:space="preserve">Rép. Tchèque</t>
  </si>
  <si>
    <t xml:space="preserve">Tschechien</t>
  </si>
  <si>
    <t xml:space="preserve">Tsjechië</t>
  </si>
  <si>
    <t xml:space="preserve">Hungary</t>
  </si>
  <si>
    <t xml:space="preserve">Hungría</t>
  </si>
  <si>
    <t xml:space="preserve">Ungheria</t>
  </si>
  <si>
    <t xml:space="preserve">Hongrie</t>
  </si>
  <si>
    <t xml:space="preserve">Ungarn</t>
  </si>
  <si>
    <t xml:space="preserve">Hongarije</t>
  </si>
  <si>
    <t xml:space="preserve">Scotland</t>
  </si>
  <si>
    <t xml:space="preserve">Escocia</t>
  </si>
  <si>
    <t xml:space="preserve">Scozia</t>
  </si>
  <si>
    <t xml:space="preserve">Écosse</t>
  </si>
  <si>
    <t xml:space="preserve">Schottland</t>
  </si>
  <si>
    <t xml:space="preserve">Schotland</t>
  </si>
  <si>
    <t xml:space="preserve">Tunisia</t>
  </si>
  <si>
    <t xml:space="preserve">Túnez</t>
  </si>
  <si>
    <t xml:space="preserve">Tunisie</t>
  </si>
  <si>
    <t xml:space="preserve">Tunesien</t>
  </si>
  <si>
    <t xml:space="preserve">Tunesië</t>
  </si>
  <si>
    <t xml:space="preserve">Cameroon</t>
  </si>
  <si>
    <t xml:space="preserve">Camerún</t>
  </si>
  <si>
    <t xml:space="preserve">Camerun</t>
  </si>
  <si>
    <t xml:space="preserve">Cameroun</t>
  </si>
  <si>
    <t xml:space="preserve">Kamerun</t>
  </si>
  <si>
    <t xml:space="preserve">Kameroen</t>
  </si>
  <si>
    <t xml:space="preserve">DR Congo</t>
  </si>
  <si>
    <t xml:space="preserve">RD Congo</t>
  </si>
  <si>
    <t xml:space="preserve">DR Kongo</t>
  </si>
  <si>
    <t xml:space="preserve">Greece</t>
  </si>
  <si>
    <t xml:space="preserve">Grecia</t>
  </si>
  <si>
    <t xml:space="preserve">Grèce</t>
  </si>
  <si>
    <t xml:space="preserve">Griechenland</t>
  </si>
  <si>
    <t xml:space="preserve">Griekenland</t>
  </si>
  <si>
    <t xml:space="preserve">Slovakia</t>
  </si>
  <si>
    <t xml:space="preserve">Eslovaquia</t>
  </si>
  <si>
    <t xml:space="preserve">Slovacchia</t>
  </si>
  <si>
    <t xml:space="preserve">Slovaquie</t>
  </si>
  <si>
    <t xml:space="preserve">Slowakei</t>
  </si>
  <si>
    <t xml:space="preserve">Slowakije</t>
  </si>
  <si>
    <t xml:space="preserve">Venezuela</t>
  </si>
  <si>
    <t xml:space="preserve">Uzbekistan</t>
  </si>
  <si>
    <t xml:space="preserve">Uzbekistán</t>
  </si>
  <si>
    <t xml:space="preserve">Ouzbékistan</t>
  </si>
  <si>
    <t xml:space="preserve">Usbekistan</t>
  </si>
  <si>
    <t xml:space="preserve">Oezbekistan</t>
  </si>
  <si>
    <t xml:space="preserve">Costa Rica</t>
  </si>
  <si>
    <t xml:space="preserve">Mali</t>
  </si>
  <si>
    <t xml:space="preserve">Peru</t>
  </si>
  <si>
    <t xml:space="preserve">Perú</t>
  </si>
  <si>
    <t xml:space="preserve">Perù</t>
  </si>
  <si>
    <t xml:space="preserve">Pérou</t>
  </si>
  <si>
    <t xml:space="preserve">Chile</t>
  </si>
  <si>
    <t xml:space="preserve">Cile</t>
  </si>
  <si>
    <t xml:space="preserve">Chili</t>
  </si>
  <si>
    <t xml:space="preserve">Qatar</t>
  </si>
  <si>
    <t xml:space="preserve">Katar</t>
  </si>
  <si>
    <t xml:space="preserve">Romania</t>
  </si>
  <si>
    <t xml:space="preserve">Rumanía</t>
  </si>
  <si>
    <t xml:space="preserve">Roumanie</t>
  </si>
  <si>
    <t xml:space="preserve">Rumänien</t>
  </si>
  <si>
    <t xml:space="preserve">Roemenië</t>
  </si>
  <si>
    <t xml:space="preserve">Iraq</t>
  </si>
  <si>
    <t xml:space="preserve">Irak</t>
  </si>
  <si>
    <t xml:space="preserve">Slovenia</t>
  </si>
  <si>
    <t xml:space="preserve">Eslovenia</t>
  </si>
  <si>
    <t xml:space="preserve">Slovénie</t>
  </si>
  <si>
    <t xml:space="preserve">Slowenien</t>
  </si>
  <si>
    <t xml:space="preserve">Slovenië</t>
  </si>
  <si>
    <t xml:space="preserve">Republik Irland</t>
  </si>
  <si>
    <t xml:space="preserve">South Africa</t>
  </si>
  <si>
    <t xml:space="preserve">Sudáfrica</t>
  </si>
  <si>
    <t xml:space="preserve">Sudafrica</t>
  </si>
  <si>
    <t xml:space="preserve">Afrique du Sud</t>
  </si>
  <si>
    <t xml:space="preserve">Südafrika</t>
  </si>
  <si>
    <t xml:space="preserve">Zuid-Afrika</t>
  </si>
  <si>
    <t xml:space="preserve">Saudi Arabia</t>
  </si>
  <si>
    <t xml:space="preserve">Arabia Saudita</t>
  </si>
  <si>
    <t xml:space="preserve">Arabie Saoudite</t>
  </si>
  <si>
    <t xml:space="preserve">Saudiarabien</t>
  </si>
  <si>
    <t xml:space="preserve">Saoedi-Arabië</t>
  </si>
  <si>
    <t xml:space="preserve">Burkina Faso</t>
  </si>
  <si>
    <t xml:space="preserve">Jordan</t>
  </si>
  <si>
    <t xml:space="preserve">Jordán</t>
  </si>
  <si>
    <t xml:space="preserve">Giordania</t>
  </si>
  <si>
    <t xml:space="preserve">Jordanie</t>
  </si>
  <si>
    <t xml:space="preserve">Jordanien</t>
  </si>
  <si>
    <t xml:space="preserve">Jordanië</t>
  </si>
  <si>
    <t xml:space="preserve">Albania</t>
  </si>
  <si>
    <t xml:space="preserve">Albanie</t>
  </si>
  <si>
    <t xml:space="preserve">Albanien</t>
  </si>
  <si>
    <t xml:space="preserve">Albanië</t>
  </si>
  <si>
    <t xml:space="preserve">Bosnia/Herzeg.</t>
  </si>
  <si>
    <t xml:space="preserve">Bosnia/Erzeg.</t>
  </si>
  <si>
    <t xml:space="preserve">Bosnie-Herzég.</t>
  </si>
  <si>
    <t xml:space="preserve">Bosnien/Herzeg.</t>
  </si>
  <si>
    <t xml:space="preserve">Bosnië/Herzeg.</t>
  </si>
  <si>
    <t xml:space="preserve">Honduras</t>
  </si>
  <si>
    <t xml:space="preserve">Nordmazedonien</t>
  </si>
  <si>
    <t xml:space="preserve">Vereinigte Arabische Emirate</t>
  </si>
  <si>
    <t xml:space="preserve">Cape Verde</t>
  </si>
  <si>
    <t xml:space="preserve">Cabo Verde</t>
  </si>
  <si>
    <t xml:space="preserve">Capo Verde</t>
  </si>
  <si>
    <t xml:space="preserve">Cap-Vert</t>
  </si>
  <si>
    <t xml:space="preserve">Kap Verde</t>
  </si>
  <si>
    <t xml:space="preserve">Kaapverdië</t>
  </si>
  <si>
    <t xml:space="preserve">Northern Ireland</t>
  </si>
  <si>
    <t xml:space="preserve">Irlanda del Norte</t>
  </si>
  <si>
    <t xml:space="preserve">Irlanda del Nord</t>
  </si>
  <si>
    <t xml:space="preserve">Irlande du Nord</t>
  </si>
  <si>
    <t xml:space="preserve">Nordirland</t>
  </si>
  <si>
    <t xml:space="preserve">Noord-Ierland</t>
  </si>
  <si>
    <t xml:space="preserve">Jamaica</t>
  </si>
  <si>
    <t xml:space="preserve">Giamaica</t>
  </si>
  <si>
    <t xml:space="preserve">Jamaïque</t>
  </si>
  <si>
    <t xml:space="preserve">Jamaika</t>
  </si>
  <si>
    <t xml:space="preserve">Georgia</t>
  </si>
  <si>
    <t xml:space="preserve">Géorgie</t>
  </si>
  <si>
    <t xml:space="preserve">Georgien</t>
  </si>
  <si>
    <t xml:space="preserve">Georgië</t>
  </si>
  <si>
    <t xml:space="preserve">Finland</t>
  </si>
  <si>
    <t xml:space="preserve">Finlandia</t>
  </si>
  <si>
    <t xml:space="preserve">Finlande</t>
  </si>
  <si>
    <t xml:space="preserve">Finnland</t>
  </si>
  <si>
    <t xml:space="preserve">Ghana</t>
  </si>
  <si>
    <t xml:space="preserve">Iceland</t>
  </si>
  <si>
    <t xml:space="preserve">Islandia</t>
  </si>
  <si>
    <t xml:space="preserve">Islanda</t>
  </si>
  <si>
    <t xml:space="preserve">Islande</t>
  </si>
  <si>
    <t xml:space="preserve">Island</t>
  </si>
  <si>
    <t xml:space="preserve">IJsland</t>
  </si>
  <si>
    <t xml:space="preserve">Bolivia</t>
  </si>
  <si>
    <t xml:space="preserve">Bolivie</t>
  </si>
  <si>
    <t xml:space="preserve">Bolivien</t>
  </si>
  <si>
    <t xml:space="preserve">Bolivië</t>
  </si>
  <si>
    <t xml:space="preserve">Israel</t>
  </si>
  <si>
    <t xml:space="preserve">Israele</t>
  </si>
  <si>
    <t xml:space="preserve">Israël</t>
  </si>
  <si>
    <t xml:space="preserve">Kosovo</t>
  </si>
  <si>
    <t xml:space="preserve">Oman</t>
  </si>
  <si>
    <t xml:space="preserve">Omán</t>
  </si>
  <si>
    <t xml:space="preserve">Guinea</t>
  </si>
  <si>
    <t xml:space="preserve">Montenegro</t>
  </si>
  <si>
    <t xml:space="preserve">Monténégro</t>
  </si>
  <si>
    <t xml:space="preserve">Curaçao</t>
  </si>
  <si>
    <t xml:space="preserve">Curazao</t>
  </si>
  <si>
    <t xml:space="preserve">Curacao</t>
  </si>
  <si>
    <t xml:space="preserve">Haiti</t>
  </si>
  <si>
    <t xml:space="preserve">Haïti</t>
  </si>
  <si>
    <t xml:space="preserve">Syrien</t>
  </si>
  <si>
    <t xml:space="preserve">New Zealand</t>
  </si>
  <si>
    <t xml:space="preserve">Nueva Zelanda</t>
  </si>
  <si>
    <t xml:space="preserve">Nuova Zelanda</t>
  </si>
  <si>
    <t xml:space="preserve">Nouv.-Zélande</t>
  </si>
  <si>
    <t xml:space="preserve">Neuseeland</t>
  </si>
  <si>
    <t xml:space="preserve">Nieuw-Zeeland</t>
  </si>
  <si>
    <t xml:space="preserve">Bulgaria</t>
  </si>
  <si>
    <t xml:space="preserve">Bulgarie</t>
  </si>
  <si>
    <t xml:space="preserve">Bulgarien</t>
  </si>
  <si>
    <t xml:space="preserve">Bulgarije</t>
  </si>
  <si>
    <t xml:space="preserve">Gabun</t>
  </si>
  <si>
    <t xml:space="preserve">Uganda</t>
  </si>
  <si>
    <t xml:space="preserve">Angola</t>
  </si>
  <si>
    <t xml:space="preserve">Benin</t>
  </si>
  <si>
    <t xml:space="preserve">Play-Off 1</t>
  </si>
  <si>
    <t xml:space="preserve">Play-Off 2</t>
  </si>
  <si>
    <t xml:space="preserve">Play-Off A</t>
  </si>
  <si>
    <t xml:space="preserve">Play-Off B</t>
  </si>
  <si>
    <t xml:space="preserve">Play-Off C</t>
  </si>
  <si>
    <t xml:space="preserve">Play-Off D</t>
  </si>
  <si>
    <t xml:space="preserve">Venue
no.</t>
  </si>
  <si>
    <t xml:space="preserve">Venues</t>
  </si>
  <si>
    <t xml:space="preserve">Vancouver</t>
  </si>
  <si>
    <t xml:space="preserve">Toronto</t>
  </si>
  <si>
    <t xml:space="preserve">New York/New Jersey</t>
  </si>
  <si>
    <t xml:space="preserve">Kansas City</t>
  </si>
  <si>
    <t xml:space="preserve">Dallas</t>
  </si>
  <si>
    <t xml:space="preserve">Houston</t>
  </si>
  <si>
    <t xml:space="preserve">Atlanta</t>
  </si>
  <si>
    <t xml:space="preserve">Los Angeles</t>
  </si>
  <si>
    <t xml:space="preserve">Philadelphia</t>
  </si>
  <si>
    <t xml:space="preserve">Seattle</t>
  </si>
  <si>
    <t xml:space="preserve">San Francisco Bay Area</t>
  </si>
  <si>
    <t xml:space="preserve">Boston</t>
  </si>
  <si>
    <t xml:space="preserve">Miami</t>
  </si>
  <si>
    <t xml:space="preserve">Mexico City</t>
  </si>
  <si>
    <t xml:space="preserve">Guadalajara</t>
  </si>
  <si>
    <t xml:space="preserve">Monterrey</t>
  </si>
  <si>
    <t xml:space="preserve">Titles</t>
  </si>
  <si>
    <t xml:space="preserve">World Cup 2026 in Canada/Mexico/USA</t>
  </si>
  <si>
    <t xml:space="preserve">Copa del Mundo 2026 en Canadá/México/Estados Unidos</t>
  </si>
  <si>
    <t xml:space="preserve">Mondiali 2026 in Canada/Messico/Stati Uniti</t>
  </si>
  <si>
    <t xml:space="preserve">Coupe du monde 2026 au Canada/Mexique/États-Unis</t>
  </si>
  <si>
    <t xml:space="preserve">WM 2026 in Kanada/Mexiko/USA</t>
  </si>
  <si>
    <t xml:space="preserve">WK voetbal 2026 - Canada/Mexico/VS</t>
  </si>
  <si>
    <t xml:space="preserve">Direct comparisons</t>
  </si>
  <si>
    <t xml:space="preserve">Comparaciones directas</t>
  </si>
  <si>
    <t xml:space="preserve">Confronti diretti</t>
  </si>
  <si>
    <t xml:space="preserve">Comparaisons directes</t>
  </si>
  <si>
    <t xml:space="preserve">Direkte Vergleiche</t>
  </si>
  <si>
    <t xml:space="preserve">Onderscheidend vergelijk</t>
  </si>
  <si>
    <t xml:space="preserve">Fair play</t>
  </si>
  <si>
    <t xml:space="preserve">Fair-play</t>
  </si>
  <si>
    <t xml:space="preserve">Fair-Play</t>
  </si>
  <si>
    <t xml:space="preserve">Choose time zone</t>
  </si>
  <si>
    <t xml:space="preserve">Selección de zona horaria</t>
  </si>
  <si>
    <t xml:space="preserve">Selezione del fuso orario</t>
  </si>
  <si>
    <t xml:space="preserve">Choix du fuseau horaire</t>
  </si>
  <si>
    <t xml:space="preserve">Wahl der Zeitzone</t>
  </si>
  <si>
    <t xml:space="preserve">Kies tijdzone</t>
  </si>
  <si>
    <t xml:space="preserve">Matches</t>
  </si>
  <si>
    <t xml:space="preserve">Partidos</t>
  </si>
  <si>
    <t xml:space="preserve">Partite</t>
  </si>
  <si>
    <t xml:space="preserve">Matchs</t>
  </si>
  <si>
    <t xml:space="preserve">Spiele</t>
  </si>
  <si>
    <t xml:space="preserve">Wedstrijden</t>
  </si>
  <si>
    <t xml:space="preserve">Choose language</t>
  </si>
  <si>
    <t xml:space="preserve">Elección de la lengua</t>
  </si>
  <si>
    <t xml:space="preserve">Scelta della lingua</t>
  </si>
  <si>
    <t xml:space="preserve">Choix de langue</t>
  </si>
  <si>
    <t xml:space="preserve">Wahl der Sprache</t>
  </si>
  <si>
    <t xml:space="preserve">Kies taal</t>
  </si>
  <si>
    <t xml:space="preserve">Predictions Ranking</t>
  </si>
  <si>
    <t xml:space="preserve">Ranking de predicciones</t>
  </si>
  <si>
    <t xml:space="preserve">Classifica pronostici</t>
  </si>
  <si>
    <t xml:space="preserve">Classement des pronostics</t>
  </si>
  <si>
    <t xml:space="preserve">Vorhersagen-Ranking</t>
  </si>
  <si>
    <t xml:space="preserve">Voorspellingsklassificatie </t>
  </si>
  <si>
    <t xml:space="preserve">Assignment of the group third in the round of 32</t>
  </si>
  <si>
    <t xml:space="preserve">Asignación del grupo tercero en los dieciseisavos de final</t>
  </si>
  <si>
    <t xml:space="preserve">Assegnazione del terzo gruppo agli girone di 32</t>
  </si>
  <si>
    <t xml:space="preserve">Attribution de la troisième place du groupe en 32e de finale</t>
  </si>
  <si>
    <t xml:space="preserve">Zuordnung der Gruppendritten im Sechzehntelfinale</t>
  </si>
  <si>
    <t xml:space="preserve">Toewijzing van beste derde plaatsen naar de ronde van 32</t>
  </si>
  <si>
    <t xml:space="preserve">Captions</t>
  </si>
  <si>
    <t xml:space="preserve">Group</t>
  </si>
  <si>
    <t xml:space="preserve">Grupo</t>
  </si>
  <si>
    <t xml:space="preserve">Gruppo</t>
  </si>
  <si>
    <t xml:space="preserve">Groupe</t>
  </si>
  <si>
    <t xml:space="preserve">Gruppe</t>
  </si>
  <si>
    <t xml:space="preserve">Groep</t>
  </si>
  <si>
    <t xml:space="preserve">Pts.</t>
  </si>
  <si>
    <t xml:space="preserve">Pt.</t>
  </si>
  <si>
    <t xml:space="preserve">Pkt.</t>
  </si>
  <si>
    <t xml:space="preserve">Ptn.</t>
  </si>
  <si>
    <t xml:space="preserve">GD</t>
  </si>
  <si>
    <t xml:space="preserve">Dif.</t>
  </si>
  <si>
    <t xml:space="preserve">Diff.</t>
  </si>
  <si>
    <t xml:space="preserve">TD</t>
  </si>
  <si>
    <t xml:space="preserve">DS</t>
  </si>
  <si>
    <t xml:space="preserve">Goals</t>
  </si>
  <si>
    <t xml:space="preserve">Goles</t>
  </si>
  <si>
    <t xml:space="preserve">Gol</t>
  </si>
  <si>
    <t xml:space="preserve">Buts</t>
  </si>
  <si>
    <t xml:space="preserve">Tore</t>
  </si>
  <si>
    <t xml:space="preserve">Doelpunten</t>
  </si>
  <si>
    <r>
      <rPr>
        <sz val="11"/>
        <color theme="1"/>
        <rFont val="Calibri"/>
        <family val="2"/>
        <charset val="1"/>
      </rPr>
      <t xml:space="preserve">  </t>
    </r>
    <r>
      <rPr>
        <b val="true"/>
        <sz val="11"/>
        <color theme="1"/>
        <rFont val="Calibri"/>
        <family val="2"/>
        <charset val="1"/>
      </rPr>
      <t xml:space="preserve">Pts.</t>
    </r>
    <r>
      <rPr>
        <sz val="11"/>
        <color theme="1"/>
        <rFont val="Calibri"/>
        <family val="2"/>
        <charset val="1"/>
      </rPr>
      <t xml:space="preserve">     Goals</t>
    </r>
  </si>
  <si>
    <r>
      <rPr>
        <sz val="11"/>
        <color theme="1"/>
        <rFont val="Calibri"/>
        <family val="2"/>
        <charset val="1"/>
      </rPr>
      <t xml:space="preserve">   </t>
    </r>
    <r>
      <rPr>
        <b val="true"/>
        <sz val="11"/>
        <color theme="1"/>
        <rFont val="Calibri"/>
        <family val="2"/>
        <charset val="1"/>
      </rPr>
      <t xml:space="preserve">Pt.</t>
    </r>
    <r>
      <rPr>
        <sz val="11"/>
        <color theme="1"/>
        <rFont val="Calibri"/>
        <family val="2"/>
        <charset val="1"/>
      </rPr>
      <t xml:space="preserve">     Goles</t>
    </r>
  </si>
  <si>
    <r>
      <rPr>
        <sz val="11"/>
        <color theme="1"/>
        <rFont val="Calibri"/>
        <family val="2"/>
        <charset val="1"/>
      </rPr>
      <t xml:space="preserve">  </t>
    </r>
    <r>
      <rPr>
        <b val="true"/>
        <sz val="11"/>
        <color theme="1"/>
        <rFont val="Calibri"/>
        <family val="2"/>
        <charset val="1"/>
      </rPr>
      <t xml:space="preserve">Pt.</t>
    </r>
    <r>
      <rPr>
        <sz val="11"/>
        <color theme="1"/>
        <rFont val="Calibri"/>
        <family val="2"/>
        <charset val="1"/>
      </rPr>
      <t xml:space="preserve">        Gol</t>
    </r>
  </si>
  <si>
    <r>
      <rPr>
        <sz val="11"/>
        <color theme="1"/>
        <rFont val="Calibri"/>
        <family val="2"/>
        <charset val="1"/>
      </rPr>
      <t xml:space="preserve">   </t>
    </r>
    <r>
      <rPr>
        <b val="true"/>
        <sz val="11"/>
        <color theme="1"/>
        <rFont val="Calibri"/>
        <family val="2"/>
        <charset val="1"/>
      </rPr>
      <t xml:space="preserve">Pt.</t>
    </r>
    <r>
      <rPr>
        <sz val="11"/>
        <color theme="1"/>
        <rFont val="Calibri"/>
        <family val="2"/>
        <charset val="1"/>
      </rPr>
      <t xml:space="preserve">      Buts</t>
    </r>
  </si>
  <si>
    <r>
      <rPr>
        <sz val="11"/>
        <color theme="1"/>
        <rFont val="Calibri"/>
        <family val="2"/>
        <charset val="1"/>
      </rPr>
      <t xml:space="preserve">  </t>
    </r>
    <r>
      <rPr>
        <b val="true"/>
        <sz val="11"/>
        <color theme="1"/>
        <rFont val="Calibri"/>
        <family val="2"/>
        <charset val="1"/>
      </rPr>
      <t xml:space="preserve">Pkt.</t>
    </r>
    <r>
      <rPr>
        <sz val="11"/>
        <color theme="1"/>
        <rFont val="Calibri"/>
        <family val="2"/>
        <charset val="1"/>
      </rPr>
      <t xml:space="preserve">     Tore</t>
    </r>
  </si>
  <si>
    <r>
      <rPr>
        <sz val="11"/>
        <color theme="1"/>
        <rFont val="Calibri"/>
        <family val="2"/>
        <charset val="1"/>
      </rPr>
      <t xml:space="preserve">  </t>
    </r>
    <r>
      <rPr>
        <b val="true"/>
        <sz val="11"/>
        <color theme="1"/>
        <rFont val="Calibri"/>
        <family val="2"/>
        <charset val="1"/>
      </rPr>
      <t xml:space="preserve">Ptn. </t>
    </r>
    <r>
      <rPr>
        <sz val="11"/>
        <color theme="1"/>
        <rFont val="Calibri"/>
        <family val="2"/>
        <charset val="1"/>
      </rPr>
      <t xml:space="preserve">    Doelp.</t>
    </r>
  </si>
  <si>
    <t xml:space="preserve">Total</t>
  </si>
  <si>
    <t xml:space="preserve">Totale</t>
  </si>
  <si>
    <t xml:space="preserve">Totaal</t>
  </si>
  <si>
    <t xml:space="preserve">(repeated)</t>
  </si>
  <si>
    <t xml:space="preserve">(repetido)</t>
  </si>
  <si>
    <t xml:space="preserve">(ripetuto)</t>
  </si>
  <si>
    <t xml:space="preserve">(répété)</t>
  </si>
  <si>
    <t xml:space="preserve">(wiederholter DV)</t>
  </si>
  <si>
    <t xml:space="preserve">(herhaalde)</t>
  </si>
  <si>
    <t xml:space="preserve">head-to-head record 1</t>
  </si>
  <si>
    <t xml:space="preserve">récord de enfrentamientos directos 1</t>
  </si>
  <si>
    <t xml:space="preserve">record testa a testa 1</t>
  </si>
  <si>
    <t xml:space="preserve">Face-à-face 1</t>
  </si>
  <si>
    <t xml:space="preserve">Direktvergleich 1</t>
  </si>
  <si>
    <t xml:space="preserve">onderlinge resultaten 1</t>
  </si>
  <si>
    <t xml:space="preserve">head-to-head record 2</t>
  </si>
  <si>
    <t xml:space="preserve">récord de enfrentamientos directos 2</t>
  </si>
  <si>
    <t xml:space="preserve">record testa a testa 2</t>
  </si>
  <si>
    <t xml:space="preserve">Face-à-face 2</t>
  </si>
  <si>
    <t xml:space="preserve">Direktvergleich 2</t>
  </si>
  <si>
    <t xml:space="preserve">onderlinge resultaten 2</t>
  </si>
  <si>
    <t xml:space="preserve">head-to-head record 3</t>
  </si>
  <si>
    <t xml:space="preserve">récord de enfrentamientos directos 3</t>
  </si>
  <si>
    <t xml:space="preserve">record testa a testa 3</t>
  </si>
  <si>
    <t xml:space="preserve">Face-à-face 3</t>
  </si>
  <si>
    <t xml:space="preserve">Direktvergleich 3</t>
  </si>
  <si>
    <t xml:space="preserve">onderlinge resultaten 3</t>
  </si>
  <si>
    <t xml:space="preserve">Overall table</t>
  </si>
  <si>
    <t xml:space="preserve">Tabla general</t>
  </si>
  <si>
    <t xml:space="preserve">Tabella generale</t>
  </si>
  <si>
    <t xml:space="preserve">Tableau final</t>
  </si>
  <si>
    <t xml:space="preserve">Gesamttabelle</t>
  </si>
  <si>
    <t xml:space="preserve">Overzichtstabel</t>
  </si>
  <si>
    <t xml:space="preserve">World Champion 2026:</t>
  </si>
  <si>
    <t xml:space="preserve">Campeón del Mundo 2026:</t>
  </si>
  <si>
    <t xml:space="preserve">Campione del mondo 2026:</t>
  </si>
  <si>
    <t xml:space="preserve">Champion du monde 2026:</t>
  </si>
  <si>
    <t xml:space="preserve">Weltmeister 2026:</t>
  </si>
  <si>
    <t xml:space="preserve">Wereldkampioen 2026:</t>
  </si>
  <si>
    <t xml:space="preserve">Round of 32 - 1</t>
  </si>
  <si>
    <t xml:space="preserve">ronda de 32 - 1</t>
  </si>
  <si>
    <t xml:space="preserve">girone di 32 - 1</t>
  </si>
  <si>
    <t xml:space="preserve">32e de finale 1</t>
  </si>
  <si>
    <t xml:space="preserve">Sechzehntelfinale 1</t>
  </si>
  <si>
    <t xml:space="preserve">ronde van 32 - 1</t>
  </si>
  <si>
    <t xml:space="preserve">Round of 32 - 2</t>
  </si>
  <si>
    <t xml:space="preserve">ronda de 32 - 2</t>
  </si>
  <si>
    <t xml:space="preserve">girone di 32 - 2</t>
  </si>
  <si>
    <t xml:space="preserve">32e de finale 2</t>
  </si>
  <si>
    <t xml:space="preserve">Sechzehntelfinale 2</t>
  </si>
  <si>
    <t xml:space="preserve">ronde van 32 - 2</t>
  </si>
  <si>
    <t xml:space="preserve">Round of 32 - 3</t>
  </si>
  <si>
    <t xml:space="preserve">ronda de 32 - 3</t>
  </si>
  <si>
    <t xml:space="preserve">girone di 32 - 3</t>
  </si>
  <si>
    <t xml:space="preserve">32e de finale 3</t>
  </si>
  <si>
    <t xml:space="preserve">Sechzehntelfinale 3</t>
  </si>
  <si>
    <t xml:space="preserve">ronde van 32 - 3</t>
  </si>
  <si>
    <t xml:space="preserve">Round of 32 - 4</t>
  </si>
  <si>
    <t xml:space="preserve">ronda de 32 - 4</t>
  </si>
  <si>
    <t xml:space="preserve">girone di 32 - 4</t>
  </si>
  <si>
    <t xml:space="preserve">32e de finale 4</t>
  </si>
  <si>
    <t xml:space="preserve">Sechzehntelfinale 4</t>
  </si>
  <si>
    <t xml:space="preserve">ronde van 32 - 4</t>
  </si>
  <si>
    <t xml:space="preserve">Round of 32 - 5</t>
  </si>
  <si>
    <t xml:space="preserve">ronda de 32 - 5</t>
  </si>
  <si>
    <t xml:space="preserve">girone di 32 - 5</t>
  </si>
  <si>
    <t xml:space="preserve">32e de finale 5</t>
  </si>
  <si>
    <t xml:space="preserve">Sechzehntelfinale 5</t>
  </si>
  <si>
    <t xml:space="preserve">ronde van 32 - 5</t>
  </si>
  <si>
    <t xml:space="preserve">Round of 32 - 6</t>
  </si>
  <si>
    <t xml:space="preserve">ronda de 32 - 6</t>
  </si>
  <si>
    <t xml:space="preserve">girone di 32 - 6</t>
  </si>
  <si>
    <t xml:space="preserve">32e de finale 6</t>
  </si>
  <si>
    <t xml:space="preserve">Sechzehntelfinale 6</t>
  </si>
  <si>
    <t xml:space="preserve">ronde van 32 - 6</t>
  </si>
  <si>
    <t xml:space="preserve">Round of 32 - 7</t>
  </si>
  <si>
    <t xml:space="preserve">ronda de 32 - 7</t>
  </si>
  <si>
    <t xml:space="preserve">girone di 32 - 7</t>
  </si>
  <si>
    <t xml:space="preserve">32e de finale 7</t>
  </si>
  <si>
    <t xml:space="preserve">Sechzehntelfinale 7</t>
  </si>
  <si>
    <t xml:space="preserve">ronde van 32 - 7</t>
  </si>
  <si>
    <t xml:space="preserve">Round of 32 - 8</t>
  </si>
  <si>
    <t xml:space="preserve">ronda de 32 - 8</t>
  </si>
  <si>
    <t xml:space="preserve">girone di 32 - 8</t>
  </si>
  <si>
    <t xml:space="preserve">32e de finale 8</t>
  </si>
  <si>
    <t xml:space="preserve">Sechzehntelfinale 8</t>
  </si>
  <si>
    <t xml:space="preserve">ronde van 32 - 8</t>
  </si>
  <si>
    <t xml:space="preserve">Round of 32 - 9</t>
  </si>
  <si>
    <t xml:space="preserve">ronda de 32 - 9</t>
  </si>
  <si>
    <t xml:space="preserve">girone di 32 - 9</t>
  </si>
  <si>
    <t xml:space="preserve">32e de finale 9</t>
  </si>
  <si>
    <t xml:space="preserve">Sechzehntelfinale 9</t>
  </si>
  <si>
    <t xml:space="preserve">ronde van 32 - 9</t>
  </si>
  <si>
    <t xml:space="preserve">Round of 32 - 10</t>
  </si>
  <si>
    <t xml:space="preserve">ronda de 32 - 10</t>
  </si>
  <si>
    <t xml:space="preserve">girone di 32 - 10</t>
  </si>
  <si>
    <t xml:space="preserve">32e de finale 10</t>
  </si>
  <si>
    <t xml:space="preserve">Sechzehntelfinale 10</t>
  </si>
  <si>
    <t xml:space="preserve">ronde van 32 - 10</t>
  </si>
  <si>
    <t xml:space="preserve">Round of 32 - 11</t>
  </si>
  <si>
    <t xml:space="preserve">ronda de 32 - 11</t>
  </si>
  <si>
    <t xml:space="preserve">girone di 32 - 11</t>
  </si>
  <si>
    <t xml:space="preserve">32e de finale 11</t>
  </si>
  <si>
    <t xml:space="preserve">Sechzehntelfinale 11</t>
  </si>
  <si>
    <t xml:space="preserve">ronde van 32 - 11</t>
  </si>
  <si>
    <t xml:space="preserve">Round of 32 - 12</t>
  </si>
  <si>
    <t xml:space="preserve">ronda de 32 - 12</t>
  </si>
  <si>
    <t xml:space="preserve">girone di 32 - 12</t>
  </si>
  <si>
    <t xml:space="preserve">32e de finale 12</t>
  </si>
  <si>
    <t xml:space="preserve">Sechzehntelfinale 12</t>
  </si>
  <si>
    <t xml:space="preserve">ronde van 32 - 12</t>
  </si>
  <si>
    <t xml:space="preserve">Round of 32 - 13</t>
  </si>
  <si>
    <t xml:space="preserve">ronda de 32 - 13</t>
  </si>
  <si>
    <t xml:space="preserve">girone di 32 - 13</t>
  </si>
  <si>
    <t xml:space="preserve">32e de finale 13</t>
  </si>
  <si>
    <t xml:space="preserve">Sechzehntelfinale 13</t>
  </si>
  <si>
    <t xml:space="preserve">ronde van 32 - 13</t>
  </si>
  <si>
    <t xml:space="preserve">Round of 32 - 14</t>
  </si>
  <si>
    <t xml:space="preserve">ronda de 32 - 14</t>
  </si>
  <si>
    <t xml:space="preserve">girone di 32 - 14</t>
  </si>
  <si>
    <t xml:space="preserve">32e de finale 14</t>
  </si>
  <si>
    <t xml:space="preserve">Sechzehntelfinale 14</t>
  </si>
  <si>
    <t xml:space="preserve">ronde van 32 - 14</t>
  </si>
  <si>
    <t xml:space="preserve">Round of 32 - 15</t>
  </si>
  <si>
    <t xml:space="preserve">ronda de 32 - 15</t>
  </si>
  <si>
    <t xml:space="preserve">girone di 32 - 15</t>
  </si>
  <si>
    <t xml:space="preserve">32e de finale 15</t>
  </si>
  <si>
    <t xml:space="preserve">Sechzehntelfinale 15</t>
  </si>
  <si>
    <t xml:space="preserve">ronde van 32 - 15</t>
  </si>
  <si>
    <t xml:space="preserve">Round of 32 - 16</t>
  </si>
  <si>
    <t xml:space="preserve">ronda de 32 - 16</t>
  </si>
  <si>
    <t xml:space="preserve">girone di 32 - 16</t>
  </si>
  <si>
    <t xml:space="preserve">32e de finale 16</t>
  </si>
  <si>
    <t xml:space="preserve">Sechzehntelfinale 16</t>
  </si>
  <si>
    <t xml:space="preserve">ronde van 32 - 16</t>
  </si>
  <si>
    <t xml:space="preserve">Round of 16 - 1</t>
  </si>
  <si>
    <t xml:space="preserve">Octavos de final 1</t>
  </si>
  <si>
    <t xml:space="preserve">Ottavi di finale 1</t>
  </si>
  <si>
    <t xml:space="preserve">huitièmes de finale 1</t>
  </si>
  <si>
    <t xml:space="preserve">Achtelfinale 1</t>
  </si>
  <si>
    <t xml:space="preserve">Achtste finale 1</t>
  </si>
  <si>
    <t xml:space="preserve">Round of 16 - 2</t>
  </si>
  <si>
    <t xml:space="preserve">Octavos de final 2</t>
  </si>
  <si>
    <t xml:space="preserve">Ottavi di finale 2</t>
  </si>
  <si>
    <t xml:space="preserve">huitièmes de finale 2</t>
  </si>
  <si>
    <t xml:space="preserve">Achtelfinale 2</t>
  </si>
  <si>
    <t xml:space="preserve">Achtste finale 2</t>
  </si>
  <si>
    <t xml:space="preserve">Round of 16 - 3</t>
  </si>
  <si>
    <t xml:space="preserve">Octavos de final 3</t>
  </si>
  <si>
    <t xml:space="preserve">Ottavi di finale 3</t>
  </si>
  <si>
    <t xml:space="preserve">huitièmes de finale 3</t>
  </si>
  <si>
    <t xml:space="preserve">Achtelfinale 3</t>
  </si>
  <si>
    <t xml:space="preserve">Achtste finale 3</t>
  </si>
  <si>
    <t xml:space="preserve">Round of 16 - 4</t>
  </si>
  <si>
    <t xml:space="preserve">Octavos de final 4</t>
  </si>
  <si>
    <t xml:space="preserve">Ottavi di finale 4</t>
  </si>
  <si>
    <t xml:space="preserve">huitièmes de finale 4</t>
  </si>
  <si>
    <t xml:space="preserve">Achtelfinale 4</t>
  </si>
  <si>
    <t xml:space="preserve">Achtste finale 4</t>
  </si>
  <si>
    <t xml:space="preserve">Round of 16 - 5</t>
  </si>
  <si>
    <t xml:space="preserve">Octavos de final 5</t>
  </si>
  <si>
    <t xml:space="preserve">Ottavi di finale 5</t>
  </si>
  <si>
    <t xml:space="preserve">huitièmes de finale 5</t>
  </si>
  <si>
    <t xml:space="preserve">Achtelfinale 5</t>
  </si>
  <si>
    <t xml:space="preserve">Achtste finale 5</t>
  </si>
  <si>
    <t xml:space="preserve">Round of 16 - 6</t>
  </si>
  <si>
    <t xml:space="preserve">Octavos de final 6</t>
  </si>
  <si>
    <t xml:space="preserve">Ottavi di finale 6</t>
  </si>
  <si>
    <t xml:space="preserve">huitièmes de finale 6</t>
  </si>
  <si>
    <t xml:space="preserve">Achtelfinale 6</t>
  </si>
  <si>
    <t xml:space="preserve">Achtste finale 6</t>
  </si>
  <si>
    <t xml:space="preserve">Round of 16 - 7</t>
  </si>
  <si>
    <t xml:space="preserve">Octavos de final 7</t>
  </si>
  <si>
    <t xml:space="preserve">Ottavi di finale 7</t>
  </si>
  <si>
    <t xml:space="preserve">huitièmes de finale 7</t>
  </si>
  <si>
    <t xml:space="preserve">Achtelfinale 7</t>
  </si>
  <si>
    <t xml:space="preserve">Achtste finale 7</t>
  </si>
  <si>
    <t xml:space="preserve">Round of 16 - 8</t>
  </si>
  <si>
    <t xml:space="preserve">Octavos de final 8</t>
  </si>
  <si>
    <t xml:space="preserve">Ottavi di finale 8</t>
  </si>
  <si>
    <t xml:space="preserve">huitièmes de finale 8</t>
  </si>
  <si>
    <t xml:space="preserve">Achtelfinale 8</t>
  </si>
  <si>
    <t xml:space="preserve">Achtste finale 8</t>
  </si>
  <si>
    <t xml:space="preserve">Quarter final 1</t>
  </si>
  <si>
    <t xml:space="preserve">Cuartos de final 1</t>
  </si>
  <si>
    <t xml:space="preserve">Quarti di finale 1</t>
  </si>
  <si>
    <t xml:space="preserve">Quarts de finale 1</t>
  </si>
  <si>
    <t xml:space="preserve">Viertelfinale 1</t>
  </si>
  <si>
    <t xml:space="preserve">Kwart finale 1</t>
  </si>
  <si>
    <t xml:space="preserve">Quarter final 2</t>
  </si>
  <si>
    <t xml:space="preserve">Cuartos de final 2</t>
  </si>
  <si>
    <t xml:space="preserve">Quarti di finale 2</t>
  </si>
  <si>
    <t xml:space="preserve">Quarts de finale 2</t>
  </si>
  <si>
    <t xml:space="preserve">Viertelfinale 2</t>
  </si>
  <si>
    <t xml:space="preserve">Kwart finale 2</t>
  </si>
  <si>
    <t xml:space="preserve">Quarter final 3</t>
  </si>
  <si>
    <t xml:space="preserve">Cuartos de final 3</t>
  </si>
  <si>
    <t xml:space="preserve">Quarti di finale 3</t>
  </si>
  <si>
    <t xml:space="preserve">Quarts de finale 3</t>
  </si>
  <si>
    <t xml:space="preserve">Viertelfinale 3</t>
  </si>
  <si>
    <t xml:space="preserve">Kwart finale 3</t>
  </si>
  <si>
    <t xml:space="preserve">Quarter final 4</t>
  </si>
  <si>
    <t xml:space="preserve">Cuartos de final 4</t>
  </si>
  <si>
    <t xml:space="preserve">Quarti di finale 4</t>
  </si>
  <si>
    <t xml:space="preserve">Quarts de finale 4</t>
  </si>
  <si>
    <t xml:space="preserve">Viertelfinale 4</t>
  </si>
  <si>
    <t xml:space="preserve">Kwart finale 4</t>
  </si>
  <si>
    <t xml:space="preserve">Semi-Final 1</t>
  </si>
  <si>
    <t xml:space="preserve">Semifinales 1</t>
  </si>
  <si>
    <t xml:space="preserve">Semifinali 1</t>
  </si>
  <si>
    <t xml:space="preserve">Demi-finales 1</t>
  </si>
  <si>
    <t xml:space="preserve">Halbfinale 1</t>
  </si>
  <si>
    <t xml:space="preserve">Halve finale 1</t>
  </si>
  <si>
    <t xml:space="preserve">Semi-Final 2</t>
  </si>
  <si>
    <t xml:space="preserve">Semifinales 2</t>
  </si>
  <si>
    <t xml:space="preserve">Semifinali 2</t>
  </si>
  <si>
    <t xml:space="preserve">Demi-finales 2</t>
  </si>
  <si>
    <t xml:space="preserve">Halbfinale 2</t>
  </si>
  <si>
    <t xml:space="preserve">Halve finale 2</t>
  </si>
  <si>
    <t xml:space="preserve">Third place</t>
  </si>
  <si>
    <t xml:space="preserve">Tercer lugar</t>
  </si>
  <si>
    <t xml:space="preserve">Terzo posto</t>
  </si>
  <si>
    <t xml:space="preserve">Troisième place</t>
  </si>
  <si>
    <t xml:space="preserve">Dritter Platz</t>
  </si>
  <si>
    <t xml:space="preserve">Derde plaats</t>
  </si>
  <si>
    <t xml:space="preserve">Final</t>
  </si>
  <si>
    <t xml:space="preserve">Finale</t>
  </si>
  <si>
    <t xml:space="preserve">Rating</t>
  </si>
  <si>
    <t xml:space="preserve">Clasificación</t>
  </si>
  <si>
    <t xml:space="preserve">Valutazione</t>
  </si>
  <si>
    <t xml:space="preserve">Évaluation</t>
  </si>
  <si>
    <t xml:space="preserve">Wertung</t>
  </si>
  <si>
    <t xml:space="preserve">Beoordeling</t>
  </si>
  <si>
    <t xml:space="preserve">Penalty shoot-out:</t>
  </si>
  <si>
    <t xml:space="preserve">Tiro de penalti:</t>
  </si>
  <si>
    <t xml:space="preserve">Tiro di rigore:</t>
  </si>
  <si>
    <t xml:space="preserve">Tirs au but :</t>
  </si>
  <si>
    <t xml:space="preserve">Elfmeterschießen:</t>
  </si>
  <si>
    <t xml:space="preserve">Penalties:</t>
  </si>
  <si>
    <t xml:space="preserve">Nombre</t>
  </si>
  <si>
    <t xml:space="preserve">Nome</t>
  </si>
  <si>
    <t xml:space="preserve">Nom</t>
  </si>
  <si>
    <t xml:space="preserve">Naam</t>
  </si>
  <si>
    <t xml:space="preserve">Group combination:</t>
  </si>
  <si>
    <t xml:space="preserve">Combinación de grupos:</t>
  </si>
  <si>
    <t xml:space="preserve">Combinazione di gruppi:</t>
  </si>
  <si>
    <t xml:space="preserve">Combinaison de groupes :</t>
  </si>
  <si>
    <t xml:space="preserve">Gruppen-kombination:</t>
  </si>
  <si>
    <t xml:space="preserve">Groeps-combinatie:</t>
  </si>
  <si>
    <t xml:space="preserve">First in Group</t>
  </si>
  <si>
    <t xml:space="preserve">Primero del Grupo</t>
  </si>
  <si>
    <t xml:space="preserve">Primo nel gruppo</t>
  </si>
  <si>
    <t xml:space="preserve">Premier du groupe</t>
  </si>
  <si>
    <t xml:space="preserve">Erster der Gruppe</t>
  </si>
  <si>
    <t xml:space="preserve">Eerste in groep</t>
  </si>
  <si>
    <t xml:space="preserve">against third of Group</t>
  </si>
  <si>
    <t xml:space="preserve">contra la tercera parte del Grupo</t>
  </si>
  <si>
    <t xml:space="preserve">contro il terzo del gruppo</t>
  </si>
  <si>
    <t xml:space="preserve">contre le troisième du groupe</t>
  </si>
  <si>
    <t xml:space="preserve">gegen Dritten der Gruppe</t>
  </si>
  <si>
    <t xml:space="preserve">tegen derde in groep</t>
  </si>
  <si>
    <t xml:space="preserve">Third in the group</t>
  </si>
  <si>
    <t xml:space="preserve">Tercero del grupo</t>
  </si>
  <si>
    <t xml:space="preserve">Terzo nel gruppo</t>
  </si>
  <si>
    <t xml:space="preserve">Troisième du groupe</t>
  </si>
  <si>
    <t xml:space="preserve">Gruppendritte</t>
  </si>
  <si>
    <t xml:space="preserve">Derde van de groep</t>
  </si>
  <si>
    <t xml:space="preserve">Grp</t>
  </si>
  <si>
    <t xml:space="preserve">Gruppenkombination:</t>
  </si>
  <si>
    <t xml:space="preserve">Groepscombinatie:</t>
  </si>
  <si>
    <t xml:space="preserve">Not qualified:</t>
  </si>
  <si>
    <t xml:space="preserve">No está cualificado:</t>
  </si>
  <si>
    <t xml:space="preserve">Non qualificato:</t>
  </si>
  <si>
    <t xml:space="preserve">Non qualifié :</t>
  </si>
  <si>
    <t xml:space="preserve">Nicht qualifiziert:</t>
  </si>
  <si>
    <t xml:space="preserve">Niet gekwalificeerd:</t>
  </si>
  <si>
    <t xml:space="preserve">TV channel</t>
  </si>
  <si>
    <t xml:space="preserve">canal de televisión</t>
  </si>
  <si>
    <t xml:space="preserve">canale tv</t>
  </si>
  <si>
    <t xml:space="preserve">chaîne TV</t>
  </si>
  <si>
    <t xml:space="preserve">Fernsehsender</t>
  </si>
  <si>
    <t xml:space="preserve">tv kanaal</t>
  </si>
  <si>
    <t xml:space="preserve">Venue</t>
  </si>
  <si>
    <t xml:space="preserve">Evento</t>
  </si>
  <si>
    <t xml:space="preserve">Luogo</t>
  </si>
  <si>
    <t xml:space="preserve">Lieu</t>
  </si>
  <si>
    <t xml:space="preserve">Austragungsort</t>
  </si>
  <si>
    <t xml:space="preserve">Locatie</t>
  </si>
  <si>
    <t xml:space="preserve">FIFA Rank</t>
  </si>
  <si>
    <t xml:space="preserve">Clasif. FIFA</t>
  </si>
  <si>
    <t xml:space="preserve">Class. FIFA</t>
  </si>
  <si>
    <t xml:space="preserve">FIFA Rang</t>
  </si>
  <si>
    <t xml:space="preserve">FIFA-rank.</t>
  </si>
  <si>
    <t xml:space="preserve">Message</t>
  </si>
  <si>
    <t xml:space="preserve">Groups with fair play valuation:</t>
  </si>
  <si>
    <t xml:space="preserve">Grupos con valoración de fair play:</t>
  </si>
  <si>
    <t xml:space="preserve">Gruppi con valutazione fair play:</t>
  </si>
  <si>
    <t xml:space="preserve">Groupes avec valorisation fair-play :</t>
  </si>
  <si>
    <t xml:space="preserve">Gruppen mit Fair-Play-Wertung:</t>
  </si>
  <si>
    <t xml:space="preserve">Groepen met Fair-Play score:</t>
  </si>
  <si>
    <t xml:space="preserve">The placement has been clarified in all groups.</t>
  </si>
  <si>
    <t xml:space="preserve">La ubicación se ha aclarado en todos los grupos.</t>
  </si>
  <si>
    <t xml:space="preserve">Il posizionamento è stato chiarito in tutti i gruppi.</t>
  </si>
  <si>
    <t xml:space="preserve">Le placement a été clarifié dans tous les groupes.</t>
  </si>
  <si>
    <t xml:space="preserve">Die Platzierung ist in allen Gruppen geklärt.</t>
  </si>
  <si>
    <t xml:space="preserve">De rangschikking is verduidelijkt in alle groepen.</t>
  </si>
  <si>
    <t xml:space="preserve"> and </t>
  </si>
  <si>
    <t xml:space="preserve"> y </t>
  </si>
  <si>
    <t xml:space="preserve"> e </t>
  </si>
  <si>
    <t xml:space="preserve"> et </t>
  </si>
  <si>
    <t xml:space="preserve"> und </t>
  </si>
  <si>
    <t xml:space="preserve">en</t>
  </si>
  <si>
    <t xml:space="preserve">Invalid result!</t>
  </si>
  <si>
    <t xml:space="preserve">¡Resultado no válido!</t>
  </si>
  <si>
    <t xml:space="preserve">Risultato non valido</t>
  </si>
  <si>
    <t xml:space="preserve">Résultat invalide !</t>
  </si>
  <si>
    <t xml:space="preserve">Unzulässiges Ergebnis!</t>
  </si>
  <si>
    <t xml:space="preserve">Ongeldig resultaat!</t>
  </si>
  <si>
    <t xml:space="preserve">Here, the penalty points for the fair play rating can be entered.</t>
  </si>
  <si>
    <t xml:space="preserve">Aquí se pueden introducir los puntos de penalización para la valoración del juego limpio.</t>
  </si>
  <si>
    <t xml:space="preserve">Qui è possibile inserire i punti di penalità per la valutazione fair play.</t>
  </si>
  <si>
    <t xml:space="preserve">Ici, les points de pénalité pour la notation du fair-play peuvent être saisis.</t>
  </si>
  <si>
    <t xml:space="preserve">Hier können die Minuspunkte der Fair-Play-Wertung eingetragen werden.</t>
  </si>
  <si>
    <t xml:space="preserve">Hier kunnen de strafpunten voor de fair play-beoordeling worden ingevoerd.</t>
  </si>
  <si>
    <t xml:space="preserve">Click here and
choose time zone:</t>
  </si>
  <si>
    <t xml:space="preserve">Seleccione
la zona horaria:</t>
  </si>
  <si>
    <t xml:space="preserve">Seleziona il
fuso orario:</t>
  </si>
  <si>
    <t xml:space="preserve">Sélectionnez le fuseau horaire :</t>
  </si>
  <si>
    <t xml:space="preserve">Hier klicken und
Zeitzone wählen:</t>
  </si>
  <si>
    <t xml:space="preserve">Klik hier en kies de tijdzone:</t>
  </si>
  <si>
    <t xml:space="preserve">Time zone of
the host country:</t>
  </si>
  <si>
    <t xml:space="preserve">Zona horaria
del país anfitrión:</t>
  </si>
  <si>
    <t xml:space="preserve">Fuso orario del
paese ospitante:</t>
  </si>
  <si>
    <t xml:space="preserve">Fuseau horaire
de l'hôte pays hôte :</t>
  </si>
  <si>
    <t xml:space="preserve">Zeitzone des
Gastgeberlandes:</t>
  </si>
  <si>
    <t xml:space="preserve">Tijdzone van het gastland:</t>
  </si>
  <si>
    <t xml:space="preserve">Click here and choose language:</t>
  </si>
  <si>
    <t xml:space="preserve">Haga clic aquí y elija el idioma:</t>
  </si>
  <si>
    <t xml:space="preserve">Clicca qui e scegli la lingua:</t>
  </si>
  <si>
    <t xml:space="preserve">Cliquez ici et choisissez la langue :</t>
  </si>
  <si>
    <t xml:space="preserve">Hier klicken und Sprache wählen:</t>
  </si>
  <si>
    <t xml:space="preserve">Klik hier en kies de taal:</t>
  </si>
  <si>
    <t xml:space="preserve"> - </t>
  </si>
  <si>
    <t xml:space="preserve"> : </t>
  </si>
  <si>
    <t xml:space="preserve">For daylight saving time, the time zone must be adjusted accordingly (e.g. UTC+2 instead of UTC+1)</t>
  </si>
  <si>
    <t xml:space="preserve">Para el horario de verano, la zona horaria debe ajustarse en consecuencia (por ejemplo, UTC+2 en lugar de UTC+1)</t>
  </si>
  <si>
    <t xml:space="preserve">Per l'ora legale, il fuso orario deve essere regolato di conseguenza (ad esempio UTC+2 invece di UTC+1)</t>
  </si>
  <si>
    <t xml:space="preserve">Pour l'heure d'été, le fuseau horaire doit être ajusté en conséquence (par exemple, UTC+2 au lieu de UTC+1)</t>
  </si>
  <si>
    <t xml:space="preserve">Bei Sommerzeit muss die Zeitzone entsprechend angepasst werden (z. B. UTC+2 statt UTC+1)</t>
  </si>
  <si>
    <t xml:space="preserve">De tijdzone moet dienovereenkomstig worden aangepast voor de zomertijd (b.v. UTC+2 in plaats van UTC+1).</t>
  </si>
  <si>
    <t xml:space="preserve">A red dot means that the fair play rating or the FIFA world ranking will determine this team's placement</t>
  </si>
  <si>
    <t xml:space="preserve">Un punto rojo significa que la calificación de juego limpio o la clasificación mundial de la FIFA determinarán la ubicación de este equipo</t>
  </si>
  <si>
    <t xml:space="preserve">Un punto rosso significa che il posizionamento di questa squadra sarà determinato dal punteggio fair play o dalla classifica mondiale FIFA</t>
  </si>
  <si>
    <t xml:space="preserve">Un point rouge signifie que le classement de cette équipe sera déterminé par le système de fair-play financier ou par le classement mondial FIFA</t>
  </si>
  <si>
    <t xml:space="preserve">Ein roter Punkt bedeutet, dass die Fair-Play-Wertung oder die FIFA-Weltrangliste über die Platzierung dieses Teams entscheidet</t>
  </si>
  <si>
    <t xml:space="preserve">Een rode stip betekent dat de fair play rating of de FIFA-wereldranking de plaatsing van dit team zal bepalen</t>
  </si>
  <si>
    <t xml:space="preserve">Predictions</t>
  </si>
  <si>
    <t xml:space="preserve">Predicciones</t>
  </si>
  <si>
    <t xml:space="preserve">Predizioni</t>
  </si>
  <si>
    <t xml:space="preserve">Prédictions</t>
  </si>
  <si>
    <t xml:space="preserve">Vorhersagen</t>
  </si>
  <si>
    <t xml:space="preserve">Voorspellingen</t>
  </si>
  <si>
    <t xml:space="preserve">Correct Results</t>
  </si>
  <si>
    <t xml:space="preserve">Resultados correctos</t>
  </si>
  <si>
    <t xml:space="preserve">Risultati corretti</t>
  </si>
  <si>
    <t xml:space="preserve">Résultats corrects</t>
  </si>
  <si>
    <t xml:space="preserve">Korrekte Ergebnisse</t>
  </si>
  <si>
    <t xml:space="preserve">Juiste resultaten</t>
  </si>
  <si>
    <t xml:space="preserve">Result</t>
  </si>
  <si>
    <t xml:space="preserve">result.</t>
  </si>
  <si>
    <t xml:space="preserve">risult.</t>
  </si>
  <si>
    <t xml:space="preserve">résult.</t>
  </si>
  <si>
    <t xml:space="preserve">Ergebn.</t>
  </si>
  <si>
    <t xml:space="preserve">Resultaten</t>
  </si>
  <si>
    <t xml:space="preserve">Points:</t>
  </si>
  <si>
    <t xml:space="preserve">Puntos:</t>
  </si>
  <si>
    <t xml:space="preserve">Punti:</t>
  </si>
  <si>
    <t xml:space="preserve">Punkte:</t>
  </si>
  <si>
    <t xml:space="preserve">Punten:</t>
  </si>
  <si>
    <t xml:space="preserve">Sum:</t>
  </si>
  <si>
    <t xml:space="preserve">Total:</t>
  </si>
  <si>
    <t xml:space="preserve">Totale:</t>
  </si>
  <si>
    <t xml:space="preserve">Summe:</t>
  </si>
  <si>
    <t xml:space="preserve">Totaal:</t>
  </si>
  <si>
    <t xml:space="preserve">Result.</t>
  </si>
  <si>
    <t xml:space="preserve">Risult.</t>
  </si>
  <si>
    <t xml:space="preserve">Résult.</t>
  </si>
  <si>
    <t xml:space="preserve">W/D/L</t>
  </si>
  <si>
    <t xml:space="preserve">G/E/P</t>
  </si>
  <si>
    <t xml:space="preserve">V/P/S</t>
  </si>
  <si>
    <t xml:space="preserve">G/N/D</t>
  </si>
  <si>
    <t xml:space="preserve">G/U/V</t>
  </si>
  <si>
    <t xml:space="preserve">W/G/V</t>
  </si>
  <si>
    <t xml:space="preserve">DDG</t>
  </si>
  <si>
    <t xml:space="preserve">DR</t>
  </si>
  <si>
    <t xml:space="preserve">DDB</t>
  </si>
  <si>
    <t xml:space="preserve">exact</t>
  </si>
  <si>
    <t xml:space="preserve">exact.</t>
  </si>
  <si>
    <t xml:space="preserve">esatt.</t>
  </si>
  <si>
    <t xml:space="preserve">exakt</t>
  </si>
  <si>
    <t xml:space="preserve">teams</t>
  </si>
  <si>
    <t xml:space="preserve">equip.</t>
  </si>
  <si>
    <t xml:space="preserve">squad.</t>
  </si>
  <si>
    <t xml:space="preserve">équip.</t>
  </si>
  <si>
    <t xml:space="preserve">Teams</t>
  </si>
  <si>
    <t xml:space="preserve">Round of 32</t>
  </si>
  <si>
    <t xml:space="preserve">Ronda de 32</t>
  </si>
  <si>
    <t xml:space="preserve">girone di 32</t>
  </si>
  <si>
    <t xml:space="preserve">16es de finale</t>
  </si>
  <si>
    <t xml:space="preserve">Sechzehntelfinale</t>
  </si>
  <si>
    <t xml:space="preserve">Zestiende finale</t>
  </si>
  <si>
    <t xml:space="preserve">Round of 16</t>
  </si>
  <si>
    <t xml:space="preserve">Octavos de final</t>
  </si>
  <si>
    <t xml:space="preserve">Ottavi di finale</t>
  </si>
  <si>
    <t xml:space="preserve">huitièmes de finale</t>
  </si>
  <si>
    <t xml:space="preserve">Achtelfinale</t>
  </si>
  <si>
    <t xml:space="preserve">Achtste finale</t>
  </si>
  <si>
    <t xml:space="preserve">Quarter final</t>
  </si>
  <si>
    <t xml:space="preserve">Cuartos de final</t>
  </si>
  <si>
    <t xml:space="preserve">Quarti di finale</t>
  </si>
  <si>
    <t xml:space="preserve">Quarts de finale</t>
  </si>
  <si>
    <t xml:space="preserve">Viertelfinale</t>
  </si>
  <si>
    <t xml:space="preserve">Kwart finale</t>
  </si>
  <si>
    <t xml:space="preserve">Semi-Final</t>
  </si>
  <si>
    <t xml:space="preserve">Semifinales</t>
  </si>
  <si>
    <t xml:space="preserve">Semifinali</t>
  </si>
  <si>
    <t xml:space="preserve">Demi-finales</t>
  </si>
  <si>
    <t xml:space="preserve">Halbfinale</t>
  </si>
  <si>
    <t xml:space="preserve">Halve finale</t>
  </si>
  <si>
    <t xml:space="preserve">World Champion</t>
  </si>
  <si>
    <t xml:space="preserve">Campeón del Mundo</t>
  </si>
  <si>
    <t xml:space="preserve">Campione del mondo</t>
  </si>
  <si>
    <t xml:space="preserve">Champion du monde</t>
  </si>
  <si>
    <t xml:space="preserve">Weltmeister</t>
  </si>
  <si>
    <t xml:space="preserve">Wereldkampioen</t>
  </si>
  <si>
    <t xml:space="preserve">Hint</t>
  </si>
  <si>
    <t xml:space="preserve">Noticia</t>
  </si>
  <si>
    <t xml:space="preserve">Avviso</t>
  </si>
  <si>
    <t xml:space="preserve">Avis</t>
  </si>
  <si>
    <t xml:space="preserve">Hinweis</t>
  </si>
  <si>
    <t xml:space="preserve">Opmerking:</t>
  </si>
  <si>
    <t xml:space="preserve">Factors</t>
  </si>
  <si>
    <t xml:space="preserve">Factores</t>
  </si>
  <si>
    <t xml:space="preserve">Fattori</t>
  </si>
  <si>
    <t xml:space="preserve">Facteurs</t>
  </si>
  <si>
    <t xml:space="preserve">Faktoren</t>
  </si>
  <si>
    <t xml:space="preserve">Factoren</t>
  </si>
  <si>
    <t xml:space="preserve">Settings</t>
  </si>
  <si>
    <t xml:space="preserve">Ajustes</t>
  </si>
  <si>
    <t xml:space="preserve">Impostazioni</t>
  </si>
  <si>
    <t xml:space="preserve">paramètres</t>
  </si>
  <si>
    <t xml:space="preserve">Einstellungen</t>
  </si>
  <si>
    <t xml:space="preserve">Instellingen</t>
  </si>
  <si>
    <t xml:space="preserve">many g.</t>
  </si>
  <si>
    <t xml:space="preserve">gr. cant.</t>
  </si>
  <si>
    <t xml:space="preserve">gr. num.</t>
  </si>
  <si>
    <t xml:space="preserve">gr. nom.</t>
  </si>
  <si>
    <t xml:space="preserve">gr. Anz.</t>
  </si>
  <si>
    <t xml:space="preserve">grote aant.</t>
  </si>
  <si>
    <t xml:space="preserve">Won/Draw/Loss:</t>
  </si>
  <si>
    <t xml:space="preserve">Ganado/Empatado/Perdido:</t>
  </si>
  <si>
    <t xml:space="preserve">Vinto/Pareggio/Sconfitta:</t>
  </si>
  <si>
    <t xml:space="preserve">Gagné/Nul/Défaite :</t>
  </si>
  <si>
    <t xml:space="preserve">Gewonnen/Unentschieden/Verloren:</t>
  </si>
  <si>
    <t xml:space="preserve">Gewonnen/Gelijkspel/Verloren:</t>
  </si>
  <si>
    <t xml:space="preserve">goal difference:</t>
  </si>
  <si>
    <t xml:space="preserve">diferencia de goles:</t>
  </si>
  <si>
    <t xml:space="preserve">differenza reti:</t>
  </si>
  <si>
    <t xml:space="preserve">différence de buts:</t>
  </si>
  <si>
    <t xml:space="preserve">Tordifferenz:</t>
  </si>
  <si>
    <t xml:space="preserve">verschil in doelpunten</t>
  </si>
  <si>
    <t xml:space="preserve">Many goals - good approximation</t>
  </si>
  <si>
    <t xml:space="preserve">Gran cantidad de goles - buena aproximación</t>
  </si>
  <si>
    <t xml:space="preserve">Gran numero di gol - buona approssimazione</t>
  </si>
  <si>
    <t xml:space="preserve">Grand nombre de buts - bonne approximation</t>
  </si>
  <si>
    <t xml:space="preserve">Viele Tore - gute Annäherung</t>
  </si>
  <si>
    <t xml:space="preserve">Veel doelpunten - goede voorspelling</t>
  </si>
  <si>
    <t xml:space="preserve">goals exact:</t>
  </si>
  <si>
    <t xml:space="preserve">goles exactamente:</t>
  </si>
  <si>
    <t xml:space="preserve">numero di gol è esatto:</t>
  </si>
  <si>
    <t xml:space="preserve">nombre de buts correct:</t>
  </si>
  <si>
    <t xml:space="preserve">Tore exakt:</t>
  </si>
  <si>
    <t xml:space="preserve">exact aantal doelpunten</t>
  </si>
  <si>
    <t xml:space="preserve">correct team (knockout phase):</t>
  </si>
  <si>
    <t xml:space="preserve">equipo correcto (fase eliminatoria):</t>
  </si>
  <si>
    <t xml:space="preserve">squadra corretto (fase a eliminazione diretta):</t>
  </si>
  <si>
    <t xml:space="preserve">équipe correct (phase à élimination directe) :</t>
  </si>
  <si>
    <t xml:space="preserve">korrektes Team (KO-Phase):</t>
  </si>
  <si>
    <t xml:space="preserve">juiste voorspelling van team dat achtste finales bereikt</t>
  </si>
  <si>
    <t xml:space="preserve">For example, to add ten more people, select columns HI through MG and copy them to the right. Finished.
(Remove sheet protection!)</t>
  </si>
  <si>
    <t xml:space="preserve">Por ejemplo, para agregar diez personas más, seleccione las columnas HI a MG y cópielas a la derecha. Acabado.
(¡Quitar la protección de la hoja!)</t>
  </si>
  <si>
    <t xml:space="preserve">Ad esempio, per aggiungere altre dieci persone, seleziona le colonne da HI a MG e copiale a destra. Finito.
(Rimuovere la protezione del foglio!)</t>
  </si>
  <si>
    <t xml:space="preserve">Par exemple, pour ajouter dix personnes supplémentaires, sélectionnez les colonnes HI à MG et copiez-les à droite. Achevé. (Retirez la protection de la feuille !)</t>
  </si>
  <si>
    <t xml:space="preserve">Um zum Beispiel zehn weitere Personen hinzuzufügen, selektiere die Spalten HI bis MG und kopiere sie nach rechts. Fertig. (Blattschutz entfernen!)</t>
  </si>
  <si>
    <t xml:space="preserve">Als u bijvoorbeeld nog tien mensen wilt toevoegen, selecteert u de kolommen HI tot en met MG en kopieert u deze naar rechts. Afgerond. (Bladbescherming verwijderen!)</t>
  </si>
  <si>
    <t xml:space="preserve">To predict the teams in the KO round, enter the team numbers in the yellow fields.</t>
  </si>
  <si>
    <t xml:space="preserve">Para predecir los equipos en la ronda KO, ingrese los números de equipo en los campos amarillos.</t>
  </si>
  <si>
    <t xml:space="preserve">Per pronosticare le squadre nel girone KO, inserisci i numeri delle squadre nei campi gialli.</t>
  </si>
  <si>
    <t xml:space="preserve">Pour prédire les équipes dans le tour KO, entrez les numéros d'équipe dans les champs jaunes.</t>
  </si>
  <si>
    <t xml:space="preserve">Um die Teams in der KO-Runde vorherzusagen, gib in den gelben Feldern die Nummern der Teams ein.</t>
  </si>
  <si>
    <t xml:space="preserve">Om de teams te voorspellen die de achtste finales halen, plaats de teamnummers in de gele cellen.</t>
  </si>
  <si>
    <t xml:space="preserve">The factors for the individual categories and other presettings can be selected on the 'PrSettings' worksheet.</t>
  </si>
  <si>
    <t xml:space="preserve">Los factores para las categorías individuales y otras configuraciones predeterminadas se pueden seleccionar en la hoja de cálculo 'PrSettings'.</t>
  </si>
  <si>
    <t xml:space="preserve">I fattori per le singole categorie e altre preimpostazioni possono essere selezionati nel foglio di calcolo 'PrSettings'.</t>
  </si>
  <si>
    <t xml:space="preserve">Les facteurs pour les catégories individuelles et d'autres préréglages peuvent être sélectionnés sur la feuille de calcul 'PrSettings'.</t>
  </si>
  <si>
    <t xml:space="preserve">Auf dem Tabellenblatt 'PrSettings' können die Faktoren für die einzelnen Kategorien und weitere Voreinstellungen gewählt werden.</t>
  </si>
  <si>
    <t xml:space="preserve">De factoren voor de individuele categorieën en andere instellingen vóóraf kunnen opgevoerd worden op het tabblad: 'Prsettings'.</t>
  </si>
  <si>
    <t xml:space="preserve">Access to file</t>
  </si>
  <si>
    <t xml:space="preserve">Acceso al archivo</t>
  </si>
  <si>
    <t xml:space="preserve">Accedere al fascicolo</t>
  </si>
  <si>
    <t xml:space="preserve">Accéder au dossier</t>
  </si>
  <si>
    <t xml:space="preserve">Zugriff auf die Datei</t>
  </si>
  <si>
    <t xml:space="preserve">Toegang tot de data</t>
  </si>
  <si>
    <t xml:space="preserve">Worksheet</t>
  </si>
  <si>
    <t xml:space="preserve">Hoja de cálculo</t>
  </si>
  <si>
    <t xml:space="preserve">Foglio di calcolo</t>
  </si>
  <si>
    <t xml:space="preserve">Feuille de calcul</t>
  </si>
  <si>
    <t xml:space="preserve">Tabellenblatt</t>
  </si>
  <si>
    <t xml:space="preserve">Tabblad</t>
  </si>
  <si>
    <t xml:space="preserve">Final/Third-Place Winner:</t>
  </si>
  <si>
    <t xml:space="preserve">Ganador final/tercer lugar:</t>
  </si>
  <si>
    <t xml:space="preserve">Vincitore finale/terzo posto:</t>
  </si>
  <si>
    <t xml:space="preserve">Gagnant de la finale/troisième place:</t>
  </si>
  <si>
    <t xml:space="preserve">Gewinner im Finale/Dritter Platz:</t>
  </si>
  <si>
    <t xml:space="preserve">Finale/derde plaats winnaar:</t>
  </si>
  <si>
    <t xml:space="preserve">Points for goal difference in the event of a tie:</t>
  </si>
  <si>
    <t xml:space="preserve">Puntos por diferencia de goles en caso de empate:</t>
  </si>
  <si>
    <t xml:space="preserve">Punti per differenza reti in caso di parità:</t>
  </si>
  <si>
    <t xml:space="preserve">Points pour la différence de buts en cas d'égalité :</t>
  </si>
  <si>
    <t xml:space="preserve">Punkte für die Tordifferenz bei Unentschieden:</t>
  </si>
  <si>
    <t xml:space="preserve">Punten voor verschil in doelpunten bij een gelijkspel:</t>
  </si>
  <si>
    <t xml:space="preserve">yes</t>
  </si>
  <si>
    <t xml:space="preserve">sí</t>
  </si>
  <si>
    <t xml:space="preserve">sì</t>
  </si>
  <si>
    <t xml:space="preserve">oui</t>
  </si>
  <si>
    <t xml:space="preserve">ja</t>
  </si>
  <si>
    <t xml:space="preserve">no</t>
  </si>
  <si>
    <t xml:space="preserve">non</t>
  </si>
  <si>
    <t xml:space="preserve">nein</t>
  </si>
  <si>
    <t xml:space="preserve">nee</t>
  </si>
  <si>
    <t xml:space="preserve">Minimum number for 'Many Goals' in the event of a tie:</t>
  </si>
  <si>
    <t xml:space="preserve">Número mínimo para 'Muchos Goles' en caso de empate:</t>
  </si>
  <si>
    <t xml:space="preserve">Numero minimo per 'Molti gol' in caso di parità:</t>
  </si>
  <si>
    <t xml:space="preserve">Nombre min. pour 'de nombreux buts' dans une égalité :</t>
  </si>
  <si>
    <t xml:space="preserve">Mindestanzahl für 'Viele Tore' bei Unentschieden:</t>
  </si>
  <si>
    <t xml:space="preserve">min. aantal goals voor de keuze: 'veel doelpunten' (bij gelijkspel):</t>
  </si>
  <si>
    <t xml:space="preserve">Minimum number for a large goal difference:</t>
  </si>
  <si>
    <t xml:space="preserve">Número mínimo para una gran diferencia de goles:</t>
  </si>
  <si>
    <t xml:space="preserve">Numero minimo per una grande differenza reti:</t>
  </si>
  <si>
    <t xml:space="preserve">Nombre minimum pour une grande différence de buts :</t>
  </si>
  <si>
    <t xml:space="preserve">Mindestanzahl für eine große Tordifferenz:</t>
  </si>
  <si>
    <t xml:space="preserve">min. aantal goals voor de keuze: 'groot verschil in doelpunten':</t>
  </si>
  <si>
    <t xml:space="preserve">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</si>
  <si>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 xml:space="preserve">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</si>
  <si>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 xml:space="preserve">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</si>
  <si>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 xml:space="preserve">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</si>
  <si>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 xml:space="preserve">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</si>
  <si>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 xml:space="preserve">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</si>
  <si>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 xml:space="preserve">In the event of a tie, should points be awarded for goal difference?
Many are used to it. But for logical reasons these are free points because in this case the goal difference is automatically correct. In the settings above you can therefore choose 'yes' or 'no'.</t>
  </si>
  <si>
    <t xml:space="preserve">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</si>
  <si>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 xml:space="preserve">In caso di parità, i punti dovrebbero essere assegnati per differenza reti?
Molti ci sono abituati. Ma per ragioni logiche si tratta di punti gratis perché in questo caso la differenza reti è automaticamente giusta. Nelle impostazioni sopra puoi quindi scegliere 'sì' o 'no'.</t>
  </si>
  <si>
    <t xml:space="preserve">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</si>
  <si>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 xml:space="preserve">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</si>
  <si>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 xml:space="preserve">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</si>
  <si>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 xml:space="preserve">Minimum number for a large sum of goals:</t>
  </si>
  <si>
    <t xml:space="preserve">Número mínimo para una gran suma de goles:</t>
  </si>
  <si>
    <t xml:space="preserve">Numero minimo per una grande somma di obiettivi:</t>
  </si>
  <si>
    <t xml:space="preserve">Nombre minimum pour une grande somme de buts :</t>
  </si>
  <si>
    <t xml:space="preserve">Mindestanzahl für eine große Summe an Toren:</t>
  </si>
  <si>
    <t xml:space="preserve">Hoeveel doelpunten worden minimaal bedoeld bij de keuze: 'veel doelpunten'?</t>
  </si>
  <si>
    <t xml:space="preserve">In the round of 16, quarter-finals and semi-finals, the result is predicted without a penalty shoot-out. A tie can also be entered. In the final and third-place match, the total score (including penalty shoot-outs) must be entered.</t>
  </si>
  <si>
    <t xml:space="preserve">En los octavos de final, cuartos de final y semifinales, el resultado se pronostica sin tanda de penaltis. También se puede ingresar un empate. En la final y el partido por el tercer puesto, se debe anotar el resultado global (incluidas las tandas de penaltis).</t>
  </si>
  <si>
    <t xml:space="preserve">Negli ottavi di finale, quarti di finale e semifinale, si pronostica il risultato senza calci di rigore. È possibile inserire anche un pareggio. Nella finale e nella gara per il terzo posto deve essere inserito il risultato complessivo (inclusi i calci di rigore).</t>
  </si>
  <si>
    <t xml:space="preserve">En huitièmes de finale, quarts de finale et demi-finales, le résultat est pronostiqué sans tirs au but. Une égalité peut également être inscrite. Lors de la finale et du match pour la troisième place, le résultat global (y compris les tirs au but) doit être inscrit.</t>
  </si>
  <si>
    <t xml:space="preserve">Im Achtelfinale, Viertelfinale und Halbfinale wird das Ergebnis ohne Elfmeterschießen vorhergesagt. Es kann also auch ein Unentschieden eingetragen werden. Im Finale und im Spiel um den dritten Platz muss das Gesamtergebnis (mit Elfmeterschießen) eingetragen werden.</t>
  </si>
  <si>
    <t xml:space="preserve">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</si>
  <si>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 xml:space="preserve">Number:</t>
  </si>
  <si>
    <t xml:space="preserve">Número:</t>
  </si>
  <si>
    <t xml:space="preserve">Numero:</t>
  </si>
  <si>
    <t xml:space="preserve">Nombre:</t>
  </si>
  <si>
    <t xml:space="preserve">Anzahl:</t>
  </si>
  <si>
    <t xml:space="preserve">Nummer:</t>
  </si>
  <si>
    <t xml:space="preserve">Daily schedule</t>
  </si>
  <si>
    <t xml:space="preserve">Horario diario</t>
  </si>
  <si>
    <t xml:space="preserve">Programma giornaliero</t>
  </si>
  <si>
    <t xml:space="preserve">Horaire quotidien</t>
  </si>
  <si>
    <t xml:space="preserve">Täglicher Spielplan</t>
  </si>
  <si>
    <t xml:space="preserve">Dagelijkse planning</t>
  </si>
  <si>
    <t xml:space="preserve">Match No.</t>
  </si>
  <si>
    <t xml:space="preserve">Partido no.</t>
  </si>
  <si>
    <t xml:space="preserve">Partita n.</t>
  </si>
  <si>
    <t xml:space="preserve">Match non.</t>
  </si>
  <si>
    <t xml:space="preserve">Spiel Nr.</t>
  </si>
  <si>
    <t xml:space="preserve">Spel nr</t>
  </si>
  <si>
    <t xml:space="preserve">equipos</t>
  </si>
  <si>
    <t xml:space="preserve">Squadre</t>
  </si>
  <si>
    <t xml:space="preserve">Équipes</t>
  </si>
  <si>
    <t xml:space="preserve">Time</t>
  </si>
  <si>
    <t xml:space="preserve">Tiempo</t>
  </si>
  <si>
    <t xml:space="preserve">Tempo</t>
  </si>
  <si>
    <t xml:space="preserve">Temps</t>
  </si>
  <si>
    <t xml:space="preserve">Zeit</t>
  </si>
  <si>
    <t xml:space="preserve">Tijd</t>
  </si>
  <si>
    <t xml:space="preserve">Team 1</t>
  </si>
  <si>
    <t xml:space="preserve">Equipo 1</t>
  </si>
  <si>
    <t xml:space="preserve">Squadra 1</t>
  </si>
  <si>
    <t xml:space="preserve">Equipe 1</t>
  </si>
  <si>
    <t xml:space="preserve">Team 2</t>
  </si>
  <si>
    <t xml:space="preserve">Equipo 2</t>
  </si>
  <si>
    <t xml:space="preserve">Squadra 2</t>
  </si>
  <si>
    <t xml:space="preserve">Equipe 2</t>
  </si>
  <si>
    <t xml:space="preserve">ronda de 32</t>
  </si>
  <si>
    <t xml:space="preserve">32e de finale</t>
  </si>
  <si>
    <t xml:space="preserve">ronde van 32</t>
  </si>
  <si>
    <t xml:space="preserve">Huitièmes de finale</t>
  </si>
  <si>
    <t xml:space="preserve">Date</t>
  </si>
  <si>
    <t xml:space="preserve">Fecha</t>
  </si>
  <si>
    <t xml:space="preserve">Data</t>
  </si>
  <si>
    <t xml:space="preserve">Datum</t>
  </si>
  <si>
    <t xml:space="preserve">Color favorites</t>
  </si>
  <si>
    <t xml:space="preserve">Colorea los favoritos</t>
  </si>
  <si>
    <t xml:space="preserve">Colora i preferiti</t>
  </si>
  <si>
    <t xml:space="preserve">Colorier les favoris</t>
  </si>
  <si>
    <t xml:space="preserve">Favoriten einfärben</t>
  </si>
  <si>
    <t xml:space="preserve">Kleur de favorieten</t>
  </si>
  <si>
    <t xml:space="preserve">Enter the group code here</t>
  </si>
  <si>
    <t xml:space="preserve">Introduzca el código de grupo aquí</t>
  </si>
  <si>
    <t xml:space="preserve">Inserisci qui il codice del gruppo</t>
  </si>
  <si>
    <t xml:space="preserve">Entrez le code du groupe ici</t>
  </si>
  <si>
    <t xml:space="preserve">Hier den Gruppencode eingeben</t>
  </si>
  <si>
    <t xml:space="preserve">Vul hier de groepscode in</t>
  </si>
  <si>
    <t xml:space="preserve">UTC + 2</t>
  </si>
  <si>
    <t xml:space="preserve">UTC - 12</t>
  </si>
  <si>
    <t xml:space="preserve">IDLW</t>
  </si>
  <si>
    <t xml:space="preserve">UTC - 4</t>
  </si>
  <si>
    <t xml:space="preserve">UTC - 7</t>
  </si>
  <si>
    <t xml:space="preserve">UTC - 11</t>
  </si>
  <si>
    <t xml:space="preserve">UTC - 10</t>
  </si>
  <si>
    <t xml:space="preserve">HAST</t>
  </si>
  <si>
    <t xml:space="preserve">UTC - 9</t>
  </si>
  <si>
    <t xml:space="preserve">AKST</t>
  </si>
  <si>
    <t xml:space="preserve">UTC - 5</t>
  </si>
  <si>
    <t xml:space="preserve">UTC - 8</t>
  </si>
  <si>
    <t xml:space="preserve">PST</t>
  </si>
  <si>
    <t xml:space="preserve">MST</t>
  </si>
  <si>
    <t xml:space="preserve">UTC - 6</t>
  </si>
  <si>
    <t xml:space="preserve">CST</t>
  </si>
  <si>
    <t xml:space="preserve">EST</t>
  </si>
  <si>
    <t xml:space="preserve">AST</t>
  </si>
  <si>
    <t xml:space="preserve">UTC - 3:30</t>
  </si>
  <si>
    <t xml:space="preserve">NST</t>
  </si>
  <si>
    <t xml:space="preserve">UTC - 3</t>
  </si>
  <si>
    <t xml:space="preserve">UTC - 2:30</t>
  </si>
  <si>
    <t xml:space="preserve">NDT</t>
  </si>
  <si>
    <t xml:space="preserve">UTC - 2</t>
  </si>
  <si>
    <t xml:space="preserve">UTC - 1</t>
  </si>
  <si>
    <t xml:space="preserve">UTC</t>
  </si>
  <si>
    <t xml:space="preserve">WET</t>
  </si>
  <si>
    <t xml:space="preserve">UTC + 1</t>
  </si>
  <si>
    <t xml:space="preserve">CET/WEST</t>
  </si>
  <si>
    <t xml:space="preserve">EET/CEST</t>
  </si>
  <si>
    <t xml:space="preserve">UTC + 3</t>
  </si>
  <si>
    <t xml:space="preserve">AST/EAT</t>
  </si>
  <si>
    <t xml:space="preserve">UTC + 3:30</t>
  </si>
  <si>
    <t xml:space="preserve">IRT</t>
  </si>
  <si>
    <t xml:space="preserve">UTC + 4</t>
  </si>
  <si>
    <t xml:space="preserve">UTC + 4:30</t>
  </si>
  <si>
    <t xml:space="preserve">UTC + 5</t>
  </si>
  <si>
    <t xml:space="preserve">UTC + 5:30</t>
  </si>
  <si>
    <t xml:space="preserve">IST</t>
  </si>
  <si>
    <t xml:space="preserve">UTC + 5:45</t>
  </si>
  <si>
    <t xml:space="preserve">UTC + 6</t>
  </si>
  <si>
    <t xml:space="preserve">UTC + 6:30</t>
  </si>
  <si>
    <t xml:space="preserve">UTC + 7</t>
  </si>
  <si>
    <t xml:space="preserve">ICT</t>
  </si>
  <si>
    <t xml:space="preserve">UTC + 8</t>
  </si>
  <si>
    <t xml:space="preserve">CNST</t>
  </si>
  <si>
    <t xml:space="preserve">UTC + 9</t>
  </si>
  <si>
    <t xml:space="preserve">JST</t>
  </si>
  <si>
    <t xml:space="preserve">UTC + 9:30</t>
  </si>
  <si>
    <t xml:space="preserve">ACST</t>
  </si>
  <si>
    <t xml:space="preserve">UTC + 10</t>
  </si>
  <si>
    <t xml:space="preserve">UTC + 10:30</t>
  </si>
  <si>
    <t xml:space="preserve">UTC + 11</t>
  </si>
  <si>
    <t xml:space="preserve">UTC + 12</t>
  </si>
  <si>
    <t xml:space="preserve">IDLE/NZST</t>
  </si>
  <si>
    <t xml:space="preserve">UTC + 12:45</t>
  </si>
  <si>
    <t xml:space="preserve">UTC + 13</t>
  </si>
  <si>
    <t xml:space="preserve">UTC + 14</t>
  </si>
  <si>
    <t xml:space="preserve">Hints</t>
  </si>
  <si>
    <t xml:space="preserve">Hinweise</t>
  </si>
  <si>
    <t xml:space="preserve">Steps to use this Excel schedule</t>
  </si>
  <si>
    <t xml:space="preserve">Erste Schritte zur Benutzung dieses Spielplans</t>
  </si>
  <si>
    <t xml:space="preserve">Click on the sheet "Language" and select a language.</t>
  </si>
  <si>
    <t xml:space="preserve">Klicke auf das Tabellenblatt "Language" und wähle eine Sprache aus.</t>
  </si>
  <si>
    <t xml:space="preserve">Click on the sheet "TimeZone" and select your time zone.</t>
  </si>
  <si>
    <t xml:space="preserve">Klicke auf das Tabellenblatt "TimeZone" und wähle deine Zeitzone aus.</t>
  </si>
  <si>
    <t xml:space="preserve">3.</t>
  </si>
  <si>
    <t xml:space="preserve">If the rank of two teams is not clear in the group table and fair play or FIFA World Ranking decides,</t>
  </si>
  <si>
    <t xml:space="preserve">Wenn der Rang zweier Teams in der Gruppentabelle nicht klar ist und es entscheidet Fair-Play oder die</t>
  </si>
  <si>
    <t xml:space="preserve">click on the sheet "FairPlay" and enter the fair play rating (negative points) or simply a "1" for the</t>
  </si>
  <si>
    <t xml:space="preserve">FIFA-Weltrangliste, klicke auf das Tabellenblatt "FairPlay" und trage die Fair-Play-Wertung (Minuspunkte)</t>
  </si>
  <si>
    <t xml:space="preserve">better team.</t>
  </si>
  <si>
    <t xml:space="preserve">ein oder einfach eine "1" für das bessere Team.</t>
  </si>
  <si>
    <t xml:space="preserve">4.</t>
  </si>
  <si>
    <t xml:space="preserve">In the knockout round, in the event of extra time, the remark "a.e.t." can be entered</t>
  </si>
  <si>
    <t xml:space="preserve">In der KO-Runde kann man im Fall einer Verlängerung rechts vom Spielergebnis den Vermerk "n.V."</t>
  </si>
  <si>
    <t xml:space="preserve">to the right of the match result. In case of a penalty shoot-out, enter the result after 120 minutes</t>
  </si>
  <si>
    <t xml:space="preserve">eintragen. Trage im Fall eines Elfmeterschießens das Ergebnis nach 120 Minuten und das Ergebnis</t>
  </si>
  <si>
    <t xml:space="preserve">and the result of the penalty shoot-out.</t>
  </si>
  <si>
    <t xml:space="preserve">des Elfmeterschießens ein.</t>
  </si>
  <si>
    <t xml:space="preserve">Show hidden worksheets</t>
  </si>
  <si>
    <t xml:space="preserve">Ausgeblendete Tabellenblätter anzeigen</t>
  </si>
  <si>
    <t xml:space="preserve">Show hidden worksheets:</t>
  </si>
  <si>
    <t xml:space="preserve">Um die ausgeblendeten Tabellenblätter einzublenden:</t>
  </si>
  <si>
    <t xml:space="preserve">Right-click on one of the tabs below and select "Show..." from the context menu.</t>
  </si>
  <si>
    <t xml:space="preserve">Rechtsklick auf eine der Registerkarten unten und die Option "Einblenden…" des Kontextmenüs wählen.</t>
  </si>
  <si>
    <t xml:space="preserve">Predict game outcomes</t>
  </si>
  <si>
    <t xml:space="preserve">Tipp-Spiel</t>
  </si>
  <si>
    <t xml:space="preserve">If you enjoy predicting game outcomes with family or friends, you can show the hidden</t>
  </si>
  <si>
    <t xml:space="preserve">Wenn du Spaß daran hast, im Familien- oder Freundeskreis Spielergebnisse zu tippen, kannst du die</t>
  </si>
  <si>
    <t xml:space="preserve">spreadsheets named Predictions_1, Predictions_2, Predictions_Ranking_1, Predictions_Ranking_2</t>
  </si>
  <si>
    <t xml:space="preserve">ausgeblendeten Tabellenblätter Predictions_1, Predictions_2, Predictions_Ranking_1, Predictions_Ranking_2</t>
  </si>
  <si>
    <t xml:space="preserve">and PrSettings.</t>
  </si>
  <si>
    <t xml:space="preserve">und PrSettings  einblenden.</t>
  </si>
  <si>
    <t xml:space="preserve">Groups</t>
  </si>
  <si>
    <t xml:space="preserve">Team</t>
  </si>
  <si>
    <t xml:space="preserve">Team
no.</t>
  </si>
  <si>
    <t xml:space="preserve">Played</t>
  </si>
  <si>
    <t xml:space="preserve">A2</t>
  </si>
  <si>
    <t xml:space="preserve">A3</t>
  </si>
  <si>
    <t xml:space="preserve">A4</t>
  </si>
  <si>
    <t xml:space="preserve">B2</t>
  </si>
  <si>
    <t xml:space="preserve">B3</t>
  </si>
  <si>
    <t xml:space="preserve">B4</t>
  </si>
  <si>
    <t xml:space="preserve">C1</t>
  </si>
  <si>
    <t xml:space="preserve">C2</t>
  </si>
  <si>
    <t xml:space="preserve">C3</t>
  </si>
  <si>
    <t xml:space="preserve">C4</t>
  </si>
  <si>
    <t xml:space="preserve">D2</t>
  </si>
  <si>
    <t xml:space="preserve">D3</t>
  </si>
  <si>
    <t xml:space="preserve">D4</t>
  </si>
  <si>
    <t xml:space="preserve">E1</t>
  </si>
  <si>
    <t xml:space="preserve">E2</t>
  </si>
  <si>
    <t xml:space="preserve">E3</t>
  </si>
  <si>
    <t xml:space="preserve">E4</t>
  </si>
  <si>
    <t xml:space="preserve">F1</t>
  </si>
  <si>
    <t xml:space="preserve">F2</t>
  </si>
  <si>
    <t xml:space="preserve">F3</t>
  </si>
  <si>
    <t xml:space="preserve">F4</t>
  </si>
  <si>
    <t xml:space="preserve">G1</t>
  </si>
  <si>
    <t xml:space="preserve">G2</t>
  </si>
  <si>
    <t xml:space="preserve">G3</t>
  </si>
  <si>
    <t xml:space="preserve">G4</t>
  </si>
  <si>
    <t xml:space="preserve">H1</t>
  </si>
  <si>
    <t xml:space="preserve">H2</t>
  </si>
  <si>
    <t xml:space="preserve">H3</t>
  </si>
  <si>
    <t xml:space="preserve">H4</t>
  </si>
  <si>
    <t xml:space="preserve">I1</t>
  </si>
  <si>
    <t xml:space="preserve">I2</t>
  </si>
  <si>
    <t xml:space="preserve">I3</t>
  </si>
  <si>
    <t xml:space="preserve">I4</t>
  </si>
  <si>
    <t xml:space="preserve">J1</t>
  </si>
  <si>
    <t xml:space="preserve">J2</t>
  </si>
  <si>
    <t xml:space="preserve">J3</t>
  </si>
  <si>
    <t xml:space="preserve">J4</t>
  </si>
  <si>
    <t xml:space="preserve">K1</t>
  </si>
  <si>
    <t xml:space="preserve">K2</t>
  </si>
  <si>
    <t xml:space="preserve">K3</t>
  </si>
  <si>
    <t xml:space="preserve">K4</t>
  </si>
  <si>
    <t xml:space="preserve">L2</t>
  </si>
  <si>
    <t xml:space="preserve">L3</t>
  </si>
  <si>
    <t xml:space="preserve">L4</t>
  </si>
  <si>
    <t xml:space="preserve">Date   (local time host)</t>
  </si>
  <si>
    <t xml:space="preserve">Date   (my time)</t>
  </si>
  <si>
    <t xml:space="preserve">Order of headings</t>
  </si>
  <si>
    <t xml:space="preserve">W74</t>
  </si>
  <si>
    <t xml:space="preserve">W77</t>
  </si>
  <si>
    <t xml:space="preserve">W73</t>
  </si>
  <si>
    <t xml:space="preserve">W75</t>
  </si>
  <si>
    <t xml:space="preserve">W76</t>
  </si>
  <si>
    <t xml:space="preserve">W78</t>
  </si>
  <si>
    <t xml:space="preserve">W79</t>
  </si>
  <si>
    <t xml:space="preserve">W80</t>
  </si>
  <si>
    <t xml:space="preserve">W83</t>
  </si>
  <si>
    <t xml:space="preserve">W84</t>
  </si>
  <si>
    <t xml:space="preserve">W81</t>
  </si>
  <si>
    <t xml:space="preserve">W82</t>
  </si>
  <si>
    <t xml:space="preserve">W86</t>
  </si>
  <si>
    <t xml:space="preserve">W88</t>
  </si>
  <si>
    <t xml:space="preserve">W85</t>
  </si>
  <si>
    <t xml:space="preserve">W87</t>
  </si>
  <si>
    <t xml:space="preserve">1/4 finals</t>
  </si>
  <si>
    <t xml:space="preserve">W89</t>
  </si>
  <si>
    <t xml:space="preserve">W90</t>
  </si>
  <si>
    <t xml:space="preserve">W93</t>
  </si>
  <si>
    <t xml:space="preserve">W94</t>
  </si>
  <si>
    <t xml:space="preserve">W91</t>
  </si>
  <si>
    <t xml:space="preserve">W92</t>
  </si>
  <si>
    <t xml:space="preserve">W95</t>
  </si>
  <si>
    <t xml:space="preserve">W96</t>
  </si>
  <si>
    <t xml:space="preserve">1/2 finals</t>
  </si>
  <si>
    <t xml:space="preserve">W97</t>
  </si>
  <si>
    <t xml:space="preserve">W98</t>
  </si>
  <si>
    <t xml:space="preserve">W99</t>
  </si>
  <si>
    <t xml:space="preserve">W100</t>
  </si>
  <si>
    <t xml:space="preserve">Third Place</t>
  </si>
  <si>
    <t xml:space="preserve">RU101</t>
  </si>
  <si>
    <t xml:space="preserve">RU102</t>
  </si>
  <si>
    <t xml:space="preserve">W101</t>
  </si>
  <si>
    <t xml:space="preserve">W102</t>
  </si>
  <si>
    <t xml:space="preserve">FIFA, 23.06.2025</t>
  </si>
  <si>
    <t xml:space="preserve">3-CEFHI</t>
  </si>
  <si>
    <t xml:space="preserve">3-EFGIJ</t>
  </si>
  <si>
    <t xml:space="preserve">3-BEFIJ</t>
  </si>
  <si>
    <t xml:space="preserve">3-ABCDF</t>
  </si>
  <si>
    <t xml:space="preserve">3-AEHIJ</t>
  </si>
  <si>
    <t xml:space="preserve">3-CDFGH</t>
  </si>
  <si>
    <t xml:space="preserve">3-DEIJL</t>
  </si>
  <si>
    <t xml:space="preserve">3-EHIJK</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</si>
  <si>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</si>
  <si>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</si>
  <si>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</si>
  <si>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</si>
  <si>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</si>
  <si>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</si>
  <si>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</si>
  <si>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</si>
  <si>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</si>
  <si>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</si>
  <si>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</si>
  <si>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</si>
  <si>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</si>
  <si>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</si>
  <si>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</si>
  <si>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</si>
  <si>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</si>
  <si>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</si>
  <si>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</si>
  <si>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</si>
  <si>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</si>
  <si>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</si>
  <si>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</si>
  <si>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</si>
  <si>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</si>
  <si>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</si>
  <si>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</si>
  <si>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</si>
  <si>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</si>
  <si>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</si>
  <si>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</si>
  <si>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</si>
  <si>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</si>
  <si>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</si>
  <si>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</si>
  <si>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</si>
  <si>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</si>
  <si>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</si>
  <si>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</si>
  <si>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</si>
  <si>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</si>
  <si>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</si>
  <si>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</si>
  <si>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</si>
  <si>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</si>
  <si>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</si>
  <si>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</si>
  <si>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</si>
  <si>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</si>
  <si>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</si>
  <si>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</si>
  <si>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</si>
  <si>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</si>
  <si>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</si>
  <si>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</si>
  <si>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</si>
  <si>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</si>
  <si>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</si>
  <si>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</si>
  <si>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</si>
  <si>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</si>
  <si>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</si>
  <si>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</si>
  <si>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</si>
  <si>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</si>
  <si>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</si>
  <si>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</si>
  <si>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</si>
  <si>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</si>
  <si>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</si>
  <si>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</si>
  <si>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</si>
  <si>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</si>
  <si>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</si>
  <si>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</si>
  <si>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</si>
  <si>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</si>
  <si>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</si>
  <si>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</si>
  <si>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</si>
  <si>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</si>
  <si>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</si>
  <si>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</si>
  <si>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</si>
  <si>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</si>
  <si>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</si>
  <si>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</si>
  <si>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</si>
  <si>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</si>
  <si>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</si>
  <si>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</si>
  <si>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</si>
  <si>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</si>
  <si>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</si>
  <si>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</si>
  <si>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</si>
  <si>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</si>
  <si>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</si>
  <si>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</si>
  <si>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</si>
  <si>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</si>
  <si>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</si>
  <si>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</si>
  <si>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</si>
  <si>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</si>
  <si>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</si>
  <si>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</si>
  <si>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</si>
  <si>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</si>
  <si>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</si>
  <si>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</si>
  <si>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</si>
  <si>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</si>
  <si>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</si>
  <si>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</si>
  <si>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</si>
  <si>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</si>
  <si>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</si>
  <si>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</si>
  <si>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</si>
  <si>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</si>
  <si>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</si>
  <si>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</si>
  <si>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</si>
  <si>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</si>
  <si>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</si>
  <si>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</si>
  <si>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</si>
  <si>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</si>
  <si>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</si>
  <si>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</si>
  <si>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</si>
  <si>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</si>
  <si>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</si>
  <si>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</si>
  <si>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</si>
  <si>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</si>
  <si>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</si>
  <si>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</si>
  <si>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</si>
  <si>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</si>
  <si>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</si>
  <si>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</si>
  <si>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</si>
  <si>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</si>
  <si>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</si>
  <si>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</si>
  <si>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</si>
  <si>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</si>
  <si>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</si>
  <si>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</si>
  <si>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</si>
  <si>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</si>
  <si>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</si>
  <si>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</si>
  <si>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</si>
  <si>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</si>
  <si>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</si>
  <si>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</si>
  <si>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</si>
  <si>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</si>
  <si>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</si>
  <si>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</si>
  <si>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</si>
  <si>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</si>
  <si>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</si>
  <si>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</si>
  <si>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</si>
  <si>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</si>
  <si>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</si>
  <si>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</si>
  <si>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</si>
  <si>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</si>
  <si>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</si>
  <si>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</si>
  <si>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</si>
  <si>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</si>
  <si>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</si>
  <si>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</si>
  <si>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</si>
  <si>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</si>
  <si>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</si>
  <si>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</si>
  <si>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</si>
  <si>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</si>
  <si>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</si>
  <si>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</si>
  <si>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</si>
  <si>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</si>
  <si>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</si>
  <si>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</si>
  <si>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</si>
  <si>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</si>
  <si>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</si>
  <si>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</si>
  <si>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</si>
  <si>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</si>
  <si>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</si>
  <si>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</si>
  <si>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</si>
  <si>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</si>
  <si>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</si>
  <si>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</si>
  <si>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</si>
  <si>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</si>
  <si>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</si>
  <si>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</si>
  <si>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</si>
  <si>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</si>
  <si>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</si>
  <si>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</si>
  <si>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</si>
  <si>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</si>
  <si>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</si>
  <si>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</si>
  <si>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</si>
  <si>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</si>
  <si>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</si>
  <si>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</si>
  <si>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</si>
  <si>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</si>
  <si>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</si>
  <si>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</si>
  <si>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</si>
  <si>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</si>
  <si>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</si>
  <si>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</si>
  <si>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</si>
  <si>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</si>
  <si>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</si>
  <si>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</si>
  <si>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</si>
  <si>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</si>
  <si>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</si>
  <si>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</si>
  <si>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</si>
  <si>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</si>
  <si>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</si>
  <si>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</si>
  <si>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</si>
  <si>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</si>
  <si>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</si>
  <si>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</si>
  <si>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</si>
  <si>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</si>
  <si>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</si>
  <si>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</si>
  <si>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</si>
  <si>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</si>
  <si>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</si>
  <si>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</si>
  <si>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</si>
  <si>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</si>
  <si>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</si>
  <si>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</si>
  <si>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</si>
  <si>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</si>
  <si>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</si>
  <si>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</si>
  <si>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</si>
  <si>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</si>
  <si>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</si>
  <si>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</si>
  <si>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</si>
  <si>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</si>
  <si>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</si>
  <si>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</si>
  <si>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</si>
  <si>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</si>
  <si>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</si>
  <si>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</si>
  <si>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</si>
  <si>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</si>
  <si>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</si>
  <si>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</si>
  <si>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</si>
  <si>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</si>
  <si>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</si>
  <si>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</si>
  <si>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</si>
  <si>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</si>
  <si>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</si>
  <si>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</si>
  <si>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</si>
  <si>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</si>
  <si>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</si>
  <si>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</si>
  <si>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</si>
  <si>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</si>
  <si>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</si>
  <si>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</si>
  <si>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</si>
  <si>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</si>
  <si>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</si>
  <si>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</si>
  <si>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</si>
  <si>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</si>
  <si>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</si>
  <si>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</si>
  <si>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</si>
  <si>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</si>
  <si>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</si>
  <si>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</si>
  <si>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</si>
  <si>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</si>
  <si>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</si>
  <si>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</si>
  <si>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</si>
  <si>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</si>
  <si>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</si>
  <si>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</si>
  <si>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</si>
  <si>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</si>
  <si>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</si>
  <si>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</si>
  <si>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</si>
  <si>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</si>
  <si>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</si>
  <si>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</si>
  <si>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</si>
  <si>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</si>
  <si>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</si>
  <si>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</si>
  <si>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</si>
  <si>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</si>
  <si>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</si>
  <si>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</si>
  <si>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</si>
  <si>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</si>
  <si>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</si>
  <si>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</si>
  <si>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</si>
  <si>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</si>
  <si>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</si>
  <si>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</si>
  <si>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</si>
  <si>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</si>
  <si>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</si>
  <si>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</si>
  <si>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</si>
  <si>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</si>
  <si>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</si>
  <si>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</si>
  <si>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</si>
  <si>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</si>
  <si>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</si>
  <si>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</si>
  <si>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</si>
  <si>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</si>
  <si>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</si>
  <si>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</si>
  <si>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</si>
  <si>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</si>
  <si>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</si>
  <si>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</si>
  <si>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</si>
  <si>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</si>
  <si>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</si>
  <si>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</si>
  <si>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</si>
  <si>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</si>
  <si>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</si>
  <si>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</si>
  <si>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</si>
  <si>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</si>
  <si>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</si>
  <si>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</si>
  <si>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</si>
  <si>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</si>
  <si>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</si>
  <si>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</si>
  <si>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</si>
  <si>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</si>
  <si>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</si>
  <si>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</si>
  <si>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</si>
  <si>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</si>
  <si>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</si>
  <si>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</si>
  <si>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</si>
  <si>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</si>
  <si>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</si>
  <si>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</si>
  <si>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</si>
  <si>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</si>
  <si>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</si>
  <si>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</si>
  <si>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</si>
  <si>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</si>
  <si>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</si>
  <si>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</si>
  <si>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</si>
  <si>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</si>
  <si>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</si>
  <si>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</si>
  <si>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</si>
  <si>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</si>
  <si>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</si>
  <si>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</si>
  <si>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</si>
  <si>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</si>
  <si>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</si>
  <si>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</si>
  <si>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</si>
  <si>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</si>
  <si>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</si>
  <si>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</si>
  <si>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</si>
  <si>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</si>
  <si>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</si>
  <si>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</si>
  <si>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</si>
  <si>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</si>
  <si>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</si>
  <si>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</si>
  <si>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</si>
  <si>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</si>
  <si>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</si>
  <si>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</si>
  <si>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</si>
  <si>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</si>
  <si>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</si>
  <si>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</si>
  <si>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</si>
  <si>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</si>
  <si>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</si>
  <si>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</si>
  <si>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</si>
  <si>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</si>
  <si>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</si>
  <si>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</si>
  <si>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</si>
  <si>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</si>
  <si>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</si>
  <si>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</si>
  <si>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</si>
  <si>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</si>
  <si>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</si>
  <si>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</si>
  <si>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</si>
  <si>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</si>
  <si>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</si>
  <si>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</si>
  <si>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</si>
  <si>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</si>
  <si>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</si>
  <si>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</si>
  <si>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</si>
  <si>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</si>
  <si>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</si>
  <si>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</si>
  <si>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</si>
  <si>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</si>
  <si>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</si>
  <si>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</si>
  <si>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</si>
  <si>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</si>
  <si>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</si>
  <si>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</si>
  <si>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</si>
  <si>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</si>
  <si>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</si>
  <si>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</si>
  <si>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</si>
  <si>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</si>
  <si>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</si>
  <si>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</si>
  <si>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</si>
  <si>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</si>
  <si>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</si>
  <si>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</si>
  <si>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</si>
  <si>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</si>
  <si>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</si>
  <si>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</si>
  <si>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</si>
  <si>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</si>
  <si>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</si>
  <si>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</si>
  <si>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</si>
  <si>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</si>
  <si>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</si>
  <si>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</si>
  <si>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</si>
  <si>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</si>
  <si>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</si>
  <si>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</si>
  <si>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</si>
  <si>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</si>
  <si>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</si>
  <si>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</si>
  <si>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</si>
  <si>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</si>
  <si>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</si>
  <si>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</si>
  <si>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Pts</t>
  </si>
  <si>
    <t xml:space="preserve">GF</t>
  </si>
  <si>
    <t xml:space="preserve">GA</t>
  </si>
  <si>
    <t xml:space="preserve">Coefficient</t>
  </si>
  <si>
    <t xml:space="preserve">ranking</t>
  </si>
  <si>
    <t xml:space="preserve">FactorPts</t>
  </si>
  <si>
    <t xml:space="preserve">FactorGD</t>
  </si>
  <si>
    <t xml:space="preserve">FactorFor</t>
  </si>
  <si>
    <t xml:space="preserve">FactorFairPlay</t>
  </si>
  <si>
    <t xml:space="preserve">5.</t>
  </si>
  <si>
    <t xml:space="preserve">FactorRank</t>
  </si>
  <si>
    <t xml:space="preserve">6.</t>
  </si>
  <si>
    <t xml:space="preserve">7.</t>
  </si>
  <si>
    <t xml:space="preserve">8.</t>
  </si>
  <si>
    <t xml:space="preserve">9.</t>
  </si>
  <si>
    <t xml:space="preserve">10.</t>
  </si>
  <si>
    <t xml:space="preserve">11.</t>
  </si>
  <si>
    <t xml:space="preserve">12.</t>
  </si>
  <si>
    <t xml:space="preserve">:</t>
  </si>
  <si>
    <t xml:space="preserve">Red dot:</t>
  </si>
  <si>
    <t xml:space="preserve">Distinctness of the ranks within the groups</t>
  </si>
  <si>
    <t xml:space="preserve">Distinctness</t>
  </si>
  <si>
    <t xml:space="preserve">Number</t>
  </si>
  <si>
    <t xml:space="preserve">Not clear</t>
  </si>
  <si>
    <t xml:space="preserve">Indicator</t>
  </si>
  <si>
    <t xml:space="preserve">Position</t>
  </si>
  <si>
    <t xml:space="preserve">Text</t>
  </si>
  <si>
    <t xml:space="preserve">Full text:</t>
  </si>
  <si>
    <t xml:space="preserve">Number of all games:</t>
  </si>
  <si>
    <t xml:space="preserve">Intermediate results for compatibility with Google Sheets</t>
  </si>
  <si>
    <t xml:space="preserve">Pld</t>
  </si>
  <si>
    <t xml:space="preserve">W</t>
  </si>
  <si>
    <t xml:space="preserve">WRL</t>
  </si>
  <si>
    <t xml:space="preserve">RANK</t>
  </si>
  <si>
    <t xml:space="preserve">DC 1</t>
  </si>
  <si>
    <t xml:space="preserve">DC 2</t>
  </si>
  <si>
    <t xml:space="preserve">fair play</t>
  </si>
  <si>
    <t xml:space="preserve">DC 1.1</t>
  </si>
  <si>
    <t xml:space="preserve">second</t>
  </si>
  <si>
    <t xml:space="preserve">DC 2.1</t>
  </si>
  <si>
    <t xml:space="preserve">DC 2.2</t>
  </si>
  <si>
    <t xml:space="preserve">final</t>
  </si>
  <si>
    <t xml:space="preserve">overall</t>
  </si>
  <si>
    <t xml:space="preserve">cr.1</t>
  </si>
  <si>
    <t xml:space="preserve">add</t>
  </si>
  <si>
    <t xml:space="preserve">cr.2</t>
  </si>
  <si>
    <t xml:space="preserve">cr.3</t>
  </si>
  <si>
    <t xml:space="preserve">cr.4</t>
  </si>
  <si>
    <t xml:space="preserve">cr.5</t>
  </si>
  <si>
    <t xml:space="preserve">cr.6</t>
  </si>
  <si>
    <t xml:space="preserve">cr.7</t>
  </si>
  <si>
    <t xml:space="preserve">cr.8</t>
  </si>
  <si>
    <t xml:space="preserve">cr.9</t>
  </si>
  <si>
    <t xml:space="preserve">cr.10</t>
  </si>
  <si>
    <t xml:space="preserve">cr.11</t>
  </si>
  <si>
    <t xml:space="preserve">red dot</t>
  </si>
  <si>
    <t xml:space="preserve">pos</t>
  </si>
  <si>
    <t xml:space="preserve">ind</t>
  </si>
  <si>
    <t xml:space="preserve">DC ?</t>
  </si>
  <si>
    <t xml:space="preserve">DC 1.2</t>
  </si>
  <si>
    <t xml:space="preserve">played</t>
  </si>
  <si>
    <t xml:space="preserve">valid</t>
  </si>
</sst>
</file>

<file path=xl/styles.xml><?xml version="1.0" encoding="utf-8"?>
<styleSheet xmlns="http://schemas.openxmlformats.org/spreadsheetml/2006/main">
  <numFmts count="16">
    <numFmt numFmtId="164" formatCode="General"/>
    <numFmt numFmtId="165" formatCode="@"/>
    <numFmt numFmtId="166" formatCode="ddd&quot;, &quot;dd/mm/yyyy&quot;         &quot;hh:mm"/>
    <numFmt numFmtId="167" formatCode="[$-407]ddd/&quot;, &quot;d/mm/yy"/>
    <numFmt numFmtId="168" formatCode="ddd&quot;, &quot;dd/mm/yyyy\ "/>
    <numFmt numFmtId="169" formatCode="h:mm;@"/>
    <numFmt numFmtId="170" formatCode=";;;"/>
    <numFmt numFmtId="171" formatCode="#,##0"/>
    <numFmt numFmtId="172" formatCode="m/d/yyyy"/>
    <numFmt numFmtId="173" formatCode="0.00"/>
    <numFmt numFmtId="174" formatCode="m/d/yyyy\ h:mm"/>
    <numFmt numFmtId="175" formatCode="ddd&quot;, &quot;dd/mm/yyyy&quot;      &quot;hh:mm"/>
    <numFmt numFmtId="176" formatCode="#,##0.000000"/>
    <numFmt numFmtId="177" formatCode="#,##0.000"/>
    <numFmt numFmtId="178" formatCode="0.0"/>
    <numFmt numFmtId="179" formatCode="0;\-0;;@"/>
  </numFmts>
  <fonts count="119">
    <font>
      <sz val="11"/>
      <color theme="1"/>
      <name val="Calibri"/>
      <family val="2"/>
      <charset val="1"/>
    </font>
    <font>
      <sz val="10"/>
      <name val="Arial"/>
      <family val="0"/>
    </font>
    <font>
      <sz val="10"/>
      <name val="Arial"/>
      <family val="0"/>
    </font>
    <font>
      <sz val="10"/>
      <name val="Arial"/>
      <family val="0"/>
    </font>
    <font>
      <b val="true"/>
      <sz val="11"/>
      <color rgb="FFFA7D00"/>
      <name val="Calibri"/>
      <family val="2"/>
      <charset val="1"/>
    </font>
    <font>
      <sz val="10"/>
      <name val="Arial"/>
      <family val="2"/>
      <charset val="1"/>
    </font>
    <font>
      <b val="true"/>
      <sz val="11"/>
      <color rgb="FFC00000"/>
      <name val="Calibri"/>
      <family val="2"/>
      <charset val="1"/>
    </font>
    <font>
      <b val="true"/>
      <sz val="36"/>
      <color rgb="FF3079C2"/>
      <name val="Arial"/>
      <family val="2"/>
      <charset val="1"/>
    </font>
    <font>
      <b val="true"/>
      <sz val="11"/>
      <name val="Calibri"/>
      <family val="2"/>
      <charset val="1"/>
    </font>
    <font>
      <sz val="11"/>
      <color theme="4"/>
      <name val="Calibri"/>
      <family val="2"/>
      <charset val="1"/>
    </font>
    <font>
      <sz val="10"/>
      <color rgb="FF5786B1"/>
      <name val="Calibri"/>
      <family val="2"/>
      <charset val="1"/>
    </font>
    <font>
      <sz val="6"/>
      <color theme="9" tint="0.3999"/>
      <name val="Wingdings 2"/>
      <family val="1"/>
      <charset val="2"/>
    </font>
    <font>
      <b val="true"/>
      <sz val="9"/>
      <name val="Calibri"/>
      <family val="2"/>
      <charset val="1"/>
    </font>
    <font>
      <b val="true"/>
      <sz val="44"/>
      <color rgb="FFC00000"/>
      <name val="AR CENA"/>
      <family val="0"/>
      <charset val="1"/>
    </font>
    <font>
      <sz val="6"/>
      <color rgb="FFC00000"/>
      <name val="Wingdings 2"/>
      <family val="1"/>
      <charset val="2"/>
    </font>
    <font>
      <sz val="10"/>
      <name val="Calibri"/>
      <family val="2"/>
      <charset val="1"/>
    </font>
    <font>
      <b val="true"/>
      <sz val="10"/>
      <name val="Calibri"/>
      <family val="2"/>
      <charset val="1"/>
    </font>
    <font>
      <sz val="10"/>
      <color theme="9" tint="0.3999"/>
      <name val="Calibri"/>
      <family val="2"/>
      <charset val="1"/>
    </font>
    <font>
      <sz val="10"/>
      <color rgb="FF27776C"/>
      <name val="Calibri"/>
      <family val="2"/>
      <charset val="1"/>
    </font>
    <font>
      <b val="true"/>
      <sz val="12"/>
      <color rgb="FFC00000"/>
      <name val="Calibri"/>
      <family val="2"/>
      <charset val="1"/>
    </font>
    <font>
      <sz val="8"/>
      <color theme="1"/>
      <name val="Calibri"/>
      <family val="2"/>
      <charset val="1"/>
    </font>
    <font>
      <b val="true"/>
      <sz val="14"/>
      <color theme="0"/>
      <name val="Calibri"/>
      <family val="2"/>
      <charset val="1"/>
    </font>
    <font>
      <b val="true"/>
      <sz val="14"/>
      <color theme="1"/>
      <name val="Calibri"/>
      <family val="2"/>
      <charset val="1"/>
    </font>
    <font>
      <sz val="9"/>
      <color rgb="FF8C1737"/>
      <name val="Calibri"/>
      <family val="2"/>
      <charset val="1"/>
    </font>
    <font>
      <sz val="10"/>
      <color theme="1"/>
      <name val="Calibri"/>
      <family val="2"/>
      <charset val="1"/>
    </font>
    <font>
      <b val="true"/>
      <sz val="10"/>
      <color theme="1"/>
      <name val="Calibri"/>
      <family val="2"/>
      <charset val="1"/>
    </font>
    <font>
      <b val="true"/>
      <sz val="12"/>
      <color rgb="FFDE500A"/>
      <name val="Calibri"/>
      <family val="2"/>
      <charset val="1"/>
    </font>
    <font>
      <b val="true"/>
      <sz val="11"/>
      <color theme="0"/>
      <name val="Calibri"/>
      <family val="2"/>
      <charset val="1"/>
    </font>
    <font>
      <b val="true"/>
      <sz val="11"/>
      <color theme="1"/>
      <name val="Calibri"/>
      <family val="2"/>
      <charset val="1"/>
    </font>
    <font>
      <sz val="10"/>
      <color theme="2" tint="-0.75"/>
      <name val="Calibri"/>
      <family val="2"/>
      <charset val="1"/>
    </font>
    <font>
      <b val="true"/>
      <sz val="10"/>
      <color theme="2" tint="-0.75"/>
      <name val="Calibri"/>
      <family val="2"/>
      <charset val="1"/>
    </font>
    <font>
      <b val="true"/>
      <sz val="11"/>
      <color rgb="FF329A8B"/>
      <name val="Calibri"/>
      <family val="2"/>
      <charset val="1"/>
    </font>
    <font>
      <sz val="11"/>
      <color theme="2" tint="-0.5"/>
      <name val="Calibri"/>
      <family val="2"/>
      <charset val="1"/>
    </font>
    <font>
      <b val="true"/>
      <sz val="12"/>
      <color theme="0"/>
      <name val="Calibri"/>
      <family val="2"/>
      <charset val="1"/>
    </font>
    <font>
      <sz val="9"/>
      <color theme="1"/>
      <name val="Calibri"/>
      <family val="2"/>
      <charset val="1"/>
    </font>
    <font>
      <sz val="8"/>
      <color rgb="FF928E8E"/>
      <name val="Calibri"/>
      <family val="2"/>
      <charset val="1"/>
    </font>
    <font>
      <sz val="11"/>
      <color theme="0" tint="-0.35"/>
      <name val="Calibri"/>
      <family val="2"/>
      <charset val="1"/>
    </font>
    <font>
      <sz val="8"/>
      <color theme="1" tint="0.3499"/>
      <name val="Calibri"/>
      <family val="2"/>
      <charset val="1"/>
    </font>
    <font>
      <sz val="8"/>
      <color rgb="FFC00000"/>
      <name val="Calibri"/>
      <family val="2"/>
      <charset val="1"/>
    </font>
    <font>
      <sz val="9"/>
      <color theme="1" tint="0.3499"/>
      <name val="Calibri"/>
      <family val="2"/>
      <charset val="1"/>
    </font>
    <font>
      <b val="true"/>
      <sz val="24"/>
      <color theme="0"/>
      <name val="Calibri"/>
      <family val="2"/>
      <charset val="1"/>
    </font>
    <font>
      <b val="true"/>
      <sz val="16"/>
      <color rgb="FF3079C2"/>
      <name val="Arial"/>
      <family val="2"/>
      <charset val="1"/>
    </font>
    <font>
      <sz val="24"/>
      <color rgb="FF3079C2"/>
      <name val="Arial Black"/>
      <family val="2"/>
      <charset val="1"/>
    </font>
    <font>
      <sz val="24"/>
      <color rgb="FF8C1737"/>
      <name val="Arial Black"/>
      <family val="2"/>
      <charset val="1"/>
    </font>
    <font>
      <sz val="10"/>
      <color theme="1" tint="0.3499"/>
      <name val="Calibri"/>
      <family val="2"/>
      <charset val="1"/>
    </font>
    <font>
      <u val="single"/>
      <sz val="11"/>
      <color theme="10"/>
      <name val="Calibri"/>
      <family val="2"/>
      <charset val="1"/>
    </font>
    <font>
      <sz val="12"/>
      <color theme="1"/>
      <name val="Calibri"/>
      <family val="2"/>
      <charset val="1"/>
    </font>
    <font>
      <b val="true"/>
      <sz val="22"/>
      <color rgb="FF007CFF"/>
      <name val="Calibri"/>
      <family val="2"/>
      <charset val="1"/>
    </font>
    <font>
      <sz val="9"/>
      <color theme="5" tint="-0.25"/>
      <name val="Calibri"/>
      <family val="2"/>
      <charset val="1"/>
    </font>
    <font>
      <b val="true"/>
      <sz val="22"/>
      <color theme="1"/>
      <name val="Calibri"/>
      <family val="2"/>
      <charset val="1"/>
    </font>
    <font>
      <b val="true"/>
      <sz val="9"/>
      <color theme="1"/>
      <name val="Calibri"/>
      <family val="2"/>
      <charset val="1"/>
    </font>
    <font>
      <sz val="12"/>
      <color theme="1"/>
      <name val="Wingdings 3"/>
      <family val="1"/>
      <charset val="2"/>
    </font>
    <font>
      <b val="true"/>
      <sz val="11"/>
      <color theme="4" tint="-0.25"/>
      <name val="Calibri"/>
      <family val="2"/>
      <charset val="1"/>
    </font>
    <font>
      <b val="true"/>
      <sz val="20"/>
      <color rgb="FFB72343"/>
      <name val="Calibri"/>
      <family val="2"/>
      <charset val="1"/>
    </font>
    <font>
      <sz val="11"/>
      <color rgb="FF3079C2"/>
      <name val="Calibri"/>
      <family val="2"/>
      <charset val="1"/>
    </font>
    <font>
      <sz val="11"/>
      <color theme="0" tint="-0.25"/>
      <name val="Calibri"/>
      <family val="2"/>
      <charset val="1"/>
    </font>
    <font>
      <b val="true"/>
      <sz val="14"/>
      <color rgb="FFE04500"/>
      <name val="Calibri"/>
      <family val="2"/>
      <charset val="1"/>
    </font>
    <font>
      <b val="true"/>
      <sz val="10"/>
      <color rgb="FFE04500"/>
      <name val="Calibri"/>
      <family val="2"/>
      <charset val="1"/>
    </font>
    <font>
      <b val="true"/>
      <sz val="18"/>
      <color theme="0"/>
      <name val="Calibri"/>
      <family val="2"/>
      <charset val="1"/>
    </font>
    <font>
      <b val="true"/>
      <sz val="18"/>
      <name val="Calibri"/>
      <family val="2"/>
      <charset val="1"/>
    </font>
    <font>
      <sz val="11"/>
      <color rgb="FFE04500"/>
      <name val="Calibri"/>
      <family val="2"/>
      <charset val="1"/>
    </font>
    <font>
      <sz val="11"/>
      <color rgb="FFC83E00"/>
      <name val="Calibri"/>
      <family val="2"/>
      <charset val="1"/>
    </font>
    <font>
      <sz val="12"/>
      <name val="Calibri"/>
      <family val="2"/>
      <charset val="1"/>
    </font>
    <font>
      <b val="true"/>
      <sz val="22"/>
      <color rgb="FF3079C2"/>
      <name val="Calibri"/>
      <family val="2"/>
      <charset val="1"/>
    </font>
    <font>
      <sz val="14"/>
      <color rgb="FFC00000"/>
      <name val="Calibri"/>
      <family val="2"/>
      <charset val="1"/>
    </font>
    <font>
      <b val="true"/>
      <sz val="14"/>
      <color rgb="FFC00000"/>
      <name val="Calibri"/>
      <family val="2"/>
      <charset val="1"/>
    </font>
    <font>
      <b val="true"/>
      <sz val="11"/>
      <color rgb="FF0070C0"/>
      <name val="Calibri"/>
      <family val="2"/>
      <charset val="1"/>
    </font>
    <font>
      <sz val="11"/>
      <name val="Calibri"/>
      <family val="2"/>
      <charset val="1"/>
    </font>
    <font>
      <b val="true"/>
      <sz val="14"/>
      <color rgb="FF0070C0"/>
      <name val="Calibri"/>
      <family val="2"/>
      <charset val="1"/>
    </font>
    <font>
      <sz val="11"/>
      <color rgb="FF0070C0"/>
      <name val="Calibri"/>
      <family val="2"/>
      <charset val="1"/>
    </font>
    <font>
      <b val="true"/>
      <sz val="18"/>
      <color rgb="FF3079C2"/>
      <name val="Calibri"/>
      <family val="2"/>
      <charset val="1"/>
    </font>
    <font>
      <b val="true"/>
      <sz val="22"/>
      <color theme="8"/>
      <name val="Calibri"/>
      <family val="2"/>
      <charset val="1"/>
    </font>
    <font>
      <sz val="14"/>
      <color rgb="FFDE500A"/>
      <name val="Calibri"/>
      <family val="2"/>
      <charset val="1"/>
    </font>
    <font>
      <b val="true"/>
      <sz val="14"/>
      <color rgb="FFDE500A"/>
      <name val="Calibri"/>
      <family val="2"/>
      <charset val="1"/>
    </font>
    <font>
      <b val="true"/>
      <sz val="12"/>
      <name val="Calibri"/>
      <family val="2"/>
      <charset val="1"/>
    </font>
    <font>
      <sz val="18"/>
      <color theme="1"/>
      <name val="Calibri"/>
      <family val="2"/>
      <charset val="1"/>
    </font>
    <font>
      <b val="true"/>
      <sz val="22"/>
      <color rgb="FFB72343"/>
      <name val="Calibri"/>
      <family val="2"/>
      <charset val="1"/>
    </font>
    <font>
      <b val="true"/>
      <sz val="22"/>
      <color rgb="FF8C1737"/>
      <name val="Calibri"/>
      <family val="2"/>
      <charset val="1"/>
    </font>
    <font>
      <sz val="11"/>
      <color rgb="FFB72343"/>
      <name val="Calibri"/>
      <family val="2"/>
      <charset val="1"/>
    </font>
    <font>
      <sz val="14"/>
      <color theme="1"/>
      <name val="Calibri"/>
      <family val="2"/>
      <charset val="1"/>
    </font>
    <font>
      <b val="true"/>
      <sz val="16"/>
      <color rgb="FFB72343"/>
      <name val="Calibri"/>
      <family val="2"/>
      <charset val="1"/>
    </font>
    <font>
      <sz val="7"/>
      <color theme="1"/>
      <name val="Calibri"/>
      <family val="2"/>
      <charset val="1"/>
    </font>
    <font>
      <sz val="11"/>
      <color rgb="FFC00000"/>
      <name val="Calibri"/>
      <family val="2"/>
      <charset val="1"/>
    </font>
    <font>
      <sz val="22"/>
      <color theme="1"/>
      <name val="Calibri"/>
      <family val="2"/>
      <charset val="1"/>
    </font>
    <font>
      <sz val="11"/>
      <color rgb="FFFF0000"/>
      <name val="Calibri"/>
      <family val="2"/>
      <charset val="1"/>
    </font>
    <font>
      <b val="true"/>
      <sz val="16"/>
      <color rgb="FF8C1737"/>
      <name val="Calibri"/>
      <family val="2"/>
      <charset val="1"/>
    </font>
    <font>
      <sz val="11"/>
      <color rgb="FF8C1737"/>
      <name val="Calibri"/>
      <family val="2"/>
      <charset val="1"/>
    </font>
    <font>
      <b val="true"/>
      <sz val="14"/>
      <color rgb="FF3079C2"/>
      <name val="Calibri"/>
      <family val="2"/>
      <charset val="1"/>
    </font>
    <font>
      <b val="true"/>
      <sz val="12"/>
      <color theme="1"/>
      <name val="Calibri"/>
      <family val="2"/>
      <charset val="1"/>
    </font>
    <font>
      <b val="true"/>
      <sz val="22"/>
      <color rgb="FF188250"/>
      <name val="Calibri"/>
      <family val="2"/>
      <charset val="1"/>
    </font>
    <font>
      <b val="true"/>
      <sz val="22"/>
      <color rgb="FFDE500A"/>
      <name val="Calibri"/>
      <family val="2"/>
      <charset val="1"/>
    </font>
    <font>
      <b val="true"/>
      <sz val="22"/>
      <color rgb="FFC00000"/>
      <name val="Calibri"/>
      <family val="2"/>
      <charset val="1"/>
    </font>
    <font>
      <b val="true"/>
      <sz val="12"/>
      <color theme="1" tint="0.3499"/>
      <name val="Times New Roman"/>
      <family val="1"/>
      <charset val="1"/>
    </font>
    <font>
      <sz val="12"/>
      <color theme="1" tint="0.3499"/>
      <name val="Calibri"/>
      <family val="2"/>
      <charset val="1"/>
    </font>
    <font>
      <b val="true"/>
      <sz val="12"/>
      <color theme="1" tint="0.3499"/>
      <name val="Calibri"/>
      <family val="2"/>
      <charset val="1"/>
    </font>
    <font>
      <sz val="12"/>
      <color theme="1"/>
      <name val="Consolas"/>
      <family val="3"/>
      <charset val="1"/>
    </font>
    <font>
      <sz val="11"/>
      <color theme="1"/>
      <name val="Consolas"/>
      <family val="3"/>
      <charset val="1"/>
    </font>
    <font>
      <b val="true"/>
      <sz val="18"/>
      <color theme="8"/>
      <name val="Calibri"/>
      <family val="2"/>
      <charset val="1"/>
    </font>
    <font>
      <b val="true"/>
      <sz val="11"/>
      <color rgb="FF800000"/>
      <name val="Calibri"/>
      <family val="2"/>
      <charset val="1"/>
    </font>
    <font>
      <sz val="10"/>
      <color theme="5" tint="-0.25"/>
      <name val="Calibri"/>
      <family val="2"/>
      <charset val="1"/>
    </font>
    <font>
      <sz val="10"/>
      <color rgb="FFC00000"/>
      <name val="Calibri"/>
      <family val="2"/>
      <charset val="1"/>
    </font>
    <font>
      <sz val="10"/>
      <color theme="9" tint="-0.25"/>
      <name val="Calibri"/>
      <family val="2"/>
      <charset val="1"/>
    </font>
    <font>
      <b val="true"/>
      <sz val="8"/>
      <color rgb="FFC00000"/>
      <name val="Calibri"/>
      <family val="2"/>
      <charset val="1"/>
    </font>
    <font>
      <sz val="9"/>
      <color rgb="FF000000"/>
      <name val="Arial"/>
      <family val="2"/>
      <charset val="1"/>
    </font>
    <font>
      <b val="true"/>
      <sz val="14"/>
      <color rgb="FF0070C0"/>
      <name val="Arial"/>
      <family val="2"/>
      <charset val="1"/>
    </font>
    <font>
      <sz val="8"/>
      <name val="Arial"/>
      <family val="2"/>
      <charset val="1"/>
    </font>
    <font>
      <sz val="9"/>
      <name val="Arial"/>
      <family val="2"/>
      <charset val="1"/>
    </font>
    <font>
      <sz val="8"/>
      <color rgb="FF0097CC"/>
      <name val="Arial"/>
      <family val="2"/>
      <charset val="1"/>
    </font>
    <font>
      <sz val="8"/>
      <color rgb="FFC00000"/>
      <name val="Arial"/>
      <family val="2"/>
      <charset val="1"/>
    </font>
    <font>
      <sz val="9"/>
      <color rgb="FF0097CC"/>
      <name val="Arial"/>
      <family val="2"/>
      <charset val="1"/>
    </font>
    <font>
      <sz val="9"/>
      <color rgb="FFE04500"/>
      <name val="Arial"/>
      <family val="2"/>
      <charset val="1"/>
    </font>
    <font>
      <b val="true"/>
      <sz val="8"/>
      <color rgb="FF000000"/>
      <name val="Arial"/>
      <family val="2"/>
      <charset val="1"/>
    </font>
    <font>
      <b val="true"/>
      <sz val="9"/>
      <color rgb="FF000000"/>
      <name val="Arial"/>
      <family val="2"/>
      <charset val="1"/>
    </font>
    <font>
      <b val="true"/>
      <sz val="8"/>
      <color rgb="FFFA7D00"/>
      <name val="Arial"/>
      <family val="2"/>
      <charset val="1"/>
    </font>
    <font>
      <b val="true"/>
      <sz val="8"/>
      <color rgb="FFC00000"/>
      <name val="Arial"/>
      <family val="2"/>
      <charset val="1"/>
    </font>
    <font>
      <sz val="8"/>
      <color rgb="FF0070C0"/>
      <name val="Arial"/>
      <family val="2"/>
      <charset val="1"/>
    </font>
    <font>
      <b val="true"/>
      <sz val="9"/>
      <color rgb="FFC00000"/>
      <name val="Arial"/>
      <family val="2"/>
      <charset val="1"/>
    </font>
    <font>
      <sz val="8"/>
      <color rgb="FF000000"/>
      <name val="Arial"/>
      <family val="2"/>
      <charset val="1"/>
    </font>
    <font>
      <sz val="8"/>
      <color theme="5"/>
      <name val="Arial"/>
      <family val="2"/>
      <charset val="1"/>
    </font>
  </fonts>
  <fills count="34">
    <fill>
      <patternFill patternType="none"/>
    </fill>
    <fill>
      <patternFill patternType="gray125"/>
    </fill>
    <fill>
      <patternFill patternType="solid">
        <fgColor rgb="FFF2F2F2"/>
        <bgColor rgb="FFF8F8F8"/>
      </patternFill>
    </fill>
    <fill>
      <patternFill patternType="solid">
        <fgColor rgb="FFEEFCF5"/>
        <bgColor rgb="FFF8F8F8"/>
      </patternFill>
    </fill>
    <fill>
      <patternFill patternType="solid">
        <fgColor rgb="FFFFF5F8"/>
        <bgColor rgb="FFF8F8F8"/>
      </patternFill>
    </fill>
    <fill>
      <patternFill patternType="solid">
        <fgColor rgb="FFB72343"/>
        <bgColor rgb="FF8A0D1F"/>
      </patternFill>
    </fill>
    <fill>
      <patternFill patternType="solid">
        <fgColor rgb="FFFBF7C9"/>
        <bgColor rgb="FFFFF2CC"/>
      </patternFill>
    </fill>
    <fill>
      <patternFill patternType="solid">
        <fgColor rgb="FFF8F8F8"/>
        <bgColor rgb="FFF9F9F9"/>
      </patternFill>
    </fill>
    <fill>
      <patternFill patternType="solid">
        <fgColor theme="0" tint="-0.15"/>
        <bgColor rgb="FFD4D4D4"/>
      </patternFill>
    </fill>
    <fill>
      <patternFill patternType="solid">
        <fgColor rgb="FF0398CB"/>
        <bgColor rgb="FF327AC0"/>
      </patternFill>
    </fill>
    <fill>
      <patternFill patternType="solid">
        <fgColor rgb="FFF0FDCE"/>
        <bgColor rgb="FFFBF7C9"/>
      </patternFill>
    </fill>
    <fill>
      <patternFill patternType="solid">
        <fgColor rgb="FFFFEEDB"/>
        <bgColor rgb="FFFDEFE7"/>
      </patternFill>
    </fill>
    <fill>
      <patternFill patternType="solid">
        <fgColor rgb="FF198055"/>
        <bgColor rgb="FF2E75B6"/>
      </patternFill>
    </fill>
    <fill>
      <patternFill patternType="solid">
        <fgColor rgb="FFECECEC"/>
        <bgColor rgb="FFE7E6E6"/>
      </patternFill>
    </fill>
    <fill>
      <patternFill patternType="solid">
        <fgColor rgb="FF327AC0"/>
        <bgColor rgb="FF2E75B6"/>
      </patternFill>
    </fill>
    <fill>
      <patternFill patternType="solid">
        <fgColor theme="7" tint="0.7999"/>
        <bgColor rgb="FFFBF7C9"/>
      </patternFill>
    </fill>
    <fill>
      <patternFill patternType="solid">
        <fgColor rgb="FFFFFFCC"/>
        <bgColor rgb="FFFBF7C9"/>
      </patternFill>
    </fill>
    <fill>
      <patternFill patternType="solid">
        <fgColor rgb="FFB7E180"/>
        <bgColor rgb="FFD4F3AF"/>
      </patternFill>
    </fill>
    <fill>
      <patternFill patternType="solid">
        <fgColor rgb="FFFFAF23"/>
        <bgColor rgb="FFFFC000"/>
      </patternFill>
    </fill>
    <fill>
      <patternFill patternType="solid">
        <fgColor rgb="FF3CD2FF"/>
        <bgColor rgb="FF5B9BD5"/>
      </patternFill>
    </fill>
    <fill>
      <patternFill patternType="solid">
        <fgColor rgb="FFD9AADA"/>
        <bgColor rgb="FFBFBFBF"/>
      </patternFill>
    </fill>
    <fill>
      <patternFill patternType="solid">
        <fgColor theme="4" tint="0.7999"/>
        <bgColor rgb="FFE7E6E6"/>
      </patternFill>
    </fill>
    <fill>
      <patternFill patternType="solid">
        <fgColor theme="1" tint="0.3499"/>
        <bgColor rgb="FF74726B"/>
      </patternFill>
    </fill>
    <fill>
      <patternFill patternType="solid">
        <fgColor rgb="FFF9F9F9"/>
        <bgColor rgb="FFF8F8F8"/>
      </patternFill>
    </fill>
    <fill>
      <patternFill patternType="solid">
        <fgColor theme="5" tint="0.7999"/>
        <bgColor rgb="FFFFEEDB"/>
      </patternFill>
    </fill>
    <fill>
      <patternFill patternType="solid">
        <fgColor theme="9" tint="0.7999"/>
        <bgColor rgb="FFECECEC"/>
      </patternFill>
    </fill>
    <fill>
      <patternFill patternType="solid">
        <fgColor rgb="FFFEF6E8"/>
        <bgColor rgb="FFFFF5F8"/>
      </patternFill>
    </fill>
    <fill>
      <patternFill patternType="solid">
        <fgColor theme="4" tint="0.5999"/>
        <bgColor rgb="FFD4D4D4"/>
      </patternFill>
    </fill>
    <fill>
      <patternFill patternType="solid">
        <fgColor rgb="FFFDEFE7"/>
        <bgColor rgb="FFFFEEDB"/>
      </patternFill>
    </fill>
    <fill>
      <patternFill patternType="solid">
        <fgColor theme="0"/>
        <bgColor rgb="FFF9F9F9"/>
      </patternFill>
    </fill>
    <fill>
      <patternFill patternType="solid">
        <fgColor rgb="FFFFFF99"/>
        <bgColor rgb="FFFFFFCC"/>
      </patternFill>
    </fill>
    <fill>
      <patternFill patternType="solid">
        <fgColor rgb="FFD4F3AF"/>
        <bgColor rgb="FFE2F0D9"/>
      </patternFill>
    </fill>
    <fill>
      <patternFill patternType="solid">
        <fgColor theme="2"/>
        <bgColor rgb="FFECECEC"/>
      </patternFill>
    </fill>
    <fill>
      <patternFill patternType="solid">
        <fgColor theme="0" tint="-0.25"/>
        <bgColor rgb="FFD0CECE"/>
      </patternFill>
    </fill>
  </fills>
  <borders count="370">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F6CAD6"/>
      </left>
      <right/>
      <top style="thin">
        <color rgb="FFF6CAD6"/>
      </top>
      <bottom/>
      <diagonal/>
    </border>
    <border diagonalUp="false" diagonalDown="false">
      <left/>
      <right style="thin">
        <color rgb="FFF6CAD6"/>
      </right>
      <top style="thin">
        <color rgb="FFF6CAD6"/>
      </top>
      <bottom/>
      <diagonal/>
    </border>
    <border diagonalUp="false" diagonalDown="false">
      <left style="thin">
        <color rgb="FFF6CAD6"/>
      </left>
      <right/>
      <top/>
      <bottom/>
      <diagonal/>
    </border>
    <border diagonalUp="false" diagonalDown="false">
      <left/>
      <right style="thin">
        <color rgb="FFF6CAD6"/>
      </right>
      <top/>
      <bottom/>
      <diagonal/>
    </border>
    <border diagonalUp="false" diagonalDown="false">
      <left style="thin">
        <color rgb="FFF6CAD6"/>
      </left>
      <right/>
      <top/>
      <bottom style="thin">
        <color rgb="FFF6CAD6"/>
      </bottom>
      <diagonal/>
    </border>
    <border diagonalUp="false" diagonalDown="false">
      <left/>
      <right style="thin">
        <color rgb="FFF6CAD6"/>
      </right>
      <top/>
      <bottom style="thin">
        <color rgb="FFF6CAD6"/>
      </bottom>
      <diagonal/>
    </border>
    <border diagonalUp="false" diagonalDown="false">
      <left/>
      <right/>
      <top/>
      <bottom style="thin">
        <color theme="1" tint="0.4999"/>
      </bottom>
      <diagonal/>
    </border>
    <border diagonalUp="false" diagonalDown="false">
      <left style="thin">
        <color theme="1" tint="0.4999"/>
      </left>
      <right style="thin">
        <color theme="1" tint="0.4999"/>
      </right>
      <top style="thin">
        <color theme="1" tint="0.4999"/>
      </top>
      <bottom/>
      <diagonal/>
    </border>
    <border diagonalUp="false" diagonalDown="false">
      <left style="thin">
        <color theme="1" tint="0.4999"/>
      </left>
      <right/>
      <top style="thin">
        <color theme="1" tint="0.4999"/>
      </top>
      <bottom/>
      <diagonal/>
    </border>
    <border diagonalUp="false" diagonalDown="false">
      <left style="thin">
        <color theme="1" tint="0.4999"/>
      </left>
      <right style="thin">
        <color theme="1" tint="0.4999"/>
      </right>
      <top style="medium">
        <color theme="1" tint="0.4999"/>
      </top>
      <bottom/>
      <diagonal/>
    </border>
    <border diagonalUp="false" diagonalDown="false">
      <left style="thin">
        <color theme="1" tint="0.4999"/>
      </left>
      <right style="thin">
        <color theme="1" tint="0.4999"/>
      </right>
      <top/>
      <bottom/>
      <diagonal/>
    </border>
    <border diagonalUp="false" diagonalDown="false">
      <left style="thin">
        <color theme="1" tint="0.4999"/>
      </left>
      <right/>
      <top/>
      <bottom/>
      <diagonal/>
    </border>
    <border diagonalUp="false" diagonalDown="false">
      <left/>
      <right style="thin">
        <color theme="1" tint="0.4999"/>
      </right>
      <top/>
      <bottom/>
      <diagonal/>
    </border>
    <border diagonalUp="false" diagonalDown="false">
      <left style="thin">
        <color theme="1" tint="0.4999"/>
      </left>
      <right/>
      <top/>
      <bottom style="medium">
        <color theme="1" tint="0.4999"/>
      </bottom>
      <diagonal/>
    </border>
    <border diagonalUp="false" diagonalDown="false">
      <left style="thin">
        <color theme="0"/>
      </left>
      <right style="thin">
        <color theme="1" tint="0.4999"/>
      </right>
      <top/>
      <bottom style="medium">
        <color theme="1" tint="0.4999"/>
      </bottom>
      <diagonal/>
    </border>
    <border diagonalUp="false" diagonalDown="false">
      <left style="thin">
        <color theme="1" tint="0.4999"/>
      </left>
      <right/>
      <top style="thin">
        <color theme="1" tint="0.4999"/>
      </top>
      <bottom style="thin">
        <color theme="1" tint="0.4999"/>
      </bottom>
      <diagonal/>
    </border>
    <border diagonalUp="false" diagonalDown="false">
      <left/>
      <right style="thin">
        <color theme="1" tint="0.4999"/>
      </right>
      <top style="thin">
        <color theme="1" tint="0.4999"/>
      </top>
      <bottom style="thin">
        <color theme="1" tint="0.4999"/>
      </bottom>
      <diagonal/>
    </border>
    <border diagonalUp="false" diagonalDown="false">
      <left style="thin">
        <color theme="1" tint="0.4999"/>
      </left>
      <right/>
      <top style="thin">
        <color theme="1" tint="0.4999"/>
      </top>
      <bottom style="medium">
        <color theme="1" tint="0.4999"/>
      </bottom>
      <diagonal/>
    </border>
    <border diagonalUp="false" diagonalDown="false">
      <left/>
      <right style="thin">
        <color theme="1" tint="0.4999"/>
      </right>
      <top style="thin">
        <color theme="1" tint="0.4999"/>
      </top>
      <bottom style="medium">
        <color theme="1" tint="0.4999"/>
      </bottom>
      <diagonal/>
    </border>
    <border diagonalUp="false" diagonalDown="false">
      <left style="thin">
        <color theme="1" tint="0.4999"/>
      </left>
      <right style="thin">
        <color theme="1" tint="0.4999"/>
      </right>
      <top style="thin">
        <color theme="1" tint="0.4999"/>
      </top>
      <bottom style="medium">
        <color theme="1" tint="0.4999"/>
      </bottom>
      <diagonal/>
    </border>
    <border diagonalUp="false" diagonalDown="false">
      <left style="thin">
        <color theme="2" tint="-0.5"/>
      </left>
      <right/>
      <top/>
      <bottom style="thin">
        <color theme="2" tint="-0.5"/>
      </bottom>
      <diagonal/>
    </border>
    <border diagonalUp="false" diagonalDown="false">
      <left/>
      <right style="thin">
        <color theme="2" tint="-0.5"/>
      </right>
      <top/>
      <bottom style="thin">
        <color theme="2" tint="-0.5"/>
      </bottom>
      <diagonal/>
    </border>
    <border diagonalUp="false" diagonalDown="false">
      <left style="thin">
        <color theme="2" tint="-0.5"/>
      </left>
      <right style="thin">
        <color theme="2" tint="-0.5"/>
      </right>
      <top/>
      <bottom style="thin">
        <color theme="1" tint="0.4999"/>
      </bottom>
      <diagonal/>
    </border>
    <border diagonalUp="false" diagonalDown="false">
      <left style="thin">
        <color theme="2" tint="-0.5"/>
      </left>
      <right/>
      <top style="thin">
        <color theme="2" tint="-0.5"/>
      </top>
      <bottom style="thin">
        <color theme="2" tint="-0.5"/>
      </bottom>
      <diagonal/>
    </border>
    <border diagonalUp="false" diagonalDown="false">
      <left/>
      <right style="thin">
        <color theme="2" tint="-0.5"/>
      </right>
      <top style="thin">
        <color theme="2" tint="-0.5"/>
      </top>
      <bottom style="thin">
        <color theme="2" tint="-0.5"/>
      </bottom>
      <diagonal/>
    </border>
    <border diagonalUp="false" diagonalDown="false">
      <left style="thin">
        <color theme="2" tint="-0.5"/>
      </left>
      <right style="thin">
        <color theme="2" tint="-0.5"/>
      </right>
      <top style="thin">
        <color theme="1" tint="0.4999"/>
      </top>
      <bottom style="thin">
        <color theme="1" tint="0.4999"/>
      </bottom>
      <diagonal/>
    </border>
    <border diagonalUp="false" diagonalDown="false">
      <left style="thin">
        <color theme="2" tint="-0.5"/>
      </left>
      <right/>
      <top style="thin">
        <color theme="2" tint="-0.5"/>
      </top>
      <bottom style="medium">
        <color theme="2" tint="-0.5"/>
      </bottom>
      <diagonal/>
    </border>
    <border diagonalUp="false" diagonalDown="false">
      <left/>
      <right style="thin">
        <color theme="2" tint="-0.5"/>
      </right>
      <top style="thin">
        <color theme="2" tint="-0.5"/>
      </top>
      <bottom style="medium">
        <color theme="2" tint="-0.5"/>
      </bottom>
      <diagonal/>
    </border>
    <border diagonalUp="false" diagonalDown="false">
      <left style="thin">
        <color theme="2" tint="-0.5"/>
      </left>
      <right style="thin">
        <color theme="2" tint="-0.5"/>
      </right>
      <top style="thin">
        <color theme="1" tint="0.4999"/>
      </top>
      <bottom style="medium">
        <color theme="2" tint="-0.5"/>
      </bottom>
      <diagonal/>
    </border>
    <border diagonalUp="false" diagonalDown="false">
      <left style="thin">
        <color theme="1" tint="0.4999"/>
      </left>
      <right style="thin">
        <color theme="1" tint="0.4999"/>
      </right>
      <top/>
      <bottom style="thin">
        <color theme="1" tint="0.4999"/>
      </bottom>
      <diagonal/>
    </border>
    <border diagonalUp="false" diagonalDown="false">
      <left style="thin">
        <color theme="1" tint="0.4999"/>
      </left>
      <right style="thin">
        <color theme="0"/>
      </right>
      <top/>
      <bottom style="medium">
        <color theme="1" tint="0.4999"/>
      </bottom>
      <diagonal/>
    </border>
    <border diagonalUp="false" diagonalDown="false">
      <left/>
      <right/>
      <top style="thin">
        <color theme="1" tint="0.4999"/>
      </top>
      <bottom/>
      <diagonal/>
    </border>
    <border diagonalUp="false" diagonalDown="false">
      <left/>
      <right/>
      <top/>
      <bottom style="medium">
        <color theme="1" tint="0.4999"/>
      </bottom>
      <diagonal/>
    </border>
    <border diagonalUp="false" diagonalDown="false">
      <left/>
      <right style="thin">
        <color theme="1" tint="0.4999"/>
      </right>
      <top/>
      <bottom style="medium">
        <color theme="1" tint="0.4999"/>
      </bottom>
      <diagonal/>
    </border>
    <border diagonalUp="false" diagonalDown="false">
      <left style="thick">
        <color theme="0" tint="-0.25"/>
      </left>
      <right style="thin">
        <color theme="0" tint="-0.15"/>
      </right>
      <top style="thick">
        <color theme="0" tint="-0.25"/>
      </top>
      <bottom style="medium">
        <color theme="0" tint="-0.15"/>
      </bottom>
      <diagonal/>
    </border>
    <border diagonalUp="false" diagonalDown="false">
      <left style="thin">
        <color theme="0" tint="-0.15"/>
      </left>
      <right style="thin">
        <color theme="0" tint="-0.15"/>
      </right>
      <top style="thick">
        <color theme="0" tint="-0.25"/>
      </top>
      <bottom style="medium">
        <color theme="0" tint="-0.15"/>
      </bottom>
      <diagonal/>
    </border>
    <border diagonalUp="false" diagonalDown="false">
      <left style="thin">
        <color theme="0" tint="-0.15"/>
      </left>
      <right style="thick">
        <color theme="0" tint="-0.25"/>
      </right>
      <top style="thick">
        <color theme="0" tint="-0.25"/>
      </top>
      <bottom style="medium">
        <color theme="0" tint="-0.15"/>
      </bottom>
      <diagonal/>
    </border>
    <border diagonalUp="false" diagonalDown="false">
      <left style="thick">
        <color theme="0" tint="-0.25"/>
      </left>
      <right style="thin">
        <color theme="0" tint="-0.15"/>
      </right>
      <top/>
      <bottom style="thin">
        <color theme="0" tint="-0.15"/>
      </bottom>
      <diagonal/>
    </border>
    <border diagonalUp="false" diagonalDown="false">
      <left style="thin">
        <color theme="0" tint="-0.15"/>
      </left>
      <right style="thin">
        <color theme="0" tint="-0.15"/>
      </right>
      <top/>
      <bottom style="thin">
        <color theme="0" tint="-0.15"/>
      </bottom>
      <diagonal/>
    </border>
    <border diagonalUp="false" diagonalDown="false">
      <left style="thin">
        <color theme="0" tint="-0.15"/>
      </left>
      <right style="thick">
        <color theme="0" tint="-0.25"/>
      </right>
      <top/>
      <bottom style="thin">
        <color theme="0" tint="-0.15"/>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ck">
        <color theme="0" tint="-0.25"/>
      </left>
      <right/>
      <top style="thin">
        <color theme="0" tint="-0.15"/>
      </top>
      <bottom style="thin">
        <color theme="0" tint="-0.15"/>
      </bottom>
      <diagonal/>
    </border>
    <border diagonalUp="false" diagonalDown="false">
      <left/>
      <right/>
      <top style="thin">
        <color theme="0" tint="-0.15"/>
      </top>
      <bottom style="thin">
        <color theme="0" tint="-0.15"/>
      </bottom>
      <diagonal/>
    </border>
    <border diagonalUp="false" diagonalDown="false">
      <left/>
      <right style="thick">
        <color theme="0" tint="-0.25"/>
      </right>
      <top style="thin">
        <color theme="0" tint="-0.15"/>
      </top>
      <bottom style="thin">
        <color theme="0" tint="-0.15"/>
      </bottom>
      <diagonal/>
    </border>
    <border diagonalUp="false" diagonalDown="false">
      <left style="medium">
        <color theme="7" tint="0.3999"/>
      </left>
      <right style="medium">
        <color theme="7" tint="0.3999"/>
      </right>
      <top style="medium">
        <color theme="7" tint="0.3999"/>
      </top>
      <bottom style="thin">
        <color theme="2" tint="-0.1"/>
      </bottom>
      <diagonal/>
    </border>
    <border diagonalUp="false" diagonalDown="false">
      <left style="medium">
        <color theme="7" tint="0.3999"/>
      </left>
      <right style="medium">
        <color theme="7" tint="0.3999"/>
      </right>
      <top style="thin">
        <color theme="2" tint="-0.1"/>
      </top>
      <bottom style="thin">
        <color theme="2" tint="-0.1"/>
      </bottom>
      <diagonal/>
    </border>
    <border diagonalUp="false" diagonalDown="false">
      <left style="medium">
        <color theme="7" tint="0.3999"/>
      </left>
      <right style="medium">
        <color theme="7" tint="0.3999"/>
      </right>
      <top style="thin">
        <color theme="2" tint="-0.1"/>
      </top>
      <bottom style="medium">
        <color theme="7" tint="0.3999"/>
      </bottom>
      <diagonal/>
    </border>
    <border diagonalUp="false" diagonalDown="false">
      <left/>
      <right/>
      <top style="thin">
        <color theme="0" tint="-0.15"/>
      </top>
      <bottom/>
      <diagonal/>
    </border>
    <border diagonalUp="false" diagonalDown="false">
      <left/>
      <right style="thick">
        <color theme="0" tint="-0.25"/>
      </right>
      <top style="thin">
        <color theme="0" tint="-0.15"/>
      </top>
      <bottom/>
      <diagonal/>
    </border>
    <border diagonalUp="false" diagonalDown="false">
      <left style="thick">
        <color theme="0" tint="-0.25"/>
      </left>
      <right style="thin">
        <color theme="0" tint="-0.15"/>
      </right>
      <top style="thin">
        <color theme="0" tint="-0.15"/>
      </top>
      <bottom style="thin">
        <color theme="0" tint="-0.15"/>
      </bottom>
      <diagonal/>
    </border>
    <border diagonalUp="false" diagonalDown="false">
      <left style="thick">
        <color theme="0" tint="-0.25"/>
      </left>
      <right style="thin">
        <color theme="0" tint="-0.15"/>
      </right>
      <top/>
      <bottom style="thick">
        <color theme="0" tint="-0.25"/>
      </bottom>
      <diagonal/>
    </border>
    <border diagonalUp="false" diagonalDown="false">
      <left style="thin">
        <color theme="0" tint="-0.15"/>
      </left>
      <right style="thin">
        <color theme="0" tint="-0.15"/>
      </right>
      <top/>
      <bottom style="thick">
        <color theme="0" tint="-0.25"/>
      </bottom>
      <diagonal/>
    </border>
    <border diagonalUp="false" diagonalDown="false">
      <left style="thin">
        <color theme="0" tint="-0.15"/>
      </left>
      <right style="thin">
        <color theme="0" tint="-0.15"/>
      </right>
      <top style="thin">
        <color theme="0" tint="-0.15"/>
      </top>
      <bottom style="thick">
        <color theme="0" tint="-0.25"/>
      </bottom>
      <diagonal/>
    </border>
    <border diagonalUp="false" diagonalDown="false">
      <left style="thin">
        <color theme="0" tint="-0.15"/>
      </left>
      <right style="thick">
        <color theme="0" tint="-0.25"/>
      </right>
      <top/>
      <bottom style="thick">
        <color theme="0" tint="-0.25"/>
      </bottom>
      <diagonal/>
    </border>
    <border diagonalUp="false" diagonalDown="false">
      <left style="thin">
        <color theme="2" tint="-0.5"/>
      </left>
      <right style="thin">
        <color theme="2" tint="-0.5"/>
      </right>
      <top style="thin">
        <color theme="2" tint="-0.5"/>
      </top>
      <bottom style="medium">
        <color theme="2" tint="-0.5"/>
      </bottom>
      <diagonal/>
    </border>
    <border diagonalUp="false" diagonalDown="false">
      <left style="thin">
        <color theme="2" tint="-0.5"/>
      </left>
      <right style="thin">
        <color theme="2" tint="-0.5"/>
      </right>
      <top/>
      <bottom style="thin">
        <color theme="2" tint="-0.5"/>
      </bottom>
      <diagonal/>
    </border>
    <border diagonalUp="false" diagonalDown="false">
      <left style="thin">
        <color theme="2" tint="-0.5"/>
      </left>
      <right style="thin">
        <color theme="2" tint="-0.5"/>
      </right>
      <top style="thin">
        <color theme="2" tint="-0.5"/>
      </top>
      <bottom style="thin">
        <color theme="2" tint="-0.5"/>
      </bottom>
      <diagonal/>
    </border>
    <border diagonalUp="false" diagonalDown="false">
      <left style="thick">
        <color theme="2" tint="-0.5"/>
      </left>
      <right style="thin">
        <color theme="2" tint="-0.1"/>
      </right>
      <top style="thick">
        <color theme="2" tint="-0.5"/>
      </top>
      <bottom style="thin">
        <color theme="2" tint="-0.5"/>
      </bottom>
      <diagonal/>
    </border>
    <border diagonalUp="false" diagonalDown="false">
      <left style="thin">
        <color theme="2" tint="-0.1"/>
      </left>
      <right style="thin">
        <color theme="2" tint="-0.1"/>
      </right>
      <top style="thick">
        <color theme="2" tint="-0.5"/>
      </top>
      <bottom style="thin">
        <color theme="2" tint="-0.5"/>
      </bottom>
      <diagonal/>
    </border>
    <border diagonalUp="false" diagonalDown="false">
      <left style="thin">
        <color theme="2" tint="-0.1"/>
      </left>
      <right style="medium">
        <color theme="2" tint="-0.5"/>
      </right>
      <top style="thick">
        <color theme="2" tint="-0.5"/>
      </top>
      <bottom style="thin">
        <color theme="2" tint="-0.5"/>
      </bottom>
      <diagonal/>
    </border>
    <border diagonalUp="false" diagonalDown="false">
      <left style="medium">
        <color theme="2" tint="-0.5"/>
      </left>
      <right style="thin">
        <color theme="2" tint="-0.1"/>
      </right>
      <top style="thick">
        <color theme="2" tint="-0.5"/>
      </top>
      <bottom style="thin">
        <color theme="2" tint="-0.5"/>
      </bottom>
      <diagonal/>
    </border>
    <border diagonalUp="false" diagonalDown="false">
      <left style="thin">
        <color theme="2" tint="-0.1"/>
      </left>
      <right style="thick">
        <color theme="2" tint="-0.5"/>
      </right>
      <top style="thick">
        <color theme="2" tint="-0.5"/>
      </top>
      <bottom style="thin">
        <color theme="2" tint="-0.5"/>
      </bottom>
      <diagonal/>
    </border>
    <border diagonalUp="false" diagonalDown="false">
      <left style="thin">
        <color theme="2" tint="-0.1"/>
      </left>
      <right style="thin">
        <color theme="2" tint="-0.1"/>
      </right>
      <top style="thin">
        <color theme="2" tint="-0.1"/>
      </top>
      <bottom style="thin">
        <color theme="2" tint="-0.1"/>
      </bottom>
      <diagonal/>
    </border>
    <border diagonalUp="false" diagonalDown="false">
      <left style="thick">
        <color theme="2" tint="-0.5"/>
      </left>
      <right style="thin">
        <color theme="2" tint="-0.1"/>
      </right>
      <top/>
      <bottom style="thin">
        <color theme="2" tint="-0.1"/>
      </bottom>
      <diagonal/>
    </border>
    <border diagonalUp="false" diagonalDown="false">
      <left style="thin">
        <color theme="2" tint="-0.1"/>
      </left>
      <right style="thin">
        <color theme="2" tint="-0.1"/>
      </right>
      <top/>
      <bottom style="thin">
        <color theme="2" tint="-0.1"/>
      </bottom>
      <diagonal/>
    </border>
    <border diagonalUp="false" diagonalDown="false">
      <left style="thin">
        <color theme="2" tint="-0.1"/>
      </left>
      <right/>
      <top/>
      <bottom style="thin">
        <color theme="2" tint="-0.1"/>
      </bottom>
      <diagonal/>
    </border>
    <border diagonalUp="false" diagonalDown="false">
      <left/>
      <right/>
      <top style="thin">
        <color theme="2" tint="-0.5"/>
      </top>
      <bottom style="thin">
        <color theme="2" tint="-0.1"/>
      </bottom>
      <diagonal/>
    </border>
    <border diagonalUp="false" diagonalDown="false">
      <left/>
      <right style="medium">
        <color theme="2" tint="-0.5"/>
      </right>
      <top/>
      <bottom style="thin">
        <color theme="2" tint="-0.1"/>
      </bottom>
      <diagonal/>
    </border>
    <border diagonalUp="false" diagonalDown="false">
      <left style="medium">
        <color theme="2" tint="-0.5"/>
      </left>
      <right style="thin">
        <color theme="2" tint="-0.1"/>
      </right>
      <top/>
      <bottom style="thin">
        <color theme="2" tint="-0.1"/>
      </bottom>
      <diagonal/>
    </border>
    <border diagonalUp="false" diagonalDown="false">
      <left style="thin">
        <color theme="2" tint="-0.1"/>
      </left>
      <right style="thick">
        <color theme="2" tint="-0.5"/>
      </right>
      <top/>
      <bottom style="thin">
        <color theme="2" tint="-0.1"/>
      </bottom>
      <diagonal/>
    </border>
    <border diagonalUp="false" diagonalDown="false">
      <left style="thick">
        <color theme="2" tint="-0.5"/>
      </left>
      <right style="thin">
        <color theme="2" tint="-0.1"/>
      </right>
      <top style="thin">
        <color theme="2" tint="-0.1"/>
      </top>
      <bottom style="thin">
        <color theme="2" tint="-0.1"/>
      </bottom>
      <diagonal/>
    </border>
    <border diagonalUp="false" diagonalDown="false">
      <left style="thin">
        <color theme="2" tint="-0.1"/>
      </left>
      <right/>
      <top style="thin">
        <color theme="2" tint="-0.1"/>
      </top>
      <bottom style="thin">
        <color theme="2" tint="-0.1"/>
      </bottom>
      <diagonal/>
    </border>
    <border diagonalUp="false" diagonalDown="false">
      <left/>
      <right/>
      <top style="thin">
        <color theme="2" tint="-0.1"/>
      </top>
      <bottom style="thin">
        <color theme="2" tint="-0.1"/>
      </bottom>
      <diagonal/>
    </border>
    <border diagonalUp="false" diagonalDown="false">
      <left/>
      <right style="medium">
        <color theme="2" tint="-0.5"/>
      </right>
      <top style="thin">
        <color theme="2" tint="-0.1"/>
      </top>
      <bottom style="thin">
        <color theme="2" tint="-0.1"/>
      </bottom>
      <diagonal/>
    </border>
    <border diagonalUp="false" diagonalDown="false">
      <left style="medium">
        <color theme="2" tint="-0.5"/>
      </left>
      <right style="thin">
        <color theme="2" tint="-0.1"/>
      </right>
      <top style="thin">
        <color theme="2" tint="-0.1"/>
      </top>
      <bottom style="thin">
        <color theme="2" tint="-0.1"/>
      </bottom>
      <diagonal/>
    </border>
    <border diagonalUp="false" diagonalDown="false">
      <left style="thin">
        <color theme="2" tint="-0.1"/>
      </left>
      <right style="thick">
        <color theme="2" tint="-0.5"/>
      </right>
      <top style="thin">
        <color theme="2" tint="-0.1"/>
      </top>
      <bottom style="thin">
        <color theme="2" tint="-0.1"/>
      </bottom>
      <diagonal/>
    </border>
    <border diagonalUp="false" diagonalDown="false">
      <left style="thick">
        <color theme="2" tint="-0.5"/>
      </left>
      <right style="thin">
        <color theme="2" tint="-0.1"/>
      </right>
      <top style="thin">
        <color theme="2" tint="-0.1"/>
      </top>
      <bottom style="thick">
        <color theme="2" tint="-0.5"/>
      </bottom>
      <diagonal/>
    </border>
    <border diagonalUp="false" diagonalDown="false">
      <left style="thin">
        <color theme="2" tint="-0.1"/>
      </left>
      <right style="thin">
        <color theme="2" tint="-0.1"/>
      </right>
      <top style="thin">
        <color theme="2" tint="-0.1"/>
      </top>
      <bottom style="thick">
        <color theme="2" tint="-0.5"/>
      </bottom>
      <diagonal/>
    </border>
    <border diagonalUp="false" diagonalDown="false">
      <left style="thin">
        <color theme="2" tint="-0.1"/>
      </left>
      <right/>
      <top style="thin">
        <color theme="2" tint="-0.1"/>
      </top>
      <bottom style="thick">
        <color theme="2" tint="-0.5"/>
      </bottom>
      <diagonal/>
    </border>
    <border diagonalUp="false" diagonalDown="false">
      <left/>
      <right/>
      <top style="thin">
        <color theme="2" tint="-0.1"/>
      </top>
      <bottom style="thick">
        <color theme="2" tint="-0.5"/>
      </bottom>
      <diagonal/>
    </border>
    <border diagonalUp="false" diagonalDown="false">
      <left/>
      <right style="medium">
        <color theme="2" tint="-0.5"/>
      </right>
      <top style="thin">
        <color theme="2" tint="-0.1"/>
      </top>
      <bottom style="thick">
        <color theme="2" tint="-0.5"/>
      </bottom>
      <diagonal/>
    </border>
    <border diagonalUp="false" diagonalDown="false">
      <left style="medium">
        <color theme="2" tint="-0.5"/>
      </left>
      <right style="thin">
        <color theme="2" tint="-0.1"/>
      </right>
      <top style="thin">
        <color theme="2" tint="-0.1"/>
      </top>
      <bottom style="thick">
        <color theme="2" tint="-0.5"/>
      </bottom>
      <diagonal/>
    </border>
    <border diagonalUp="false" diagonalDown="false">
      <left style="thin">
        <color theme="2" tint="-0.1"/>
      </left>
      <right style="thick">
        <color theme="2" tint="-0.5"/>
      </right>
      <top style="thin">
        <color theme="2" tint="-0.1"/>
      </top>
      <bottom style="thick">
        <color theme="2" tint="-0.5"/>
      </bottom>
      <diagonal/>
    </border>
    <border diagonalUp="false" diagonalDown="false">
      <left style="thin">
        <color theme="2" tint="-0.25"/>
      </left>
      <right style="thin">
        <color theme="2" tint="-0.25"/>
      </right>
      <top style="thin">
        <color theme="2" tint="-0.25"/>
      </top>
      <bottom style="thick">
        <color theme="2" tint="-0.25"/>
      </bottom>
      <diagonal/>
    </border>
    <border diagonalUp="false" diagonalDown="false">
      <left style="thin">
        <color theme="2" tint="-0.1"/>
      </left>
      <right style="thin">
        <color theme="2" tint="-0.1"/>
      </right>
      <top style="thin">
        <color theme="2" tint="-0.1"/>
      </top>
      <bottom style="thick">
        <color theme="2" tint="-0.25"/>
      </bottom>
      <diagonal/>
    </border>
    <border diagonalUp="false" diagonalDown="false">
      <left style="thick">
        <color theme="2" tint="-0.25"/>
      </left>
      <right/>
      <top style="thick">
        <color theme="2" tint="-0.25"/>
      </top>
      <bottom style="thin">
        <color theme="2" tint="-0.1"/>
      </bottom>
      <diagonal/>
    </border>
    <border diagonalUp="false" diagonalDown="false">
      <left/>
      <right/>
      <top style="thick">
        <color theme="2" tint="-0.25"/>
      </top>
      <bottom style="thin">
        <color theme="2" tint="-0.1"/>
      </bottom>
      <diagonal/>
    </border>
    <border diagonalUp="false" diagonalDown="false">
      <left/>
      <right style="thin">
        <color theme="2" tint="-0.1"/>
      </right>
      <top style="thick">
        <color theme="2" tint="-0.25"/>
      </top>
      <bottom style="thin">
        <color theme="2" tint="-0.1"/>
      </bottom>
      <diagonal/>
    </border>
    <border diagonalUp="false" diagonalDown="false">
      <left style="thin">
        <color theme="2" tint="-0.1"/>
      </left>
      <right style="thick">
        <color theme="2" tint="-0.25"/>
      </right>
      <top style="thick">
        <color theme="2" tint="-0.25"/>
      </top>
      <bottom style="thin">
        <color theme="2" tint="-0.1"/>
      </bottom>
      <diagonal/>
    </border>
    <border diagonalUp="false" diagonalDown="false">
      <left style="thin">
        <color theme="2" tint="-0.1"/>
      </left>
      <right style="thin">
        <color theme="2" tint="-0.1"/>
      </right>
      <top style="thick">
        <color theme="2" tint="-0.25"/>
      </top>
      <bottom style="thin">
        <color theme="2" tint="-0.1"/>
      </bottom>
      <diagonal/>
    </border>
    <border diagonalUp="false" diagonalDown="false">
      <left style="thick">
        <color theme="2" tint="-0.25"/>
      </left>
      <right/>
      <top style="thin">
        <color theme="2" tint="-0.1"/>
      </top>
      <bottom style="thin">
        <color theme="2" tint="-0.1"/>
      </bottom>
      <diagonal/>
    </border>
    <border diagonalUp="false" diagonalDown="false">
      <left/>
      <right style="thick">
        <color theme="2" tint="-0.25"/>
      </right>
      <top style="thin">
        <color theme="2" tint="-0.1"/>
      </top>
      <bottom style="thin">
        <color theme="2" tint="-0.1"/>
      </bottom>
      <diagonal/>
    </border>
    <border diagonalUp="false" diagonalDown="false">
      <left style="thick">
        <color theme="2" tint="-0.25"/>
      </left>
      <right style="thin">
        <color theme="2" tint="-0.1"/>
      </right>
      <top style="thin">
        <color theme="2" tint="-0.1"/>
      </top>
      <bottom style="thin">
        <color theme="2" tint="-0.1"/>
      </bottom>
      <diagonal/>
    </border>
    <border diagonalUp="false" diagonalDown="false">
      <left style="thin">
        <color theme="2" tint="-0.1"/>
      </left>
      <right style="thick">
        <color theme="2" tint="-0.25"/>
      </right>
      <top style="thin">
        <color theme="2" tint="-0.1"/>
      </top>
      <bottom style="thin">
        <color theme="2" tint="-0.1"/>
      </bottom>
      <diagonal/>
    </border>
    <border diagonalUp="false" diagonalDown="false">
      <left style="thin">
        <color theme="2" tint="-0.1"/>
      </left>
      <right style="thin">
        <color theme="2" tint="-0.1"/>
      </right>
      <top style="thin">
        <color theme="2" tint="-0.1"/>
      </top>
      <bottom/>
      <diagonal/>
    </border>
    <border diagonalUp="false" diagonalDown="false">
      <left style="thin">
        <color theme="2" tint="-0.1"/>
      </left>
      <right style="thick">
        <color theme="2" tint="-0.25"/>
      </right>
      <top style="thin">
        <color theme="2" tint="-0.1"/>
      </top>
      <bottom/>
      <diagonal/>
    </border>
    <border diagonalUp="false" diagonalDown="false">
      <left style="thin">
        <color theme="2" tint="-0.1"/>
      </left>
      <right style="thin">
        <color theme="2" tint="-0.1"/>
      </right>
      <top/>
      <bottom/>
      <diagonal/>
    </border>
    <border diagonalUp="false" diagonalDown="false">
      <left style="thin">
        <color theme="2" tint="-0.1"/>
      </left>
      <right style="thick">
        <color theme="2" tint="-0.25"/>
      </right>
      <top/>
      <bottom/>
      <diagonal/>
    </border>
    <border diagonalUp="false" diagonalDown="false">
      <left style="thin">
        <color theme="2" tint="-0.1"/>
      </left>
      <right style="thick">
        <color theme="2" tint="-0.25"/>
      </right>
      <top/>
      <bottom style="thin">
        <color theme="2" tint="-0.1"/>
      </bottom>
      <diagonal/>
    </border>
    <border diagonalUp="false" diagonalDown="false">
      <left style="thin">
        <color theme="2" tint="-0.1"/>
      </left>
      <right/>
      <top style="thin">
        <color theme="2" tint="-0.1"/>
      </top>
      <bottom/>
      <diagonal/>
    </border>
    <border diagonalUp="false" diagonalDown="false">
      <left/>
      <right/>
      <top style="thin">
        <color theme="2" tint="-0.1"/>
      </top>
      <bottom/>
      <diagonal/>
    </border>
    <border diagonalUp="false" diagonalDown="false">
      <left style="thin">
        <color theme="2" tint="-0.1"/>
      </left>
      <right/>
      <top/>
      <bottom/>
      <diagonal/>
    </border>
    <border diagonalUp="false" diagonalDown="false">
      <left/>
      <right/>
      <top/>
      <bottom style="thin">
        <color theme="2" tint="-0.1"/>
      </bottom>
      <diagonal/>
    </border>
    <border diagonalUp="false" diagonalDown="false">
      <left style="thick">
        <color theme="2" tint="-0.25"/>
      </left>
      <right style="thin">
        <color theme="2" tint="-0.1"/>
      </right>
      <top style="thin">
        <color theme="2" tint="-0.1"/>
      </top>
      <bottom style="thick">
        <color theme="2" tint="-0.25"/>
      </bottom>
      <diagonal/>
    </border>
    <border diagonalUp="false" diagonalDown="false">
      <left style="thin">
        <color theme="2" tint="-0.1"/>
      </left>
      <right style="thick">
        <color theme="2" tint="-0.25"/>
      </right>
      <top style="thin">
        <color theme="2" tint="-0.1"/>
      </top>
      <bottom style="thick">
        <color theme="2" tint="-0.25"/>
      </bottom>
      <diagonal/>
    </border>
    <border diagonalUp="false" diagonalDown="false">
      <left style="thin">
        <color theme="2" tint="-0.1"/>
      </left>
      <right/>
      <top style="thin">
        <color theme="2" tint="-0.1"/>
      </top>
      <bottom style="thick">
        <color theme="2" tint="-0.25"/>
      </bottom>
      <diagonal/>
    </border>
    <border diagonalUp="false" diagonalDown="false">
      <left/>
      <right/>
      <top style="thin">
        <color theme="2" tint="-0.1"/>
      </top>
      <bottom style="thick">
        <color theme="2" tint="-0.25"/>
      </bottom>
      <diagonal/>
    </border>
    <border diagonalUp="false" diagonalDown="false">
      <left/>
      <right style="thin">
        <color theme="2" tint="-0.1"/>
      </right>
      <top style="thin">
        <color theme="2" tint="-0.1"/>
      </top>
      <bottom style="thick">
        <color theme="2" tint="-0.25"/>
      </bottom>
      <diagonal/>
    </border>
    <border diagonalUp="false" diagonalDown="false">
      <left/>
      <right style="thick">
        <color theme="2" tint="-0.25"/>
      </right>
      <top/>
      <bottom style="thick">
        <color theme="2" tint="-0.25"/>
      </bottom>
      <diagonal/>
    </border>
    <border diagonalUp="false" diagonalDown="false">
      <left style="thick">
        <color theme="2" tint="-0.25"/>
      </left>
      <right/>
      <top style="thick">
        <color theme="2" tint="-0.25"/>
      </top>
      <bottom/>
      <diagonal/>
    </border>
    <border diagonalUp="false" diagonalDown="false">
      <left/>
      <right/>
      <top style="thick">
        <color theme="2" tint="-0.25"/>
      </top>
      <bottom/>
      <diagonal/>
    </border>
    <border diagonalUp="false" diagonalDown="false">
      <left style="thick">
        <color theme="2" tint="-0.25"/>
      </left>
      <right style="thin">
        <color theme="2" tint="-0.1"/>
      </right>
      <top style="thin">
        <color theme="2" tint="-0.1"/>
      </top>
      <bottom style="double">
        <color theme="2" tint="-0.25"/>
      </bottom>
      <diagonal/>
    </border>
    <border diagonalUp="false" diagonalDown="false">
      <left style="thin">
        <color theme="2" tint="-0.1"/>
      </left>
      <right style="thin">
        <color theme="2" tint="-0.1"/>
      </right>
      <top style="thin">
        <color theme="2" tint="-0.1"/>
      </top>
      <bottom style="double">
        <color theme="2" tint="-0.25"/>
      </bottom>
      <diagonal/>
    </border>
    <border diagonalUp="false" diagonalDown="false">
      <left style="thin">
        <color theme="2" tint="-0.1"/>
      </left>
      <right style="thick">
        <color theme="2" tint="-0.25"/>
      </right>
      <top style="thin">
        <color theme="2" tint="-0.1"/>
      </top>
      <bottom style="double">
        <color theme="2" tint="-0.25"/>
      </bottom>
      <diagonal/>
    </border>
    <border diagonalUp="false" diagonalDown="false">
      <left style="thick">
        <color theme="2" tint="-0.25"/>
      </left>
      <right style="thin">
        <color theme="2" tint="-0.1"/>
      </right>
      <top style="double">
        <color theme="2" tint="-0.25"/>
      </top>
      <bottom style="thick">
        <color theme="2" tint="-0.25"/>
      </bottom>
      <diagonal/>
    </border>
    <border diagonalUp="false" diagonalDown="false">
      <left style="thin">
        <color theme="2" tint="-0.1"/>
      </left>
      <right style="thick">
        <color theme="2" tint="-0.25"/>
      </right>
      <top style="double">
        <color theme="2" tint="-0.25"/>
      </top>
      <bottom style="thick">
        <color theme="2" tint="-0.25"/>
      </bottom>
      <diagonal/>
    </border>
    <border diagonalUp="false" diagonalDown="false">
      <left/>
      <right/>
      <top/>
      <bottom style="thick">
        <color theme="2" tint="-0.25"/>
      </bottom>
      <diagonal/>
    </border>
    <border diagonalUp="false" diagonalDown="false">
      <left style="thick">
        <color theme="2" tint="-0.25"/>
      </left>
      <right style="thick">
        <color theme="2" tint="-0.25"/>
      </right>
      <top style="thick">
        <color theme="2" tint="-0.25"/>
      </top>
      <bottom style="thin">
        <color theme="2" tint="-0.25"/>
      </bottom>
      <diagonal/>
    </border>
    <border diagonalUp="false" diagonalDown="false">
      <left style="thick">
        <color theme="2" tint="-0.25"/>
      </left>
      <right/>
      <top/>
      <bottom/>
      <diagonal/>
    </border>
    <border diagonalUp="false" diagonalDown="false">
      <left style="thick">
        <color theme="2" tint="-0.25"/>
      </left>
      <right style="thick">
        <color theme="2" tint="-0.25"/>
      </right>
      <top style="thin">
        <color theme="2" tint="-0.25"/>
      </top>
      <bottom style="thin">
        <color theme="2" tint="-0.25"/>
      </bottom>
      <diagonal/>
    </border>
    <border diagonalUp="false" diagonalDown="false">
      <left style="thick">
        <color theme="2" tint="-0.25"/>
      </left>
      <right style="thick">
        <color theme="2" tint="-0.25"/>
      </right>
      <top style="thin">
        <color theme="2" tint="-0.25"/>
      </top>
      <bottom style="thick">
        <color theme="2" tint="-0.25"/>
      </bottom>
      <diagonal/>
    </border>
    <border diagonalUp="false" diagonalDown="false">
      <left style="thick">
        <color theme="2" tint="-0.25"/>
      </left>
      <right style="thin">
        <color theme="2" tint="-0.1"/>
      </right>
      <top style="thick">
        <color theme="2" tint="-0.25"/>
      </top>
      <bottom style="medium">
        <color theme="2" tint="-0.25"/>
      </bottom>
      <diagonal/>
    </border>
    <border diagonalUp="false" diagonalDown="false">
      <left style="thin">
        <color theme="2" tint="-0.1"/>
      </left>
      <right style="thin">
        <color theme="2" tint="-0.1"/>
      </right>
      <top style="thick">
        <color theme="2" tint="-0.25"/>
      </top>
      <bottom style="medium">
        <color theme="2" tint="-0.25"/>
      </bottom>
      <diagonal/>
    </border>
    <border diagonalUp="false" diagonalDown="false">
      <left style="thin">
        <color theme="2" tint="-0.1"/>
      </left>
      <right style="thick">
        <color theme="2" tint="-0.25"/>
      </right>
      <top style="thick">
        <color theme="2" tint="-0.25"/>
      </top>
      <bottom style="medium">
        <color theme="2" tint="-0.25"/>
      </bottom>
      <diagonal/>
    </border>
    <border diagonalUp="false" diagonalDown="false">
      <left style="thick">
        <color theme="2" tint="-0.25"/>
      </left>
      <right style="thick">
        <color theme="2" tint="-0.25"/>
      </right>
      <top style="thick">
        <color theme="2" tint="-0.25"/>
      </top>
      <bottom style="medium">
        <color theme="2" tint="-0.25"/>
      </bottom>
      <diagonal/>
    </border>
    <border diagonalUp="false" diagonalDown="false">
      <left style="thick">
        <color theme="2" tint="-0.25"/>
      </left>
      <right style="thin">
        <color theme="2" tint="-0.1"/>
      </right>
      <top/>
      <bottom style="thin">
        <color theme="2" tint="-0.1"/>
      </bottom>
      <diagonal/>
    </border>
    <border diagonalUp="false" diagonalDown="false">
      <left style="thick">
        <color theme="2" tint="-0.25"/>
      </left>
      <right style="thick">
        <color theme="2" tint="-0.25"/>
      </right>
      <top style="medium">
        <color theme="2" tint="-0.25"/>
      </top>
      <bottom style="thin">
        <color theme="2" tint="-0.1"/>
      </bottom>
      <diagonal/>
    </border>
    <border diagonalUp="false" diagonalDown="false">
      <left style="thick">
        <color theme="2" tint="-0.25"/>
      </left>
      <right style="thin">
        <color theme="2" tint="-0.1"/>
      </right>
      <top style="medium">
        <color theme="2" tint="-0.25"/>
      </top>
      <bottom style="thin">
        <color theme="2" tint="-0.1"/>
      </bottom>
      <diagonal/>
    </border>
    <border diagonalUp="false" diagonalDown="false">
      <left style="thin">
        <color theme="2" tint="-0.1"/>
      </left>
      <right style="thick">
        <color theme="2" tint="-0.25"/>
      </right>
      <top style="medium">
        <color theme="2" tint="-0.25"/>
      </top>
      <bottom style="thin">
        <color theme="2" tint="-0.1"/>
      </bottom>
      <diagonal/>
    </border>
    <border diagonalUp="false" diagonalDown="false">
      <left style="thick">
        <color theme="2" tint="-0.25"/>
      </left>
      <right style="thick">
        <color theme="2" tint="-0.25"/>
      </right>
      <top style="thin">
        <color theme="2" tint="-0.1"/>
      </top>
      <bottom style="thin">
        <color theme="2" tint="-0.1"/>
      </bottom>
      <diagonal/>
    </border>
    <border diagonalUp="false" diagonalDown="false">
      <left style="thick">
        <color theme="2" tint="-0.25"/>
      </left>
      <right style="thin">
        <color theme="2" tint="-0.1"/>
      </right>
      <top/>
      <bottom style="thick">
        <color theme="2" tint="-0.25"/>
      </bottom>
      <diagonal/>
    </border>
    <border diagonalUp="false" diagonalDown="false">
      <left style="thin">
        <color theme="2" tint="-0.1"/>
      </left>
      <right style="thin">
        <color theme="2" tint="-0.1"/>
      </right>
      <top/>
      <bottom style="thick">
        <color theme="2" tint="-0.25"/>
      </bottom>
      <diagonal/>
    </border>
    <border diagonalUp="false" diagonalDown="false">
      <left style="thin">
        <color theme="2" tint="-0.1"/>
      </left>
      <right style="thick">
        <color theme="2" tint="-0.25"/>
      </right>
      <top/>
      <bottom style="thick">
        <color theme="2" tint="-0.25"/>
      </bottom>
      <diagonal/>
    </border>
    <border diagonalUp="false" diagonalDown="false">
      <left/>
      <right style="thick">
        <color theme="2" tint="-0.25"/>
      </right>
      <top/>
      <bottom/>
      <diagonal/>
    </border>
    <border diagonalUp="false" diagonalDown="false">
      <left style="thick">
        <color theme="2" tint="-0.25"/>
      </left>
      <right style="thick">
        <color theme="2" tint="-0.25"/>
      </right>
      <top style="thin">
        <color theme="2" tint="-0.1"/>
      </top>
      <bottom style="thick">
        <color theme="2" tint="-0.25"/>
      </bottom>
      <diagonal/>
    </border>
    <border diagonalUp="false" diagonalDown="false">
      <left style="thick">
        <color theme="2" tint="-0.25"/>
      </left>
      <right style="thin">
        <color theme="2" tint="-0.1"/>
      </right>
      <top/>
      <bottom style="double">
        <color theme="2" tint="-0.25"/>
      </bottom>
      <diagonal/>
    </border>
    <border diagonalUp="false" diagonalDown="false">
      <left style="thin">
        <color theme="2" tint="-0.1"/>
      </left>
      <right style="thin">
        <color theme="2" tint="-0.1"/>
      </right>
      <top/>
      <bottom style="double">
        <color theme="2" tint="-0.25"/>
      </bottom>
      <diagonal/>
    </border>
    <border diagonalUp="false" diagonalDown="false">
      <left style="thin">
        <color theme="2" tint="-0.1"/>
      </left>
      <right style="thick">
        <color theme="2" tint="-0.25"/>
      </right>
      <top/>
      <bottom style="double">
        <color theme="2" tint="-0.25"/>
      </bottom>
      <diagonal/>
    </border>
    <border diagonalUp="false" diagonalDown="false">
      <left style="thick">
        <color theme="2" tint="-0.25"/>
      </left>
      <right style="thin">
        <color theme="2" tint="-0.1"/>
      </right>
      <top style="thick">
        <color theme="2" tint="-0.25"/>
      </top>
      <bottom style="thin">
        <color theme="2" tint="-0.1"/>
      </bottom>
      <diagonal/>
    </border>
    <border diagonalUp="false" diagonalDown="false">
      <left style="thick">
        <color theme="2" tint="-0.25"/>
      </left>
      <right style="thin">
        <color theme="0" tint="-0.15"/>
      </right>
      <top style="thick">
        <color theme="2" tint="-0.25"/>
      </top>
      <bottom style="thin">
        <color theme="2" tint="-0.25"/>
      </bottom>
      <diagonal/>
    </border>
    <border diagonalUp="false" diagonalDown="false">
      <left style="thin">
        <color theme="0" tint="-0.15"/>
      </left>
      <right style="thin">
        <color theme="0" tint="-0.15"/>
      </right>
      <top style="thick">
        <color theme="2" tint="-0.25"/>
      </top>
      <bottom style="thin">
        <color theme="2" tint="-0.25"/>
      </bottom>
      <diagonal/>
    </border>
    <border diagonalUp="false" diagonalDown="false">
      <left/>
      <right/>
      <top style="thick">
        <color theme="2" tint="-0.25"/>
      </top>
      <bottom style="thin">
        <color theme="2" tint="-0.25"/>
      </bottom>
      <diagonal/>
    </border>
    <border diagonalUp="false" diagonalDown="false">
      <left/>
      <right style="thick">
        <color theme="2" tint="-0.25"/>
      </right>
      <top style="thick">
        <color theme="2" tint="-0.25"/>
      </top>
      <bottom style="thin">
        <color theme="2" tint="-0.25"/>
      </bottom>
      <diagonal/>
    </border>
    <border diagonalUp="false" diagonalDown="false">
      <left style="thick">
        <color theme="2" tint="-0.25"/>
      </left>
      <right style="thick">
        <color theme="2" tint="-0.25"/>
      </right>
      <top/>
      <bottom/>
      <diagonal/>
    </border>
    <border diagonalUp="false" diagonalDown="false">
      <left style="thick">
        <color theme="2" tint="-0.25"/>
      </left>
      <right style="thin">
        <color theme="2" tint="-0.25"/>
      </right>
      <top style="thin">
        <color theme="2" tint="-0.25"/>
      </top>
      <bottom style="thin">
        <color theme="2" tint="-0.25"/>
      </bottom>
      <diagonal/>
    </border>
    <border diagonalUp="false" diagonalDown="false">
      <left style="thin">
        <color theme="2" tint="-0.25"/>
      </left>
      <right style="thin">
        <color theme="2" tint="-0.25"/>
      </right>
      <top style="thin">
        <color theme="2" tint="-0.25"/>
      </top>
      <bottom style="thin">
        <color theme="2" tint="-0.25"/>
      </bottom>
      <diagonal/>
    </border>
    <border diagonalUp="false" diagonalDown="false">
      <left style="thin">
        <color theme="2" tint="-0.25"/>
      </left>
      <right/>
      <top/>
      <bottom/>
      <diagonal/>
    </border>
    <border diagonalUp="false" diagonalDown="false">
      <left style="thick">
        <color theme="2" tint="-0.25"/>
      </left>
      <right style="thin">
        <color theme="2" tint="-0.1"/>
      </right>
      <top style="thin">
        <color theme="2" tint="-0.1"/>
      </top>
      <bottom/>
      <diagonal/>
    </border>
    <border diagonalUp="false" diagonalDown="false">
      <left style="thick">
        <color theme="2" tint="-0.25"/>
      </left>
      <right/>
      <top/>
      <bottom style="thick">
        <color theme="2" tint="-0.25"/>
      </bottom>
      <diagonal/>
    </border>
    <border diagonalUp="false" diagonalDown="false">
      <left style="thick">
        <color theme="2" tint="-0.25"/>
      </left>
      <right style="thick">
        <color theme="2" tint="-0.25"/>
      </right>
      <top style="thick">
        <color theme="2" tint="-0.25"/>
      </top>
      <bottom/>
      <diagonal/>
    </border>
    <border diagonalUp="false" diagonalDown="false">
      <left style="thick">
        <color theme="2" tint="-0.25"/>
      </left>
      <right style="thick">
        <color theme="2" tint="-0.25"/>
      </right>
      <top/>
      <bottom style="thin">
        <color theme="2" tint="-0.25"/>
      </bottom>
      <diagonal/>
    </border>
    <border diagonalUp="false" diagonalDown="false">
      <left style="thick">
        <color theme="2" tint="-0.25"/>
      </left>
      <right style="thick">
        <color theme="2" tint="-0.25"/>
      </right>
      <top/>
      <bottom style="thick">
        <color theme="2" tint="-0.25"/>
      </bottom>
      <diagonal/>
    </border>
    <border diagonalUp="false" diagonalDown="false">
      <left/>
      <right style="medium">
        <color theme="4"/>
      </right>
      <top/>
      <bottom/>
      <diagonal/>
    </border>
    <border diagonalUp="false" diagonalDown="false">
      <left style="medium">
        <color theme="4"/>
      </left>
      <right style="medium">
        <color theme="4"/>
      </right>
      <top style="medium">
        <color theme="4"/>
      </top>
      <bottom style="medium">
        <color theme="4"/>
      </bottom>
      <diagonal/>
    </border>
    <border diagonalUp="false" diagonalDown="false">
      <left style="thick">
        <color theme="4"/>
      </left>
      <right style="thick">
        <color theme="4"/>
      </right>
      <top style="thick">
        <color theme="4"/>
      </top>
      <bottom style="thin">
        <color theme="2" tint="-0.5"/>
      </bottom>
      <diagonal/>
    </border>
    <border diagonalUp="false" diagonalDown="false">
      <left style="thick">
        <color theme="4"/>
      </left>
      <right style="thick">
        <color theme="4"/>
      </right>
      <top/>
      <bottom/>
      <diagonal/>
    </border>
    <border diagonalUp="false" diagonalDown="false">
      <left style="thick">
        <color theme="4"/>
      </left>
      <right style="thin">
        <color theme="2" tint="-0.25"/>
      </right>
      <top style="thick">
        <color theme="4"/>
      </top>
      <bottom style="thin">
        <color theme="2" tint="-0.5"/>
      </bottom>
      <diagonal/>
    </border>
    <border diagonalUp="false" diagonalDown="false">
      <left style="thin">
        <color theme="2" tint="-0.25"/>
      </left>
      <right style="thin">
        <color theme="2" tint="-0.25"/>
      </right>
      <top style="thick">
        <color theme="4"/>
      </top>
      <bottom style="thin">
        <color theme="2" tint="-0.5"/>
      </bottom>
      <diagonal/>
    </border>
    <border diagonalUp="false" diagonalDown="false">
      <left style="thin">
        <color theme="2" tint="-0.25"/>
      </left>
      <right style="thick">
        <color theme="4"/>
      </right>
      <top style="thick">
        <color theme="4"/>
      </top>
      <bottom style="thin">
        <color theme="2" tint="-0.5"/>
      </bottom>
      <diagonal/>
    </border>
    <border diagonalUp="false" diagonalDown="false">
      <left style="thick">
        <color theme="4"/>
      </left>
      <right style="thick">
        <color theme="4"/>
      </right>
      <top/>
      <bottom style="thin">
        <color theme="0" tint="-0.15"/>
      </bottom>
      <diagonal/>
    </border>
    <border diagonalUp="false" diagonalDown="false">
      <left style="thick">
        <color theme="4"/>
      </left>
      <right/>
      <top style="thin">
        <color theme="0" tint="-0.15"/>
      </top>
      <bottom style="thin">
        <color theme="0" tint="-0.15"/>
      </bottom>
      <diagonal/>
    </border>
    <border diagonalUp="false" diagonalDown="false">
      <left style="medium">
        <color theme="0" tint="-0.15"/>
      </left>
      <right style="medium">
        <color theme="0" tint="-0.15"/>
      </right>
      <top style="thin">
        <color theme="0" tint="-0.15"/>
      </top>
      <bottom style="thin">
        <color theme="0" tint="-0.15"/>
      </bottom>
      <diagonal/>
    </border>
    <border diagonalUp="false" diagonalDown="false">
      <left style="medium">
        <color theme="0" tint="-0.15"/>
      </left>
      <right style="thick">
        <color theme="4"/>
      </right>
      <top style="thin">
        <color theme="0" tint="-0.15"/>
      </top>
      <bottom style="thin">
        <color theme="0" tint="-0.15"/>
      </bottom>
      <diagonal/>
    </border>
    <border diagonalUp="false" diagonalDown="false">
      <left style="thick">
        <color theme="4"/>
      </left>
      <right/>
      <top style="thin">
        <color theme="0" tint="-0.15"/>
      </top>
      <bottom/>
      <diagonal/>
    </border>
    <border diagonalUp="false" diagonalDown="false">
      <left style="medium">
        <color theme="0" tint="-0.15"/>
      </left>
      <right style="medium">
        <color theme="0" tint="-0.15"/>
      </right>
      <top style="thin">
        <color theme="0" tint="-0.15"/>
      </top>
      <bottom/>
      <diagonal/>
    </border>
    <border diagonalUp="false" diagonalDown="false">
      <left style="medium">
        <color theme="0" tint="-0.15"/>
      </left>
      <right style="thick">
        <color theme="4"/>
      </right>
      <top style="thin">
        <color theme="0" tint="-0.15"/>
      </top>
      <bottom/>
      <diagonal/>
    </border>
    <border diagonalUp="false" diagonalDown="false">
      <left style="medium">
        <color theme="0" tint="-0.15"/>
      </left>
      <right/>
      <top style="thin">
        <color theme="0" tint="-0.15"/>
      </top>
      <bottom/>
      <diagonal/>
    </border>
    <border diagonalUp="false" diagonalDown="false">
      <left style="thick">
        <color theme="4"/>
      </left>
      <right style="thick">
        <color theme="4"/>
      </right>
      <top/>
      <bottom style="thick">
        <color theme="4"/>
      </bottom>
      <diagonal/>
    </border>
    <border diagonalUp="false" diagonalDown="false">
      <left style="thick">
        <color theme="4"/>
      </left>
      <right/>
      <top style="thin">
        <color theme="0" tint="-0.15"/>
      </top>
      <bottom style="thick">
        <color theme="4"/>
      </bottom>
      <diagonal/>
    </border>
    <border diagonalUp="false" diagonalDown="false">
      <left style="medium">
        <color theme="0" tint="-0.15"/>
      </left>
      <right style="medium">
        <color theme="0" tint="-0.15"/>
      </right>
      <top style="thin">
        <color theme="0" tint="-0.15"/>
      </top>
      <bottom style="thick">
        <color theme="4"/>
      </bottom>
      <diagonal/>
    </border>
    <border diagonalUp="false" diagonalDown="false">
      <left style="medium">
        <color theme="0" tint="-0.15"/>
      </left>
      <right/>
      <top style="thin">
        <color theme="0" tint="-0.15"/>
      </top>
      <bottom style="thick">
        <color theme="4"/>
      </bottom>
      <diagonal/>
    </border>
    <border diagonalUp="false" diagonalDown="false">
      <left style="medium">
        <color theme="0" tint="-0.15"/>
      </left>
      <right style="thick">
        <color theme="4"/>
      </right>
      <top style="thin">
        <color theme="0" tint="-0.15"/>
      </top>
      <bottom style="thick">
        <color theme="4"/>
      </bottom>
      <diagonal/>
    </border>
    <border diagonalUp="false" diagonalDown="false">
      <left style="thick">
        <color theme="4"/>
      </left>
      <right style="thick">
        <color theme="4"/>
      </right>
      <top style="thick">
        <color theme="4"/>
      </top>
      <bottom style="thin">
        <color theme="4"/>
      </bottom>
      <diagonal/>
    </border>
    <border diagonalUp="false" diagonalDown="false">
      <left style="thick">
        <color theme="4"/>
      </left>
      <right/>
      <top style="thick">
        <color theme="4"/>
      </top>
      <bottom style="thin">
        <color theme="0" tint="-0.15"/>
      </bottom>
      <diagonal/>
    </border>
    <border diagonalUp="false" diagonalDown="false">
      <left/>
      <right/>
      <top style="thick">
        <color theme="4"/>
      </top>
      <bottom style="thin">
        <color theme="0" tint="-0.15"/>
      </bottom>
      <diagonal/>
    </border>
    <border diagonalUp="false" diagonalDown="false">
      <left/>
      <right style="thick">
        <color theme="4"/>
      </right>
      <top style="thick">
        <color theme="4"/>
      </top>
      <bottom style="thin">
        <color theme="0" tint="-0.15"/>
      </bottom>
      <diagonal/>
    </border>
    <border diagonalUp="false" diagonalDown="false">
      <left style="thick">
        <color theme="4"/>
      </left>
      <right style="thick">
        <color theme="4"/>
      </right>
      <top style="thin">
        <color theme="0" tint="-0.15"/>
      </top>
      <bottom style="thin">
        <color theme="0" tint="-0.15"/>
      </bottom>
      <diagonal/>
    </border>
    <border diagonalUp="false" diagonalDown="false">
      <left style="thick">
        <color theme="4"/>
      </left>
      <right style="thick">
        <color theme="4"/>
      </right>
      <top style="thin">
        <color theme="0" tint="-0.15"/>
      </top>
      <bottom style="thick">
        <color theme="4"/>
      </bottom>
      <diagonal/>
    </border>
    <border diagonalUp="false" diagonalDown="false">
      <left/>
      <right/>
      <top/>
      <bottom style="thick">
        <color theme="4"/>
      </bottom>
      <diagonal/>
    </border>
    <border diagonalUp="false" diagonalDown="false">
      <left style="thick">
        <color theme="4"/>
      </left>
      <right/>
      <top style="thick">
        <color theme="4"/>
      </top>
      <bottom/>
      <diagonal/>
    </border>
    <border diagonalUp="false" diagonalDown="false">
      <left/>
      <right/>
      <top style="thick">
        <color theme="4"/>
      </top>
      <bottom/>
      <diagonal/>
    </border>
    <border diagonalUp="false" diagonalDown="false">
      <left/>
      <right style="thick">
        <color theme="4"/>
      </right>
      <top style="thick">
        <color theme="4"/>
      </top>
      <bottom/>
      <diagonal/>
    </border>
    <border diagonalUp="false" diagonalDown="false">
      <left style="thick">
        <color theme="4"/>
      </left>
      <right/>
      <top/>
      <bottom/>
      <diagonal/>
    </border>
    <border diagonalUp="false" diagonalDown="false">
      <left/>
      <right style="thick">
        <color theme="4"/>
      </right>
      <top/>
      <bottom/>
      <diagonal/>
    </border>
    <border diagonalUp="false" diagonalDown="false">
      <left style="thick">
        <color theme="4"/>
      </left>
      <right style="thick">
        <color theme="4"/>
      </right>
      <top style="thick">
        <color theme="4"/>
      </top>
      <bottom style="thin">
        <color theme="0" tint="-0.15"/>
      </bottom>
      <diagonal/>
    </border>
    <border diagonalUp="false" diagonalDown="false">
      <left style="thick">
        <color theme="4"/>
      </left>
      <right style="thick">
        <color theme="4"/>
      </right>
      <top style="thin">
        <color theme="0" tint="-0.15"/>
      </top>
      <bottom/>
      <diagonal/>
    </border>
    <border diagonalUp="false" diagonalDown="false">
      <left style="medium">
        <color theme="0" tint="-0.15"/>
      </left>
      <right style="medium">
        <color theme="0" tint="-0.15"/>
      </right>
      <top/>
      <bottom/>
      <diagonal/>
    </border>
    <border diagonalUp="false" diagonalDown="false">
      <left style="medium">
        <color theme="0" tint="-0.15"/>
      </left>
      <right style="thick">
        <color theme="4"/>
      </right>
      <top/>
      <bottom/>
      <diagonal/>
    </border>
    <border diagonalUp="false" diagonalDown="false">
      <left style="thick">
        <color theme="4"/>
      </left>
      <right/>
      <top style="thin">
        <color theme="2" tint="-0.1"/>
      </top>
      <bottom style="thin">
        <color theme="0" tint="-0.15"/>
      </bottom>
      <diagonal/>
    </border>
    <border diagonalUp="false" diagonalDown="false">
      <left style="medium">
        <color theme="0" tint="-0.15"/>
      </left>
      <right style="medium">
        <color theme="0" tint="-0.15"/>
      </right>
      <top style="thin">
        <color theme="2" tint="-0.1"/>
      </top>
      <bottom style="thin">
        <color theme="0" tint="-0.15"/>
      </bottom>
      <diagonal/>
    </border>
    <border diagonalUp="false" diagonalDown="false">
      <left style="medium">
        <color theme="0" tint="-0.15"/>
      </left>
      <right style="thick">
        <color theme="4"/>
      </right>
      <top style="thin">
        <color theme="2" tint="-0.1"/>
      </top>
      <bottom style="thin">
        <color theme="0" tint="-0.15"/>
      </bottom>
      <diagonal/>
    </border>
    <border diagonalUp="false" diagonalDown="false">
      <left/>
      <right/>
      <top style="thin">
        <color theme="0" tint="-0.15"/>
      </top>
      <bottom style="thick">
        <color theme="4"/>
      </bottom>
      <diagonal/>
    </border>
    <border diagonalUp="false" diagonalDown="false">
      <left style="medium">
        <color rgb="FF327AC0"/>
      </left>
      <right style="medium">
        <color rgb="FF327AC0"/>
      </right>
      <top style="medium">
        <color rgb="FF327AC0"/>
      </top>
      <bottom style="medium">
        <color rgb="FF327AC0"/>
      </bottom>
      <diagonal/>
    </border>
    <border diagonalUp="false" diagonalDown="false">
      <left style="thin">
        <color theme="2" tint="-0.5"/>
      </left>
      <right style="thin">
        <color theme="2" tint="-0.1"/>
      </right>
      <top style="thin">
        <color theme="2" tint="-0.5"/>
      </top>
      <bottom style="thin">
        <color theme="2" tint="-0.1"/>
      </bottom>
      <diagonal/>
    </border>
    <border diagonalUp="false" diagonalDown="false">
      <left style="thin">
        <color theme="2" tint="-0.1"/>
      </left>
      <right style="thin">
        <color theme="2" tint="-0.5"/>
      </right>
      <top style="thin">
        <color theme="2" tint="-0.5"/>
      </top>
      <bottom style="thin">
        <color theme="2" tint="-0.1"/>
      </bottom>
      <diagonal/>
    </border>
    <border diagonalUp="false" diagonalDown="false">
      <left style="medium">
        <color theme="4"/>
      </left>
      <right style="medium">
        <color theme="4"/>
      </right>
      <top style="medium">
        <color theme="4"/>
      </top>
      <bottom style="thin">
        <color theme="4"/>
      </bottom>
      <diagonal/>
    </border>
    <border diagonalUp="false" diagonalDown="false">
      <left style="thin">
        <color theme="2" tint="-0.5"/>
      </left>
      <right style="thin">
        <color theme="2" tint="-0.1"/>
      </right>
      <top style="thin">
        <color theme="2" tint="-0.1"/>
      </top>
      <bottom style="thin">
        <color theme="2" tint="-0.1"/>
      </bottom>
      <diagonal/>
    </border>
    <border diagonalUp="false" diagonalDown="false">
      <left style="thin">
        <color theme="2" tint="-0.1"/>
      </left>
      <right style="thin">
        <color theme="2" tint="-0.5"/>
      </right>
      <top style="thin">
        <color theme="2" tint="-0.1"/>
      </top>
      <bottom style="thin">
        <color theme="2" tint="-0.1"/>
      </bottom>
      <diagonal/>
    </border>
    <border diagonalUp="false" diagonalDown="false">
      <left style="medium">
        <color theme="4"/>
      </left>
      <right style="medium">
        <color theme="4"/>
      </right>
      <top style="thin">
        <color theme="4"/>
      </top>
      <bottom style="thin">
        <color theme="4"/>
      </bottom>
      <diagonal/>
    </border>
    <border diagonalUp="false" diagonalDown="false">
      <left style="medium">
        <color theme="4"/>
      </left>
      <right style="medium">
        <color theme="4"/>
      </right>
      <top style="thin">
        <color theme="4"/>
      </top>
      <bottom style="medium">
        <color theme="4"/>
      </bottom>
      <diagonal/>
    </border>
    <border diagonalUp="false" diagonalDown="false">
      <left style="thin">
        <color theme="2" tint="-0.5"/>
      </left>
      <right style="thin">
        <color theme="2" tint="-0.1"/>
      </right>
      <top style="thin">
        <color theme="2" tint="-0.1"/>
      </top>
      <bottom style="thin">
        <color theme="2" tint="-0.5"/>
      </bottom>
      <diagonal/>
    </border>
    <border diagonalUp="false" diagonalDown="false">
      <left style="thin">
        <color theme="2" tint="-0.1"/>
      </left>
      <right style="thin">
        <color theme="2" tint="-0.5"/>
      </right>
      <top style="thin">
        <color theme="2" tint="-0.1"/>
      </top>
      <bottom style="thin">
        <color theme="2" tint="-0.5"/>
      </bottom>
      <diagonal/>
    </border>
    <border diagonalUp="false" diagonalDown="false">
      <left style="medium">
        <color theme="4" tint="0.5999"/>
      </left>
      <right/>
      <top style="medium">
        <color theme="4" tint="0.5999"/>
      </top>
      <bottom/>
      <diagonal/>
    </border>
    <border diagonalUp="false" diagonalDown="false">
      <left/>
      <right/>
      <top style="medium">
        <color theme="4" tint="0.5999"/>
      </top>
      <bottom/>
      <diagonal/>
    </border>
    <border diagonalUp="false" diagonalDown="false">
      <left/>
      <right style="medium">
        <color theme="4" tint="0.5999"/>
      </right>
      <top style="medium">
        <color theme="4" tint="0.5999"/>
      </top>
      <bottom/>
      <diagonal/>
    </border>
    <border diagonalUp="false" diagonalDown="false">
      <left style="medium">
        <color theme="4" tint="0.5999"/>
      </left>
      <right/>
      <top/>
      <bottom/>
      <diagonal/>
    </border>
    <border diagonalUp="false" diagonalDown="false">
      <left/>
      <right style="medium">
        <color theme="4" tint="0.5999"/>
      </right>
      <top/>
      <bottom/>
      <diagonal/>
    </border>
    <border diagonalUp="false" diagonalDown="false">
      <left style="medium">
        <color theme="4" tint="0.5999"/>
      </left>
      <right/>
      <top/>
      <bottom style="medium">
        <color theme="4" tint="0.5999"/>
      </bottom>
      <diagonal/>
    </border>
    <border diagonalUp="false" diagonalDown="false">
      <left/>
      <right/>
      <top/>
      <bottom style="medium">
        <color theme="4" tint="0.5999"/>
      </bottom>
      <diagonal/>
    </border>
    <border diagonalUp="false" diagonalDown="false">
      <left/>
      <right style="medium">
        <color theme="4" tint="0.5999"/>
      </right>
      <top/>
      <bottom style="medium">
        <color theme="4" tint="0.5999"/>
      </bottom>
      <diagonal/>
    </border>
    <border diagonalUp="false" diagonalDown="false">
      <left style="thick">
        <color theme="4"/>
      </left>
      <right style="thick">
        <color theme="4"/>
      </right>
      <top style="thick">
        <color theme="4"/>
      </top>
      <bottom/>
      <diagonal/>
    </border>
    <border diagonalUp="false" diagonalDown="false">
      <left style="thick">
        <color theme="4"/>
      </left>
      <right style="thin">
        <color theme="2" tint="-0.25"/>
      </right>
      <top style="thick">
        <color theme="4"/>
      </top>
      <bottom/>
      <diagonal/>
    </border>
    <border diagonalUp="false" diagonalDown="false">
      <left style="thick">
        <color theme="4"/>
      </left>
      <right style="thin">
        <color theme="2" tint="-0.5"/>
      </right>
      <top style="thin">
        <color theme="2" tint="-0.5"/>
      </top>
      <bottom style="thin">
        <color theme="2" tint="-0.1"/>
      </bottom>
      <diagonal/>
    </border>
    <border diagonalUp="false" diagonalDown="false">
      <left style="thick">
        <color theme="4"/>
      </left>
      <right style="thin">
        <color theme="2" tint="-0.5"/>
      </right>
      <top style="thin">
        <color theme="2" tint="-0.1"/>
      </top>
      <bottom style="thin">
        <color theme="2" tint="-0.1"/>
      </bottom>
      <diagonal/>
    </border>
    <border diagonalUp="false" diagonalDown="false">
      <left style="thick">
        <color theme="4"/>
      </left>
      <right/>
      <top/>
      <bottom style="thin">
        <color theme="0" tint="-0.15"/>
      </bottom>
      <diagonal/>
    </border>
    <border diagonalUp="false" diagonalDown="false">
      <left/>
      <right style="thick">
        <color theme="4"/>
      </right>
      <top/>
      <bottom style="thin">
        <color theme="0" tint="-0.15"/>
      </bottom>
      <diagonal/>
    </border>
    <border diagonalUp="false" diagonalDown="false">
      <left/>
      <right/>
      <top/>
      <bottom style="thin">
        <color theme="0" tint="-0.15"/>
      </bottom>
      <diagonal/>
    </border>
    <border diagonalUp="false" diagonalDown="false">
      <left style="thick">
        <color theme="4"/>
      </left>
      <right style="thin">
        <color theme="2" tint="-0.5"/>
      </right>
      <top style="thin">
        <color theme="2" tint="-0.1"/>
      </top>
      <bottom style="thin">
        <color theme="2" tint="-0.5"/>
      </bottom>
      <diagonal/>
    </border>
    <border diagonalUp="false" diagonalDown="false">
      <left style="thick">
        <color theme="0" tint="-0.15"/>
      </left>
      <right/>
      <top style="thick">
        <color theme="0" tint="-0.15"/>
      </top>
      <bottom style="medium">
        <color theme="0" tint="-0.15"/>
      </bottom>
      <diagonal/>
    </border>
    <border diagonalUp="false" diagonalDown="false">
      <left/>
      <right/>
      <top style="thick">
        <color theme="0" tint="-0.15"/>
      </top>
      <bottom style="medium">
        <color theme="0" tint="-0.15"/>
      </bottom>
      <diagonal/>
    </border>
    <border diagonalUp="false" diagonalDown="false">
      <left/>
      <right style="thick">
        <color theme="0" tint="-0.15"/>
      </right>
      <top style="thick">
        <color theme="0" tint="-0.15"/>
      </top>
      <bottom style="medium">
        <color theme="0" tint="-0.15"/>
      </bottom>
      <diagonal/>
    </border>
    <border diagonalUp="false" diagonalDown="false">
      <left style="thick">
        <color theme="0" tint="-0.15"/>
      </left>
      <right style="medium">
        <color theme="0" tint="-0.15"/>
      </right>
      <top style="thin">
        <color theme="0" tint="-0.15"/>
      </top>
      <bottom style="thin">
        <color theme="0" tint="-0.15"/>
      </bottom>
      <diagonal/>
    </border>
    <border diagonalUp="false" diagonalDown="false">
      <left style="medium">
        <color theme="0" tint="-0.15"/>
      </left>
      <right style="thin">
        <color theme="0" tint="-0.25"/>
      </right>
      <top style="thin">
        <color theme="0" tint="-0.25"/>
      </top>
      <bottom style="thin">
        <color theme="0" tint="-0.25"/>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style="thin">
        <color theme="0" tint="-0.25"/>
      </left>
      <right style="thin">
        <color theme="0" tint="-0.25"/>
      </right>
      <top/>
      <bottom style="thin">
        <color theme="0" tint="-0.25"/>
      </bottom>
      <diagonal/>
    </border>
    <border diagonalUp="false" diagonalDown="false">
      <left/>
      <right style="thick">
        <color theme="0" tint="-0.15"/>
      </right>
      <top/>
      <bottom/>
      <diagonal/>
    </border>
    <border diagonalUp="false" diagonalDown="false">
      <left style="thick">
        <color theme="0" tint="-0.15"/>
      </left>
      <right style="thin">
        <color rgb="FFD4D4D4"/>
      </right>
      <top style="medium">
        <color theme="0" tint="-0.25"/>
      </top>
      <bottom style="thin">
        <color rgb="FFD4D4D4"/>
      </bottom>
      <diagonal/>
    </border>
    <border diagonalUp="false" diagonalDown="false">
      <left style="thin">
        <color rgb="FFD4D4D4"/>
      </left>
      <right style="thin">
        <color rgb="FFD4D4D4"/>
      </right>
      <top style="medium">
        <color theme="0" tint="-0.25"/>
      </top>
      <bottom style="thin">
        <color rgb="FFD4D4D4"/>
      </bottom>
      <diagonal/>
    </border>
    <border diagonalUp="false" diagonalDown="false">
      <left style="thin">
        <color rgb="FFD4D4D4"/>
      </left>
      <right style="medium">
        <color theme="0" tint="-0.25"/>
      </right>
      <top style="medium">
        <color theme="0" tint="-0.25"/>
      </top>
      <bottom style="thin">
        <color rgb="FFD4D4D4"/>
      </bottom>
      <diagonal/>
    </border>
    <border diagonalUp="false" diagonalDown="false">
      <left style="thick">
        <color theme="0" tint="-0.15"/>
      </left>
      <right style="thin">
        <color rgb="FFD4D4D4"/>
      </right>
      <top style="thin">
        <color rgb="FFD4D4D4"/>
      </top>
      <bottom style="thin">
        <color rgb="FFD4D4D4"/>
      </bottom>
      <diagonal/>
    </border>
    <border diagonalUp="false" diagonalDown="false">
      <left style="thin">
        <color rgb="FFD4D4D4"/>
      </left>
      <right style="thin">
        <color rgb="FFD4D4D4"/>
      </right>
      <top style="thin">
        <color rgb="FFD4D4D4"/>
      </top>
      <bottom style="thin">
        <color rgb="FFD4D4D4"/>
      </bottom>
      <diagonal/>
    </border>
    <border diagonalUp="false" diagonalDown="false">
      <left style="thin">
        <color rgb="FFD4D4D4"/>
      </left>
      <right style="medium">
        <color theme="0" tint="-0.25"/>
      </right>
      <top style="thin">
        <color rgb="FFD4D4D4"/>
      </top>
      <bottom style="thin">
        <color rgb="FFD4D4D4"/>
      </bottom>
      <diagonal/>
    </border>
    <border diagonalUp="false" diagonalDown="false">
      <left style="thick">
        <color theme="0" tint="-0.15"/>
      </left>
      <right/>
      <top/>
      <bottom/>
      <diagonal/>
    </border>
    <border diagonalUp="false" diagonalDown="false">
      <left/>
      <right/>
      <top style="thin">
        <color theme="0" tint="-0.25"/>
      </top>
      <bottom style="thin">
        <color theme="0" tint="-0.25"/>
      </bottom>
      <diagonal/>
    </border>
    <border diagonalUp="false" diagonalDown="false">
      <left/>
      <right style="thick">
        <color theme="0" tint="-0.15"/>
      </right>
      <top style="thin">
        <color theme="0" tint="-0.25"/>
      </top>
      <bottom style="thin">
        <color theme="0" tint="-0.25"/>
      </bottom>
      <diagonal/>
    </border>
    <border diagonalUp="false" diagonalDown="false">
      <left style="thick">
        <color theme="0" tint="-0.15"/>
      </left>
      <right style="thin">
        <color rgb="FFD4D4D4"/>
      </right>
      <top style="thin">
        <color rgb="FFD4D4D4"/>
      </top>
      <bottom style="medium">
        <color theme="0" tint="-0.25"/>
      </bottom>
      <diagonal/>
    </border>
    <border diagonalUp="false" diagonalDown="false">
      <left style="thin">
        <color rgb="FFD4D4D4"/>
      </left>
      <right style="thin">
        <color rgb="FFD4D4D4"/>
      </right>
      <top style="thin">
        <color rgb="FFD4D4D4"/>
      </top>
      <bottom style="medium">
        <color theme="0" tint="-0.25"/>
      </bottom>
      <diagonal/>
    </border>
    <border diagonalUp="false" diagonalDown="false">
      <left style="thin">
        <color rgb="FFD4D4D4"/>
      </left>
      <right style="medium">
        <color theme="0" tint="-0.25"/>
      </right>
      <top style="thin">
        <color rgb="FFD4D4D4"/>
      </top>
      <bottom style="medium">
        <color theme="0" tint="-0.25"/>
      </bottom>
      <diagonal/>
    </border>
    <border diagonalUp="false" diagonalDown="false">
      <left style="thin">
        <color theme="0" tint="-0.25"/>
      </left>
      <right style="thick">
        <color theme="0" tint="-0.15"/>
      </right>
      <top style="thin">
        <color theme="0" tint="-0.25"/>
      </top>
      <bottom style="thin">
        <color theme="0" tint="-0.25"/>
      </bottom>
      <diagonal/>
    </border>
    <border diagonalUp="false" diagonalDown="false">
      <left style="medium">
        <color theme="0" tint="-0.25"/>
      </left>
      <right style="thin">
        <color rgb="FFD4D4D4"/>
      </right>
      <top style="medium">
        <color theme="0" tint="-0.25"/>
      </top>
      <bottom style="thin">
        <color rgb="FFD4D4D4"/>
      </bottom>
      <diagonal/>
    </border>
    <border diagonalUp="false" diagonalDown="false">
      <left style="medium">
        <color theme="0" tint="-0.25"/>
      </left>
      <right style="thin">
        <color rgb="FFD4D4D4"/>
      </right>
      <top style="thin">
        <color rgb="FFD4D4D4"/>
      </top>
      <bottom style="thin">
        <color rgb="FFD4D4D4"/>
      </bottom>
      <diagonal/>
    </border>
    <border diagonalUp="false" diagonalDown="false">
      <left style="medium">
        <color theme="0" tint="-0.25"/>
      </left>
      <right style="thin">
        <color rgb="FFD4D4D4"/>
      </right>
      <top style="thin">
        <color rgb="FFD4D4D4"/>
      </top>
      <bottom style="medium">
        <color theme="0" tint="-0.25"/>
      </bottom>
      <diagonal/>
    </border>
    <border diagonalUp="false" diagonalDown="false">
      <left style="thin">
        <color theme="0" tint="-0.25"/>
      </left>
      <right style="thin">
        <color theme="0" tint="-0.25"/>
      </right>
      <top style="thin">
        <color theme="0" tint="-0.25"/>
      </top>
      <bottom/>
      <diagonal/>
    </border>
    <border diagonalUp="false" diagonalDown="false">
      <left style="thin">
        <color theme="0" tint="-0.25"/>
      </left>
      <right style="thin">
        <color theme="0" tint="-0.25"/>
      </right>
      <top/>
      <bottom/>
      <diagonal/>
    </border>
    <border diagonalUp="false" diagonalDown="false">
      <left style="thin">
        <color theme="0" tint="-0.25"/>
      </left>
      <right/>
      <top/>
      <bottom/>
      <diagonal/>
    </border>
    <border diagonalUp="false" diagonalDown="false">
      <left style="thick">
        <color theme="0" tint="-0.15"/>
      </left>
      <right style="medium">
        <color theme="0" tint="-0.15"/>
      </right>
      <top style="thin">
        <color theme="0" tint="-0.15"/>
      </top>
      <bottom style="thick">
        <color theme="0" tint="-0.15"/>
      </bottom>
      <diagonal/>
    </border>
    <border diagonalUp="false" diagonalDown="false">
      <left style="medium">
        <color theme="0" tint="-0.15"/>
      </left>
      <right style="thin">
        <color theme="0" tint="-0.25"/>
      </right>
      <top style="thin">
        <color theme="0" tint="-0.25"/>
      </top>
      <bottom style="thick">
        <color theme="0" tint="-0.15"/>
      </bottom>
      <diagonal/>
    </border>
    <border diagonalUp="false" diagonalDown="false">
      <left style="thin">
        <color theme="0" tint="-0.25"/>
      </left>
      <right style="thin">
        <color theme="0" tint="-0.25"/>
      </right>
      <top style="thin">
        <color theme="0" tint="-0.25"/>
      </top>
      <bottom style="thick">
        <color theme="0" tint="-0.15"/>
      </bottom>
      <diagonal/>
    </border>
    <border diagonalUp="false" diagonalDown="false">
      <left/>
      <right/>
      <top/>
      <bottom style="thick">
        <color theme="0" tint="-0.15"/>
      </bottom>
      <diagonal/>
    </border>
    <border diagonalUp="false" diagonalDown="false">
      <left style="thin">
        <color theme="0" tint="-0.25"/>
      </left>
      <right style="thick">
        <color theme="0" tint="-0.15"/>
      </right>
      <top style="thin">
        <color theme="0" tint="-0.25"/>
      </top>
      <bottom style="thick">
        <color theme="0" tint="-0.15"/>
      </bottom>
      <diagonal/>
    </border>
    <border diagonalUp="false" diagonalDown="false">
      <left style="thin">
        <color theme="2" tint="-0.25"/>
      </left>
      <right style="thin">
        <color theme="2" tint="-0.25"/>
      </right>
      <top style="thin">
        <color theme="2" tint="-0.25"/>
      </top>
      <bottom style="thick">
        <color theme="4" tint="-0.25"/>
      </bottom>
      <diagonal/>
    </border>
    <border diagonalUp="false" diagonalDown="false">
      <left style="thick">
        <color theme="4" tint="-0.25"/>
      </left>
      <right style="medium">
        <color theme="2" tint="-0.25"/>
      </right>
      <top style="thick">
        <color theme="4" tint="-0.25"/>
      </top>
      <bottom style="medium">
        <color theme="4" tint="-0.25"/>
      </bottom>
      <diagonal/>
    </border>
    <border diagonalUp="false" diagonalDown="false">
      <left style="medium">
        <color theme="2" tint="-0.25"/>
      </left>
      <right style="thin">
        <color theme="2" tint="-0.25"/>
      </right>
      <top style="thick">
        <color theme="4" tint="-0.25"/>
      </top>
      <bottom/>
      <diagonal/>
    </border>
    <border diagonalUp="false" diagonalDown="false">
      <left style="thin">
        <color theme="2" tint="-0.25"/>
      </left>
      <right style="thin">
        <color theme="2" tint="-0.25"/>
      </right>
      <top style="thick">
        <color theme="4" tint="-0.25"/>
      </top>
      <bottom/>
      <diagonal/>
    </border>
    <border diagonalUp="false" diagonalDown="false">
      <left style="thin">
        <color theme="2" tint="-0.25"/>
      </left>
      <right style="thick">
        <color theme="4" tint="-0.25"/>
      </right>
      <top style="thick">
        <color theme="4" tint="-0.25"/>
      </top>
      <bottom/>
      <diagonal/>
    </border>
    <border diagonalUp="false" diagonalDown="false">
      <left style="medium">
        <color theme="2" tint="-0.25"/>
      </left>
      <right style="thin">
        <color theme="2" tint="-0.25"/>
      </right>
      <top/>
      <bottom/>
      <diagonal/>
    </border>
    <border diagonalUp="false" diagonalDown="false">
      <left style="thin">
        <color theme="2" tint="-0.25"/>
      </left>
      <right style="thin">
        <color theme="2" tint="-0.25"/>
      </right>
      <top/>
      <bottom/>
      <diagonal/>
    </border>
    <border diagonalUp="false" diagonalDown="false">
      <left style="thin">
        <color theme="2" tint="-0.25"/>
      </left>
      <right style="thick">
        <color theme="4" tint="-0.25"/>
      </right>
      <top/>
      <bottom/>
      <diagonal/>
    </border>
    <border diagonalUp="false" diagonalDown="false">
      <left style="medium">
        <color theme="2" tint="-0.25"/>
      </left>
      <right style="thin">
        <color theme="2" tint="-0.25"/>
      </right>
      <top/>
      <bottom style="medium">
        <color theme="4" tint="-0.25"/>
      </bottom>
      <diagonal/>
    </border>
    <border diagonalUp="false" diagonalDown="false">
      <left style="thin">
        <color theme="2" tint="-0.25"/>
      </left>
      <right style="thin">
        <color theme="2" tint="-0.25"/>
      </right>
      <top/>
      <bottom style="medium">
        <color theme="4" tint="-0.25"/>
      </bottom>
      <diagonal/>
    </border>
    <border diagonalUp="false" diagonalDown="false">
      <left style="thin">
        <color theme="2" tint="-0.25"/>
      </left>
      <right style="thick">
        <color theme="4" tint="-0.25"/>
      </right>
      <top/>
      <bottom style="medium">
        <color theme="4" tint="-0.25"/>
      </bottom>
      <diagonal/>
    </border>
    <border diagonalUp="false" diagonalDown="false">
      <left style="thick">
        <color theme="4" tint="-0.25"/>
      </left>
      <right style="medium">
        <color theme="2" tint="-0.25"/>
      </right>
      <top/>
      <bottom style="thin">
        <color theme="2" tint="-0.1"/>
      </bottom>
      <diagonal/>
    </border>
    <border diagonalUp="false" diagonalDown="false">
      <left style="medium">
        <color theme="2" tint="-0.25"/>
      </left>
      <right style="thin">
        <color theme="2" tint="-0.25"/>
      </right>
      <top/>
      <bottom style="thin">
        <color theme="2" tint="-0.1"/>
      </bottom>
      <diagonal/>
    </border>
    <border diagonalUp="false" diagonalDown="false">
      <left style="thin">
        <color theme="2" tint="-0.25"/>
      </left>
      <right style="thin">
        <color theme="2" tint="-0.25"/>
      </right>
      <top/>
      <bottom style="thin">
        <color theme="2" tint="-0.1"/>
      </bottom>
      <diagonal/>
    </border>
    <border diagonalUp="false" diagonalDown="false">
      <left style="thin">
        <color theme="2" tint="-0.25"/>
      </left>
      <right style="thin">
        <color theme="2" tint="-0.25"/>
      </right>
      <top style="medium">
        <color theme="4" tint="-0.25"/>
      </top>
      <bottom style="thin">
        <color theme="2" tint="-0.1"/>
      </bottom>
      <diagonal/>
    </border>
    <border diagonalUp="false" diagonalDown="false">
      <left style="thin">
        <color theme="2" tint="-0.25"/>
      </left>
      <right style="thick">
        <color theme="4" tint="-0.25"/>
      </right>
      <top style="medium">
        <color theme="4" tint="-0.25"/>
      </top>
      <bottom style="thin">
        <color theme="2" tint="-0.1"/>
      </bottom>
      <diagonal/>
    </border>
    <border diagonalUp="false" diagonalDown="false">
      <left style="thin">
        <color theme="2" tint="-0.25"/>
      </left>
      <right style="thin">
        <color theme="2" tint="-0.25"/>
      </right>
      <top style="thin">
        <color theme="2" tint="-0.1"/>
      </top>
      <bottom style="thin">
        <color theme="2" tint="-0.1"/>
      </bottom>
      <diagonal/>
    </border>
    <border diagonalUp="false" diagonalDown="false">
      <left style="thin">
        <color theme="2" tint="-0.25"/>
      </left>
      <right style="thick">
        <color theme="4" tint="-0.25"/>
      </right>
      <top style="thin">
        <color theme="2" tint="-0.1"/>
      </top>
      <bottom style="thin">
        <color theme="2" tint="-0.1"/>
      </bottom>
      <diagonal/>
    </border>
    <border diagonalUp="false" diagonalDown="false">
      <left style="thick">
        <color theme="4" tint="-0.25"/>
      </left>
      <right style="medium">
        <color theme="2" tint="-0.25"/>
      </right>
      <top/>
      <bottom style="thick">
        <color theme="4" tint="-0.25"/>
      </bottom>
      <diagonal/>
    </border>
    <border diagonalUp="false" diagonalDown="false">
      <left style="medium">
        <color theme="2" tint="-0.25"/>
      </left>
      <right style="thin">
        <color theme="2" tint="-0.25"/>
      </right>
      <top/>
      <bottom style="thick">
        <color theme="4" tint="-0.25"/>
      </bottom>
      <diagonal/>
    </border>
    <border diagonalUp="false" diagonalDown="false">
      <left style="thin">
        <color theme="2" tint="-0.25"/>
      </left>
      <right style="thin">
        <color theme="2" tint="-0.25"/>
      </right>
      <top/>
      <bottom style="thick">
        <color theme="4" tint="-0.25"/>
      </bottom>
      <diagonal/>
    </border>
    <border diagonalUp="false" diagonalDown="false">
      <left style="thin">
        <color theme="2" tint="-0.25"/>
      </left>
      <right style="thin">
        <color theme="2" tint="-0.25"/>
      </right>
      <top style="thin">
        <color theme="2" tint="-0.1"/>
      </top>
      <bottom style="thick">
        <color theme="4" tint="-0.25"/>
      </bottom>
      <diagonal/>
    </border>
    <border diagonalUp="false" diagonalDown="false">
      <left style="thin">
        <color theme="2" tint="-0.25"/>
      </left>
      <right style="thick">
        <color theme="4" tint="-0.25"/>
      </right>
      <top style="thin">
        <color theme="2" tint="-0.1"/>
      </top>
      <bottom style="thick">
        <color theme="4" tint="-0.25"/>
      </bottom>
      <diagonal/>
    </border>
    <border diagonalUp="false" diagonalDown="false">
      <left/>
      <right/>
      <top/>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ck">
        <color theme="7"/>
      </left>
      <right style="thin">
        <color theme="2" tint="-0.25"/>
      </right>
      <top style="thick">
        <color theme="7"/>
      </top>
      <bottom style="thin">
        <color theme="2" tint="-0.25"/>
      </bottom>
      <diagonal/>
    </border>
    <border diagonalUp="false" diagonalDown="false">
      <left style="thin">
        <color theme="2" tint="-0.25"/>
      </left>
      <right style="thin">
        <color theme="2" tint="-0.25"/>
      </right>
      <top style="thick">
        <color theme="7"/>
      </top>
      <bottom style="thin">
        <color theme="2" tint="-0.25"/>
      </bottom>
      <diagonal/>
    </border>
    <border diagonalUp="false" diagonalDown="false">
      <left style="thin">
        <color theme="2" tint="-0.25"/>
      </left>
      <right/>
      <top style="thick">
        <color theme="7"/>
      </top>
      <bottom style="thin">
        <color theme="2" tint="-0.25"/>
      </bottom>
      <diagonal/>
    </border>
    <border diagonalUp="false" diagonalDown="false">
      <left/>
      <right style="thin">
        <color theme="2" tint="-0.25"/>
      </right>
      <top style="thick">
        <color theme="7"/>
      </top>
      <bottom style="thin">
        <color theme="2" tint="-0.25"/>
      </bottom>
      <diagonal/>
    </border>
    <border diagonalUp="false" diagonalDown="false">
      <left style="thin">
        <color theme="2" tint="-0.25"/>
      </left>
      <right style="thick">
        <color theme="7"/>
      </right>
      <top style="thick">
        <color theme="7"/>
      </top>
      <bottom style="thin">
        <color theme="2" tint="-0.25"/>
      </bottom>
      <diagonal/>
    </border>
    <border diagonalUp="false" diagonalDown="false">
      <left style="thick">
        <color theme="7"/>
      </left>
      <right style="thin">
        <color theme="2" tint="-0.25"/>
      </right>
      <top style="thick">
        <color theme="7"/>
      </top>
      <bottom/>
      <diagonal/>
    </border>
    <border diagonalUp="false" diagonalDown="false">
      <left/>
      <right/>
      <top style="thick">
        <color theme="7"/>
      </top>
      <bottom style="thin">
        <color theme="2" tint="-0.25"/>
      </bottom>
      <diagonal/>
    </border>
    <border diagonalUp="false" diagonalDown="false">
      <left/>
      <right style="thick">
        <color theme="7"/>
      </right>
      <top style="thick">
        <color theme="7"/>
      </top>
      <bottom style="thin">
        <color theme="2" tint="-0.25"/>
      </bottom>
      <diagonal/>
    </border>
    <border diagonalUp="false" diagonalDown="false">
      <left style="thick">
        <color theme="7"/>
      </left>
      <right style="thin">
        <color theme="2" tint="-0.25"/>
      </right>
      <top style="thin">
        <color theme="2" tint="-0.25"/>
      </top>
      <bottom style="thin">
        <color theme="2" tint="-0.25"/>
      </bottom>
      <diagonal/>
    </border>
    <border diagonalUp="false" diagonalDown="false">
      <left style="thin">
        <color theme="2" tint="-0.25"/>
      </left>
      <right/>
      <top style="thin">
        <color theme="2" tint="-0.25"/>
      </top>
      <bottom style="thin">
        <color theme="2" tint="-0.25"/>
      </bottom>
      <diagonal/>
    </border>
    <border diagonalUp="false" diagonalDown="false">
      <left/>
      <right style="thin">
        <color theme="2" tint="-0.25"/>
      </right>
      <top style="thin">
        <color theme="2" tint="-0.25"/>
      </top>
      <bottom style="thin">
        <color theme="2" tint="-0.25"/>
      </bottom>
      <diagonal/>
    </border>
    <border diagonalUp="false" diagonalDown="false">
      <left style="thin">
        <color theme="2" tint="-0.25"/>
      </left>
      <right style="thick">
        <color theme="7"/>
      </right>
      <top style="thin">
        <color theme="2" tint="-0.25"/>
      </top>
      <bottom style="thin">
        <color theme="2" tint="-0.25"/>
      </bottom>
      <diagonal/>
    </border>
    <border diagonalUp="false" diagonalDown="false">
      <left style="thick">
        <color theme="7"/>
      </left>
      <right style="thin">
        <color theme="2" tint="-0.25"/>
      </right>
      <top/>
      <bottom/>
      <diagonal/>
    </border>
    <border diagonalUp="false" diagonalDown="false">
      <left/>
      <right/>
      <top style="thin">
        <color theme="2" tint="-0.25"/>
      </top>
      <bottom style="thin">
        <color theme="2" tint="-0.25"/>
      </bottom>
      <diagonal/>
    </border>
    <border diagonalUp="false" diagonalDown="false">
      <left/>
      <right style="thick">
        <color theme="7"/>
      </right>
      <top style="thin">
        <color theme="2" tint="-0.25"/>
      </top>
      <bottom style="thin">
        <color theme="2" tint="-0.25"/>
      </bottom>
      <diagonal/>
    </border>
    <border diagonalUp="false" diagonalDown="false">
      <left style="thick">
        <color theme="7"/>
      </left>
      <right style="thin">
        <color theme="2" tint="-0.25"/>
      </right>
      <top style="thin">
        <color theme="2" tint="-0.25"/>
      </top>
      <bottom/>
      <diagonal/>
    </border>
    <border diagonalUp="false" diagonalDown="false">
      <left style="thin">
        <color theme="2" tint="-0.25"/>
      </left>
      <right style="thin">
        <color theme="2" tint="-0.25"/>
      </right>
      <top style="thin">
        <color theme="2" tint="-0.25"/>
      </top>
      <bottom/>
      <diagonal/>
    </border>
    <border diagonalUp="false" diagonalDown="false">
      <left style="thin">
        <color theme="2" tint="-0.25"/>
      </left>
      <right/>
      <top style="thin">
        <color theme="2" tint="-0.25"/>
      </top>
      <bottom/>
      <diagonal/>
    </border>
    <border diagonalUp="false" diagonalDown="false">
      <left/>
      <right style="thin">
        <color theme="2" tint="-0.25"/>
      </right>
      <top style="thin">
        <color theme="2" tint="-0.25"/>
      </top>
      <bottom/>
      <diagonal/>
    </border>
    <border diagonalUp="false" diagonalDown="false">
      <left style="thin">
        <color theme="2" tint="-0.25"/>
      </left>
      <right style="thick">
        <color theme="7"/>
      </right>
      <top style="thin">
        <color theme="2" tint="-0.25"/>
      </top>
      <bottom/>
      <diagonal/>
    </border>
    <border diagonalUp="false" diagonalDown="false">
      <left/>
      <right/>
      <top style="thin">
        <color theme="2" tint="-0.25"/>
      </top>
      <bottom/>
      <diagonal/>
    </border>
    <border diagonalUp="false" diagonalDown="false">
      <left/>
      <right style="thick">
        <color theme="7"/>
      </right>
      <top style="thin">
        <color theme="2" tint="-0.25"/>
      </top>
      <bottom/>
      <diagonal/>
    </border>
    <border diagonalUp="false" diagonalDown="false">
      <left style="thick">
        <color theme="7"/>
      </left>
      <right style="thin">
        <color theme="2" tint="-0.25"/>
      </right>
      <top style="thin">
        <color theme="2" tint="-0.25"/>
      </top>
      <bottom style="thick">
        <color theme="7"/>
      </bottom>
      <diagonal/>
    </border>
    <border diagonalUp="false" diagonalDown="false">
      <left style="thin">
        <color theme="2" tint="-0.25"/>
      </left>
      <right style="thin">
        <color theme="2" tint="-0.25"/>
      </right>
      <top style="thin">
        <color theme="2" tint="-0.25"/>
      </top>
      <bottom style="thick">
        <color theme="7"/>
      </bottom>
      <diagonal/>
    </border>
    <border diagonalUp="false" diagonalDown="false">
      <left style="thin">
        <color theme="2" tint="-0.25"/>
      </left>
      <right/>
      <top style="thin">
        <color theme="2" tint="-0.25"/>
      </top>
      <bottom style="thick">
        <color theme="7"/>
      </bottom>
      <diagonal/>
    </border>
    <border diagonalUp="false" diagonalDown="false">
      <left/>
      <right style="thin">
        <color theme="2" tint="-0.25"/>
      </right>
      <top style="thin">
        <color theme="2" tint="-0.25"/>
      </top>
      <bottom style="thick">
        <color theme="7"/>
      </bottom>
      <diagonal/>
    </border>
    <border diagonalUp="false" diagonalDown="false">
      <left style="thin">
        <color theme="2" tint="-0.25"/>
      </left>
      <right style="thick">
        <color theme="7"/>
      </right>
      <top style="thin">
        <color theme="2" tint="-0.25"/>
      </top>
      <bottom style="thick">
        <color theme="7"/>
      </bottom>
      <diagonal/>
    </border>
    <border diagonalUp="false" diagonalDown="false">
      <left/>
      <right/>
      <top/>
      <bottom style="thick">
        <color theme="7"/>
      </bottom>
      <diagonal/>
    </border>
    <border diagonalUp="false" diagonalDown="false">
      <left/>
      <right/>
      <top style="thin">
        <color theme="2" tint="-0.25"/>
      </top>
      <bottom style="thick">
        <color theme="7"/>
      </bottom>
      <diagonal/>
    </border>
    <border diagonalUp="false" diagonalDown="false">
      <left/>
      <right style="thick">
        <color theme="7"/>
      </right>
      <top style="thin">
        <color theme="2" tint="-0.25"/>
      </top>
      <bottom style="thick">
        <color theme="7"/>
      </bottom>
      <diagonal/>
    </border>
    <border diagonalUp="false" diagonalDown="false">
      <left style="thin">
        <color theme="7"/>
      </left>
      <right style="thin">
        <color theme="7"/>
      </right>
      <top style="thin">
        <color theme="7"/>
      </top>
      <bottom style="thin">
        <color theme="7"/>
      </bottom>
      <diagonal/>
    </border>
    <border diagonalUp="false" diagonalDown="false">
      <left style="medium">
        <color theme="9" tint="-0.25"/>
      </left>
      <right style="medium">
        <color theme="9" tint="-0.25"/>
      </right>
      <top style="medium">
        <color theme="9" tint="-0.25"/>
      </top>
      <bottom style="medium">
        <color theme="9" tint="-0.25"/>
      </bottom>
      <diagonal/>
    </border>
    <border diagonalUp="false" diagonalDown="false">
      <left/>
      <right style="thin">
        <color rgb="FF7F7F7F"/>
      </right>
      <top/>
      <bottom style="thin"/>
      <diagonal/>
    </border>
    <border diagonalUp="false" diagonalDown="false">
      <left style="thin">
        <color rgb="FF7F7F7F"/>
      </left>
      <right style="thin">
        <color theme="2" tint="-0.5"/>
      </right>
      <top style="thin">
        <color rgb="FF7F7F7F"/>
      </top>
      <bottom style="thin"/>
      <diagonal/>
    </border>
    <border diagonalUp="false" diagonalDown="false">
      <left style="thin">
        <color theme="2" tint="-0.5"/>
      </left>
      <right style="thick">
        <color rgb="FF9ACA02"/>
      </right>
      <top style="thin">
        <color theme="2" tint="-0.5"/>
      </top>
      <bottom style="thin">
        <color theme="2" tint="-0.1"/>
      </bottom>
      <diagonal/>
    </border>
    <border diagonalUp="false" diagonalDown="false">
      <left style="thin">
        <color theme="2" tint="-0.5"/>
      </left>
      <right/>
      <top/>
      <bottom/>
      <diagonal/>
    </border>
    <border diagonalUp="false" diagonalDown="false">
      <left style="thin"/>
      <right style="thin"/>
      <top style="thin"/>
      <bottom/>
      <diagonal/>
    </border>
    <border diagonalUp="false" diagonalDown="false">
      <left style="thin">
        <color theme="2" tint="-0.5"/>
      </left>
      <right style="thick">
        <color rgb="FF9ACA02"/>
      </right>
      <top style="thin">
        <color theme="2" tint="-0.1"/>
      </top>
      <bottom style="thin">
        <color theme="2" tint="-0.1"/>
      </bottom>
      <diagonal/>
    </border>
    <border diagonalUp="false" diagonalDown="false">
      <left style="thin"/>
      <right style="thin"/>
      <top/>
      <bottom/>
      <diagonal/>
    </border>
    <border diagonalUp="false" diagonalDown="false">
      <left style="thin">
        <color theme="2" tint="-0.5"/>
      </left>
      <right style="thick">
        <color rgb="FF9ACA02"/>
      </right>
      <top style="thin">
        <color theme="2" tint="-0.1"/>
      </top>
      <bottom style="thin">
        <color theme="2" tint="-0.25"/>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ck">
        <color rgb="FF9ACA02"/>
      </left>
      <right style="thick">
        <color rgb="FF9ACA02"/>
      </right>
      <top style="thick">
        <color rgb="FF9ACA02"/>
      </top>
      <bottom/>
      <diagonal/>
    </border>
    <border diagonalUp="false" diagonalDown="false">
      <left style="thin">
        <color theme="2" tint="-0.25"/>
      </left>
      <right style="thin">
        <color theme="2" tint="-0.25"/>
      </right>
      <top style="medium">
        <color theme="2" tint="-0.5"/>
      </top>
      <bottom/>
      <diagonal/>
    </border>
    <border diagonalUp="false" diagonalDown="false">
      <left style="thin">
        <color theme="2" tint="-0.25"/>
      </left>
      <right/>
      <top style="medium">
        <color theme="2" tint="-0.5"/>
      </top>
      <bottom/>
      <diagonal/>
    </border>
    <border diagonalUp="false" diagonalDown="false">
      <left/>
      <right/>
      <top style="medium">
        <color theme="2" tint="-0.5"/>
      </top>
      <bottom/>
      <diagonal/>
    </border>
    <border diagonalUp="false" diagonalDown="false">
      <left/>
      <right style="thin">
        <color theme="2" tint="-0.25"/>
      </right>
      <top style="medium">
        <color theme="2" tint="-0.5"/>
      </top>
      <bottom/>
      <diagonal/>
    </border>
    <border diagonalUp="false" diagonalDown="false">
      <left style="medium">
        <color rgb="FFE00000"/>
      </left>
      <right style="medium">
        <color rgb="FFE00000"/>
      </right>
      <top style="medium">
        <color rgb="FFE00000"/>
      </top>
      <bottom style="medium">
        <color rgb="FFE00000"/>
      </bottom>
      <diagonal/>
    </border>
    <border diagonalUp="false" diagonalDown="false">
      <left style="thin"/>
      <right style="thin"/>
      <top style="thin"/>
      <bottom style="thin"/>
      <diagonal/>
    </border>
    <border diagonalUp="false" diagonalDown="false">
      <left style="thick">
        <color rgb="FF9ACA02"/>
      </left>
      <right style="thick">
        <color rgb="FF9ACA02"/>
      </right>
      <top/>
      <bottom/>
      <diagonal/>
    </border>
    <border diagonalUp="false" diagonalDown="false">
      <left style="thin"/>
      <right style="dotted"/>
      <top style="thin"/>
      <bottom style="dotted"/>
      <diagonal/>
    </border>
    <border diagonalUp="false" diagonalDown="false">
      <left style="thick">
        <color rgb="FF9ACA02"/>
      </left>
      <right style="thick">
        <color rgb="FF9ACA02"/>
      </right>
      <top/>
      <bottom style="thick">
        <color rgb="FF9ACA02"/>
      </bottom>
      <diagonal/>
    </border>
    <border diagonalUp="false" diagonalDown="false">
      <left/>
      <right/>
      <top/>
      <bottom style="thick">
        <color theme="2" tint="-0.5"/>
      </bottom>
      <diagonal/>
    </border>
    <border diagonalUp="false" diagonalDown="false">
      <left style="thick">
        <color theme="0" tint="-0.5"/>
      </left>
      <right style="thick">
        <color theme="0" tint="-0.5"/>
      </right>
      <top style="thick">
        <color theme="0" tint="-0.5"/>
      </top>
      <bottom/>
      <diagonal/>
    </border>
    <border diagonalUp="false" diagonalDown="false">
      <left style="thick">
        <color theme="0" tint="-0.5"/>
      </left>
      <right style="thin">
        <color theme="2" tint="-0.1"/>
      </right>
      <top style="thick">
        <color theme="0" tint="-0.5"/>
      </top>
      <bottom style="thin">
        <color theme="2" tint="-0.1"/>
      </bottom>
      <diagonal/>
    </border>
    <border diagonalUp="false" diagonalDown="false">
      <left style="thin">
        <color theme="2" tint="-0.1"/>
      </left>
      <right style="thin">
        <color theme="2" tint="-0.1"/>
      </right>
      <top style="thick">
        <color theme="0" tint="-0.5"/>
      </top>
      <bottom style="thin">
        <color theme="2" tint="-0.1"/>
      </bottom>
      <diagonal/>
    </border>
    <border diagonalUp="false" diagonalDown="false">
      <left style="thin">
        <color theme="2" tint="-0.1"/>
      </left>
      <right style="thick">
        <color theme="0" tint="-0.5"/>
      </right>
      <top style="thick">
        <color theme="0" tint="-0.5"/>
      </top>
      <bottom style="thin">
        <color theme="2" tint="-0.1"/>
      </bottom>
      <diagonal/>
    </border>
    <border diagonalUp="false" diagonalDown="false">
      <left/>
      <right/>
      <top style="thick">
        <color theme="0" tint="-0.5"/>
      </top>
      <bottom/>
      <diagonal/>
    </border>
    <border diagonalUp="false" diagonalDown="false">
      <left style="thick">
        <color theme="2" tint="-0.5"/>
      </left>
      <right/>
      <top style="thick">
        <color theme="2" tint="-0.5"/>
      </top>
      <bottom/>
      <diagonal/>
    </border>
    <border diagonalUp="false" diagonalDown="false">
      <left/>
      <right/>
      <top style="thick">
        <color theme="2" tint="-0.5"/>
      </top>
      <bottom/>
      <diagonal/>
    </border>
    <border diagonalUp="false" diagonalDown="false">
      <left style="medium">
        <color theme="2" tint="-0.5"/>
      </left>
      <right style="medium">
        <color theme="2" tint="-0.5"/>
      </right>
      <top style="thick">
        <color theme="2" tint="-0.5"/>
      </top>
      <bottom/>
      <diagonal/>
    </border>
    <border diagonalUp="false" diagonalDown="false">
      <left style="medium">
        <color theme="2" tint="-0.5"/>
      </left>
      <right/>
      <top style="thick">
        <color theme="2" tint="-0.5"/>
      </top>
      <bottom/>
      <diagonal/>
    </border>
    <border diagonalUp="false" diagonalDown="false">
      <left/>
      <right style="thick">
        <color theme="2" tint="-0.5"/>
      </right>
      <top style="thick">
        <color theme="2" tint="-0.5"/>
      </top>
      <bottom/>
      <diagonal/>
    </border>
    <border diagonalUp="false" diagonalDown="false">
      <left style="thick">
        <color theme="0" tint="-0.5"/>
      </left>
      <right style="thick">
        <color theme="0" tint="-0.5"/>
      </right>
      <top/>
      <bottom/>
      <diagonal/>
    </border>
    <border diagonalUp="false" diagonalDown="false">
      <left style="thick">
        <color theme="0" tint="-0.5"/>
      </left>
      <right style="thin">
        <color theme="2" tint="-0.1"/>
      </right>
      <top style="thin">
        <color theme="2" tint="-0.1"/>
      </top>
      <bottom style="thin">
        <color theme="2" tint="-0.1"/>
      </bottom>
      <diagonal/>
    </border>
    <border diagonalUp="false" diagonalDown="false">
      <left style="thin">
        <color theme="2" tint="-0.1"/>
      </left>
      <right style="thick">
        <color theme="0" tint="-0.5"/>
      </right>
      <top style="thin">
        <color theme="2" tint="-0.1"/>
      </top>
      <bottom style="thin">
        <color theme="2" tint="-0.1"/>
      </bottom>
      <diagonal/>
    </border>
    <border diagonalUp="false" diagonalDown="false">
      <left style="thick">
        <color theme="2" tint="-0.5"/>
      </left>
      <right/>
      <top/>
      <bottom/>
      <diagonal/>
    </border>
    <border diagonalUp="false" diagonalDown="false">
      <left style="medium">
        <color theme="2" tint="-0.5"/>
      </left>
      <right style="medium">
        <color theme="2" tint="-0.5"/>
      </right>
      <top/>
      <bottom/>
      <diagonal/>
    </border>
    <border diagonalUp="false" diagonalDown="false">
      <left style="medium">
        <color theme="2" tint="-0.5"/>
      </left>
      <right/>
      <top/>
      <bottom/>
      <diagonal/>
    </border>
    <border diagonalUp="false" diagonalDown="false">
      <left/>
      <right style="thick">
        <color theme="2" tint="-0.5"/>
      </right>
      <top/>
      <bottom/>
      <diagonal/>
    </border>
    <border diagonalUp="false" diagonalDown="false">
      <left style="thick">
        <color theme="0" tint="-0.5"/>
      </left>
      <right style="thick">
        <color theme="0" tint="-0.5"/>
      </right>
      <top/>
      <bottom style="thick">
        <color theme="0" tint="-0.5"/>
      </bottom>
      <diagonal/>
    </border>
    <border diagonalUp="false" diagonalDown="false">
      <left style="thick">
        <color theme="0" tint="-0.5"/>
      </left>
      <right style="thin">
        <color theme="2" tint="-0.1"/>
      </right>
      <top style="thin">
        <color theme="2" tint="-0.1"/>
      </top>
      <bottom style="thick">
        <color theme="0" tint="-0.5"/>
      </bottom>
      <diagonal/>
    </border>
    <border diagonalUp="false" diagonalDown="false">
      <left style="thin">
        <color theme="2" tint="-0.1"/>
      </left>
      <right style="thin">
        <color theme="2" tint="-0.1"/>
      </right>
      <top style="thin">
        <color theme="2" tint="-0.1"/>
      </top>
      <bottom style="thick">
        <color theme="0" tint="-0.5"/>
      </bottom>
      <diagonal/>
    </border>
    <border diagonalUp="false" diagonalDown="false">
      <left style="thin">
        <color theme="2" tint="-0.1"/>
      </left>
      <right style="thick">
        <color theme="0" tint="-0.5"/>
      </right>
      <top style="thin">
        <color theme="2" tint="-0.1"/>
      </top>
      <bottom style="thick">
        <color theme="0" tint="-0.5"/>
      </bottom>
      <diagonal/>
    </border>
    <border diagonalUp="false" diagonalDown="false">
      <left/>
      <right/>
      <top/>
      <bottom style="thick">
        <color theme="0" tint="-0.5"/>
      </bottom>
      <diagonal/>
    </border>
    <border diagonalUp="false" diagonalDown="false">
      <left style="thick">
        <color theme="2" tint="-0.5"/>
      </left>
      <right/>
      <top/>
      <bottom style="thick">
        <color theme="0" tint="-0.5"/>
      </bottom>
      <diagonal/>
    </border>
    <border diagonalUp="false" diagonalDown="false">
      <left style="medium">
        <color theme="2" tint="-0.5"/>
      </left>
      <right style="medium">
        <color theme="2" tint="-0.5"/>
      </right>
      <top/>
      <bottom style="thick">
        <color theme="0" tint="-0.5"/>
      </bottom>
      <diagonal/>
    </border>
    <border diagonalUp="false" diagonalDown="false">
      <left style="medium">
        <color theme="2" tint="-0.5"/>
      </left>
      <right/>
      <top/>
      <bottom style="thick">
        <color theme="0" tint="-0.5"/>
      </bottom>
      <diagonal/>
    </border>
    <border diagonalUp="false" diagonalDown="false">
      <left/>
      <right style="thick">
        <color theme="2" tint="-0.5"/>
      </right>
      <top/>
      <bottom style="thick">
        <color theme="0" tint="-0.5"/>
      </bottom>
      <diagonal/>
    </border>
    <border diagonalUp="false" diagonalDown="false">
      <left style="thick">
        <color theme="2" tint="-0.5"/>
      </left>
      <right/>
      <top/>
      <bottom style="thick">
        <color theme="2" tint="-0.5"/>
      </bottom>
      <diagonal/>
    </border>
    <border diagonalUp="false" diagonalDown="false">
      <left/>
      <right style="thick">
        <color theme="2" tint="-0.5"/>
      </right>
      <top/>
      <bottom style="thick">
        <color theme="2" tint="-0.5"/>
      </bottom>
      <diagonal/>
    </border>
    <border diagonalUp="false" diagonalDown="false">
      <left style="thick">
        <color theme="0" tint="-0.5"/>
      </left>
      <right/>
      <top style="thick">
        <color theme="0" tint="-0.5"/>
      </top>
      <bottom/>
      <diagonal/>
    </border>
    <border diagonalUp="false" diagonalDown="false">
      <left/>
      <right style="thick">
        <color theme="2" tint="-0.5"/>
      </right>
      <top style="thick">
        <color theme="0" tint="-0.5"/>
      </top>
      <bottom/>
      <diagonal/>
    </border>
    <border diagonalUp="false" diagonalDown="false">
      <left style="thick">
        <color theme="0" tint="-0.5"/>
      </left>
      <right/>
      <top/>
      <bottom/>
      <diagonal/>
    </border>
    <border diagonalUp="false" diagonalDown="false">
      <left style="thick">
        <color theme="0" tint="-0.5"/>
      </left>
      <right/>
      <top/>
      <bottom style="thick">
        <color theme="0" tint="-0.5"/>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5"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9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right" vertical="top" textRotation="0" wrapText="true" indent="0" shrinkToFit="false"/>
      <protection locked="true" hidden="false"/>
    </xf>
    <xf numFmtId="165" fontId="1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15" fillId="3" borderId="2" xfId="0" applyFont="true" applyBorder="true" applyAlignment="true" applyProtection="true">
      <alignment horizontal="center" vertical="center" textRotation="0" wrapText="false" indent="0" shrinkToFit="false"/>
      <protection locked="true" hidden="false"/>
    </xf>
    <xf numFmtId="164" fontId="15" fillId="3" borderId="3" xfId="0" applyFont="true" applyBorder="true" applyAlignment="true" applyProtection="true">
      <alignment horizontal="left" vertical="center" textRotation="0" wrapText="false" indent="0" shrinkToFit="false"/>
      <protection locked="true" hidden="false"/>
    </xf>
    <xf numFmtId="164" fontId="16"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general" vertical="center" textRotation="0" wrapText="false" indent="0" shrinkToFit="false"/>
      <protection locked="true" hidden="false"/>
    </xf>
    <xf numFmtId="164" fontId="15" fillId="3" borderId="4" xfId="0" applyFont="true" applyBorder="true" applyAlignment="true" applyProtection="true">
      <alignment horizontal="center" vertical="center" textRotation="0" wrapText="false" indent="0" shrinkToFit="false"/>
      <protection locked="true" hidden="false"/>
    </xf>
    <xf numFmtId="164" fontId="15" fillId="3" borderId="5" xfId="0" applyFont="true" applyBorder="true" applyAlignment="true" applyProtection="true">
      <alignment horizontal="left" vertical="center" textRotation="0" wrapText="false" indent="0" shrinkToFit="false"/>
      <protection locked="true" hidden="false"/>
    </xf>
    <xf numFmtId="164" fontId="17" fillId="0" borderId="0" xfId="0" applyFont="true" applyBorder="true" applyAlignment="true" applyProtection="true">
      <alignment horizontal="general" vertical="center" textRotation="0" wrapText="false" indent="0" shrinkToFit="false"/>
      <protection locked="true" hidden="false"/>
    </xf>
    <xf numFmtId="164" fontId="15" fillId="4" borderId="4" xfId="0" applyFont="true" applyBorder="true" applyAlignment="true" applyProtection="true">
      <alignment horizontal="center" vertical="center" textRotation="0" wrapText="false" indent="0" shrinkToFit="false"/>
      <protection locked="true" hidden="false"/>
    </xf>
    <xf numFmtId="164" fontId="15" fillId="4" borderId="5" xfId="0" applyFont="true" applyBorder="true" applyAlignment="true" applyProtection="true">
      <alignment horizontal="left" vertical="center" textRotation="0" wrapText="false" indent="0" shrinkToFit="false"/>
      <protection locked="true" hidden="false"/>
    </xf>
    <xf numFmtId="164" fontId="15" fillId="4" borderId="6" xfId="0" applyFont="true" applyBorder="true" applyAlignment="true" applyProtection="true">
      <alignment horizontal="center" vertical="center" textRotation="0" wrapText="false" indent="0" shrinkToFit="false"/>
      <protection locked="true" hidden="false"/>
    </xf>
    <xf numFmtId="164" fontId="15" fillId="4" borderId="7" xfId="0" applyFont="true" applyBorder="true" applyAlignment="true" applyProtection="true">
      <alignment horizontal="left"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center" textRotation="0" wrapText="false" indent="0" shrinkToFit="false"/>
      <protection locked="true" hidden="false"/>
    </xf>
    <xf numFmtId="164" fontId="19" fillId="0" borderId="8"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21" fillId="5" borderId="9"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21" fillId="5" borderId="1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0" shrinkToFit="false"/>
      <protection locked="true" hidden="false"/>
    </xf>
    <xf numFmtId="164" fontId="23" fillId="0" borderId="0" xfId="0" applyFont="true" applyBorder="false" applyAlignment="false" applyProtection="true">
      <alignment horizontal="general" vertical="bottom" textRotation="0" wrapText="false" indent="0" shrinkToFit="false"/>
      <protection locked="true" hidden="false"/>
    </xf>
    <xf numFmtId="164" fontId="0" fillId="6" borderId="11" xfId="0" applyFont="false" applyBorder="true" applyAlignment="true" applyProtection="true">
      <alignment horizontal="center" vertical="bottom" textRotation="0" wrapText="false" indent="0" shrinkToFit="false"/>
      <protection locked="true" hidden="false"/>
    </xf>
    <xf numFmtId="164" fontId="23" fillId="0" borderId="0" xfId="0" applyFont="true" applyBorder="true" applyAlignment="fals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6" fontId="24" fillId="7" borderId="12" xfId="0" applyFont="true" applyBorder="true" applyAlignment="true" applyProtection="true">
      <alignment horizontal="center" vertical="bottom" textRotation="0" wrapText="false" indent="0" shrinkToFit="false"/>
      <protection locked="true" hidden="false"/>
    </xf>
    <xf numFmtId="166" fontId="24" fillId="0" borderId="0" xfId="0" applyFont="true" applyBorder="true" applyAlignment="true" applyProtection="true">
      <alignment horizontal="general" vertical="bottom" textRotation="0" wrapText="false" indent="0" shrinkToFit="false"/>
      <protection locked="true" hidden="false"/>
    </xf>
    <xf numFmtId="164" fontId="25" fillId="7" borderId="13" xfId="0" applyFont="true" applyBorder="true" applyAlignment="true" applyProtection="true">
      <alignment horizontal="center" vertical="center" textRotation="0" wrapText="false" indent="0" shrinkToFit="false"/>
      <protection locked="true" hidden="false"/>
    </xf>
    <xf numFmtId="164" fontId="25" fillId="7" borderId="14"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center" vertical="center" textRotation="0" wrapText="false" indent="0" shrinkToFit="false"/>
      <protection locked="true" hidden="false"/>
    </xf>
    <xf numFmtId="164" fontId="0" fillId="8" borderId="15" xfId="0" applyFont="false" applyBorder="true" applyAlignment="true" applyProtection="true">
      <alignment horizontal="center" vertical="center" textRotation="0" wrapText="false" indent="0" shrinkToFit="false"/>
      <protection locked="false" hidden="false"/>
    </xf>
    <xf numFmtId="164" fontId="0" fillId="8" borderId="16"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26" fillId="0" borderId="8" xfId="0" applyFont="true" applyBorder="true" applyAlignment="true" applyProtection="true">
      <alignment horizontal="center" vertical="bottom" textRotation="0" wrapText="false" indent="0" shrinkToFit="false"/>
      <protection locked="true" hidden="false"/>
    </xf>
    <xf numFmtId="164" fontId="27" fillId="9" borderId="1" xfId="0" applyFont="true" applyBorder="true" applyAlignment="true" applyProtection="true">
      <alignment horizontal="center" vertical="bottom" textRotation="0" wrapText="false" indent="0" shrinkToFit="false"/>
      <protection locked="true" hidden="false"/>
    </xf>
    <xf numFmtId="164" fontId="28" fillId="6" borderId="1" xfId="0" applyFont="true" applyBorder="true" applyAlignment="true" applyProtection="true">
      <alignment horizontal="center" vertical="bottom" textRotation="0" wrapText="false" indent="0" shrinkToFit="false"/>
      <protection locked="true" hidden="false"/>
    </xf>
    <xf numFmtId="164" fontId="29" fillId="10" borderId="17" xfId="0" applyFont="true" applyBorder="true" applyAlignment="true" applyProtection="true">
      <alignment horizontal="left" vertical="bottom" textRotation="0" wrapText="false" indent="1" shrinkToFit="false"/>
      <protection locked="true" hidden="false"/>
    </xf>
    <xf numFmtId="164" fontId="29" fillId="10" borderId="18" xfId="0" applyFont="true" applyBorder="true" applyAlignment="true" applyProtection="true">
      <alignment horizontal="general" vertical="bottom" textRotation="0" wrapText="false" indent="0" shrinkToFit="false"/>
      <protection locked="true" hidden="false"/>
    </xf>
    <xf numFmtId="164" fontId="15" fillId="6" borderId="1"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true" applyAlignment="true" applyProtection="true">
      <alignment horizontal="center" vertical="bottom" textRotation="0" wrapText="false" indent="0" shrinkToFit="false"/>
      <protection locked="true" hidden="false"/>
    </xf>
    <xf numFmtId="164" fontId="29" fillId="10" borderId="19" xfId="0" applyFont="true" applyBorder="true" applyAlignment="true" applyProtection="true">
      <alignment horizontal="left" vertical="bottom" textRotation="0" wrapText="false" indent="1" shrinkToFit="false"/>
      <protection locked="true" hidden="false"/>
    </xf>
    <xf numFmtId="164" fontId="29" fillId="10" borderId="20" xfId="0" applyFont="true" applyBorder="true" applyAlignment="true" applyProtection="true">
      <alignment horizontal="general" vertical="bottom" textRotation="0" wrapText="false" indent="0" shrinkToFit="false"/>
      <protection locked="true" hidden="false"/>
    </xf>
    <xf numFmtId="164" fontId="15" fillId="6" borderId="2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left" vertical="bottom" textRotation="0" wrapText="false" indent="1"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29" fillId="11" borderId="22" xfId="0" applyFont="true" applyBorder="true" applyAlignment="true" applyProtection="true">
      <alignment horizontal="left" vertical="bottom" textRotation="0" wrapText="false" indent="1" shrinkToFit="false"/>
      <protection locked="true" hidden="false"/>
    </xf>
    <xf numFmtId="164" fontId="29" fillId="11" borderId="23" xfId="0" applyFont="true" applyBorder="true" applyAlignment="true" applyProtection="true">
      <alignment horizontal="left" vertical="bottom" textRotation="0" wrapText="false" indent="0" shrinkToFit="false"/>
      <protection locked="true" hidden="false"/>
    </xf>
    <xf numFmtId="164" fontId="15" fillId="6" borderId="24"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27" fillId="5" borderId="1" xfId="0" applyFont="true" applyBorder="true" applyAlignment="true" applyProtection="true">
      <alignment horizontal="center" vertical="bottom" textRotation="0" wrapText="false" indent="0" shrinkToFit="false"/>
      <protection locked="true" hidden="false"/>
    </xf>
    <xf numFmtId="164" fontId="29" fillId="11" borderId="25" xfId="0" applyFont="true" applyBorder="true" applyAlignment="true" applyProtection="true">
      <alignment horizontal="left" vertical="bottom" textRotation="0" wrapText="false" indent="1" shrinkToFit="false"/>
      <protection locked="true" hidden="false"/>
    </xf>
    <xf numFmtId="164" fontId="29" fillId="11" borderId="26" xfId="0" applyFont="true" applyBorder="true" applyAlignment="true" applyProtection="true">
      <alignment horizontal="left" vertical="bottom" textRotation="0" wrapText="false" indent="0" shrinkToFit="false"/>
      <protection locked="true" hidden="false"/>
    </xf>
    <xf numFmtId="164" fontId="15" fillId="6" borderId="27"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right" vertical="bottom" textRotation="0" wrapText="false" indent="0" shrinkToFit="false"/>
      <protection locked="true" hidden="false"/>
    </xf>
    <xf numFmtId="164" fontId="29" fillId="3" borderId="17" xfId="0" applyFont="true" applyBorder="true" applyAlignment="true" applyProtection="true">
      <alignment horizontal="general" vertical="bottom" textRotation="0" wrapText="false" indent="0" shrinkToFit="false"/>
      <protection locked="true" hidden="false"/>
    </xf>
    <xf numFmtId="164" fontId="29" fillId="3" borderId="18"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true" applyAlignment="true" applyProtection="true">
      <alignment horizontal="right" vertical="bottom" textRotation="0" wrapText="false" indent="0" shrinkToFit="false"/>
      <protection locked="true" hidden="false"/>
    </xf>
    <xf numFmtId="164" fontId="29" fillId="0" borderId="0" xfId="0" applyFont="true" applyBorder="true" applyAlignment="true" applyProtection="true">
      <alignment horizontal="general" vertical="bottom" textRotation="0" wrapText="false" indent="0" shrinkToFit="false"/>
      <protection locked="true" hidden="false"/>
    </xf>
    <xf numFmtId="164" fontId="29" fillId="11" borderId="28" xfId="0" applyFont="true" applyBorder="true" applyAlignment="true" applyProtection="true">
      <alignment horizontal="left" vertical="bottom" textRotation="0" wrapText="false" indent="1" shrinkToFit="false"/>
      <protection locked="true" hidden="false"/>
    </xf>
    <xf numFmtId="164" fontId="29" fillId="11" borderId="29" xfId="0" applyFont="true" applyBorder="true" applyAlignment="true" applyProtection="true">
      <alignment horizontal="left" vertical="bottom" textRotation="0" wrapText="false" indent="0" shrinkToFit="false"/>
      <protection locked="true" hidden="false"/>
    </xf>
    <xf numFmtId="164" fontId="15" fillId="6" borderId="30" xfId="0" applyFont="true" applyBorder="true" applyAlignment="true" applyProtection="true">
      <alignment horizontal="center" vertical="bottom" textRotation="0" wrapText="false" indent="0" shrinkToFit="false"/>
      <protection locked="true" hidden="false"/>
    </xf>
    <xf numFmtId="164" fontId="32" fillId="0" borderId="0" xfId="0" applyFont="true" applyBorder="false" applyAlignment="true" applyProtection="true">
      <alignment horizontal="right" vertical="bottom" textRotation="0" wrapText="false" indent="0" shrinkToFit="false"/>
      <protection locked="true" hidden="false"/>
    </xf>
    <xf numFmtId="164" fontId="29" fillId="4" borderId="17" xfId="0" applyFont="true" applyBorder="true" applyAlignment="true" applyProtection="true">
      <alignment horizontal="general" vertical="bottom" textRotation="0" wrapText="false" indent="0" shrinkToFit="false"/>
      <protection locked="true" hidden="false"/>
    </xf>
    <xf numFmtId="164" fontId="29" fillId="4" borderId="18"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true" applyAlignment="true" applyProtection="true">
      <alignment horizontal="right" vertical="bottom" textRotation="0" wrapText="false" indent="0" shrinkToFit="false"/>
      <protection locked="true" hidden="false"/>
    </xf>
    <xf numFmtId="164" fontId="24" fillId="0" borderId="12" xfId="0" applyFont="true" applyBorder="true" applyAlignment="true" applyProtection="true">
      <alignment horizontal="center" vertical="bottom" textRotation="0" wrapText="false" indent="0" shrinkToFit="false"/>
      <protection locked="true" hidden="false"/>
    </xf>
    <xf numFmtId="164" fontId="29" fillId="0" borderId="31" xfId="0" applyFont="true" applyBorder="true" applyAlignment="true" applyProtection="true">
      <alignment horizontal="center" vertical="top" textRotation="0" wrapText="false" indent="0" shrinkToFit="false"/>
      <protection locked="true" hidden="false"/>
    </xf>
    <xf numFmtId="164" fontId="33" fillId="12" borderId="21" xfId="0" applyFont="true" applyBorder="true" applyAlignment="true" applyProtection="true">
      <alignment horizontal="center" vertical="center" textRotation="0" wrapText="false" indent="0" shrinkToFit="false"/>
      <protection locked="true" hidden="false"/>
    </xf>
    <xf numFmtId="167" fontId="24" fillId="0" borderId="13" xfId="0" applyFont="true" applyBorder="true" applyAlignment="true" applyProtection="true">
      <alignment horizontal="center" vertical="bottom" textRotation="0" wrapText="false" indent="0" shrinkToFit="false"/>
      <protection locked="true" hidden="false"/>
    </xf>
    <xf numFmtId="165" fontId="34" fillId="7" borderId="12" xfId="0" applyFont="true" applyBorder="true" applyAlignment="true" applyProtection="true">
      <alignment horizontal="left" vertical="bottom" textRotation="0" wrapText="false" indent="0" shrinkToFit="false"/>
      <protection locked="false" hidden="false"/>
    </xf>
    <xf numFmtId="165" fontId="34" fillId="7" borderId="13" xfId="0" applyFont="true" applyBorder="true" applyAlignment="true" applyProtection="true">
      <alignment horizontal="left" vertical="bottom" textRotation="0" wrapText="false" indent="0" shrinkToFit="false"/>
      <protection locked="false" hidden="false"/>
    </xf>
    <xf numFmtId="164" fontId="35" fillId="7" borderId="12" xfId="0" applyFont="true" applyBorder="true" applyAlignment="true" applyProtection="true">
      <alignment horizontal="center" vertical="center" textRotation="0" wrapText="false" indent="0" shrinkToFit="false"/>
      <protection locked="true" hidden="false"/>
    </xf>
    <xf numFmtId="164" fontId="35" fillId="7" borderId="11" xfId="0" applyFont="true" applyBorder="true" applyAlignment="true" applyProtection="true">
      <alignment horizontal="center" vertical="center" textRotation="0" wrapText="false" indent="0" shrinkToFit="false"/>
      <protection locked="true" hidden="false"/>
    </xf>
    <xf numFmtId="164" fontId="36" fillId="13" borderId="32" xfId="0" applyFont="true" applyBorder="true" applyAlignment="true" applyProtection="true">
      <alignment horizontal="center" vertical="center" textRotation="0" wrapText="false" indent="0" shrinkToFit="false"/>
      <protection locked="false" hidden="false"/>
    </xf>
    <xf numFmtId="164" fontId="36" fillId="13" borderId="16" xfId="0" applyFont="true" applyBorder="true" applyAlignment="true" applyProtection="true">
      <alignment horizontal="center" vertical="center" textRotation="0" wrapText="false" indent="0" shrinkToFit="false"/>
      <protection locked="false" hidden="false"/>
    </xf>
    <xf numFmtId="164" fontId="34" fillId="0" borderId="0" xfId="0" applyFont="true" applyBorder="false" applyAlignment="false" applyProtection="true">
      <alignment horizontal="general" vertical="bottom" textRotation="0" wrapText="false" indent="0" shrinkToFit="false"/>
      <protection locked="true" hidden="false"/>
    </xf>
    <xf numFmtId="164" fontId="37" fillId="0" borderId="0" xfId="0" applyFont="true" applyBorder="true" applyAlignment="true" applyProtection="true">
      <alignment horizontal="center" vertical="center" textRotation="0" wrapText="false" indent="0" shrinkToFit="false"/>
      <protection locked="true" hidden="false"/>
    </xf>
    <xf numFmtId="164" fontId="37" fillId="0" borderId="0" xfId="0" applyFont="true" applyBorder="false" applyAlignment="true" applyProtection="true">
      <alignment horizontal="center" vertical="center" textRotation="0" wrapText="false" indent="0" shrinkToFit="false"/>
      <protection locked="true" hidden="false"/>
    </xf>
    <xf numFmtId="164" fontId="38" fillId="0" borderId="0" xfId="0" applyFont="true" applyBorder="true" applyAlignment="true" applyProtection="true">
      <alignment horizontal="center" vertical="center" textRotation="0" wrapText="false" indent="0" shrinkToFit="false"/>
      <protection locked="true" hidden="false"/>
    </xf>
    <xf numFmtId="164" fontId="33" fillId="14" borderId="2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0" fillId="0" borderId="8" xfId="0" applyFont="false" applyBorder="true" applyAlignment="false" applyProtection="true">
      <alignment horizontal="general" vertical="bottom" textRotation="0" wrapText="false" indent="0" shrinkToFit="false"/>
      <protection locked="true" hidden="false"/>
    </xf>
    <xf numFmtId="164" fontId="33" fillId="5" borderId="33" xfId="0" applyFont="true" applyBorder="true" applyAlignment="true" applyProtection="true">
      <alignment horizontal="center" vertical="center" textRotation="0" wrapText="false" indent="0" shrinkToFit="false"/>
      <protection locked="true" hidden="false"/>
    </xf>
    <xf numFmtId="164" fontId="0" fillId="6" borderId="12" xfId="0" applyFont="false" applyBorder="true" applyAlignment="true" applyProtection="true">
      <alignment horizontal="center" vertical="bottom" textRotation="0" wrapText="false" indent="0" shrinkToFit="false"/>
      <protection locked="true" hidden="false"/>
    </xf>
    <xf numFmtId="164" fontId="25" fillId="0" borderId="13" xfId="0" applyFont="true" applyBorder="true" applyAlignment="true" applyProtection="true">
      <alignment horizontal="center" vertical="center" textRotation="0" wrapText="false" indent="0" shrinkToFit="false"/>
      <protection locked="true" hidden="false"/>
    </xf>
    <xf numFmtId="164" fontId="25" fillId="0" borderId="14" xfId="0" applyFont="true" applyBorder="true" applyAlignment="true" applyProtection="true">
      <alignment horizontal="center" vertical="center" textRotation="0" wrapText="false" indent="0" shrinkToFit="false"/>
      <protection locked="true" hidden="false"/>
    </xf>
    <xf numFmtId="164" fontId="0" fillId="0" borderId="34" xfId="0" applyFont="false" applyBorder="true" applyAlignment="false" applyProtection="true">
      <alignment horizontal="general" vertical="bottom" textRotation="0" wrapText="false" indent="0" shrinkToFit="false"/>
      <protection locked="true" hidden="false"/>
    </xf>
    <xf numFmtId="164" fontId="0" fillId="8" borderId="35" xfId="0" applyFont="false" applyBorder="true" applyAlignment="true" applyProtection="true">
      <alignment horizontal="center" vertical="center" textRotation="0" wrapText="false" indent="0" shrinkToFit="false"/>
      <protection locked="false" hidden="false"/>
    </xf>
    <xf numFmtId="164" fontId="36" fillId="13" borderId="15" xfId="0" applyFont="true" applyBorder="true" applyAlignment="true" applyProtection="true">
      <alignment horizontal="center" vertical="center" textRotation="0" wrapText="false" indent="0" shrinkToFit="false"/>
      <protection locked="false" hidden="false"/>
    </xf>
    <xf numFmtId="164" fontId="36" fillId="13" borderId="35" xfId="0" applyFont="true" applyBorder="true" applyAlignment="true" applyProtection="true">
      <alignment horizontal="center" vertical="center" textRotation="0" wrapText="false" indent="0" shrinkToFit="false"/>
      <protection locked="false" hidden="false"/>
    </xf>
    <xf numFmtId="164" fontId="37" fillId="0" borderId="0" xfId="0" applyFont="true" applyBorder="false" applyAlignment="false" applyProtection="true">
      <alignment horizontal="general" vertical="bottom" textRotation="0" wrapText="false" indent="0" shrinkToFit="false"/>
      <protection locked="true" hidden="false"/>
    </xf>
    <xf numFmtId="164" fontId="20" fillId="0" borderId="0" xfId="0" applyFont="true" applyBorder="false" applyAlignment="false" applyProtection="true">
      <alignment horizontal="general" vertical="bottom" textRotation="0" wrapText="false" indent="0" shrinkToFit="false"/>
      <protection locked="true" hidden="false"/>
    </xf>
    <xf numFmtId="164" fontId="38" fillId="0" borderId="0" xfId="0" applyFont="true" applyBorder="true" applyAlignment="true" applyProtection="true">
      <alignment horizontal="center" vertical="bottom" textRotation="0" wrapText="false" indent="0" shrinkToFit="false"/>
      <protection locked="true" hidden="false"/>
    </xf>
    <xf numFmtId="164" fontId="33" fillId="12" borderId="33" xfId="0" applyFont="true" applyBorder="true" applyAlignment="true" applyProtection="true">
      <alignment horizontal="center" vertical="center" textRotation="0" wrapText="false" indent="0" shrinkToFit="false"/>
      <protection locked="true" hidden="false"/>
    </xf>
    <xf numFmtId="164" fontId="33"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7" fontId="24" fillId="0" borderId="0" xfId="0" applyFont="true" applyBorder="true" applyAlignment="true" applyProtection="true">
      <alignment horizontal="center" vertical="bottom" textRotation="0" wrapText="false" indent="0" shrinkToFit="false"/>
      <protection locked="true" hidden="false"/>
    </xf>
    <xf numFmtId="164" fontId="36" fillId="0" borderId="34" xfId="0" applyFont="true" applyBorder="true" applyAlignment="false" applyProtection="true">
      <alignment horizontal="general" vertical="bottom" textRotation="0" wrapText="false" indent="0" shrinkToFit="false"/>
      <protection locked="true" hidden="false"/>
    </xf>
    <xf numFmtId="164" fontId="33" fillId="14" borderId="33" xfId="0" applyFont="true" applyBorder="true" applyAlignment="true" applyProtection="true">
      <alignment horizontal="center" vertical="center" textRotation="0" wrapText="false" indent="0" shrinkToFit="false"/>
      <protection locked="true" hidden="false"/>
    </xf>
    <xf numFmtId="164" fontId="39" fillId="0" borderId="0" xfId="0" applyFont="true" applyBorder="false" applyAlignment="false" applyProtection="true">
      <alignment horizontal="general" vertical="bottom" textRotation="0" wrapText="false" indent="0" shrinkToFit="false"/>
      <protection locked="true" hidden="false"/>
    </xf>
    <xf numFmtId="164" fontId="40" fillId="14" borderId="9" xfId="0" applyFont="true" applyBorder="true" applyAlignment="true" applyProtection="true">
      <alignment horizontal="center" vertical="center" textRotation="0" wrapText="false" indent="0" shrinkToFit="false"/>
      <protection locked="true" hidden="false"/>
    </xf>
    <xf numFmtId="164" fontId="41" fillId="15" borderId="0" xfId="0" applyFont="true" applyBorder="true" applyAlignment="true" applyProtection="true">
      <alignment horizontal="center" vertical="center" textRotation="0" wrapText="false" indent="0" shrinkToFit="false"/>
      <protection locked="true" hidden="false"/>
    </xf>
    <xf numFmtId="164" fontId="42" fillId="15" borderId="0" xfId="0" applyFont="true" applyBorder="true" applyAlignment="true" applyProtection="true">
      <alignment horizontal="center" vertical="center" textRotation="0" wrapText="false" indent="0" shrinkToFit="false"/>
      <protection locked="true" hidden="false"/>
    </xf>
    <xf numFmtId="164" fontId="24" fillId="0" borderId="0" xfId="0" applyFont="true" applyBorder="false" applyAlignment="false" applyProtection="true">
      <alignment horizontal="general" vertical="bottom" textRotation="0" wrapText="false" indent="0" shrinkToFit="false"/>
      <protection locked="true" hidden="false"/>
    </xf>
    <xf numFmtId="164" fontId="0" fillId="0" borderId="8" xfId="0" applyFont="false" applyBorder="true" applyAlignment="fals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true" applyAlignment="true" applyProtection="true">
      <alignment horizontal="right" vertical="bottom" textRotation="0" wrapText="false" indent="0" shrinkToFit="false"/>
      <protection locked="true" hidden="false"/>
    </xf>
    <xf numFmtId="164" fontId="44" fillId="0" borderId="0" xfId="0" applyFont="true" applyBorder="true" applyAlignment="true" applyProtection="true">
      <alignment horizontal="general" vertical="bottom" textRotation="0" wrapText="false" indent="0" shrinkToFit="false"/>
      <protection locked="true" hidden="false"/>
    </xf>
    <xf numFmtId="164" fontId="45" fillId="0" borderId="0" xfId="20" applyFont="true" applyBorder="true" applyAlignment="true" applyProtection="true">
      <alignment horizontal="right" vertical="bottom" textRotation="0" wrapText="false" indent="0" shrinkToFit="false"/>
      <protection locked="false" hidden="false"/>
    </xf>
    <xf numFmtId="164" fontId="28" fillId="0" borderId="0" xfId="0" applyFont="true" applyBorder="fals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6" fillId="0" borderId="0" xfId="0" applyFont="true" applyBorder="false" applyAlignment="true" applyProtection="true">
      <alignment horizontal="center" vertical="center" textRotation="0" wrapText="false" indent="0" shrinkToFit="false"/>
      <protection locked="true" hidden="false"/>
    </xf>
    <xf numFmtId="164" fontId="47" fillId="0" borderId="0" xfId="0" applyFont="true" applyBorder="true" applyAlignment="true" applyProtection="true">
      <alignment horizontal="center" vertical="bottom" textRotation="0" wrapText="false" indent="0" shrinkToFit="false"/>
      <protection locked="true" hidden="false"/>
    </xf>
    <xf numFmtId="164" fontId="47" fillId="0" borderId="0" xfId="0" applyFont="true" applyBorder="false" applyAlignment="true" applyProtection="true">
      <alignment horizontal="center" vertical="bottom" textRotation="0" wrapText="false" indent="0" shrinkToFit="false"/>
      <protection locked="true" hidden="false"/>
    </xf>
    <xf numFmtId="164" fontId="48" fillId="0" borderId="0" xfId="0" applyFont="true" applyBorder="false" applyAlignment="true" applyProtection="true">
      <alignment horizontal="general" vertical="top" textRotation="0" wrapText="true" indent="0" shrinkToFit="false"/>
      <protection locked="true" hidden="false"/>
    </xf>
    <xf numFmtId="164" fontId="49" fillId="0" borderId="0" xfId="0" applyFont="true" applyBorder="false" applyAlignment="true" applyProtection="true">
      <alignment horizontal="center" vertical="bottom" textRotation="0" wrapText="false" indent="0" shrinkToFit="false"/>
      <protection locked="true" hidden="false"/>
    </xf>
    <xf numFmtId="164" fontId="22" fillId="0" borderId="0" xfId="0" applyFont="true" applyBorder="true" applyAlignment="true" applyProtection="false">
      <alignment horizontal="left" vertical="bottom" textRotation="0" wrapText="false" indent="0" shrinkToFit="false"/>
      <protection locked="true" hidden="false"/>
    </xf>
    <xf numFmtId="164" fontId="50" fillId="0" borderId="36" xfId="0" applyFont="true" applyBorder="true" applyAlignment="true" applyProtection="true">
      <alignment horizontal="center" vertical="center" textRotation="0" wrapText="true" indent="0" shrinkToFit="false"/>
      <protection locked="true" hidden="false"/>
    </xf>
    <xf numFmtId="164" fontId="28" fillId="0" borderId="37" xfId="0" applyFont="true" applyBorder="true" applyAlignment="true" applyProtection="true">
      <alignment horizontal="center" vertical="center" textRotation="0" wrapText="false" indent="0" shrinkToFit="false"/>
      <protection locked="true" hidden="false"/>
    </xf>
    <xf numFmtId="164" fontId="50" fillId="0" borderId="37" xfId="0" applyFont="true" applyBorder="true" applyAlignment="true" applyProtection="true">
      <alignment horizontal="center" vertical="center" textRotation="0" wrapText="true" indent="0" shrinkToFit="false"/>
      <protection locked="true" hidden="false"/>
    </xf>
    <xf numFmtId="164" fontId="50" fillId="0" borderId="38"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true" applyAlignment="true" applyProtection="false">
      <alignment horizontal="left" vertical="bottom" textRotation="0" wrapText="true" indent="0" shrinkToFit="false"/>
      <protection locked="true" hidden="false"/>
    </xf>
    <xf numFmtId="168" fontId="28" fillId="0" borderId="39" xfId="0" applyFont="true" applyBorder="true" applyAlignment="true" applyProtection="true">
      <alignment horizontal="right" vertical="bottom" textRotation="0" wrapText="false" indent="2" shrinkToFit="false"/>
      <protection locked="true" hidden="false"/>
    </xf>
    <xf numFmtId="169" fontId="0" fillId="0" borderId="40" xfId="0" applyFont="false" applyBorder="true" applyAlignment="true" applyProtection="true">
      <alignment horizontal="right" vertical="bottom" textRotation="0" wrapText="false" indent="2" shrinkToFit="false"/>
      <protection locked="true" hidden="false"/>
    </xf>
    <xf numFmtId="164" fontId="0" fillId="15" borderId="40" xfId="0" applyFont="false" applyBorder="true" applyAlignment="true" applyProtection="true">
      <alignment horizontal="left" vertical="bottom" textRotation="0" wrapText="false" indent="1" shrinkToFit="false"/>
      <protection locked="true" hidden="false"/>
    </xf>
    <xf numFmtId="164" fontId="0" fillId="0" borderId="40" xfId="0" applyFont="false" applyBorder="true" applyAlignment="true" applyProtection="true">
      <alignment horizontal="right" vertical="bottom" textRotation="0" wrapText="false" indent="2" shrinkToFit="false"/>
      <protection locked="true" hidden="false"/>
    </xf>
    <xf numFmtId="164" fontId="0" fillId="0" borderId="40" xfId="0" applyFont="false" applyBorder="true" applyAlignment="true" applyProtection="true">
      <alignment horizontal="center" vertical="bottom" textRotation="0" wrapText="false" indent="0" shrinkToFit="false"/>
      <protection locked="true" hidden="false"/>
    </xf>
    <xf numFmtId="164" fontId="0" fillId="16" borderId="40" xfId="0" applyFont="false" applyBorder="true" applyAlignment="true" applyProtection="true">
      <alignment horizontal="right" vertical="bottom" textRotation="0" wrapText="false" indent="2" shrinkToFit="false"/>
      <protection locked="false" hidden="false"/>
    </xf>
    <xf numFmtId="164" fontId="0" fillId="16" borderId="41" xfId="0" applyFont="false" applyBorder="true" applyAlignment="true" applyProtection="true">
      <alignment horizontal="center" vertical="bottom" textRotation="0" wrapText="false" indent="0" shrinkToFit="false"/>
      <protection locked="false" hidden="false"/>
    </xf>
    <xf numFmtId="164" fontId="0" fillId="0" borderId="42" xfId="0" applyFont="false" applyBorder="true" applyAlignment="true" applyProtection="true">
      <alignment horizontal="right" vertical="bottom" textRotation="0" wrapText="false" indent="2" shrinkToFit="false"/>
      <protection locked="true" hidden="false"/>
    </xf>
    <xf numFmtId="168" fontId="28" fillId="0" borderId="43" xfId="0" applyFont="true" applyBorder="true" applyAlignment="true" applyProtection="true">
      <alignment horizontal="right" vertical="bottom" textRotation="0" wrapText="false" indent="2" shrinkToFit="false"/>
      <protection locked="true" hidden="false"/>
    </xf>
    <xf numFmtId="169" fontId="0" fillId="0" borderId="44" xfId="0" applyFont="false" applyBorder="true" applyAlignment="true" applyProtection="true">
      <alignment horizontal="right" vertical="bottom" textRotation="0" wrapText="false" indent="2" shrinkToFit="false"/>
      <protection locked="true" hidden="false"/>
    </xf>
    <xf numFmtId="164" fontId="0" fillId="0" borderId="44" xfId="0" applyFont="false" applyBorder="true" applyAlignment="true" applyProtection="true">
      <alignment horizontal="left" vertical="bottom" textRotation="0" wrapText="false" indent="1" shrinkToFit="false"/>
      <protection locked="true" hidden="false"/>
    </xf>
    <xf numFmtId="164" fontId="0" fillId="0" borderId="44" xfId="0" applyFont="false" applyBorder="true" applyAlignment="true" applyProtection="true">
      <alignment horizontal="right" vertical="bottom" textRotation="0" wrapText="false" indent="2" shrinkToFit="false"/>
      <protection locked="true" hidden="false"/>
    </xf>
    <xf numFmtId="164" fontId="0" fillId="0" borderId="44" xfId="0" applyFont="false" applyBorder="true" applyAlignment="true" applyProtection="true">
      <alignment horizontal="center" vertical="bottom" textRotation="0" wrapText="false" indent="0" shrinkToFit="false"/>
      <protection locked="true" hidden="false"/>
    </xf>
    <xf numFmtId="164" fontId="0" fillId="0" borderId="45" xfId="0" applyFont="false" applyBorder="true" applyAlignment="true" applyProtection="true">
      <alignment horizontal="center" vertical="bottom" textRotation="0" wrapText="false" indent="0" shrinkToFit="false"/>
      <protection locked="true" hidden="false"/>
    </xf>
    <xf numFmtId="164" fontId="51" fillId="0" borderId="0" xfId="0" applyFont="true" applyBorder="false" applyAlignment="true" applyProtection="false">
      <alignment horizontal="center" vertical="center" textRotation="0" wrapText="false" indent="0" shrinkToFit="false"/>
      <protection locked="true" hidden="false"/>
    </xf>
    <xf numFmtId="164" fontId="0" fillId="2" borderId="46" xfId="0" applyFont="true" applyBorder="true" applyAlignment="true" applyProtection="true">
      <alignment horizontal="center" vertical="bottom" textRotation="0" wrapText="false" indent="0" shrinkToFit="false"/>
      <protection locked="false" hidden="false"/>
    </xf>
    <xf numFmtId="164" fontId="0" fillId="17" borderId="0" xfId="0" applyFont="false" applyBorder="false" applyAlignment="true" applyProtection="false">
      <alignment horizontal="left" vertical="bottom" textRotation="0" wrapText="false" indent="1" shrinkToFit="false"/>
      <protection locked="true" hidden="false"/>
    </xf>
    <xf numFmtId="164" fontId="0" fillId="2" borderId="47" xfId="0" applyFont="true" applyBorder="true" applyAlignment="true" applyProtection="true">
      <alignment horizontal="center" vertical="bottom" textRotation="0" wrapText="false" indent="0" shrinkToFit="false"/>
      <protection locked="false" hidden="false"/>
    </xf>
    <xf numFmtId="164" fontId="0" fillId="18" borderId="0" xfId="0" applyFont="false" applyBorder="false" applyAlignment="true" applyProtection="false">
      <alignment horizontal="left" vertical="bottom" textRotation="0" wrapText="false" indent="1" shrinkToFit="false"/>
      <protection locked="true" hidden="false"/>
    </xf>
    <xf numFmtId="164" fontId="0" fillId="19" borderId="0" xfId="0" applyFont="false" applyBorder="false" applyAlignment="true" applyProtection="false">
      <alignment horizontal="left" vertical="bottom" textRotation="0" wrapText="false" indent="1" shrinkToFit="false"/>
      <protection locked="true" hidden="false"/>
    </xf>
    <xf numFmtId="164" fontId="0" fillId="15" borderId="44" xfId="0" applyFont="false" applyBorder="true" applyAlignment="true" applyProtection="true">
      <alignment horizontal="left" vertical="bottom" textRotation="0" wrapText="false" indent="1" shrinkToFit="false"/>
      <protection locked="true" hidden="false"/>
    </xf>
    <xf numFmtId="164" fontId="0" fillId="2" borderId="48" xfId="0" applyFont="true" applyBorder="true" applyAlignment="true" applyProtection="true">
      <alignment horizontal="center" vertical="bottom" textRotation="0" wrapText="false" indent="0" shrinkToFit="false"/>
      <protection locked="false" hidden="false"/>
    </xf>
    <xf numFmtId="164" fontId="0" fillId="20" borderId="0" xfId="0" applyFont="false" applyBorder="false" applyAlignment="true" applyProtection="false">
      <alignment horizontal="left" vertical="bottom" textRotation="0" wrapText="false" indent="1"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0" fillId="0" borderId="49" xfId="0" applyFont="false" applyBorder="true" applyAlignment="true" applyProtection="true">
      <alignment horizontal="center" vertical="bottom" textRotation="0" wrapText="false" indent="0" shrinkToFit="false"/>
      <protection locked="true" hidden="false"/>
    </xf>
    <xf numFmtId="164" fontId="0" fillId="0" borderId="50" xfId="0" applyFont="false" applyBorder="true" applyAlignment="true" applyProtection="true">
      <alignment horizontal="center" vertical="bottom" textRotation="0" wrapText="false" indent="0" shrinkToFit="false"/>
      <protection locked="true" hidden="false"/>
    </xf>
    <xf numFmtId="164" fontId="52" fillId="21" borderId="43" xfId="0" applyFont="true" applyBorder="true" applyAlignment="true" applyProtection="true">
      <alignment horizontal="left" vertical="bottom" textRotation="0" wrapText="false" indent="1" shrinkToFit="false"/>
      <protection locked="true" hidden="false"/>
    </xf>
    <xf numFmtId="169" fontId="0" fillId="21" borderId="44" xfId="0" applyFont="false" applyBorder="true" applyAlignment="true" applyProtection="true">
      <alignment horizontal="left" vertical="bottom" textRotation="0" wrapText="false" indent="1" shrinkToFit="false"/>
      <protection locked="true" hidden="false"/>
    </xf>
    <xf numFmtId="164" fontId="0" fillId="21" borderId="44" xfId="0" applyFont="false" applyBorder="true" applyAlignment="true" applyProtection="true">
      <alignment horizontal="left" vertical="bottom" textRotation="0" wrapText="false" indent="1" shrinkToFit="false"/>
      <protection locked="true" hidden="false"/>
    </xf>
    <xf numFmtId="164" fontId="28" fillId="21" borderId="44" xfId="0" applyFont="true" applyBorder="true" applyAlignment="false" applyProtection="true">
      <alignment horizontal="general" vertical="bottom" textRotation="0" wrapText="false" indent="0" shrinkToFit="false"/>
      <protection locked="true" hidden="false"/>
    </xf>
    <xf numFmtId="164" fontId="28" fillId="21" borderId="44" xfId="0" applyFont="true" applyBorder="true" applyAlignment="true" applyProtection="true">
      <alignment horizontal="center" vertical="bottom" textRotation="0" wrapText="false" indent="0" shrinkToFit="false"/>
      <protection locked="true" hidden="false"/>
    </xf>
    <xf numFmtId="164" fontId="0" fillId="21" borderId="44" xfId="0" applyFont="false" applyBorder="true" applyAlignment="false" applyProtection="false">
      <alignment horizontal="general" vertical="bottom" textRotation="0" wrapText="false" indent="0" shrinkToFit="false"/>
      <protection locked="true" hidden="false"/>
    </xf>
    <xf numFmtId="164" fontId="0" fillId="21" borderId="45"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true" applyProtection="true">
      <alignment horizontal="left" vertical="bottom" textRotation="0" wrapText="false" indent="1" shrinkToFit="false"/>
      <protection locked="true" hidden="false"/>
    </xf>
    <xf numFmtId="164" fontId="0" fillId="0" borderId="41" xfId="0" applyFont="false" applyBorder="true" applyAlignment="true" applyProtection="true">
      <alignment horizontal="center" vertical="bottom" textRotation="0" wrapText="false" indent="0" shrinkToFit="false"/>
      <protection locked="true" hidden="false"/>
    </xf>
    <xf numFmtId="169" fontId="0" fillId="0" borderId="40" xfId="0" applyFont="false" applyBorder="true" applyAlignment="true" applyProtection="true">
      <alignment horizontal="right" vertical="bottom" textRotation="0" wrapText="false" indent="2"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15" borderId="40" xfId="0" applyFont="false" applyBorder="true" applyAlignment="true" applyProtection="true">
      <alignment horizontal="left" vertical="bottom" textRotation="0" wrapText="false" indent="1" shrinkToFit="false"/>
      <protection locked="true" hidden="false"/>
    </xf>
    <xf numFmtId="168" fontId="28" fillId="0" borderId="51" xfId="0" applyFont="true" applyBorder="true" applyAlignment="true" applyProtection="true">
      <alignment horizontal="right" vertical="bottom" textRotation="0" wrapText="false" indent="2" shrinkToFit="false"/>
      <protection locked="true" hidden="false"/>
    </xf>
    <xf numFmtId="169" fontId="0" fillId="0" borderId="42" xfId="0" applyFont="false" applyBorder="true" applyAlignment="true" applyProtection="true">
      <alignment horizontal="right" vertical="bottom" textRotation="0" wrapText="false" indent="2" shrinkToFit="false"/>
      <protection locked="true" hidden="false"/>
    </xf>
    <xf numFmtId="164" fontId="0" fillId="15" borderId="42" xfId="0" applyFont="false" applyBorder="true" applyAlignment="true" applyProtection="true">
      <alignment horizontal="left" vertical="bottom" textRotation="0" wrapText="false" indent="1" shrinkToFit="false"/>
      <protection locked="true" hidden="false"/>
    </xf>
    <xf numFmtId="168" fontId="28" fillId="0" borderId="52" xfId="0" applyFont="true" applyBorder="true" applyAlignment="true" applyProtection="true">
      <alignment horizontal="right" vertical="bottom" textRotation="0" wrapText="false" indent="2" shrinkToFit="false"/>
      <protection locked="true" hidden="false"/>
    </xf>
    <xf numFmtId="169" fontId="0" fillId="0" borderId="53" xfId="0" applyFont="false" applyBorder="true" applyAlignment="true" applyProtection="true">
      <alignment horizontal="right" vertical="bottom" textRotation="0" wrapText="false" indent="2" shrinkToFit="false"/>
      <protection locked="true" hidden="false"/>
    </xf>
    <xf numFmtId="164" fontId="0" fillId="15" borderId="53" xfId="0" applyFont="false" applyBorder="true" applyAlignment="true" applyProtection="true">
      <alignment horizontal="left" vertical="bottom" textRotation="0" wrapText="false" indent="1" shrinkToFit="false"/>
      <protection locked="true" hidden="false"/>
    </xf>
    <xf numFmtId="164" fontId="0" fillId="0" borderId="54" xfId="0" applyFont="false" applyBorder="true" applyAlignment="true" applyProtection="true">
      <alignment horizontal="right" vertical="bottom" textRotation="0" wrapText="false" indent="2" shrinkToFit="false"/>
      <protection locked="true" hidden="false"/>
    </xf>
    <xf numFmtId="164" fontId="0" fillId="0" borderId="53" xfId="0" applyFont="false" applyBorder="true" applyAlignment="true" applyProtection="true">
      <alignment horizontal="center" vertical="bottom" textRotation="0" wrapText="false" indent="0" shrinkToFit="false"/>
      <protection locked="true" hidden="false"/>
    </xf>
    <xf numFmtId="164" fontId="0" fillId="16" borderId="53" xfId="0" applyFont="false" applyBorder="true" applyAlignment="true" applyProtection="true">
      <alignment horizontal="right" vertical="bottom" textRotation="0" wrapText="false" indent="2" shrinkToFit="false"/>
      <protection locked="false" hidden="false"/>
    </xf>
    <xf numFmtId="164" fontId="0" fillId="16" borderId="55" xfId="0" applyFont="false" applyBorder="true" applyAlignment="true" applyProtection="true">
      <alignment horizontal="center" vertical="bottom" textRotation="0" wrapText="false" indent="0" shrinkToFit="false"/>
      <protection locked="false" hidden="false"/>
    </xf>
    <xf numFmtId="164" fontId="53" fillId="0" borderId="0" xfId="0" applyFont="true" applyBorder="true" applyAlignment="true" applyProtection="false">
      <alignment horizontal="center" vertical="center" textRotation="0" wrapText="false" indent="0" shrinkToFit="false"/>
      <protection locked="true" hidden="false"/>
    </xf>
    <xf numFmtId="164" fontId="54"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70" fontId="0" fillId="0" borderId="0" xfId="0" applyFont="true" applyBorder="false" applyAlignment="true" applyProtection="false">
      <alignment horizontal="right" vertical="bottom" textRotation="0" wrapText="false" indent="0" shrinkToFit="false"/>
      <protection locked="true" hidden="false"/>
    </xf>
    <xf numFmtId="164" fontId="21" fillId="5" borderId="56" xfId="0" applyFont="true" applyBorder="true" applyAlignment="false" applyProtection="false">
      <alignment horizontal="general" vertical="bottom" textRotation="0" wrapText="false" indent="0" shrinkToFit="false"/>
      <protection locked="true" hidden="false"/>
    </xf>
    <xf numFmtId="164" fontId="21" fillId="14" borderId="56" xfId="0" applyFont="true" applyBorder="true" applyAlignment="true" applyProtection="false">
      <alignment horizontal="center" vertical="center" textRotation="0" wrapText="false" indent="0" shrinkToFit="true"/>
      <protection locked="true" hidden="false"/>
    </xf>
    <xf numFmtId="164" fontId="24" fillId="0" borderId="57" xfId="0" applyFont="true" applyBorder="true" applyAlignment="false" applyProtection="false">
      <alignment horizontal="general" vertical="bottom" textRotation="0" wrapText="false" indent="0" shrinkToFit="false"/>
      <protection locked="true" hidden="false"/>
    </xf>
    <xf numFmtId="164" fontId="55" fillId="2" borderId="57" xfId="0" applyFont="true" applyBorder="true" applyAlignment="true" applyProtection="true">
      <alignment horizontal="center" vertical="bottom" textRotation="0" wrapText="false" indent="0" shrinkToFit="false"/>
      <protection locked="false" hidden="false"/>
    </xf>
    <xf numFmtId="164" fontId="55" fillId="2" borderId="58"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left"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top" textRotation="0" wrapText="false" indent="0" shrinkToFit="false"/>
      <protection locked="true" hidden="false"/>
    </xf>
    <xf numFmtId="164" fontId="58" fillId="22" borderId="0" xfId="0" applyFont="true" applyBorder="false" applyAlignment="true" applyProtection="false">
      <alignment horizontal="center" vertical="center" textRotation="0" wrapText="false" indent="0" shrinkToFit="false"/>
      <protection locked="true" hidden="false"/>
    </xf>
    <xf numFmtId="164" fontId="59" fillId="0" borderId="0" xfId="0" applyFont="true" applyBorder="false" applyAlignment="true" applyProtection="false">
      <alignment horizontal="center" vertical="bottom" textRotation="0" wrapText="false" indent="0" shrinkToFit="false"/>
      <protection locked="true" hidden="false"/>
    </xf>
    <xf numFmtId="164" fontId="34" fillId="0" borderId="59" xfId="0" applyFont="true" applyBorder="true" applyAlignment="false" applyProtection="false">
      <alignment horizontal="general" vertical="bottom" textRotation="0" wrapText="false" indent="0" shrinkToFit="false"/>
      <protection locked="true" hidden="false"/>
    </xf>
    <xf numFmtId="164" fontId="50" fillId="0" borderId="60" xfId="0" applyFont="true" applyBorder="true" applyAlignment="true" applyProtection="false">
      <alignment horizontal="center" vertical="bottom" textRotation="0" wrapText="false" indent="0" shrinkToFit="false"/>
      <protection locked="true" hidden="false"/>
    </xf>
    <xf numFmtId="164" fontId="50" fillId="0" borderId="61" xfId="0" applyFont="true" applyBorder="true" applyAlignment="true" applyProtection="false">
      <alignment horizontal="center" vertical="bottom" textRotation="0" wrapText="false" indent="0" shrinkToFit="false"/>
      <protection locked="true" hidden="false"/>
    </xf>
    <xf numFmtId="164" fontId="34" fillId="0" borderId="62" xfId="0" applyFont="true" applyBorder="true" applyAlignment="true" applyProtection="false">
      <alignment horizontal="center" vertical="bottom" textRotation="0" wrapText="false" indent="0" shrinkToFit="true"/>
      <protection locked="true" hidden="false"/>
    </xf>
    <xf numFmtId="164" fontId="34" fillId="0" borderId="60" xfId="0" applyFont="true" applyBorder="true" applyAlignment="true" applyProtection="false">
      <alignment horizontal="center" vertical="bottom" textRotation="0" wrapText="false" indent="0" shrinkToFit="true"/>
      <protection locked="true" hidden="false"/>
    </xf>
    <xf numFmtId="164" fontId="34" fillId="0" borderId="63" xfId="0" applyFont="true" applyBorder="true" applyAlignment="true" applyProtection="false">
      <alignment horizontal="center" vertical="bottom" textRotation="0" wrapText="false" indent="0" shrinkToFit="true"/>
      <protection locked="true" hidden="false"/>
    </xf>
    <xf numFmtId="164" fontId="34" fillId="0" borderId="59" xfId="0" applyFont="true" applyBorder="true" applyAlignment="true" applyProtection="false">
      <alignment horizontal="center" vertical="center" textRotation="0" wrapText="true" indent="0" shrinkToFit="true"/>
      <protection locked="true" hidden="false"/>
    </xf>
    <xf numFmtId="164" fontId="34" fillId="0" borderId="63" xfId="0" applyFont="true" applyBorder="true" applyAlignment="true" applyProtection="false">
      <alignment horizontal="center" vertical="center" textRotation="0" wrapText="true" indent="0" shrinkToFit="true"/>
      <protection locked="true" hidden="false"/>
    </xf>
    <xf numFmtId="164" fontId="60" fillId="0" borderId="64" xfId="0" applyFont="true" applyBorder="true" applyAlignment="true" applyProtection="false">
      <alignment horizontal="center" vertical="center" textRotation="0" wrapText="false" indent="0" shrinkToFit="false"/>
      <protection locked="true" hidden="false"/>
    </xf>
    <xf numFmtId="164" fontId="0" fillId="0" borderId="65" xfId="0" applyFont="true" applyBorder="true" applyAlignment="true" applyProtection="false">
      <alignment horizontal="general" vertical="bottom" textRotation="0" wrapText="false" indent="0" shrinkToFit="true"/>
      <protection locked="true" hidden="false"/>
    </xf>
    <xf numFmtId="164" fontId="0" fillId="0" borderId="66" xfId="0" applyFont="false" applyBorder="true" applyAlignment="true" applyProtection="false">
      <alignment horizontal="center" vertical="bottom" textRotation="0" wrapText="false" indent="0" shrinkToFit="false"/>
      <protection locked="true" hidden="false"/>
    </xf>
    <xf numFmtId="164" fontId="0" fillId="0" borderId="67" xfId="0" applyFont="false" applyBorder="true" applyAlignment="false" applyProtection="false">
      <alignment horizontal="general" vertical="bottom" textRotation="0" wrapText="false" indent="0" shrinkToFit="false"/>
      <protection locked="true" hidden="false"/>
    </xf>
    <xf numFmtId="164" fontId="0" fillId="0" borderId="68" xfId="0" applyFont="false" applyBorder="true" applyAlignment="true" applyProtection="false">
      <alignment horizontal="center" vertical="bottom" textRotation="0" wrapText="false" indent="0" shrinkToFit="false"/>
      <protection locked="true" hidden="false"/>
    </xf>
    <xf numFmtId="164" fontId="0" fillId="0" borderId="69" xfId="0" applyFont="false" applyBorder="true" applyAlignment="true" applyProtection="false">
      <alignment horizontal="left" vertical="bottom" textRotation="0" wrapText="false" indent="0" shrinkToFit="false"/>
      <protection locked="true" hidden="false"/>
    </xf>
    <xf numFmtId="164" fontId="0" fillId="8" borderId="70" xfId="0" applyFont="false" applyBorder="true" applyAlignment="true" applyProtection="false">
      <alignment horizontal="center" vertical="bottom" textRotation="0" wrapText="false" indent="0" shrinkToFit="false"/>
      <protection locked="true" hidden="false"/>
    </xf>
    <xf numFmtId="164" fontId="0" fillId="0" borderId="71" xfId="0" applyFont="false" applyBorder="true" applyAlignment="true" applyProtection="false">
      <alignment horizontal="center" vertical="bottom" textRotation="0" wrapText="false" indent="0" shrinkToFit="false"/>
      <protection locked="true" hidden="false"/>
    </xf>
    <xf numFmtId="164" fontId="0" fillId="0" borderId="65" xfId="0" applyFont="false" applyBorder="true" applyAlignment="true" applyProtection="false">
      <alignment horizontal="center" vertical="bottom" textRotation="0" wrapText="false" indent="0" shrinkToFit="false"/>
      <protection locked="true" hidden="false"/>
    </xf>
    <xf numFmtId="164" fontId="0" fillId="0" borderId="72" xfId="0" applyFont="true" applyBorder="true" applyAlignment="true" applyProtection="false">
      <alignment horizontal="general" vertical="bottom" textRotation="0" wrapText="false" indent="0" shrinkToFit="true"/>
      <protection locked="true" hidden="false"/>
    </xf>
    <xf numFmtId="164" fontId="0" fillId="0" borderId="64" xfId="0" applyFont="false" applyBorder="true" applyAlignment="true" applyProtection="false">
      <alignment horizontal="center" vertical="bottom" textRotation="0" wrapText="false" indent="0" shrinkToFit="false"/>
      <protection locked="true" hidden="false"/>
    </xf>
    <xf numFmtId="164" fontId="0" fillId="0" borderId="73" xfId="0" applyFont="false" applyBorder="true" applyAlignment="false" applyProtection="false">
      <alignment horizontal="general" vertical="bottom" textRotation="0" wrapText="false" indent="0" shrinkToFit="false"/>
      <protection locked="true" hidden="false"/>
    </xf>
    <xf numFmtId="164" fontId="0" fillId="0" borderId="74" xfId="0" applyFont="false" applyBorder="true" applyAlignment="true" applyProtection="false">
      <alignment horizontal="center" vertical="bottom" textRotation="0" wrapText="false" indent="0" shrinkToFit="false"/>
      <protection locked="true" hidden="false"/>
    </xf>
    <xf numFmtId="164" fontId="0" fillId="0" borderId="75" xfId="0" applyFont="false" applyBorder="true" applyAlignment="true" applyProtection="false">
      <alignment horizontal="left" vertical="bottom" textRotation="0" wrapText="false" indent="0" shrinkToFit="false"/>
      <protection locked="true" hidden="false"/>
    </xf>
    <xf numFmtId="164" fontId="0" fillId="0" borderId="76" xfId="0" applyFont="false" applyBorder="true" applyAlignment="true" applyProtection="false">
      <alignment horizontal="center" vertical="bottom" textRotation="0" wrapText="false" indent="0" shrinkToFit="false"/>
      <protection locked="true" hidden="false"/>
    </xf>
    <xf numFmtId="164" fontId="0" fillId="8" borderId="64" xfId="0" applyFont="false" applyBorder="true" applyAlignment="true" applyProtection="false">
      <alignment horizontal="center" vertical="bottom" textRotation="0" wrapText="false" indent="0" shrinkToFit="false"/>
      <protection locked="true" hidden="false"/>
    </xf>
    <xf numFmtId="164" fontId="0" fillId="0" borderId="77" xfId="0" applyFont="false" applyBorder="true" applyAlignment="true" applyProtection="false">
      <alignment horizontal="center" vertical="bottom" textRotation="0" wrapText="false" indent="0" shrinkToFit="false"/>
      <protection locked="true" hidden="false"/>
    </xf>
    <xf numFmtId="164" fontId="0" fillId="0" borderId="72" xfId="0" applyFont="false" applyBorder="true" applyAlignment="true" applyProtection="false">
      <alignment horizontal="center" vertical="bottom" textRotation="0" wrapText="false" indent="0" shrinkToFit="false"/>
      <protection locked="true" hidden="false"/>
    </xf>
    <xf numFmtId="164" fontId="0" fillId="0" borderId="78" xfId="0" applyFont="true" applyBorder="true" applyAlignment="true" applyProtection="false">
      <alignment horizontal="general" vertical="bottom" textRotation="0" wrapText="false" indent="0" shrinkToFit="true"/>
      <protection locked="true" hidden="false"/>
    </xf>
    <xf numFmtId="164" fontId="0" fillId="0" borderId="79" xfId="0" applyFont="false" applyBorder="true" applyAlignment="true" applyProtection="false">
      <alignment horizontal="center" vertical="bottom" textRotation="0" wrapText="false" indent="0" shrinkToFit="false"/>
      <protection locked="true" hidden="false"/>
    </xf>
    <xf numFmtId="164" fontId="0" fillId="0" borderId="80" xfId="0" applyFont="false" applyBorder="true" applyAlignment="false" applyProtection="false">
      <alignment horizontal="general" vertical="bottom" textRotation="0" wrapText="false" indent="0" shrinkToFit="false"/>
      <protection locked="true" hidden="false"/>
    </xf>
    <xf numFmtId="164" fontId="0" fillId="0" borderId="81" xfId="0" applyFont="false" applyBorder="true" applyAlignment="true" applyProtection="false">
      <alignment horizontal="center" vertical="bottom" textRotation="0" wrapText="false" indent="0" shrinkToFit="false"/>
      <protection locked="true" hidden="false"/>
    </xf>
    <xf numFmtId="164" fontId="0" fillId="0" borderId="82" xfId="0" applyFont="false" applyBorder="true" applyAlignment="true" applyProtection="false">
      <alignment horizontal="left" vertical="bottom" textRotation="0" wrapText="false" indent="0" shrinkToFit="false"/>
      <protection locked="true" hidden="false"/>
    </xf>
    <xf numFmtId="164" fontId="0" fillId="0" borderId="83" xfId="0" applyFont="false" applyBorder="true" applyAlignment="true" applyProtection="false">
      <alignment horizontal="center" vertical="bottom" textRotation="0" wrapText="false" indent="0" shrinkToFit="false"/>
      <protection locked="true" hidden="false"/>
    </xf>
    <xf numFmtId="164" fontId="0" fillId="8" borderId="84" xfId="0" applyFont="false" applyBorder="true" applyAlignment="true" applyProtection="false">
      <alignment horizontal="center" vertical="bottom" textRotation="0" wrapText="false" indent="0" shrinkToFit="false"/>
      <protection locked="true" hidden="false"/>
    </xf>
    <xf numFmtId="164" fontId="0" fillId="0" borderId="78" xfId="0" applyFont="false" applyBorder="true" applyAlignment="true" applyProtection="false">
      <alignment horizontal="center" vertical="bottom" textRotation="0" wrapText="false" indent="0" shrinkToFit="false"/>
      <protection locked="true" hidden="false"/>
    </xf>
    <xf numFmtId="164" fontId="0" fillId="0" borderId="84"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center" vertical="center" textRotation="0" wrapText="false" indent="0" shrinkToFit="false"/>
      <protection locked="true" hidden="false"/>
    </xf>
    <xf numFmtId="164" fontId="61" fillId="0" borderId="0" xfId="0" applyFont="true" applyBorder="true" applyAlignment="true" applyProtection="false">
      <alignment horizontal="left" vertical="top" textRotation="0" wrapText="true" indent="0" shrinkToFit="false"/>
      <protection locked="true" hidden="false"/>
    </xf>
    <xf numFmtId="164" fontId="62"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62" fillId="0" borderId="0" xfId="0" applyFont="true" applyBorder="false" applyAlignment="true" applyProtection="true">
      <alignment horizontal="center" vertical="center" textRotation="0" wrapText="false" indent="0" shrinkToFit="false"/>
      <protection locked="true" hidden="false"/>
    </xf>
    <xf numFmtId="164" fontId="63" fillId="0" borderId="0" xfId="0" applyFont="true" applyBorder="true" applyAlignment="true" applyProtection="true">
      <alignment horizontal="center" vertical="bottom" textRotation="0" wrapText="false" indent="0" shrinkToFit="false"/>
      <protection locked="true" hidden="false"/>
    </xf>
    <xf numFmtId="164" fontId="62" fillId="0" borderId="0" xfId="0" applyFont="true" applyBorder="false" applyAlignment="true" applyProtection="true">
      <alignment horizontal="center" vertical="center" textRotation="0" wrapText="true" indent="0" shrinkToFit="false"/>
      <protection locked="true" hidden="false"/>
    </xf>
    <xf numFmtId="164" fontId="64" fillId="0" borderId="0" xfId="0" applyFont="true" applyBorder="true" applyAlignment="true" applyProtection="true">
      <alignment horizontal="center" vertical="center" textRotation="0" wrapText="false" indent="0" shrinkToFit="false"/>
      <protection locked="true" hidden="false"/>
    </xf>
    <xf numFmtId="164" fontId="22" fillId="0" borderId="85" xfId="0" applyFont="true" applyBorder="true" applyAlignment="true" applyProtection="true">
      <alignment horizontal="center" vertical="center" textRotation="0" wrapText="false" indent="0" shrinkToFit="false"/>
      <protection locked="true" hidden="false"/>
    </xf>
    <xf numFmtId="164" fontId="65" fillId="16" borderId="86" xfId="0" applyFont="true" applyBorder="true" applyAlignment="true" applyProtection="true">
      <alignment horizontal="center" vertical="center" textRotation="0" wrapText="false" indent="0" shrinkToFit="false"/>
      <protection locked="false" hidden="false"/>
    </xf>
    <xf numFmtId="164" fontId="62" fillId="0" borderId="87" xfId="0" applyFont="true" applyBorder="true" applyAlignment="true" applyProtection="true">
      <alignment horizontal="center" vertical="center" textRotation="0" wrapText="true" indent="0" shrinkToFit="false"/>
      <protection locked="true" hidden="false"/>
    </xf>
    <xf numFmtId="164" fontId="28" fillId="0" borderId="88" xfId="0" applyFont="true" applyBorder="true" applyAlignment="true" applyProtection="true">
      <alignment horizontal="left" vertical="center" textRotation="0" wrapText="false" indent="1" shrinkToFit="false"/>
      <protection locked="true" hidden="false"/>
    </xf>
    <xf numFmtId="164" fontId="28" fillId="0" borderId="89" xfId="0" applyFont="true" applyBorder="true" applyAlignment="true" applyProtection="true">
      <alignment horizontal="left" vertical="center" textRotation="0" wrapText="false" indent="1" shrinkToFit="false"/>
      <protection locked="true" hidden="false"/>
    </xf>
    <xf numFmtId="164" fontId="28" fillId="0" borderId="90" xfId="0" applyFont="true" applyBorder="true" applyAlignment="true" applyProtection="true">
      <alignment horizontal="center" vertical="center" textRotation="0" wrapText="true" indent="0" shrinkToFit="false"/>
      <protection locked="true" hidden="false"/>
    </xf>
    <xf numFmtId="164" fontId="0" fillId="0" borderId="87" xfId="0" applyFont="false" applyBorder="true" applyAlignment="true" applyProtection="true">
      <alignment horizontal="center" vertical="bottom" textRotation="0" wrapText="false" indent="0" shrinkToFit="false"/>
      <protection locked="true" hidden="false"/>
    </xf>
    <xf numFmtId="164" fontId="66" fillId="0" borderId="91" xfId="0" applyFont="true" applyBorder="true" applyAlignment="true" applyProtection="true">
      <alignment horizontal="center" vertical="center" textRotation="0" wrapText="true" indent="0" shrinkToFit="false"/>
      <protection locked="true" hidden="false"/>
    </xf>
    <xf numFmtId="164" fontId="0" fillId="0" borderId="91" xfId="0" applyFont="true" applyBorder="true" applyAlignment="true" applyProtection="true">
      <alignment horizontal="center" vertical="center" textRotation="90" wrapText="false" indent="0" shrinkToFit="false"/>
      <protection locked="true" hidden="false"/>
    </xf>
    <xf numFmtId="164" fontId="0" fillId="0" borderId="90" xfId="0" applyFont="true" applyBorder="true" applyAlignment="true" applyProtection="true">
      <alignment horizontal="center" vertical="center" textRotation="90" wrapText="false" indent="0" shrinkToFit="false"/>
      <protection locked="true" hidden="false"/>
    </xf>
    <xf numFmtId="164" fontId="67" fillId="0" borderId="0" xfId="0" applyFont="true" applyBorder="false" applyAlignment="true" applyProtection="true">
      <alignment horizontal="center" vertical="center" textRotation="0" wrapText="true" indent="0" shrinkToFit="false"/>
      <protection locked="true" hidden="false"/>
    </xf>
    <xf numFmtId="164" fontId="22" fillId="21" borderId="92"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false" applyProtection="true">
      <alignment horizontal="general" vertical="bottom" textRotation="0" wrapText="false" indent="0" shrinkToFit="false"/>
      <protection locked="true" hidden="false"/>
    </xf>
    <xf numFmtId="164" fontId="22" fillId="21" borderId="74"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center" vertical="center" textRotation="0" wrapText="false" indent="0" shrinkToFit="false"/>
      <protection locked="true" hidden="false"/>
    </xf>
    <xf numFmtId="164" fontId="0" fillId="21" borderId="93" xfId="0" applyFont="false" applyBorder="true" applyAlignment="true" applyProtection="true">
      <alignment horizontal="left" vertical="center" textRotation="0" wrapText="false" indent="0" shrinkToFit="false"/>
      <protection locked="true" hidden="false"/>
    </xf>
    <xf numFmtId="164" fontId="68" fillId="21" borderId="74" xfId="0" applyFont="true" applyBorder="true" applyAlignment="true" applyProtection="true">
      <alignment horizontal="left" vertical="center" textRotation="0" wrapText="false" indent="1" shrinkToFit="false"/>
      <protection locked="true" hidden="false"/>
    </xf>
    <xf numFmtId="164" fontId="69" fillId="21" borderId="74" xfId="0" applyFont="tru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left" vertical="center" textRotation="0" wrapText="false" indent="0" shrinkToFit="false"/>
      <protection locked="true" hidden="false"/>
    </xf>
    <xf numFmtId="164" fontId="0" fillId="21" borderId="93" xfId="0" applyFont="false" applyBorder="true" applyAlignment="true" applyProtection="true">
      <alignment horizontal="left" vertical="bottom" textRotation="0" wrapText="false" indent="1" shrinkToFit="false"/>
      <protection locked="true" hidden="false"/>
    </xf>
    <xf numFmtId="164" fontId="0" fillId="0" borderId="94" xfId="0" applyFont="false" applyBorder="true" applyAlignment="true" applyProtection="true">
      <alignment horizontal="center" vertical="bottom" textRotation="0" wrapText="false" indent="0" shrinkToFit="false"/>
      <protection locked="true" hidden="false"/>
    </xf>
    <xf numFmtId="164" fontId="0" fillId="0" borderId="64" xfId="0" applyFont="false" applyBorder="true" applyAlignment="true" applyProtection="true">
      <alignment horizontal="left" vertical="bottom" textRotation="0" wrapText="false" indent="1" shrinkToFit="false"/>
      <protection locked="true" hidden="false"/>
    </xf>
    <xf numFmtId="164" fontId="0" fillId="0" borderId="64" xfId="0" applyFont="false" applyBorder="true" applyAlignment="true" applyProtection="true">
      <alignment horizontal="center" vertical="bottom" textRotation="0" wrapText="false" indent="0" shrinkToFit="false"/>
      <protection locked="true" hidden="false"/>
    </xf>
    <xf numFmtId="164" fontId="8" fillId="0" borderId="64" xfId="0" applyFont="true" applyBorder="true" applyAlignment="true" applyProtection="true">
      <alignment horizontal="center" vertical="center" textRotation="0" wrapText="false" indent="0" shrinkToFit="false"/>
      <protection locked="true" hidden="false"/>
    </xf>
    <xf numFmtId="164" fontId="8" fillId="0" borderId="95" xfId="0" applyFont="true" applyBorder="true" applyAlignment="true" applyProtection="true">
      <alignment horizontal="center" vertical="center" textRotation="0" wrapText="false" indent="0" shrinkToFit="false"/>
      <protection locked="true" hidden="false"/>
    </xf>
    <xf numFmtId="164" fontId="66" fillId="16" borderId="64" xfId="0" applyFont="true" applyBorder="true" applyAlignment="true" applyProtection="true">
      <alignment horizontal="center" vertical="bottom" textRotation="0" wrapText="false" indent="0" shrinkToFit="false"/>
      <protection locked="false" hidden="false"/>
    </xf>
    <xf numFmtId="164" fontId="0" fillId="7" borderId="96" xfId="0" applyFont="false" applyBorder="true" applyAlignment="true" applyProtection="true">
      <alignment horizontal="center" vertical="bottom" textRotation="0" wrapText="false" indent="0" shrinkToFit="false"/>
      <protection locked="true" hidden="false"/>
    </xf>
    <xf numFmtId="164" fontId="0" fillId="7" borderId="97" xfId="0" applyFont="false" applyBorder="true" applyAlignment="true" applyProtection="true">
      <alignment horizontal="center" vertical="bottom" textRotation="0" wrapText="false" indent="0" shrinkToFit="false"/>
      <protection locked="true" hidden="false"/>
    </xf>
    <xf numFmtId="171" fontId="8" fillId="0" borderId="64" xfId="0" applyFont="true" applyBorder="true" applyAlignment="true" applyProtection="true">
      <alignment horizontal="center" vertical="center" textRotation="0" wrapText="false" indent="0" shrinkToFit="false"/>
      <protection locked="true" hidden="false"/>
    </xf>
    <xf numFmtId="164" fontId="0" fillId="7" borderId="98" xfId="0" applyFont="false" applyBorder="true" applyAlignment="true" applyProtection="true">
      <alignment horizontal="center" vertical="bottom" textRotation="0" wrapText="false" indent="0" shrinkToFit="false"/>
      <protection locked="true" hidden="false"/>
    </xf>
    <xf numFmtId="164" fontId="0" fillId="7" borderId="99" xfId="0" applyFont="false" applyBorder="true" applyAlignment="true" applyProtection="true">
      <alignment horizontal="center" vertical="bottom" textRotation="0" wrapText="false" indent="0" shrinkToFit="false"/>
      <protection locked="true" hidden="false"/>
    </xf>
    <xf numFmtId="164" fontId="0" fillId="7" borderId="66" xfId="0" applyFont="false" applyBorder="true" applyAlignment="true" applyProtection="true">
      <alignment horizontal="center" vertical="bottom" textRotation="0" wrapText="false" indent="0" shrinkToFit="false"/>
      <protection locked="true" hidden="false"/>
    </xf>
    <xf numFmtId="164" fontId="0" fillId="7" borderId="100" xfId="0" applyFont="false" applyBorder="true" applyAlignment="true" applyProtection="true">
      <alignment horizontal="center" vertical="bottom" textRotation="0" wrapText="false" indent="0" shrinkToFit="false"/>
      <protection locked="true" hidden="false"/>
    </xf>
    <xf numFmtId="164" fontId="0" fillId="21" borderId="74" xfId="0" applyFont="false" applyBorder="true" applyAlignment="true" applyProtection="true">
      <alignment horizontal="center" vertical="bottom" textRotation="0" wrapText="false" indent="0" shrinkToFit="false"/>
      <protection locked="true" hidden="false"/>
    </xf>
    <xf numFmtId="164" fontId="8" fillId="21" borderId="74" xfId="0" applyFont="true" applyBorder="true" applyAlignment="true" applyProtection="true">
      <alignment horizontal="center" vertical="center" textRotation="0" wrapText="false" indent="0" shrinkToFit="false"/>
      <protection locked="true" hidden="false"/>
    </xf>
    <xf numFmtId="164" fontId="8" fillId="21" borderId="93" xfId="0" applyFont="true" applyBorder="true" applyAlignment="true" applyProtection="true">
      <alignment horizontal="left" vertical="center" textRotation="0" wrapText="false" indent="0" shrinkToFit="false"/>
      <protection locked="true" hidden="false"/>
    </xf>
    <xf numFmtId="164" fontId="0" fillId="0" borderId="94" xfId="0" applyFont="false" applyBorder="true" applyAlignment="true" applyProtection="true">
      <alignment horizontal="center" vertical="bottom" textRotation="0" wrapText="false" indent="0" shrinkToFit="false"/>
      <protection locked="true" hidden="false"/>
    </xf>
    <xf numFmtId="164" fontId="0" fillId="0" borderId="64" xfId="0" applyFont="false" applyBorder="true" applyAlignment="true" applyProtection="true">
      <alignment horizontal="center" vertical="bottom" textRotation="0" wrapText="false" indent="0" shrinkToFit="false"/>
      <protection locked="true" hidden="false"/>
    </xf>
    <xf numFmtId="164" fontId="66" fillId="16" borderId="94" xfId="0" applyFont="true" applyBorder="true" applyAlignment="true" applyProtection="true">
      <alignment horizontal="center" vertical="bottom" textRotation="0" wrapText="false" indent="0" shrinkToFit="false"/>
      <protection locked="false" hidden="false"/>
    </xf>
    <xf numFmtId="164" fontId="66" fillId="7" borderId="101" xfId="0" applyFont="true" applyBorder="true" applyAlignment="true" applyProtection="true">
      <alignment horizontal="center" vertical="bottom" textRotation="0" wrapText="false" indent="0" shrinkToFit="false"/>
      <protection locked="true" hidden="false"/>
    </xf>
    <xf numFmtId="164" fontId="66" fillId="7" borderId="102" xfId="0" applyFont="true" applyBorder="true" applyAlignment="true" applyProtection="true">
      <alignment horizontal="center" vertical="bottom" textRotation="0" wrapText="false" indent="0" shrinkToFit="false"/>
      <protection locked="true" hidden="false"/>
    </xf>
    <xf numFmtId="164" fontId="0" fillId="7" borderId="102" xfId="0" applyFont="false" applyBorder="true" applyAlignment="true" applyProtection="true">
      <alignment horizontal="center" vertical="bottom" textRotation="0" wrapText="false" indent="0" shrinkToFit="false"/>
      <protection locked="true" hidden="false"/>
    </xf>
    <xf numFmtId="170" fontId="0" fillId="7" borderId="102" xfId="0" applyFont="false" applyBorder="true" applyAlignment="true" applyProtection="true">
      <alignment horizontal="center" vertical="bottom" textRotation="0" wrapText="false" indent="0" shrinkToFit="false"/>
      <protection locked="true" hidden="false"/>
    </xf>
    <xf numFmtId="164" fontId="0" fillId="0" borderId="95" xfId="0" applyFont="false" applyBorder="true" applyAlignment="true" applyProtection="true">
      <alignment horizontal="center" vertical="bottom" textRotation="0" wrapText="false" indent="0" shrinkToFit="false"/>
      <protection locked="true" hidden="false"/>
    </xf>
    <xf numFmtId="164" fontId="66" fillId="7" borderId="103" xfId="0" applyFont="true" applyBorder="true" applyAlignment="true" applyProtection="true">
      <alignment horizontal="center" vertical="bottom" textRotation="0" wrapText="false" indent="0" shrinkToFit="false"/>
      <protection locked="true" hidden="false"/>
    </xf>
    <xf numFmtId="164" fontId="66" fillId="7" borderId="0" xfId="0" applyFont="true" applyBorder="true" applyAlignment="true" applyProtection="true">
      <alignment horizontal="center" vertical="bottom" textRotation="0" wrapText="false" indent="0" shrinkToFit="false"/>
      <protection locked="true" hidden="false"/>
    </xf>
    <xf numFmtId="164" fontId="0" fillId="7" borderId="0" xfId="0" applyFont="false" applyBorder="true" applyAlignment="true" applyProtection="true">
      <alignment horizontal="center" vertical="bottom" textRotation="0" wrapText="false" indent="0" shrinkToFit="false"/>
      <protection locked="true" hidden="false"/>
    </xf>
    <xf numFmtId="170" fontId="0" fillId="7" borderId="0" xfId="0" applyFont="false" applyBorder="true" applyAlignment="true" applyProtection="true">
      <alignment horizontal="center" vertical="bottom" textRotation="0" wrapText="false" indent="0" shrinkToFit="false"/>
      <protection locked="true" hidden="false"/>
    </xf>
    <xf numFmtId="164" fontId="66" fillId="7" borderId="67" xfId="0" applyFont="true" applyBorder="true" applyAlignment="true" applyProtection="true">
      <alignment horizontal="center" vertical="bottom" textRotation="0" wrapText="false" indent="0" shrinkToFit="false"/>
      <protection locked="true" hidden="false"/>
    </xf>
    <xf numFmtId="164" fontId="66" fillId="7" borderId="104" xfId="0" applyFont="true" applyBorder="true" applyAlignment="true" applyProtection="true">
      <alignment horizontal="center" vertical="bottom" textRotation="0" wrapText="false" indent="0" shrinkToFit="false"/>
      <protection locked="true" hidden="false"/>
    </xf>
    <xf numFmtId="164" fontId="0" fillId="7" borderId="104" xfId="0" applyFont="false" applyBorder="true" applyAlignment="true" applyProtection="true">
      <alignment horizontal="center" vertical="bottom" textRotation="0" wrapText="false" indent="0" shrinkToFit="false"/>
      <protection locked="true" hidden="false"/>
    </xf>
    <xf numFmtId="170" fontId="0" fillId="7" borderId="104"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66" fillId="16" borderId="64" xfId="0" applyFont="true" applyBorder="true" applyAlignment="true" applyProtection="true">
      <alignment horizontal="left" vertical="bottom" textRotation="0" wrapText="false" indent="1" shrinkToFit="false"/>
      <protection locked="false" hidden="false"/>
    </xf>
    <xf numFmtId="164" fontId="0" fillId="7" borderId="73" xfId="0" applyFont="false" applyBorder="true" applyAlignment="true" applyProtection="true">
      <alignment horizontal="center" vertical="bottom" textRotation="0" wrapText="false" indent="0" shrinkToFit="false"/>
      <protection locked="true" hidden="false"/>
    </xf>
    <xf numFmtId="164" fontId="0" fillId="0" borderId="105" xfId="0" applyFont="false" applyBorder="true" applyAlignment="true" applyProtection="true">
      <alignment horizontal="center" vertical="bottom" textRotation="0" wrapText="false" indent="0" shrinkToFit="false"/>
      <protection locked="true" hidden="false"/>
    </xf>
    <xf numFmtId="164" fontId="0" fillId="0" borderId="86" xfId="0" applyFont="false" applyBorder="true" applyAlignment="true" applyProtection="true">
      <alignment horizontal="left" vertical="bottom" textRotation="0" wrapText="false" indent="1" shrinkToFit="false"/>
      <protection locked="true" hidden="false"/>
    </xf>
    <xf numFmtId="164" fontId="0" fillId="0" borderId="86" xfId="0" applyFont="false" applyBorder="true" applyAlignment="true" applyProtection="true">
      <alignment horizontal="center" vertical="bottom" textRotation="0" wrapText="false" indent="0" shrinkToFit="false"/>
      <protection locked="true" hidden="false"/>
    </xf>
    <xf numFmtId="164" fontId="0" fillId="0" borderId="86" xfId="0" applyFont="false" applyBorder="true" applyAlignment="true" applyProtection="true">
      <alignment horizontal="left" vertical="center" textRotation="0" wrapText="false" indent="1" shrinkToFit="false"/>
      <protection locked="true" hidden="false"/>
    </xf>
    <xf numFmtId="164" fontId="8" fillId="0" borderId="86" xfId="0" applyFont="true" applyBorder="true" applyAlignment="true" applyProtection="true">
      <alignment horizontal="center" vertical="center" textRotation="0" wrapText="false" indent="0" shrinkToFit="false"/>
      <protection locked="true" hidden="false"/>
    </xf>
    <xf numFmtId="164" fontId="8" fillId="0" borderId="106" xfId="0" applyFont="true" applyBorder="true" applyAlignment="true" applyProtection="true">
      <alignment horizontal="center" vertical="center" textRotation="0" wrapText="false" indent="0" shrinkToFit="false"/>
      <protection locked="true" hidden="false"/>
    </xf>
    <xf numFmtId="170" fontId="0" fillId="7" borderId="74" xfId="0" applyFont="false" applyBorder="true" applyAlignment="true" applyProtection="true">
      <alignment horizontal="center" vertical="bottom" textRotation="0" wrapText="false" indent="0" shrinkToFit="false"/>
      <protection locked="true" hidden="false"/>
    </xf>
    <xf numFmtId="164" fontId="0" fillId="7" borderId="74" xfId="0" applyFont="false" applyBorder="true" applyAlignment="true" applyProtection="true">
      <alignment horizontal="center" vertical="bottom" textRotation="0" wrapText="false" indent="0" shrinkToFit="false"/>
      <protection locked="true" hidden="false"/>
    </xf>
    <xf numFmtId="164" fontId="0" fillId="0" borderId="64" xfId="0" applyFont="false" applyBorder="true" applyAlignment="true" applyProtection="true">
      <alignment horizontal="center" vertical="bottom" textRotation="0" wrapText="false" indent="0" shrinkToFit="false"/>
      <protection locked="true" hidden="false"/>
    </xf>
    <xf numFmtId="170" fontId="0" fillId="7" borderId="93" xfId="0" applyFont="false" applyBorder="true" applyAlignment="true" applyProtection="true">
      <alignment horizontal="center" vertical="bottom" textRotation="0" wrapText="false" indent="0" shrinkToFit="false"/>
      <protection locked="true" hidden="false"/>
    </xf>
    <xf numFmtId="170"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1"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center" textRotation="0" wrapText="false" indent="1"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66" fillId="16" borderId="105" xfId="0" applyFont="true" applyBorder="true" applyAlignment="true" applyProtection="true">
      <alignment horizontal="center" vertical="bottom" textRotation="0" wrapText="false" indent="0" shrinkToFit="false"/>
      <protection locked="false" hidden="false"/>
    </xf>
    <xf numFmtId="164" fontId="0" fillId="0" borderId="86" xfId="0" applyFont="false" applyBorder="true" applyAlignment="true" applyProtection="true">
      <alignment horizontal="left" vertical="bottom" textRotation="0" wrapText="false" indent="1" shrinkToFit="false"/>
      <protection locked="true" hidden="false"/>
    </xf>
    <xf numFmtId="164" fontId="0" fillId="7" borderId="107" xfId="0" applyFont="false" applyBorder="true" applyAlignment="true" applyProtection="true">
      <alignment horizontal="center" vertical="bottom" textRotation="0" wrapText="false" indent="0" shrinkToFit="false"/>
      <protection locked="true" hidden="false"/>
    </xf>
    <xf numFmtId="170" fontId="0" fillId="7" borderId="108" xfId="0" applyFont="false" applyBorder="true" applyAlignment="true" applyProtection="true">
      <alignment horizontal="center" vertical="bottom" textRotation="0" wrapText="false" indent="0" shrinkToFit="false"/>
      <protection locked="true" hidden="false"/>
    </xf>
    <xf numFmtId="164" fontId="0" fillId="7" borderId="108" xfId="0" applyFont="false" applyBorder="true" applyAlignment="true" applyProtection="true">
      <alignment horizontal="center" vertical="bottom" textRotation="0" wrapText="false" indent="0" shrinkToFit="false"/>
      <protection locked="true" hidden="false"/>
    </xf>
    <xf numFmtId="170" fontId="0" fillId="7" borderId="109" xfId="0" applyFont="false" applyBorder="true" applyAlignment="true" applyProtection="true">
      <alignment horizontal="center" vertical="bottom" textRotation="0" wrapText="false" indent="0" shrinkToFit="false"/>
      <protection locked="true" hidden="false"/>
    </xf>
    <xf numFmtId="164" fontId="0" fillId="0" borderId="66" xfId="0" applyFont="false" applyBorder="true" applyAlignment="true" applyProtection="true">
      <alignment horizontal="center" vertical="bottom" textRotation="0" wrapText="false" indent="0" shrinkToFit="false"/>
      <protection locked="true" hidden="false"/>
    </xf>
    <xf numFmtId="164" fontId="0" fillId="7" borderId="67" xfId="0" applyFont="false" applyBorder="true" applyAlignment="true" applyProtection="true">
      <alignment horizontal="center" vertical="bottom" textRotation="0" wrapText="false" indent="0" shrinkToFit="false"/>
      <protection locked="true" hidden="false"/>
    </xf>
    <xf numFmtId="170" fontId="0" fillId="7" borderId="110" xfId="0" applyFont="false" applyBorder="true" applyAlignment="true" applyProtection="true">
      <alignment horizontal="center" vertical="bottom" textRotation="0" wrapText="false" indent="0" shrinkToFit="false"/>
      <protection locked="true" hidden="false"/>
    </xf>
    <xf numFmtId="164" fontId="0" fillId="0" borderId="111" xfId="0" applyFont="false" applyBorder="true" applyAlignment="true" applyProtection="true">
      <alignment horizontal="center" vertical="bottom" textRotation="0" wrapText="false" indent="0" shrinkToFit="false"/>
      <protection locked="true" hidden="false"/>
    </xf>
    <xf numFmtId="164" fontId="0" fillId="0" borderId="112" xfId="0" applyFont="false" applyBorder="true" applyAlignment="true" applyProtection="true">
      <alignment horizontal="center" vertical="bottom" textRotation="0" wrapText="false" indent="0" shrinkToFit="false"/>
      <protection locked="true" hidden="false"/>
    </xf>
    <xf numFmtId="164" fontId="0" fillId="0" borderId="94" xfId="0" applyFont="false" applyBorder="true" applyAlignment="true" applyProtection="true">
      <alignment horizontal="right" vertical="bottom" textRotation="0" wrapText="false" indent="1" shrinkToFit="false"/>
      <protection locked="true" hidden="false"/>
    </xf>
    <xf numFmtId="164" fontId="0" fillId="0" borderId="95" xfId="0" applyFont="false" applyBorder="true" applyAlignment="true" applyProtection="true">
      <alignment horizontal="center" vertical="bottom" textRotation="0" wrapText="false" indent="0" shrinkToFit="false"/>
      <protection locked="true" hidden="false"/>
    </xf>
    <xf numFmtId="164" fontId="0" fillId="0" borderId="113" xfId="0" applyFont="false" applyBorder="true" applyAlignment="true" applyProtection="true">
      <alignment horizontal="right" vertical="bottom" textRotation="0" wrapText="false" indent="1" shrinkToFit="false"/>
      <protection locked="true" hidden="false"/>
    </xf>
    <xf numFmtId="164" fontId="0" fillId="0" borderId="114" xfId="0" applyFont="false" applyBorder="true" applyAlignment="true" applyProtection="true">
      <alignment horizontal="center" vertical="bottom" textRotation="0" wrapText="false" indent="0" shrinkToFit="false"/>
      <protection locked="true" hidden="false"/>
    </xf>
    <xf numFmtId="164" fontId="0" fillId="0" borderId="115" xfId="0" applyFont="false" applyBorder="true" applyAlignment="true" applyProtection="true">
      <alignment horizontal="center" vertical="bottom" textRotation="0" wrapText="false" indent="0" shrinkToFit="false"/>
      <protection locked="true" hidden="false"/>
    </xf>
    <xf numFmtId="164" fontId="65" fillId="0" borderId="116" xfId="0" applyFont="true" applyBorder="true" applyAlignment="true" applyProtection="true">
      <alignment horizontal="right" vertical="center" textRotation="0" wrapText="false" indent="1" shrinkToFit="false"/>
      <protection locked="true" hidden="false"/>
    </xf>
    <xf numFmtId="164" fontId="65" fillId="0" borderId="117" xfId="0" applyFont="true" applyBorder="true" applyAlignment="true" applyProtection="true">
      <alignment horizontal="center" vertical="center" textRotation="0" wrapText="false" indent="0" shrinkToFit="false"/>
      <protection locked="true" hidden="false"/>
    </xf>
    <xf numFmtId="164" fontId="28" fillId="0" borderId="118" xfId="0" applyFont="true" applyBorder="true" applyAlignment="true" applyProtection="true">
      <alignment horizontal="left" vertical="center" textRotation="0" wrapText="false" indent="0"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64" fontId="0" fillId="0" borderId="119" xfId="0" applyFont="false" applyBorder="true" applyAlignment="true" applyProtection="true">
      <alignment horizontal="left" vertical="center" textRotation="0" wrapText="true" indent="1" shrinkToFit="false"/>
      <protection locked="true" hidden="false"/>
    </xf>
    <xf numFmtId="164" fontId="0" fillId="0" borderId="120" xfId="0" applyFont="fals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general" vertical="center" textRotation="0" wrapText="true" indent="0" shrinkToFit="false"/>
      <protection locked="true" hidden="false"/>
    </xf>
    <xf numFmtId="164" fontId="0" fillId="0" borderId="121" xfId="0" applyFont="false" applyBorder="true" applyAlignment="true" applyProtection="true">
      <alignment horizontal="left" vertical="center" textRotation="0" wrapText="true" indent="1" shrinkToFit="false"/>
      <protection locked="true" hidden="false"/>
    </xf>
    <xf numFmtId="164" fontId="0" fillId="0" borderId="122" xfId="0" applyFont="false" applyBorder="true" applyAlignment="true" applyProtection="true">
      <alignment horizontal="left" vertical="center" textRotation="0" wrapText="true" indent="1" shrinkToFit="false"/>
      <protection locked="true" hidden="false"/>
    </xf>
    <xf numFmtId="164" fontId="0" fillId="0" borderId="0" xfId="0" applyFont="false" applyBorder="false" applyAlignment="true" applyProtection="false">
      <alignment horizontal="right" vertical="bottom" textRotation="0" wrapText="false" indent="1"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4" fontId="70" fillId="0" borderId="0" xfId="0" applyFont="true" applyBorder="true" applyAlignment="true" applyProtection="false">
      <alignment horizontal="center" vertical="bottom" textRotation="0" wrapText="false" indent="0" shrinkToFit="false"/>
      <protection locked="true" hidden="false"/>
    </xf>
    <xf numFmtId="164" fontId="0" fillId="0" borderId="123" xfId="0" applyFont="false" applyBorder="true" applyAlignment="true" applyProtection="false">
      <alignment horizontal="right" vertical="bottom" textRotation="0" wrapText="false" indent="1" shrinkToFit="false"/>
      <protection locked="true" hidden="false"/>
    </xf>
    <xf numFmtId="164" fontId="28" fillId="0" borderId="124" xfId="0" applyFont="true" applyBorder="true" applyAlignment="true" applyProtection="false">
      <alignment horizontal="left" vertical="center" textRotation="0" wrapText="false" indent="1" shrinkToFit="false"/>
      <protection locked="true" hidden="false"/>
    </xf>
    <xf numFmtId="164" fontId="28" fillId="0" borderId="125"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left" vertical="center" textRotation="0" wrapText="false" indent="1" shrinkToFit="false"/>
      <protection locked="true" hidden="false"/>
    </xf>
    <xf numFmtId="164" fontId="28" fillId="0" borderId="12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127" xfId="0" applyFont="false" applyBorder="true" applyAlignment="true" applyProtection="false">
      <alignment horizontal="right" vertical="bottom" textRotation="0" wrapText="false" indent="1" shrinkToFit="false"/>
      <protection locked="true" hidden="false"/>
    </xf>
    <xf numFmtId="164" fontId="0" fillId="0" borderId="66" xfId="0" applyFont="false" applyBorder="true" applyAlignment="true" applyProtection="false">
      <alignment horizontal="left" vertical="bottom" textRotation="0" wrapText="false" indent="1" shrinkToFit="false"/>
      <protection locked="true" hidden="false"/>
    </xf>
    <xf numFmtId="164" fontId="0" fillId="0" borderId="100" xfId="0" applyFont="false" applyBorder="true" applyAlignment="true" applyProtection="false">
      <alignment horizontal="right" vertical="bottom" textRotation="0" wrapText="false" indent="1" shrinkToFit="false"/>
      <protection locked="true" hidden="false"/>
    </xf>
    <xf numFmtId="164" fontId="0" fillId="0" borderId="0" xfId="0" applyFont="false" applyBorder="true" applyAlignment="true" applyProtection="false">
      <alignment horizontal="right" vertical="bottom" textRotation="0" wrapText="false" indent="1" shrinkToFit="false"/>
      <protection locked="true" hidden="false"/>
    </xf>
    <xf numFmtId="164" fontId="0" fillId="0" borderId="128" xfId="0" applyFont="false" applyBorder="true" applyAlignment="true" applyProtection="false">
      <alignment horizontal="center" vertical="bottom" textRotation="0" wrapText="false" indent="0" shrinkToFit="false"/>
      <protection locked="true" hidden="false"/>
    </xf>
    <xf numFmtId="164" fontId="0" fillId="0" borderId="129" xfId="0" applyFont="false" applyBorder="true" applyAlignment="true" applyProtection="false">
      <alignment horizontal="left" vertical="bottom" textRotation="0" wrapText="false" indent="1" shrinkToFit="false"/>
      <protection locked="true" hidden="false"/>
    </xf>
    <xf numFmtId="164" fontId="0" fillId="0" borderId="130" xfId="0" applyFont="false" applyBorder="true" applyAlignment="true" applyProtection="false">
      <alignment horizontal="right" vertical="bottom" textRotation="0" wrapText="false" indent="1" shrinkToFit="false"/>
      <protection locked="true" hidden="false"/>
    </xf>
    <xf numFmtId="164" fontId="0" fillId="0" borderId="94" xfId="0" applyFont="false" applyBorder="true" applyAlignment="true" applyProtection="false">
      <alignment horizontal="right" vertical="bottom" textRotation="0" wrapText="false" indent="1" shrinkToFit="false"/>
      <protection locked="true" hidden="false"/>
    </xf>
    <xf numFmtId="164" fontId="0" fillId="0" borderId="131" xfId="0" applyFont="false" applyBorder="true" applyAlignment="true" applyProtection="false">
      <alignment horizontal="center" vertical="bottom" textRotation="0" wrapText="false" indent="0" shrinkToFit="false"/>
      <protection locked="true" hidden="false"/>
    </xf>
    <xf numFmtId="164" fontId="0" fillId="0" borderId="94" xfId="0" applyFont="false" applyBorder="true" applyAlignment="true" applyProtection="false">
      <alignment horizontal="left" vertical="bottom" textRotation="0" wrapText="false" indent="1" shrinkToFit="false"/>
      <protection locked="true" hidden="false"/>
    </xf>
    <xf numFmtId="164" fontId="0" fillId="0" borderId="95" xfId="0" applyFont="false" applyBorder="true" applyAlignment="true" applyProtection="false">
      <alignment horizontal="right" vertical="bottom" textRotation="0" wrapText="false" indent="1" shrinkToFit="false"/>
      <protection locked="true" hidden="false"/>
    </xf>
    <xf numFmtId="164" fontId="0" fillId="0" borderId="132" xfId="0" applyFont="false" applyBorder="true" applyAlignment="true" applyProtection="false">
      <alignment horizontal="right" vertical="bottom" textRotation="0" wrapText="false" indent="1" shrinkToFit="false"/>
      <protection locked="true" hidden="false"/>
    </xf>
    <xf numFmtId="164" fontId="0" fillId="0" borderId="133" xfId="0" applyFont="false" applyBorder="true" applyAlignment="true" applyProtection="false">
      <alignment horizontal="left" vertical="bottom" textRotation="0" wrapText="false" indent="1" shrinkToFit="false"/>
      <protection locked="true" hidden="false"/>
    </xf>
    <xf numFmtId="164" fontId="0" fillId="0" borderId="134" xfId="0" applyFont="false" applyBorder="true" applyAlignment="true" applyProtection="false">
      <alignment horizontal="right" vertical="bottom" textRotation="0" wrapText="false" indent="1" shrinkToFit="false"/>
      <protection locked="true" hidden="false"/>
    </xf>
    <xf numFmtId="164" fontId="0" fillId="0" borderId="120" xfId="0" applyFont="false" applyBorder="true" applyAlignment="true" applyProtection="false">
      <alignment horizontal="right" vertical="bottom" textRotation="0" wrapText="false" indent="1" shrinkToFit="false"/>
      <protection locked="true" hidden="false"/>
    </xf>
    <xf numFmtId="164" fontId="0" fillId="0" borderId="135" xfId="0" applyFont="false" applyBorder="true" applyAlignment="true" applyProtection="false">
      <alignment horizontal="right" vertical="bottom" textRotation="0" wrapText="false" indent="1" shrinkToFit="false"/>
      <protection locked="true" hidden="false"/>
    </xf>
    <xf numFmtId="164" fontId="0" fillId="0" borderId="136" xfId="0" applyFont="false" applyBorder="true" applyAlignment="true" applyProtection="false">
      <alignment horizontal="center" vertical="bottom" textRotation="0" wrapText="false" indent="0" shrinkToFit="false"/>
      <protection locked="true" hidden="false"/>
    </xf>
    <xf numFmtId="164" fontId="0" fillId="0" borderId="105" xfId="0" applyFont="false" applyBorder="true" applyAlignment="true" applyProtection="false">
      <alignment horizontal="left" vertical="bottom" textRotation="0" wrapText="false" indent="1" shrinkToFit="false"/>
      <protection locked="true" hidden="false"/>
    </xf>
    <xf numFmtId="164" fontId="0" fillId="0" borderId="106" xfId="0" applyFont="false" applyBorder="true" applyAlignment="true" applyProtection="false">
      <alignment horizontal="right" vertical="bottom" textRotation="0" wrapText="false" indent="1" shrinkToFit="false"/>
      <protection locked="true" hidden="false"/>
    </xf>
    <xf numFmtId="164" fontId="71" fillId="0" borderId="0" xfId="0" applyFont="true" applyBorder="true" applyAlignment="true" applyProtection="true">
      <alignment horizontal="center" vertical="bottom" textRotation="0" wrapText="false" indent="0" shrinkToFit="false"/>
      <protection locked="true" hidden="false"/>
    </xf>
    <xf numFmtId="164" fontId="72" fillId="0" borderId="0" xfId="0" applyFont="true" applyBorder="true" applyAlignment="true" applyProtection="true">
      <alignment horizontal="center" vertical="center" textRotation="0" wrapText="false" indent="0" shrinkToFit="false"/>
      <protection locked="true" hidden="false"/>
    </xf>
    <xf numFmtId="164" fontId="73" fillId="16" borderId="86" xfId="0" applyFont="true" applyBorder="true" applyAlignment="true" applyProtection="true">
      <alignment horizontal="center" vertical="center" textRotation="0" wrapText="false" indent="0" shrinkToFit="false"/>
      <protection locked="false" hidden="false"/>
    </xf>
    <xf numFmtId="170" fontId="0" fillId="7" borderId="96" xfId="0" applyFont="false" applyBorder="true" applyAlignment="true" applyProtection="true">
      <alignment horizontal="center" vertical="bottom" textRotation="0" wrapText="false" indent="0" shrinkToFit="false"/>
      <protection locked="true" hidden="false"/>
    </xf>
    <xf numFmtId="170" fontId="0" fillId="7" borderId="97" xfId="0" applyFont="false" applyBorder="true" applyAlignment="true" applyProtection="true">
      <alignment horizontal="center" vertical="bottom" textRotation="0" wrapText="false" indent="0" shrinkToFit="false"/>
      <protection locked="true" hidden="false"/>
    </xf>
    <xf numFmtId="170" fontId="0" fillId="7" borderId="98" xfId="0" applyFont="false" applyBorder="true" applyAlignment="true" applyProtection="true">
      <alignment horizontal="center" vertical="bottom" textRotation="0" wrapText="false" indent="0" shrinkToFit="false"/>
      <protection locked="true" hidden="false"/>
    </xf>
    <xf numFmtId="164" fontId="67" fillId="0" borderId="0" xfId="0" applyFont="true" applyBorder="false" applyAlignment="true" applyProtection="true">
      <alignment horizontal="center" vertical="bottom" textRotation="0" wrapText="false" indent="0" shrinkToFit="false"/>
      <protection locked="true" hidden="false"/>
    </xf>
    <xf numFmtId="170" fontId="0" fillId="7" borderId="0" xfId="0" applyFont="false" applyBorder="false" applyAlignment="true" applyProtection="true">
      <alignment horizontal="center" vertical="bottom" textRotation="0" wrapText="false" indent="0" shrinkToFit="false"/>
      <protection locked="true" hidden="false"/>
    </xf>
    <xf numFmtId="170" fontId="0" fillId="7" borderId="95" xfId="0" applyFont="false" applyBorder="true" applyAlignment="true" applyProtection="true">
      <alignment horizontal="center" vertical="bottom" textRotation="0" wrapText="false" indent="0" shrinkToFit="false"/>
      <protection locked="true" hidden="false"/>
    </xf>
    <xf numFmtId="164" fontId="66" fillId="16" borderId="86" xfId="0" applyFont="true" applyBorder="true" applyAlignment="true" applyProtection="true">
      <alignment horizontal="left" vertical="bottom" textRotation="0" wrapText="false" indent="1" shrinkToFit="false"/>
      <protection locked="false" hidden="false"/>
    </xf>
    <xf numFmtId="164" fontId="66" fillId="16" borderId="86" xfId="0" applyFont="true" applyBorder="true" applyAlignment="true" applyProtection="true">
      <alignment horizontal="center" vertical="bottom" textRotation="0" wrapText="false" indent="0" shrinkToFit="false"/>
      <protection locked="false" hidden="false"/>
    </xf>
    <xf numFmtId="164" fontId="0" fillId="0" borderId="86" xfId="0" applyFont="false" applyBorder="true" applyAlignment="true" applyProtection="true">
      <alignment horizontal="center" vertical="bottom" textRotation="0" wrapText="false" indent="0" shrinkToFit="false"/>
      <protection locked="true" hidden="false"/>
    </xf>
    <xf numFmtId="170" fontId="0" fillId="7" borderId="86" xfId="0" applyFont="false" applyBorder="true" applyAlignment="true" applyProtection="true">
      <alignment horizontal="center" vertical="bottom" textRotation="0" wrapText="false" indent="0" shrinkToFit="false"/>
      <protection locked="true" hidden="false"/>
    </xf>
    <xf numFmtId="164" fontId="0" fillId="0" borderId="106" xfId="0" applyFont="false" applyBorder="true" applyAlignment="true" applyProtection="true">
      <alignment horizontal="center" vertical="bottom" textRotation="0" wrapText="false" indent="0" shrinkToFit="false"/>
      <protection locked="true" hidden="false"/>
    </xf>
    <xf numFmtId="164" fontId="0" fillId="0" borderId="120" xfId="0" applyFont="false" applyBorder="true" applyAlignment="true" applyProtection="true">
      <alignment horizontal="center" vertical="bottom" textRotation="0" wrapText="false" indent="0" shrinkToFit="false"/>
      <protection locked="true" hidden="false"/>
    </xf>
    <xf numFmtId="164" fontId="0" fillId="0" borderId="66" xfId="0" applyFont="true" applyBorder="true" applyAlignment="true" applyProtection="true">
      <alignment horizontal="center" vertical="center" textRotation="90" wrapText="false" indent="0" shrinkToFit="false"/>
      <protection locked="true" hidden="false"/>
    </xf>
    <xf numFmtId="164" fontId="0" fillId="0" borderId="100" xfId="0" applyFont="true" applyBorder="true" applyAlignment="true" applyProtection="true">
      <alignment horizontal="center" vertical="center" textRotation="90" wrapText="false" indent="0" shrinkToFit="false"/>
      <protection locked="true" hidden="false"/>
    </xf>
    <xf numFmtId="164" fontId="0" fillId="0" borderId="137" xfId="0" applyFont="false" applyBorder="true" applyAlignment="true" applyProtection="true">
      <alignment horizontal="right" vertical="bottom" textRotation="0" wrapText="false" indent="1" shrinkToFit="false"/>
      <protection locked="true" hidden="false"/>
    </xf>
    <xf numFmtId="164" fontId="0" fillId="0" borderId="138" xfId="0" applyFont="false" applyBorder="true" applyAlignment="true" applyProtection="true">
      <alignment horizontal="center" vertical="bottom" textRotation="0" wrapText="false" indent="0" shrinkToFit="false"/>
      <protection locked="true" hidden="false"/>
    </xf>
    <xf numFmtId="164" fontId="0" fillId="0" borderId="139" xfId="0" applyFont="false" applyBorder="true" applyAlignment="true" applyProtection="true">
      <alignment horizontal="center" vertical="bottom" textRotation="0" wrapText="false" indent="0" shrinkToFit="false"/>
      <protection locked="true" hidden="false"/>
    </xf>
    <xf numFmtId="170" fontId="0" fillId="0" borderId="0" xfId="0" applyFont="false" applyBorder="true" applyAlignment="true" applyProtection="true">
      <alignment horizontal="general" vertical="center" textRotation="0" wrapText="true" indent="0" shrinkToFit="false"/>
      <protection locked="true" hidden="false"/>
    </xf>
    <xf numFmtId="170" fontId="0" fillId="0" borderId="0" xfId="0" applyFont="false" applyBorder="false" applyAlignment="fals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center" vertical="bottom" textRotation="0" wrapText="false" indent="0" shrinkToFit="false"/>
      <protection locked="true" hidden="false"/>
    </xf>
    <xf numFmtId="164" fontId="71" fillId="0" borderId="0" xfId="0" applyFont="true" applyBorder="true" applyAlignment="true" applyProtection="true">
      <alignment horizontal="left" vertical="bottom" textRotation="0" wrapText="false" indent="0" shrinkToFit="false"/>
      <protection locked="true" hidden="false"/>
    </xf>
    <xf numFmtId="164" fontId="74" fillId="0" borderId="118" xfId="0" applyFont="true" applyBorder="true" applyAlignment="true" applyProtection="true">
      <alignment horizontal="left" vertical="center" textRotation="0" wrapText="false" indent="0" shrinkToFit="false"/>
      <protection locked="true" hidden="false"/>
    </xf>
    <xf numFmtId="164" fontId="0" fillId="0" borderId="140" xfId="0" applyFont="false" applyBorder="true" applyAlignment="true" applyProtection="true">
      <alignment horizontal="right" vertical="center" textRotation="0" wrapText="false" indent="1" shrinkToFit="false"/>
      <protection locked="true" hidden="false"/>
    </xf>
    <xf numFmtId="164" fontId="0" fillId="16" borderId="90" xfId="0" applyFont="false" applyBorder="true" applyAlignment="true" applyProtection="true">
      <alignment horizontal="center" vertical="center" textRotation="0" wrapText="false" indent="0" shrinkToFit="false"/>
      <protection locked="false" hidden="false"/>
    </xf>
    <xf numFmtId="164" fontId="62" fillId="0" borderId="141" xfId="0" applyFont="true" applyBorder="true" applyAlignment="true" applyProtection="true">
      <alignment horizontal="right" vertical="center" textRotation="0" wrapText="false" indent="1" shrinkToFit="false"/>
      <protection locked="true" hidden="false"/>
    </xf>
    <xf numFmtId="164" fontId="75" fillId="16" borderId="142" xfId="0" applyFont="true" applyBorder="true" applyAlignment="true" applyProtection="true">
      <alignment horizontal="center" vertical="center" textRotation="0" wrapText="false" indent="0" shrinkToFit="false"/>
      <protection locked="false" hidden="false"/>
    </xf>
    <xf numFmtId="164" fontId="0" fillId="0" borderId="143" xfId="0" applyFont="false" applyBorder="true" applyAlignment="true" applyProtection="true">
      <alignment horizontal="center" vertical="bottom" textRotation="0" wrapText="false" indent="0" shrinkToFit="false"/>
      <protection locked="true" hidden="false"/>
    </xf>
    <xf numFmtId="164" fontId="0" fillId="0" borderId="144" xfId="0" applyFont="false" applyBorder="true" applyAlignment="true" applyProtection="true">
      <alignment horizontal="center" vertical="center" textRotation="0" wrapText="false" indent="0" shrinkToFit="false"/>
      <protection locked="true" hidden="false"/>
    </xf>
    <xf numFmtId="164" fontId="0" fillId="0" borderId="94" xfId="0" applyFont="false" applyBorder="true" applyAlignment="true" applyProtection="true">
      <alignment horizontal="right" vertical="center" textRotation="0" wrapText="false" indent="1" shrinkToFit="false"/>
      <protection locked="true" hidden="false"/>
    </xf>
    <xf numFmtId="164" fontId="0" fillId="16" borderId="95" xfId="0" applyFont="false" applyBorder="true" applyAlignment="true" applyProtection="true">
      <alignment horizontal="center" vertical="center" textRotation="0" wrapText="false" indent="0" shrinkToFit="false"/>
      <protection locked="false" hidden="false"/>
    </xf>
    <xf numFmtId="164" fontId="0" fillId="0" borderId="145" xfId="0" applyFont="false" applyBorder="true" applyAlignment="true" applyProtection="true">
      <alignment horizontal="center" vertical="center" textRotation="0" wrapText="false" indent="0" shrinkToFit="false"/>
      <protection locked="true" hidden="false"/>
    </xf>
    <xf numFmtId="164" fontId="0" fillId="0" borderId="146" xfId="0" applyFont="false" applyBorder="true" applyAlignment="true" applyProtection="true">
      <alignment horizontal="right" vertical="center" textRotation="0" wrapText="false" indent="1" shrinkToFit="false"/>
      <protection locked="true" hidden="false"/>
    </xf>
    <xf numFmtId="164" fontId="0" fillId="16" borderId="147" xfId="0" applyFont="false" applyBorder="true" applyAlignment="true" applyProtection="true">
      <alignment horizontal="center" vertical="center" textRotation="0" wrapText="false" indent="0" shrinkToFit="false"/>
      <protection locked="false" hidden="false"/>
    </xf>
    <xf numFmtId="164" fontId="0" fillId="0" borderId="148" xfId="0" applyFont="false" applyBorder="true" applyAlignment="true" applyProtection="true">
      <alignment horizontal="general" vertical="center" textRotation="0" wrapText="false" indent="0" shrinkToFit="false"/>
      <protection locked="true" hidden="false"/>
    </xf>
    <xf numFmtId="164" fontId="0" fillId="0" borderId="135" xfId="0" applyFont="false" applyBorder="true" applyAlignment="true" applyProtection="true">
      <alignment horizontal="center" vertical="bottom" textRotation="0" wrapText="false" indent="0" shrinkToFit="false"/>
      <protection locked="true" hidden="false"/>
    </xf>
    <xf numFmtId="164" fontId="0" fillId="0" borderId="148" xfId="0" applyFont="false" applyBorder="true" applyAlignment="true" applyProtection="true">
      <alignment horizontal="general" vertical="bottom" textRotation="0" wrapText="false" indent="0" shrinkToFit="false"/>
      <protection locked="true" hidden="false"/>
    </xf>
    <xf numFmtId="164" fontId="0" fillId="0" borderId="149" xfId="0" applyFont="false" applyBorder="true" applyAlignment="true" applyProtection="true">
      <alignment horizontal="right" vertical="center" textRotation="0" wrapText="false" indent="1" shrinkToFit="false"/>
      <protection locked="true" hidden="false"/>
    </xf>
    <xf numFmtId="164" fontId="0" fillId="16" borderId="97"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105" xfId="0" applyFont="false" applyBorder="true" applyAlignment="true" applyProtection="true">
      <alignment horizontal="right" vertical="center" textRotation="0" wrapText="false" indent="1" shrinkToFit="false"/>
      <protection locked="true" hidden="false"/>
    </xf>
    <xf numFmtId="164" fontId="0" fillId="16" borderId="106" xfId="0" applyFont="false" applyBorder="true" applyAlignment="true" applyProtection="true">
      <alignment horizontal="center" vertical="center" textRotation="0" wrapText="false" indent="0" shrinkToFit="false"/>
      <protection locked="false" hidden="false"/>
    </xf>
    <xf numFmtId="164" fontId="0" fillId="0" borderId="150" xfId="0" applyFont="false" applyBorder="true" applyAlignment="true" applyProtection="true">
      <alignment horizontal="center" vertical="bottom" textRotation="0" wrapText="false" indent="0" shrinkToFit="false"/>
      <protection locked="true" hidden="false"/>
    </xf>
    <xf numFmtId="164" fontId="0" fillId="0" borderId="118" xfId="0" applyFont="false" applyBorder="true" applyAlignment="true" applyProtection="true">
      <alignment horizontal="general" vertical="bottom" textRotation="0" wrapText="false" indent="0" shrinkToFit="false"/>
      <protection locked="true" hidden="false"/>
    </xf>
    <xf numFmtId="164" fontId="0" fillId="0" borderId="110" xfId="0" applyFont="false" applyBorder="true" applyAlignment="true" applyProtection="true">
      <alignment horizontal="center" vertical="bottom" textRotation="0" wrapText="false" indent="0" shrinkToFit="false"/>
      <protection locked="true" hidden="false"/>
    </xf>
    <xf numFmtId="164" fontId="74" fillId="0" borderId="0" xfId="0" applyFont="true" applyBorder="true" applyAlignment="true" applyProtection="true">
      <alignment horizontal="left" vertical="center" textRotation="0" wrapText="false" indent="0" shrinkToFit="false"/>
      <protection locked="true" hidden="false"/>
    </xf>
    <xf numFmtId="164" fontId="62" fillId="0" borderId="151" xfId="0" applyFont="true" applyBorder="true" applyAlignment="true" applyProtection="true">
      <alignment horizontal="left" vertical="bottom" textRotation="0" wrapText="false" indent="1" shrinkToFit="false"/>
      <protection locked="true" hidden="false"/>
    </xf>
    <xf numFmtId="164" fontId="0" fillId="0" borderId="152" xfId="0" applyFont="false" applyBorder="true" applyAlignment="true" applyProtection="false">
      <alignment horizontal="left" vertical="top" textRotation="0" wrapText="true" indent="1" shrinkToFit="false"/>
      <protection locked="true" hidden="false"/>
    </xf>
    <xf numFmtId="164" fontId="0" fillId="0" borderId="145" xfId="0" applyFont="true" applyBorder="true" applyAlignment="true" applyProtection="false">
      <alignment horizontal="left" vertical="bottom" textRotation="0" wrapText="true" indent="1" shrinkToFit="false"/>
      <protection locked="true" hidden="false"/>
    </xf>
    <xf numFmtId="164" fontId="0" fillId="0" borderId="153" xfId="0" applyFont="false" applyBorder="true" applyAlignment="true" applyProtection="false">
      <alignment horizontal="left" vertical="top" textRotation="0" wrapText="true" indent="1"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bottom" textRotation="0" wrapText="true" indent="0" shrinkToFit="false"/>
      <protection locked="true" hidden="false"/>
    </xf>
    <xf numFmtId="164" fontId="76" fillId="0" borderId="0" xfId="0" applyFont="true" applyBorder="true" applyAlignment="true" applyProtection="false">
      <alignment horizontal="center" vertical="bottom" textRotation="0" wrapText="false" indent="0" shrinkToFit="false"/>
      <protection locked="true" hidden="false"/>
    </xf>
    <xf numFmtId="164" fontId="77" fillId="0" borderId="0" xfId="0" applyFont="true" applyBorder="false" applyAlignment="true" applyProtection="false">
      <alignment horizontal="center" vertical="bottom" textRotation="0" wrapText="false" indent="0" shrinkToFit="false"/>
      <protection locked="true" hidden="false"/>
    </xf>
    <xf numFmtId="164" fontId="78" fillId="0" borderId="154" xfId="0" applyFont="true" applyBorder="true" applyAlignment="true" applyProtection="false">
      <alignment horizontal="right" vertical="center" textRotation="0" wrapText="true" indent="1" shrinkToFit="false"/>
      <protection locked="true" hidden="false"/>
    </xf>
    <xf numFmtId="164" fontId="79" fillId="2" borderId="155" xfId="0" applyFont="true" applyBorder="true" applyAlignment="true" applyProtection="true">
      <alignment horizontal="center" vertical="center" textRotation="0" wrapText="false" indent="0" shrinkToFit="false"/>
      <protection locked="false" hidden="false"/>
    </xf>
    <xf numFmtId="164" fontId="80" fillId="0" borderId="0" xfId="0" applyFont="true" applyBorder="false" applyAlignment="true" applyProtection="true">
      <alignment horizontal="left" vertical="bottom" textRotation="0" wrapText="false" indent="2" shrinkToFit="false"/>
      <protection locked="true" hidden="false"/>
    </xf>
    <xf numFmtId="172" fontId="81" fillId="0" borderId="0" xfId="0" applyFont="true" applyBorder="false" applyAlignment="true" applyProtection="true">
      <alignment horizontal="center" vertical="center" textRotation="0" wrapText="false" indent="0" shrinkToFit="false"/>
      <protection locked="true" hidden="false"/>
    </xf>
    <xf numFmtId="164" fontId="82" fillId="0" borderId="0" xfId="0" applyFont="true" applyBorder="true" applyAlignment="true" applyProtection="false">
      <alignment horizontal="center" vertical="top" textRotation="0" wrapText="false" indent="0" shrinkToFit="false"/>
      <protection locked="true" hidden="false"/>
    </xf>
    <xf numFmtId="164" fontId="82" fillId="0" borderId="0" xfId="0" applyFont="true" applyBorder="false" applyAlignment="true" applyProtection="false">
      <alignment horizontal="center" vertical="center" textRotation="0" wrapText="true" indent="0" shrinkToFit="false"/>
      <protection locked="true" hidden="false"/>
    </xf>
    <xf numFmtId="164" fontId="79"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center" vertical="bottom" textRotation="0" wrapText="false" indent="0" shrinkToFit="false"/>
      <protection locked="false" hidden="false"/>
    </xf>
    <xf numFmtId="164" fontId="28" fillId="23" borderId="156"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true" applyProtection="true">
      <alignment horizontal="center" vertical="bottom" textRotation="0" wrapText="false" indent="0" shrinkToFit="false"/>
      <protection locked="false" hidden="false"/>
    </xf>
    <xf numFmtId="164" fontId="0" fillId="23" borderId="158" xfId="0" applyFont="true" applyBorder="true" applyAlignment="true" applyProtection="false">
      <alignment horizontal="center" vertical="center" textRotation="0" wrapText="true" indent="0" shrinkToFit="false"/>
      <protection locked="true" hidden="false"/>
    </xf>
    <xf numFmtId="164" fontId="0" fillId="23" borderId="159" xfId="0" applyFont="true" applyBorder="true" applyAlignment="true" applyProtection="false">
      <alignment horizontal="center" vertical="center" textRotation="0" wrapText="true" indent="0" shrinkToFit="false"/>
      <protection locked="true" hidden="false"/>
    </xf>
    <xf numFmtId="164" fontId="0" fillId="23" borderId="16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4" fontId="0" fillId="23" borderId="161"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false" hidden="false"/>
    </xf>
    <xf numFmtId="164" fontId="0" fillId="15" borderId="162" xfId="0" applyFont="true" applyBorder="true" applyAlignment="true" applyProtection="true">
      <alignment horizontal="left" vertical="bottom" textRotation="0" wrapText="false" indent="1" shrinkToFit="false"/>
      <protection locked="false" hidden="false"/>
    </xf>
    <xf numFmtId="164" fontId="0" fillId="24" borderId="163" xfId="0" applyFont="true" applyBorder="true" applyAlignment="true" applyProtection="true">
      <alignment horizontal="left" vertical="bottom" textRotation="0" wrapText="false" indent="1" shrinkToFit="false"/>
      <protection locked="false" hidden="false"/>
    </xf>
    <xf numFmtId="164" fontId="0" fillId="25" borderId="163" xfId="0" applyFont="true" applyBorder="true" applyAlignment="true" applyProtection="true">
      <alignment horizontal="left" vertical="bottom" textRotation="0" wrapText="false" indent="1" shrinkToFit="false"/>
      <protection locked="false" hidden="false"/>
    </xf>
    <xf numFmtId="164" fontId="0" fillId="16" borderId="163" xfId="0" applyFont="true" applyBorder="true" applyAlignment="true" applyProtection="true">
      <alignment horizontal="left" vertical="bottom" textRotation="0" wrapText="false" indent="1" shrinkToFit="false"/>
      <protection locked="false" hidden="false"/>
    </xf>
    <xf numFmtId="164" fontId="0" fillId="26" borderId="44" xfId="0" applyFont="true" applyBorder="true" applyAlignment="true" applyProtection="true">
      <alignment horizontal="left" vertical="bottom" textRotation="0" wrapText="true" indent="1" shrinkToFit="false"/>
      <protection locked="false" hidden="false"/>
    </xf>
    <xf numFmtId="164" fontId="0" fillId="2" borderId="164" xfId="0" applyFont="false" applyBorder="true" applyAlignment="true" applyProtection="true">
      <alignment horizontal="left" vertical="bottom" textRotation="0" wrapText="false" indent="1" shrinkToFit="false"/>
      <protection locked="false" hidden="false"/>
    </xf>
    <xf numFmtId="164" fontId="0" fillId="15" borderId="165" xfId="0" applyFont="false" applyBorder="true" applyAlignment="true" applyProtection="true">
      <alignment horizontal="left" vertical="bottom" textRotation="0" wrapText="false" indent="1" shrinkToFit="false"/>
      <protection locked="false" hidden="false"/>
    </xf>
    <xf numFmtId="164" fontId="0" fillId="24" borderId="166" xfId="0" applyFont="false" applyBorder="true" applyAlignment="true" applyProtection="true">
      <alignment horizontal="left" vertical="bottom" textRotation="0" wrapText="false" indent="1" shrinkToFit="false"/>
      <protection locked="false" hidden="false"/>
    </xf>
    <xf numFmtId="164" fontId="0" fillId="25" borderId="166" xfId="0" applyFont="false" applyBorder="true" applyAlignment="true" applyProtection="true">
      <alignment horizontal="left" vertical="bottom" textRotation="0" wrapText="false" indent="1" shrinkToFit="false"/>
      <protection locked="false" hidden="false"/>
    </xf>
    <xf numFmtId="164" fontId="0" fillId="16" borderId="166" xfId="0" applyFont="false" applyBorder="true" applyAlignment="true" applyProtection="true">
      <alignment horizontal="left" vertical="bottom" textRotation="0" wrapText="false" indent="1" shrinkToFit="false"/>
      <protection locked="false" hidden="false"/>
    </xf>
    <xf numFmtId="164" fontId="0" fillId="2" borderId="167" xfId="0" applyFont="false" applyBorder="true" applyAlignment="true" applyProtection="true">
      <alignment horizontal="left" vertical="bottom" textRotation="0" wrapText="false" indent="1" shrinkToFit="false"/>
      <protection locked="false" hidden="false"/>
    </xf>
    <xf numFmtId="164" fontId="0" fillId="25" borderId="168" xfId="0" applyFont="true" applyBorder="true" applyAlignment="true" applyProtection="true">
      <alignment horizontal="left" vertical="bottom" textRotation="0" wrapText="false" indent="1" shrinkToFit="false"/>
      <protection locked="false" hidden="false"/>
    </xf>
    <xf numFmtId="164" fontId="0" fillId="26" borderId="49" xfId="0" applyFont="false" applyBorder="true" applyAlignment="true" applyProtection="true">
      <alignment horizontal="left" vertical="bottom" textRotation="0" wrapText="true" indent="1" shrinkToFit="false"/>
      <protection locked="false" hidden="false"/>
    </xf>
    <xf numFmtId="164" fontId="0" fillId="23" borderId="169" xfId="0" applyFont="false" applyBorder="true" applyAlignment="true" applyProtection="true">
      <alignment horizontal="center" vertical="bottom" textRotation="0" wrapText="false" indent="0" shrinkToFit="false"/>
      <protection locked="true" hidden="false"/>
    </xf>
    <xf numFmtId="164" fontId="0" fillId="15" borderId="170" xfId="0" applyFont="true" applyBorder="true" applyAlignment="true" applyProtection="true">
      <alignment horizontal="left" vertical="bottom" textRotation="0" wrapText="false" indent="1" shrinkToFit="false"/>
      <protection locked="false" hidden="false"/>
    </xf>
    <xf numFmtId="164" fontId="0" fillId="24" borderId="171" xfId="0" applyFont="true" applyBorder="true" applyAlignment="true" applyProtection="true">
      <alignment horizontal="left" vertical="bottom" textRotation="0" wrapText="false" indent="1" shrinkToFit="false"/>
      <protection locked="false" hidden="false"/>
    </xf>
    <xf numFmtId="164" fontId="0" fillId="25" borderId="171" xfId="0" applyFont="true" applyBorder="true" applyAlignment="true" applyProtection="true">
      <alignment horizontal="left" vertical="bottom" textRotation="0" wrapText="false" indent="1" shrinkToFit="false"/>
      <protection locked="false" hidden="false"/>
    </xf>
    <xf numFmtId="164" fontId="0" fillId="16" borderId="171" xfId="0" applyFont="true" applyBorder="true" applyAlignment="true" applyProtection="true">
      <alignment horizontal="left" vertical="bottom" textRotation="0" wrapText="false" indent="1" shrinkToFit="false"/>
      <protection locked="false" hidden="false"/>
    </xf>
    <xf numFmtId="164" fontId="0" fillId="25" borderId="172" xfId="0" applyFont="true" applyBorder="true" applyAlignment="true" applyProtection="true">
      <alignment horizontal="left" vertical="bottom" textRotation="0" wrapText="false" indent="1" shrinkToFit="false"/>
      <protection locked="false" hidden="false"/>
    </xf>
    <xf numFmtId="164" fontId="0" fillId="26" borderId="171" xfId="0" applyFont="tru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false" applyAlignment="true" applyProtection="false">
      <alignment horizontal="left" vertical="bottom" textRotation="0" wrapText="true" indent="1" shrinkToFit="false"/>
      <protection locked="true" hidden="false"/>
    </xf>
    <xf numFmtId="164" fontId="28" fillId="27" borderId="174"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false" applyProtection="true">
      <alignment horizontal="general" vertical="bottom" textRotation="0" wrapText="false" indent="0" shrinkToFit="false"/>
      <protection locked="false" hidden="false"/>
    </xf>
    <xf numFmtId="164" fontId="49" fillId="0" borderId="175" xfId="0" applyFont="true" applyBorder="true" applyAlignment="true" applyProtection="false">
      <alignment horizontal="left" vertical="bottom" textRotation="0" wrapText="false" indent="1" shrinkToFit="false"/>
      <protection locked="true" hidden="false"/>
    </xf>
    <xf numFmtId="164" fontId="0" fillId="0" borderId="176" xfId="0" applyFont="false" applyBorder="true" applyAlignment="true" applyProtection="false">
      <alignment horizontal="left" vertical="bottom" textRotation="0" wrapText="false" indent="1" shrinkToFit="false"/>
      <protection locked="true" hidden="false"/>
    </xf>
    <xf numFmtId="164" fontId="0" fillId="0" borderId="176" xfId="0" applyFont="false" applyBorder="true" applyAlignment="true" applyProtection="false">
      <alignment horizontal="left" vertical="bottom" textRotation="0" wrapText="true" indent="1" shrinkToFit="false"/>
      <protection locked="true" hidden="false"/>
    </xf>
    <xf numFmtId="164" fontId="0" fillId="0" borderId="177" xfId="0" applyFont="false" applyBorder="true" applyAlignment="true" applyProtection="false">
      <alignment horizontal="left" vertical="bottom" textRotation="0" wrapText="false" indent="1" shrinkToFit="false"/>
      <protection locked="true" hidden="false"/>
    </xf>
    <xf numFmtId="164" fontId="0" fillId="23" borderId="178" xfId="0" applyFont="false" applyBorder="true" applyAlignment="true" applyProtection="true">
      <alignment horizontal="center" vertical="bottom" textRotation="0" wrapText="false" indent="0" shrinkToFit="false"/>
      <protection locked="true" hidden="false"/>
    </xf>
    <xf numFmtId="164" fontId="0" fillId="23" borderId="179" xfId="0" applyFont="false" applyBorder="true" applyAlignment="true" applyProtection="true">
      <alignment horizontal="center" vertical="bottom" textRotation="0" wrapText="false" indent="0" shrinkToFit="false"/>
      <protection locked="true" hidden="false"/>
    </xf>
    <xf numFmtId="164" fontId="0" fillId="0" borderId="180" xfId="0" applyFont="false" applyBorder="true" applyAlignment="true" applyProtection="true">
      <alignment horizontal="left" vertical="bottom" textRotation="0" wrapText="false" indent="1" shrinkToFit="false"/>
      <protection locked="true" hidden="false"/>
    </xf>
    <xf numFmtId="164" fontId="0" fillId="0" borderId="180" xfId="0" applyFont="false" applyBorder="true" applyAlignment="true" applyProtection="true">
      <alignment horizontal="left" vertical="bottom" textRotation="0" wrapText="true" indent="1" shrinkToFit="false"/>
      <protection locked="true" hidden="false"/>
    </xf>
    <xf numFmtId="164" fontId="49" fillId="0" borderId="181" xfId="0" applyFont="true" applyBorder="true" applyAlignment="true" applyProtection="false">
      <alignment horizontal="left" vertical="bottom" textRotation="0" wrapText="false" indent="1" shrinkToFit="false"/>
      <protection locked="true" hidden="false"/>
    </xf>
    <xf numFmtId="164" fontId="0" fillId="0" borderId="182" xfId="0" applyFont="false" applyBorder="true" applyAlignment="true" applyProtection="false">
      <alignment horizontal="left" vertical="bottom" textRotation="0" wrapText="false" indent="1" shrinkToFit="false"/>
      <protection locked="true" hidden="false"/>
    </xf>
    <xf numFmtId="164" fontId="0" fillId="0" borderId="182" xfId="0" applyFont="false" applyBorder="true" applyAlignment="true" applyProtection="false">
      <alignment horizontal="left" vertical="bottom" textRotation="0" wrapText="true" indent="1" shrinkToFit="false"/>
      <protection locked="true" hidden="false"/>
    </xf>
    <xf numFmtId="164" fontId="0" fillId="0" borderId="183" xfId="0" applyFont="false" applyBorder="true" applyAlignment="true" applyProtection="false">
      <alignment horizontal="left" vertical="bottom" textRotation="0" wrapText="false" indent="1" shrinkToFit="false"/>
      <protection locked="true" hidden="false"/>
    </xf>
    <xf numFmtId="164" fontId="0" fillId="15" borderId="162" xfId="0" applyFont="true" applyBorder="true" applyAlignment="true" applyProtection="true">
      <alignment horizontal="left" vertical="top" textRotation="0" wrapText="true" indent="1" shrinkToFit="false"/>
      <protection locked="false" hidden="false"/>
    </xf>
    <xf numFmtId="164" fontId="0" fillId="24" borderId="163" xfId="0" applyFont="true" applyBorder="true" applyAlignment="true" applyProtection="true">
      <alignment horizontal="left" vertical="top" textRotation="0" wrapText="true" indent="1" shrinkToFit="false"/>
      <protection locked="false" hidden="false"/>
    </xf>
    <xf numFmtId="164" fontId="0" fillId="25" borderId="163" xfId="0" applyFont="true" applyBorder="true" applyAlignment="true" applyProtection="true">
      <alignment horizontal="left" vertical="top" textRotation="0" wrapText="true" indent="1" shrinkToFit="false"/>
      <protection locked="false" hidden="false"/>
    </xf>
    <xf numFmtId="164" fontId="0" fillId="16" borderId="163" xfId="0" applyFont="true" applyBorder="true" applyAlignment="true" applyProtection="true">
      <alignment horizontal="left" vertical="top" textRotation="0" wrapText="true" indent="1" shrinkToFit="false"/>
      <protection locked="false" hidden="false"/>
    </xf>
    <xf numFmtId="164" fontId="0" fillId="26" borderId="44" xfId="0" applyFont="true" applyBorder="true" applyAlignment="true" applyProtection="true">
      <alignment horizontal="left" vertical="top" textRotation="0" wrapText="true" indent="1" shrinkToFit="false"/>
      <protection locked="false" hidden="false"/>
    </xf>
    <xf numFmtId="164" fontId="0" fillId="2" borderId="164"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top" textRotation="0" wrapText="false" indent="1" shrinkToFit="false"/>
      <protection locked="false" hidden="false"/>
    </xf>
    <xf numFmtId="164" fontId="0" fillId="24" borderId="163" xfId="0" applyFont="true" applyBorder="true" applyAlignment="true" applyProtection="true">
      <alignment horizontal="left" vertical="top" textRotation="0" wrapText="false" indent="1" shrinkToFit="false"/>
      <protection locked="false" hidden="false"/>
    </xf>
    <xf numFmtId="164" fontId="0" fillId="25" borderId="163" xfId="0" applyFont="true" applyBorder="true" applyAlignment="true" applyProtection="true">
      <alignment horizontal="left" vertical="top" textRotation="0" wrapText="false" indent="1" shrinkToFit="false"/>
      <protection locked="false" hidden="false"/>
    </xf>
    <xf numFmtId="164" fontId="0" fillId="16" borderId="163" xfId="0" applyFont="true" applyBorder="true" applyAlignment="true" applyProtection="true">
      <alignment horizontal="left" vertical="top" textRotation="0" wrapText="false" indent="1" shrinkToFit="false"/>
      <protection locked="false" hidden="false"/>
    </xf>
    <xf numFmtId="164" fontId="0" fillId="2" borderId="164" xfId="0" applyFont="false" applyBorder="true" applyAlignment="true" applyProtection="true">
      <alignment horizontal="left" vertical="top" textRotation="0" wrapText="false" indent="1" shrinkToFit="false"/>
      <protection locked="false" hidden="false"/>
    </xf>
    <xf numFmtId="164" fontId="49" fillId="0" borderId="184" xfId="0" applyFont="tru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true" indent="1" shrinkToFit="false"/>
      <protection locked="true" hidden="false"/>
    </xf>
    <xf numFmtId="164" fontId="0" fillId="0" borderId="185" xfId="0" applyFont="false" applyBorder="true" applyAlignment="true" applyProtection="false">
      <alignment horizontal="left" vertical="bottom" textRotation="0" wrapText="false" indent="1" shrinkToFit="false"/>
      <protection locked="true" hidden="false"/>
    </xf>
    <xf numFmtId="164" fontId="83" fillId="0" borderId="0" xfId="0" applyFont="true" applyBorder="true" applyAlignment="false" applyProtection="false">
      <alignment horizontal="general" vertical="bottom" textRotation="0" wrapText="false" indent="0" shrinkToFit="false"/>
      <protection locked="true" hidden="false"/>
    </xf>
    <xf numFmtId="164" fontId="0" fillId="15" borderId="162" xfId="0" applyFont="true" applyBorder="true" applyAlignment="true" applyProtection="true">
      <alignment horizontal="left" vertical="center" textRotation="0" wrapText="false" indent="1" shrinkToFit="false"/>
      <protection locked="false" hidden="false"/>
    </xf>
    <xf numFmtId="164" fontId="0" fillId="24" borderId="163" xfId="0" applyFont="true" applyBorder="true" applyAlignment="true" applyProtection="true">
      <alignment horizontal="left" vertical="center" textRotation="0" wrapText="false" indent="1" shrinkToFit="false"/>
      <protection locked="false" hidden="false"/>
    </xf>
    <xf numFmtId="164" fontId="0" fillId="25" borderId="163" xfId="0" applyFont="true" applyBorder="true" applyAlignment="true" applyProtection="true">
      <alignment horizontal="left" vertical="center" textRotation="0" wrapText="false" indent="1" shrinkToFit="false"/>
      <protection locked="false" hidden="false"/>
    </xf>
    <xf numFmtId="164" fontId="0" fillId="16" borderId="163" xfId="0" applyFont="true" applyBorder="true" applyAlignment="true" applyProtection="true">
      <alignment horizontal="left" vertical="center" textRotation="0" wrapText="false" indent="1" shrinkToFit="false"/>
      <protection locked="false" hidden="false"/>
    </xf>
    <xf numFmtId="164" fontId="0" fillId="26" borderId="44" xfId="0" applyFont="true" applyBorder="true" applyAlignment="true" applyProtection="true">
      <alignment horizontal="left" vertical="center" textRotation="0" wrapText="true" indent="1" shrinkToFit="false"/>
      <protection locked="false" hidden="false"/>
    </xf>
    <xf numFmtId="164" fontId="0" fillId="15" borderId="162" xfId="0" applyFont="true" applyBorder="true" applyAlignment="true" applyProtection="true">
      <alignment horizontal="left" vertical="center" textRotation="0" wrapText="true" indent="1" shrinkToFit="false"/>
      <protection locked="false" hidden="false"/>
    </xf>
    <xf numFmtId="164" fontId="0" fillId="24" borderId="163" xfId="0" applyFont="true" applyBorder="true" applyAlignment="true" applyProtection="true">
      <alignment horizontal="left" vertical="center" textRotation="0" wrapText="true" indent="1" shrinkToFit="false"/>
      <protection locked="false" hidden="false"/>
    </xf>
    <xf numFmtId="164" fontId="0" fillId="25" borderId="163" xfId="0" applyFont="true" applyBorder="true" applyAlignment="true" applyProtection="true">
      <alignment horizontal="left" vertical="center" textRotation="0" wrapText="true" indent="1" shrinkToFit="false"/>
      <protection locked="false" hidden="false"/>
    </xf>
    <xf numFmtId="164" fontId="0" fillId="16" borderId="163" xfId="0" applyFont="true" applyBorder="true" applyAlignment="true" applyProtection="true">
      <alignment horizontal="left" vertical="center" textRotation="0" wrapText="true" indent="1" shrinkToFit="false"/>
      <protection locked="false" hidden="false"/>
    </xf>
    <xf numFmtId="164" fontId="84" fillId="0" borderId="0" xfId="0" applyFont="true" applyBorder="true" applyAlignment="false" applyProtection="false">
      <alignment horizontal="general" vertical="bottom" textRotation="0" wrapText="false" indent="0" shrinkToFit="false"/>
      <protection locked="true" hidden="false"/>
    </xf>
    <xf numFmtId="164" fontId="0" fillId="23" borderId="186" xfId="0" applyFont="false" applyBorder="true" applyAlignment="true" applyProtection="true">
      <alignment horizontal="center" vertical="bottom" textRotation="0" wrapText="false" indent="0" shrinkToFit="false"/>
      <protection locked="true" hidden="false"/>
    </xf>
    <xf numFmtId="164" fontId="0" fillId="23" borderId="187" xfId="0" applyFont="false" applyBorder="true" applyAlignment="true" applyProtection="true">
      <alignment horizontal="center" vertical="bottom" textRotation="0" wrapText="false" indent="0" shrinkToFit="false"/>
      <protection locked="true" hidden="false"/>
    </xf>
    <xf numFmtId="164" fontId="0" fillId="15" borderId="162" xfId="0" applyFont="tru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true">
      <alignment horizontal="general" vertical="top" textRotation="0" wrapText="false" indent="0" shrinkToFit="false"/>
      <protection locked="false" hidden="false"/>
    </xf>
    <xf numFmtId="164" fontId="0" fillId="2" borderId="164" xfId="0" applyFont="false" applyBorder="true" applyAlignment="true" applyProtection="true">
      <alignment horizontal="left" vertical="center" textRotation="0" wrapText="true" indent="1" shrinkToFit="false"/>
      <protection locked="false" hidden="false"/>
    </xf>
    <xf numFmtId="164" fontId="0" fillId="15" borderId="184" xfId="0" applyFont="true" applyBorder="true" applyAlignment="true" applyProtection="true">
      <alignment horizontal="left" vertical="center" textRotation="0" wrapText="false" indent="1" shrinkToFit="false"/>
      <protection locked="false" hidden="false"/>
    </xf>
    <xf numFmtId="164" fontId="0" fillId="24" borderId="188" xfId="0" applyFont="true" applyBorder="true" applyAlignment="true" applyProtection="true">
      <alignment horizontal="left" vertical="center" textRotation="0" wrapText="false" indent="1" shrinkToFit="false"/>
      <protection locked="false" hidden="false"/>
    </xf>
    <xf numFmtId="164" fontId="0" fillId="25" borderId="188" xfId="0" applyFont="true" applyBorder="true" applyAlignment="true" applyProtection="true">
      <alignment horizontal="left" vertical="center" textRotation="0" wrapText="false" indent="1" shrinkToFit="false"/>
      <protection locked="false" hidden="false"/>
    </xf>
    <xf numFmtId="164" fontId="0" fillId="16" borderId="188" xfId="0" applyFont="true" applyBorder="true" applyAlignment="true" applyProtection="true">
      <alignment horizontal="left" vertical="center" textRotation="0" wrapText="false" indent="1" shrinkToFit="false"/>
      <protection locked="false" hidden="false"/>
    </xf>
    <xf numFmtId="164" fontId="0" fillId="2" borderId="189" xfId="0" applyFont="false" applyBorder="true" applyAlignment="true" applyProtection="true">
      <alignment horizontal="left" vertical="center" textRotation="0" wrapText="false" indent="1" shrinkToFit="false"/>
      <protection locked="false" hidden="false"/>
    </xf>
    <xf numFmtId="164" fontId="0" fillId="15" borderId="165" xfId="0" applyFont="true" applyBorder="true" applyAlignment="true" applyProtection="true">
      <alignment horizontal="left" vertical="top" textRotation="0" wrapText="true" indent="1" shrinkToFit="false"/>
      <protection locked="false" hidden="false"/>
    </xf>
    <xf numFmtId="164" fontId="0" fillId="24" borderId="166" xfId="0" applyFont="true" applyBorder="true" applyAlignment="true" applyProtection="true">
      <alignment horizontal="left" vertical="top" textRotation="0" wrapText="true" indent="1" shrinkToFit="false"/>
      <protection locked="false" hidden="false"/>
    </xf>
    <xf numFmtId="164" fontId="0" fillId="25" borderId="166" xfId="0" applyFont="true" applyBorder="true" applyAlignment="true" applyProtection="true">
      <alignment horizontal="left" vertical="top" textRotation="0" wrapText="true" indent="1" shrinkToFit="false"/>
      <protection locked="false" hidden="false"/>
    </xf>
    <xf numFmtId="164" fontId="0" fillId="16" borderId="166" xfId="0" applyFont="true" applyBorder="true" applyAlignment="true" applyProtection="true">
      <alignment horizontal="left" vertical="top" textRotation="0" wrapText="true" indent="1" shrinkToFit="false"/>
      <protection locked="false" hidden="false"/>
    </xf>
    <xf numFmtId="164" fontId="0" fillId="2" borderId="167" xfId="0" applyFont="false" applyBorder="true" applyAlignment="true" applyProtection="true">
      <alignment horizontal="left" vertical="top" textRotation="0" wrapText="true" indent="1" shrinkToFit="false"/>
      <protection locked="false" hidden="false"/>
    </xf>
    <xf numFmtId="164" fontId="0" fillId="25" borderId="168" xfId="0" applyFont="true" applyBorder="true" applyAlignment="true" applyProtection="true">
      <alignment horizontal="left" vertical="top" textRotation="0" wrapText="true" indent="1" shrinkToFit="false"/>
      <protection locked="false" hidden="false"/>
    </xf>
    <xf numFmtId="164" fontId="0" fillId="28" borderId="49" xfId="0" applyFont="tru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center" textRotation="0" wrapText="false" indent="1" shrinkToFit="false"/>
      <protection locked="false" hidden="false"/>
    </xf>
    <xf numFmtId="164" fontId="0" fillId="24" borderId="171" xfId="0" applyFont="false" applyBorder="true" applyAlignment="true" applyProtection="true">
      <alignment horizontal="left" vertical="center" textRotation="0" wrapText="false" indent="1" shrinkToFit="false"/>
      <protection locked="false" hidden="false"/>
    </xf>
    <xf numFmtId="164" fontId="0" fillId="25" borderId="171" xfId="0" applyFont="false" applyBorder="true" applyAlignment="true" applyProtection="true">
      <alignment horizontal="left" vertical="center" textRotation="0" wrapText="false" indent="1" shrinkToFit="false"/>
      <protection locked="false" hidden="false"/>
    </xf>
    <xf numFmtId="164" fontId="0" fillId="16" borderId="171" xfId="0" applyFont="false" applyBorder="true" applyAlignment="true" applyProtection="true">
      <alignment horizontal="left" vertical="center" textRotation="0" wrapText="false" indent="1" shrinkToFit="false"/>
      <protection locked="false" hidden="false"/>
    </xf>
    <xf numFmtId="164" fontId="0" fillId="2" borderId="173" xfId="0" applyFont="false" applyBorder="true" applyAlignment="true" applyProtection="true">
      <alignment horizontal="left" vertical="center" textRotation="0" wrapText="true" indent="1" shrinkToFit="false"/>
      <protection locked="false" hidden="false"/>
    </xf>
    <xf numFmtId="164" fontId="0" fillId="0" borderId="182" xfId="0" applyFont="false" applyBorder="true" applyAlignment="false" applyProtection="false">
      <alignment horizontal="general" vertical="bottom" textRotation="0" wrapText="false" indent="0" shrinkToFit="false"/>
      <protection locked="true" hidden="false"/>
    </xf>
    <xf numFmtId="164" fontId="0" fillId="0" borderId="183" xfId="0" applyFont="false" applyBorder="true" applyAlignment="false" applyProtection="false">
      <alignment horizontal="general" vertical="bottom" textRotation="0" wrapText="false" indent="0" shrinkToFit="false"/>
      <protection locked="true" hidden="false"/>
    </xf>
    <xf numFmtId="164" fontId="0" fillId="2" borderId="167" xfId="0" applyFont="false" applyBorder="true" applyAlignment="true" applyProtection="true">
      <alignment horizontal="left" vertical="center" textRotation="0" wrapText="true" indent="1" shrinkToFit="false"/>
      <protection locked="false" hidden="false"/>
    </xf>
    <xf numFmtId="164" fontId="0" fillId="15" borderId="190" xfId="0" applyFont="true" applyBorder="true" applyAlignment="true" applyProtection="true">
      <alignment horizontal="left" vertical="top" textRotation="0" wrapText="true" indent="1" shrinkToFit="false"/>
      <protection locked="false" hidden="false"/>
    </xf>
    <xf numFmtId="164" fontId="0" fillId="24" borderId="191" xfId="0" applyFont="true" applyBorder="true" applyAlignment="true" applyProtection="true">
      <alignment horizontal="left" vertical="top" textRotation="0" wrapText="true" indent="1" shrinkToFit="false"/>
      <protection locked="false" hidden="false"/>
    </xf>
    <xf numFmtId="164" fontId="0" fillId="25" borderId="191" xfId="0" applyFont="true" applyBorder="true" applyAlignment="true" applyProtection="true">
      <alignment horizontal="left" vertical="top" textRotation="0" wrapText="true" indent="1" shrinkToFit="false"/>
      <protection locked="false" hidden="false"/>
    </xf>
    <xf numFmtId="164" fontId="0" fillId="16" borderId="191" xfId="0" applyFont="true" applyBorder="true" applyAlignment="true" applyProtection="true">
      <alignment horizontal="left" vertical="top" textRotation="0" wrapText="true" indent="1" shrinkToFit="false"/>
      <protection locked="false" hidden="false"/>
    </xf>
    <xf numFmtId="164" fontId="0" fillId="2" borderId="192" xfId="0" applyFont="fals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top" textRotation="0" wrapText="true" indent="1" shrinkToFit="false"/>
      <protection locked="false" hidden="false"/>
    </xf>
    <xf numFmtId="164" fontId="0" fillId="24" borderId="171" xfId="0" applyFont="false" applyBorder="true" applyAlignment="true" applyProtection="true">
      <alignment horizontal="left" vertical="top" textRotation="0" wrapText="true" indent="1" shrinkToFit="false"/>
      <protection locked="false" hidden="false"/>
    </xf>
    <xf numFmtId="164" fontId="0" fillId="25" borderId="171" xfId="0" applyFont="false" applyBorder="true" applyAlignment="true" applyProtection="true">
      <alignment horizontal="left" vertical="top" textRotation="0" wrapText="true" indent="1" shrinkToFit="false"/>
      <protection locked="false" hidden="false"/>
    </xf>
    <xf numFmtId="164" fontId="0" fillId="16" borderId="171" xfId="0" applyFont="false" applyBorder="true" applyAlignment="true" applyProtection="true">
      <alignment horizontal="left" vertical="top" textRotation="0" wrapText="true" indent="1" shrinkToFit="false"/>
      <protection locked="false" hidden="false"/>
    </xf>
    <xf numFmtId="164" fontId="0" fillId="26" borderId="193" xfId="0" applyFont="fals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bottom" textRotation="0" wrapText="true" indent="1" shrinkToFit="false"/>
      <protection locked="false" hidden="false"/>
    </xf>
    <xf numFmtId="164" fontId="0" fillId="24" borderId="163" xfId="0" applyFont="true" applyBorder="true" applyAlignment="true" applyProtection="true">
      <alignment horizontal="left" vertical="bottom" textRotation="0" wrapText="true" indent="1" shrinkToFit="false"/>
      <protection locked="false" hidden="false"/>
    </xf>
    <xf numFmtId="164" fontId="0" fillId="25" borderId="163" xfId="0" applyFont="true" applyBorder="true" applyAlignment="true" applyProtection="true">
      <alignment horizontal="left" vertical="bottom" textRotation="0" wrapText="true" indent="1" shrinkToFit="false"/>
      <protection locked="false" hidden="false"/>
    </xf>
    <xf numFmtId="164" fontId="0" fillId="16" borderId="163" xfId="0" applyFont="true" applyBorder="true" applyAlignment="true" applyProtection="true">
      <alignment horizontal="left" vertical="bottom" textRotation="0" wrapText="true" indent="1" shrinkToFit="false"/>
      <protection locked="false" hidden="false"/>
    </xf>
    <xf numFmtId="164" fontId="0" fillId="26" borderId="193" xfId="0" applyFont="false" applyBorder="true" applyAlignment="true" applyProtection="true">
      <alignment horizontal="left" vertical="top" textRotation="0" wrapText="true" indent="1" shrinkToFit="false"/>
      <protection locked="false" hidden="false"/>
    </xf>
    <xf numFmtId="164" fontId="78" fillId="0" borderId="0" xfId="0" applyFont="true" applyBorder="false" applyAlignment="true" applyProtection="true">
      <alignment horizontal="right" vertical="center" textRotation="0" wrapText="true" indent="1" shrinkToFit="false"/>
      <protection locked="true" hidden="false"/>
    </xf>
    <xf numFmtId="164" fontId="79" fillId="2" borderId="194" xfId="0" applyFont="true" applyBorder="true" applyAlignment="true" applyProtection="true">
      <alignment horizontal="center" vertical="center" textRotation="0" wrapText="false" indent="0" shrinkToFit="false"/>
      <protection locked="false" hidden="false"/>
    </xf>
    <xf numFmtId="164" fontId="85" fillId="0" borderId="0" xfId="0" applyFont="true" applyBorder="false" applyAlignment="true" applyProtection="true">
      <alignment horizontal="left" vertical="bottom" textRotation="0" wrapText="false" indent="2"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2" shrinkToFit="false"/>
      <protection locked="true" hidden="false"/>
    </xf>
    <xf numFmtId="164" fontId="0" fillId="0" borderId="195" xfId="0" applyFont="true" applyBorder="true" applyAlignment="false" applyProtection="true">
      <alignment horizontal="general" vertical="bottom" textRotation="0" wrapText="false" indent="0" shrinkToFit="false"/>
      <protection locked="true" hidden="false"/>
    </xf>
    <xf numFmtId="164" fontId="0" fillId="0" borderId="196" xfId="0" applyFont="true" applyBorder="true" applyAlignment="false" applyProtection="tru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73" fontId="0" fillId="0" borderId="0" xfId="0" applyFont="false" applyBorder="false" applyAlignment="false" applyProtection="true">
      <alignment horizontal="general" vertical="bottom" textRotation="0" wrapText="false" indent="0" shrinkToFit="false"/>
      <protection locked="true" hidden="false"/>
    </xf>
    <xf numFmtId="164" fontId="78" fillId="0" borderId="0" xfId="0" applyFont="true" applyBorder="true" applyAlignment="true" applyProtection="true">
      <alignment horizontal="left" vertical="center" textRotation="0" wrapText="true" indent="0" shrinkToFit="false"/>
      <protection locked="true" hidden="false"/>
    </xf>
    <xf numFmtId="174" fontId="0" fillId="0" borderId="0" xfId="0" applyFont="false" applyBorder="true" applyAlignment="false" applyProtection="true">
      <alignment horizontal="general" vertical="bottom" textRotation="0" wrapText="false" indent="0" shrinkToFit="false"/>
      <protection locked="true" hidden="false"/>
    </xf>
    <xf numFmtId="164" fontId="0" fillId="2" borderId="197"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true">
      <alignment horizontal="general" vertical="bottom" textRotation="0" wrapText="false" indent="0" shrinkToFit="false"/>
      <protection locked="true" hidden="false"/>
    </xf>
    <xf numFmtId="164" fontId="0" fillId="0" borderId="199" xfId="0" applyFont="false" applyBorder="true" applyAlignment="false" applyProtection="true">
      <alignment horizontal="general" vertical="bottom" textRotation="0" wrapText="false" indent="0" shrinkToFit="false"/>
      <protection locked="true" hidden="false"/>
    </xf>
    <xf numFmtId="175" fontId="0" fillId="0" borderId="0" xfId="0" applyFont="false" applyBorder="true" applyAlignment="true" applyProtection="true">
      <alignment horizontal="right" vertical="bottom" textRotation="0" wrapText="false" indent="2" shrinkToFit="false"/>
      <protection locked="true" hidden="false"/>
    </xf>
    <xf numFmtId="164" fontId="86" fillId="0" borderId="0" xfId="0" applyFont="true" applyBorder="false" applyAlignment="true" applyProtection="true">
      <alignment horizontal="general" vertical="center" textRotation="0" wrapText="true" indent="0" shrinkToFit="false"/>
      <protection locked="true" hidden="false"/>
    </xf>
    <xf numFmtId="164" fontId="0" fillId="2" borderId="200"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right" vertical="bottom" textRotation="0" wrapText="false" indent="2" shrinkToFit="false"/>
      <protection locked="true" hidden="false"/>
    </xf>
    <xf numFmtId="164" fontId="79" fillId="0" borderId="0" xfId="0" applyFont="true" applyBorder="true" applyAlignment="true" applyProtection="true">
      <alignment horizontal="general" vertical="center" textRotation="0" wrapText="false" indent="0" shrinkToFit="false"/>
      <protection locked="true" hidden="false"/>
    </xf>
    <xf numFmtId="174" fontId="28" fillId="0" borderId="0" xfId="0" applyFont="true" applyBorder="true" applyAlignment="false" applyProtection="true">
      <alignment horizontal="general" vertical="bottom" textRotation="0" wrapText="false" indent="0" shrinkToFit="false"/>
      <protection locked="true" hidden="false"/>
    </xf>
    <xf numFmtId="164" fontId="0" fillId="2" borderId="201"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false">
      <alignment horizontal="general" vertical="bottom" textRotation="0" wrapText="false" indent="0" shrinkToFit="false"/>
      <protection locked="true" hidden="false"/>
    </xf>
    <xf numFmtId="164" fontId="0" fillId="0" borderId="202" xfId="0" applyFont="true" applyBorder="true" applyAlignment="false" applyProtection="false">
      <alignment horizontal="general" vertical="bottom" textRotation="0" wrapText="false" indent="0" shrinkToFit="false"/>
      <protection locked="true" hidden="false"/>
    </xf>
    <xf numFmtId="164" fontId="0" fillId="0" borderId="203" xfId="0" applyFont="false" applyBorder="true" applyAlignment="false" applyProtection="true">
      <alignment horizontal="general" vertical="bottom" textRotation="0" wrapText="false" indent="0" shrinkToFit="false"/>
      <protection locked="true" hidden="false"/>
    </xf>
    <xf numFmtId="164" fontId="0" fillId="23" borderId="204" xfId="0" applyFont="false" applyBorder="true" applyAlignment="false" applyProtection="false">
      <alignment horizontal="general" vertical="bottom" textRotation="0" wrapText="false" indent="0" shrinkToFit="false"/>
      <protection locked="true" hidden="false"/>
    </xf>
    <xf numFmtId="164" fontId="53" fillId="23" borderId="205" xfId="0" applyFont="true" applyBorder="true" applyAlignment="true" applyProtection="false">
      <alignment horizontal="center" vertical="bottom" textRotation="0" wrapText="false" indent="0" shrinkToFit="false"/>
      <protection locked="true" hidden="false"/>
    </xf>
    <xf numFmtId="164" fontId="0" fillId="23" borderId="206" xfId="0" applyFont="false" applyBorder="true" applyAlignment="false" applyProtection="false">
      <alignment horizontal="general" vertical="bottom" textRotation="0" wrapText="false" indent="0" shrinkToFit="false"/>
      <protection locked="true" hidden="false"/>
    </xf>
    <xf numFmtId="164" fontId="0" fillId="23" borderId="205" xfId="0" applyFont="false" applyBorder="true" applyAlignment="false" applyProtection="false">
      <alignment horizontal="general" vertical="bottom" textRotation="0" wrapText="false" indent="0" shrinkToFit="false"/>
      <protection locked="true" hidden="false"/>
    </xf>
    <xf numFmtId="164" fontId="0" fillId="23" borderId="207"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false" applyProtection="false">
      <alignment horizontal="general" vertical="bottom" textRotation="0" wrapText="false" indent="0" shrinkToFit="false"/>
      <protection locked="true" hidden="false"/>
    </xf>
    <xf numFmtId="164" fontId="0" fillId="23" borderId="208"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true" applyProtection="false">
      <alignment horizontal="general" vertical="center" textRotation="0" wrapText="false" indent="0" shrinkToFit="false"/>
      <protection locked="true" hidden="false"/>
    </xf>
    <xf numFmtId="164" fontId="87" fillId="23" borderId="0" xfId="0" applyFont="true" applyBorder="true" applyAlignment="false" applyProtection="false">
      <alignment horizontal="general" vertical="bottom" textRotation="0" wrapText="false" indent="0" shrinkToFit="false"/>
      <protection locked="true" hidden="false"/>
    </xf>
    <xf numFmtId="164" fontId="28" fillId="23" borderId="0" xfId="0" applyFont="true" applyBorder="true" applyAlignment="false" applyProtection="false">
      <alignment horizontal="general" vertical="bottom" textRotation="0" wrapText="false" indent="0" shrinkToFit="false"/>
      <protection locked="true" hidden="false"/>
    </xf>
    <xf numFmtId="164" fontId="0" fillId="23" borderId="209" xfId="0" applyFont="false" applyBorder="true" applyAlignment="false" applyProtection="false">
      <alignment horizontal="general" vertical="bottom" textRotation="0" wrapText="false" indent="0" shrinkToFit="false"/>
      <protection locked="true" hidden="false"/>
    </xf>
    <xf numFmtId="164" fontId="0" fillId="23" borderId="210" xfId="0" applyFont="false" applyBorder="true" applyAlignment="false" applyProtection="false">
      <alignment horizontal="general" vertical="bottom" textRotation="0" wrapText="false" indent="0" shrinkToFit="false"/>
      <protection locked="true" hidden="false"/>
    </xf>
    <xf numFmtId="164" fontId="0" fillId="23" borderId="21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28" fillId="23" borderId="212" xfId="0" applyFont="true" applyBorder="true" applyAlignment="true" applyProtection="true">
      <alignment horizontal="center" vertical="center" textRotation="0" wrapText="true" indent="0" shrinkToFit="false"/>
      <protection locked="true" hidden="false"/>
    </xf>
    <xf numFmtId="164" fontId="28" fillId="23" borderId="213" xfId="0" applyFont="true" applyBorder="true" applyAlignment="true" applyProtection="true">
      <alignment horizontal="center" vertical="center" textRotation="0" wrapText="true" indent="0" shrinkToFit="false"/>
      <protection locked="true" hidden="false"/>
    </xf>
    <xf numFmtId="164" fontId="28" fillId="23" borderId="183" xfId="0" applyFont="true" applyBorder="true" applyAlignment="true" applyProtection="true">
      <alignment horizontal="center" vertical="center" textRotation="0" wrapText="true" indent="0" shrinkToFit="false"/>
      <protection locked="true" hidden="false"/>
    </xf>
    <xf numFmtId="164" fontId="34" fillId="0" borderId="214" xfId="0" applyFont="true" applyBorder="true" applyAlignment="false" applyProtection="false">
      <alignment horizontal="general" vertical="bottom" textRotation="0" wrapText="false" indent="0" shrinkToFit="false"/>
      <protection locked="true" hidden="false"/>
    </xf>
    <xf numFmtId="164" fontId="48" fillId="0" borderId="215" xfId="0" applyFont="true" applyBorder="true" applyAlignment="true" applyProtection="false">
      <alignment horizontal="center" vertical="bottom" textRotation="0" wrapText="false" indent="0" shrinkToFit="false"/>
      <protection locked="true" hidden="false"/>
    </xf>
    <xf numFmtId="164" fontId="88" fillId="27" borderId="161" xfId="0" applyFont="true" applyBorder="true" applyAlignment="true" applyProtection="true">
      <alignment horizontal="center" vertical="bottom" textRotation="0" wrapText="false" indent="0" shrinkToFit="false"/>
      <protection locked="true" hidden="false"/>
    </xf>
    <xf numFmtId="164" fontId="88" fillId="27" borderId="216" xfId="0" applyFont="true" applyBorder="true" applyAlignment="true" applyProtection="true">
      <alignment horizontal="general" vertical="bottom" textRotation="0" wrapText="false" indent="0" shrinkToFit="false"/>
      <protection locked="true" hidden="false"/>
    </xf>
    <xf numFmtId="164" fontId="88" fillId="27" borderId="217" xfId="0" applyFont="true" applyBorder="true" applyAlignment="true" applyProtection="true">
      <alignment horizontal="left" vertical="bottom" textRotation="0" wrapText="false" indent="1" shrinkToFit="false"/>
      <protection locked="true" hidden="false"/>
    </xf>
    <xf numFmtId="164" fontId="34" fillId="0" borderId="215" xfId="0" applyFont="true" applyBorder="true" applyAlignment="false" applyProtection="false">
      <alignment horizontal="general" vertical="bottom" textRotation="0" wrapText="false" indent="0" shrinkToFit="false"/>
      <protection locked="true" hidden="false"/>
    </xf>
    <xf numFmtId="164" fontId="0" fillId="2" borderId="164" xfId="0" applyFont="false" applyBorder="true" applyAlignment="true" applyProtection="true">
      <alignment horizontal="left" vertical="bottom" textRotation="0" wrapText="false" indent="1" shrinkToFit="false"/>
      <protection locked="true" hidden="false"/>
    </xf>
    <xf numFmtId="164" fontId="34" fillId="0" borderId="215" xfId="0" applyFont="true" applyBorder="true" applyAlignment="false" applyProtection="false">
      <alignment horizontal="general" vertical="bottom" textRotation="0" wrapText="false" indent="0" shrinkToFit="false"/>
      <protection locked="true" hidden="false"/>
    </xf>
    <xf numFmtId="164" fontId="0" fillId="24" borderId="218" xfId="0" applyFont="false" applyBorder="true" applyAlignment="true" applyProtection="true">
      <alignment horizontal="left" vertical="bottom" textRotation="0" wrapText="false" indent="1" shrinkToFit="false"/>
      <protection locked="false" hidden="false"/>
    </xf>
    <xf numFmtId="164" fontId="88" fillId="27" borderId="178" xfId="0" applyFont="true" applyBorder="true" applyAlignment="true" applyProtection="true">
      <alignment horizontal="center" vertical="bottom" textRotation="0" wrapText="false" indent="0" shrinkToFit="false"/>
      <protection locked="true" hidden="false"/>
    </xf>
    <xf numFmtId="164" fontId="0" fillId="24" borderId="0" xfId="0" applyFont="false" applyBorder="true" applyAlignment="true" applyProtection="true">
      <alignment horizontal="left" vertical="bottom" textRotation="0" wrapText="false" indent="1" shrinkToFit="false"/>
      <protection locked="false" hidden="false"/>
    </xf>
    <xf numFmtId="164" fontId="0" fillId="24" borderId="44" xfId="0" applyFont="false" applyBorder="true" applyAlignment="true" applyProtection="true">
      <alignment horizontal="left" vertical="bottom" textRotation="0" wrapText="false" indent="1" shrinkToFit="false"/>
      <protection locked="false" hidden="false"/>
    </xf>
    <xf numFmtId="164" fontId="0" fillId="24" borderId="180" xfId="0" applyFont="false" applyBorder="true" applyAlignment="true" applyProtection="true">
      <alignment horizontal="left" vertical="bottom" textRotation="0" wrapText="false" indent="1" shrinkToFit="false"/>
      <protection locked="false" hidden="false"/>
    </xf>
    <xf numFmtId="164" fontId="0" fillId="2" borderId="173" xfId="0" applyFont="false" applyBorder="true" applyAlignment="true" applyProtection="true">
      <alignment horizontal="left" vertical="bottom" textRotation="0" wrapText="false" indent="1" shrinkToFit="false"/>
      <protection locked="true" hidden="false"/>
    </xf>
    <xf numFmtId="164" fontId="34" fillId="0" borderId="219" xfId="0" applyFont="true" applyBorder="true" applyAlignment="fals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center" vertical="center" textRotation="0" wrapText="false" indent="0" shrinkToFit="false"/>
      <protection locked="true" hidden="false"/>
    </xf>
    <xf numFmtId="164" fontId="89" fillId="0" borderId="0" xfId="0" applyFont="true" applyBorder="true" applyAlignment="true" applyProtection="false">
      <alignment horizontal="center" vertical="bottom" textRotation="0" wrapText="false" indent="0" shrinkToFit="false"/>
      <protection locked="true" hidden="false"/>
    </xf>
    <xf numFmtId="164" fontId="48" fillId="0" borderId="0" xfId="0" applyFont="true" applyBorder="false" applyAlignment="true" applyProtection="false">
      <alignment horizontal="general" vertical="top" textRotation="0" wrapText="tru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50" fillId="0" borderId="220" xfId="0" applyFont="true" applyBorder="true" applyAlignment="true" applyProtection="false">
      <alignment horizontal="center" vertical="bottom" textRotation="0" wrapText="true" indent="0" shrinkToFit="false"/>
      <protection locked="true" hidden="false"/>
    </xf>
    <xf numFmtId="164" fontId="50" fillId="0" borderId="221" xfId="0" applyFont="true" applyBorder="true" applyAlignment="true" applyProtection="false">
      <alignment horizontal="center" vertical="bottom" textRotation="0" wrapText="true" indent="0" shrinkToFit="false"/>
      <protection locked="true" hidden="false"/>
    </xf>
    <xf numFmtId="164" fontId="28" fillId="0" borderId="221" xfId="0" applyFont="true" applyBorder="true" applyAlignment="true" applyProtection="false">
      <alignment horizontal="center" vertical="bottom" textRotation="0" wrapText="false" indent="0" shrinkToFit="false"/>
      <protection locked="true" hidden="false"/>
    </xf>
    <xf numFmtId="164" fontId="28" fillId="0" borderId="221" xfId="0" applyFont="true" applyBorder="true" applyAlignment="true" applyProtection="false">
      <alignment horizontal="center" vertical="center" textRotation="0" wrapText="true" indent="0" shrinkToFit="false"/>
      <protection locked="true" hidden="false"/>
    </xf>
    <xf numFmtId="164" fontId="50" fillId="0" borderId="222" xfId="0" applyFont="true" applyBorder="true" applyAlignment="true" applyProtection="false">
      <alignment horizontal="center" vertical="bottom" textRotation="0" wrapText="true" indent="0" shrinkToFit="false"/>
      <protection locked="true" hidden="false"/>
    </xf>
    <xf numFmtId="164" fontId="0" fillId="0" borderId="223" xfId="0" applyFont="false" applyBorder="true" applyAlignment="true" applyProtection="false">
      <alignment horizontal="right" vertical="bottom" textRotation="0" wrapText="false" indent="2" shrinkToFit="false"/>
      <protection locked="true" hidden="false"/>
    </xf>
    <xf numFmtId="164" fontId="0" fillId="15" borderId="224" xfId="0" applyFont="true" applyBorder="true" applyAlignment="true" applyProtection="true">
      <alignment horizontal="center" vertical="bottom" textRotation="0" wrapText="false" indent="0" shrinkToFit="false"/>
      <protection locked="false" hidden="false"/>
    </xf>
    <xf numFmtId="164" fontId="0" fillId="15" borderId="225" xfId="0" applyFont="true" applyBorder="true" applyAlignment="true" applyProtection="true">
      <alignment horizontal="center" vertical="bottom" textRotation="0" wrapText="false" indent="0" shrinkToFit="false"/>
      <protection locked="false" hidden="false"/>
    </xf>
    <xf numFmtId="175" fontId="0" fillId="24" borderId="225" xfId="0" applyFont="false" applyBorder="true" applyAlignment="true" applyProtection="true">
      <alignment horizontal="right" vertical="bottom" textRotation="0" wrapText="false" indent="2" shrinkToFit="false"/>
      <protection locked="false" hidden="false"/>
    </xf>
    <xf numFmtId="175" fontId="0" fillId="0" borderId="0" xfId="0" applyFont="false" applyBorder="true" applyAlignment="true" applyProtection="false">
      <alignment horizontal="right" vertical="bottom" textRotation="0" wrapText="false" indent="2" shrinkToFit="false"/>
      <protection locked="true" hidden="false"/>
    </xf>
    <xf numFmtId="164" fontId="0" fillId="24" borderId="226" xfId="0" applyFont="false" applyBorder="true" applyAlignment="true" applyProtection="true">
      <alignment horizontal="center" vertical="center" textRotation="0" wrapText="false" indent="0" shrinkToFit="false"/>
      <protection locked="false" hidden="false"/>
    </xf>
    <xf numFmtId="164" fontId="0" fillId="0" borderId="225" xfId="0" applyFont="false" applyBorder="true" applyAlignment="true" applyProtection="true">
      <alignment horizontal="left" vertical="bottom" textRotation="0" wrapText="false" indent="1" shrinkToFit="false"/>
      <protection locked="true" hidden="false"/>
    </xf>
    <xf numFmtId="164" fontId="0" fillId="0" borderId="225" xfId="0" applyFont="false" applyBorder="true" applyAlignment="true" applyProtection="false">
      <alignment horizontal="left" vertical="bottom" textRotation="0" wrapText="false" indent="1" shrinkToFit="false"/>
      <protection locked="true" hidden="false"/>
    </xf>
    <xf numFmtId="164" fontId="0" fillId="0" borderId="227" xfId="0" applyFont="false" applyBorder="true" applyAlignment="false" applyProtection="false">
      <alignment horizontal="general" vertical="bottom" textRotation="0" wrapText="false" indent="0" shrinkToFit="false"/>
      <protection locked="true" hidden="false"/>
    </xf>
    <xf numFmtId="164" fontId="0" fillId="24" borderId="225" xfId="0" applyFont="false" applyBorder="true" applyAlignment="true" applyProtection="true">
      <alignment horizontal="center" vertical="center" textRotation="0" wrapText="false" indent="0" shrinkToFit="false"/>
      <protection locked="false" hidden="false"/>
    </xf>
    <xf numFmtId="164" fontId="48" fillId="0" borderId="0" xfId="0" applyFont="true" applyBorder="false" applyAlignment="true" applyProtection="false">
      <alignment horizontal="center" vertical="bottom" textRotation="0" wrapText="false" indent="0" shrinkToFit="false"/>
      <protection locked="true" hidden="false"/>
    </xf>
    <xf numFmtId="164" fontId="0" fillId="0" borderId="228" xfId="0" applyFont="false" applyBorder="true" applyAlignment="true" applyProtection="false">
      <alignment horizontal="center" vertical="bottom" textRotation="0" wrapText="false" indent="0" shrinkToFit="false"/>
      <protection locked="true" hidden="false"/>
    </xf>
    <xf numFmtId="164" fontId="0" fillId="0" borderId="229" xfId="0" applyFont="false" applyBorder="true" applyAlignment="true" applyProtection="false">
      <alignment horizontal="center" vertical="bottom" textRotation="0" wrapText="false" indent="0" shrinkToFit="false"/>
      <protection locked="true" hidden="false"/>
    </xf>
    <xf numFmtId="164" fontId="0" fillId="0" borderId="229" xfId="0" applyFont="false" applyBorder="true" applyAlignment="true" applyProtection="false">
      <alignment horizontal="left" vertical="bottom" textRotation="0" wrapText="false" indent="1" shrinkToFit="false"/>
      <protection locked="true" hidden="false"/>
    </xf>
    <xf numFmtId="164" fontId="0" fillId="0" borderId="230" xfId="0" applyFont="false" applyBorder="true" applyAlignment="true" applyProtection="false">
      <alignment horizontal="center" vertical="bottom" textRotation="0" wrapText="false" indent="0" shrinkToFit="false"/>
      <protection locked="true" hidden="false"/>
    </xf>
    <xf numFmtId="164" fontId="0" fillId="0" borderId="231" xfId="0" applyFont="false" applyBorder="true" applyAlignment="true" applyProtection="false">
      <alignment horizontal="center" vertical="bottom" textRotation="0" wrapText="false" indent="0" shrinkToFit="false"/>
      <protection locked="true" hidden="false"/>
    </xf>
    <xf numFmtId="164" fontId="0" fillId="0" borderId="232" xfId="0" applyFont="false" applyBorder="true" applyAlignment="true" applyProtection="false">
      <alignment horizontal="center" vertical="bottom" textRotation="0" wrapText="false" indent="0" shrinkToFit="false"/>
      <protection locked="true" hidden="false"/>
    </xf>
    <xf numFmtId="164" fontId="0" fillId="0" borderId="232" xfId="0" applyFont="false" applyBorder="true" applyAlignment="true" applyProtection="false">
      <alignment horizontal="left" vertical="bottom" textRotation="0" wrapText="false" indent="1" shrinkToFit="false"/>
      <protection locked="true" hidden="false"/>
    </xf>
    <xf numFmtId="164" fontId="0" fillId="0" borderId="233" xfId="0" applyFont="false" applyBorder="true" applyAlignment="true" applyProtection="false">
      <alignment horizontal="center" vertical="bottom" textRotation="0" wrapText="false" indent="0" shrinkToFit="false"/>
      <protection locked="true" hidden="false"/>
    </xf>
    <xf numFmtId="164" fontId="28" fillId="21" borderId="234" xfId="0" applyFont="true" applyBorder="true" applyAlignment="false" applyProtection="false">
      <alignment horizontal="general" vertical="bottom" textRotation="0" wrapText="false" indent="0" shrinkToFit="false"/>
      <protection locked="true" hidden="false"/>
    </xf>
    <xf numFmtId="164" fontId="28" fillId="21" borderId="0" xfId="0" applyFont="true" applyBorder="true" applyAlignment="true" applyProtection="false">
      <alignment horizontal="center" vertical="bottom" textRotation="0" wrapText="false" indent="0" shrinkToFit="false"/>
      <protection locked="true" hidden="false"/>
    </xf>
    <xf numFmtId="164" fontId="0" fillId="21" borderId="0" xfId="0" applyFont="false" applyBorder="true" applyAlignment="true" applyProtection="false">
      <alignment horizontal="right" vertical="bottom" textRotation="0" wrapText="false" indent="2" shrinkToFit="false"/>
      <protection locked="true" hidden="false"/>
    </xf>
    <xf numFmtId="164" fontId="0" fillId="21" borderId="235" xfId="0" applyFont="false" applyBorder="true" applyAlignment="true" applyProtection="false">
      <alignment horizontal="left" vertical="bottom" textRotation="0" wrapText="false" indent="1" shrinkToFit="false"/>
      <protection locked="true" hidden="false"/>
    </xf>
    <xf numFmtId="164" fontId="0" fillId="21" borderId="235" xfId="0" applyFont="false" applyBorder="true" applyAlignment="true" applyProtection="false">
      <alignment horizontal="center" vertical="center" textRotation="0" wrapText="false" indent="0" shrinkToFit="false"/>
      <protection locked="true" hidden="false"/>
    </xf>
    <xf numFmtId="164" fontId="0" fillId="21" borderId="236" xfId="0" applyFont="false" applyBorder="true" applyAlignment="true" applyProtection="false">
      <alignment horizontal="center" vertical="center" textRotation="0" wrapText="false" indent="0" shrinkToFit="false"/>
      <protection locked="true" hidden="false"/>
    </xf>
    <xf numFmtId="164" fontId="0" fillId="0" borderId="237" xfId="0" applyFont="false" applyBorder="true" applyAlignment="true" applyProtection="false">
      <alignment horizontal="center" vertical="bottom" textRotation="0" wrapText="false" indent="0" shrinkToFit="false"/>
      <protection locked="true" hidden="false"/>
    </xf>
    <xf numFmtId="164" fontId="0" fillId="0" borderId="238" xfId="0" applyFont="false" applyBorder="true" applyAlignment="true" applyProtection="false">
      <alignment horizontal="center" vertical="bottom" textRotation="0" wrapText="false" indent="0" shrinkToFit="false"/>
      <protection locked="true" hidden="false"/>
    </xf>
    <xf numFmtId="164" fontId="0" fillId="0" borderId="238" xfId="0" applyFont="false" applyBorder="true" applyAlignment="true" applyProtection="false">
      <alignment horizontal="left" vertical="bottom" textRotation="0" wrapText="false" indent="1" shrinkToFit="false"/>
      <protection locked="true" hidden="false"/>
    </xf>
    <xf numFmtId="164" fontId="0" fillId="0" borderId="239" xfId="0" applyFont="false" applyBorder="true" applyAlignment="true" applyProtection="false">
      <alignment horizontal="center" vertical="bottom" textRotation="0" wrapText="false" indent="0" shrinkToFit="false"/>
      <protection locked="true" hidden="false"/>
    </xf>
    <xf numFmtId="164" fontId="0" fillId="24" borderId="240" xfId="0" applyFont="false" applyBorder="true" applyAlignment="true" applyProtection="true">
      <alignment horizontal="left" vertical="bottom" textRotation="0" wrapText="false" indent="3" shrinkToFit="false"/>
      <protection locked="false" hidden="false"/>
    </xf>
    <xf numFmtId="164" fontId="0" fillId="0" borderId="241" xfId="0" applyFont="true" applyBorder="true" applyAlignment="true" applyProtection="false">
      <alignment horizontal="center" vertical="bottom" textRotation="0" wrapText="false" indent="0" shrinkToFit="false"/>
      <protection locked="true" hidden="false"/>
    </xf>
    <xf numFmtId="164" fontId="0" fillId="0" borderId="230" xfId="0" applyFont="false" applyBorder="true" applyAlignment="true" applyProtection="false">
      <alignment horizontal="left" vertical="bottom" textRotation="0" wrapText="false" indent="1" shrinkToFit="false"/>
      <protection locked="true" hidden="false"/>
    </xf>
    <xf numFmtId="164" fontId="0" fillId="0" borderId="242" xfId="0" applyFont="true" applyBorder="true" applyAlignment="true" applyProtection="false">
      <alignment horizontal="center" vertical="bottom" textRotation="0" wrapText="false" indent="0" shrinkToFit="false"/>
      <protection locked="true" hidden="false"/>
    </xf>
    <xf numFmtId="164" fontId="0" fillId="0" borderId="233" xfId="0" applyFont="false" applyBorder="true" applyAlignment="true" applyProtection="false">
      <alignment horizontal="left" vertical="bottom" textRotation="0" wrapText="false" indent="1" shrinkToFit="false"/>
      <protection locked="true" hidden="false"/>
    </xf>
    <xf numFmtId="164" fontId="0" fillId="0" borderId="243" xfId="0" applyFont="true" applyBorder="true" applyAlignment="true" applyProtection="false">
      <alignment horizontal="center" vertical="bottom" textRotation="0" wrapText="false" indent="0" shrinkToFit="false"/>
      <protection locked="true" hidden="false"/>
    </xf>
    <xf numFmtId="164" fontId="0" fillId="0" borderId="239" xfId="0" applyFont="false" applyBorder="true" applyAlignment="true" applyProtection="false">
      <alignment horizontal="left" vertical="bottom" textRotation="0" wrapText="false" indent="1" shrinkToFit="false"/>
      <protection locked="true" hidden="false"/>
    </xf>
    <xf numFmtId="164" fontId="0" fillId="0" borderId="244"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false" indent="1" shrinkToFit="false"/>
      <protection locked="true" hidden="false"/>
    </xf>
    <xf numFmtId="164" fontId="0" fillId="0" borderId="245" xfId="0" applyFont="false" applyBorder="true" applyAlignment="true" applyProtection="false">
      <alignment horizontal="left" vertical="bottom" textRotation="0" wrapText="false" indent="1" shrinkToFit="false"/>
      <protection locked="true" hidden="false"/>
    </xf>
    <xf numFmtId="164" fontId="0" fillId="24" borderId="244" xfId="0" applyFont="false" applyBorder="true" applyAlignment="true" applyProtection="true">
      <alignment horizontal="center" vertical="center" textRotation="0" wrapText="false" indent="0" shrinkToFit="false"/>
      <protection locked="false" hidden="false"/>
    </xf>
    <xf numFmtId="164" fontId="0" fillId="0" borderId="226" xfId="0" applyFont="false" applyBorder="true" applyAlignment="true" applyProtection="false">
      <alignment horizontal="left" vertical="bottom" textRotation="0" wrapText="false" indent="1" shrinkToFit="false"/>
      <protection locked="true" hidden="false"/>
    </xf>
    <xf numFmtId="164" fontId="0" fillId="0" borderId="246"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24" borderId="240"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240" xfId="0" applyFont="false" applyBorder="true" applyAlignment="true" applyProtection="false">
      <alignment horizontal="left" vertical="bottom" textRotation="0" wrapText="false" indent="1" shrinkToFit="false"/>
      <protection locked="true" hidden="false"/>
    </xf>
    <xf numFmtId="164" fontId="0" fillId="0" borderId="247" xfId="0" applyFont="false" applyBorder="true" applyAlignment="true" applyProtection="false">
      <alignment horizontal="right" vertical="bottom" textRotation="0" wrapText="false" indent="2" shrinkToFit="false"/>
      <protection locked="true" hidden="false"/>
    </xf>
    <xf numFmtId="164" fontId="0" fillId="15" borderId="248" xfId="0" applyFont="true" applyBorder="true" applyAlignment="true" applyProtection="true">
      <alignment horizontal="center" vertical="bottom" textRotation="0" wrapText="false" indent="0" shrinkToFit="false"/>
      <protection locked="false" hidden="false"/>
    </xf>
    <xf numFmtId="164" fontId="0" fillId="15" borderId="249" xfId="0" applyFont="true" applyBorder="true" applyAlignment="true" applyProtection="true">
      <alignment horizontal="center" vertical="bottom" textRotation="0" wrapText="false" indent="0" shrinkToFit="false"/>
      <protection locked="false" hidden="false"/>
    </xf>
    <xf numFmtId="175" fontId="0" fillId="24" borderId="249" xfId="0" applyFont="false" applyBorder="true" applyAlignment="true" applyProtection="true">
      <alignment horizontal="right" vertical="bottom" textRotation="0" wrapText="false" indent="2" shrinkToFit="false"/>
      <protection locked="false" hidden="false"/>
    </xf>
    <xf numFmtId="175" fontId="0" fillId="0" borderId="250" xfId="0" applyFont="false" applyBorder="true" applyAlignment="true" applyProtection="false">
      <alignment horizontal="right" vertical="bottom" textRotation="0" wrapText="false" indent="2" shrinkToFit="false"/>
      <protection locked="true" hidden="false"/>
    </xf>
    <xf numFmtId="164" fontId="0" fillId="24" borderId="249" xfId="0" applyFont="false" applyBorder="true" applyAlignment="true" applyProtection="true">
      <alignment horizontal="center" vertical="center" textRotation="0" wrapText="false" indent="0" shrinkToFit="false"/>
      <protection locked="false" hidden="false"/>
    </xf>
    <xf numFmtId="164" fontId="0" fillId="0" borderId="249" xfId="0" applyFont="false" applyBorder="true" applyAlignment="true" applyProtection="true">
      <alignment horizontal="left" vertical="bottom" textRotation="0" wrapText="false" indent="1" shrinkToFit="false"/>
      <protection locked="true" hidden="false"/>
    </xf>
    <xf numFmtId="164" fontId="0" fillId="0" borderId="249" xfId="0" applyFont="false" applyBorder="true" applyAlignment="true" applyProtection="false">
      <alignment horizontal="left" vertical="bottom" textRotation="0" wrapText="false" indent="1" shrinkToFit="false"/>
      <protection locked="true" hidden="false"/>
    </xf>
    <xf numFmtId="164" fontId="0" fillId="0" borderId="249" xfId="0" applyFont="false" applyBorder="true" applyAlignment="true" applyProtection="false">
      <alignment horizontal="center" vertical="center" textRotation="0" wrapText="false" indent="0" shrinkToFit="false"/>
      <protection locked="true" hidden="false"/>
    </xf>
    <xf numFmtId="164" fontId="0" fillId="0" borderId="251" xfId="0" applyFont="false" applyBorder="true" applyAlignment="true" applyProtection="false">
      <alignment horizontal="left" vertical="bottom" textRotation="0" wrapText="false" indent="1" shrinkToFit="false"/>
      <protection locked="true" hidden="false"/>
    </xf>
    <xf numFmtId="164" fontId="90" fillId="0" borderId="0" xfId="0" applyFont="true" applyBorder="false" applyAlignment="true" applyProtection="false">
      <alignment horizontal="general" vertical="bottom" textRotation="0" wrapText="false" indent="0" shrinkToFit="false"/>
      <protection locked="true" hidden="false"/>
    </xf>
    <xf numFmtId="164" fontId="91" fillId="0" borderId="0" xfId="0" applyFont="true" applyBorder="true" applyAlignment="true" applyProtection="false">
      <alignment horizontal="center" vertical="bottom" textRotation="0" wrapText="false" indent="0" shrinkToFit="false"/>
      <protection locked="true" hidden="false"/>
    </xf>
    <xf numFmtId="164" fontId="92" fillId="0" borderId="0" xfId="0" applyFont="true" applyBorder="true" applyAlignment="true" applyProtection="false">
      <alignment horizontal="center" vertical="center" textRotation="0" wrapText="true" indent="0" shrinkToFit="false"/>
      <protection locked="true" hidden="false"/>
    </xf>
    <xf numFmtId="164" fontId="93" fillId="0" borderId="252" xfId="0" applyFont="true" applyBorder="true" applyAlignment="true" applyProtection="false">
      <alignment horizontal="center" vertical="center" textRotation="0" wrapText="true" indent="0" shrinkToFit="false"/>
      <protection locked="true" hidden="false"/>
    </xf>
    <xf numFmtId="164" fontId="94" fillId="0" borderId="253" xfId="0" applyFont="true" applyBorder="true" applyAlignment="true" applyProtection="false">
      <alignment horizontal="center" vertical="top" textRotation="0" wrapText="true" indent="0" shrinkToFit="false"/>
      <protection locked="true" hidden="false"/>
    </xf>
    <xf numFmtId="164" fontId="94" fillId="0" borderId="254" xfId="0" applyFont="true" applyBorder="true" applyAlignment="true" applyProtection="false">
      <alignment horizontal="center" vertical="center" textRotation="0" wrapText="true" indent="0" shrinkToFit="false"/>
      <protection locked="true" hidden="false"/>
    </xf>
    <xf numFmtId="164" fontId="94" fillId="0" borderId="255" xfId="0" applyFont="true" applyBorder="true" applyAlignment="true" applyProtection="false">
      <alignment horizontal="center" vertical="center" textRotation="0" wrapText="true" indent="0" shrinkToFit="false"/>
      <protection locked="true" hidden="false"/>
    </xf>
    <xf numFmtId="164" fontId="94" fillId="0" borderId="256" xfId="0" applyFont="true" applyBorder="true" applyAlignment="true" applyProtection="false">
      <alignment horizontal="center" vertical="center" textRotation="0" wrapText="true" indent="0" shrinkToFit="false"/>
      <protection locked="true" hidden="false"/>
    </xf>
    <xf numFmtId="164" fontId="94" fillId="0" borderId="257" xfId="0" applyFont="true" applyBorder="true" applyAlignment="true" applyProtection="false">
      <alignment horizontal="center" vertical="center" textRotation="0" wrapText="true" indent="0" shrinkToFit="false"/>
      <protection locked="true" hidden="false"/>
    </xf>
    <xf numFmtId="164" fontId="94" fillId="0" borderId="258" xfId="0" applyFont="true" applyBorder="true" applyAlignment="true" applyProtection="false">
      <alignment horizontal="center" vertical="center" textRotation="0" wrapText="true" indent="0" shrinkToFit="false"/>
      <protection locked="true" hidden="false"/>
    </xf>
    <xf numFmtId="164" fontId="94" fillId="0" borderId="259" xfId="0" applyFont="true" applyBorder="true" applyAlignment="true" applyProtection="false">
      <alignment horizontal="center" vertical="center" textRotation="0" wrapText="true" indent="0" shrinkToFit="false"/>
      <protection locked="true" hidden="false"/>
    </xf>
    <xf numFmtId="164" fontId="94" fillId="0" borderId="260" xfId="0" applyFont="true" applyBorder="true" applyAlignment="true" applyProtection="false">
      <alignment horizontal="center" vertical="center" textRotation="0" wrapText="true" indent="0" shrinkToFit="false"/>
      <protection locked="true" hidden="false"/>
    </xf>
    <xf numFmtId="164" fontId="94" fillId="0" borderId="261" xfId="0" applyFont="true" applyBorder="true" applyAlignment="true" applyProtection="false">
      <alignment horizontal="center" vertical="center" textRotation="0" wrapText="true" indent="0" shrinkToFit="false"/>
      <protection locked="true" hidden="false"/>
    </xf>
    <xf numFmtId="164" fontId="94" fillId="0" borderId="262" xfId="0" applyFont="true" applyBorder="true" applyAlignment="true" applyProtection="false">
      <alignment horizontal="center" vertical="center" textRotation="0" wrapText="true" indent="0" shrinkToFit="false"/>
      <protection locked="true" hidden="false"/>
    </xf>
    <xf numFmtId="164" fontId="95" fillId="0" borderId="263" xfId="0" applyFont="true" applyBorder="true" applyAlignment="true" applyProtection="false">
      <alignment horizontal="center" vertical="center" textRotation="0" wrapText="true" indent="0" shrinkToFit="false"/>
      <protection locked="true" hidden="false"/>
    </xf>
    <xf numFmtId="164" fontId="95" fillId="0" borderId="264" xfId="0" applyFont="true" applyBorder="true" applyAlignment="true" applyProtection="false">
      <alignment horizontal="center" vertical="center" textRotation="0" wrapText="true" indent="0" shrinkToFit="false"/>
      <protection locked="true" hidden="false"/>
    </xf>
    <xf numFmtId="164" fontId="95" fillId="0" borderId="265" xfId="0" applyFont="true" applyBorder="true" applyAlignment="true" applyProtection="false">
      <alignment horizontal="center" vertical="center" textRotation="0" wrapText="true" indent="0" shrinkToFit="false"/>
      <protection locked="true" hidden="false"/>
    </xf>
    <xf numFmtId="164" fontId="96" fillId="0" borderId="266" xfId="0" applyFont="true" applyBorder="true" applyAlignment="true" applyProtection="false">
      <alignment horizontal="center" vertical="center" textRotation="0" wrapText="false" indent="0" shrinkToFit="false"/>
      <protection locked="true" hidden="false"/>
    </xf>
    <xf numFmtId="164" fontId="96" fillId="0" borderId="267" xfId="0" applyFont="true" applyBorder="true" applyAlignment="true" applyProtection="false">
      <alignment horizontal="center" vertical="center" textRotation="0" wrapText="false" indent="0" shrinkToFit="false"/>
      <protection locked="true" hidden="false"/>
    </xf>
    <xf numFmtId="164" fontId="96" fillId="0" borderId="268" xfId="0" applyFont="true" applyBorder="true" applyAlignment="true" applyProtection="false">
      <alignment horizontal="center" vertical="center" textRotation="0" wrapText="false" indent="0" shrinkToFit="false"/>
      <protection locked="true" hidden="false"/>
    </xf>
    <xf numFmtId="164" fontId="96" fillId="0" borderId="269" xfId="0" applyFont="true" applyBorder="true" applyAlignment="true" applyProtection="false">
      <alignment horizontal="center" vertical="center" textRotation="0" wrapText="false" indent="0" shrinkToFit="false"/>
      <protection locked="true" hidden="false"/>
    </xf>
    <xf numFmtId="164" fontId="95" fillId="0" borderId="270" xfId="0" applyFont="true" applyBorder="true" applyAlignment="true" applyProtection="false">
      <alignment horizontal="center" vertical="center" textRotation="0" wrapText="true" indent="0" shrinkToFit="false"/>
      <protection locked="true" hidden="false"/>
    </xf>
    <xf numFmtId="164" fontId="95" fillId="0" borderId="271" xfId="0" applyFont="true" applyBorder="true" applyAlignment="true" applyProtection="false">
      <alignment horizontal="center" vertical="center" textRotation="0" wrapText="true" indent="0" shrinkToFit="false"/>
      <protection locked="true" hidden="false"/>
    </xf>
    <xf numFmtId="164" fontId="95" fillId="0" borderId="272" xfId="0" applyFont="true" applyBorder="true" applyAlignment="true" applyProtection="false">
      <alignment horizontal="center" vertical="center" textRotation="0" wrapText="true" indent="0" shrinkToFit="false"/>
      <protection locked="true" hidden="false"/>
    </xf>
    <xf numFmtId="164" fontId="96" fillId="0" borderId="273" xfId="0" applyFont="true" applyBorder="true" applyAlignment="true" applyProtection="false">
      <alignment horizontal="center" vertical="center" textRotation="0" wrapText="false" indent="0" shrinkToFit="false"/>
      <protection locked="true" hidden="false"/>
    </xf>
    <xf numFmtId="164" fontId="96" fillId="0" borderId="274" xfId="0" applyFont="true" applyBorder="true" applyAlignment="true" applyProtection="false">
      <alignment horizontal="center" vertical="center" textRotation="0" wrapText="false" indent="0" shrinkToFit="false"/>
      <protection locked="true" hidden="false"/>
    </xf>
    <xf numFmtId="164" fontId="97"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0" fillId="0" borderId="275" xfId="0" applyFont="false" applyBorder="true" applyAlignment="true" applyProtection="false">
      <alignment horizontal="center" vertical="bottom" textRotation="0" wrapText="false" indent="0" shrinkToFit="false"/>
      <protection locked="true" hidden="false"/>
    </xf>
    <xf numFmtId="164"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275" xfId="0" applyFont="true" applyBorder="true" applyAlignment="true" applyProtection="false">
      <alignment horizontal="center" vertical="bottom" textRotation="0" wrapText="false" indent="0" shrinkToFit="false"/>
      <protection locked="true" hidden="false"/>
    </xf>
    <xf numFmtId="164" fontId="0" fillId="0" borderId="276" xfId="0" applyFont="true" applyBorder="true" applyAlignment="true" applyProtection="false">
      <alignment horizontal="center" vertical="bottom" textRotation="0" wrapText="false" indent="0" shrinkToFit="false"/>
      <protection locked="true" hidden="false"/>
    </xf>
    <xf numFmtId="164" fontId="0" fillId="0" borderId="276" xfId="0" applyFont="false" applyBorder="true" applyAlignment="false" applyProtection="false">
      <alignment horizontal="general" vertical="bottom" textRotation="0" wrapText="false" indent="0" shrinkToFit="false"/>
      <protection locked="true" hidden="false"/>
    </xf>
    <xf numFmtId="176" fontId="0" fillId="0" borderId="276" xfId="0" applyFont="false" applyBorder="true" applyAlignment="false" applyProtection="false">
      <alignment horizontal="general" vertical="bottom" textRotation="0" wrapText="false" indent="0" shrinkToFit="false"/>
      <protection locked="true" hidden="false"/>
    </xf>
    <xf numFmtId="164" fontId="34" fillId="0" borderId="277" xfId="0" applyFont="true" applyBorder="true" applyAlignment="false" applyProtection="false">
      <alignment horizontal="general" vertical="bottom" textRotation="0" wrapText="false" indent="0" shrinkToFit="false"/>
      <protection locked="true" hidden="false"/>
    </xf>
    <xf numFmtId="164" fontId="0" fillId="0" borderId="278"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6" fontId="0" fillId="0" borderId="0" xfId="0" applyFont="false" applyBorder="true" applyAlignment="false" applyProtection="false">
      <alignment horizontal="general" vertical="bottom" textRotation="0" wrapText="false" indent="0" shrinkToFit="false"/>
      <protection locked="true" hidden="false"/>
    </xf>
    <xf numFmtId="164" fontId="34" fillId="0" borderId="279" xfId="0" applyFont="true" applyBorder="true" applyAlignment="false" applyProtection="false">
      <alignment horizontal="general" vertical="bottom" textRotation="0" wrapText="false" indent="0" shrinkToFit="false"/>
      <protection locked="true" hidden="false"/>
    </xf>
    <xf numFmtId="164" fontId="0" fillId="0" borderId="280" xfId="0" applyFont="false" applyBorder="true" applyAlignment="false" applyProtection="false">
      <alignment horizontal="general" vertical="bottom" textRotation="0" wrapText="false" indent="0" shrinkToFit="false"/>
      <protection locked="true" hidden="false"/>
    </xf>
    <xf numFmtId="164" fontId="34" fillId="0" borderId="281" xfId="0" applyFont="true" applyBorder="true" applyAlignment="false" applyProtection="false">
      <alignment horizontal="general" vertical="bottom" textRotation="0" wrapText="false" indent="0" shrinkToFit="false"/>
      <protection locked="true" hidden="false"/>
    </xf>
    <xf numFmtId="164" fontId="0" fillId="0" borderId="282" xfId="0" applyFont="false" applyBorder="true" applyAlignment="false" applyProtection="false">
      <alignment horizontal="general" vertical="bottom" textRotation="0" wrapText="false" indent="0" shrinkToFit="false"/>
      <protection locked="true" hidden="false"/>
    </xf>
    <xf numFmtId="176"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center" vertical="bottom" textRotation="0" wrapText="false" indent="0" shrinkToFit="false"/>
      <protection locked="true" hidden="false"/>
    </xf>
    <xf numFmtId="164" fontId="0" fillId="0" borderId="283" xfId="0" applyFont="true" applyBorder="true" applyAlignment="true" applyProtection="false">
      <alignment horizontal="center" vertical="bottom" textRotation="0" wrapText="false" indent="0" shrinkToFit="false"/>
      <protection locked="true" hidden="false"/>
    </xf>
    <xf numFmtId="164" fontId="0" fillId="0" borderId="284" xfId="0" applyFont="false" applyBorder="true" applyAlignment="false" applyProtection="false">
      <alignment horizontal="general" vertical="bottom" textRotation="0" wrapText="false" indent="0" shrinkToFit="false"/>
      <protection locked="true" hidden="false"/>
    </xf>
    <xf numFmtId="164" fontId="98" fillId="29" borderId="284" xfId="0" applyFont="true" applyBorder="true" applyAlignment="true" applyProtection="false">
      <alignment horizontal="center" vertical="bottom" textRotation="0" wrapText="false" indent="0" shrinkToFit="false"/>
      <protection locked="true" hidden="false"/>
    </xf>
    <xf numFmtId="164" fontId="0" fillId="0" borderId="284" xfId="0" applyFont="false" applyBorder="true" applyAlignment="true" applyProtection="false">
      <alignment horizontal="center" vertical="bottom" textRotation="0" wrapText="false" indent="0" shrinkToFit="false"/>
      <protection locked="true" hidden="false"/>
    </xf>
    <xf numFmtId="164" fontId="0" fillId="0" borderId="285" xfId="0" applyFont="false" applyBorder="true" applyAlignment="true" applyProtection="false">
      <alignment horizontal="center" vertical="bottom" textRotation="0" wrapText="false" indent="0" shrinkToFit="false"/>
      <protection locked="true" hidden="false"/>
    </xf>
    <xf numFmtId="164" fontId="0" fillId="0" borderId="286" xfId="0" applyFont="false" applyBorder="true" applyAlignment="true" applyProtection="false">
      <alignment horizontal="center" vertical="bottom" textRotation="0" wrapText="false" indent="0" shrinkToFit="false"/>
      <protection locked="true" hidden="false"/>
    </xf>
    <xf numFmtId="176" fontId="0" fillId="0" borderId="284" xfId="0" applyFont="false" applyBorder="true" applyAlignment="false" applyProtection="false">
      <alignment horizontal="general" vertical="bottom" textRotation="0" wrapText="false" indent="0" shrinkToFit="false"/>
      <protection locked="true" hidden="false"/>
    </xf>
    <xf numFmtId="164" fontId="0" fillId="0" borderId="287" xfId="0" applyFont="false" applyBorder="true" applyAlignment="true" applyProtection="false">
      <alignment horizontal="center" vertical="bottom" textRotation="0" wrapText="false" indent="0" shrinkToFit="false"/>
      <protection locked="true" hidden="false"/>
    </xf>
    <xf numFmtId="164" fontId="0" fillId="0" borderId="288" xfId="0" applyFont="false" applyBorder="true" applyAlignment="false" applyProtection="false">
      <alignment horizontal="general" vertical="bottom" textRotation="0" wrapText="false" indent="0" shrinkToFit="false"/>
      <protection locked="true" hidden="false"/>
    </xf>
    <xf numFmtId="164" fontId="0" fillId="0" borderId="284" xfId="0" applyFont="true" applyBorder="true" applyAlignment="true" applyProtection="false">
      <alignment horizontal="center" vertical="bottom" textRotation="0" wrapText="false" indent="0" shrinkToFit="false"/>
      <protection locked="true" hidden="false"/>
    </xf>
    <xf numFmtId="164" fontId="24" fillId="29" borderId="285" xfId="0" applyFont="true" applyBorder="true" applyAlignment="false" applyProtection="false">
      <alignment horizontal="general" vertical="bottom" textRotation="0" wrapText="false" indent="0" shrinkToFit="false"/>
      <protection locked="true" hidden="false"/>
    </xf>
    <xf numFmtId="164" fontId="24" fillId="29" borderId="289" xfId="0" applyFont="true" applyBorder="true" applyAlignment="true" applyProtection="false">
      <alignment horizontal="center" vertical="bottom" textRotation="0" wrapText="false" indent="0" shrinkToFit="false"/>
      <protection locked="true" hidden="false"/>
    </xf>
    <xf numFmtId="164" fontId="24" fillId="29" borderId="290" xfId="0" applyFont="true" applyBorder="true" applyAlignment="true" applyProtection="false">
      <alignment horizontal="left" vertical="bottom" textRotation="0" wrapText="false" indent="0" shrinkToFit="false"/>
      <protection locked="true" hidden="false"/>
    </xf>
    <xf numFmtId="164" fontId="0" fillId="0" borderId="291" xfId="0" applyFont="true" applyBorder="true" applyAlignment="true" applyProtection="false">
      <alignment horizontal="center" vertical="bottom" textRotation="0" wrapText="false" indent="0" shrinkToFit="false"/>
      <protection locked="true" hidden="false"/>
    </xf>
    <xf numFmtId="164" fontId="0" fillId="0" borderId="147" xfId="0" applyFont="false" applyBorder="true" applyAlignment="false" applyProtection="false">
      <alignment horizontal="general" vertical="bottom" textRotation="0" wrapText="false" indent="0" shrinkToFit="false"/>
      <protection locked="true" hidden="false"/>
    </xf>
    <xf numFmtId="164" fontId="98" fillId="29" borderId="147" xfId="0" applyFont="true" applyBorder="true" applyAlignment="true" applyProtection="false">
      <alignment horizontal="center" vertical="bottom" textRotation="0" wrapText="false" indent="0" shrinkToFit="false"/>
      <protection locked="true" hidden="false"/>
    </xf>
    <xf numFmtId="164" fontId="0" fillId="0" borderId="147" xfId="0" applyFont="false" applyBorder="true" applyAlignment="true" applyProtection="false">
      <alignment horizontal="center" vertical="bottom" textRotation="0" wrapText="false" indent="0" shrinkToFit="false"/>
      <protection locked="true" hidden="false"/>
    </xf>
    <xf numFmtId="164" fontId="0" fillId="0" borderId="292" xfId="0" applyFont="false" applyBorder="true" applyAlignment="true" applyProtection="false">
      <alignment horizontal="center" vertical="bottom" textRotation="0" wrapText="false" indent="0" shrinkToFit="false"/>
      <protection locked="true" hidden="false"/>
    </xf>
    <xf numFmtId="164" fontId="0" fillId="0" borderId="293" xfId="0" applyFont="false" applyBorder="true" applyAlignment="true" applyProtection="false">
      <alignment horizontal="center" vertical="bottom" textRotation="0" wrapText="false" indent="0" shrinkToFit="false"/>
      <protection locked="true" hidden="false"/>
    </xf>
    <xf numFmtId="176" fontId="0" fillId="0" borderId="147" xfId="0" applyFont="false" applyBorder="true" applyAlignment="false" applyProtection="false">
      <alignment horizontal="general" vertical="bottom" textRotation="0" wrapText="false" indent="0" shrinkToFit="false"/>
      <protection locked="true" hidden="false"/>
    </xf>
    <xf numFmtId="164" fontId="0" fillId="0" borderId="294" xfId="0" applyFont="false" applyBorder="true" applyAlignment="true" applyProtection="false">
      <alignment horizontal="center" vertical="bottom" textRotation="0" wrapText="false" indent="0" shrinkToFit="false"/>
      <protection locked="true" hidden="false"/>
    </xf>
    <xf numFmtId="164" fontId="0" fillId="0" borderId="295" xfId="0" applyFont="false" applyBorder="true" applyAlignment="true" applyProtection="false">
      <alignment horizontal="center" vertical="bottom" textRotation="0" wrapText="false" indent="0" shrinkToFit="false"/>
      <protection locked="true" hidden="false"/>
    </xf>
    <xf numFmtId="164" fontId="0" fillId="0" borderId="147" xfId="0" applyFont="true" applyBorder="true" applyAlignment="true" applyProtection="false">
      <alignment horizontal="center" vertical="bottom" textRotation="0" wrapText="false" indent="0" shrinkToFit="false"/>
      <protection locked="true" hidden="false"/>
    </xf>
    <xf numFmtId="164" fontId="24" fillId="29" borderId="292" xfId="0" applyFont="true" applyBorder="true" applyAlignment="false" applyProtection="false">
      <alignment horizontal="general" vertical="bottom" textRotation="0" wrapText="false" indent="0" shrinkToFit="false"/>
      <protection locked="true" hidden="false"/>
    </xf>
    <xf numFmtId="164" fontId="24" fillId="29" borderId="296" xfId="0" applyFont="true" applyBorder="true" applyAlignment="true" applyProtection="false">
      <alignment horizontal="center" vertical="bottom" textRotation="0" wrapText="false" indent="0" shrinkToFit="false"/>
      <protection locked="true" hidden="false"/>
    </xf>
    <xf numFmtId="164" fontId="24" fillId="29" borderId="297" xfId="0" applyFont="true" applyBorder="true" applyAlignment="true" applyProtection="false">
      <alignment horizontal="left" vertical="bottom" textRotation="0" wrapText="false" indent="0" shrinkToFit="false"/>
      <protection locked="true" hidden="false"/>
    </xf>
    <xf numFmtId="164" fontId="0" fillId="0" borderId="298" xfId="0" applyFont="true" applyBorder="true" applyAlignment="true" applyProtection="false">
      <alignment horizontal="center" vertical="bottom" textRotation="0" wrapText="false" indent="0" shrinkToFit="false"/>
      <protection locked="true" hidden="false"/>
    </xf>
    <xf numFmtId="164" fontId="0" fillId="0" borderId="299" xfId="0" applyFont="false" applyBorder="true" applyAlignment="false" applyProtection="false">
      <alignment horizontal="general" vertical="bottom" textRotation="0" wrapText="false" indent="0" shrinkToFit="false"/>
      <protection locked="true" hidden="false"/>
    </xf>
    <xf numFmtId="164" fontId="98" fillId="29" borderId="299" xfId="0" applyFont="true" applyBorder="true" applyAlignment="true" applyProtection="false">
      <alignment horizontal="center" vertical="bottom" textRotation="0" wrapText="false" indent="0" shrinkToFit="false"/>
      <protection locked="true" hidden="false"/>
    </xf>
    <xf numFmtId="164" fontId="0" fillId="0" borderId="299" xfId="0" applyFont="false" applyBorder="true" applyAlignment="true" applyProtection="false">
      <alignment horizontal="center" vertical="bottom" textRotation="0" wrapText="false" indent="0" shrinkToFit="false"/>
      <protection locked="true" hidden="false"/>
    </xf>
    <xf numFmtId="164" fontId="0" fillId="0" borderId="300" xfId="0" applyFont="false" applyBorder="true" applyAlignment="true" applyProtection="false">
      <alignment horizontal="center" vertical="bottom" textRotation="0" wrapText="false" indent="0" shrinkToFit="false"/>
      <protection locked="true" hidden="false"/>
    </xf>
    <xf numFmtId="164" fontId="0" fillId="0" borderId="301" xfId="0" applyFont="false" applyBorder="true" applyAlignment="true" applyProtection="false">
      <alignment horizontal="center" vertical="bottom" textRotation="0" wrapText="false" indent="0" shrinkToFit="false"/>
      <protection locked="true" hidden="false"/>
    </xf>
    <xf numFmtId="176" fontId="0" fillId="0" borderId="299" xfId="0" applyFont="false" applyBorder="true" applyAlignment="false" applyProtection="false">
      <alignment horizontal="general" vertical="bottom" textRotation="0" wrapText="false" indent="0" shrinkToFit="false"/>
      <protection locked="true" hidden="false"/>
    </xf>
    <xf numFmtId="164" fontId="0" fillId="0" borderId="302" xfId="0" applyFont="false" applyBorder="true" applyAlignment="true" applyProtection="false">
      <alignment horizontal="center" vertical="bottom" textRotation="0" wrapText="false" indent="0" shrinkToFit="false"/>
      <protection locked="true" hidden="false"/>
    </xf>
    <xf numFmtId="164" fontId="24" fillId="29" borderId="300" xfId="0" applyFont="true" applyBorder="true" applyAlignment="false" applyProtection="false">
      <alignment horizontal="general" vertical="bottom" textRotation="0" wrapText="false" indent="0" shrinkToFit="false"/>
      <protection locked="true" hidden="false"/>
    </xf>
    <xf numFmtId="164" fontId="24" fillId="29" borderId="303" xfId="0" applyFont="true" applyBorder="true" applyAlignment="true" applyProtection="false">
      <alignment horizontal="center" vertical="bottom" textRotation="0" wrapText="false" indent="0" shrinkToFit="false"/>
      <protection locked="true" hidden="false"/>
    </xf>
    <xf numFmtId="164" fontId="24" fillId="29" borderId="304" xfId="0" applyFont="true" applyBorder="true" applyAlignment="true" applyProtection="false">
      <alignment horizontal="left" vertical="bottom" textRotation="0" wrapText="false" indent="0" shrinkToFit="false"/>
      <protection locked="true" hidden="false"/>
    </xf>
    <xf numFmtId="164" fontId="99" fillId="0" borderId="0" xfId="0" applyFont="true" applyBorder="true" applyAlignment="false" applyProtection="false">
      <alignment horizontal="general" vertical="bottom" textRotation="0" wrapText="false" indent="0" shrinkToFit="false"/>
      <protection locked="true" hidden="false"/>
    </xf>
    <xf numFmtId="164" fontId="0" fillId="0" borderId="305" xfId="0" applyFont="true" applyBorder="true" applyAlignment="true" applyProtection="false">
      <alignment horizontal="center" vertical="bottom" textRotation="0" wrapText="false" indent="0" shrinkToFit="false"/>
      <protection locked="true" hidden="false"/>
    </xf>
    <xf numFmtId="164" fontId="0" fillId="0" borderId="306" xfId="0" applyFont="false" applyBorder="true" applyAlignment="false" applyProtection="false">
      <alignment horizontal="general" vertical="bottom" textRotation="0" wrapText="false" indent="0" shrinkToFit="false"/>
      <protection locked="true" hidden="false"/>
    </xf>
    <xf numFmtId="164" fontId="98" fillId="29" borderId="306" xfId="0" applyFont="true" applyBorder="true" applyAlignment="true" applyProtection="false">
      <alignment horizontal="center" vertical="bottom" textRotation="0" wrapText="false" indent="0" shrinkToFit="false"/>
      <protection locked="true" hidden="false"/>
    </xf>
    <xf numFmtId="164" fontId="0" fillId="0" borderId="306" xfId="0" applyFont="false" applyBorder="true" applyAlignment="true" applyProtection="false">
      <alignment horizontal="center" vertical="bottom" textRotation="0" wrapText="false" indent="0" shrinkToFit="false"/>
      <protection locked="true" hidden="false"/>
    </xf>
    <xf numFmtId="164" fontId="0" fillId="0" borderId="307" xfId="0" applyFont="false" applyBorder="true" applyAlignment="true" applyProtection="false">
      <alignment horizontal="center" vertical="bottom" textRotation="0" wrapText="false" indent="0" shrinkToFit="false"/>
      <protection locked="true" hidden="false"/>
    </xf>
    <xf numFmtId="164" fontId="0" fillId="0" borderId="308" xfId="0" applyFont="false" applyBorder="true" applyAlignment="true" applyProtection="false">
      <alignment horizontal="center" vertical="bottom" textRotation="0" wrapText="false" indent="0" shrinkToFit="false"/>
      <protection locked="true" hidden="false"/>
    </xf>
    <xf numFmtId="176" fontId="0" fillId="0" borderId="306" xfId="0" applyFont="false" applyBorder="true" applyAlignment="false" applyProtection="false">
      <alignment horizontal="general" vertical="bottom" textRotation="0" wrapText="false" indent="0" shrinkToFit="false"/>
      <protection locked="true" hidden="false"/>
    </xf>
    <xf numFmtId="164" fontId="0" fillId="0" borderId="309" xfId="0" applyFont="false" applyBorder="true" applyAlignment="true" applyProtection="false">
      <alignment horizontal="center" vertical="bottom" textRotation="0" wrapText="false" indent="0" shrinkToFit="false"/>
      <protection locked="true" hidden="false"/>
    </xf>
    <xf numFmtId="164" fontId="0" fillId="0" borderId="310" xfId="0" applyFont="false" applyBorder="true" applyAlignment="false" applyProtection="false">
      <alignment horizontal="general" vertical="bottom" textRotation="0" wrapText="false" indent="0" shrinkToFit="false"/>
      <protection locked="true" hidden="false"/>
    </xf>
    <xf numFmtId="164" fontId="99" fillId="0" borderId="310" xfId="0" applyFont="true" applyBorder="true" applyAlignment="false" applyProtection="false">
      <alignment horizontal="general" vertical="bottom" textRotation="0" wrapText="false" indent="0" shrinkToFit="false"/>
      <protection locked="true" hidden="false"/>
    </xf>
    <xf numFmtId="164" fontId="24" fillId="29" borderId="307" xfId="0" applyFont="true" applyBorder="true" applyAlignment="false" applyProtection="false">
      <alignment horizontal="general" vertical="bottom" textRotation="0" wrapText="false" indent="0" shrinkToFit="false"/>
      <protection locked="true" hidden="false"/>
    </xf>
    <xf numFmtId="164" fontId="24" fillId="29" borderId="311" xfId="0" applyFont="true" applyBorder="true" applyAlignment="true" applyProtection="false">
      <alignment horizontal="center" vertical="bottom" textRotation="0" wrapText="false" indent="0" shrinkToFit="false"/>
      <protection locked="true" hidden="false"/>
    </xf>
    <xf numFmtId="164" fontId="24" fillId="29" borderId="312" xfId="0" applyFont="true" applyBorder="true" applyAlignment="true" applyProtection="false">
      <alignment horizontal="left" vertical="bottom" textRotation="0" wrapText="false" indent="0" shrinkToFit="false"/>
      <protection locked="true" hidden="false"/>
    </xf>
    <xf numFmtId="164" fontId="9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1" shrinkToFit="false"/>
      <protection locked="true" hidden="false"/>
    </xf>
    <xf numFmtId="164" fontId="0" fillId="30" borderId="313" xfId="0" applyFont="false" applyBorder="true" applyAlignment="true" applyProtection="false">
      <alignment horizontal="center" vertical="bottom" textRotation="0" wrapText="false" indent="0" shrinkToFit="false"/>
      <protection locked="true" hidden="false"/>
    </xf>
    <xf numFmtId="164" fontId="97"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center" vertical="bottom" textRotation="0" wrapText="false" indent="0" shrinkToFit="false"/>
      <protection locked="true" hidden="false"/>
    </xf>
    <xf numFmtId="164" fontId="100" fillId="0" borderId="0" xfId="0" applyFont="true" applyBorder="true" applyAlignment="true" applyProtection="false">
      <alignment horizontal="general" vertical="center" textRotation="0" wrapText="false" indent="0" shrinkToFit="false"/>
      <protection locked="true" hidden="false"/>
    </xf>
    <xf numFmtId="164" fontId="82" fillId="0" borderId="0" xfId="0" applyFont="true" applyBorder="true" applyAlignment="true" applyProtection="false">
      <alignment horizontal="general" vertical="center" textRotation="0" wrapText="false" indent="0" shrinkToFit="false"/>
      <protection locked="true" hidden="false"/>
    </xf>
    <xf numFmtId="164" fontId="0" fillId="30" borderId="313" xfId="0" applyFont="false" applyBorder="true" applyAlignment="true" applyProtection="false">
      <alignment horizontal="center" vertical="bottom" textRotation="0" wrapText="false" indent="0" shrinkToFit="false"/>
      <protection locked="true" hidden="false"/>
    </xf>
    <xf numFmtId="164" fontId="100" fillId="0" borderId="0" xfId="0" applyFont="true" applyBorder="true" applyAlignment="true" applyProtection="false">
      <alignment horizontal="center" vertical="center" textRotation="0" wrapText="false" indent="0" shrinkToFit="false"/>
      <protection locked="true" hidden="false"/>
    </xf>
    <xf numFmtId="164" fontId="101" fillId="0" borderId="0" xfId="0" applyFont="true" applyBorder="true" applyAlignment="true" applyProtection="false">
      <alignment horizontal="center" vertical="bottom" textRotation="0" wrapText="false" indent="0" shrinkToFit="false"/>
      <protection locked="true" hidden="false"/>
    </xf>
    <xf numFmtId="164" fontId="101" fillId="0" borderId="0" xfId="0" applyFont="true" applyBorder="false" applyAlignment="true" applyProtection="false">
      <alignment horizontal="general" vertical="bottom" textRotation="0" wrapText="false" indent="0" shrinkToFit="false"/>
      <protection locked="true" hidden="false"/>
    </xf>
    <xf numFmtId="164" fontId="0" fillId="0" borderId="279" xfId="0" applyFont="false" applyBorder="true" applyAlignment="true" applyProtection="false">
      <alignment horizontal="left"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02"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0" shrinkToFit="false"/>
      <protection locked="true" hidden="false"/>
    </xf>
    <xf numFmtId="164" fontId="67" fillId="25" borderId="314" xfId="0" applyFont="true" applyBorder="true" applyAlignment="true" applyProtection="false">
      <alignment horizontal="center" vertical="bottom" textRotation="0" wrapText="false" indent="0" shrinkToFit="false"/>
      <protection locked="true" hidden="false"/>
    </xf>
    <xf numFmtId="164" fontId="103" fillId="0" borderId="0" xfId="22" applyFont="true" applyBorder="false" applyAlignment="false" applyProtection="false">
      <alignment horizontal="general" vertical="bottom" textRotation="0" wrapText="false" indent="0" shrinkToFit="false"/>
      <protection locked="true" hidden="false"/>
    </xf>
    <xf numFmtId="164" fontId="104" fillId="0" borderId="0" xfId="22" applyFont="true" applyBorder="false" applyAlignment="true" applyProtection="false">
      <alignment horizontal="center" vertical="center" textRotation="0" wrapText="false" indent="0" shrinkToFit="false"/>
      <protection locked="true" hidden="false"/>
    </xf>
    <xf numFmtId="164" fontId="103" fillId="0" borderId="0" xfId="22" applyFont="true" applyBorder="false" applyAlignment="true" applyProtection="true">
      <alignment horizontal="general"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false"/>
      <protection locked="true" hidden="true"/>
    </xf>
    <xf numFmtId="164" fontId="105" fillId="0" borderId="0" xfId="22" applyFont="true" applyBorder="true" applyAlignment="true" applyProtection="true">
      <alignment horizontal="right" vertical="center" textRotation="0" wrapText="false" indent="0" shrinkToFit="false"/>
      <protection locked="true" hidden="true"/>
    </xf>
    <xf numFmtId="164" fontId="105"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true"/>
      <protection locked="true" hidden="true"/>
    </xf>
    <xf numFmtId="164" fontId="107"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false"/>
      <protection locked="true" hidden="true"/>
    </xf>
    <xf numFmtId="164" fontId="108"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general" vertical="center" textRotation="0" wrapText="false" indent="0" shrinkToFit="false"/>
      <protection locked="true" hidden="true"/>
    </xf>
    <xf numFmtId="164" fontId="110" fillId="0" borderId="0" xfId="22" applyFont="true" applyBorder="false" applyAlignment="true" applyProtection="true">
      <alignment horizontal="general" vertical="center" textRotation="0" wrapText="false" indent="0" shrinkToFit="false"/>
      <protection locked="true" hidden="true"/>
    </xf>
    <xf numFmtId="164" fontId="111" fillId="0" borderId="275" xfId="22" applyFont="true" applyBorder="true" applyAlignment="true" applyProtection="true">
      <alignment horizontal="center" vertical="center" textRotation="0" wrapText="false" indent="0" shrinkToFit="false"/>
      <protection locked="true" hidden="true"/>
    </xf>
    <xf numFmtId="164" fontId="112" fillId="0" borderId="275" xfId="22" applyFont="true" applyBorder="true" applyAlignment="true" applyProtection="true">
      <alignment horizontal="center" vertical="center" textRotation="0" wrapText="false" indent="0" shrinkToFit="false"/>
      <protection locked="true" hidden="true"/>
    </xf>
    <xf numFmtId="164" fontId="112" fillId="0" borderId="315" xfId="22" applyFont="true" applyBorder="true" applyAlignment="true" applyProtection="true">
      <alignment horizontal="center" vertical="center" textRotation="0" wrapText="false" indent="0" shrinkToFit="false"/>
      <protection locked="true" hidden="true"/>
    </xf>
    <xf numFmtId="164" fontId="113" fillId="2" borderId="316" xfId="21" applyFont="true" applyBorder="true" applyAlignment="true" applyProtection="true">
      <alignment horizontal="center" vertical="center" textRotation="0" wrapText="false" indent="0" shrinkToFit="false" readingOrder="1"/>
      <protection locked="true" hidden="false"/>
    </xf>
    <xf numFmtId="164" fontId="114" fillId="0" borderId="0" xfId="22" applyFont="true" applyBorder="true" applyAlignment="true" applyProtection="true">
      <alignment horizontal="center" vertical="center" textRotation="0" wrapText="false" indent="0" shrinkToFit="false"/>
      <protection locked="true" hidden="true"/>
    </xf>
    <xf numFmtId="164" fontId="103" fillId="15" borderId="317" xfId="22" applyFont="true" applyBorder="true" applyAlignment="true" applyProtection="true">
      <alignment horizontal="left" vertical="center" textRotation="0" wrapText="false" indent="0" shrinkToFit="false"/>
      <protection locked="true" hidden="true"/>
    </xf>
    <xf numFmtId="171" fontId="106" fillId="0" borderId="318" xfId="22" applyFont="true" applyBorder="true" applyAlignment="true" applyProtection="true">
      <alignment horizontal="center" vertical="center" textRotation="0" wrapText="false" indent="0" shrinkToFit="false"/>
      <protection locked="true" hidden="true"/>
    </xf>
    <xf numFmtId="177" fontId="106" fillId="0" borderId="0" xfId="22" applyFont="true" applyBorder="true" applyAlignment="true" applyProtection="true">
      <alignment horizontal="center" vertical="center" textRotation="0" wrapText="false" indent="0" shrinkToFit="false"/>
      <protection locked="true" hidden="true"/>
    </xf>
    <xf numFmtId="164" fontId="112" fillId="0" borderId="0" xfId="22" applyFont="true" applyBorder="false" applyAlignment="true" applyProtection="true">
      <alignment horizontal="center" vertical="center" textRotation="0" wrapText="false" indent="0" shrinkToFit="false"/>
      <protection locked="true" hidden="true"/>
    </xf>
    <xf numFmtId="164" fontId="103" fillId="0" borderId="319" xfId="22" applyFont="true" applyBorder="true" applyAlignment="true" applyProtection="true">
      <alignment horizontal="center" vertical="center" textRotation="0" wrapText="false" indent="0" shrinkToFit="false"/>
      <protection locked="true" hidden="true"/>
    </xf>
    <xf numFmtId="171" fontId="103" fillId="0" borderId="0" xfId="22" applyFont="true" applyBorder="true" applyAlignment="true" applyProtection="true">
      <alignment horizontal="center" vertical="center" textRotation="0" wrapText="false" indent="0" shrinkToFit="true"/>
      <protection locked="true" hidden="true"/>
    </xf>
    <xf numFmtId="171" fontId="112" fillId="0" borderId="0" xfId="22" applyFont="true" applyBorder="true" applyAlignment="true" applyProtection="true">
      <alignment horizontal="center" vertical="center" textRotation="0" wrapText="false" indent="0" shrinkToFit="false"/>
      <protection locked="true" hidden="true"/>
    </xf>
    <xf numFmtId="171" fontId="103"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true"/>
      <protection locked="true" hidden="true"/>
    </xf>
    <xf numFmtId="164" fontId="103" fillId="0" borderId="0" xfId="22" applyFont="true" applyBorder="false" applyAlignment="true" applyProtection="true">
      <alignment horizontal="general" vertical="center" textRotation="0" wrapText="false" indent="0" shrinkToFit="true"/>
      <protection locked="true" hidden="true"/>
    </xf>
    <xf numFmtId="164" fontId="103" fillId="0" borderId="277" xfId="22" applyFont="true" applyBorder="true" applyAlignment="true" applyProtection="true">
      <alignment horizontal="general" vertical="center" textRotation="0" wrapText="false" indent="0" shrinkToFit="false"/>
      <protection locked="true" hidden="true"/>
    </xf>
    <xf numFmtId="164" fontId="103" fillId="0" borderId="278" xfId="22" applyFont="true" applyBorder="true" applyAlignment="true" applyProtection="true">
      <alignment horizontal="general" vertical="center" textRotation="0" wrapText="false" indent="0" shrinkToFit="false"/>
      <protection locked="true" hidden="true"/>
    </xf>
    <xf numFmtId="164" fontId="103" fillId="15" borderId="320" xfId="22" applyFont="true" applyBorder="true" applyAlignment="true" applyProtection="true">
      <alignment horizontal="left" vertical="center" textRotation="0" wrapText="false" indent="0" shrinkToFit="false"/>
      <protection locked="true" hidden="true"/>
    </xf>
    <xf numFmtId="164" fontId="106" fillId="0" borderId="318" xfId="22" applyFont="true" applyBorder="true" applyAlignment="true" applyProtection="true">
      <alignment horizontal="center" vertical="center" textRotation="0" wrapText="false" indent="0" shrinkToFit="false"/>
      <protection locked="true" hidden="true"/>
    </xf>
    <xf numFmtId="164" fontId="103" fillId="0" borderId="321" xfId="22" applyFont="true" applyBorder="true" applyAlignment="true" applyProtection="true">
      <alignment horizontal="center" vertical="center" textRotation="0" wrapText="false" indent="0" shrinkToFit="false"/>
      <protection locked="true" hidden="true"/>
    </xf>
    <xf numFmtId="164" fontId="103" fillId="0" borderId="279" xfId="22" applyFont="true" applyBorder="true" applyAlignment="true" applyProtection="true">
      <alignment horizontal="general" vertical="center" textRotation="0" wrapText="false" indent="0" shrinkToFit="false"/>
      <protection locked="true" hidden="true"/>
    </xf>
    <xf numFmtId="164" fontId="103" fillId="0" borderId="280" xfId="22" applyFont="true" applyBorder="true" applyAlignment="true" applyProtection="true">
      <alignment horizontal="general" vertical="center" textRotation="0" wrapText="false" indent="0" shrinkToFit="false"/>
      <protection locked="true" hidden="true"/>
    </xf>
    <xf numFmtId="164" fontId="103" fillId="15" borderId="322" xfId="22" applyFont="true" applyBorder="true" applyAlignment="true" applyProtection="true">
      <alignment horizontal="left" vertical="center" textRotation="0" wrapText="false" indent="0" shrinkToFit="false"/>
      <protection locked="true" hidden="true"/>
    </xf>
    <xf numFmtId="164" fontId="103" fillId="0" borderId="323" xfId="22" applyFont="true" applyBorder="true" applyAlignment="true" applyProtection="true">
      <alignment horizontal="center" vertical="center" textRotation="0" wrapText="false" indent="0" shrinkToFit="false"/>
      <protection locked="true" hidden="true"/>
    </xf>
    <xf numFmtId="164" fontId="103" fillId="0" borderId="281" xfId="22" applyFont="true" applyBorder="true" applyAlignment="true" applyProtection="true">
      <alignment horizontal="general" vertical="center" textRotation="0" wrapText="false" indent="0" shrinkToFit="false"/>
      <protection locked="true" hidden="true"/>
    </xf>
    <xf numFmtId="164" fontId="103" fillId="0" borderId="282"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general" vertical="center" textRotation="0" wrapText="false" indent="0" shrinkToFit="false"/>
      <protection locked="true" hidden="true"/>
    </xf>
    <xf numFmtId="164" fontId="107"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general" vertical="center" textRotation="0" wrapText="false" indent="0" shrinkToFit="false"/>
      <protection locked="true" hidden="true"/>
    </xf>
    <xf numFmtId="164" fontId="108"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center" vertical="center" textRotation="0" wrapText="false" indent="0" shrinkToFit="false"/>
      <protection locked="true" hidden="true"/>
    </xf>
    <xf numFmtId="164" fontId="115" fillId="0" borderId="0" xfId="22" applyFont="true" applyBorder="false" applyAlignment="true" applyProtection="true">
      <alignment horizontal="left" vertical="center" textRotation="0" wrapText="false" indent="0" shrinkToFit="false"/>
      <protection locked="true" hidden="true"/>
    </xf>
    <xf numFmtId="164" fontId="115" fillId="0" borderId="0" xfId="22" applyFont="true" applyBorder="fals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false"/>
      <protection locked="true" hidden="true"/>
    </xf>
    <xf numFmtId="164" fontId="106" fillId="0" borderId="324" xfId="22" applyFont="true" applyBorder="true" applyAlignment="true" applyProtection="true">
      <alignment horizontal="general" vertical="center" textRotation="0" wrapText="false" indent="0" shrinkToFit="false"/>
      <protection locked="true" hidden="true"/>
    </xf>
    <xf numFmtId="164" fontId="106" fillId="0" borderId="325" xfId="22" applyFont="true" applyBorder="true" applyAlignment="true" applyProtection="true">
      <alignment horizontal="general" vertical="center" textRotation="0" wrapText="false" indent="0" shrinkToFit="false"/>
      <protection locked="true" hidden="true"/>
    </xf>
    <xf numFmtId="164" fontId="106" fillId="0" borderId="326"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center" vertical="center" textRotation="0" wrapText="false" indent="0" shrinkToFit="false"/>
      <protection locked="true" hidden="true"/>
    </xf>
    <xf numFmtId="171" fontId="116" fillId="0" borderId="327" xfId="22" applyFont="true" applyBorder="true" applyAlignment="true" applyProtection="true">
      <alignment horizontal="center" vertical="center" textRotation="0" wrapText="false" indent="0" shrinkToFit="false"/>
      <protection locked="true" hidden="true"/>
    </xf>
    <xf numFmtId="171" fontId="103" fillId="31" borderId="64" xfId="22" applyFont="true" applyBorder="true" applyAlignment="true" applyProtection="true">
      <alignment horizontal="center" vertical="center" textRotation="0" wrapText="false" indent="0" shrinkToFit="false"/>
      <protection locked="true" hidden="true"/>
    </xf>
    <xf numFmtId="164" fontId="103" fillId="32" borderId="258" xfId="22" applyFont="true" applyBorder="true" applyAlignment="true" applyProtection="true">
      <alignment horizontal="center" vertical="center" textRotation="0" wrapText="false" indent="0" shrinkToFit="false"/>
      <protection locked="true" hidden="true"/>
    </xf>
    <xf numFmtId="171" fontId="112" fillId="0" borderId="328" xfId="22" applyFont="true" applyBorder="true" applyAlignment="true" applyProtection="true">
      <alignment horizontal="center" vertical="center" textRotation="0" wrapText="false" indent="0" shrinkToFit="false"/>
      <protection locked="true" hidden="true"/>
    </xf>
    <xf numFmtId="164" fontId="103" fillId="33" borderId="258" xfId="22" applyFont="true" applyBorder="true" applyAlignment="true" applyProtection="true">
      <alignment horizontal="center" vertical="center" textRotation="0" wrapText="false" indent="0" shrinkToFit="false"/>
      <protection locked="true" hidden="true"/>
    </xf>
    <xf numFmtId="164" fontId="103" fillId="0" borderId="329" xfId="22" applyFont="true" applyBorder="true" applyAlignment="true" applyProtection="true">
      <alignment horizontal="center" vertical="center" textRotation="0" wrapText="false" indent="0" shrinkToFit="false"/>
      <protection locked="true" hidden="true"/>
    </xf>
    <xf numFmtId="164" fontId="103" fillId="0" borderId="330" xfId="22" applyFont="true" applyBorder="true" applyAlignment="true" applyProtection="true">
      <alignment horizontal="center" vertical="center" textRotation="0" wrapText="false" indent="0" shrinkToFit="false"/>
      <protection locked="true" hidden="true"/>
    </xf>
    <xf numFmtId="171" fontId="112" fillId="0" borderId="331" xfId="22" applyFont="true" applyBorder="true" applyAlignment="true" applyProtection="true">
      <alignment horizontal="center" vertical="center" textRotation="0" wrapText="false" indent="0" shrinkToFit="false"/>
      <protection locked="true" hidden="true"/>
    </xf>
    <xf numFmtId="164" fontId="106" fillId="0" borderId="329" xfId="22" applyFont="true" applyBorder="true" applyAlignment="true" applyProtection="true">
      <alignment horizontal="center" vertical="center" textRotation="0" wrapText="false" indent="0" shrinkToFit="false"/>
      <protection locked="true" hidden="true"/>
    </xf>
    <xf numFmtId="171" fontId="112" fillId="0" borderId="330" xfId="22" applyFont="true" applyBorder="true" applyAlignment="true" applyProtection="true">
      <alignment horizontal="center" vertical="center" textRotation="0" wrapText="false" indent="0" shrinkToFit="false"/>
      <protection locked="true" hidden="true"/>
    </xf>
    <xf numFmtId="164" fontId="103" fillId="15" borderId="332" xfId="22" applyFont="true" applyBorder="true" applyAlignment="true" applyProtection="true">
      <alignment horizontal="general" vertical="center" textRotation="0" wrapText="false" indent="0" shrinkToFit="true"/>
      <protection locked="true" hidden="true"/>
    </xf>
    <xf numFmtId="164" fontId="106" fillId="0" borderId="0" xfId="22" applyFont="true" applyBorder="true" applyAlignment="true" applyProtection="true">
      <alignment horizontal="center" vertical="center" textRotation="0" wrapText="false" indent="0" shrinkToFit="true"/>
      <protection locked="true" hidden="true"/>
    </xf>
    <xf numFmtId="164" fontId="106" fillId="0" borderId="333" xfId="22" applyFont="true" applyBorder="true" applyAlignment="true" applyProtection="true">
      <alignment horizontal="center" vertical="center" textRotation="0" wrapText="false" indent="0" shrinkToFit="false"/>
      <protection locked="true" hidden="true"/>
    </xf>
    <xf numFmtId="171" fontId="106" fillId="0" borderId="0" xfId="22" applyFont="true" applyBorder="true" applyAlignment="true" applyProtection="true">
      <alignment horizontal="center" vertical="center" textRotation="0" wrapText="false" indent="0" shrinkToFit="true"/>
      <protection locked="true" hidden="true"/>
    </xf>
    <xf numFmtId="164" fontId="106" fillId="0" borderId="277" xfId="22" applyFont="true" applyBorder="true" applyAlignment="true" applyProtection="true">
      <alignment horizontal="general" vertical="center" textRotation="0" wrapText="false" indent="0" shrinkToFit="false"/>
      <protection locked="true" hidden="true"/>
    </xf>
    <xf numFmtId="164" fontId="106" fillId="0" borderId="276" xfId="22" applyFont="true" applyBorder="true" applyAlignment="true" applyProtection="true">
      <alignment horizontal="center" vertical="center" textRotation="0" wrapText="false" indent="0" shrinkToFit="false"/>
      <protection locked="true" hidden="true"/>
    </xf>
    <xf numFmtId="164" fontId="106" fillId="0" borderId="278" xfId="22" applyFont="true" applyBorder="true" applyAlignment="true" applyProtection="true">
      <alignment horizontal="center" vertical="center" textRotation="0" wrapText="false" indent="0" shrinkToFit="false"/>
      <protection locked="true" hidden="true"/>
    </xf>
    <xf numFmtId="164" fontId="106" fillId="8" borderId="277" xfId="22" applyFont="true" applyBorder="true" applyAlignment="true" applyProtection="true">
      <alignment horizontal="center" vertical="center" textRotation="0" wrapText="false" indent="0" shrinkToFit="true"/>
      <protection locked="true" hidden="true"/>
    </xf>
    <xf numFmtId="164" fontId="106" fillId="0" borderId="276" xfId="22" applyFont="true" applyBorder="true" applyAlignment="true" applyProtection="true">
      <alignment horizontal="center" vertical="center" textRotation="0" wrapText="false" indent="0" shrinkToFit="true"/>
      <protection locked="true" hidden="true"/>
    </xf>
    <xf numFmtId="164" fontId="106" fillId="0" borderId="278" xfId="22" applyFont="true" applyBorder="true" applyAlignment="true" applyProtection="true">
      <alignment horizontal="center" vertical="center" textRotation="0" wrapText="false" indent="0" shrinkToFit="true"/>
      <protection locked="true" hidden="true"/>
    </xf>
    <xf numFmtId="164" fontId="106" fillId="0" borderId="0" xfId="22" applyFont="true" applyBorder="false" applyAlignment="true" applyProtection="true">
      <alignment horizontal="general" vertical="center" textRotation="0" wrapText="false" indent="0" shrinkToFit="true"/>
      <protection locked="true" hidden="true"/>
    </xf>
    <xf numFmtId="164" fontId="106" fillId="0" borderId="326" xfId="22" applyFont="true" applyBorder="true" applyAlignment="true" applyProtection="true">
      <alignment horizontal="center" vertical="center" textRotation="0" wrapText="false" indent="0" shrinkToFit="false"/>
      <protection locked="true" hidden="true"/>
    </xf>
    <xf numFmtId="164" fontId="106" fillId="0" borderId="321" xfId="22" applyFont="true" applyBorder="true" applyAlignment="true" applyProtection="true">
      <alignment horizontal="center" vertical="center" textRotation="0" wrapText="false" indent="0" shrinkToFit="false"/>
      <protection locked="true" hidden="true"/>
    </xf>
    <xf numFmtId="164" fontId="116" fillId="0" borderId="334" xfId="22" applyFont="true" applyBorder="true" applyAlignment="true" applyProtection="true">
      <alignment horizontal="center" vertical="center" textRotation="0" wrapText="false" indent="0" shrinkToFit="false"/>
      <protection locked="true" hidden="true"/>
    </xf>
    <xf numFmtId="171" fontId="112" fillId="0" borderId="258" xfId="22" applyFont="true" applyBorder="true" applyAlignment="true" applyProtection="true">
      <alignment horizontal="center" vertical="center" textRotation="0" wrapText="false" indent="0" shrinkToFit="false"/>
      <protection locked="true" hidden="true"/>
    </xf>
    <xf numFmtId="164" fontId="106" fillId="0" borderId="276" xfId="22" applyFont="true" applyBorder="true" applyAlignment="true" applyProtection="true">
      <alignment horizontal="general" vertical="center" textRotation="0" wrapText="false" indent="0" shrinkToFit="false"/>
      <protection locked="true" hidden="true"/>
    </xf>
    <xf numFmtId="164" fontId="106" fillId="0" borderId="279" xfId="22" applyFont="true" applyBorder="true" applyAlignment="true" applyProtection="true">
      <alignment horizontal="general" vertical="center" textRotation="0" wrapText="false" indent="0" shrinkToFit="false"/>
      <protection locked="true" hidden="true"/>
    </xf>
    <xf numFmtId="164" fontId="106" fillId="0" borderId="280" xfId="22" applyFont="true" applyBorder="true" applyAlignment="true" applyProtection="true">
      <alignment horizontal="center" vertical="center" textRotation="0" wrapText="false" indent="0" shrinkToFit="false"/>
      <protection locked="true" hidden="true"/>
    </xf>
    <xf numFmtId="164" fontId="106" fillId="0" borderId="279" xfId="22" applyFont="true" applyBorder="true" applyAlignment="true" applyProtection="true">
      <alignment horizontal="center" vertical="center" textRotation="0" wrapText="false" indent="0" shrinkToFit="true"/>
      <protection locked="true" hidden="true"/>
    </xf>
    <xf numFmtId="164" fontId="106" fillId="8" borderId="0" xfId="22" applyFont="true" applyBorder="true" applyAlignment="true" applyProtection="true">
      <alignment horizontal="center" vertical="center" textRotation="0" wrapText="false" indent="0" shrinkToFit="true"/>
      <protection locked="true" hidden="true"/>
    </xf>
    <xf numFmtId="164" fontId="106" fillId="0" borderId="280" xfId="22" applyFont="true" applyBorder="true" applyAlignment="true" applyProtection="true">
      <alignment horizontal="center" vertical="center" textRotation="0" wrapText="false" indent="0" shrinkToFit="true"/>
      <protection locked="true" hidden="true"/>
    </xf>
    <xf numFmtId="164" fontId="106" fillId="0" borderId="335" xfId="22" applyFont="true" applyBorder="true" applyAlignment="true" applyProtection="true">
      <alignment horizontal="center" vertical="center" textRotation="0" wrapText="false" indent="0" shrinkToFit="false"/>
      <protection locked="true" hidden="true"/>
    </xf>
    <xf numFmtId="164" fontId="116" fillId="0" borderId="336" xfId="22" applyFont="true" applyBorder="true" applyAlignment="true" applyProtection="true">
      <alignment horizontal="center" vertical="center" textRotation="0" wrapText="false" indent="0" shrinkToFit="false"/>
      <protection locked="true" hidden="true"/>
    </xf>
    <xf numFmtId="164" fontId="106" fillId="0" borderId="281" xfId="22" applyFont="true" applyBorder="true" applyAlignment="true" applyProtection="true">
      <alignment horizontal="general" vertical="center" textRotation="0" wrapText="false" indent="0" shrinkToFit="false"/>
      <protection locked="true" hidden="true"/>
    </xf>
    <xf numFmtId="164" fontId="106" fillId="0" borderId="275" xfId="22" applyFont="true" applyBorder="true" applyAlignment="true" applyProtection="true">
      <alignment horizontal="center" vertical="center" textRotation="0" wrapText="false" indent="0" shrinkToFit="false"/>
      <protection locked="true" hidden="true"/>
    </xf>
    <xf numFmtId="164" fontId="106" fillId="0" borderId="282" xfId="22" applyFont="true" applyBorder="true" applyAlignment="true" applyProtection="true">
      <alignment horizontal="center" vertical="center" textRotation="0" wrapText="false" indent="0" shrinkToFit="false"/>
      <protection locked="true" hidden="true"/>
    </xf>
    <xf numFmtId="164" fontId="106" fillId="0" borderId="281" xfId="22" applyFont="true" applyBorder="true" applyAlignment="true" applyProtection="true">
      <alignment horizontal="center" vertical="center" textRotation="0" wrapText="false" indent="0" shrinkToFit="true"/>
      <protection locked="true" hidden="true"/>
    </xf>
    <xf numFmtId="164" fontId="106" fillId="0" borderId="275" xfId="22" applyFont="true" applyBorder="true" applyAlignment="true" applyProtection="true">
      <alignment horizontal="center" vertical="center" textRotation="0" wrapText="false" indent="0" shrinkToFit="true"/>
      <protection locked="true" hidden="true"/>
    </xf>
    <xf numFmtId="164" fontId="106" fillId="8" borderId="282" xfId="22" applyFont="true" applyBorder="true" applyAlignment="true" applyProtection="true">
      <alignment horizontal="center" vertical="center" textRotation="0" wrapText="false" indent="0" shrinkToFit="true"/>
      <protection locked="true" hidden="true"/>
    </xf>
    <xf numFmtId="164" fontId="117" fillId="0" borderId="0" xfId="22" applyFont="true" applyBorder="false" applyAlignment="true" applyProtection="true">
      <alignment horizontal="center" vertical="center" textRotation="0" wrapText="false" indent="0" shrinkToFit="false"/>
      <protection locked="true" hidden="true"/>
    </xf>
    <xf numFmtId="164" fontId="118" fillId="0" borderId="0" xfId="22" applyFont="true" applyBorder="true" applyAlignment="true" applyProtection="false">
      <alignment horizontal="center" vertical="center" textRotation="0" wrapText="false" indent="0" shrinkToFit="false"/>
      <protection locked="true" hidden="false"/>
    </xf>
    <xf numFmtId="164" fontId="105" fillId="0" borderId="324" xfId="22" applyFont="true" applyBorder="true" applyAlignment="true" applyProtection="false">
      <alignment horizontal="left" vertical="center" textRotation="0" wrapText="false" indent="0" shrinkToFit="false"/>
      <protection locked="true" hidden="false"/>
    </xf>
    <xf numFmtId="164" fontId="105" fillId="0" borderId="325" xfId="22" applyFont="true" applyBorder="true" applyAlignment="true" applyProtection="false">
      <alignment horizontal="left" vertical="center" textRotation="0" wrapText="false" indent="0" shrinkToFit="false"/>
      <protection locked="true" hidden="false"/>
    </xf>
    <xf numFmtId="164" fontId="106" fillId="0" borderId="326" xfId="22" applyFont="true" applyBorder="true" applyAlignment="true" applyProtection="true">
      <alignment horizontal="left" vertical="center" textRotation="0" wrapText="false" indent="0" shrinkToFit="false"/>
      <protection locked="true" hidden="true"/>
    </xf>
    <xf numFmtId="164" fontId="117" fillId="0" borderId="337" xfId="22" applyFont="true" applyBorder="true" applyAlignment="true" applyProtection="true">
      <alignment horizontal="center" vertical="center" textRotation="0" wrapText="false" indent="0" shrinkToFit="false"/>
      <protection locked="true" hidden="true"/>
    </xf>
    <xf numFmtId="164" fontId="111" fillId="0" borderId="0" xfId="22" applyFont="true" applyBorder="false" applyAlignment="true" applyProtection="true">
      <alignment horizontal="center" vertical="center" textRotation="0" wrapText="false" indent="0" shrinkToFit="false"/>
      <protection locked="true" hidden="true"/>
    </xf>
    <xf numFmtId="164" fontId="105" fillId="0" borderId="0" xfId="22" applyFont="true" applyBorder="false" applyAlignment="true" applyProtection="true">
      <alignment horizontal="center" vertical="center" textRotation="0" wrapText="false" indent="0" shrinkToFit="false"/>
      <protection locked="true" hidden="true"/>
    </xf>
    <xf numFmtId="164" fontId="103" fillId="0" borderId="319" xfId="22" applyFont="true" applyBorder="true" applyAlignment="true" applyProtection="true">
      <alignment horizontal="left" vertical="center" textRotation="0" wrapText="false" indent="0" shrinkToFit="false"/>
      <protection locked="true" hidden="true"/>
    </xf>
    <xf numFmtId="164" fontId="103" fillId="0" borderId="277" xfId="22" applyFont="true" applyBorder="true" applyAlignment="true" applyProtection="true">
      <alignment horizontal="center" vertical="center" textRotation="0" wrapText="false" indent="0" shrinkToFit="false"/>
      <protection locked="true" hidden="true"/>
    </xf>
    <xf numFmtId="164" fontId="103" fillId="0" borderId="276" xfId="22" applyFont="true" applyBorder="true" applyAlignment="true" applyProtection="true">
      <alignment horizontal="center" vertical="center" textRotation="0" wrapText="false" indent="0" shrinkToFit="false"/>
      <protection locked="true" hidden="true"/>
    </xf>
    <xf numFmtId="164" fontId="103" fillId="0" borderId="278" xfId="22" applyFont="true" applyBorder="true" applyAlignment="true" applyProtection="true">
      <alignment horizontal="center" vertical="center" textRotation="0" wrapText="false" indent="0" shrinkToFit="false"/>
      <protection locked="true" hidden="true"/>
    </xf>
    <xf numFmtId="164" fontId="103" fillId="8" borderId="277" xfId="22" applyFont="true" applyBorder="true" applyAlignment="true" applyProtection="true">
      <alignment horizontal="left" vertical="center" textRotation="0" wrapText="false" indent="0" shrinkToFit="false"/>
      <protection locked="true" hidden="true"/>
    </xf>
    <xf numFmtId="164" fontId="105" fillId="0" borderId="278" xfId="22" applyFont="true" applyBorder="true" applyAlignment="true" applyProtection="false">
      <alignment horizontal="center" vertical="bottom" textRotation="0" wrapText="false" indent="0" shrinkToFit="false"/>
      <protection locked="true" hidden="false"/>
    </xf>
    <xf numFmtId="164" fontId="103" fillId="0" borderId="338" xfId="22" applyFont="true" applyBorder="true" applyAlignment="true" applyProtection="true">
      <alignment horizontal="right" vertical="center" textRotation="0" wrapText="false" indent="0" shrinkToFit="false"/>
      <protection locked="true" hidden="true"/>
    </xf>
    <xf numFmtId="164" fontId="103" fillId="15" borderId="339" xfId="22" applyFont="true" applyBorder="true" applyAlignment="true" applyProtection="true">
      <alignment horizontal="center" vertical="center" textRotation="0" wrapText="false" indent="0" shrinkToFit="false"/>
      <protection locked="true" hidden="true"/>
    </xf>
    <xf numFmtId="164" fontId="103" fillId="15" borderId="340" xfId="22" applyFont="true" applyBorder="true" applyAlignment="true" applyProtection="true">
      <alignment horizontal="center" vertical="center" textRotation="0" wrapText="false" indent="0" shrinkToFit="false"/>
      <protection locked="true" hidden="true"/>
    </xf>
    <xf numFmtId="164" fontId="103" fillId="15" borderId="341" xfId="22" applyFont="true" applyBorder="true" applyAlignment="true" applyProtection="true">
      <alignment horizontal="center" vertical="center" textRotation="0" wrapText="false" indent="0" shrinkToFit="false"/>
      <protection locked="true" hidden="true"/>
    </xf>
    <xf numFmtId="164" fontId="103" fillId="0" borderId="342" xfId="22" applyFont="true" applyBorder="true" applyAlignment="true" applyProtection="true">
      <alignment horizontal="center" vertical="center" textRotation="0" wrapText="false" indent="0" shrinkToFit="false"/>
      <protection locked="true" hidden="true"/>
    </xf>
    <xf numFmtId="164" fontId="103" fillId="0" borderId="343" xfId="22" applyFont="true" applyBorder="true" applyAlignment="true" applyProtection="true">
      <alignment horizontal="center" vertical="center" textRotation="0" wrapText="false" indent="0" shrinkToFit="false"/>
      <protection locked="true" hidden="true"/>
    </xf>
    <xf numFmtId="164" fontId="103" fillId="0" borderId="344" xfId="22" applyFont="true" applyBorder="true" applyAlignment="true" applyProtection="true">
      <alignment horizontal="center" vertical="center" textRotation="0" wrapText="false" indent="0" shrinkToFit="false"/>
      <protection locked="true" hidden="true"/>
    </xf>
    <xf numFmtId="164" fontId="103" fillId="0" borderId="345" xfId="22" applyFont="true" applyBorder="true" applyAlignment="true" applyProtection="true">
      <alignment horizontal="center" vertical="center" textRotation="0" wrapText="false" indent="0" shrinkToFit="false"/>
      <protection locked="true" hidden="true"/>
    </xf>
    <xf numFmtId="164" fontId="103" fillId="0" borderId="346" xfId="22" applyFont="true" applyBorder="true" applyAlignment="true" applyProtection="true">
      <alignment horizontal="center" vertical="center" textRotation="0" wrapText="false" indent="0" shrinkToFit="false"/>
      <protection locked="true" hidden="true"/>
    </xf>
    <xf numFmtId="164" fontId="103" fillId="0" borderId="347" xfId="22" applyFont="true" applyBorder="true" applyAlignment="true" applyProtection="true">
      <alignment horizontal="center" vertical="center" textRotation="0" wrapText="false" indent="0" shrinkToFit="false"/>
      <protection locked="true" hidden="true"/>
    </xf>
    <xf numFmtId="164" fontId="103" fillId="0" borderId="343" xfId="22" applyFont="true" applyBorder="true" applyAlignment="true" applyProtection="true">
      <alignment horizontal="general" vertical="center" textRotation="0" wrapText="false" indent="0" shrinkToFit="false"/>
      <protection locked="true" hidden="true"/>
    </xf>
    <xf numFmtId="178" fontId="106" fillId="0" borderId="347"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true"/>
      <protection locked="true" hidden="true"/>
    </xf>
    <xf numFmtId="164" fontId="103" fillId="0" borderId="0" xfId="22" applyFont="true" applyBorder="true" applyAlignment="true" applyProtection="true">
      <alignment horizontal="center" vertical="center" textRotation="0" wrapText="false" indent="0" shrinkToFit="true"/>
      <protection locked="true" hidden="true"/>
    </xf>
    <xf numFmtId="178" fontId="106" fillId="0" borderId="0" xfId="22" applyFont="true" applyBorder="true" applyAlignment="true" applyProtection="true">
      <alignment horizontal="center" vertical="center" textRotation="0" wrapText="false" indent="0" shrinkToFit="false"/>
      <protection locked="true" hidden="true"/>
    </xf>
    <xf numFmtId="164" fontId="103" fillId="0" borderId="321" xfId="22" applyFont="true" applyBorder="true" applyAlignment="true" applyProtection="true">
      <alignment horizontal="left" vertical="center" textRotation="0" wrapText="false" indent="0" shrinkToFit="false"/>
      <protection locked="true" hidden="true"/>
    </xf>
    <xf numFmtId="164" fontId="103" fillId="0" borderId="279" xfId="22" applyFont="true" applyBorder="true" applyAlignment="true" applyProtection="true">
      <alignment horizontal="center" vertical="center" textRotation="0" wrapText="false" indent="0" shrinkToFit="false"/>
      <protection locked="true" hidden="true"/>
    </xf>
    <xf numFmtId="164" fontId="103" fillId="0" borderId="280" xfId="22" applyFont="true" applyBorder="true" applyAlignment="true" applyProtection="true">
      <alignment horizontal="center" vertical="center" textRotation="0" wrapText="false" indent="0" shrinkToFit="false"/>
      <protection locked="true" hidden="true"/>
    </xf>
    <xf numFmtId="164" fontId="103" fillId="0" borderId="279" xfId="22" applyFont="true" applyBorder="true" applyAlignment="true" applyProtection="true">
      <alignment horizontal="left" vertical="center" textRotation="0" wrapText="false" indent="0" shrinkToFit="false"/>
      <protection locked="true" hidden="true"/>
    </xf>
    <xf numFmtId="164" fontId="103" fillId="8" borderId="0" xfId="22" applyFont="true" applyBorder="true" applyAlignment="true" applyProtection="true">
      <alignment horizontal="center" vertical="center" textRotation="0" wrapText="false" indent="0" shrinkToFit="false"/>
      <protection locked="true" hidden="true"/>
    </xf>
    <xf numFmtId="164" fontId="105" fillId="0" borderId="280" xfId="22" applyFont="true" applyBorder="true" applyAlignment="true" applyProtection="false">
      <alignment horizontal="center" vertical="bottom" textRotation="0" wrapText="false" indent="0" shrinkToFit="false"/>
      <protection locked="true" hidden="false"/>
    </xf>
    <xf numFmtId="164" fontId="103" fillId="0" borderId="348" xfId="22" applyFont="true" applyBorder="true" applyAlignment="true" applyProtection="true">
      <alignment horizontal="right" vertical="center" textRotation="0" wrapText="false" indent="0" shrinkToFit="false"/>
      <protection locked="true" hidden="true"/>
    </xf>
    <xf numFmtId="164" fontId="103" fillId="15" borderId="349" xfId="22" applyFont="true" applyBorder="true" applyAlignment="true" applyProtection="true">
      <alignment horizontal="center" vertical="center" textRotation="0" wrapText="false" indent="0" shrinkToFit="false"/>
      <protection locked="true" hidden="true"/>
    </xf>
    <xf numFmtId="164" fontId="103" fillId="15" borderId="64" xfId="22" applyFont="true" applyBorder="true" applyAlignment="true" applyProtection="true">
      <alignment horizontal="center" vertical="center" textRotation="0" wrapText="false" indent="0" shrinkToFit="false"/>
      <protection locked="true" hidden="true"/>
    </xf>
    <xf numFmtId="164" fontId="103" fillId="15" borderId="350" xfId="22" applyFont="true" applyBorder="true" applyAlignment="true" applyProtection="true">
      <alignment horizontal="center" vertical="center" textRotation="0" wrapText="false" indent="0" shrinkToFit="false"/>
      <protection locked="true" hidden="true"/>
    </xf>
    <xf numFmtId="164" fontId="103" fillId="0" borderId="351" xfId="22" applyFont="true" applyBorder="true" applyAlignment="true" applyProtection="true">
      <alignment horizontal="center" vertical="center" textRotation="0" wrapText="false" indent="0" shrinkToFit="false"/>
      <protection locked="true" hidden="true"/>
    </xf>
    <xf numFmtId="164" fontId="103" fillId="0" borderId="352" xfId="22" applyFont="true" applyBorder="true" applyAlignment="true" applyProtection="true">
      <alignment horizontal="center" vertical="center" textRotation="0" wrapText="false" indent="0" shrinkToFit="false"/>
      <protection locked="true" hidden="true"/>
    </xf>
    <xf numFmtId="164" fontId="103" fillId="0" borderId="353" xfId="22" applyFont="true" applyBorder="true" applyAlignment="true" applyProtection="true">
      <alignment horizontal="center" vertical="center" textRotation="0" wrapText="false" indent="0" shrinkToFit="false"/>
      <protection locked="true" hidden="true"/>
    </xf>
    <xf numFmtId="164" fontId="103" fillId="0" borderId="354" xfId="22" applyFont="true" applyBorder="true" applyAlignment="true" applyProtection="true">
      <alignment horizontal="center" vertical="center" textRotation="0" wrapText="false" indent="0" shrinkToFit="false"/>
      <protection locked="true" hidden="true"/>
    </xf>
    <xf numFmtId="164" fontId="103" fillId="0" borderId="351" xfId="22" applyFont="true" applyBorder="true" applyAlignment="true" applyProtection="true">
      <alignment horizontal="general" vertical="center" textRotation="0" wrapText="false" indent="0" shrinkToFit="false"/>
      <protection locked="true" hidden="true"/>
    </xf>
    <xf numFmtId="178" fontId="106" fillId="0" borderId="354" xfId="22" applyFont="true" applyBorder="true" applyAlignment="true" applyProtection="true">
      <alignment horizontal="center" vertical="center" textRotation="0" wrapText="false" indent="0" shrinkToFit="false"/>
      <protection locked="true" hidden="true"/>
    </xf>
    <xf numFmtId="164" fontId="103" fillId="0" borderId="323" xfId="22" applyFont="true" applyBorder="true" applyAlignment="true" applyProtection="true">
      <alignment horizontal="left" vertical="center" textRotation="0" wrapText="false" indent="0" shrinkToFit="false"/>
      <protection locked="true" hidden="true"/>
    </xf>
    <xf numFmtId="164" fontId="103" fillId="0" borderId="281" xfId="22" applyFont="true" applyBorder="true" applyAlignment="true" applyProtection="true">
      <alignment horizontal="center" vertical="center" textRotation="0" wrapText="false" indent="0" shrinkToFit="false"/>
      <protection locked="true" hidden="true"/>
    </xf>
    <xf numFmtId="164" fontId="103" fillId="0" borderId="275" xfId="22" applyFont="true" applyBorder="true" applyAlignment="true" applyProtection="true">
      <alignment horizontal="center" vertical="center" textRotation="0" wrapText="false" indent="0" shrinkToFit="false"/>
      <protection locked="true" hidden="true"/>
    </xf>
    <xf numFmtId="164" fontId="103" fillId="0" borderId="282" xfId="22" applyFont="true" applyBorder="true" applyAlignment="true" applyProtection="true">
      <alignment horizontal="center" vertical="center" textRotation="0" wrapText="false" indent="0" shrinkToFit="false"/>
      <protection locked="true" hidden="true"/>
    </xf>
    <xf numFmtId="164" fontId="103" fillId="0" borderId="281" xfId="22" applyFont="true" applyBorder="true" applyAlignment="true" applyProtection="true">
      <alignment horizontal="left" vertical="center" textRotation="0" wrapText="false" indent="0" shrinkToFit="false"/>
      <protection locked="true" hidden="true"/>
    </xf>
    <xf numFmtId="164" fontId="117" fillId="8" borderId="282"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left" vertical="center" textRotation="0" wrapText="false" indent="0" shrinkToFit="false"/>
      <protection locked="true" hidden="true"/>
    </xf>
    <xf numFmtId="164" fontId="103" fillId="0" borderId="355" xfId="22" applyFont="true" applyBorder="true" applyAlignment="true" applyProtection="true">
      <alignment horizontal="right" vertical="center" textRotation="0" wrapText="false" indent="0" shrinkToFit="false"/>
      <protection locked="true" hidden="true"/>
    </xf>
    <xf numFmtId="164" fontId="103" fillId="15" borderId="356" xfId="22" applyFont="true" applyBorder="true" applyAlignment="true" applyProtection="true">
      <alignment horizontal="center" vertical="center" textRotation="0" wrapText="false" indent="0" shrinkToFit="false"/>
      <protection locked="true" hidden="true"/>
    </xf>
    <xf numFmtId="164" fontId="103" fillId="15" borderId="357" xfId="22" applyFont="true" applyBorder="true" applyAlignment="true" applyProtection="true">
      <alignment horizontal="center" vertical="center" textRotation="0" wrapText="false" indent="0" shrinkToFit="false"/>
      <protection locked="true" hidden="true"/>
    </xf>
    <xf numFmtId="164" fontId="103" fillId="15" borderId="358" xfId="22" applyFont="true" applyBorder="true" applyAlignment="true" applyProtection="true">
      <alignment horizontal="center" vertical="center" textRotation="0" wrapText="false" indent="0" shrinkToFit="false"/>
      <protection locked="true" hidden="true"/>
    </xf>
    <xf numFmtId="164" fontId="103" fillId="0" borderId="359" xfId="22" applyFont="true" applyBorder="true" applyAlignment="true" applyProtection="true">
      <alignment horizontal="center" vertical="center" textRotation="0" wrapText="false" indent="0" shrinkToFit="false"/>
      <protection locked="true" hidden="true"/>
    </xf>
    <xf numFmtId="164" fontId="103" fillId="0" borderId="360" xfId="22" applyFont="true" applyBorder="true" applyAlignment="true" applyProtection="true">
      <alignment horizontal="center" vertical="center" textRotation="0" wrapText="false" indent="0" shrinkToFit="false"/>
      <protection locked="true" hidden="true"/>
    </xf>
    <xf numFmtId="164" fontId="103" fillId="0" borderId="361" xfId="22" applyFont="true" applyBorder="true" applyAlignment="true" applyProtection="true">
      <alignment horizontal="center" vertical="center" textRotation="0" wrapText="false" indent="0" shrinkToFit="false"/>
      <protection locked="true" hidden="true"/>
    </xf>
    <xf numFmtId="164" fontId="103" fillId="0" borderId="362" xfId="22" applyFont="true" applyBorder="true" applyAlignment="true" applyProtection="true">
      <alignment horizontal="center" vertical="center" textRotation="0" wrapText="false" indent="0" shrinkToFit="false"/>
      <protection locked="true" hidden="true"/>
    </xf>
    <xf numFmtId="164" fontId="103" fillId="0" borderId="363" xfId="22" applyFont="true" applyBorder="true" applyAlignment="true" applyProtection="true">
      <alignment horizontal="center" vertical="center" textRotation="0" wrapText="false" indent="0" shrinkToFit="false"/>
      <protection locked="true" hidden="true"/>
    </xf>
    <xf numFmtId="164" fontId="103" fillId="0" borderId="364" xfId="22" applyFont="true" applyBorder="true" applyAlignment="true" applyProtection="true">
      <alignment horizontal="general" vertical="center" textRotation="0" wrapText="false" indent="0" shrinkToFit="false"/>
      <protection locked="true" hidden="true"/>
    </xf>
    <xf numFmtId="178" fontId="106" fillId="0" borderId="365" xfId="22" applyFont="true" applyBorder="true" applyAlignment="true" applyProtection="true">
      <alignment horizontal="center" vertical="center" textRotation="0" wrapText="false" indent="0" shrinkToFit="false"/>
      <protection locked="true" hidden="true"/>
    </xf>
    <xf numFmtId="179" fontId="106" fillId="0" borderId="0" xfId="22" applyFont="true" applyBorder="true" applyAlignment="true" applyProtection="true">
      <alignment horizontal="center" vertical="center" textRotation="0" wrapText="false" indent="0" shrinkToFit="false"/>
      <protection locked="true" hidden="true"/>
    </xf>
    <xf numFmtId="164" fontId="103" fillId="0" borderId="366" xfId="22" applyFont="true" applyBorder="true" applyAlignment="true" applyProtection="true">
      <alignment horizontal="center" vertical="center" textRotation="0" wrapText="false" indent="0" shrinkToFit="false"/>
      <protection locked="true" hidden="true"/>
    </xf>
    <xf numFmtId="164" fontId="103" fillId="0" borderId="367" xfId="22" applyFont="true" applyBorder="true" applyAlignment="true" applyProtection="true">
      <alignment horizontal="center" vertical="center" textRotation="0" wrapText="false" indent="0" shrinkToFit="false"/>
      <protection locked="true" hidden="true"/>
    </xf>
    <xf numFmtId="164" fontId="117" fillId="0" borderId="0" xfId="22" applyFont="true" applyBorder="true" applyAlignment="true" applyProtection="true">
      <alignment horizontal="center" vertical="center" textRotation="0" wrapText="false" indent="0" shrinkToFit="false"/>
      <protection locked="true" hidden="true"/>
    </xf>
    <xf numFmtId="164" fontId="103" fillId="0" borderId="368" xfId="22" applyFont="true" applyBorder="true" applyAlignment="true" applyProtection="true">
      <alignment horizontal="center" vertical="center" textRotation="0" wrapText="false" indent="0" shrinkToFit="false"/>
      <protection locked="true" hidden="true"/>
    </xf>
    <xf numFmtId="164" fontId="103" fillId="0" borderId="369" xfId="22" applyFont="true" applyBorder="true" applyAlignment="true" applyProtection="true">
      <alignment horizontal="center" vertical="center"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Berechnung 2" xfId="21"/>
    <cellStyle name="Standard 2" xfId="22"/>
    <cellStyle name="*unknown*" xfId="20" builtinId="8"/>
  </cellStyles>
  <dxfs count="192">
    <dxf>
      <fill>
        <patternFill>
          <bgColor rgb="FFD9AADA"/>
        </patternFill>
      </fill>
    </dxf>
    <dxf>
      <fill>
        <patternFill>
          <bgColor rgb="FF3CD2FF"/>
        </patternFill>
      </fill>
    </dxf>
    <dxf>
      <fill>
        <patternFill>
          <bgColor rgb="FFFFAF23"/>
        </patternFill>
      </fill>
    </dxf>
    <dxf>
      <fill>
        <patternFill>
          <bgColor rgb="FFB4DC78"/>
        </patternFill>
      </fill>
    </dxf>
    <dxf>
      <fill>
        <patternFill>
          <bgColor rgb="FFFFC000"/>
        </patternFill>
      </fill>
    </dxf>
    <dxf>
      <font>
        <color rgb="FF000000"/>
      </font>
    </dxf>
    <dxf>
      <font>
        <color rgb="FF000000"/>
      </font>
    </dxf>
    <dxf>
      <font>
        <color rgb="FF000000"/>
      </font>
    </dxf>
    <dxf>
      <font>
        <color rgb="FF000000"/>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
      <font>
        <b val="0"/>
        <i val="0"/>
        <color rgb="FFB72343"/>
      </font>
    </dxf>
    <dxf>
      <font>
        <b val="0"/>
        <i val="0"/>
        <color rgb="FFB72343"/>
      </font>
    </dxf>
    <dxf>
      <fill>
        <patternFill>
          <bgColor rgb="FFFFFF00"/>
        </patternFill>
      </fill>
    </dxf>
    <dxf>
      <fill>
        <patternFill>
          <bgColor rgb="FFD9AADA"/>
        </patternFill>
      </fill>
    </dxf>
    <dxf>
      <fill>
        <patternFill>
          <bgColor rgb="FF3CD2FF"/>
        </patternFill>
      </fill>
    </dxf>
    <dxf>
      <fill>
        <patternFill>
          <bgColor rgb="FFFFAF23"/>
        </patternFill>
      </fill>
    </dxf>
    <dxf>
      <fill>
        <patternFill>
          <bgColor rgb="FFB4DC78"/>
        </patternFill>
      </fill>
    </dxf>
    <dxf>
      <font>
        <b val="1"/>
        <i val="0"/>
        <color rgb="FF262626"/>
      </font>
    </dxf>
    <dxf>
      <font>
        <color rgb="FFD0CECE"/>
      </font>
    </dxf>
    <dxf>
      <font>
        <color rgb="FFC00000"/>
      </font>
    </dxf>
    <dxf>
      <font>
        <color rgb="FFC00000"/>
      </font>
    </dxf>
    <dxf>
      <font>
        <b val="0"/>
        <i val="0"/>
        <color rgb="FFB72343"/>
      </font>
    </dxf>
    <dxf>
      <font>
        <b val="0"/>
        <i val="0"/>
        <color rgb="FFB72343"/>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val="0"/>
        <i val="0"/>
        <color rgb="FFB72343"/>
      </font>
    </dxf>
    <dxf>
      <font>
        <b val="0"/>
        <i val="0"/>
        <color rgb="FFB72343"/>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AFABAB"/>
      </font>
    </dxf>
    <dxf>
      <font>
        <color rgb="FFAFABAB"/>
      </font>
    </dxf>
    <dxf>
      <font>
        <color rgb="FFAFABAB"/>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ill>
        <patternFill>
          <bgColor rgb="FFFFFF66"/>
        </patternFill>
      </fill>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ill>
        <patternFill>
          <bgColor rgb="FFC4EA86"/>
        </patternFill>
      </fill>
    </dxf>
    <dxf>
      <font>
        <b val="1"/>
        <i val="0"/>
      </font>
    </dxf>
    <dxf>
      <font>
        <b val="0"/>
        <i val="0"/>
        <color rgb="FFB72343"/>
      </font>
    </dxf>
  </dxfs>
  <colors>
    <indexedColors>
      <rgbColor rgb="FF000000"/>
      <rgbColor rgb="FFFFFFFF"/>
      <rgbColor rgb="FFFF0000"/>
      <rgbColor rgb="FFF0FDCE"/>
      <rgbColor rgb="FFF8F8F8"/>
      <rgbColor rgb="FFFFFF00"/>
      <rgbColor rgb="FFFBE5D6"/>
      <rgbColor rgb="FFD9D9D9"/>
      <rgbColor rgb="FF8A0D1F"/>
      <rgbColor rgb="FFE7E6E6"/>
      <rgbColor rgb="FFFEF6E8"/>
      <rgbColor rgb="FFB7E180"/>
      <rgbColor rgb="FFE00000"/>
      <rgbColor rgb="FF198055"/>
      <rgbColor rgb="FFBFBFBF"/>
      <rgbColor rgb="FF7F7F7F"/>
      <rgbColor rgb="FFAFABAB"/>
      <rgbColor rgb="FFB72343"/>
      <rgbColor rgb="FFFFFFCC"/>
      <rgbColor rgb="FFDEEBF7"/>
      <rgbColor rgb="FFFFF2CC"/>
      <rgbColor rgb="FFDE500A"/>
      <rgbColor rgb="FF0070DB"/>
      <rgbColor rgb="FFBDD7EE"/>
      <rgbColor rgb="FFF9F9F9"/>
      <rgbColor rgb="FFECECEC"/>
      <rgbColor rgb="FFFFFE66"/>
      <rgbColor rgb="FFE2F0D9"/>
      <rgbColor rgb="FFFDEFE7"/>
      <rgbColor rgb="FFC00000"/>
      <rgbColor rgb="FF0398CB"/>
      <rgbColor rgb="FFFFF5F8"/>
      <rgbColor rgb="FF5B9BD5"/>
      <rgbColor rgb="FFEEFCF5"/>
      <rgbColor rgb="FFD4F3AF"/>
      <rgbColor rgb="FFFFFF99"/>
      <rgbColor rgb="FFD0CECE"/>
      <rgbColor rgb="FFD4D4D4"/>
      <rgbColor rgb="FFD9AADA"/>
      <rgbColor rgb="FFF6CAD6"/>
      <rgbColor rgb="FF327AC0"/>
      <rgbColor rgb="FF3CD2FF"/>
      <rgbColor rgb="FF9ACA02"/>
      <rgbColor rgb="FFFFC000"/>
      <rgbColor rgb="FFFFAF23"/>
      <rgbColor rgb="FFF97D05"/>
      <rgbColor rgb="FF74726B"/>
      <rgbColor rgb="FF828282"/>
      <rgbColor rgb="FFF2F2F2"/>
      <rgbColor rgb="FF2E75B6"/>
      <rgbColor rgb="FFFBF7C9"/>
      <rgbColor rgb="FFFFEEDB"/>
      <rgbColor rgb="FFC55A11"/>
      <rgbColor rgb="FFDE4300"/>
      <rgbColor rgb="FF595959"/>
      <rgbColor rgb="FF312F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25</xdr:col>
      <xdr:colOff>205560</xdr:colOff>
      <xdr:row>0</xdr:row>
      <xdr:rowOff>28440</xdr:rowOff>
    </xdr:from>
    <xdr:to>
      <xdr:col>25</xdr:col>
      <xdr:colOff>647280</xdr:colOff>
      <xdr:row>1</xdr:row>
      <xdr:rowOff>47160</xdr:rowOff>
    </xdr:to>
    <xdr:pic>
      <xdr:nvPicPr>
        <xdr:cNvPr id="1" name="Grafik 2"/>
        <xdr:cNvPicPr/>
      </xdr:nvPicPr>
      <xdr:blipFill>
        <a:blip r:embed="rId1"/>
        <a:stretch/>
      </xdr:blipFill>
      <xdr:spPr>
        <a:xfrm>
          <a:off x="18471240" y="28440"/>
          <a:ext cx="441720" cy="723600"/>
        </a:xfrm>
        <a:prstGeom prst="rect">
          <a:avLst/>
        </a:prstGeom>
        <a:noFill/>
        <a:ln w="0">
          <a:noFill/>
        </a:ln>
      </xdr:spPr>
    </xdr:pic>
    <xdr:clientData/>
  </xdr:twoCellAnchor>
  <xdr:twoCellAnchor editAs="oneCell">
    <xdr:from>
      <xdr:col>1</xdr:col>
      <xdr:colOff>19080</xdr:colOff>
      <xdr:row>0</xdr:row>
      <xdr:rowOff>85680</xdr:rowOff>
    </xdr:from>
    <xdr:to>
      <xdr:col>1</xdr:col>
      <xdr:colOff>761760</xdr:colOff>
      <xdr:row>1</xdr:row>
      <xdr:rowOff>123480</xdr:rowOff>
    </xdr:to>
    <xdr:pic>
      <xdr:nvPicPr>
        <xdr:cNvPr id="2" name="Grafik 4"/>
        <xdr:cNvPicPr/>
      </xdr:nvPicPr>
      <xdr:blipFill>
        <a:blip r:embed="rId2"/>
        <a:stretch/>
      </xdr:blipFill>
      <xdr:spPr>
        <a:xfrm>
          <a:off x="240840" y="85680"/>
          <a:ext cx="742680" cy="7426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123840</xdr:colOff>
      <xdr:row>1</xdr:row>
      <xdr:rowOff>266760</xdr:rowOff>
    </xdr:from>
    <xdr:to>
      <xdr:col>8</xdr:col>
      <xdr:colOff>647280</xdr:colOff>
      <xdr:row>2</xdr:row>
      <xdr:rowOff>638640</xdr:rowOff>
    </xdr:to>
    <xdr:pic>
      <xdr:nvPicPr>
        <xdr:cNvPr id="3" name="Grafik 1"/>
        <xdr:cNvPicPr/>
      </xdr:nvPicPr>
      <xdr:blipFill>
        <a:blip r:embed="rId1"/>
        <a:stretch/>
      </xdr:blipFill>
      <xdr:spPr>
        <a:xfrm>
          <a:off x="8429040" y="457200"/>
          <a:ext cx="523440" cy="8578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hermann-baum.de/excel/WorldCup/de"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07"/>
  <sheetViews>
    <sheetView showFormulas="false" showGridLines="false" showRowColHeaders="false" showZeros="true" rightToLeft="false" tabSelected="true" showOutlineSymbols="true" defaultGridColor="true" view="normal" topLeftCell="S1" colorId="64" zoomScale="100" zoomScaleNormal="100" zoomScalePageLayoutView="100" workbookViewId="0">
      <selection pane="topLeft" activeCell="R81" activeCellId="0" sqref="R81"/>
    </sheetView>
  </sheetViews>
  <sheetFormatPr defaultColWidth="11.42578125" defaultRowHeight="15" customHeight="false" zeroHeight="true" outlineLevelRow="0" outlineLevelCol="0"/>
  <cols>
    <col collapsed="false" customWidth="true" hidden="false" outlineLevel="0" max="1" min="1" style="0" width="3.15"/>
    <col collapsed="false" customWidth="true" hidden="false" outlineLevel="0" max="3" min="2" style="0" width="13.15"/>
    <col collapsed="false" customWidth="true" hidden="false" outlineLevel="0" max="4" min="4" style="0" width="5.71"/>
    <col collapsed="false" customWidth="true" hidden="false" outlineLevel="0" max="6" min="5" style="0" width="13.15"/>
    <col collapsed="false" customWidth="true" hidden="false" outlineLevel="0" max="7" min="7" style="0" width="5.71"/>
    <col collapsed="false" customWidth="true" hidden="false" outlineLevel="0" max="9" min="8" style="0" width="13.15"/>
    <col collapsed="false" customWidth="true" hidden="false" outlineLevel="0" max="10" min="10" style="0" width="5.71"/>
    <col collapsed="false" customWidth="true" hidden="false" outlineLevel="0" max="12" min="11" style="0" width="13.15"/>
    <col collapsed="false" customWidth="true" hidden="false" outlineLevel="0" max="13" min="13" style="0" width="5.71"/>
    <col collapsed="false" customWidth="true" hidden="false" outlineLevel="0" max="15" min="14" style="0" width="13.15"/>
    <col collapsed="false" customWidth="true" hidden="false" outlineLevel="0" max="16" min="16" style="0" width="5.71"/>
    <col collapsed="false" customWidth="true" hidden="false" outlineLevel="0" max="18" min="17" style="0" width="13.15"/>
    <col collapsed="false" customWidth="true" hidden="false" outlineLevel="0" max="19" min="19" style="0" width="5.71"/>
    <col collapsed="false" customWidth="true" hidden="false" outlineLevel="0" max="21" min="20" style="0" width="13.15"/>
    <col collapsed="false" customWidth="true" hidden="false" outlineLevel="0" max="22" min="22" style="0" width="5.71"/>
    <col collapsed="false" customWidth="true" hidden="false" outlineLevel="0" max="24" min="23" style="0" width="13.15"/>
    <col collapsed="false" customWidth="true" hidden="false" outlineLevel="0" max="25" min="25" style="0" width="5.71"/>
    <col collapsed="false" customWidth="true" hidden="false" outlineLevel="0" max="27" min="26" style="0" width="13.15"/>
    <col collapsed="false" customWidth="true" hidden="false" outlineLevel="0" max="28" min="28" style="0" width="5.71"/>
    <col collapsed="false" customWidth="true" hidden="false" outlineLevel="0" max="30" min="29" style="0" width="13.15"/>
    <col collapsed="false" customWidth="true" hidden="false" outlineLevel="0" max="31" min="31" style="0" width="5.71"/>
    <col collapsed="false" customWidth="true" hidden="false" outlineLevel="0" max="33" min="32" style="0" width="13.15"/>
    <col collapsed="false" customWidth="true" hidden="false" outlineLevel="0" max="34" min="34" style="0" width="5.71"/>
    <col collapsed="false" customWidth="true" hidden="false" outlineLevel="0" max="36" min="35" style="0" width="13.15"/>
    <col collapsed="false" customWidth="true" hidden="false" outlineLevel="0" max="37" min="37" style="0" width="5.71"/>
    <col collapsed="false" customWidth="true" hidden="false" outlineLevel="0" max="39" min="38" style="0" width="13.15"/>
    <col collapsed="false" customWidth="true" hidden="false" outlineLevel="0" max="40" min="40" style="0" width="5.71"/>
    <col collapsed="false" customWidth="true" hidden="false" outlineLevel="0" max="42" min="41" style="0" width="13.15"/>
    <col collapsed="false" customWidth="true" hidden="false" outlineLevel="0" max="43" min="43" style="0" width="5.71"/>
    <col collapsed="false" customWidth="true" hidden="false" outlineLevel="0" max="45" min="44" style="0" width="13.15"/>
    <col collapsed="false" customWidth="true" hidden="false" outlineLevel="0" max="46" min="46" style="0" width="5.71"/>
    <col collapsed="false" customWidth="true" hidden="false" outlineLevel="0" max="48" min="47" style="0" width="13.15"/>
    <col collapsed="false" customWidth="true" hidden="false" outlineLevel="0" max="49" min="49" style="0" width="5.71"/>
    <col collapsed="false" customWidth="true" hidden="false" outlineLevel="0" max="50" min="50" style="0" width="2"/>
    <col collapsed="false" customWidth="false" hidden="true" outlineLevel="0" max="16384" min="51" style="0" width="11.43"/>
  </cols>
  <sheetData>
    <row r="1" customFormat="false" ht="55.5" hidden="false" customHeight="true" outlineLevel="0" collapsed="false">
      <c r="A1" s="1"/>
      <c r="B1" s="1"/>
      <c r="C1" s="2"/>
      <c r="D1" s="2"/>
      <c r="E1" s="3" t="str">
        <f aca="false">Language!$E$121</f>
        <v>World Cup 2026 in Canada/Mexico/USA</v>
      </c>
      <c r="F1" s="3"/>
      <c r="G1" s="3"/>
      <c r="H1" s="3"/>
      <c r="I1" s="3"/>
      <c r="J1" s="3"/>
      <c r="K1" s="3"/>
      <c r="L1" s="3"/>
      <c r="M1" s="3"/>
      <c r="N1" s="3"/>
      <c r="O1" s="3"/>
      <c r="P1" s="3"/>
      <c r="Q1" s="3"/>
      <c r="R1" s="3"/>
      <c r="S1" s="3"/>
      <c r="T1" s="3"/>
      <c r="U1" s="3"/>
      <c r="V1" s="4"/>
      <c r="W1" s="4"/>
      <c r="X1" s="5" t="s">
        <v>0</v>
      </c>
      <c r="Y1" s="6"/>
      <c r="AJ1" s="5"/>
      <c r="AV1" s="5" t="str">
        <f aca="false">X1</f>
        <v>hb/vers. 4.2.5
2026-04-10</v>
      </c>
    </row>
    <row r="2" s="13" customFormat="true" ht="15" hidden="false" customHeight="true" outlineLevel="0" collapsed="false">
      <c r="A2" s="7"/>
      <c r="B2" s="8"/>
      <c r="C2" s="9" t="str">
        <f aca="false">Language!$E$134</f>
        <v>  Pts.     Goals</v>
      </c>
      <c r="D2" s="10"/>
      <c r="E2" s="8"/>
      <c r="F2" s="9" t="str">
        <f aca="false">Language!$E$134</f>
        <v>  Pts.     Goals</v>
      </c>
      <c r="G2" s="10"/>
      <c r="H2" s="8"/>
      <c r="I2" s="9" t="str">
        <f aca="false">Language!$E$134</f>
        <v>  Pts.     Goals</v>
      </c>
      <c r="J2" s="10"/>
      <c r="K2" s="11"/>
      <c r="L2" s="9" t="str">
        <f aca="false">Language!$E$134</f>
        <v>  Pts.     Goals</v>
      </c>
      <c r="M2" s="10"/>
      <c r="N2" s="8"/>
      <c r="O2" s="9" t="str">
        <f aca="false">Language!$E$134</f>
        <v>  Pts.     Goals</v>
      </c>
      <c r="P2" s="10"/>
      <c r="Q2" s="8"/>
      <c r="R2" s="9" t="str">
        <f aca="false">Language!$E$134</f>
        <v>  Pts.     Goals</v>
      </c>
      <c r="S2" s="10"/>
      <c r="T2" s="8"/>
      <c r="U2" s="9" t="str">
        <f aca="false">Language!$E$134</f>
        <v>  Pts.     Goals</v>
      </c>
      <c r="V2" s="10"/>
      <c r="W2" s="8"/>
      <c r="X2" s="9" t="str">
        <f aca="false">Language!$E$134</f>
        <v>  Pts.     Goals</v>
      </c>
      <c r="Y2" s="7"/>
      <c r="Z2" s="8"/>
      <c r="AA2" s="9" t="str">
        <f aca="false">Language!$E$134</f>
        <v>  Pts.     Goals</v>
      </c>
      <c r="AB2" s="10"/>
      <c r="AC2" s="8"/>
      <c r="AD2" s="9" t="str">
        <f aca="false">Language!$E$134</f>
        <v>  Pts.     Goals</v>
      </c>
      <c r="AE2" s="10"/>
      <c r="AF2" s="8"/>
      <c r="AG2" s="9" t="str">
        <f aca="false">Language!$E$134</f>
        <v>  Pts.     Goals</v>
      </c>
      <c r="AH2" s="10"/>
      <c r="AI2" s="11"/>
      <c r="AJ2" s="9" t="str">
        <f aca="false">Language!$E$134</f>
        <v>  Pts.     Goals</v>
      </c>
      <c r="AK2" s="10"/>
      <c r="AL2" s="12"/>
      <c r="AM2" s="12"/>
      <c r="AN2" s="12"/>
      <c r="AO2" s="12"/>
      <c r="AP2" s="12"/>
      <c r="AQ2" s="12"/>
      <c r="AR2" s="12"/>
      <c r="AS2" s="12"/>
      <c r="AT2" s="12"/>
      <c r="AU2" s="12"/>
      <c r="AV2" s="12"/>
    </row>
    <row r="3" customFormat="false" ht="15" hidden="false" customHeight="false" outlineLevel="0" collapsed="false">
      <c r="A3" s="14"/>
      <c r="B3" s="15" t="str">
        <f aca="false">CalcA!$D22</f>
        <v>Mexico</v>
      </c>
      <c r="C3" s="16" t="str">
        <f aca="false">"   "&amp;CalcA!$E22&amp;"        "&amp;CalcA!$F22&amp;Language!$E$197&amp;CalcA!$G22</f>
        <v>   9        6 - 2</v>
      </c>
      <c r="D3" s="17"/>
      <c r="E3" s="15" t="str">
        <f aca="false">CalcB!$D22</f>
        <v>Switzerland</v>
      </c>
      <c r="F3" s="16" t="str">
        <f aca="false">"   "&amp;CalcB!$E22&amp;"        "&amp;CalcB!$F22&amp;Language!$E$197&amp;CalcB!$G22</f>
        <v>   7        5 - 1</v>
      </c>
      <c r="G3" s="17"/>
      <c r="H3" s="15" t="str">
        <f aca="false">CalcC!$D22</f>
        <v>Brazil</v>
      </c>
      <c r="I3" s="16" t="str">
        <f aca="false">"   "&amp;CalcC!$E22&amp;"        "&amp;CalcC!$F22&amp;Language!$E$197&amp;CalcC!$G22</f>
        <v>   9        7 - 2</v>
      </c>
      <c r="J3" s="18"/>
      <c r="K3" s="15" t="str">
        <f aca="false">CalcD!$D22</f>
        <v>USA</v>
      </c>
      <c r="L3" s="16" t="str">
        <f aca="false">"   "&amp;CalcD!$E22&amp;"        "&amp;CalcD!$F22&amp;Language!$E$197&amp;CalcD!$G22</f>
        <v>   7        5 - 2</v>
      </c>
      <c r="M3" s="18"/>
      <c r="N3" s="15" t="str">
        <f aca="false">CalcE!$D22</f>
        <v>Germany</v>
      </c>
      <c r="O3" s="16" t="str">
        <f aca="false">"   "&amp;CalcE!$E22&amp;"        "&amp;CalcE!$F22&amp;Language!$E$197&amp;CalcE!$G22</f>
        <v>   9        7 - 2</v>
      </c>
      <c r="P3" s="17"/>
      <c r="Q3" s="15" t="str">
        <f aca="false">CalcF!$D22</f>
        <v>Netherlands</v>
      </c>
      <c r="R3" s="16" t="str">
        <f aca="false">"   "&amp;CalcF!$E22&amp;"        "&amp;CalcF!$F22&amp;Language!$E$197&amp;CalcF!$G22</f>
        <v>   9        6 - 2</v>
      </c>
      <c r="S3" s="18"/>
      <c r="T3" s="15" t="str">
        <f aca="false">CalcG!$D22</f>
        <v>Belgium</v>
      </c>
      <c r="U3" s="16" t="str">
        <f aca="false">"   "&amp;CalcG!$E22&amp;"        "&amp;CalcG!$F22&amp;Language!$E$197&amp;CalcG!$G22</f>
        <v>   7        6 - 2</v>
      </c>
      <c r="V3" s="17"/>
      <c r="W3" s="15" t="str">
        <f aca="false">CalcH!$D22</f>
        <v>Spain</v>
      </c>
      <c r="X3" s="16" t="str">
        <f aca="false">"   "&amp;CalcH!$E22&amp;"        "&amp;CalcH!$F22&amp;Language!$E$197&amp;CalcH!$G22</f>
        <v>   9        8 - 1</v>
      </c>
      <c r="Y3" s="14"/>
      <c r="Z3" s="15" t="str">
        <f aca="false">CalcI!$D22</f>
        <v>France</v>
      </c>
      <c r="AA3" s="16" t="str">
        <f aca="false">"   "&amp;CalcI!$E22&amp;"        "&amp;CalcI!$F22&amp;Language!$E$197&amp;CalcI!$G22</f>
        <v>   9        7 - 2</v>
      </c>
      <c r="AB3" s="17"/>
      <c r="AC3" s="15" t="str">
        <f aca="false">CalcJ!$D22</f>
        <v>Argentina</v>
      </c>
      <c r="AD3" s="16" t="str">
        <f aca="false">"   "&amp;CalcJ!$E22&amp;"        "&amp;CalcJ!$F22&amp;Language!$E$197&amp;CalcJ!$G22</f>
        <v>   9        6 - 2</v>
      </c>
      <c r="AE3" s="17"/>
      <c r="AF3" s="15" t="str">
        <f aca="false">CalcK!$D22</f>
        <v>Portugal</v>
      </c>
      <c r="AG3" s="16" t="str">
        <f aca="false">"   "&amp;CalcK!$E22&amp;"        "&amp;CalcK!$F22&amp;Language!$E$197&amp;CalcK!$G22</f>
        <v>   9        7 - 1</v>
      </c>
      <c r="AH3" s="18"/>
      <c r="AI3" s="15" t="str">
        <f aca="false">CalcL!$D22</f>
        <v>England</v>
      </c>
      <c r="AJ3" s="16" t="str">
        <f aca="false">"   "&amp;CalcL!$E22&amp;"        "&amp;CalcL!$F22&amp;Language!$E$197&amp;CalcL!$G22</f>
        <v>   9        6 - 0</v>
      </c>
      <c r="AK3" s="18"/>
      <c r="AL3" s="19"/>
      <c r="AM3" s="12"/>
      <c r="AN3" s="12"/>
      <c r="AO3" s="12"/>
      <c r="AP3" s="12"/>
      <c r="AQ3" s="12"/>
      <c r="AR3" s="12"/>
      <c r="AS3" s="12"/>
      <c r="AT3" s="12"/>
      <c r="AU3" s="12"/>
      <c r="AV3" s="12"/>
      <c r="AZ3" s="13"/>
    </row>
    <row r="4" customFormat="false" ht="15" hidden="false" customHeight="false" outlineLevel="0" collapsed="false">
      <c r="A4" s="14"/>
      <c r="B4" s="20" t="str">
        <f aca="false">CalcA!$D23</f>
        <v>Rep. of Korea</v>
      </c>
      <c r="C4" s="21" t="str">
        <f aca="false">"   "&amp;CalcA!$E23&amp;"        "&amp;CalcA!$F23&amp;Language!$E$197&amp;CalcA!$G23</f>
        <v>   4        4 - 3</v>
      </c>
      <c r="D4" s="17"/>
      <c r="E4" s="20" t="str">
        <f aca="false">CalcB!$D23</f>
        <v>Canada</v>
      </c>
      <c r="F4" s="21" t="str">
        <f aca="false">"   "&amp;CalcB!$E23&amp;"        "&amp;CalcB!$F23&amp;Language!$E$197&amp;CalcB!$G23</f>
        <v>   7        5 - 2</v>
      </c>
      <c r="G4" s="17"/>
      <c r="H4" s="20" t="str">
        <f aca="false">CalcC!$D23</f>
        <v>Morocco</v>
      </c>
      <c r="I4" s="21" t="str">
        <f aca="false">"   "&amp;CalcC!$E23&amp;"        "&amp;CalcC!$F23&amp;Language!$E$197&amp;CalcC!$G23</f>
        <v>   4        4 - 3</v>
      </c>
      <c r="J4" s="18"/>
      <c r="K4" s="20" t="str">
        <f aca="false">CalcD!$D23</f>
        <v>Turkey</v>
      </c>
      <c r="L4" s="21" t="str">
        <f aca="false">"   "&amp;CalcD!$E23&amp;"        "&amp;CalcD!$F23&amp;Language!$E$197&amp;CalcD!$G23</f>
        <v>   5        4 - 3</v>
      </c>
      <c r="M4" s="18"/>
      <c r="N4" s="20" t="str">
        <f aca="false">CalcE!$D23</f>
        <v>Ecuador</v>
      </c>
      <c r="O4" s="21" t="str">
        <f aca="false">"   "&amp;CalcE!$E23&amp;"        "&amp;CalcE!$F23&amp;Language!$E$197&amp;CalcE!$G23</f>
        <v>   4        4 - 3</v>
      </c>
      <c r="P4" s="17"/>
      <c r="Q4" s="20" t="str">
        <f aca="false">CalcF!$D23</f>
        <v>Sweden</v>
      </c>
      <c r="R4" s="21" t="str">
        <f aca="false">"   "&amp;CalcF!$E23&amp;"        "&amp;CalcF!$F23&amp;Language!$E$197&amp;CalcF!$G23</f>
        <v>   4        4 - 3</v>
      </c>
      <c r="S4" s="18"/>
      <c r="T4" s="20" t="str">
        <f aca="false">CalcG!$D23</f>
        <v>IR Iran</v>
      </c>
      <c r="U4" s="21" t="str">
        <f aca="false">"   "&amp;CalcG!$E23&amp;"        "&amp;CalcG!$F23&amp;Language!$E$197&amp;CalcG!$G23</f>
        <v>   5        3 - 2</v>
      </c>
      <c r="V4" s="17"/>
      <c r="W4" s="20" t="str">
        <f aca="false">CalcH!$D23</f>
        <v>Uruguay</v>
      </c>
      <c r="X4" s="21" t="str">
        <f aca="false">"   "&amp;CalcH!$E23&amp;"        "&amp;CalcH!$F23&amp;Language!$E$197&amp;CalcH!$G23</f>
        <v>   6        5 - 2</v>
      </c>
      <c r="Y4" s="14"/>
      <c r="Z4" s="20" t="str">
        <f aca="false">CalcI!$D23</f>
        <v>Norway</v>
      </c>
      <c r="AA4" s="21" t="str">
        <f aca="false">"   "&amp;CalcI!$E23&amp;"        "&amp;CalcI!$F23&amp;Language!$E$197&amp;CalcI!$G23</f>
        <v>   4        5 - 3</v>
      </c>
      <c r="AB4" s="17"/>
      <c r="AC4" s="20" t="str">
        <f aca="false">CalcJ!$D23</f>
        <v>Austria</v>
      </c>
      <c r="AD4" s="21" t="str">
        <f aca="false">"   "&amp;CalcJ!$E23&amp;"        "&amp;CalcJ!$F23&amp;Language!$E$197&amp;CalcJ!$G23</f>
        <v>   6        5 - 3</v>
      </c>
      <c r="AE4" s="17"/>
      <c r="AF4" s="20" t="str">
        <f aca="false">CalcK!$D23</f>
        <v>Colombia</v>
      </c>
      <c r="AG4" s="21" t="str">
        <f aca="false">"   "&amp;CalcK!$E23&amp;"        "&amp;CalcK!$F23&amp;Language!$E$197&amp;CalcK!$G23</f>
        <v>   6        5 - 3</v>
      </c>
      <c r="AH4" s="18"/>
      <c r="AI4" s="20" t="str">
        <f aca="false">CalcL!$D23</f>
        <v>Croatia</v>
      </c>
      <c r="AJ4" s="21" t="str">
        <f aca="false">"   "&amp;CalcL!$E23&amp;"        "&amp;CalcL!$F23&amp;Language!$E$197&amp;CalcL!$G23</f>
        <v>   4        3 - 3</v>
      </c>
      <c r="AK4" s="18"/>
      <c r="AL4" s="22"/>
      <c r="AM4" s="12"/>
      <c r="AN4" s="12"/>
      <c r="AO4" s="12"/>
      <c r="AP4" s="12"/>
      <c r="AQ4" s="12"/>
      <c r="AR4" s="12"/>
      <c r="AS4" s="12"/>
      <c r="AT4" s="12"/>
      <c r="AU4" s="12"/>
      <c r="AV4" s="12"/>
      <c r="AZ4" s="13"/>
    </row>
    <row r="5" customFormat="false" ht="15" hidden="false" customHeight="false" outlineLevel="0" collapsed="false">
      <c r="A5" s="14"/>
      <c r="B5" s="23" t="str">
        <f aca="false">CalcA!$D24</f>
        <v>Czech Rep.</v>
      </c>
      <c r="C5" s="24" t="str">
        <f aca="false">"   "&amp;CalcA!$E24&amp;"        "&amp;CalcA!$F24&amp;Language!$E$197&amp;CalcA!$G24</f>
        <v>   4        4 - 3</v>
      </c>
      <c r="D5" s="17"/>
      <c r="E5" s="23" t="str">
        <f aca="false">CalcB!$D24</f>
        <v>Bosnia/Herzeg.</v>
      </c>
      <c r="F5" s="24" t="str">
        <f aca="false">"   "&amp;CalcB!$E24&amp;"        "&amp;CalcB!$F24&amp;Language!$E$197&amp;CalcB!$G24</f>
        <v>   3        2 - 4</v>
      </c>
      <c r="G5" s="17"/>
      <c r="H5" s="23" t="str">
        <f aca="false">CalcC!$D24</f>
        <v>Scotland</v>
      </c>
      <c r="I5" s="24" t="str">
        <f aca="false">"   "&amp;CalcC!$E24&amp;"        "&amp;CalcC!$F24&amp;Language!$E$197&amp;CalcC!$G24</f>
        <v>   4        4 - 3</v>
      </c>
      <c r="J5" s="18"/>
      <c r="K5" s="23" t="str">
        <f aca="false">CalcD!$D24</f>
        <v>Paraguay</v>
      </c>
      <c r="L5" s="24" t="str">
        <f aca="false">"   "&amp;CalcD!$E24&amp;"        "&amp;CalcD!$F24&amp;Language!$E$197&amp;CalcD!$G24</f>
        <v>   2        2 - 4</v>
      </c>
      <c r="M5" s="18"/>
      <c r="N5" s="23" t="str">
        <f aca="false">CalcE!$D24</f>
        <v>Ivory Coast</v>
      </c>
      <c r="O5" s="24" t="str">
        <f aca="false">"   "&amp;CalcE!$E24&amp;"        "&amp;CalcE!$F24&amp;Language!$E$197&amp;CalcE!$G24</f>
        <v>   4        4 - 3</v>
      </c>
      <c r="P5" s="17"/>
      <c r="Q5" s="23" t="str">
        <f aca="false">CalcF!$D24</f>
        <v>Japan</v>
      </c>
      <c r="R5" s="24" t="str">
        <f aca="false">"   "&amp;CalcF!$E24&amp;"        "&amp;CalcF!$F24&amp;Language!$E$197&amp;CalcF!$G24</f>
        <v>   4        3 - 3</v>
      </c>
      <c r="S5" s="18"/>
      <c r="T5" s="23" t="str">
        <f aca="false">CalcG!$D24</f>
        <v>Egypt</v>
      </c>
      <c r="U5" s="24" t="str">
        <f aca="false">"   "&amp;CalcG!$E24&amp;"        "&amp;CalcG!$F24&amp;Language!$E$197&amp;CalcG!$G24</f>
        <v>   4        4 - 3</v>
      </c>
      <c r="V5" s="17"/>
      <c r="W5" s="23" t="str">
        <f aca="false">CalcH!$D24</f>
        <v>Saudi Arabia</v>
      </c>
      <c r="X5" s="24" t="str">
        <f aca="false">"   "&amp;CalcH!$E24&amp;"        "&amp;CalcH!$F24&amp;Language!$E$197&amp;CalcH!$G24</f>
        <v>   1        1 - 6</v>
      </c>
      <c r="Y5" s="14"/>
      <c r="Z5" s="23" t="str">
        <f aca="false">CalcI!$D24</f>
        <v>Senegal</v>
      </c>
      <c r="AA5" s="24" t="str">
        <f aca="false">"   "&amp;CalcI!$E24&amp;"        "&amp;CalcI!$F24&amp;Language!$E$197&amp;CalcI!$G24</f>
        <v>   4        4 - 3</v>
      </c>
      <c r="AB5" s="17"/>
      <c r="AC5" s="23" t="str">
        <f aca="false">CalcJ!$D24</f>
        <v>Algeria</v>
      </c>
      <c r="AD5" s="24" t="str">
        <f aca="false">"   "&amp;CalcJ!$E24&amp;"        "&amp;CalcJ!$F24&amp;Language!$E$197&amp;CalcJ!$G24</f>
        <v>   3        4 - 4</v>
      </c>
      <c r="AE5" s="17"/>
      <c r="AF5" s="23" t="str">
        <f aca="false">CalcK!$D24</f>
        <v>DR Congo</v>
      </c>
      <c r="AG5" s="24" t="str">
        <f aca="false">"   "&amp;CalcK!$E24&amp;"        "&amp;CalcK!$F24&amp;Language!$E$197&amp;CalcK!$G24</f>
        <v>   1        2 - 5</v>
      </c>
      <c r="AH5" s="18"/>
      <c r="AI5" s="23" t="str">
        <f aca="false">CalcL!$D24</f>
        <v>Ghana</v>
      </c>
      <c r="AJ5" s="24" t="str">
        <f aca="false">"   "&amp;CalcL!$E24&amp;"        "&amp;CalcL!$F24&amp;Language!$E$197&amp;CalcL!$G24</f>
        <v>   4        3 - 3</v>
      </c>
      <c r="AK5" s="18"/>
      <c r="AL5" s="22"/>
      <c r="AM5" s="12"/>
      <c r="AN5" s="12"/>
      <c r="AO5" s="12"/>
      <c r="AP5" s="12"/>
      <c r="AQ5" s="12"/>
      <c r="AR5" s="12"/>
      <c r="AS5" s="12"/>
      <c r="AT5" s="12"/>
      <c r="AU5" s="12"/>
      <c r="AV5" s="12"/>
      <c r="AZ5" s="13"/>
    </row>
    <row r="6" customFormat="false" ht="15" hidden="false" customHeight="false" outlineLevel="0" collapsed="false">
      <c r="A6" s="14"/>
      <c r="B6" s="25" t="str">
        <f aca="false">CalcA!$D25</f>
        <v>South Africa</v>
      </c>
      <c r="C6" s="26" t="str">
        <f aca="false">"   "&amp;CalcA!$E25&amp;"        "&amp;CalcA!$F25&amp;Language!$E$197&amp;CalcA!$G25</f>
        <v>   0        0 - 6</v>
      </c>
      <c r="D6" s="17"/>
      <c r="E6" s="25" t="str">
        <f aca="false">CalcB!$D25</f>
        <v>Qatar</v>
      </c>
      <c r="F6" s="26" t="str">
        <f aca="false">"   "&amp;CalcB!$E25&amp;"        "&amp;CalcB!$F25&amp;Language!$E$197&amp;CalcB!$G25</f>
        <v>   0        0 - 5</v>
      </c>
      <c r="G6" s="17"/>
      <c r="H6" s="25" t="str">
        <f aca="false">CalcC!$D25</f>
        <v>Haiti</v>
      </c>
      <c r="I6" s="26" t="str">
        <f aca="false">"   "&amp;CalcC!$E25&amp;"        "&amp;CalcC!$F25&amp;Language!$E$197&amp;CalcC!$G25</f>
        <v>   0        0 - 7</v>
      </c>
      <c r="J6" s="18"/>
      <c r="K6" s="25" t="str">
        <f aca="false">CalcD!$D25</f>
        <v>Australia</v>
      </c>
      <c r="L6" s="26" t="str">
        <f aca="false">"   "&amp;CalcD!$E25&amp;"        "&amp;CalcD!$F25&amp;Language!$E$197&amp;CalcD!$G25</f>
        <v>   1        3 - 5</v>
      </c>
      <c r="M6" s="18"/>
      <c r="N6" s="25" t="str">
        <f aca="false">CalcE!$D25</f>
        <v>Curaçao</v>
      </c>
      <c r="O6" s="26" t="str">
        <f aca="false">"   "&amp;CalcE!$E25&amp;"        "&amp;CalcE!$F25&amp;Language!$E$197&amp;CalcE!$G25</f>
        <v>   0        0 - 7</v>
      </c>
      <c r="P6" s="17"/>
      <c r="Q6" s="25" t="str">
        <f aca="false">CalcF!$D25</f>
        <v>Tunisia</v>
      </c>
      <c r="R6" s="26" t="str">
        <f aca="false">"   "&amp;CalcF!$E25&amp;"        "&amp;CalcF!$F25&amp;Language!$E$197&amp;CalcF!$G25</f>
        <v>   0        0 - 5</v>
      </c>
      <c r="S6" s="18"/>
      <c r="T6" s="25" t="str">
        <f aca="false">CalcG!$D25</f>
        <v>New Zealand</v>
      </c>
      <c r="U6" s="26" t="str">
        <f aca="false">"   "&amp;CalcG!$E25&amp;"        "&amp;CalcG!$F25&amp;Language!$E$197&amp;CalcG!$G25</f>
        <v>   0        0 - 6</v>
      </c>
      <c r="V6" s="17"/>
      <c r="W6" s="25" t="str">
        <f aca="false">CalcH!$D25</f>
        <v>Cape Verde</v>
      </c>
      <c r="X6" s="26" t="str">
        <f aca="false">"   "&amp;CalcH!$E25&amp;"        "&amp;CalcH!$F25&amp;Language!$E$197&amp;CalcH!$G25</f>
        <v>   1        1 - 6</v>
      </c>
      <c r="Y6" s="14"/>
      <c r="Z6" s="25" t="str">
        <f aca="false">CalcI!$D25</f>
        <v>Iraq</v>
      </c>
      <c r="AA6" s="26" t="str">
        <f aca="false">"   "&amp;CalcI!$E25&amp;"        "&amp;CalcI!$F25&amp;Language!$E$197&amp;CalcI!$G25</f>
        <v>   0        0 - 8</v>
      </c>
      <c r="AB6" s="17"/>
      <c r="AC6" s="25" t="str">
        <f aca="false">CalcJ!$D25</f>
        <v>Jordan</v>
      </c>
      <c r="AD6" s="26" t="str">
        <f aca="false">"   "&amp;CalcJ!$E25&amp;"        "&amp;CalcJ!$F25&amp;Language!$E$197&amp;CalcJ!$G25</f>
        <v>   0        0 - 6</v>
      </c>
      <c r="AE6" s="17"/>
      <c r="AF6" s="25" t="str">
        <f aca="false">CalcK!$D25</f>
        <v>Uzbekistan</v>
      </c>
      <c r="AG6" s="26" t="str">
        <f aca="false">"   "&amp;CalcK!$E25&amp;"        "&amp;CalcK!$F25&amp;Language!$E$197&amp;CalcK!$G25</f>
        <v>   1        1 - 6</v>
      </c>
      <c r="AH6" s="18"/>
      <c r="AI6" s="25" t="str">
        <f aca="false">CalcL!$D25</f>
        <v>Panama</v>
      </c>
      <c r="AJ6" s="26" t="str">
        <f aca="false">"   "&amp;CalcL!$E25&amp;"        "&amp;CalcL!$F25&amp;Language!$E$197&amp;CalcL!$G25</f>
        <v>   0        0 - 6</v>
      </c>
      <c r="AK6" s="18"/>
      <c r="AL6" s="22"/>
      <c r="AM6" s="12"/>
      <c r="AN6" s="12"/>
      <c r="AO6" s="12"/>
      <c r="AP6" s="12"/>
      <c r="AQ6" s="12"/>
      <c r="AR6" s="12"/>
      <c r="AS6" s="12"/>
      <c r="AT6" s="12"/>
      <c r="AU6" s="12"/>
      <c r="AV6" s="12"/>
    </row>
    <row r="7" customFormat="false" ht="13.5" hidden="false" customHeight="true" outlineLevel="0" collapsed="false">
      <c r="A7" s="14"/>
      <c r="B7" s="27" t="str">
        <f aca="false">IF(Distinctness!$G$17=0,"",IF(Distinctness!$D$4&gt;0,Distinctness!$J$4,Distinctness!$J$5))</f>
        <v>Groups with fair play valuation:  A, C, E, H and L.</v>
      </c>
      <c r="C7" s="27"/>
      <c r="D7" s="27"/>
      <c r="E7" s="27"/>
      <c r="F7" s="27"/>
      <c r="G7" s="27"/>
      <c r="H7" s="27"/>
      <c r="I7" s="27"/>
      <c r="J7" s="27"/>
      <c r="K7" s="27"/>
      <c r="L7" s="27"/>
      <c r="M7" s="27"/>
      <c r="N7" s="27"/>
      <c r="O7" s="27"/>
      <c r="P7" s="27"/>
      <c r="Q7" s="27"/>
      <c r="R7" s="27"/>
      <c r="S7" s="27"/>
      <c r="T7" s="27"/>
      <c r="U7" s="27"/>
      <c r="V7" s="27"/>
      <c r="W7" s="27"/>
      <c r="X7" s="27"/>
      <c r="Y7" s="14"/>
      <c r="Z7" s="27" t="str">
        <f aca="false">B7</f>
        <v>Groups with fair play valuation:  A, C, E, H and L.</v>
      </c>
      <c r="AA7" s="27"/>
      <c r="AB7" s="27"/>
      <c r="AC7" s="27"/>
      <c r="AD7" s="27"/>
      <c r="AE7" s="27"/>
      <c r="AF7" s="27"/>
      <c r="AG7" s="27"/>
      <c r="AH7" s="27"/>
      <c r="AI7" s="27"/>
      <c r="AJ7" s="27"/>
      <c r="AK7" s="28"/>
      <c r="AL7" s="28"/>
      <c r="AM7" s="28"/>
      <c r="AN7" s="28"/>
      <c r="AO7" s="28"/>
      <c r="AP7" s="28"/>
      <c r="AQ7" s="28"/>
      <c r="AR7" s="28"/>
      <c r="AS7" s="28"/>
      <c r="AT7" s="28"/>
      <c r="AU7" s="28"/>
      <c r="AV7" s="28"/>
      <c r="AZ7" s="0" t="str">
        <f aca="false">DailySchedule!$N7</f>
        <v>England</v>
      </c>
    </row>
    <row r="8" customFormat="false" ht="11.25" hidden="false" customHeight="true" outlineLevel="0" collapsed="false">
      <c r="A8" s="1"/>
      <c r="B8" s="29" t="str">
        <f aca="false">IF(CalcA!$AU$14,"•","")</f>
        <v>•</v>
      </c>
      <c r="C8" s="29"/>
      <c r="D8" s="30"/>
      <c r="E8" s="29" t="str">
        <f aca="false">IF(CalcB!$AU$14,"•","")</f>
        <v/>
      </c>
      <c r="F8" s="29"/>
      <c r="G8" s="30"/>
      <c r="H8" s="29" t="str">
        <f aca="false">IF(CalcC!$AU$14,"•","")</f>
        <v>•</v>
      </c>
      <c r="I8" s="29"/>
      <c r="J8" s="30"/>
      <c r="K8" s="29" t="str">
        <f aca="false">IF(CalcD!$AU$14,"•","")</f>
        <v/>
      </c>
      <c r="L8" s="29"/>
      <c r="M8" s="31"/>
      <c r="N8" s="29" t="str">
        <f aca="false">IF(CalcE!$AU$14,"•","")</f>
        <v>•</v>
      </c>
      <c r="O8" s="29"/>
      <c r="P8" s="30"/>
      <c r="Q8" s="29" t="str">
        <f aca="false">IF(CalcF!$AU$14,"•","")</f>
        <v/>
      </c>
      <c r="R8" s="29"/>
      <c r="S8" s="32"/>
      <c r="T8" s="29" t="str">
        <f aca="false">IF(CalcG!$AU$14,"•","")</f>
        <v/>
      </c>
      <c r="U8" s="29"/>
      <c r="V8" s="30"/>
      <c r="W8" s="29" t="str">
        <f aca="false">IF(CalcH!$AU$14,"•","")</f>
        <v>•</v>
      </c>
      <c r="X8" s="29"/>
      <c r="Y8" s="1"/>
      <c r="Z8" s="29" t="str">
        <f aca="false">IF(CalcI!$AU$14,"•","")</f>
        <v/>
      </c>
      <c r="AA8" s="29"/>
      <c r="AB8" s="30"/>
      <c r="AC8" s="29" t="str">
        <f aca="false">IF(CalcJ!$AU$14,"•","")</f>
        <v/>
      </c>
      <c r="AD8" s="29"/>
      <c r="AE8" s="30"/>
      <c r="AF8" s="29" t="str">
        <f aca="false">IF(CalcK!$AU$14,"•","")</f>
        <v/>
      </c>
      <c r="AG8" s="29"/>
      <c r="AH8" s="30"/>
      <c r="AI8" s="29" t="str">
        <f aca="false">IF(CalcL!$AU$14,"•","")</f>
        <v>•</v>
      </c>
      <c r="AJ8" s="29"/>
      <c r="AK8" s="33"/>
      <c r="AL8" s="34"/>
      <c r="AM8" s="34"/>
      <c r="AN8" s="35"/>
      <c r="AO8" s="34"/>
      <c r="AP8" s="34"/>
      <c r="AQ8" s="36"/>
      <c r="AR8" s="34"/>
      <c r="AS8" s="34"/>
      <c r="AT8" s="35"/>
      <c r="AU8" s="34"/>
      <c r="AV8" s="34"/>
      <c r="AZ8" s="0" t="str">
        <f aca="false">DailySchedule!$N8</f>
        <v>USA</v>
      </c>
    </row>
    <row r="9" customFormat="false" ht="17.35" hidden="false" customHeight="false" outlineLevel="0" collapsed="false">
      <c r="A9" s="1"/>
      <c r="B9" s="37" t="str">
        <f aca="false">Language!$E$130&amp;" A"</f>
        <v>Group A</v>
      </c>
      <c r="C9" s="37"/>
      <c r="D9" s="38"/>
      <c r="E9" s="37" t="str">
        <f aca="false">Language!$E$130&amp;" B"</f>
        <v>Group B</v>
      </c>
      <c r="F9" s="37"/>
      <c r="G9" s="1"/>
      <c r="H9" s="37" t="str">
        <f aca="false">Language!$E$130&amp;" C"</f>
        <v>Group C</v>
      </c>
      <c r="I9" s="37"/>
      <c r="J9" s="1"/>
      <c r="K9" s="37" t="str">
        <f aca="false">Language!$E$130&amp;" D"</f>
        <v>Group D</v>
      </c>
      <c r="L9" s="37"/>
      <c r="M9" s="1"/>
      <c r="N9" s="37" t="str">
        <f aca="false">Language!$E$130&amp;" E"</f>
        <v>Group E</v>
      </c>
      <c r="O9" s="37"/>
      <c r="P9" s="1"/>
      <c r="Q9" s="37" t="str">
        <f aca="false">Language!$E$130&amp;" F"</f>
        <v>Group F</v>
      </c>
      <c r="R9" s="37"/>
      <c r="S9" s="1"/>
      <c r="T9" s="37" t="str">
        <f aca="false">Language!$E$130&amp;" G"</f>
        <v>Group G</v>
      </c>
      <c r="U9" s="37"/>
      <c r="V9" s="1"/>
      <c r="W9" s="37" t="str">
        <f aca="false">Language!$E$130&amp;" H"</f>
        <v>Group H</v>
      </c>
      <c r="X9" s="37"/>
      <c r="Y9" s="1"/>
      <c r="Z9" s="37" t="str">
        <f aca="false">Language!$E$130&amp;" I"</f>
        <v>Group I</v>
      </c>
      <c r="AA9" s="37"/>
      <c r="AB9" s="38"/>
      <c r="AC9" s="37" t="str">
        <f aca="false">Language!$E$130&amp;" J"</f>
        <v>Group J</v>
      </c>
      <c r="AD9" s="37"/>
      <c r="AE9" s="1"/>
      <c r="AF9" s="37" t="str">
        <f aca="false">Language!$E$130&amp;" K"</f>
        <v>Group K</v>
      </c>
      <c r="AG9" s="37"/>
      <c r="AH9" s="1"/>
      <c r="AI9" s="39" t="str">
        <f aca="false">Language!$E$130&amp;" L"</f>
        <v>Group L</v>
      </c>
      <c r="AJ9" s="39"/>
      <c r="AK9" s="40"/>
      <c r="AL9" s="41"/>
      <c r="AM9" s="41"/>
      <c r="AN9" s="40"/>
      <c r="AO9" s="41"/>
      <c r="AP9" s="41"/>
      <c r="AQ9" s="40"/>
      <c r="AR9" s="41"/>
      <c r="AS9" s="41"/>
      <c r="AT9" s="40"/>
      <c r="AU9" s="41"/>
      <c r="AV9" s="41"/>
      <c r="AZ9" s="0" t="str">
        <f aca="false">DailySchedule!$N9</f>
        <v>Canada</v>
      </c>
    </row>
    <row r="10" customFormat="false" ht="8.25" hidden="false" customHeight="true" outlineLevel="0" collapsed="false">
      <c r="A10" s="1"/>
      <c r="B10" s="42"/>
      <c r="C10" s="42"/>
      <c r="D10" s="43"/>
      <c r="E10" s="42"/>
      <c r="F10" s="42"/>
      <c r="G10" s="40"/>
      <c r="H10" s="42"/>
      <c r="I10" s="42"/>
      <c r="J10" s="40"/>
      <c r="K10" s="42"/>
      <c r="L10" s="42"/>
      <c r="M10" s="40"/>
      <c r="N10" s="42"/>
      <c r="O10" s="42"/>
      <c r="P10" s="40"/>
      <c r="Q10" s="42"/>
      <c r="R10" s="42"/>
      <c r="S10" s="1"/>
      <c r="T10" s="42"/>
      <c r="U10" s="42"/>
      <c r="V10" s="40"/>
      <c r="W10" s="42"/>
      <c r="X10" s="42"/>
      <c r="Y10" s="1"/>
      <c r="Z10" s="42"/>
      <c r="AA10" s="42"/>
      <c r="AB10" s="43"/>
      <c r="AC10" s="42"/>
      <c r="AD10" s="42"/>
      <c r="AE10" s="40"/>
      <c r="AF10" s="42"/>
      <c r="AG10" s="42"/>
      <c r="AH10" s="40"/>
      <c r="AI10" s="42"/>
      <c r="AJ10" s="42"/>
      <c r="AK10" s="40"/>
      <c r="AL10" s="42"/>
      <c r="AM10" s="42"/>
      <c r="AN10" s="40"/>
      <c r="AO10" s="42"/>
      <c r="AP10" s="42"/>
      <c r="AQ10" s="40"/>
      <c r="AR10" s="42"/>
      <c r="AS10" s="42"/>
      <c r="AT10" s="40"/>
      <c r="AU10" s="42"/>
      <c r="AV10" s="42"/>
      <c r="AZ10" s="0" t="str">
        <f aca="false">DailySchedule!$N10</f>
        <v>Mexico</v>
      </c>
    </row>
    <row r="11" customFormat="false" ht="15" hidden="false" customHeight="false" outlineLevel="0" collapsed="false">
      <c r="A11" s="44" t="n">
        <v>1</v>
      </c>
      <c r="B11" s="45" t="str">
        <f aca="false">VLOOKUP(A11,Matches!$B$4:$K$113,7,0)</f>
        <v>Mexico City</v>
      </c>
      <c r="C11" s="45"/>
      <c r="D11" s="44" t="n">
        <v>3</v>
      </c>
      <c r="E11" s="45" t="str">
        <f aca="false">VLOOKUP(D11,Matches!$B$4:$K$113,7,0)</f>
        <v>Toronto</v>
      </c>
      <c r="F11" s="45"/>
      <c r="G11" s="44" t="n">
        <v>7</v>
      </c>
      <c r="H11" s="45" t="str">
        <f aca="false">VLOOKUP(G11,Matches!$B$4:$K$113,7,0)</f>
        <v>New York/New Jersey</v>
      </c>
      <c r="I11" s="45"/>
      <c r="J11" s="44" t="n">
        <v>4</v>
      </c>
      <c r="K11" s="45" t="str">
        <f aca="false">VLOOKUP(J11,Matches!$B$4:$K$113,7,0)</f>
        <v>Los Angeles</v>
      </c>
      <c r="L11" s="45"/>
      <c r="M11" s="44" t="n">
        <v>10</v>
      </c>
      <c r="N11" s="45" t="str">
        <f aca="false">VLOOKUP(M11,Matches!$B$4:$K$113,7,0)</f>
        <v>Houston</v>
      </c>
      <c r="O11" s="45"/>
      <c r="P11" s="44" t="n">
        <v>11</v>
      </c>
      <c r="Q11" s="45" t="str">
        <f aca="false">VLOOKUP(P11,Matches!$B$4:$K$113,7,0)</f>
        <v>Dallas</v>
      </c>
      <c r="R11" s="45"/>
      <c r="S11" s="44" t="n">
        <v>16</v>
      </c>
      <c r="T11" s="45" t="str">
        <f aca="false">VLOOKUP(S11,Matches!$B$4:$K$113,7,0)</f>
        <v>Seattle</v>
      </c>
      <c r="U11" s="45"/>
      <c r="V11" s="44" t="n">
        <v>14</v>
      </c>
      <c r="W11" s="45" t="str">
        <f aca="false">VLOOKUP(V11,Matches!$B$4:$K$113,7,0)</f>
        <v>Atlanta</v>
      </c>
      <c r="X11" s="45"/>
      <c r="Y11" s="44" t="n">
        <v>17</v>
      </c>
      <c r="Z11" s="45" t="str">
        <f aca="false">VLOOKUP(Y11,Matches!$B$4:$K$113,7,0)</f>
        <v>New York/New Jersey</v>
      </c>
      <c r="AA11" s="45"/>
      <c r="AB11" s="44" t="n">
        <v>19</v>
      </c>
      <c r="AC11" s="45" t="str">
        <f aca="false">VLOOKUP(AB11,Matches!$B$4:$K$113,7,0)</f>
        <v>Kansas City</v>
      </c>
      <c r="AD11" s="45"/>
      <c r="AE11" s="44" t="n">
        <v>23</v>
      </c>
      <c r="AF11" s="45" t="str">
        <f aca="false">VLOOKUP(AE11,Matches!$B$4:$K$113,7,0)</f>
        <v>Houston</v>
      </c>
      <c r="AG11" s="45"/>
      <c r="AH11" s="44" t="n">
        <v>22</v>
      </c>
      <c r="AI11" s="45" t="str">
        <f aca="false">VLOOKUP(AH11,Matches!$B$4:$K$113,7,0)</f>
        <v>Dallas</v>
      </c>
      <c r="AJ11" s="45"/>
      <c r="AK11" s="46"/>
      <c r="AL11" s="47"/>
      <c r="AM11" s="47"/>
      <c r="AN11" s="46"/>
      <c r="AO11" s="47"/>
      <c r="AP11" s="47"/>
      <c r="AQ11" s="46"/>
      <c r="AR11" s="47"/>
      <c r="AS11" s="47"/>
      <c r="AT11" s="46"/>
      <c r="AU11" s="47"/>
      <c r="AV11" s="47"/>
    </row>
    <row r="12" customFormat="false" ht="15" hidden="false" customHeight="false" outlineLevel="0" collapsed="false">
      <c r="A12" s="1"/>
      <c r="B12" s="48" t="n">
        <f aca="false">VLOOKUP(A11,Matches!$B$4:$K$113,5,0)</f>
        <v>46184.875</v>
      </c>
      <c r="C12" s="48"/>
      <c r="D12" s="1"/>
      <c r="E12" s="48" t="n">
        <f aca="false">VLOOKUP(D11,Matches!$B$4:$K$113,5,0)</f>
        <v>46185.875</v>
      </c>
      <c r="F12" s="48"/>
      <c r="G12" s="1"/>
      <c r="H12" s="48" t="n">
        <f aca="false">VLOOKUP(G11,Matches!$B$4:$K$113,5,0)</f>
        <v>46187</v>
      </c>
      <c r="I12" s="48"/>
      <c r="J12" s="1"/>
      <c r="K12" s="48" t="n">
        <f aca="false">VLOOKUP(J11,Matches!$B$4:$K$113,5,0)</f>
        <v>46186.125</v>
      </c>
      <c r="L12" s="48"/>
      <c r="M12" s="1"/>
      <c r="N12" s="48" t="n">
        <f aca="false">VLOOKUP(M11,Matches!$B$4:$K$113,5,0)</f>
        <v>46187.7916666667</v>
      </c>
      <c r="O12" s="48"/>
      <c r="P12" s="1"/>
      <c r="Q12" s="48" t="n">
        <f aca="false">VLOOKUP(P11,Matches!$B$4:$K$113,5,0)</f>
        <v>46187.9166666667</v>
      </c>
      <c r="R12" s="48"/>
      <c r="S12" s="1"/>
      <c r="T12" s="48" t="n">
        <f aca="false">VLOOKUP(S11,Matches!$B$4:$K$113,5,0)</f>
        <v>46188.875</v>
      </c>
      <c r="U12" s="48"/>
      <c r="V12" s="1"/>
      <c r="W12" s="48" t="n">
        <f aca="false">VLOOKUP(V11,Matches!$B$4:$K$113,5,0)</f>
        <v>46188.75</v>
      </c>
      <c r="X12" s="48"/>
      <c r="Y12" s="1"/>
      <c r="Z12" s="48" t="n">
        <f aca="false">VLOOKUP(Y11,Matches!$B$4:$K$113,5,0)</f>
        <v>46189.875</v>
      </c>
      <c r="AA12" s="48"/>
      <c r="AB12" s="1"/>
      <c r="AC12" s="48" t="n">
        <f aca="false">VLOOKUP(AB11,Matches!$B$4:$K$113,5,0)</f>
        <v>46190.125</v>
      </c>
      <c r="AD12" s="48"/>
      <c r="AE12" s="1"/>
      <c r="AF12" s="48" t="n">
        <f aca="false">VLOOKUP(AE11,Matches!$B$4:$K$113,5,0)</f>
        <v>46190.7916666667</v>
      </c>
      <c r="AG12" s="48"/>
      <c r="AH12" s="1"/>
      <c r="AI12" s="48" t="n">
        <f aca="false">VLOOKUP(AH11,Matches!$B$4:$K$113,5,0)</f>
        <v>46190.9166666667</v>
      </c>
      <c r="AJ12" s="48"/>
      <c r="AK12" s="40"/>
      <c r="AL12" s="49"/>
      <c r="AM12" s="49"/>
      <c r="AN12" s="40"/>
      <c r="AO12" s="49"/>
      <c r="AP12" s="49"/>
      <c r="AQ12" s="40"/>
      <c r="AR12" s="49"/>
      <c r="AS12" s="49"/>
      <c r="AT12" s="40"/>
      <c r="AU12" s="49"/>
      <c r="AV12" s="49"/>
    </row>
    <row r="13" customFormat="false" ht="15" hidden="false" customHeight="false" outlineLevel="0" collapsed="false">
      <c r="A13" s="1"/>
      <c r="B13" s="50" t="str">
        <f aca="false">VLOOKUP(A11,Matches!$B$4:$K$113,8,0)</f>
        <v>Mexico</v>
      </c>
      <c r="C13" s="51" t="str">
        <f aca="false">VLOOKUP(A11,Matches!$B$4:$K$113,9,0)</f>
        <v>South Africa</v>
      </c>
      <c r="D13" s="1"/>
      <c r="E13" s="50" t="str">
        <f aca="false">VLOOKUP(D11,Matches!$B$4:$K$113,8,0)</f>
        <v>Canada</v>
      </c>
      <c r="F13" s="51" t="str">
        <f aca="false">VLOOKUP(D11,Matches!$B$4:$K$113,9,0)</f>
        <v>Bosnia/Herzeg.</v>
      </c>
      <c r="G13" s="1"/>
      <c r="H13" s="50" t="str">
        <f aca="false">VLOOKUP(G11,Matches!$B$4:$K$113,8,0)</f>
        <v>Brazil</v>
      </c>
      <c r="I13" s="51" t="str">
        <f aca="false">VLOOKUP(G11,Matches!$B$4:$K$113,9,0)</f>
        <v>Morocco</v>
      </c>
      <c r="J13" s="1"/>
      <c r="K13" s="50" t="str">
        <f aca="false">VLOOKUP(J11,Matches!$B$4:$K$113,8,0)</f>
        <v>USA</v>
      </c>
      <c r="L13" s="51" t="str">
        <f aca="false">VLOOKUP(J11,Matches!$B$4:$K$113,9,0)</f>
        <v>Paraguay</v>
      </c>
      <c r="M13" s="1"/>
      <c r="N13" s="50" t="str">
        <f aca="false">VLOOKUP(M11,Matches!$B$4:$K$113,8,0)</f>
        <v>Germany</v>
      </c>
      <c r="O13" s="51" t="str">
        <f aca="false">VLOOKUP(M11,Matches!$B$4:$K$113,9,0)</f>
        <v>Curaçao</v>
      </c>
      <c r="P13" s="1"/>
      <c r="Q13" s="50" t="str">
        <f aca="false">VLOOKUP(P11,Matches!$B$4:$K$113,8,0)</f>
        <v>Netherlands</v>
      </c>
      <c r="R13" s="51" t="str">
        <f aca="false">VLOOKUP(P11,Matches!$B$4:$K$113,9,0)</f>
        <v>Japan</v>
      </c>
      <c r="S13" s="1"/>
      <c r="T13" s="50" t="str">
        <f aca="false">VLOOKUP(S11,Matches!$B$4:$K$113,8,0)</f>
        <v>Belgium</v>
      </c>
      <c r="U13" s="51" t="str">
        <f aca="false">VLOOKUP(S11,Matches!$B$4:$K$113,9,0)</f>
        <v>Egypt</v>
      </c>
      <c r="V13" s="1"/>
      <c r="W13" s="50" t="str">
        <f aca="false">VLOOKUP(V11,Matches!$B$4:$K$113,8,0)</f>
        <v>Spain</v>
      </c>
      <c r="X13" s="51" t="str">
        <f aca="false">VLOOKUP(V11,Matches!$B$4:$K$113,9,0)</f>
        <v>Cape Verde</v>
      </c>
      <c r="Y13" s="1"/>
      <c r="Z13" s="50" t="str">
        <f aca="false">VLOOKUP(Y11,Matches!$B$4:$K$113,8,0)</f>
        <v>France</v>
      </c>
      <c r="AA13" s="51" t="str">
        <f aca="false">VLOOKUP(Y11,Matches!$B$4:$K$113,9,0)</f>
        <v>Senegal</v>
      </c>
      <c r="AB13" s="1"/>
      <c r="AC13" s="50" t="str">
        <f aca="false">VLOOKUP(AB11,Matches!$B$4:$K$113,8,0)</f>
        <v>Argentina</v>
      </c>
      <c r="AD13" s="51" t="str">
        <f aca="false">VLOOKUP(AB11,Matches!$B$4:$K$113,9,0)</f>
        <v>Algeria</v>
      </c>
      <c r="AE13" s="1"/>
      <c r="AF13" s="50" t="str">
        <f aca="false">VLOOKUP(AE11,Matches!$B$4:$K$113,8,0)</f>
        <v>Portugal</v>
      </c>
      <c r="AG13" s="51" t="str">
        <f aca="false">VLOOKUP(AE11,Matches!$B$4:$K$113,9,0)</f>
        <v>DR Congo</v>
      </c>
      <c r="AH13" s="1"/>
      <c r="AI13" s="50" t="str">
        <f aca="false">VLOOKUP(AH11,Matches!$B$4:$K$113,8,0)</f>
        <v>England</v>
      </c>
      <c r="AJ13" s="51" t="str">
        <f aca="false">VLOOKUP(AH11,Matches!$B$4:$K$113,9,0)</f>
        <v>Croatia</v>
      </c>
      <c r="AK13" s="40"/>
      <c r="AL13" s="52"/>
      <c r="AM13" s="52"/>
      <c r="AN13" s="40"/>
      <c r="AO13" s="52"/>
      <c r="AP13" s="52"/>
      <c r="AQ13" s="40"/>
      <c r="AR13" s="52"/>
      <c r="AS13" s="52"/>
      <c r="AT13" s="40"/>
      <c r="AU13" s="52"/>
      <c r="AV13" s="52"/>
    </row>
    <row r="14" customFormat="false" ht="15" hidden="false" customHeight="false" outlineLevel="0" collapsed="false">
      <c r="A14" s="1"/>
      <c r="B14" s="53" t="n">
        <v>2</v>
      </c>
      <c r="C14" s="54" t="n">
        <v>0</v>
      </c>
      <c r="D14" s="1"/>
      <c r="E14" s="53" t="n">
        <v>2</v>
      </c>
      <c r="F14" s="54" t="n">
        <v>1</v>
      </c>
      <c r="G14" s="1"/>
      <c r="H14" s="53" t="n">
        <v>2</v>
      </c>
      <c r="I14" s="54" t="n">
        <v>1</v>
      </c>
      <c r="J14" s="1"/>
      <c r="K14" s="53" t="n">
        <v>2</v>
      </c>
      <c r="L14" s="54" t="n">
        <v>0</v>
      </c>
      <c r="M14" s="1"/>
      <c r="N14" s="53" t="n">
        <v>3</v>
      </c>
      <c r="O14" s="54" t="n">
        <v>0</v>
      </c>
      <c r="P14" s="1"/>
      <c r="Q14" s="53" t="n">
        <v>2</v>
      </c>
      <c r="R14" s="54" t="n">
        <v>1</v>
      </c>
      <c r="S14" s="1"/>
      <c r="T14" s="53" t="n">
        <v>2</v>
      </c>
      <c r="U14" s="54" t="n">
        <v>1</v>
      </c>
      <c r="V14" s="1"/>
      <c r="W14" s="53" t="n">
        <v>3</v>
      </c>
      <c r="X14" s="54" t="n">
        <v>0</v>
      </c>
      <c r="Y14" s="1"/>
      <c r="Z14" s="53" t="n">
        <v>2</v>
      </c>
      <c r="AA14" s="54" t="n">
        <v>1</v>
      </c>
      <c r="AB14" s="1"/>
      <c r="AC14" s="53" t="n">
        <v>2</v>
      </c>
      <c r="AD14" s="54" t="n">
        <v>1</v>
      </c>
      <c r="AE14" s="1"/>
      <c r="AF14" s="53" t="n">
        <v>2</v>
      </c>
      <c r="AG14" s="54" t="n">
        <v>0</v>
      </c>
      <c r="AH14" s="1"/>
      <c r="AI14" s="53" t="n">
        <v>2</v>
      </c>
      <c r="AJ14" s="54" t="n">
        <v>0</v>
      </c>
      <c r="AK14" s="40"/>
      <c r="AL14" s="55"/>
      <c r="AM14" s="55"/>
      <c r="AN14" s="40"/>
      <c r="AO14" s="55"/>
      <c r="AP14" s="55"/>
      <c r="AQ14" s="40"/>
      <c r="AR14" s="55"/>
      <c r="AS14" s="55"/>
      <c r="AT14" s="40"/>
      <c r="AU14" s="55"/>
      <c r="AV14" s="55"/>
    </row>
    <row r="15" customFormat="false" ht="15" hidden="false" customHeight="false" outlineLevel="0" collapsed="false">
      <c r="A15" s="1"/>
      <c r="B15" s="55"/>
      <c r="C15" s="55"/>
      <c r="D15" s="40"/>
      <c r="E15" s="55"/>
      <c r="F15" s="55"/>
      <c r="G15" s="40"/>
      <c r="H15" s="55"/>
      <c r="I15" s="55"/>
      <c r="J15" s="40"/>
      <c r="K15" s="55"/>
      <c r="L15" s="55"/>
      <c r="M15" s="40"/>
      <c r="N15" s="55"/>
      <c r="O15" s="55"/>
      <c r="P15" s="40"/>
      <c r="Q15" s="55"/>
      <c r="R15" s="55"/>
      <c r="S15" s="1"/>
      <c r="T15" s="55"/>
      <c r="U15" s="55"/>
      <c r="V15" s="40"/>
      <c r="W15" s="55"/>
      <c r="X15" s="55"/>
      <c r="Y15" s="1"/>
      <c r="Z15" s="55"/>
      <c r="AA15" s="55"/>
      <c r="AB15" s="40"/>
      <c r="AC15" s="55"/>
      <c r="AD15" s="55"/>
      <c r="AE15" s="40"/>
      <c r="AF15" s="55"/>
      <c r="AG15" s="55"/>
      <c r="AH15" s="40"/>
      <c r="AI15" s="55"/>
      <c r="AJ15" s="55"/>
      <c r="AK15" s="40"/>
      <c r="AL15" s="55"/>
      <c r="AM15" s="55"/>
      <c r="AN15" s="40"/>
      <c r="AO15" s="55"/>
      <c r="AP15" s="55"/>
      <c r="AQ15" s="40"/>
      <c r="AR15" s="55"/>
      <c r="AS15" s="55"/>
      <c r="AT15" s="40"/>
      <c r="AU15" s="55"/>
      <c r="AV15" s="55"/>
    </row>
    <row r="16" customFormat="false" ht="15" hidden="false" customHeight="false" outlineLevel="0" collapsed="false">
      <c r="A16" s="44" t="n">
        <v>2</v>
      </c>
      <c r="B16" s="45" t="str">
        <f aca="false">VLOOKUP(A16,Matches!$B$4:$K$113,7,0)</f>
        <v>Guadalajara</v>
      </c>
      <c r="C16" s="45"/>
      <c r="D16" s="44" t="n">
        <v>8</v>
      </c>
      <c r="E16" s="45" t="str">
        <f aca="false">VLOOKUP(D16,Matches!$B$4:$K$113,7,0)</f>
        <v>San Francisco Bay Area</v>
      </c>
      <c r="F16" s="45"/>
      <c r="G16" s="44" t="n">
        <v>5</v>
      </c>
      <c r="H16" s="45" t="str">
        <f aca="false">VLOOKUP(G16,Matches!$B$4:$K$113,7,0)</f>
        <v>Boston</v>
      </c>
      <c r="I16" s="45"/>
      <c r="J16" s="44" t="n">
        <v>6</v>
      </c>
      <c r="K16" s="45" t="str">
        <f aca="false">VLOOKUP(J16,Matches!$B$4:$K$113,7,0)</f>
        <v>Vancouver</v>
      </c>
      <c r="L16" s="45"/>
      <c r="M16" s="44" t="n">
        <v>9</v>
      </c>
      <c r="N16" s="45" t="str">
        <f aca="false">VLOOKUP(M16,Matches!$B$4:$K$113,7,0)</f>
        <v>Philadelphia</v>
      </c>
      <c r="O16" s="45"/>
      <c r="P16" s="44" t="n">
        <v>12</v>
      </c>
      <c r="Q16" s="45" t="str">
        <f aca="false">VLOOKUP(P16,Matches!$B$4:$K$113,7,0)</f>
        <v>Monterrey</v>
      </c>
      <c r="R16" s="45"/>
      <c r="S16" s="44" t="n">
        <v>15</v>
      </c>
      <c r="T16" s="45" t="str">
        <f aca="false">VLOOKUP(S16,Matches!$B$4:$K$113,7,0)</f>
        <v>Los Angeles</v>
      </c>
      <c r="U16" s="45"/>
      <c r="V16" s="44" t="n">
        <v>13</v>
      </c>
      <c r="W16" s="45" t="str">
        <f aca="false">VLOOKUP(V16,Matches!$B$4:$K$113,7,0)</f>
        <v>Miami</v>
      </c>
      <c r="X16" s="45"/>
      <c r="Y16" s="44" t="n">
        <v>18</v>
      </c>
      <c r="Z16" s="45" t="str">
        <f aca="false">VLOOKUP(Y16,Matches!$B$4:$K$113,7,0)</f>
        <v>Boston</v>
      </c>
      <c r="AA16" s="45"/>
      <c r="AB16" s="44" t="n">
        <v>20</v>
      </c>
      <c r="AC16" s="45" t="str">
        <f aca="false">VLOOKUP(AB16,Matches!$B$4:$K$113,7,0)</f>
        <v>San Francisco Bay Area</v>
      </c>
      <c r="AD16" s="45"/>
      <c r="AE16" s="44" t="n">
        <v>24</v>
      </c>
      <c r="AF16" s="45" t="str">
        <f aca="false">VLOOKUP(AE16,Matches!$B$4:$K$113,7,0)</f>
        <v>Mexico City</v>
      </c>
      <c r="AG16" s="45"/>
      <c r="AH16" s="44" t="n">
        <v>21</v>
      </c>
      <c r="AI16" s="45" t="str">
        <f aca="false">VLOOKUP(AH16,Matches!$B$4:$K$113,7,0)</f>
        <v>Toronto</v>
      </c>
      <c r="AJ16" s="45"/>
      <c r="AK16" s="46"/>
      <c r="AL16" s="47"/>
      <c r="AM16" s="47"/>
      <c r="AN16" s="46"/>
      <c r="AO16" s="47"/>
      <c r="AP16" s="47"/>
      <c r="AQ16" s="46"/>
      <c r="AR16" s="47"/>
      <c r="AS16" s="47"/>
      <c r="AT16" s="46"/>
      <c r="AU16" s="47"/>
      <c r="AV16" s="47"/>
    </row>
    <row r="17" customFormat="false" ht="15" hidden="false" customHeight="false" outlineLevel="0" collapsed="false">
      <c r="A17" s="1"/>
      <c r="B17" s="48" t="n">
        <f aca="false">VLOOKUP(A16,Matches!$B$4:$K$113,5,0)</f>
        <v>46185.1666666667</v>
      </c>
      <c r="C17" s="48"/>
      <c r="D17" s="1"/>
      <c r="E17" s="48" t="n">
        <f aca="false">VLOOKUP(D16,Matches!$B$4:$K$113,5,0)</f>
        <v>46186.875</v>
      </c>
      <c r="F17" s="48"/>
      <c r="G17" s="1"/>
      <c r="H17" s="48" t="n">
        <f aca="false">VLOOKUP(G16,Matches!$B$4:$K$113,5,0)</f>
        <v>46187.125</v>
      </c>
      <c r="I17" s="48"/>
      <c r="J17" s="1"/>
      <c r="K17" s="48" t="n">
        <f aca="false">VLOOKUP(J16,Matches!$B$4:$K$113,5,0)</f>
        <v>46187.25</v>
      </c>
      <c r="L17" s="48"/>
      <c r="M17" s="1"/>
      <c r="N17" s="48" t="n">
        <f aca="false">VLOOKUP(M16,Matches!$B$4:$K$113,5,0)</f>
        <v>46188.0416666667</v>
      </c>
      <c r="O17" s="48"/>
      <c r="P17" s="1"/>
      <c r="Q17" s="48" t="n">
        <f aca="false">VLOOKUP(P16,Matches!$B$4:$K$113,5,0)</f>
        <v>46188.1666666667</v>
      </c>
      <c r="R17" s="48"/>
      <c r="S17" s="1"/>
      <c r="T17" s="48" t="n">
        <f aca="false">VLOOKUP(S16,Matches!$B$4:$K$113,5,0)</f>
        <v>46189.125</v>
      </c>
      <c r="U17" s="48"/>
      <c r="V17" s="1"/>
      <c r="W17" s="48" t="n">
        <f aca="false">VLOOKUP(V16,Matches!$B$4:$K$113,5,0)</f>
        <v>46189</v>
      </c>
      <c r="X17" s="48"/>
      <c r="Y17" s="1"/>
      <c r="Z17" s="48" t="n">
        <f aca="false">VLOOKUP(Y16,Matches!$B$4:$K$113,5,0)</f>
        <v>46190</v>
      </c>
      <c r="AA17" s="48"/>
      <c r="AB17" s="1"/>
      <c r="AC17" s="48" t="n">
        <f aca="false">VLOOKUP(AB16,Matches!$B$4:$K$113,5,0)</f>
        <v>46190.25</v>
      </c>
      <c r="AD17" s="48"/>
      <c r="AE17" s="1"/>
      <c r="AF17" s="48" t="n">
        <f aca="false">VLOOKUP(AE16,Matches!$B$4:$K$113,5,0)</f>
        <v>46191.1666666667</v>
      </c>
      <c r="AG17" s="48"/>
      <c r="AH17" s="1"/>
      <c r="AI17" s="48" t="n">
        <f aca="false">VLOOKUP(AH16,Matches!$B$4:$K$113,5,0)</f>
        <v>46191.0416666667</v>
      </c>
      <c r="AJ17" s="48"/>
      <c r="AK17" s="40"/>
      <c r="AL17" s="49"/>
      <c r="AM17" s="49"/>
      <c r="AN17" s="40"/>
      <c r="AO17" s="49"/>
      <c r="AP17" s="49"/>
      <c r="AQ17" s="40"/>
      <c r="AR17" s="49"/>
      <c r="AS17" s="49"/>
      <c r="AT17" s="40"/>
      <c r="AU17" s="49"/>
      <c r="AV17" s="49"/>
    </row>
    <row r="18" customFormat="false" ht="15" hidden="false" customHeight="false" outlineLevel="0" collapsed="false">
      <c r="A18" s="1"/>
      <c r="B18" s="50" t="str">
        <f aca="false">VLOOKUP(A16,Matches!$B$4:$K$113,8,0)</f>
        <v>Rep. of Korea</v>
      </c>
      <c r="C18" s="51" t="str">
        <f aca="false">VLOOKUP(A16,Matches!$B$4:$K$113,9,0)</f>
        <v>Czech Rep.</v>
      </c>
      <c r="D18" s="1"/>
      <c r="E18" s="50" t="str">
        <f aca="false">VLOOKUP(D16,Matches!$B$4:$K$113,8,0)</f>
        <v>Qatar</v>
      </c>
      <c r="F18" s="51" t="str">
        <f aca="false">VLOOKUP(D16,Matches!$B$4:$K$113,9,0)</f>
        <v>Switzerland</v>
      </c>
      <c r="G18" s="1"/>
      <c r="H18" s="50" t="str">
        <f aca="false">VLOOKUP(G16,Matches!$B$4:$K$113,8,0)</f>
        <v>Haiti</v>
      </c>
      <c r="I18" s="51" t="str">
        <f aca="false">VLOOKUP(G16,Matches!$B$4:$K$113,9,0)</f>
        <v>Scotland</v>
      </c>
      <c r="J18" s="1"/>
      <c r="K18" s="50" t="str">
        <f aca="false">VLOOKUP(J16,Matches!$B$4:$K$113,8,0)</f>
        <v>Australia</v>
      </c>
      <c r="L18" s="51" t="str">
        <f aca="false">VLOOKUP(J16,Matches!$B$4:$K$113,9,0)</f>
        <v>Turkey</v>
      </c>
      <c r="M18" s="1"/>
      <c r="N18" s="50" t="str">
        <f aca="false">VLOOKUP(M16,Matches!$B$4:$K$113,8,0)</f>
        <v>Ivory Coast</v>
      </c>
      <c r="O18" s="51" t="str">
        <f aca="false">VLOOKUP(M16,Matches!$B$4:$K$113,9,0)</f>
        <v>Ecuador</v>
      </c>
      <c r="P18" s="1"/>
      <c r="Q18" s="50" t="str">
        <f aca="false">VLOOKUP(P16,Matches!$B$4:$K$113,8,0)</f>
        <v>Sweden</v>
      </c>
      <c r="R18" s="51" t="str">
        <f aca="false">VLOOKUP(P16,Matches!$B$4:$K$113,9,0)</f>
        <v>Tunisia</v>
      </c>
      <c r="S18" s="1"/>
      <c r="T18" s="50" t="str">
        <f aca="false">VLOOKUP(S16,Matches!$B$4:$K$113,8,0)</f>
        <v>IR Iran</v>
      </c>
      <c r="U18" s="51" t="str">
        <f aca="false">VLOOKUP(S16,Matches!$B$4:$K$113,9,0)</f>
        <v>New Zealand</v>
      </c>
      <c r="V18" s="1"/>
      <c r="W18" s="50" t="str">
        <f aca="false">VLOOKUP(V16,Matches!$B$4:$K$113,8,0)</f>
        <v>Saudi Arabia</v>
      </c>
      <c r="X18" s="51" t="str">
        <f aca="false">VLOOKUP(V16,Matches!$B$4:$K$113,9,0)</f>
        <v>Uruguay</v>
      </c>
      <c r="Y18" s="1"/>
      <c r="Z18" s="50" t="str">
        <f aca="false">VLOOKUP(Y16,Matches!$B$4:$K$113,8,0)</f>
        <v>Iraq</v>
      </c>
      <c r="AA18" s="51" t="str">
        <f aca="false">VLOOKUP(Y16,Matches!$B$4:$K$113,9,0)</f>
        <v>Norway</v>
      </c>
      <c r="AB18" s="1"/>
      <c r="AC18" s="50" t="str">
        <f aca="false">VLOOKUP(AB16,Matches!$B$4:$K$113,8,0)</f>
        <v>Austria</v>
      </c>
      <c r="AD18" s="51" t="str">
        <f aca="false">VLOOKUP(AB16,Matches!$B$4:$K$113,9,0)</f>
        <v>Jordan</v>
      </c>
      <c r="AE18" s="1"/>
      <c r="AF18" s="50" t="str">
        <f aca="false">VLOOKUP(AE16,Matches!$B$4:$K$113,8,0)</f>
        <v>Uzbekistan</v>
      </c>
      <c r="AG18" s="51" t="str">
        <f aca="false">VLOOKUP(AE16,Matches!$B$4:$K$113,9,0)</f>
        <v>Colombia</v>
      </c>
      <c r="AH18" s="1"/>
      <c r="AI18" s="50" t="str">
        <f aca="false">VLOOKUP(AH16,Matches!$B$4:$K$113,8,0)</f>
        <v>Ghana</v>
      </c>
      <c r="AJ18" s="51" t="str">
        <f aca="false">VLOOKUP(AH16,Matches!$B$4:$K$113,9,0)</f>
        <v>Panama</v>
      </c>
      <c r="AK18" s="40"/>
      <c r="AL18" s="52"/>
      <c r="AM18" s="52"/>
      <c r="AN18" s="40"/>
      <c r="AO18" s="52"/>
      <c r="AP18" s="52"/>
      <c r="AQ18" s="40"/>
      <c r="AR18" s="52"/>
      <c r="AS18" s="52"/>
      <c r="AT18" s="40"/>
      <c r="AU18" s="52"/>
      <c r="AV18" s="52"/>
    </row>
    <row r="19" customFormat="false" ht="15" hidden="false" customHeight="false" outlineLevel="0" collapsed="false">
      <c r="A19" s="1"/>
      <c r="B19" s="53" t="n">
        <v>1</v>
      </c>
      <c r="C19" s="54" t="n">
        <v>1</v>
      </c>
      <c r="D19" s="1"/>
      <c r="E19" s="53" t="n">
        <v>0</v>
      </c>
      <c r="F19" s="54" t="n">
        <v>2</v>
      </c>
      <c r="G19" s="1"/>
      <c r="H19" s="53" t="n">
        <v>0</v>
      </c>
      <c r="I19" s="54" t="n">
        <v>2</v>
      </c>
      <c r="J19" s="1"/>
      <c r="K19" s="53" t="n">
        <v>1</v>
      </c>
      <c r="L19" s="54" t="n">
        <v>2</v>
      </c>
      <c r="M19" s="1"/>
      <c r="N19" s="53" t="n">
        <v>1</v>
      </c>
      <c r="O19" s="54" t="n">
        <v>1</v>
      </c>
      <c r="P19" s="1"/>
      <c r="Q19" s="53" t="n">
        <v>2</v>
      </c>
      <c r="R19" s="54" t="n">
        <v>0</v>
      </c>
      <c r="S19" s="1"/>
      <c r="T19" s="53" t="n">
        <v>1</v>
      </c>
      <c r="U19" s="54" t="n">
        <v>0</v>
      </c>
      <c r="V19" s="1"/>
      <c r="W19" s="53" t="n">
        <v>0</v>
      </c>
      <c r="X19" s="54" t="n">
        <v>2</v>
      </c>
      <c r="Y19" s="1"/>
      <c r="Z19" s="53" t="n">
        <v>0</v>
      </c>
      <c r="AA19" s="54" t="n">
        <v>3</v>
      </c>
      <c r="AB19" s="1"/>
      <c r="AC19" s="53" t="n">
        <v>2</v>
      </c>
      <c r="AD19" s="54" t="n">
        <v>0</v>
      </c>
      <c r="AE19" s="1"/>
      <c r="AF19" s="53" t="n">
        <v>0</v>
      </c>
      <c r="AG19" s="54" t="n">
        <v>2</v>
      </c>
      <c r="AH19" s="1"/>
      <c r="AI19" s="53" t="n">
        <v>2</v>
      </c>
      <c r="AJ19" s="54" t="n">
        <v>0</v>
      </c>
      <c r="AK19" s="40"/>
      <c r="AL19" s="55"/>
      <c r="AM19" s="55"/>
      <c r="AN19" s="40"/>
      <c r="AO19" s="55"/>
      <c r="AP19" s="55"/>
      <c r="AQ19" s="40"/>
      <c r="AR19" s="55"/>
      <c r="AS19" s="55"/>
      <c r="AT19" s="40"/>
      <c r="AU19" s="55"/>
      <c r="AV19" s="55"/>
    </row>
    <row r="20" customFormat="false" ht="15" hidden="false" customHeight="false" outlineLevel="0" collapsed="false">
      <c r="A20" s="1"/>
      <c r="B20" s="55"/>
      <c r="C20" s="55"/>
      <c r="D20" s="40"/>
      <c r="E20" s="55"/>
      <c r="F20" s="55"/>
      <c r="G20" s="40"/>
      <c r="H20" s="55"/>
      <c r="I20" s="55"/>
      <c r="J20" s="40"/>
      <c r="K20" s="55"/>
      <c r="L20" s="55"/>
      <c r="M20" s="40"/>
      <c r="N20" s="55"/>
      <c r="O20" s="55"/>
      <c r="P20" s="40"/>
      <c r="Q20" s="55"/>
      <c r="R20" s="55"/>
      <c r="S20" s="1"/>
      <c r="T20" s="55"/>
      <c r="U20" s="55"/>
      <c r="V20" s="40"/>
      <c r="W20" s="55"/>
      <c r="X20" s="55"/>
      <c r="Y20" s="1"/>
      <c r="Z20" s="55"/>
      <c r="AA20" s="55"/>
      <c r="AB20" s="40"/>
      <c r="AC20" s="55"/>
      <c r="AD20" s="55"/>
      <c r="AE20" s="40"/>
      <c r="AF20" s="55"/>
      <c r="AG20" s="55"/>
      <c r="AH20" s="40"/>
      <c r="AI20" s="55"/>
      <c r="AJ20" s="55"/>
      <c r="AK20" s="40"/>
      <c r="AL20" s="55"/>
      <c r="AM20" s="55"/>
      <c r="AN20" s="40"/>
      <c r="AO20" s="55"/>
      <c r="AP20" s="55"/>
      <c r="AQ20" s="40"/>
      <c r="AR20" s="55"/>
      <c r="AS20" s="55"/>
      <c r="AT20" s="40"/>
      <c r="AU20" s="55"/>
      <c r="AV20" s="55"/>
    </row>
    <row r="21" customFormat="false" ht="15" hidden="false" customHeight="false" outlineLevel="0" collapsed="false">
      <c r="A21" s="44" t="n">
        <v>25</v>
      </c>
      <c r="B21" s="45" t="str">
        <f aca="false">VLOOKUP(A21,Matches!$B$4:$K$113,7,0)</f>
        <v>Atlanta</v>
      </c>
      <c r="C21" s="45"/>
      <c r="D21" s="44" t="n">
        <v>26</v>
      </c>
      <c r="E21" s="45" t="str">
        <f aca="false">VLOOKUP(D21,Matches!$B$4:$K$113,7,0)</f>
        <v>Los Angeles</v>
      </c>
      <c r="F21" s="45"/>
      <c r="G21" s="44" t="n">
        <v>30</v>
      </c>
      <c r="H21" s="45" t="str">
        <f aca="false">VLOOKUP(G21,Matches!$B$4:$K$113,7,0)</f>
        <v>Boston</v>
      </c>
      <c r="I21" s="45"/>
      <c r="J21" s="44" t="n">
        <v>32</v>
      </c>
      <c r="K21" s="45" t="str">
        <f aca="false">VLOOKUP(J21,Matches!$B$4:$K$113,7,0)</f>
        <v>Seattle</v>
      </c>
      <c r="L21" s="45"/>
      <c r="M21" s="44" t="n">
        <v>33</v>
      </c>
      <c r="N21" s="45" t="str">
        <f aca="false">VLOOKUP(M21,Matches!$B$4:$K$113,7,0)</f>
        <v>Toronto</v>
      </c>
      <c r="O21" s="45"/>
      <c r="P21" s="44" t="n">
        <v>35</v>
      </c>
      <c r="Q21" s="45" t="str">
        <f aca="false">VLOOKUP(P21,Matches!$B$4:$K$113,7,0)</f>
        <v>Houston</v>
      </c>
      <c r="R21" s="45"/>
      <c r="S21" s="44" t="n">
        <v>39</v>
      </c>
      <c r="T21" s="45" t="str">
        <f aca="false">VLOOKUP(S21,Matches!$B$4:$K$113,7,0)</f>
        <v>Los Angeles</v>
      </c>
      <c r="U21" s="45"/>
      <c r="V21" s="44" t="n">
        <v>38</v>
      </c>
      <c r="W21" s="45" t="str">
        <f aca="false">VLOOKUP(V21,Matches!$B$4:$K$113,7,0)</f>
        <v>Atlanta</v>
      </c>
      <c r="X21" s="45"/>
      <c r="Y21" s="44" t="n">
        <v>42</v>
      </c>
      <c r="Z21" s="45" t="str">
        <f aca="false">VLOOKUP(Y21,Matches!$B$4:$K$113,7,0)</f>
        <v>Philadelphia</v>
      </c>
      <c r="AA21" s="45"/>
      <c r="AB21" s="44" t="n">
        <v>43</v>
      </c>
      <c r="AC21" s="45" t="str">
        <f aca="false">VLOOKUP(AB21,Matches!$B$4:$K$113,7,0)</f>
        <v>Dallas</v>
      </c>
      <c r="AD21" s="45"/>
      <c r="AE21" s="44" t="n">
        <v>47</v>
      </c>
      <c r="AF21" s="45" t="str">
        <f aca="false">VLOOKUP(AE21,Matches!$B$4:$K$113,7,0)</f>
        <v>Houston</v>
      </c>
      <c r="AG21" s="45"/>
      <c r="AH21" s="44" t="n">
        <v>45</v>
      </c>
      <c r="AI21" s="45" t="str">
        <f aca="false">VLOOKUP(AH21,Matches!$B$4:$K$113,7,0)</f>
        <v>Boston</v>
      </c>
      <c r="AJ21" s="45"/>
      <c r="AK21" s="46"/>
      <c r="AL21" s="47"/>
      <c r="AM21" s="47"/>
      <c r="AN21" s="46"/>
      <c r="AO21" s="47"/>
      <c r="AP21" s="47"/>
      <c r="AQ21" s="46"/>
      <c r="AR21" s="47"/>
      <c r="AS21" s="47"/>
      <c r="AT21" s="46"/>
      <c r="AU21" s="47"/>
      <c r="AV21" s="47"/>
    </row>
    <row r="22" customFormat="false" ht="15" hidden="false" customHeight="false" outlineLevel="0" collapsed="false">
      <c r="A22" s="1"/>
      <c r="B22" s="48" t="n">
        <f aca="false">VLOOKUP(A21,Matches!$B$4:$K$113,5,0)</f>
        <v>46191.75</v>
      </c>
      <c r="C22" s="48"/>
      <c r="D22" s="1"/>
      <c r="E22" s="48" t="n">
        <f aca="false">VLOOKUP(D21,Matches!$B$4:$K$113,5,0)</f>
        <v>46191.875</v>
      </c>
      <c r="F22" s="48"/>
      <c r="G22" s="1"/>
      <c r="H22" s="48" t="n">
        <f aca="false">VLOOKUP(G21,Matches!$B$4:$K$113,5,0)</f>
        <v>46193</v>
      </c>
      <c r="I22" s="48"/>
      <c r="J22" s="1"/>
      <c r="K22" s="48" t="n">
        <f aca="false">VLOOKUP(J21,Matches!$B$4:$K$113,5,0)</f>
        <v>46192.875</v>
      </c>
      <c r="L22" s="48"/>
      <c r="M22" s="1"/>
      <c r="N22" s="48" t="n">
        <f aca="false">VLOOKUP(M21,Matches!$B$4:$K$113,5,0)</f>
        <v>46193.9166666667</v>
      </c>
      <c r="O22" s="48"/>
      <c r="P22" s="1"/>
      <c r="Q22" s="48" t="n">
        <f aca="false">VLOOKUP(P21,Matches!$B$4:$K$113,5,0)</f>
        <v>46193.7916666667</v>
      </c>
      <c r="R22" s="48"/>
      <c r="S22" s="1"/>
      <c r="T22" s="48" t="n">
        <f aca="false">VLOOKUP(S21,Matches!$B$4:$K$113,5,0)</f>
        <v>46194.875</v>
      </c>
      <c r="U22" s="48"/>
      <c r="V22" s="1"/>
      <c r="W22" s="48" t="n">
        <f aca="false">VLOOKUP(V21,Matches!$B$4:$K$113,5,0)</f>
        <v>46194.75</v>
      </c>
      <c r="X22" s="48"/>
      <c r="Y22" s="1"/>
      <c r="Z22" s="48" t="n">
        <f aca="false">VLOOKUP(Y21,Matches!$B$4:$K$113,5,0)</f>
        <v>46195.9583333333</v>
      </c>
      <c r="AA22" s="48"/>
      <c r="AB22" s="1"/>
      <c r="AC22" s="48" t="n">
        <f aca="false">VLOOKUP(AB21,Matches!$B$4:$K$113,5,0)</f>
        <v>46195.7916666667</v>
      </c>
      <c r="AD22" s="48"/>
      <c r="AE22" s="1"/>
      <c r="AF22" s="48" t="n">
        <f aca="false">VLOOKUP(AE21,Matches!$B$4:$K$113,5,0)</f>
        <v>46196.7916666667</v>
      </c>
      <c r="AG22" s="48"/>
      <c r="AH22" s="1"/>
      <c r="AI22" s="48" t="n">
        <f aca="false">VLOOKUP(AH21,Matches!$B$4:$K$113,5,0)</f>
        <v>46196.9166666667</v>
      </c>
      <c r="AJ22" s="48"/>
      <c r="AK22" s="40"/>
      <c r="AL22" s="49"/>
      <c r="AM22" s="49"/>
      <c r="AN22" s="40"/>
      <c r="AO22" s="49"/>
      <c r="AP22" s="49"/>
      <c r="AQ22" s="40"/>
      <c r="AR22" s="49"/>
      <c r="AS22" s="49"/>
      <c r="AT22" s="40"/>
      <c r="AU22" s="49"/>
      <c r="AV22" s="49"/>
    </row>
    <row r="23" customFormat="false" ht="15" hidden="false" customHeight="false" outlineLevel="0" collapsed="false">
      <c r="A23" s="1"/>
      <c r="B23" s="50" t="str">
        <f aca="false">VLOOKUP(A21,Matches!$B$4:$K$113,8,0)</f>
        <v>Czech Rep.</v>
      </c>
      <c r="C23" s="51" t="str">
        <f aca="false">VLOOKUP(A21,Matches!$B$4:$K$113,9,0)</f>
        <v>South Africa</v>
      </c>
      <c r="D23" s="1"/>
      <c r="E23" s="50" t="str">
        <f aca="false">VLOOKUP(D21,Matches!$B$4:$K$113,8,0)</f>
        <v>Switzerland</v>
      </c>
      <c r="F23" s="51" t="str">
        <f aca="false">VLOOKUP(D21,Matches!$B$4:$K$113,9,0)</f>
        <v>Bosnia/Herzeg.</v>
      </c>
      <c r="G23" s="1"/>
      <c r="H23" s="50" t="str">
        <f aca="false">VLOOKUP(G21,Matches!$B$4:$K$113,8,0)</f>
        <v>Scotland</v>
      </c>
      <c r="I23" s="51" t="str">
        <f aca="false">VLOOKUP(G21,Matches!$B$4:$K$113,9,0)</f>
        <v>Morocco</v>
      </c>
      <c r="J23" s="1"/>
      <c r="K23" s="50" t="str">
        <f aca="false">VLOOKUP(J21,Matches!$B$4:$K$113,8,0)</f>
        <v>USA</v>
      </c>
      <c r="L23" s="51" t="str">
        <f aca="false">VLOOKUP(J21,Matches!$B$4:$K$113,9,0)</f>
        <v>Australia</v>
      </c>
      <c r="M23" s="1"/>
      <c r="N23" s="50" t="str">
        <f aca="false">VLOOKUP(M21,Matches!$B$4:$K$113,8,0)</f>
        <v>Germany</v>
      </c>
      <c r="O23" s="51" t="str">
        <f aca="false">VLOOKUP(M21,Matches!$B$4:$K$113,9,0)</f>
        <v>Ivory Coast</v>
      </c>
      <c r="P23" s="1"/>
      <c r="Q23" s="50" t="str">
        <f aca="false">VLOOKUP(P21,Matches!$B$4:$K$113,8,0)</f>
        <v>Netherlands</v>
      </c>
      <c r="R23" s="51" t="str">
        <f aca="false">VLOOKUP(P21,Matches!$B$4:$K$113,9,0)</f>
        <v>Sweden</v>
      </c>
      <c r="S23" s="1"/>
      <c r="T23" s="50" t="str">
        <f aca="false">VLOOKUP(S21,Matches!$B$4:$K$113,8,0)</f>
        <v>Belgium</v>
      </c>
      <c r="U23" s="51" t="str">
        <f aca="false">VLOOKUP(S21,Matches!$B$4:$K$113,9,0)</f>
        <v>IR Iran</v>
      </c>
      <c r="V23" s="1"/>
      <c r="W23" s="50" t="str">
        <f aca="false">VLOOKUP(V21,Matches!$B$4:$K$113,8,0)</f>
        <v>Spain</v>
      </c>
      <c r="X23" s="51" t="str">
        <f aca="false">VLOOKUP(V21,Matches!$B$4:$K$113,9,0)</f>
        <v>Saudi Arabia</v>
      </c>
      <c r="Y23" s="1"/>
      <c r="Z23" s="50" t="str">
        <f aca="false">VLOOKUP(Y21,Matches!$B$4:$K$113,8,0)</f>
        <v>France</v>
      </c>
      <c r="AA23" s="51" t="str">
        <f aca="false">VLOOKUP(Y21,Matches!$B$4:$K$113,9,0)</f>
        <v>Iraq</v>
      </c>
      <c r="AB23" s="1"/>
      <c r="AC23" s="50" t="str">
        <f aca="false">VLOOKUP(AB21,Matches!$B$4:$K$113,8,0)</f>
        <v>Argentina</v>
      </c>
      <c r="AD23" s="51" t="str">
        <f aca="false">VLOOKUP(AB21,Matches!$B$4:$K$113,9,0)</f>
        <v>Austria</v>
      </c>
      <c r="AE23" s="1"/>
      <c r="AF23" s="50" t="str">
        <f aca="false">VLOOKUP(AE21,Matches!$B$4:$K$113,8,0)</f>
        <v>Portugal</v>
      </c>
      <c r="AG23" s="51" t="str">
        <f aca="false">VLOOKUP(AE21,Matches!$B$4:$K$113,9,0)</f>
        <v>Uzbekistan</v>
      </c>
      <c r="AH23" s="1"/>
      <c r="AI23" s="50" t="str">
        <f aca="false">VLOOKUP(AH21,Matches!$B$4:$K$113,8,0)</f>
        <v>England</v>
      </c>
      <c r="AJ23" s="51" t="str">
        <f aca="false">VLOOKUP(AH21,Matches!$B$4:$K$113,9,0)</f>
        <v>Ghana</v>
      </c>
      <c r="AK23" s="40"/>
      <c r="AL23" s="52"/>
      <c r="AM23" s="52"/>
      <c r="AN23" s="40"/>
      <c r="AO23" s="52"/>
      <c r="AP23" s="52"/>
      <c r="AQ23" s="40"/>
      <c r="AR23" s="52"/>
      <c r="AS23" s="52"/>
      <c r="AT23" s="40"/>
      <c r="AU23" s="52"/>
      <c r="AV23" s="52"/>
    </row>
    <row r="24" customFormat="false" ht="15" hidden="false" customHeight="false" outlineLevel="0" collapsed="false">
      <c r="A24" s="1"/>
      <c r="B24" s="53" t="n">
        <v>2</v>
      </c>
      <c r="C24" s="54" t="n">
        <v>0</v>
      </c>
      <c r="D24" s="1"/>
      <c r="E24" s="53" t="n">
        <v>2</v>
      </c>
      <c r="F24" s="54" t="n">
        <v>0</v>
      </c>
      <c r="G24" s="1"/>
      <c r="H24" s="53" t="n">
        <v>1</v>
      </c>
      <c r="I24" s="54" t="n">
        <v>1</v>
      </c>
      <c r="J24" s="1"/>
      <c r="K24" s="53" t="n">
        <v>2</v>
      </c>
      <c r="L24" s="54" t="n">
        <v>1</v>
      </c>
      <c r="M24" s="1"/>
      <c r="N24" s="53" t="n">
        <v>2</v>
      </c>
      <c r="O24" s="54" t="n">
        <v>1</v>
      </c>
      <c r="P24" s="1"/>
      <c r="Q24" s="53" t="n">
        <v>2</v>
      </c>
      <c r="R24" s="54" t="n">
        <v>1</v>
      </c>
      <c r="S24" s="1"/>
      <c r="T24" s="53" t="n">
        <v>1</v>
      </c>
      <c r="U24" s="54" t="n">
        <v>1</v>
      </c>
      <c r="V24" s="1"/>
      <c r="W24" s="53" t="n">
        <v>3</v>
      </c>
      <c r="X24" s="54" t="n">
        <v>0</v>
      </c>
      <c r="Y24" s="1"/>
      <c r="Z24" s="53" t="n">
        <v>3</v>
      </c>
      <c r="AA24" s="54" t="n">
        <v>0</v>
      </c>
      <c r="AB24" s="1"/>
      <c r="AC24" s="53" t="n">
        <v>2</v>
      </c>
      <c r="AD24" s="54" t="n">
        <v>1</v>
      </c>
      <c r="AE24" s="1"/>
      <c r="AF24" s="53" t="n">
        <v>3</v>
      </c>
      <c r="AG24" s="54" t="n">
        <v>0</v>
      </c>
      <c r="AH24" s="1"/>
      <c r="AI24" s="53" t="n">
        <v>2</v>
      </c>
      <c r="AJ24" s="54" t="n">
        <v>0</v>
      </c>
      <c r="AK24" s="40"/>
      <c r="AL24" s="55"/>
      <c r="AM24" s="55"/>
      <c r="AN24" s="40"/>
      <c r="AO24" s="55"/>
      <c r="AP24" s="55"/>
      <c r="AQ24" s="40"/>
      <c r="AR24" s="55"/>
      <c r="AS24" s="55"/>
      <c r="AT24" s="40"/>
      <c r="AU24" s="55"/>
      <c r="AV24" s="55"/>
    </row>
    <row r="25" customFormat="false" ht="17.35" hidden="false" customHeight="false" outlineLevel="0" collapsed="false">
      <c r="A25" s="1"/>
      <c r="B25" s="42"/>
      <c r="C25" s="42"/>
      <c r="D25" s="43"/>
      <c r="E25" s="42"/>
      <c r="F25" s="42"/>
      <c r="G25" s="40"/>
      <c r="H25" s="42"/>
      <c r="I25" s="42"/>
      <c r="J25" s="40"/>
      <c r="K25" s="42"/>
      <c r="L25" s="42"/>
      <c r="M25" s="40"/>
      <c r="N25" s="42"/>
      <c r="O25" s="42"/>
      <c r="P25" s="40"/>
      <c r="Q25" s="42"/>
      <c r="R25" s="42"/>
      <c r="S25" s="1"/>
      <c r="T25" s="42"/>
      <c r="U25" s="42"/>
      <c r="V25" s="40"/>
      <c r="W25" s="42"/>
      <c r="X25" s="42"/>
      <c r="Y25" s="1"/>
      <c r="Z25" s="42"/>
      <c r="AA25" s="42"/>
      <c r="AB25" s="43"/>
      <c r="AC25" s="42"/>
      <c r="AD25" s="42"/>
      <c r="AE25" s="40"/>
      <c r="AF25" s="42"/>
      <c r="AG25" s="42"/>
      <c r="AH25" s="40"/>
      <c r="AI25" s="42"/>
      <c r="AJ25" s="42"/>
      <c r="AK25" s="40"/>
      <c r="AL25" s="42"/>
      <c r="AM25" s="42"/>
      <c r="AN25" s="40"/>
      <c r="AO25" s="42"/>
      <c r="AP25" s="42"/>
      <c r="AQ25" s="40"/>
      <c r="AR25" s="42"/>
      <c r="AS25" s="42"/>
      <c r="AT25" s="40"/>
      <c r="AU25" s="42"/>
      <c r="AV25" s="42"/>
    </row>
    <row r="26" customFormat="false" ht="15" hidden="false" customHeight="false" outlineLevel="0" collapsed="false">
      <c r="A26" s="44" t="n">
        <v>28</v>
      </c>
      <c r="B26" s="45" t="str">
        <f aca="false">VLOOKUP(A26,Matches!$B$4:$K$113,7,0)</f>
        <v>Guadalajara</v>
      </c>
      <c r="C26" s="45"/>
      <c r="D26" s="44" t="n">
        <v>27</v>
      </c>
      <c r="E26" s="45" t="str">
        <f aca="false">VLOOKUP(D26,Matches!$B$4:$K$113,7,0)</f>
        <v>Vancouver</v>
      </c>
      <c r="F26" s="45"/>
      <c r="G26" s="44" t="n">
        <v>29</v>
      </c>
      <c r="H26" s="45" t="str">
        <f aca="false">VLOOKUP(G26,Matches!$B$4:$K$113,7,0)</f>
        <v>Philadelphia</v>
      </c>
      <c r="I26" s="45"/>
      <c r="J26" s="44" t="n">
        <v>31</v>
      </c>
      <c r="K26" s="45" t="str">
        <f aca="false">VLOOKUP(J26,Matches!$B$4:$K$113,7,0)</f>
        <v>San Francisco Bay Area</v>
      </c>
      <c r="L26" s="45"/>
      <c r="M26" s="44" t="n">
        <v>34</v>
      </c>
      <c r="N26" s="45" t="str">
        <f aca="false">VLOOKUP(M26,Matches!$B$4:$K$113,7,0)</f>
        <v>Kansas City</v>
      </c>
      <c r="O26" s="45"/>
      <c r="P26" s="44" t="n">
        <v>36</v>
      </c>
      <c r="Q26" s="45" t="str">
        <f aca="false">VLOOKUP(P26,Matches!$B$4:$K$113,7,0)</f>
        <v>Monterrey</v>
      </c>
      <c r="R26" s="45"/>
      <c r="S26" s="44" t="n">
        <v>40</v>
      </c>
      <c r="T26" s="45" t="str">
        <f aca="false">VLOOKUP(S26,Matches!$B$4:$K$113,7,0)</f>
        <v>Vancouver</v>
      </c>
      <c r="U26" s="45"/>
      <c r="V26" s="44" t="n">
        <v>37</v>
      </c>
      <c r="W26" s="45" t="str">
        <f aca="false">VLOOKUP(V26,Matches!$B$4:$K$113,7,0)</f>
        <v>Miami</v>
      </c>
      <c r="X26" s="45"/>
      <c r="Y26" s="44" t="n">
        <v>41</v>
      </c>
      <c r="Z26" s="45" t="str">
        <f aca="false">VLOOKUP(Y26,Matches!$B$4:$K$113,7,0)</f>
        <v>New York/New Jersey</v>
      </c>
      <c r="AA26" s="45"/>
      <c r="AB26" s="44" t="n">
        <v>44</v>
      </c>
      <c r="AC26" s="45" t="str">
        <f aca="false">VLOOKUP(AB26,Matches!$B$4:$K$113,7,0)</f>
        <v>San Francisco Bay Area</v>
      </c>
      <c r="AD26" s="45"/>
      <c r="AE26" s="44" t="n">
        <v>48</v>
      </c>
      <c r="AF26" s="45" t="str">
        <f aca="false">VLOOKUP(AE26,Matches!$B$4:$K$113,7,0)</f>
        <v>Guadalajara</v>
      </c>
      <c r="AG26" s="45"/>
      <c r="AH26" s="44" t="n">
        <v>46</v>
      </c>
      <c r="AI26" s="45" t="str">
        <f aca="false">VLOOKUP(AH26,Matches!$B$4:$K$113,7,0)</f>
        <v>Toronto</v>
      </c>
      <c r="AJ26" s="45"/>
      <c r="AK26" s="46"/>
      <c r="AL26" s="47"/>
      <c r="AM26" s="47"/>
      <c r="AN26" s="46"/>
      <c r="AO26" s="47"/>
      <c r="AP26" s="47"/>
      <c r="AQ26" s="46"/>
      <c r="AR26" s="47"/>
      <c r="AS26" s="47"/>
      <c r="AT26" s="46"/>
      <c r="AU26" s="47"/>
      <c r="AV26" s="47"/>
    </row>
    <row r="27" customFormat="false" ht="15" hidden="false" customHeight="false" outlineLevel="0" collapsed="false">
      <c r="A27" s="1"/>
      <c r="B27" s="48" t="n">
        <f aca="false">VLOOKUP(A26,Matches!$B$4:$K$113,5,0)</f>
        <v>46192.125</v>
      </c>
      <c r="C27" s="48"/>
      <c r="D27" s="1"/>
      <c r="E27" s="48" t="n">
        <f aca="false">VLOOKUP(D26,Matches!$B$4:$K$113,5,0)</f>
        <v>46192</v>
      </c>
      <c r="F27" s="48"/>
      <c r="G27" s="1"/>
      <c r="H27" s="48" t="n">
        <f aca="false">VLOOKUP(G26,Matches!$B$4:$K$113,5,0)</f>
        <v>46193.1041666667</v>
      </c>
      <c r="I27" s="48"/>
      <c r="J27" s="1"/>
      <c r="K27" s="48" t="n">
        <f aca="false">VLOOKUP(J26,Matches!$B$4:$K$113,5,0)</f>
        <v>46193.2083333333</v>
      </c>
      <c r="L27" s="48"/>
      <c r="M27" s="1"/>
      <c r="N27" s="48" t="n">
        <f aca="false">VLOOKUP(M26,Matches!$B$4:$K$113,5,0)</f>
        <v>46194.0833333333</v>
      </c>
      <c r="O27" s="48"/>
      <c r="P27" s="1"/>
      <c r="Q27" s="48" t="n">
        <f aca="false">VLOOKUP(P26,Matches!$B$4:$K$113,5,0)</f>
        <v>46194.25</v>
      </c>
      <c r="R27" s="48"/>
      <c r="S27" s="1"/>
      <c r="T27" s="48" t="n">
        <f aca="false">VLOOKUP(S26,Matches!$B$4:$K$113,5,0)</f>
        <v>46195.125</v>
      </c>
      <c r="U27" s="48"/>
      <c r="V27" s="1"/>
      <c r="W27" s="48" t="n">
        <f aca="false">VLOOKUP(V26,Matches!$B$4:$K$113,5,0)</f>
        <v>46195</v>
      </c>
      <c r="X27" s="48"/>
      <c r="Y27" s="1"/>
      <c r="Z27" s="48" t="n">
        <f aca="false">VLOOKUP(Y26,Matches!$B$4:$K$113,5,0)</f>
        <v>46196.0833333333</v>
      </c>
      <c r="AA27" s="48"/>
      <c r="AB27" s="1"/>
      <c r="AC27" s="48" t="n">
        <f aca="false">VLOOKUP(AB26,Matches!$B$4:$K$113,5,0)</f>
        <v>46196.2083333333</v>
      </c>
      <c r="AD27" s="48"/>
      <c r="AE27" s="1"/>
      <c r="AF27" s="48" t="n">
        <f aca="false">VLOOKUP(AE26,Matches!$B$4:$K$113,5,0)</f>
        <v>46197.1666666667</v>
      </c>
      <c r="AG27" s="48"/>
      <c r="AH27" s="1"/>
      <c r="AI27" s="48" t="n">
        <f aca="false">VLOOKUP(AH26,Matches!$B$4:$K$113,5,0)</f>
        <v>46197.0416666667</v>
      </c>
      <c r="AJ27" s="48"/>
      <c r="AK27" s="40"/>
      <c r="AL27" s="49"/>
      <c r="AM27" s="49"/>
      <c r="AN27" s="40"/>
      <c r="AO27" s="49"/>
      <c r="AP27" s="49"/>
      <c r="AQ27" s="40"/>
      <c r="AR27" s="49"/>
      <c r="AS27" s="49"/>
      <c r="AT27" s="40"/>
      <c r="AU27" s="49"/>
      <c r="AV27" s="49"/>
    </row>
    <row r="28" customFormat="false" ht="15" hidden="false" customHeight="false" outlineLevel="0" collapsed="false">
      <c r="A28" s="1"/>
      <c r="B28" s="50" t="str">
        <f aca="false">VLOOKUP(A26,Matches!$B$4:$K$113,8,0)</f>
        <v>Mexico</v>
      </c>
      <c r="C28" s="51" t="str">
        <f aca="false">VLOOKUP(A26,Matches!$B$4:$K$113,9,0)</f>
        <v>Rep. of Korea</v>
      </c>
      <c r="D28" s="1"/>
      <c r="E28" s="50" t="str">
        <f aca="false">VLOOKUP(D26,Matches!$B$4:$K$113,8,0)</f>
        <v>Canada</v>
      </c>
      <c r="F28" s="51" t="str">
        <f aca="false">VLOOKUP(D26,Matches!$B$4:$K$113,9,0)</f>
        <v>Qatar</v>
      </c>
      <c r="G28" s="1"/>
      <c r="H28" s="50" t="str">
        <f aca="false">VLOOKUP(G26,Matches!$B$4:$K$113,8,0)</f>
        <v>Brazil</v>
      </c>
      <c r="I28" s="51" t="str">
        <f aca="false">VLOOKUP(G26,Matches!$B$4:$K$113,9,0)</f>
        <v>Haiti</v>
      </c>
      <c r="J28" s="1"/>
      <c r="K28" s="50" t="str">
        <f aca="false">VLOOKUP(J26,Matches!$B$4:$K$113,8,0)</f>
        <v>Turkey</v>
      </c>
      <c r="L28" s="51" t="str">
        <f aca="false">VLOOKUP(J26,Matches!$B$4:$K$113,9,0)</f>
        <v>Paraguay</v>
      </c>
      <c r="M28" s="1"/>
      <c r="N28" s="50" t="str">
        <f aca="false">VLOOKUP(M26,Matches!$B$4:$K$113,8,0)</f>
        <v>Ecuador</v>
      </c>
      <c r="O28" s="51" t="str">
        <f aca="false">VLOOKUP(M26,Matches!$B$4:$K$113,9,0)</f>
        <v>Curaçao</v>
      </c>
      <c r="P28" s="1"/>
      <c r="Q28" s="50" t="str">
        <f aca="false">VLOOKUP(P26,Matches!$B$4:$K$113,8,0)</f>
        <v>Tunisia</v>
      </c>
      <c r="R28" s="51" t="str">
        <f aca="false">VLOOKUP(P26,Matches!$B$4:$K$113,9,0)</f>
        <v>Japan</v>
      </c>
      <c r="S28" s="1"/>
      <c r="T28" s="50" t="str">
        <f aca="false">VLOOKUP(S26,Matches!$B$4:$K$113,8,0)</f>
        <v>New Zealand</v>
      </c>
      <c r="U28" s="51" t="str">
        <f aca="false">VLOOKUP(S26,Matches!$B$4:$K$113,9,0)</f>
        <v>Egypt</v>
      </c>
      <c r="V28" s="1"/>
      <c r="W28" s="50" t="str">
        <f aca="false">VLOOKUP(V26,Matches!$B$4:$K$113,8,0)</f>
        <v>Uruguay</v>
      </c>
      <c r="X28" s="51" t="str">
        <f aca="false">VLOOKUP(V26,Matches!$B$4:$K$113,9,0)</f>
        <v>Cape Verde</v>
      </c>
      <c r="Y28" s="1"/>
      <c r="Z28" s="50" t="str">
        <f aca="false">VLOOKUP(Y26,Matches!$B$4:$K$113,8,0)</f>
        <v>Norway</v>
      </c>
      <c r="AA28" s="51" t="str">
        <f aca="false">VLOOKUP(Y26,Matches!$B$4:$K$113,9,0)</f>
        <v>Senegal</v>
      </c>
      <c r="AB28" s="1"/>
      <c r="AC28" s="50" t="str">
        <f aca="false">VLOOKUP(AB26,Matches!$B$4:$K$113,8,0)</f>
        <v>Jordan</v>
      </c>
      <c r="AD28" s="51" t="str">
        <f aca="false">VLOOKUP(AB26,Matches!$B$4:$K$113,9,0)</f>
        <v>Algeria</v>
      </c>
      <c r="AE28" s="1"/>
      <c r="AF28" s="50" t="str">
        <f aca="false">VLOOKUP(AE26,Matches!$B$4:$K$113,8,0)</f>
        <v>Colombia</v>
      </c>
      <c r="AG28" s="51" t="str">
        <f aca="false">VLOOKUP(AE26,Matches!$B$4:$K$113,9,0)</f>
        <v>DR Congo</v>
      </c>
      <c r="AH28" s="1"/>
      <c r="AI28" s="50" t="str">
        <f aca="false">VLOOKUP(AH26,Matches!$B$4:$K$113,8,0)</f>
        <v>Panama</v>
      </c>
      <c r="AJ28" s="51" t="str">
        <f aca="false">VLOOKUP(AH26,Matches!$B$4:$K$113,9,0)</f>
        <v>Croatia</v>
      </c>
      <c r="AK28" s="40"/>
      <c r="AL28" s="52"/>
      <c r="AM28" s="52"/>
      <c r="AN28" s="40"/>
      <c r="AO28" s="52"/>
      <c r="AP28" s="52"/>
      <c r="AQ28" s="40"/>
      <c r="AR28" s="52"/>
      <c r="AS28" s="52"/>
      <c r="AT28" s="40"/>
      <c r="AU28" s="52"/>
      <c r="AV28" s="52"/>
    </row>
    <row r="29" customFormat="false" ht="15" hidden="false" customHeight="false" outlineLevel="0" collapsed="false">
      <c r="A29" s="1"/>
      <c r="B29" s="53" t="n">
        <v>2</v>
      </c>
      <c r="C29" s="54" t="n">
        <v>1</v>
      </c>
      <c r="D29" s="1"/>
      <c r="E29" s="53" t="n">
        <v>2</v>
      </c>
      <c r="F29" s="54" t="n">
        <v>0</v>
      </c>
      <c r="G29" s="1"/>
      <c r="H29" s="53" t="n">
        <v>3</v>
      </c>
      <c r="I29" s="54" t="n">
        <v>0</v>
      </c>
      <c r="J29" s="1"/>
      <c r="K29" s="53" t="n">
        <v>1</v>
      </c>
      <c r="L29" s="54" t="n">
        <v>1</v>
      </c>
      <c r="M29" s="1"/>
      <c r="N29" s="53" t="n">
        <v>2</v>
      </c>
      <c r="O29" s="54" t="n">
        <v>0</v>
      </c>
      <c r="P29" s="1"/>
      <c r="Q29" s="53" t="n">
        <v>0</v>
      </c>
      <c r="R29" s="54" t="n">
        <v>1</v>
      </c>
      <c r="S29" s="1"/>
      <c r="T29" s="53" t="n">
        <v>0</v>
      </c>
      <c r="U29" s="54" t="n">
        <v>2</v>
      </c>
      <c r="V29" s="1"/>
      <c r="W29" s="53" t="n">
        <v>2</v>
      </c>
      <c r="X29" s="54" t="n">
        <v>0</v>
      </c>
      <c r="Y29" s="1"/>
      <c r="Z29" s="53" t="n">
        <v>1</v>
      </c>
      <c r="AA29" s="54" t="n">
        <v>1</v>
      </c>
      <c r="AB29" s="1"/>
      <c r="AC29" s="53" t="n">
        <v>0</v>
      </c>
      <c r="AD29" s="54" t="n">
        <v>2</v>
      </c>
      <c r="AE29" s="1"/>
      <c r="AF29" s="53" t="n">
        <v>2</v>
      </c>
      <c r="AG29" s="54" t="n">
        <v>1</v>
      </c>
      <c r="AH29" s="1"/>
      <c r="AI29" s="53" t="n">
        <v>0</v>
      </c>
      <c r="AJ29" s="54" t="n">
        <v>2</v>
      </c>
      <c r="AK29" s="40"/>
      <c r="AL29" s="55"/>
      <c r="AM29" s="55"/>
      <c r="AN29" s="40"/>
      <c r="AO29" s="55"/>
      <c r="AP29" s="55"/>
      <c r="AQ29" s="40"/>
      <c r="AR29" s="55"/>
      <c r="AS29" s="55"/>
      <c r="AT29" s="40"/>
      <c r="AU29" s="55"/>
      <c r="AV29" s="55"/>
    </row>
    <row r="30" customFormat="false" ht="15" hidden="false" customHeight="false" outlineLevel="0" collapsed="false">
      <c r="A30" s="1"/>
      <c r="B30" s="55"/>
      <c r="C30" s="55"/>
      <c r="D30" s="40"/>
      <c r="E30" s="55"/>
      <c r="F30" s="55"/>
      <c r="G30" s="40"/>
      <c r="H30" s="55"/>
      <c r="I30" s="55"/>
      <c r="J30" s="40"/>
      <c r="K30" s="55"/>
      <c r="L30" s="55"/>
      <c r="M30" s="40"/>
      <c r="N30" s="55"/>
      <c r="O30" s="55"/>
      <c r="P30" s="40"/>
      <c r="Q30" s="55"/>
      <c r="R30" s="55"/>
      <c r="S30" s="1"/>
      <c r="T30" s="55"/>
      <c r="U30" s="55"/>
      <c r="V30" s="40"/>
      <c r="W30" s="55"/>
      <c r="X30" s="55"/>
      <c r="Y30" s="1"/>
      <c r="Z30" s="55"/>
      <c r="AA30" s="55"/>
      <c r="AB30" s="40"/>
      <c r="AC30" s="55"/>
      <c r="AD30" s="55"/>
      <c r="AE30" s="40"/>
      <c r="AF30" s="55"/>
      <c r="AG30" s="55"/>
      <c r="AH30" s="40"/>
      <c r="AI30" s="55"/>
      <c r="AJ30" s="55"/>
      <c r="AK30" s="40"/>
      <c r="AL30" s="56" t="str">
        <f aca="false">IF(ThirdPlaced!$I$33,"•","")</f>
        <v/>
      </c>
      <c r="AM30" s="56"/>
      <c r="AN30" s="40"/>
      <c r="AO30" s="55"/>
      <c r="AP30" s="55"/>
      <c r="AQ30" s="40"/>
      <c r="AR30" s="55"/>
      <c r="AS30" s="55"/>
      <c r="AT30" s="40"/>
      <c r="AU30" s="55"/>
      <c r="AV30" s="55"/>
    </row>
    <row r="31" customFormat="false" ht="15" hidden="false" customHeight="false" outlineLevel="0" collapsed="false">
      <c r="A31" s="44" t="n">
        <v>53</v>
      </c>
      <c r="B31" s="45" t="str">
        <f aca="false">VLOOKUP(A31,Matches!$B$4:$K$113,7,0)</f>
        <v>Mexico City</v>
      </c>
      <c r="C31" s="45"/>
      <c r="D31" s="44" t="n">
        <v>51</v>
      </c>
      <c r="E31" s="45" t="str">
        <f aca="false">VLOOKUP(D31,Matches!$B$4:$K$113,7,0)</f>
        <v>Vancouver</v>
      </c>
      <c r="F31" s="45"/>
      <c r="G31" s="44" t="n">
        <v>49</v>
      </c>
      <c r="H31" s="45" t="str">
        <f aca="false">VLOOKUP(G31,Matches!$B$4:$K$113,7,0)</f>
        <v>Miami</v>
      </c>
      <c r="I31" s="45"/>
      <c r="J31" s="44" t="n">
        <v>59</v>
      </c>
      <c r="K31" s="45" t="str">
        <f aca="false">VLOOKUP(J31,Matches!$B$4:$K$113,7,0)</f>
        <v>Los Angeles</v>
      </c>
      <c r="L31" s="45"/>
      <c r="M31" s="44" t="n">
        <v>55</v>
      </c>
      <c r="N31" s="45" t="str">
        <f aca="false">VLOOKUP(M31,Matches!$B$4:$K$113,7,0)</f>
        <v>Philadelphia</v>
      </c>
      <c r="O31" s="45"/>
      <c r="P31" s="44" t="n">
        <v>57</v>
      </c>
      <c r="Q31" s="45" t="str">
        <f aca="false">VLOOKUP(P31,Matches!$B$4:$K$113,7,0)</f>
        <v>Dallas</v>
      </c>
      <c r="R31" s="45"/>
      <c r="S31" s="44" t="n">
        <v>63</v>
      </c>
      <c r="T31" s="45" t="str">
        <f aca="false">VLOOKUP(S31,Matches!$B$4:$K$113,7,0)</f>
        <v>Seattle</v>
      </c>
      <c r="U31" s="45"/>
      <c r="V31" s="44" t="n">
        <v>65</v>
      </c>
      <c r="W31" s="45" t="str">
        <f aca="false">VLOOKUP(V31,Matches!$B$4:$K$113,7,0)</f>
        <v>Houston</v>
      </c>
      <c r="X31" s="45"/>
      <c r="Y31" s="44" t="n">
        <v>61</v>
      </c>
      <c r="Z31" s="45" t="str">
        <f aca="false">VLOOKUP(Y31,Matches!$B$4:$K$113,7,0)</f>
        <v>Boston</v>
      </c>
      <c r="AA31" s="45"/>
      <c r="AB31" s="44" t="n">
        <v>69</v>
      </c>
      <c r="AC31" s="45" t="str">
        <f aca="false">VLOOKUP(AB31,Matches!$B$4:$K$113,7,0)</f>
        <v>Kansas City</v>
      </c>
      <c r="AD31" s="45"/>
      <c r="AE31" s="44" t="n">
        <v>71</v>
      </c>
      <c r="AF31" s="45" t="str">
        <f aca="false">VLOOKUP(AE31,Matches!$B$4:$K$113,7,0)</f>
        <v>Miami</v>
      </c>
      <c r="AG31" s="45"/>
      <c r="AH31" s="44" t="n">
        <v>67</v>
      </c>
      <c r="AI31" s="45" t="str">
        <f aca="false">VLOOKUP(AH31,Matches!$B$4:$K$113,7,0)</f>
        <v>New York/New Jersey</v>
      </c>
      <c r="AJ31" s="45"/>
      <c r="AK31" s="46"/>
      <c r="AL31" s="57" t="str">
        <f aca="false">Language!$E$180</f>
        <v>Third in the group</v>
      </c>
      <c r="AM31" s="57"/>
      <c r="AN31" s="58" t="str">
        <f aca="false">Language!$E$181</f>
        <v>Grp</v>
      </c>
      <c r="AO31" s="47"/>
      <c r="AP31" s="47"/>
      <c r="AQ31" s="46"/>
      <c r="AR31" s="47"/>
      <c r="AS31" s="47"/>
      <c r="AT31" s="46"/>
      <c r="AU31" s="47"/>
      <c r="AV31" s="47"/>
    </row>
    <row r="32" customFormat="false" ht="15" hidden="false" customHeight="false" outlineLevel="0" collapsed="false">
      <c r="A32" s="1"/>
      <c r="B32" s="48" t="n">
        <f aca="false">VLOOKUP(A31,Matches!$B$4:$K$113,5,0)</f>
        <v>46198.125</v>
      </c>
      <c r="C32" s="48"/>
      <c r="D32" s="1"/>
      <c r="E32" s="48" t="n">
        <f aca="false">VLOOKUP(D31,Matches!$B$4:$K$113,5,0)</f>
        <v>46197.875</v>
      </c>
      <c r="F32" s="48"/>
      <c r="G32" s="1"/>
      <c r="H32" s="48" t="n">
        <f aca="false">VLOOKUP(G31,Matches!$B$4:$K$113,5,0)</f>
        <v>46198</v>
      </c>
      <c r="I32" s="48"/>
      <c r="J32" s="1"/>
      <c r="K32" s="48" t="n">
        <f aca="false">VLOOKUP(J31,Matches!$B$4:$K$113,5,0)</f>
        <v>46199.1666666667</v>
      </c>
      <c r="L32" s="48"/>
      <c r="M32" s="1"/>
      <c r="N32" s="48" t="n">
        <f aca="false">VLOOKUP(M31,Matches!$B$4:$K$113,5,0)</f>
        <v>46198.9166666667</v>
      </c>
      <c r="O32" s="48"/>
      <c r="P32" s="1"/>
      <c r="Q32" s="48" t="n">
        <f aca="false">VLOOKUP(P31,Matches!$B$4:$K$113,5,0)</f>
        <v>46199.0416666667</v>
      </c>
      <c r="R32" s="48"/>
      <c r="S32" s="1"/>
      <c r="T32" s="48" t="n">
        <f aca="false">VLOOKUP(S31,Matches!$B$4:$K$113,5,0)</f>
        <v>46200.2083333333</v>
      </c>
      <c r="U32" s="48"/>
      <c r="V32" s="1"/>
      <c r="W32" s="48" t="n">
        <f aca="false">VLOOKUP(V31,Matches!$B$4:$K$113,5,0)</f>
        <v>46200.0833333333</v>
      </c>
      <c r="X32" s="48"/>
      <c r="Y32" s="1"/>
      <c r="Z32" s="48" t="n">
        <f aca="false">VLOOKUP(Y31,Matches!$B$4:$K$113,5,0)</f>
        <v>46199.875</v>
      </c>
      <c r="AA32" s="48"/>
      <c r="AB32" s="1"/>
      <c r="AC32" s="48" t="n">
        <f aca="false">VLOOKUP(AB31,Matches!$B$4:$K$113,5,0)</f>
        <v>46201.1666666667</v>
      </c>
      <c r="AD32" s="48"/>
      <c r="AE32" s="1"/>
      <c r="AF32" s="48" t="n">
        <f aca="false">VLOOKUP(AE31,Matches!$B$4:$K$113,5,0)</f>
        <v>46201.0625</v>
      </c>
      <c r="AG32" s="48"/>
      <c r="AH32" s="1"/>
      <c r="AI32" s="48" t="n">
        <f aca="false">VLOOKUP(AH31,Matches!$B$4:$K$113,5,0)</f>
        <v>46200.9583333333</v>
      </c>
      <c r="AJ32" s="48"/>
      <c r="AK32" s="40"/>
      <c r="AL32" s="59" t="str">
        <f aca="false">IF(OR(ThirdPlaced!$D17&gt;0,ThirdPlaced!$G17&gt;0),ThirdPlaced!$C17,"")</f>
        <v>Senegal</v>
      </c>
      <c r="AM32" s="60" t="str">
        <f aca="false">IF(AL32&lt;&gt;"","   "&amp;ThirdPlaced!$D17&amp;"        "&amp;ThirdPlaced!$F17&amp;Language!$E$197&amp;ThirdPlaced!$G17,"")</f>
        <v>   4        4 - 3</v>
      </c>
      <c r="AN32" s="61" t="str">
        <f aca="false">IF(AL32&lt;&gt;"",ThirdPlaced!$I17,"")</f>
        <v>I</v>
      </c>
      <c r="AO32" s="49"/>
      <c r="AP32" s="49"/>
      <c r="AQ32" s="40"/>
      <c r="AR32" s="49"/>
      <c r="AS32" s="49"/>
      <c r="AT32" s="40"/>
      <c r="AU32" s="49"/>
      <c r="AV32" s="49"/>
    </row>
    <row r="33" customFormat="false" ht="15" hidden="false" customHeight="false" outlineLevel="0" collapsed="false">
      <c r="A33" s="1"/>
      <c r="B33" s="50" t="str">
        <f aca="false">VLOOKUP(A31,Matches!$B$4:$K$113,8,0)</f>
        <v>Czech Rep.</v>
      </c>
      <c r="C33" s="51" t="str">
        <f aca="false">VLOOKUP(A31,Matches!$B$4:$K$113,9,0)</f>
        <v>Mexico</v>
      </c>
      <c r="D33" s="1"/>
      <c r="E33" s="50" t="str">
        <f aca="false">VLOOKUP(D31,Matches!$B$4:$K$113,8,0)</f>
        <v>Switzerland</v>
      </c>
      <c r="F33" s="51" t="str">
        <f aca="false">VLOOKUP(D31,Matches!$B$4:$K$113,9,0)</f>
        <v>Canada</v>
      </c>
      <c r="G33" s="1"/>
      <c r="H33" s="50" t="str">
        <f aca="false">VLOOKUP(G31,Matches!$B$4:$K$113,8,0)</f>
        <v>Scotland</v>
      </c>
      <c r="I33" s="51" t="str">
        <f aca="false">VLOOKUP(G31,Matches!$B$4:$K$113,9,0)</f>
        <v>Brazil</v>
      </c>
      <c r="J33" s="1"/>
      <c r="K33" s="50" t="str">
        <f aca="false">VLOOKUP(J31,Matches!$B$4:$K$113,8,0)</f>
        <v>Turkey</v>
      </c>
      <c r="L33" s="51" t="str">
        <f aca="false">VLOOKUP(J31,Matches!$B$4:$K$113,9,0)</f>
        <v>USA</v>
      </c>
      <c r="M33" s="1"/>
      <c r="N33" s="50" t="str">
        <f aca="false">VLOOKUP(M31,Matches!$B$4:$K$113,8,0)</f>
        <v>Curaçao</v>
      </c>
      <c r="O33" s="51" t="str">
        <f aca="false">VLOOKUP(M31,Matches!$B$4:$K$113,9,0)</f>
        <v>Ivory Coast</v>
      </c>
      <c r="P33" s="1"/>
      <c r="Q33" s="50" t="str">
        <f aca="false">VLOOKUP(P31,Matches!$B$4:$K$113,8,0)</f>
        <v>Japan</v>
      </c>
      <c r="R33" s="51" t="str">
        <f aca="false">VLOOKUP(P31,Matches!$B$4:$K$113,9,0)</f>
        <v>Sweden</v>
      </c>
      <c r="S33" s="1"/>
      <c r="T33" s="50" t="str">
        <f aca="false">VLOOKUP(S31,Matches!$B$4:$K$113,8,0)</f>
        <v>Egypt</v>
      </c>
      <c r="U33" s="51" t="str">
        <f aca="false">VLOOKUP(S31,Matches!$B$4:$K$113,9,0)</f>
        <v>IR Iran</v>
      </c>
      <c r="V33" s="1"/>
      <c r="W33" s="50" t="str">
        <f aca="false">VLOOKUP(V31,Matches!$B$4:$K$113,8,0)</f>
        <v>Cape Verde</v>
      </c>
      <c r="X33" s="51" t="str">
        <f aca="false">VLOOKUP(V31,Matches!$B$4:$K$113,9,0)</f>
        <v>Saudi Arabia</v>
      </c>
      <c r="Y33" s="1"/>
      <c r="Z33" s="50" t="str">
        <f aca="false">VLOOKUP(Y31,Matches!$B$4:$K$113,8,0)</f>
        <v>Norway</v>
      </c>
      <c r="AA33" s="51" t="str">
        <f aca="false">VLOOKUP(Y31,Matches!$B$4:$K$113,9,0)</f>
        <v>France</v>
      </c>
      <c r="AB33" s="1"/>
      <c r="AC33" s="50" t="str">
        <f aca="false">VLOOKUP(AB31,Matches!$B$4:$K$113,8,0)</f>
        <v>Algeria</v>
      </c>
      <c r="AD33" s="51" t="str">
        <f aca="false">VLOOKUP(AB31,Matches!$B$4:$K$113,9,0)</f>
        <v>Austria</v>
      </c>
      <c r="AE33" s="1"/>
      <c r="AF33" s="50" t="str">
        <f aca="false">VLOOKUP(AE31,Matches!$B$4:$K$113,8,0)</f>
        <v>Colombia</v>
      </c>
      <c r="AG33" s="51" t="str">
        <f aca="false">VLOOKUP(AE31,Matches!$B$4:$K$113,9,0)</f>
        <v>Portugal</v>
      </c>
      <c r="AH33" s="1"/>
      <c r="AI33" s="50" t="str">
        <f aca="false">VLOOKUP(AH31,Matches!$B$4:$K$113,8,0)</f>
        <v>Panama</v>
      </c>
      <c r="AJ33" s="51" t="str">
        <f aca="false">VLOOKUP(AH31,Matches!$B$4:$K$113,9,0)</f>
        <v>England</v>
      </c>
      <c r="AK33" s="40"/>
      <c r="AL33" s="59" t="str">
        <f aca="false">IF(OR(ThirdPlaced!$D18&gt;0,ThirdPlaced!$G18&gt;0),ThirdPlaced!$C18,"")</f>
        <v>Egypt</v>
      </c>
      <c r="AM33" s="60" t="str">
        <f aca="false">IF(AL33&lt;&gt;"","   "&amp;ThirdPlaced!$D18&amp;"        "&amp;ThirdPlaced!$F18&amp;Language!$E$197&amp;ThirdPlaced!$G18,"")</f>
        <v>   4        4 - 3</v>
      </c>
      <c r="AN33" s="61" t="str">
        <f aca="false">IF(AL33&lt;&gt;"",ThirdPlaced!$I18,"")</f>
        <v>G</v>
      </c>
      <c r="AO33" s="52"/>
      <c r="AP33" s="52"/>
      <c r="AQ33" s="40"/>
      <c r="AR33" s="52"/>
      <c r="AS33" s="52"/>
      <c r="AT33" s="40"/>
      <c r="AU33" s="52"/>
      <c r="AV33" s="52"/>
    </row>
    <row r="34" customFormat="false" ht="15" hidden="false" customHeight="false" outlineLevel="0" collapsed="false">
      <c r="A34" s="1"/>
      <c r="B34" s="53" t="n">
        <v>1</v>
      </c>
      <c r="C34" s="54" t="n">
        <v>2</v>
      </c>
      <c r="D34" s="1"/>
      <c r="E34" s="53" t="n">
        <v>1</v>
      </c>
      <c r="F34" s="54" t="n">
        <v>1</v>
      </c>
      <c r="G34" s="1"/>
      <c r="H34" s="53" t="n">
        <v>1</v>
      </c>
      <c r="I34" s="54" t="n">
        <v>2</v>
      </c>
      <c r="J34" s="1"/>
      <c r="K34" s="53" t="n">
        <v>1</v>
      </c>
      <c r="L34" s="54" t="n">
        <v>1</v>
      </c>
      <c r="M34" s="1"/>
      <c r="N34" s="53" t="n">
        <v>0</v>
      </c>
      <c r="O34" s="54" t="n">
        <v>2</v>
      </c>
      <c r="P34" s="1"/>
      <c r="Q34" s="53" t="n">
        <v>1</v>
      </c>
      <c r="R34" s="54" t="n">
        <v>1</v>
      </c>
      <c r="S34" s="1"/>
      <c r="T34" s="53" t="n">
        <v>1</v>
      </c>
      <c r="U34" s="54" t="n">
        <v>1</v>
      </c>
      <c r="V34" s="1"/>
      <c r="W34" s="53" t="n">
        <v>1</v>
      </c>
      <c r="X34" s="54" t="n">
        <v>1</v>
      </c>
      <c r="Y34" s="1"/>
      <c r="Z34" s="53" t="n">
        <v>1</v>
      </c>
      <c r="AA34" s="54" t="n">
        <v>2</v>
      </c>
      <c r="AB34" s="1"/>
      <c r="AC34" s="53" t="n">
        <v>1</v>
      </c>
      <c r="AD34" s="54" t="n">
        <v>2</v>
      </c>
      <c r="AE34" s="1"/>
      <c r="AF34" s="53" t="n">
        <v>1</v>
      </c>
      <c r="AG34" s="54" t="n">
        <v>2</v>
      </c>
      <c r="AH34" s="1"/>
      <c r="AI34" s="53" t="n">
        <v>0</v>
      </c>
      <c r="AJ34" s="54" t="n">
        <v>2</v>
      </c>
      <c r="AK34" s="40"/>
      <c r="AL34" s="59" t="str">
        <f aca="false">IF(OR(ThirdPlaced!$D19&gt;0,ThirdPlaced!$G19&gt;0),ThirdPlaced!$C19,"")</f>
        <v>Ivory Coast</v>
      </c>
      <c r="AM34" s="60" t="str">
        <f aca="false">IF(AL34&lt;&gt;"","   "&amp;ThirdPlaced!$D19&amp;"        "&amp;ThirdPlaced!$F19&amp;Language!$E$197&amp;ThirdPlaced!$G19,"")</f>
        <v>   4        4 - 3</v>
      </c>
      <c r="AN34" s="61" t="str">
        <f aca="false">IF(AL34&lt;&gt;"",ThirdPlaced!$I19,"")</f>
        <v>E</v>
      </c>
      <c r="AO34" s="55"/>
      <c r="AP34" s="55"/>
      <c r="AQ34" s="40"/>
      <c r="AR34" s="55"/>
      <c r="AS34" s="55"/>
      <c r="AT34" s="40"/>
      <c r="AU34" s="55"/>
      <c r="AV34" s="55"/>
      <c r="AW34" s="1"/>
    </row>
    <row r="35" customFormat="false" ht="15" hidden="false" customHeight="false" outlineLevel="0" collapsed="false">
      <c r="A35" s="1"/>
      <c r="B35" s="55"/>
      <c r="C35" s="55"/>
      <c r="D35" s="40"/>
      <c r="E35" s="55"/>
      <c r="F35" s="55"/>
      <c r="G35" s="40"/>
      <c r="H35" s="55"/>
      <c r="I35" s="55"/>
      <c r="J35" s="40"/>
      <c r="K35" s="55"/>
      <c r="L35" s="55"/>
      <c r="M35" s="40"/>
      <c r="N35" s="55"/>
      <c r="O35" s="55"/>
      <c r="P35" s="40"/>
      <c r="Q35" s="55"/>
      <c r="R35" s="55"/>
      <c r="S35" s="1"/>
      <c r="T35" s="55"/>
      <c r="U35" s="55"/>
      <c r="V35" s="40"/>
      <c r="W35" s="55"/>
      <c r="X35" s="55"/>
      <c r="Y35" s="1"/>
      <c r="Z35" s="55"/>
      <c r="AA35" s="55"/>
      <c r="AB35" s="40"/>
      <c r="AC35" s="55"/>
      <c r="AD35" s="55"/>
      <c r="AE35" s="40"/>
      <c r="AF35" s="55"/>
      <c r="AG35" s="55"/>
      <c r="AH35" s="40"/>
      <c r="AI35" s="55"/>
      <c r="AJ35" s="55"/>
      <c r="AK35" s="40"/>
      <c r="AL35" s="59" t="str">
        <f aca="false">IF(OR(ThirdPlaced!$D20&gt;0,ThirdPlaced!$G20&gt;0),ThirdPlaced!$C20,"")</f>
        <v>Czech Rep.</v>
      </c>
      <c r="AM35" s="60" t="str">
        <f aca="false">IF(AL35&lt;&gt;"","   "&amp;ThirdPlaced!$D20&amp;"        "&amp;ThirdPlaced!$F20&amp;Language!$E$197&amp;ThirdPlaced!$G20,"")</f>
        <v>   4        4 - 3</v>
      </c>
      <c r="AN35" s="61" t="str">
        <f aca="false">IF(AL35&lt;&gt;"",ThirdPlaced!$I20,"")</f>
        <v>A</v>
      </c>
      <c r="AO35" s="55"/>
      <c r="AP35" s="55"/>
      <c r="AQ35" s="40"/>
      <c r="AR35" s="55"/>
      <c r="AS35" s="55"/>
      <c r="AT35" s="40"/>
      <c r="AU35" s="55"/>
      <c r="AV35" s="55"/>
      <c r="AW35" s="1"/>
    </row>
    <row r="36" customFormat="false" ht="15" hidden="false" customHeight="false" outlineLevel="0" collapsed="false">
      <c r="A36" s="44" t="n">
        <v>54</v>
      </c>
      <c r="B36" s="45" t="str">
        <f aca="false">VLOOKUP(A36,Matches!$B$4:$K$113,7,0)</f>
        <v>Monterrey</v>
      </c>
      <c r="C36" s="45"/>
      <c r="D36" s="44" t="n">
        <v>52</v>
      </c>
      <c r="E36" s="45" t="str">
        <f aca="false">VLOOKUP(D36,Matches!$B$4:$K$113,7,0)</f>
        <v>Seattle</v>
      </c>
      <c r="F36" s="45"/>
      <c r="G36" s="44" t="n">
        <v>50</v>
      </c>
      <c r="H36" s="45" t="str">
        <f aca="false">VLOOKUP(G36,Matches!$B$4:$K$113,7,0)</f>
        <v>Atlanta</v>
      </c>
      <c r="I36" s="45"/>
      <c r="J36" s="44" t="n">
        <v>60</v>
      </c>
      <c r="K36" s="45" t="str">
        <f aca="false">VLOOKUP(J36,Matches!$B$4:$K$113,7,0)</f>
        <v>San Francisco Bay Area</v>
      </c>
      <c r="L36" s="45"/>
      <c r="M36" s="44" t="n">
        <v>56</v>
      </c>
      <c r="N36" s="45" t="str">
        <f aca="false">VLOOKUP(M36,Matches!$B$4:$K$113,7,0)</f>
        <v>New York/New Jersey</v>
      </c>
      <c r="O36" s="45"/>
      <c r="P36" s="44" t="n">
        <v>58</v>
      </c>
      <c r="Q36" s="45" t="str">
        <f aca="false">VLOOKUP(P36,Matches!$B$4:$K$113,7,0)</f>
        <v>Kansas City</v>
      </c>
      <c r="R36" s="45"/>
      <c r="S36" s="44" t="n">
        <v>64</v>
      </c>
      <c r="T36" s="45" t="str">
        <f aca="false">VLOOKUP(S36,Matches!$B$4:$K$113,7,0)</f>
        <v>Vancouver</v>
      </c>
      <c r="U36" s="45"/>
      <c r="V36" s="44" t="n">
        <v>66</v>
      </c>
      <c r="W36" s="45" t="str">
        <f aca="false">VLOOKUP(V36,Matches!$B$4:$K$113,7,0)</f>
        <v>Guadalajara</v>
      </c>
      <c r="X36" s="45"/>
      <c r="Y36" s="44" t="n">
        <v>62</v>
      </c>
      <c r="Z36" s="45" t="str">
        <f aca="false">VLOOKUP(Y36,Matches!$B$4:$K$113,7,0)</f>
        <v>Toronto</v>
      </c>
      <c r="AA36" s="45"/>
      <c r="AB36" s="44" t="n">
        <v>70</v>
      </c>
      <c r="AC36" s="45" t="str">
        <f aca="false">VLOOKUP(AB36,Matches!$B$4:$K$113,7,0)</f>
        <v>Dallas</v>
      </c>
      <c r="AD36" s="45"/>
      <c r="AE36" s="44" t="n">
        <v>72</v>
      </c>
      <c r="AF36" s="45" t="str">
        <f aca="false">VLOOKUP(AE36,Matches!$B$4:$K$113,7,0)</f>
        <v>Atlanta</v>
      </c>
      <c r="AG36" s="45"/>
      <c r="AH36" s="44" t="n">
        <v>68</v>
      </c>
      <c r="AI36" s="45" t="str">
        <f aca="false">VLOOKUP(AH36,Matches!$B$4:$K$113,7,0)</f>
        <v>Philadelphia</v>
      </c>
      <c r="AJ36" s="45"/>
      <c r="AK36" s="46"/>
      <c r="AL36" s="59" t="str">
        <f aca="false">IF(OR(ThirdPlaced!$D21&gt;0,ThirdPlaced!$G21&gt;0),ThirdPlaced!$C21,"")</f>
        <v>Scotland</v>
      </c>
      <c r="AM36" s="60" t="str">
        <f aca="false">IF(AL36&lt;&gt;"","   "&amp;ThirdPlaced!$D21&amp;"        "&amp;ThirdPlaced!$F21&amp;Language!$E$197&amp;ThirdPlaced!$G21,"")</f>
        <v>   4        4 - 3</v>
      </c>
      <c r="AN36" s="61" t="str">
        <f aca="false">IF(AL36&lt;&gt;"",ThirdPlaced!$I21,"")</f>
        <v>C</v>
      </c>
      <c r="AO36" s="40"/>
      <c r="AP36" s="40"/>
      <c r="AQ36" s="40"/>
      <c r="AR36" s="47"/>
      <c r="AS36" s="47"/>
      <c r="AT36" s="46"/>
      <c r="AU36" s="47"/>
      <c r="AV36" s="47"/>
      <c r="AW36" s="1"/>
    </row>
    <row r="37" customFormat="false" ht="15" hidden="false" customHeight="false" outlineLevel="0" collapsed="false">
      <c r="A37" s="1"/>
      <c r="B37" s="48" t="n">
        <f aca="false">VLOOKUP(A36,Matches!$B$4:$K$113,5,0)</f>
        <v>46198.125</v>
      </c>
      <c r="C37" s="48"/>
      <c r="D37" s="1"/>
      <c r="E37" s="48" t="n">
        <f aca="false">VLOOKUP(D36,Matches!$B$4:$K$113,5,0)</f>
        <v>46197.875</v>
      </c>
      <c r="F37" s="48"/>
      <c r="G37" s="1"/>
      <c r="H37" s="48" t="n">
        <f aca="false">VLOOKUP(G36,Matches!$B$4:$K$113,5,0)</f>
        <v>46198</v>
      </c>
      <c r="I37" s="48"/>
      <c r="J37" s="1"/>
      <c r="K37" s="48" t="n">
        <f aca="false">VLOOKUP(J36,Matches!$B$4:$K$113,5,0)</f>
        <v>46199.1666666667</v>
      </c>
      <c r="L37" s="48"/>
      <c r="M37" s="1"/>
      <c r="N37" s="48" t="n">
        <f aca="false">VLOOKUP(M36,Matches!$B$4:$K$113,5,0)</f>
        <v>46198.9166666667</v>
      </c>
      <c r="O37" s="48"/>
      <c r="P37" s="1"/>
      <c r="Q37" s="48" t="n">
        <f aca="false">VLOOKUP(P36,Matches!$B$4:$K$113,5,0)</f>
        <v>46199.0416666667</v>
      </c>
      <c r="R37" s="48"/>
      <c r="S37" s="1"/>
      <c r="T37" s="48" t="n">
        <f aca="false">VLOOKUP(S36,Matches!$B$4:$K$113,5,0)</f>
        <v>46200.2083333333</v>
      </c>
      <c r="U37" s="48"/>
      <c r="V37" s="1"/>
      <c r="W37" s="48" t="n">
        <f aca="false">VLOOKUP(V36,Matches!$B$4:$K$113,5,0)</f>
        <v>46200.0833333333</v>
      </c>
      <c r="X37" s="48"/>
      <c r="Y37" s="1"/>
      <c r="Z37" s="48" t="n">
        <f aca="false">VLOOKUP(Y36,Matches!$B$4:$K$113,5,0)</f>
        <v>46199.875</v>
      </c>
      <c r="AA37" s="48"/>
      <c r="AB37" s="1"/>
      <c r="AC37" s="48" t="n">
        <f aca="false">VLOOKUP(AB36,Matches!$B$4:$K$113,5,0)</f>
        <v>46201.1666666667</v>
      </c>
      <c r="AD37" s="48"/>
      <c r="AE37" s="1"/>
      <c r="AF37" s="48" t="n">
        <f aca="false">VLOOKUP(AE36,Matches!$B$4:$K$113,5,0)</f>
        <v>46201.0625</v>
      </c>
      <c r="AG37" s="48"/>
      <c r="AH37" s="1"/>
      <c r="AI37" s="48" t="n">
        <f aca="false">VLOOKUP(AH36,Matches!$B$4:$K$113,5,0)</f>
        <v>46200.9583333333</v>
      </c>
      <c r="AJ37" s="48"/>
      <c r="AK37" s="40"/>
      <c r="AL37" s="59" t="str">
        <f aca="false">IF(OR(ThirdPlaced!$D22&gt;0,ThirdPlaced!$G22&gt;0),ThirdPlaced!$C22,"")</f>
        <v>Japan</v>
      </c>
      <c r="AM37" s="60" t="str">
        <f aca="false">IF(AL37&lt;&gt;"","   "&amp;ThirdPlaced!$D22&amp;"        "&amp;ThirdPlaced!$F22&amp;Language!$E$197&amp;ThirdPlaced!$G22,"")</f>
        <v>   4        3 - 3</v>
      </c>
      <c r="AN37" s="61" t="str">
        <f aca="false">IF(AL37&lt;&gt;"",ThirdPlaced!$I22,"")</f>
        <v>F</v>
      </c>
      <c r="AO37" s="40"/>
      <c r="AP37" s="40"/>
      <c r="AQ37" s="62"/>
      <c r="AR37" s="49"/>
      <c r="AS37" s="49"/>
      <c r="AT37" s="40"/>
      <c r="AU37" s="49"/>
      <c r="AV37" s="49"/>
      <c r="AW37" s="1"/>
    </row>
    <row r="38" customFormat="false" ht="15" hidden="false" customHeight="false" outlineLevel="0" collapsed="false">
      <c r="A38" s="1"/>
      <c r="B38" s="50" t="str">
        <f aca="false">VLOOKUP(A36,Matches!$B$4:$K$113,8,0)</f>
        <v>South Africa</v>
      </c>
      <c r="C38" s="51" t="str">
        <f aca="false">VLOOKUP(A36,Matches!$B$4:$K$113,9,0)</f>
        <v>Rep. of Korea</v>
      </c>
      <c r="D38" s="1"/>
      <c r="E38" s="50" t="str">
        <f aca="false">VLOOKUP(D36,Matches!$B$4:$K$113,8,0)</f>
        <v>Bosnia/Herzeg.</v>
      </c>
      <c r="F38" s="51" t="str">
        <f aca="false">VLOOKUP(D36,Matches!$B$4:$K$113,9,0)</f>
        <v>Qatar</v>
      </c>
      <c r="G38" s="1"/>
      <c r="H38" s="50" t="str">
        <f aca="false">VLOOKUP(G36,Matches!$B$4:$K$113,8,0)</f>
        <v>Morocco</v>
      </c>
      <c r="I38" s="51" t="str">
        <f aca="false">VLOOKUP(G36,Matches!$B$4:$K$113,9,0)</f>
        <v>Haiti</v>
      </c>
      <c r="J38" s="1"/>
      <c r="K38" s="50" t="str">
        <f aca="false">VLOOKUP(J36,Matches!$B$4:$K$113,8,0)</f>
        <v>Paraguay</v>
      </c>
      <c r="L38" s="51" t="str">
        <f aca="false">VLOOKUP(J36,Matches!$B$4:$K$113,9,0)</f>
        <v>Australia</v>
      </c>
      <c r="M38" s="1"/>
      <c r="N38" s="50" t="str">
        <f aca="false">VLOOKUP(M36,Matches!$B$4:$K$113,8,0)</f>
        <v>Ecuador</v>
      </c>
      <c r="O38" s="51" t="str">
        <f aca="false">VLOOKUP(M36,Matches!$B$4:$K$113,9,0)</f>
        <v>Germany</v>
      </c>
      <c r="P38" s="1"/>
      <c r="Q38" s="50" t="str">
        <f aca="false">VLOOKUP(P36,Matches!$B$4:$K$113,8,0)</f>
        <v>Tunisia</v>
      </c>
      <c r="R38" s="51" t="str">
        <f aca="false">VLOOKUP(P36,Matches!$B$4:$K$113,9,0)</f>
        <v>Netherlands</v>
      </c>
      <c r="S38" s="1"/>
      <c r="T38" s="50" t="str">
        <f aca="false">VLOOKUP(S36,Matches!$B$4:$K$113,8,0)</f>
        <v>New Zealand</v>
      </c>
      <c r="U38" s="51" t="str">
        <f aca="false">VLOOKUP(S36,Matches!$B$4:$K$113,9,0)</f>
        <v>Belgium</v>
      </c>
      <c r="V38" s="1"/>
      <c r="W38" s="50" t="str">
        <f aca="false">VLOOKUP(V36,Matches!$B$4:$K$113,8,0)</f>
        <v>Uruguay</v>
      </c>
      <c r="X38" s="51" t="str">
        <f aca="false">VLOOKUP(V36,Matches!$B$4:$K$113,9,0)</f>
        <v>Spain</v>
      </c>
      <c r="Y38" s="1"/>
      <c r="Z38" s="50" t="str">
        <f aca="false">VLOOKUP(Y36,Matches!$B$4:$K$113,8,0)</f>
        <v>Senegal</v>
      </c>
      <c r="AA38" s="51" t="str">
        <f aca="false">VLOOKUP(Y36,Matches!$B$4:$K$113,9,0)</f>
        <v>Iraq</v>
      </c>
      <c r="AB38" s="1"/>
      <c r="AC38" s="50" t="str">
        <f aca="false">VLOOKUP(AB36,Matches!$B$4:$K$113,8,0)</f>
        <v>Jordan</v>
      </c>
      <c r="AD38" s="51" t="str">
        <f aca="false">VLOOKUP(AB36,Matches!$B$4:$K$113,9,0)</f>
        <v>Argentina</v>
      </c>
      <c r="AE38" s="1"/>
      <c r="AF38" s="50" t="str">
        <f aca="false">VLOOKUP(AE36,Matches!$B$4:$K$113,8,0)</f>
        <v>DR Congo</v>
      </c>
      <c r="AG38" s="51" t="str">
        <f aca="false">VLOOKUP(AE36,Matches!$B$4:$K$113,9,0)</f>
        <v>Uzbekistan</v>
      </c>
      <c r="AH38" s="1"/>
      <c r="AI38" s="50" t="str">
        <f aca="false">VLOOKUP(AH36,Matches!$B$4:$K$113,8,0)</f>
        <v>Croatia</v>
      </c>
      <c r="AJ38" s="51" t="str">
        <f aca="false">VLOOKUP(AH36,Matches!$B$4:$K$113,9,0)</f>
        <v>Ghana</v>
      </c>
      <c r="AK38" s="40"/>
      <c r="AL38" s="59" t="str">
        <f aca="false">IF(OR(ThirdPlaced!$D23&gt;0,ThirdPlaced!$G23&gt;0),ThirdPlaced!$C23,"")</f>
        <v>Ghana</v>
      </c>
      <c r="AM38" s="60" t="str">
        <f aca="false">IF(AL38&lt;&gt;"","   "&amp;ThirdPlaced!$D23&amp;"        "&amp;ThirdPlaced!$F23&amp;Language!$E$197&amp;ThirdPlaced!$G23,"")</f>
        <v>   4        3 - 3</v>
      </c>
      <c r="AN38" s="61" t="str">
        <f aca="false">IF(AL38&lt;&gt;"",ThirdPlaced!$I23,"")</f>
        <v>L</v>
      </c>
      <c r="AO38" s="40"/>
      <c r="AP38" s="40"/>
      <c r="AQ38" s="40"/>
      <c r="AR38" s="52"/>
      <c r="AS38" s="52"/>
      <c r="AT38" s="40"/>
      <c r="AU38" s="52"/>
      <c r="AV38" s="52"/>
      <c r="AW38" s="1"/>
    </row>
    <row r="39" customFormat="false" ht="15" hidden="false" customHeight="false" outlineLevel="0" collapsed="false">
      <c r="A39" s="1"/>
      <c r="B39" s="53" t="n">
        <v>0</v>
      </c>
      <c r="C39" s="54" t="n">
        <v>2</v>
      </c>
      <c r="D39" s="1"/>
      <c r="E39" s="53" t="n">
        <v>1</v>
      </c>
      <c r="F39" s="54" t="n">
        <v>0</v>
      </c>
      <c r="G39" s="1"/>
      <c r="H39" s="53" t="n">
        <v>2</v>
      </c>
      <c r="I39" s="54" t="n">
        <v>0</v>
      </c>
      <c r="J39" s="1"/>
      <c r="K39" s="53" t="n">
        <v>1</v>
      </c>
      <c r="L39" s="54" t="n">
        <v>1</v>
      </c>
      <c r="M39" s="1"/>
      <c r="N39" s="53" t="n">
        <v>1</v>
      </c>
      <c r="O39" s="54" t="n">
        <v>2</v>
      </c>
      <c r="P39" s="1"/>
      <c r="Q39" s="53" t="n">
        <v>0</v>
      </c>
      <c r="R39" s="54" t="n">
        <v>2</v>
      </c>
      <c r="S39" s="1"/>
      <c r="T39" s="53" t="n">
        <v>0</v>
      </c>
      <c r="U39" s="54" t="n">
        <v>3</v>
      </c>
      <c r="V39" s="1"/>
      <c r="W39" s="53" t="n">
        <v>1</v>
      </c>
      <c r="X39" s="54" t="n">
        <v>2</v>
      </c>
      <c r="Y39" s="1"/>
      <c r="Z39" s="53" t="n">
        <v>2</v>
      </c>
      <c r="AA39" s="54" t="n">
        <v>0</v>
      </c>
      <c r="AB39" s="1"/>
      <c r="AC39" s="53" t="n">
        <v>0</v>
      </c>
      <c r="AD39" s="54" t="n">
        <v>2</v>
      </c>
      <c r="AE39" s="1"/>
      <c r="AF39" s="53" t="n">
        <v>1</v>
      </c>
      <c r="AG39" s="54" t="n">
        <v>1</v>
      </c>
      <c r="AH39" s="1"/>
      <c r="AI39" s="53" t="n">
        <v>1</v>
      </c>
      <c r="AJ39" s="54" t="n">
        <v>1</v>
      </c>
      <c r="AK39" s="40"/>
      <c r="AL39" s="63" t="str">
        <f aca="false">IF(OR(ThirdPlaced!$D24&gt;0,ThirdPlaced!$G24&gt;0),ThirdPlaced!$C24,"")</f>
        <v>Algeria</v>
      </c>
      <c r="AM39" s="64" t="str">
        <f aca="false">IF(AL39&lt;&gt;"","   "&amp;ThirdPlaced!$D24&amp;"        "&amp;ThirdPlaced!$F24&amp;Language!$E$197&amp;ThirdPlaced!$G24,"")</f>
        <v>   3        4 - 4</v>
      </c>
      <c r="AN39" s="65" t="str">
        <f aca="false">IF(AL39&lt;&gt;"",ThirdPlaced!$I24,"")</f>
        <v>J</v>
      </c>
      <c r="AO39" s="66"/>
      <c r="AP39" s="66"/>
      <c r="AQ39" s="62"/>
      <c r="AR39" s="55"/>
      <c r="AS39" s="55"/>
      <c r="AT39" s="40"/>
      <c r="AU39" s="55"/>
      <c r="AV39" s="55"/>
      <c r="AW39" s="1"/>
    </row>
    <row r="40" customFormat="false" ht="15" hidden="false" customHeight="false" outlineLevel="0" collapsed="false">
      <c r="A40" s="1"/>
      <c r="B40" s="1"/>
      <c r="C40" s="1"/>
      <c r="D40" s="1"/>
      <c r="E40" s="1"/>
      <c r="F40" s="1"/>
      <c r="G40" s="1"/>
      <c r="H40" s="1"/>
      <c r="I40" s="1"/>
      <c r="J40" s="1"/>
      <c r="K40" s="1"/>
      <c r="L40" s="1"/>
      <c r="M40" s="1"/>
      <c r="N40" s="1"/>
      <c r="O40" s="1"/>
      <c r="P40" s="1"/>
      <c r="Q40" s="1"/>
      <c r="R40" s="1"/>
      <c r="S40" s="1"/>
      <c r="T40" s="67"/>
      <c r="U40" s="68"/>
      <c r="V40" s="40"/>
      <c r="W40" s="40"/>
      <c r="X40" s="40"/>
      <c r="Y40" s="1"/>
      <c r="Z40" s="1"/>
      <c r="AA40" s="1"/>
      <c r="AB40" s="1"/>
      <c r="AC40" s="1"/>
      <c r="AD40" s="1"/>
      <c r="AE40" s="1"/>
      <c r="AF40" s="1"/>
      <c r="AG40" s="1"/>
      <c r="AH40" s="1"/>
      <c r="AI40" s="1"/>
      <c r="AJ40" s="1"/>
      <c r="AK40" s="40"/>
      <c r="AL40" s="69" t="str">
        <f aca="false">IF(OR(ThirdPlaced!$D25&gt;0,ThirdPlaced!$G25&gt;0),ThirdPlaced!$C25,"")</f>
        <v>Bosnia/Herzeg.</v>
      </c>
      <c r="AM40" s="70" t="str">
        <f aca="false">IF(AL40&lt;&gt;"","   "&amp;ThirdPlaced!$D25&amp;"        "&amp;ThirdPlaced!$F25&amp;Language!$E$197&amp;ThirdPlaced!$G25,"")</f>
        <v>   3        2 - 4</v>
      </c>
      <c r="AN40" s="71" t="str">
        <f aca="false">IF(AL40&lt;&gt;"",ThirdPlaced!$I25,"")</f>
        <v>B</v>
      </c>
      <c r="AO40" s="1"/>
      <c r="AP40" s="1"/>
      <c r="AQ40" s="1"/>
      <c r="AR40" s="72"/>
      <c r="AS40" s="72"/>
      <c r="AT40" s="40"/>
      <c r="AU40" s="40"/>
      <c r="AV40" s="40"/>
      <c r="AW40" s="1"/>
    </row>
    <row r="41" customFormat="false" ht="15" hidden="false" customHeight="false" outlineLevel="0" collapsed="false">
      <c r="A41" s="1"/>
      <c r="B41" s="73" t="str">
        <f aca="false">B9</f>
        <v>Group A</v>
      </c>
      <c r="C41" s="73"/>
      <c r="D41" s="1"/>
      <c r="E41" s="73" t="str">
        <f aca="false">E9</f>
        <v>Group B</v>
      </c>
      <c r="F41" s="73"/>
      <c r="G41" s="1"/>
      <c r="H41" s="73" t="str">
        <f aca="false">H9</f>
        <v>Group C</v>
      </c>
      <c r="I41" s="73"/>
      <c r="J41" s="1"/>
      <c r="K41" s="73" t="str">
        <f aca="false">K9</f>
        <v>Group D</v>
      </c>
      <c r="L41" s="73"/>
      <c r="M41" s="1"/>
      <c r="N41" s="73" t="str">
        <f aca="false">N9</f>
        <v>Group E</v>
      </c>
      <c r="O41" s="73"/>
      <c r="P41" s="1"/>
      <c r="Q41" s="73" t="str">
        <f aca="false">Q9</f>
        <v>Group F</v>
      </c>
      <c r="R41" s="73"/>
      <c r="S41" s="1"/>
      <c r="T41" s="73" t="str">
        <f aca="false">T9</f>
        <v>Group G</v>
      </c>
      <c r="U41" s="73"/>
      <c r="V41" s="62"/>
      <c r="W41" s="73" t="str">
        <f aca="false">W9</f>
        <v>Group H</v>
      </c>
      <c r="X41" s="73"/>
      <c r="Y41" s="1"/>
      <c r="Z41" s="73" t="str">
        <f aca="false">Z9</f>
        <v>Group I</v>
      </c>
      <c r="AA41" s="73"/>
      <c r="AB41" s="1"/>
      <c r="AC41" s="73" t="str">
        <f aca="false">AC9</f>
        <v>Group J</v>
      </c>
      <c r="AD41" s="73"/>
      <c r="AE41" s="1"/>
      <c r="AF41" s="73" t="str">
        <f aca="false">AF9</f>
        <v>Group K</v>
      </c>
      <c r="AG41" s="73"/>
      <c r="AH41" s="1"/>
      <c r="AI41" s="73" t="str">
        <f aca="false">AI9</f>
        <v>Group L</v>
      </c>
      <c r="AJ41" s="73"/>
      <c r="AK41" s="40"/>
      <c r="AL41" s="74" t="str">
        <f aca="false">IF(OR(ThirdPlaced!$D26&gt;0,ThirdPlaced!$G26&gt;0),ThirdPlaced!$C26,"")</f>
        <v>Paraguay</v>
      </c>
      <c r="AM41" s="75" t="str">
        <f aca="false">IF(AL41&lt;&gt;"","   "&amp;ThirdPlaced!$D26&amp;"        "&amp;ThirdPlaced!$F26&amp;Language!$E$197&amp;ThirdPlaced!$G26,"")</f>
        <v>   2        2 - 4</v>
      </c>
      <c r="AN41" s="76" t="str">
        <f aca="false">IF(AL41&lt;&gt;"",ThirdPlaced!$I26,"")</f>
        <v>D</v>
      </c>
      <c r="AO41" s="1"/>
      <c r="AP41" s="1"/>
      <c r="AQ41" s="1"/>
      <c r="AR41" s="77"/>
      <c r="AS41" s="77"/>
      <c r="AT41" s="62"/>
      <c r="AU41" s="77"/>
      <c r="AV41" s="77"/>
      <c r="AW41" s="1"/>
    </row>
    <row r="42" customFormat="false" ht="15" hidden="false" customHeight="false" outlineLevel="0" collapsed="false">
      <c r="A42" s="78" t="s">
        <v>1</v>
      </c>
      <c r="B42" s="79" t="str">
        <f aca="false">IF(CalcA!$L22,B3,"")</f>
        <v>Mexico</v>
      </c>
      <c r="C42" s="80" t="str">
        <f aca="false">IF(CalcA!$L22,C3,"")</f>
        <v>   9        6 - 2</v>
      </c>
      <c r="D42" s="78" t="s">
        <v>2</v>
      </c>
      <c r="E42" s="79" t="str">
        <f aca="false">IF(CalcB!$L22,E3,"")</f>
        <v>Switzerland</v>
      </c>
      <c r="F42" s="80" t="str">
        <f aca="false">IF(CalcB!$L22,F3,"")</f>
        <v>   7        5 - 1</v>
      </c>
      <c r="G42" s="78" t="s">
        <v>3</v>
      </c>
      <c r="H42" s="79" t="str">
        <f aca="false">IF(CalcC!$L22,H3,"")</f>
        <v>Brazil</v>
      </c>
      <c r="I42" s="80" t="str">
        <f aca="false">IF(CalcC!$L22,I3,"")</f>
        <v>   9        7 - 2</v>
      </c>
      <c r="J42" s="78" t="s">
        <v>4</v>
      </c>
      <c r="K42" s="79" t="str">
        <f aca="false">IF(CalcD!$L22,K3,"")</f>
        <v>USA</v>
      </c>
      <c r="L42" s="80" t="str">
        <f aca="false">IF(CalcD!$L22,L3,"")</f>
        <v>   7        5 - 2</v>
      </c>
      <c r="M42" s="78" t="s">
        <v>5</v>
      </c>
      <c r="N42" s="79" t="str">
        <f aca="false">IF(CalcE!$L22,N3,"")</f>
        <v>Germany</v>
      </c>
      <c r="O42" s="80" t="str">
        <f aca="false">IF(CalcE!$L22,O3,"")</f>
        <v>   9        7 - 2</v>
      </c>
      <c r="P42" s="78" t="s">
        <v>6</v>
      </c>
      <c r="Q42" s="79" t="str">
        <f aca="false">IF(CalcF!$L22,Q3,"")</f>
        <v>Netherlands</v>
      </c>
      <c r="R42" s="80" t="str">
        <f aca="false">IF(CalcF!$L22,R3,"")</f>
        <v>   9        6 - 2</v>
      </c>
      <c r="S42" s="78" t="s">
        <v>7</v>
      </c>
      <c r="T42" s="79" t="str">
        <f aca="false">IF(CalcG!$L22,T3,"")</f>
        <v>Belgium</v>
      </c>
      <c r="U42" s="80" t="str">
        <f aca="false">IF(CalcG!$L22,U3,"")</f>
        <v>   7        6 - 2</v>
      </c>
      <c r="V42" s="78" t="s">
        <v>8</v>
      </c>
      <c r="W42" s="79" t="str">
        <f aca="false">IF(CalcH!$L22,W3,"")</f>
        <v>Spain</v>
      </c>
      <c r="X42" s="80" t="str">
        <f aca="false">IF(CalcH!$L22,X3,"")</f>
        <v>   9        8 - 1</v>
      </c>
      <c r="Y42" s="78" t="s">
        <v>9</v>
      </c>
      <c r="Z42" s="79" t="str">
        <f aca="false">IF(CalcI!$L22,Z3,"")</f>
        <v>France</v>
      </c>
      <c r="AA42" s="80" t="str">
        <f aca="false">IF(CalcI!$L22,AA3,"")</f>
        <v>   9        7 - 2</v>
      </c>
      <c r="AB42" s="78" t="s">
        <v>10</v>
      </c>
      <c r="AC42" s="79" t="str">
        <f aca="false">IF(CalcJ!$L22,AC3,"")</f>
        <v>Argentina</v>
      </c>
      <c r="AD42" s="80" t="str">
        <f aca="false">IF(CalcJ!$L22,AD3,"")</f>
        <v>   9        6 - 2</v>
      </c>
      <c r="AE42" s="78" t="s">
        <v>11</v>
      </c>
      <c r="AF42" s="79" t="str">
        <f aca="false">IF(CalcK!$L22,AF3,"")</f>
        <v>Portugal</v>
      </c>
      <c r="AG42" s="80" t="str">
        <f aca="false">IF(CalcK!$L22,AG3,"")</f>
        <v>   9        7 - 1</v>
      </c>
      <c r="AH42" s="78" t="s">
        <v>12</v>
      </c>
      <c r="AI42" s="79" t="str">
        <f aca="false">IF(CalcL!$L22,AI3,"")</f>
        <v>England</v>
      </c>
      <c r="AJ42" s="80" t="str">
        <f aca="false">IF(CalcL!$L22,AJ3,"")</f>
        <v>   9        6 - 0</v>
      </c>
      <c r="AK42" s="81"/>
      <c r="AL42" s="74" t="str">
        <f aca="false">IF(OR(ThirdPlaced!$D27&gt;0,ThirdPlaced!$G27&gt;0),ThirdPlaced!$C27,"")</f>
        <v>DR Congo</v>
      </c>
      <c r="AM42" s="75" t="str">
        <f aca="false">IF(AL42&lt;&gt;"","   "&amp;ThirdPlaced!$D27&amp;"        "&amp;ThirdPlaced!$F27&amp;Language!$E$197&amp;ThirdPlaced!$G27,"")</f>
        <v>   1        2 - 5</v>
      </c>
      <c r="AN42" s="76" t="str">
        <f aca="false">IF(AL42&lt;&gt;"",ThirdPlaced!$I27,"")</f>
        <v>K</v>
      </c>
      <c r="AO42" s="1"/>
      <c r="AP42" s="1"/>
      <c r="AQ42" s="1"/>
      <c r="AR42" s="82"/>
      <c r="AS42" s="82"/>
      <c r="AT42" s="81"/>
      <c r="AU42" s="82"/>
      <c r="AV42" s="82"/>
      <c r="AW42" s="1"/>
    </row>
    <row r="43" customFormat="false" ht="15" hidden="false" customHeight="false" outlineLevel="0" collapsed="false">
      <c r="A43" s="78" t="s">
        <v>13</v>
      </c>
      <c r="B43" s="79" t="str">
        <f aca="false">IF(CalcA!$L23,B4,"")</f>
        <v>Rep. of Korea</v>
      </c>
      <c r="C43" s="80" t="str">
        <f aca="false">IF(CalcA!$L23,C4,"")</f>
        <v>   4        4 - 3</v>
      </c>
      <c r="D43" s="78" t="s">
        <v>14</v>
      </c>
      <c r="E43" s="79" t="str">
        <f aca="false">IF(CalcB!$L23,E4,"")</f>
        <v>Canada</v>
      </c>
      <c r="F43" s="80" t="str">
        <f aca="false">IF(CalcB!$L23,F4,"")</f>
        <v>   7        5 - 2</v>
      </c>
      <c r="G43" s="78" t="s">
        <v>15</v>
      </c>
      <c r="H43" s="79" t="str">
        <f aca="false">IF(CalcC!$L23,H4,"")</f>
        <v>Morocco</v>
      </c>
      <c r="I43" s="80" t="str">
        <f aca="false">IF(CalcC!$L23,I4,"")</f>
        <v>   4        4 - 3</v>
      </c>
      <c r="J43" s="78" t="s">
        <v>16</v>
      </c>
      <c r="K43" s="79" t="str">
        <f aca="false">IF(CalcD!$L23,K4,"")</f>
        <v>Turkey</v>
      </c>
      <c r="L43" s="80" t="str">
        <f aca="false">IF(CalcD!$L23,L4,"")</f>
        <v>   5        4 - 3</v>
      </c>
      <c r="M43" s="78" t="s">
        <v>17</v>
      </c>
      <c r="N43" s="79" t="str">
        <f aca="false">IF(CalcE!$L23,N4,"")</f>
        <v>Ecuador</v>
      </c>
      <c r="O43" s="80" t="str">
        <f aca="false">IF(CalcE!$L23,O4,"")</f>
        <v>   4        4 - 3</v>
      </c>
      <c r="P43" s="78" t="s">
        <v>18</v>
      </c>
      <c r="Q43" s="79" t="str">
        <f aca="false">IF(CalcF!$L23,Q4,"")</f>
        <v>Sweden</v>
      </c>
      <c r="R43" s="80" t="str">
        <f aca="false">IF(CalcF!$L23,R4,"")</f>
        <v>   4        4 - 3</v>
      </c>
      <c r="S43" s="78" t="s">
        <v>19</v>
      </c>
      <c r="T43" s="79" t="str">
        <f aca="false">IF(CalcG!$L23,T4,"")</f>
        <v>IR Iran</v>
      </c>
      <c r="U43" s="80" t="str">
        <f aca="false">IF(CalcG!$L23,U4,"")</f>
        <v>   5        3 - 2</v>
      </c>
      <c r="V43" s="78" t="s">
        <v>20</v>
      </c>
      <c r="W43" s="79" t="str">
        <f aca="false">IF(CalcH!$L23,W4,"")</f>
        <v>Uruguay</v>
      </c>
      <c r="X43" s="80" t="str">
        <f aca="false">IF(CalcH!$L23,X4,"")</f>
        <v>   6        5 - 2</v>
      </c>
      <c r="Y43" s="78" t="s">
        <v>21</v>
      </c>
      <c r="Z43" s="79" t="str">
        <f aca="false">IF(CalcI!$L23,Z4,"")</f>
        <v>Norway</v>
      </c>
      <c r="AA43" s="80" t="str">
        <f aca="false">IF(CalcI!$L23,AA4,"")</f>
        <v>   4        5 - 3</v>
      </c>
      <c r="AB43" s="78" t="s">
        <v>22</v>
      </c>
      <c r="AC43" s="79" t="str">
        <f aca="false">IF(CalcJ!$L23,AC4,"")</f>
        <v>Austria</v>
      </c>
      <c r="AD43" s="80" t="str">
        <f aca="false">IF(CalcJ!$L23,AD4,"")</f>
        <v>   6        5 - 3</v>
      </c>
      <c r="AE43" s="78" t="s">
        <v>23</v>
      </c>
      <c r="AF43" s="79" t="str">
        <f aca="false">IF(CalcK!$L23,AF4,"")</f>
        <v>Colombia</v>
      </c>
      <c r="AG43" s="80" t="str">
        <f aca="false">IF(CalcK!$L23,AG4,"")</f>
        <v>   6        5 - 3</v>
      </c>
      <c r="AH43" s="78" t="s">
        <v>24</v>
      </c>
      <c r="AI43" s="79" t="str">
        <f aca="false">IF(CalcL!$L23,AI4,"")</f>
        <v>Croatia</v>
      </c>
      <c r="AJ43" s="80" t="str">
        <f aca="false">IF(CalcL!$L23,AJ4,"")</f>
        <v>   4        3 - 3</v>
      </c>
      <c r="AK43" s="81"/>
      <c r="AL43" s="83" t="str">
        <f aca="false">IF(OR(ThirdPlaced!$D28&gt;0,ThirdPlaced!$G28&gt;0),ThirdPlaced!$C28,"")</f>
        <v>Saudi Arabia</v>
      </c>
      <c r="AM43" s="84" t="str">
        <f aca="false">IF(AL43&lt;&gt;"","   "&amp;ThirdPlaced!$D28&amp;"        "&amp;ThirdPlaced!$F28&amp;Language!$E$197&amp;ThirdPlaced!$G28,"")</f>
        <v>   1        1 - 6</v>
      </c>
      <c r="AN43" s="85" t="str">
        <f aca="false">IF(AL43&lt;&gt;"",ThirdPlaced!$I28,"")</f>
        <v>H</v>
      </c>
      <c r="AO43" s="1"/>
      <c r="AP43" s="1"/>
      <c r="AQ43" s="1"/>
      <c r="AR43" s="82"/>
      <c r="AS43" s="82"/>
      <c r="AT43" s="81"/>
      <c r="AU43" s="82"/>
      <c r="AV43" s="82"/>
      <c r="AW43" s="1"/>
    </row>
    <row r="44" customFormat="false" ht="15" hidden="false" customHeight="false" outlineLevel="0" collapsed="false">
      <c r="A44" s="86" t="s">
        <v>25</v>
      </c>
      <c r="B44" s="87" t="str">
        <f aca="false">IF(CalcA!$L24,B5,"")</f>
        <v>Czech Rep.</v>
      </c>
      <c r="C44" s="88" t="str">
        <f aca="false">IF(CalcA!$L24,C5,"")</f>
        <v>   4        4 - 3</v>
      </c>
      <c r="D44" s="86" t="s">
        <v>26</v>
      </c>
      <c r="E44" s="87" t="str">
        <f aca="false">IF(CalcB!$L24,E5,"")</f>
        <v>Bosnia/Herzeg.</v>
      </c>
      <c r="F44" s="88" t="str">
        <f aca="false">IF(CalcB!$L24,F5,"")</f>
        <v>   3        2 - 4</v>
      </c>
      <c r="G44" s="86" t="s">
        <v>27</v>
      </c>
      <c r="H44" s="87" t="str">
        <f aca="false">IF(CalcC!$L24,H5,"")</f>
        <v>Scotland</v>
      </c>
      <c r="I44" s="88" t="str">
        <f aca="false">IF(CalcC!$L24,I5,"")</f>
        <v>   4        4 - 3</v>
      </c>
      <c r="J44" s="86" t="s">
        <v>28</v>
      </c>
      <c r="K44" s="87" t="str">
        <f aca="false">IF(CalcD!$L24,K5,"")</f>
        <v>Paraguay</v>
      </c>
      <c r="L44" s="88" t="str">
        <f aca="false">IF(CalcD!$L24,L5,"")</f>
        <v>   2        2 - 4</v>
      </c>
      <c r="M44" s="86" t="s">
        <v>29</v>
      </c>
      <c r="N44" s="87" t="str">
        <f aca="false">IF(CalcE!$L24,N5,"")</f>
        <v>Ivory Coast</v>
      </c>
      <c r="O44" s="88" t="str">
        <f aca="false">IF(CalcE!$L24,O5,"")</f>
        <v>   4        4 - 3</v>
      </c>
      <c r="P44" s="86" t="s">
        <v>30</v>
      </c>
      <c r="Q44" s="87" t="str">
        <f aca="false">IF(CalcF!$L24,Q5,"")</f>
        <v>Japan</v>
      </c>
      <c r="R44" s="88" t="str">
        <f aca="false">IF(CalcF!$L24,R5,"")</f>
        <v>   4        3 - 3</v>
      </c>
      <c r="S44" s="86" t="s">
        <v>31</v>
      </c>
      <c r="T44" s="87" t="str">
        <f aca="false">IF(CalcG!$L24,T5,"")</f>
        <v>Egypt</v>
      </c>
      <c r="U44" s="88" t="str">
        <f aca="false">IF(CalcG!$L24,U5,"")</f>
        <v>   4        4 - 3</v>
      </c>
      <c r="V44" s="86" t="s">
        <v>32</v>
      </c>
      <c r="W44" s="87" t="str">
        <f aca="false">IF(CalcH!$L24,W5,"")</f>
        <v>Saudi Arabia</v>
      </c>
      <c r="X44" s="88" t="str">
        <f aca="false">IF(CalcH!$L24,X5,"")</f>
        <v>   1        1 - 6</v>
      </c>
      <c r="Y44" s="86" t="s">
        <v>33</v>
      </c>
      <c r="Z44" s="87" t="str">
        <f aca="false">IF(CalcI!$L24,Z5,"")</f>
        <v>Senegal</v>
      </c>
      <c r="AA44" s="88" t="str">
        <f aca="false">IF(CalcI!$L24,AA5,"")</f>
        <v>   4        4 - 3</v>
      </c>
      <c r="AB44" s="86" t="s">
        <v>34</v>
      </c>
      <c r="AC44" s="87" t="str">
        <f aca="false">IF(CalcJ!$L24,AC5,"")</f>
        <v>Algeria</v>
      </c>
      <c r="AD44" s="88" t="str">
        <f aca="false">IF(CalcJ!$L24,AD5,"")</f>
        <v>   3        4 - 4</v>
      </c>
      <c r="AE44" s="86" t="s">
        <v>35</v>
      </c>
      <c r="AF44" s="87" t="str">
        <f aca="false">IF(CalcK!$L24,AF5,"")</f>
        <v>DR Congo</v>
      </c>
      <c r="AG44" s="88" t="str">
        <f aca="false">IF(CalcK!$L24,AG5,"")</f>
        <v>   1        2 - 5</v>
      </c>
      <c r="AH44" s="86" t="s">
        <v>36</v>
      </c>
      <c r="AI44" s="87" t="str">
        <f aca="false">IF(CalcL!$L24,AI5,"")</f>
        <v>Ghana</v>
      </c>
      <c r="AJ44" s="88" t="str">
        <f aca="false">IF(CalcL!$L24,AJ5,"")</f>
        <v>   4        3 - 3</v>
      </c>
      <c r="AK44" s="89"/>
      <c r="AL44" s="90" t="str">
        <f aca="false">Language!$E$182</f>
        <v>Group combination:</v>
      </c>
      <c r="AM44" s="90"/>
      <c r="AN44" s="90"/>
      <c r="AO44" s="82"/>
      <c r="AP44" s="82"/>
      <c r="AQ44" s="89"/>
      <c r="AR44" s="82"/>
      <c r="AS44" s="82"/>
      <c r="AT44" s="89"/>
      <c r="AU44" s="82"/>
      <c r="AV44" s="82"/>
      <c r="AW44" s="1"/>
    </row>
    <row r="45" customFormat="false" ht="15" hidden="false" customHeight="false" outlineLevel="0" collapsed="false">
      <c r="A45" s="86" t="s">
        <v>37</v>
      </c>
      <c r="B45" s="87" t="str">
        <f aca="false">IF(CalcA!$L25,B6,"")</f>
        <v>South Africa</v>
      </c>
      <c r="C45" s="88" t="str">
        <f aca="false">IF(CalcA!$L25,C6,"")</f>
        <v>   0        0 - 6</v>
      </c>
      <c r="D45" s="86" t="s">
        <v>38</v>
      </c>
      <c r="E45" s="87" t="str">
        <f aca="false">IF(CalcB!$L25,E6,"")</f>
        <v>Qatar</v>
      </c>
      <c r="F45" s="88" t="str">
        <f aca="false">IF(CalcB!$L25,F6,"")</f>
        <v>   0        0 - 5</v>
      </c>
      <c r="G45" s="86" t="s">
        <v>39</v>
      </c>
      <c r="H45" s="87" t="str">
        <f aca="false">IF(CalcC!$L25,H6,"")</f>
        <v>Haiti</v>
      </c>
      <c r="I45" s="88" t="str">
        <f aca="false">IF(CalcC!$L25,I6,"")</f>
        <v>   0        0 - 7</v>
      </c>
      <c r="J45" s="86" t="s">
        <v>40</v>
      </c>
      <c r="K45" s="87" t="str">
        <f aca="false">IF(CalcD!$L25,K6,"")</f>
        <v>Australia</v>
      </c>
      <c r="L45" s="88" t="str">
        <f aca="false">IF(CalcD!$L25,L6,"")</f>
        <v>   1        3 - 5</v>
      </c>
      <c r="M45" s="86" t="s">
        <v>41</v>
      </c>
      <c r="N45" s="87" t="str">
        <f aca="false">IF(CalcE!$L25,N6,"")</f>
        <v>Curaçao</v>
      </c>
      <c r="O45" s="88" t="str">
        <f aca="false">IF(CalcE!$L25,O6,"")</f>
        <v>   0        0 - 7</v>
      </c>
      <c r="P45" s="86" t="s">
        <v>42</v>
      </c>
      <c r="Q45" s="87" t="str">
        <f aca="false">IF(CalcF!$L25,Q6,"")</f>
        <v>Tunisia</v>
      </c>
      <c r="R45" s="88" t="str">
        <f aca="false">IF(CalcF!$L25,R6,"")</f>
        <v>   0        0 - 5</v>
      </c>
      <c r="S45" s="86" t="s">
        <v>43</v>
      </c>
      <c r="T45" s="87" t="str">
        <f aca="false">IF(CalcG!$L25,T6,"")</f>
        <v>New Zealand</v>
      </c>
      <c r="U45" s="88" t="str">
        <f aca="false">IF(CalcG!$L25,U6,"")</f>
        <v>   0        0 - 6</v>
      </c>
      <c r="V45" s="86" t="s">
        <v>44</v>
      </c>
      <c r="W45" s="87" t="str">
        <f aca="false">IF(CalcH!$L25,W6,"")</f>
        <v>Cape Verde</v>
      </c>
      <c r="X45" s="88" t="str">
        <f aca="false">IF(CalcH!$L25,X6,"")</f>
        <v>   1        1 - 6</v>
      </c>
      <c r="Y45" s="86" t="s">
        <v>45</v>
      </c>
      <c r="Z45" s="87" t="str">
        <f aca="false">IF(CalcI!$L25,Z6,"")</f>
        <v>Iraq</v>
      </c>
      <c r="AA45" s="88" t="str">
        <f aca="false">IF(CalcI!$L25,AA6,"")</f>
        <v>   0        0 - 8</v>
      </c>
      <c r="AB45" s="86" t="s">
        <v>46</v>
      </c>
      <c r="AC45" s="87" t="str">
        <f aca="false">IF(CalcJ!$L25,AC6,"")</f>
        <v>Jordan</v>
      </c>
      <c r="AD45" s="88" t="str">
        <f aca="false">IF(CalcJ!$L25,AD6,"")</f>
        <v>   0        0 - 6</v>
      </c>
      <c r="AE45" s="86" t="s">
        <v>47</v>
      </c>
      <c r="AF45" s="87" t="str">
        <f aca="false">IF(CalcK!$L25,AF6,"")</f>
        <v>Uzbekistan</v>
      </c>
      <c r="AG45" s="88" t="str">
        <f aca="false">IF(CalcK!$L25,AG6,"")</f>
        <v>   1        1 - 6</v>
      </c>
      <c r="AH45" s="86" t="s">
        <v>48</v>
      </c>
      <c r="AI45" s="87" t="str">
        <f aca="false">IF(CalcL!$L25,AI6,"")</f>
        <v>Panama</v>
      </c>
      <c r="AJ45" s="88" t="str">
        <f aca="false">IF(CalcL!$L25,AJ6,"")</f>
        <v>   0        0 - 6</v>
      </c>
      <c r="AK45" s="89"/>
      <c r="AL45" s="91" t="str">
        <f aca="false">IF(Distinctness!$G$17&gt;0,ThirdPlaced!$I30,"")</f>
        <v>ACEFGIJL</v>
      </c>
      <c r="AM45" s="91"/>
      <c r="AN45" s="91"/>
      <c r="AO45" s="82"/>
      <c r="AP45" s="82"/>
      <c r="AQ45" s="89"/>
      <c r="AR45" s="82"/>
      <c r="AS45" s="82"/>
      <c r="AT45" s="89"/>
      <c r="AU45" s="82"/>
      <c r="AV45" s="82"/>
      <c r="AW45" s="1"/>
    </row>
    <row r="46" customFormat="false" ht="33"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row>
    <row r="47" customFormat="false" ht="15" hidden="false" customHeight="false" outlineLevel="0" collapsed="false">
      <c r="A47" s="1"/>
      <c r="B47" s="92" t="str">
        <f aca="false">VLOOKUP(VLOOKUP(A48,Matches!$B$77:$K$92,10,0),Language!$D$142:$E$157,2,0)</f>
        <v>Round of 32 - 3</v>
      </c>
      <c r="C47" s="92"/>
      <c r="D47" s="1"/>
      <c r="E47" s="92" t="str">
        <f aca="false">VLOOKUP(VLOOKUP(D48,Matches!$B$77:$K$92,10,0),Language!$D$142:$E$157,2,0)</f>
        <v>Round of 32 - 6</v>
      </c>
      <c r="F47" s="92"/>
      <c r="G47" s="1"/>
      <c r="H47" s="92" t="str">
        <f aca="false">VLOOKUP(VLOOKUP(G48,Matches!$B$77:$K$92,10,0),Language!$D$142:$E$157,2,0)</f>
        <v>Round of 32 - 1</v>
      </c>
      <c r="I47" s="92"/>
      <c r="J47" s="1"/>
      <c r="K47" s="92" t="str">
        <f aca="false">VLOOKUP(VLOOKUP(J48,Matches!$B$77:$K$92,10,0),Language!$D$142:$E$157,2,0)</f>
        <v>Round of 32 - 4</v>
      </c>
      <c r="L47" s="92"/>
      <c r="M47" s="1"/>
      <c r="N47" s="92" t="str">
        <f aca="false">VLOOKUP(VLOOKUP(M48,Matches!$B$77:$K$92,10,0),Language!$D$142:$E$157,2,0)</f>
        <v>Round of 32 - 12</v>
      </c>
      <c r="O47" s="92"/>
      <c r="P47" s="1"/>
      <c r="Q47" s="92" t="str">
        <f aca="false">VLOOKUP(VLOOKUP(P48,Matches!$B$77:$K$92,10,0),Language!$D$142:$E$157,2,0)</f>
        <v>Round of 32 - 11</v>
      </c>
      <c r="R47" s="92"/>
      <c r="S47" s="1"/>
      <c r="T47" s="92" t="str">
        <f aca="false">VLOOKUP(VLOOKUP(S48,Matches!$B$77:$K$92,10,0),Language!$D$142:$E$157,2,0)</f>
        <v>Round of 32 - 10</v>
      </c>
      <c r="U47" s="92"/>
      <c r="V47" s="1"/>
      <c r="W47" s="92" t="str">
        <f aca="false">VLOOKUP(VLOOKUP(V48,Matches!$B$77:$K$92,10,0),Language!$D$142:$E$157,2,0)</f>
        <v>Round of 32 - 9</v>
      </c>
      <c r="X47" s="92"/>
      <c r="Y47" s="1"/>
      <c r="Z47" s="92" t="str">
        <f aca="false">VLOOKUP(VLOOKUP(Y48,Matches!$B$77:$K$92,10,0),Language!$D$142:$E$157,2,0)</f>
        <v>Round of 32 - 2</v>
      </c>
      <c r="AA47" s="92"/>
      <c r="AB47" s="1"/>
      <c r="AC47" s="92" t="str">
        <f aca="false">VLOOKUP(VLOOKUP(AB48,Matches!$B$77:$K$92,10,0),Language!$D$142:$E$157,2,0)</f>
        <v>Round of 32 - 5</v>
      </c>
      <c r="AD47" s="92"/>
      <c r="AE47" s="1"/>
      <c r="AF47" s="92" t="str">
        <f aca="false">VLOOKUP(VLOOKUP(AE48,Matches!$B$77:$K$92,10,0),Language!$D$142:$E$157,2,0)</f>
        <v>Round of 32 - 7</v>
      </c>
      <c r="AG47" s="92"/>
      <c r="AH47" s="1"/>
      <c r="AI47" s="92" t="str">
        <f aca="false">VLOOKUP(VLOOKUP(AH48,Matches!$B$77:$K$92,10,0),Language!$D$142:$E$157,2,0)</f>
        <v>Round of 32 - 8</v>
      </c>
      <c r="AJ47" s="92"/>
      <c r="AK47" s="1"/>
      <c r="AL47" s="92" t="str">
        <f aca="false">VLOOKUP(VLOOKUP(AK48,Matches!$B$77:$K$92,10,0),Language!$D$142:$E$157,2,0)</f>
        <v>Round of 32 - 15</v>
      </c>
      <c r="AM47" s="92"/>
      <c r="AN47" s="1"/>
      <c r="AO47" s="92" t="str">
        <f aca="false">VLOOKUP(VLOOKUP(AN48,Matches!$B$77:$K$92,10,0),Language!$D$142:$E$157,2,0)</f>
        <v>Round of 32 - 14</v>
      </c>
      <c r="AP47" s="92"/>
      <c r="AQ47" s="1"/>
      <c r="AR47" s="92" t="str">
        <f aca="false">VLOOKUP(VLOOKUP(AQ48,Matches!$B$77:$K$92,10,0),Language!$D$142:$E$157,2,0)</f>
        <v>Round of 32 - 13</v>
      </c>
      <c r="AS47" s="92"/>
      <c r="AT47" s="1"/>
      <c r="AU47" s="92" t="str">
        <f aca="false">VLOOKUP(VLOOKUP(AT48,Matches!$B$77:$K$92,10,0),Language!$D$142:$E$157,2,0)</f>
        <v>Round of 32 - 16</v>
      </c>
      <c r="AV47" s="92"/>
      <c r="AW47" s="1"/>
    </row>
    <row r="48" customFormat="false" ht="15" hidden="false" customHeight="false" outlineLevel="0" collapsed="false">
      <c r="A48" s="44" t="n">
        <f aca="false">RIGHT($B$64,2)*1</f>
        <v>74</v>
      </c>
      <c r="B48" s="45" t="str">
        <f aca="false">VLOOKUP(A48,Matches!$B$4:$K$113,7,0)</f>
        <v>Boston</v>
      </c>
      <c r="C48" s="45"/>
      <c r="D48" s="44" t="n">
        <f aca="false">RIGHT($C$64,2)*1</f>
        <v>77</v>
      </c>
      <c r="E48" s="45" t="str">
        <f aca="false">VLOOKUP(D48,Matches!$B$4:$K$113,7,0)</f>
        <v>New York/New Jersey</v>
      </c>
      <c r="F48" s="45"/>
      <c r="G48" s="44" t="n">
        <f aca="false">RIGHT($E$64,2)*1</f>
        <v>73</v>
      </c>
      <c r="H48" s="45" t="str">
        <f aca="false">VLOOKUP(G48,Matches!$B$4:$K$113,7,0)</f>
        <v>Los Angeles</v>
      </c>
      <c r="I48" s="45"/>
      <c r="J48" s="44" t="n">
        <f aca="false">RIGHT($F$64,2)*1</f>
        <v>75</v>
      </c>
      <c r="K48" s="45" t="str">
        <f aca="false">VLOOKUP(J48,Matches!$B$4:$K$113,7,0)</f>
        <v>Monterrey</v>
      </c>
      <c r="L48" s="45"/>
      <c r="M48" s="44" t="n">
        <f aca="false">RIGHT($H$64,2)*1</f>
        <v>83</v>
      </c>
      <c r="N48" s="45" t="str">
        <f aca="false">VLOOKUP(M48,Matches!$B$4:$K$113,7,0)</f>
        <v>Toronto</v>
      </c>
      <c r="O48" s="45"/>
      <c r="P48" s="44" t="n">
        <f aca="false">RIGHT($I$64,2)*1</f>
        <v>84</v>
      </c>
      <c r="Q48" s="45" t="str">
        <f aca="false">VLOOKUP(P48,Matches!$B$4:$K$113,7,0)</f>
        <v>Los Angeles</v>
      </c>
      <c r="R48" s="45"/>
      <c r="S48" s="44" t="n">
        <f aca="false">RIGHT($K$64,2)*1</f>
        <v>81</v>
      </c>
      <c r="T48" s="45" t="str">
        <f aca="false">VLOOKUP(S48,Matches!$B$4:$K$113,7,0)</f>
        <v>San Francisco Bay Area</v>
      </c>
      <c r="U48" s="45"/>
      <c r="V48" s="44" t="n">
        <f aca="false">RIGHT($L$64,2)*1</f>
        <v>82</v>
      </c>
      <c r="W48" s="45" t="str">
        <f aca="false">VLOOKUP(V48,Matches!$B$4:$K$113,7,0)</f>
        <v>Seattle</v>
      </c>
      <c r="X48" s="45"/>
      <c r="Y48" s="44" t="n">
        <f aca="false">RIGHT($N$64,2)*1</f>
        <v>76</v>
      </c>
      <c r="Z48" s="45" t="str">
        <f aca="false">VLOOKUP(Y48,Matches!$B$4:$K$113,7,0)</f>
        <v>Houston</v>
      </c>
      <c r="AA48" s="45"/>
      <c r="AB48" s="44" t="n">
        <f aca="false">RIGHT($O$64,2)*1</f>
        <v>78</v>
      </c>
      <c r="AC48" s="45" t="str">
        <f aca="false">VLOOKUP(AB48,Matches!$B$4:$K$113,7,0)</f>
        <v>Dallas</v>
      </c>
      <c r="AD48" s="45"/>
      <c r="AE48" s="44" t="n">
        <f aca="false">RIGHT($Q$64,2)*1</f>
        <v>79</v>
      </c>
      <c r="AF48" s="45" t="str">
        <f aca="false">VLOOKUP(AE48,Matches!$B$4:$K$113,7,0)</f>
        <v>Mexico City</v>
      </c>
      <c r="AG48" s="45"/>
      <c r="AH48" s="44" t="n">
        <f aca="false">RIGHT($R$64,2)*1</f>
        <v>80</v>
      </c>
      <c r="AI48" s="45" t="str">
        <f aca="false">VLOOKUP(AH48,Matches!$B$4:$K$113,7,0)</f>
        <v>Atlanta</v>
      </c>
      <c r="AJ48" s="45"/>
      <c r="AK48" s="44" t="n">
        <f aca="false">RIGHT($T$64,2)*1</f>
        <v>86</v>
      </c>
      <c r="AL48" s="45" t="str">
        <f aca="false">VLOOKUP(AK48,Matches!$B$4:$K$113,7,0)</f>
        <v>Miami</v>
      </c>
      <c r="AM48" s="45"/>
      <c r="AN48" s="44" t="n">
        <f aca="false">RIGHT($U$64,2)*1</f>
        <v>88</v>
      </c>
      <c r="AO48" s="45" t="str">
        <f aca="false">VLOOKUP(AN48,Matches!$B$4:$K$113,7,0)</f>
        <v>Dallas</v>
      </c>
      <c r="AP48" s="45"/>
      <c r="AQ48" s="44" t="n">
        <f aca="false">RIGHT($W$64,2)*1</f>
        <v>85</v>
      </c>
      <c r="AR48" s="45" t="str">
        <f aca="false">VLOOKUP(AQ48,Matches!$B$4:$K$113,7,0)</f>
        <v>Vancouver</v>
      </c>
      <c r="AS48" s="45"/>
      <c r="AT48" s="44" t="n">
        <f aca="false">RIGHT($X$64,2)*1</f>
        <v>87</v>
      </c>
      <c r="AU48" s="45" t="str">
        <f aca="false">VLOOKUP(AT48,Matches!$B$4:$K$113,7,0)</f>
        <v>Kansas City</v>
      </c>
      <c r="AV48" s="45"/>
      <c r="AW48" s="1"/>
    </row>
    <row r="49" customFormat="false" ht="15" hidden="false" customHeight="false" outlineLevel="0" collapsed="false">
      <c r="A49" s="1"/>
      <c r="B49" s="48" t="n">
        <f aca="false">VLOOKUP(A48,Matches!$B$4:$K$113,5,0)</f>
        <v>46202.9375</v>
      </c>
      <c r="C49" s="48"/>
      <c r="D49" s="1"/>
      <c r="E49" s="48" t="n">
        <f aca="false">VLOOKUP(D48,Matches!$B$4:$K$113,5,0)</f>
        <v>46203.9583333333</v>
      </c>
      <c r="F49" s="48"/>
      <c r="G49" s="1"/>
      <c r="H49" s="48" t="n">
        <f aca="false">VLOOKUP(G48,Matches!$B$4:$K$113,5,0)</f>
        <v>46201.875</v>
      </c>
      <c r="I49" s="48"/>
      <c r="J49" s="1"/>
      <c r="K49" s="48" t="n">
        <f aca="false">VLOOKUP(J48,Matches!$B$4:$K$113,5,0)</f>
        <v>46203.125</v>
      </c>
      <c r="L49" s="48"/>
      <c r="M49" s="1"/>
      <c r="N49" s="48" t="n">
        <f aca="false">VLOOKUP(M48,Matches!$B$4:$K$113,5,0)</f>
        <v>46206.0416666667</v>
      </c>
      <c r="O49" s="48"/>
      <c r="P49" s="1"/>
      <c r="Q49" s="48" t="n">
        <f aca="false">VLOOKUP(P48,Matches!$B$4:$K$113,5,0)</f>
        <v>46205.875</v>
      </c>
      <c r="R49" s="48"/>
      <c r="S49" s="1"/>
      <c r="T49" s="48" t="n">
        <f aca="false">VLOOKUP(S48,Matches!$B$4:$K$113,5,0)</f>
        <v>46205.0833333333</v>
      </c>
      <c r="U49" s="48"/>
      <c r="V49" s="93"/>
      <c r="W49" s="48" t="n">
        <f aca="false">VLOOKUP(V48,Matches!$B$4:$K$113,5,0)</f>
        <v>46204.9166666667</v>
      </c>
      <c r="X49" s="48"/>
      <c r="Y49" s="1"/>
      <c r="Z49" s="48" t="n">
        <f aca="false">VLOOKUP(Y48,Matches!$B$4:$K$113,5,0)</f>
        <v>46202.7916666667</v>
      </c>
      <c r="AA49" s="48"/>
      <c r="AB49" s="1"/>
      <c r="AC49" s="48" t="n">
        <f aca="false">VLOOKUP(AB48,Matches!$B$4:$K$113,5,0)</f>
        <v>46203.7916666667</v>
      </c>
      <c r="AD49" s="48"/>
      <c r="AE49" s="1"/>
      <c r="AF49" s="48" t="n">
        <f aca="false">VLOOKUP(AE48,Matches!$B$4:$K$113,5,0)</f>
        <v>46204.125</v>
      </c>
      <c r="AG49" s="48"/>
      <c r="AH49" s="1"/>
      <c r="AI49" s="48" t="n">
        <f aca="false">VLOOKUP(AH48,Matches!$B$4:$K$113,5,0)</f>
        <v>46204.75</v>
      </c>
      <c r="AJ49" s="48"/>
      <c r="AK49" s="1"/>
      <c r="AL49" s="48" t="n">
        <f aca="false">VLOOKUP(AK48,Matches!$B$4:$K$113,5,0)</f>
        <v>46207</v>
      </c>
      <c r="AM49" s="48"/>
      <c r="AN49" s="1"/>
      <c r="AO49" s="48" t="n">
        <f aca="false">VLOOKUP(AN48,Matches!$B$4:$K$113,5,0)</f>
        <v>46206.8333333333</v>
      </c>
      <c r="AP49" s="48"/>
      <c r="AQ49" s="1"/>
      <c r="AR49" s="48" t="n">
        <f aca="false">VLOOKUP(AQ48,Matches!$B$4:$K$113,5,0)</f>
        <v>46206.2083333333</v>
      </c>
      <c r="AS49" s="48"/>
      <c r="AT49" s="93"/>
      <c r="AU49" s="48" t="n">
        <f aca="false">VLOOKUP(AT48,Matches!$B$4:$K$113,5,0)</f>
        <v>46207.1458333333</v>
      </c>
      <c r="AV49" s="48"/>
      <c r="AW49" s="1"/>
    </row>
    <row r="50" customFormat="false" ht="15" hidden="false" customHeight="false" outlineLevel="0" collapsed="false">
      <c r="A50" s="1"/>
      <c r="B50" s="50" t="str">
        <f aca="false">VLOOKUP(A48,Matches!$B$4:$K$113,8,0)</f>
        <v>Germany</v>
      </c>
      <c r="C50" s="51" t="str">
        <f aca="false">VLOOKUP(A48,Matches!$B$4:$K$113,9,0)</f>
        <v>Scotland</v>
      </c>
      <c r="D50" s="1"/>
      <c r="E50" s="50" t="str">
        <f aca="false">VLOOKUP(D48,Matches!$B$4:$K$113,8,0)</f>
        <v>France</v>
      </c>
      <c r="F50" s="51" t="str">
        <f aca="false">VLOOKUP(D48,Matches!$B$4:$K$113,9,0)</f>
        <v>Japan</v>
      </c>
      <c r="G50" s="1"/>
      <c r="H50" s="50" t="str">
        <f aca="false">VLOOKUP(G48,Matches!$B$4:$K$113,8,0)</f>
        <v>Rep. of Korea</v>
      </c>
      <c r="I50" s="51" t="str">
        <f aca="false">VLOOKUP(G48,Matches!$B$4:$K$113,9,0)</f>
        <v>Canada</v>
      </c>
      <c r="J50" s="1"/>
      <c r="K50" s="50" t="str">
        <f aca="false">VLOOKUP(J48,Matches!$B$4:$K$113,8,0)</f>
        <v>Netherlands</v>
      </c>
      <c r="L50" s="51" t="str">
        <f aca="false">VLOOKUP(J48,Matches!$B$4:$K$113,9,0)</f>
        <v>Morocco</v>
      </c>
      <c r="M50" s="1"/>
      <c r="N50" s="50" t="str">
        <f aca="false">VLOOKUP(M48,Matches!$B$4:$K$113,8,0)</f>
        <v>Colombia</v>
      </c>
      <c r="O50" s="51" t="str">
        <f aca="false">VLOOKUP(M48,Matches!$B$4:$K$113,9,0)</f>
        <v>Croatia</v>
      </c>
      <c r="P50" s="1"/>
      <c r="Q50" s="50" t="str">
        <f aca="false">VLOOKUP(P48,Matches!$B$4:$K$113,8,0)</f>
        <v>Spain</v>
      </c>
      <c r="R50" s="51" t="str">
        <f aca="false">VLOOKUP(P48,Matches!$B$4:$K$113,9,0)</f>
        <v>Austria</v>
      </c>
      <c r="S50" s="1"/>
      <c r="T50" s="50" t="str">
        <f aca="false">VLOOKUP(S48,Matches!$B$4:$K$113,8,0)</f>
        <v>USA</v>
      </c>
      <c r="U50" s="51" t="str">
        <f aca="false">VLOOKUP(S48,Matches!$B$4:$K$113,9,0)</f>
        <v>Algeria</v>
      </c>
      <c r="V50" s="1"/>
      <c r="W50" s="50" t="str">
        <f aca="false">VLOOKUP(V48,Matches!$B$4:$K$113,8,0)</f>
        <v>Belgium</v>
      </c>
      <c r="X50" s="51" t="str">
        <f aca="false">VLOOKUP(V48,Matches!$B$4:$K$113,9,0)</f>
        <v>Czech Rep.</v>
      </c>
      <c r="Y50" s="1"/>
      <c r="Z50" s="50" t="str">
        <f aca="false">VLOOKUP(Y48,Matches!$B$4:$K$113,8,0)</f>
        <v>Brazil</v>
      </c>
      <c r="AA50" s="51" t="str">
        <f aca="false">VLOOKUP(Y48,Matches!$B$4:$K$113,9,0)</f>
        <v>Sweden</v>
      </c>
      <c r="AB50" s="1"/>
      <c r="AC50" s="50" t="str">
        <f aca="false">VLOOKUP(AB48,Matches!$B$4:$K$113,8,0)</f>
        <v>Ecuador</v>
      </c>
      <c r="AD50" s="51" t="str">
        <f aca="false">VLOOKUP(AB48,Matches!$B$4:$K$113,9,0)</f>
        <v>Norway</v>
      </c>
      <c r="AE50" s="1"/>
      <c r="AF50" s="50" t="str">
        <f aca="false">VLOOKUP(AE48,Matches!$B$4:$K$113,8,0)</f>
        <v>Mexico</v>
      </c>
      <c r="AG50" s="51" t="str">
        <f aca="false">VLOOKUP(AE48,Matches!$B$4:$K$113,9,0)</f>
        <v>Ivory Coast</v>
      </c>
      <c r="AH50" s="1"/>
      <c r="AI50" s="50" t="str">
        <f aca="false">VLOOKUP(AH48,Matches!$B$4:$K$113,8,0)</f>
        <v>England</v>
      </c>
      <c r="AJ50" s="51" t="str">
        <f aca="false">VLOOKUP(AH48,Matches!$B$4:$K$113,9,0)</f>
        <v>Senegal</v>
      </c>
      <c r="AK50" s="1"/>
      <c r="AL50" s="50" t="str">
        <f aca="false">VLOOKUP(AK48,Matches!$B$4:$K$113,8,0)</f>
        <v>Argentina</v>
      </c>
      <c r="AM50" s="51" t="str">
        <f aca="false">VLOOKUP(AK48,Matches!$B$4:$K$113,9,0)</f>
        <v>Uruguay</v>
      </c>
      <c r="AN50" s="1"/>
      <c r="AO50" s="50" t="str">
        <f aca="false">VLOOKUP(AN48,Matches!$B$4:$K$113,8,0)</f>
        <v>Turkey</v>
      </c>
      <c r="AP50" s="51" t="str">
        <f aca="false">VLOOKUP(AN48,Matches!$B$4:$K$113,9,0)</f>
        <v>IR Iran</v>
      </c>
      <c r="AQ50" s="1"/>
      <c r="AR50" s="50" t="str">
        <f aca="false">VLOOKUP(AQ48,Matches!$B$4:$K$113,8,0)</f>
        <v>Switzerland</v>
      </c>
      <c r="AS50" s="51" t="str">
        <f aca="false">VLOOKUP(AQ48,Matches!$B$4:$K$113,9,0)</f>
        <v>Egypt</v>
      </c>
      <c r="AT50" s="1"/>
      <c r="AU50" s="50" t="str">
        <f aca="false">VLOOKUP(AT48,Matches!$B$4:$K$113,8,0)</f>
        <v>Portugal</v>
      </c>
      <c r="AV50" s="51" t="str">
        <f aca="false">VLOOKUP(AT48,Matches!$B$4:$K$113,9,0)</f>
        <v>Ghana</v>
      </c>
      <c r="AW50" s="1"/>
    </row>
    <row r="51" customFormat="false" ht="15" hidden="false" customHeight="false" outlineLevel="0" collapsed="false">
      <c r="A51" s="1"/>
      <c r="B51" s="53" t="n">
        <v>3</v>
      </c>
      <c r="C51" s="54" t="n">
        <v>0</v>
      </c>
      <c r="D51" s="94"/>
      <c r="E51" s="53" t="n">
        <v>2</v>
      </c>
      <c r="F51" s="54" t="n">
        <v>0</v>
      </c>
      <c r="G51" s="94"/>
      <c r="H51" s="53" t="n">
        <v>0</v>
      </c>
      <c r="I51" s="54" t="n">
        <v>1</v>
      </c>
      <c r="J51" s="94"/>
      <c r="K51" s="53" t="n">
        <v>2</v>
      </c>
      <c r="L51" s="54" t="n">
        <v>0</v>
      </c>
      <c r="M51" s="94"/>
      <c r="N51" s="53" t="n">
        <v>0</v>
      </c>
      <c r="O51" s="54" t="n">
        <v>0</v>
      </c>
      <c r="P51" s="94"/>
      <c r="Q51" s="53" t="n">
        <v>2</v>
      </c>
      <c r="R51" s="54" t="n">
        <v>0</v>
      </c>
      <c r="S51" s="94"/>
      <c r="T51" s="53" t="n">
        <v>1</v>
      </c>
      <c r="U51" s="54" t="n">
        <v>0</v>
      </c>
      <c r="V51" s="94"/>
      <c r="W51" s="53" t="n">
        <v>3</v>
      </c>
      <c r="X51" s="54" t="n">
        <v>1</v>
      </c>
      <c r="Y51" s="94"/>
      <c r="Z51" s="53" t="n">
        <v>2</v>
      </c>
      <c r="AA51" s="54" t="n">
        <v>1</v>
      </c>
      <c r="AB51" s="94"/>
      <c r="AC51" s="53" t="n">
        <v>0</v>
      </c>
      <c r="AD51" s="54" t="n">
        <v>1</v>
      </c>
      <c r="AE51" s="94"/>
      <c r="AF51" s="53" t="n">
        <v>1</v>
      </c>
      <c r="AG51" s="54" t="n">
        <v>0</v>
      </c>
      <c r="AH51" s="94"/>
      <c r="AI51" s="53" t="n">
        <v>3</v>
      </c>
      <c r="AJ51" s="54" t="n">
        <v>0</v>
      </c>
      <c r="AK51" s="94"/>
      <c r="AL51" s="53" t="n">
        <v>1</v>
      </c>
      <c r="AM51" s="54" t="n">
        <v>0</v>
      </c>
      <c r="AN51" s="94"/>
      <c r="AO51" s="53" t="n">
        <v>1</v>
      </c>
      <c r="AP51" s="54" t="n">
        <v>0</v>
      </c>
      <c r="AQ51" s="94"/>
      <c r="AR51" s="53" t="n">
        <v>1</v>
      </c>
      <c r="AS51" s="54" t="n">
        <v>1</v>
      </c>
      <c r="AT51" s="94"/>
      <c r="AU51" s="53" t="n">
        <v>3</v>
      </c>
      <c r="AV51" s="54" t="n">
        <v>0</v>
      </c>
      <c r="AW51" s="95"/>
    </row>
    <row r="52" customFormat="false" ht="9.75" hidden="false" customHeight="true" outlineLevel="0" collapsed="false">
      <c r="A52" s="1"/>
      <c r="B52" s="96" t="str">
        <f aca="false">Language!$E$175</f>
        <v>Penalty shoot-out:</v>
      </c>
      <c r="C52" s="96"/>
      <c r="D52" s="1"/>
      <c r="E52" s="96" t="str">
        <f aca="false">Language!$E$175</f>
        <v>Penalty shoot-out:</v>
      </c>
      <c r="F52" s="96"/>
      <c r="G52" s="1"/>
      <c r="H52" s="96" t="str">
        <f aca="false">Language!$E$175</f>
        <v>Penalty shoot-out:</v>
      </c>
      <c r="I52" s="96"/>
      <c r="J52" s="1"/>
      <c r="K52" s="96" t="str">
        <f aca="false">Language!$E$175</f>
        <v>Penalty shoot-out:</v>
      </c>
      <c r="L52" s="96"/>
      <c r="M52" s="1"/>
      <c r="N52" s="96" t="str">
        <f aca="false">Language!$E$175</f>
        <v>Penalty shoot-out:</v>
      </c>
      <c r="O52" s="96"/>
      <c r="P52" s="1"/>
      <c r="Q52" s="96" t="str">
        <f aca="false">Language!$E$175</f>
        <v>Penalty shoot-out:</v>
      </c>
      <c r="R52" s="96"/>
      <c r="S52" s="1"/>
      <c r="T52" s="96" t="str">
        <f aca="false">Language!$E$175</f>
        <v>Penalty shoot-out:</v>
      </c>
      <c r="U52" s="96"/>
      <c r="V52" s="1"/>
      <c r="W52" s="96" t="str">
        <f aca="false">Language!$E$175</f>
        <v>Penalty shoot-out:</v>
      </c>
      <c r="X52" s="96"/>
      <c r="Y52" s="1"/>
      <c r="Z52" s="96" t="str">
        <f aca="false">Language!$E$175</f>
        <v>Penalty shoot-out:</v>
      </c>
      <c r="AA52" s="96"/>
      <c r="AB52" s="1"/>
      <c r="AC52" s="96" t="str">
        <f aca="false">Language!$E$175</f>
        <v>Penalty shoot-out:</v>
      </c>
      <c r="AD52" s="96"/>
      <c r="AE52" s="1"/>
      <c r="AF52" s="96" t="str">
        <f aca="false">Language!$E$175</f>
        <v>Penalty shoot-out:</v>
      </c>
      <c r="AG52" s="96"/>
      <c r="AH52" s="1"/>
      <c r="AI52" s="96" t="str">
        <f aca="false">Language!$E$175</f>
        <v>Penalty shoot-out:</v>
      </c>
      <c r="AJ52" s="96"/>
      <c r="AK52" s="1"/>
      <c r="AL52" s="97" t="str">
        <f aca="false">Language!$E$175</f>
        <v>Penalty shoot-out:</v>
      </c>
      <c r="AM52" s="97"/>
      <c r="AN52" s="1"/>
      <c r="AO52" s="97" t="str">
        <f aca="false">Language!$E$175</f>
        <v>Penalty shoot-out:</v>
      </c>
      <c r="AP52" s="97"/>
      <c r="AQ52" s="1"/>
      <c r="AR52" s="97" t="str">
        <f aca="false">Language!$E$175</f>
        <v>Penalty shoot-out:</v>
      </c>
      <c r="AS52" s="97"/>
      <c r="AT52" s="1"/>
      <c r="AU52" s="97" t="str">
        <f aca="false">Language!$E$175</f>
        <v>Penalty shoot-out:</v>
      </c>
      <c r="AV52" s="97"/>
      <c r="AW52" s="1"/>
    </row>
    <row r="53" customFormat="false" ht="15" hidden="false" customHeight="false" outlineLevel="0" collapsed="false">
      <c r="A53" s="1"/>
      <c r="B53" s="98"/>
      <c r="C53" s="99"/>
      <c r="D53" s="1"/>
      <c r="E53" s="98"/>
      <c r="F53" s="99"/>
      <c r="G53" s="1"/>
      <c r="H53" s="98"/>
      <c r="I53" s="99"/>
      <c r="J53" s="1"/>
      <c r="K53" s="98"/>
      <c r="L53" s="99"/>
      <c r="M53" s="1"/>
      <c r="N53" s="98" t="n">
        <v>3</v>
      </c>
      <c r="O53" s="99" t="n">
        <v>4</v>
      </c>
      <c r="P53" s="1"/>
      <c r="Q53" s="98"/>
      <c r="R53" s="99"/>
      <c r="S53" s="1"/>
      <c r="T53" s="98"/>
      <c r="U53" s="99"/>
      <c r="V53" s="1"/>
      <c r="W53" s="98"/>
      <c r="X53" s="99"/>
      <c r="Y53" s="1"/>
      <c r="Z53" s="98"/>
      <c r="AA53" s="99"/>
      <c r="AB53" s="1"/>
      <c r="AC53" s="98"/>
      <c r="AD53" s="99"/>
      <c r="AE53" s="1"/>
      <c r="AF53" s="98"/>
      <c r="AG53" s="99"/>
      <c r="AH53" s="1"/>
      <c r="AI53" s="98"/>
      <c r="AJ53" s="99"/>
      <c r="AK53" s="1"/>
      <c r="AL53" s="98"/>
      <c r="AM53" s="99"/>
      <c r="AN53" s="1"/>
      <c r="AO53" s="98"/>
      <c r="AP53" s="99"/>
      <c r="AQ53" s="1"/>
      <c r="AR53" s="98" t="n">
        <v>5</v>
      </c>
      <c r="AS53" s="99" t="n">
        <v>4</v>
      </c>
      <c r="AT53" s="1"/>
      <c r="AU53" s="98"/>
      <c r="AV53" s="99"/>
      <c r="AW53" s="1"/>
    </row>
    <row r="54" customFormat="false" ht="15" hidden="false" customHeight="false" outlineLevel="0" collapsed="false">
      <c r="A54" s="100"/>
      <c r="B54" s="101" t="str">
        <f aca="false">VLOOKUP(A48,Matches!$B$4:$K$113,2,0)</f>
        <v>1E</v>
      </c>
      <c r="C54" s="102" t="str">
        <f aca="false">VLOOKUP(A48,Matches!$B$4:$K$113,3,0)</f>
        <v>3-ABCDF</v>
      </c>
      <c r="D54" s="102"/>
      <c r="E54" s="101" t="str">
        <f aca="false">VLOOKUP(D48,Matches!$B$4:$K$113,2,0)</f>
        <v>1I</v>
      </c>
      <c r="F54" s="102" t="str">
        <f aca="false">VLOOKUP(D48,Matches!$B$4:$K$113,3,0)</f>
        <v>3-CDFGH</v>
      </c>
      <c r="G54" s="102"/>
      <c r="H54" s="101" t="str">
        <f aca="false">VLOOKUP(G48,Matches!$B$4:$K$113,2,0)</f>
        <v>2A</v>
      </c>
      <c r="I54" s="102" t="str">
        <f aca="false">VLOOKUP(G48,Matches!$B$4:$K$113,3,0)</f>
        <v>2B</v>
      </c>
      <c r="J54" s="102"/>
      <c r="K54" s="101" t="str">
        <f aca="false">VLOOKUP(J48,Matches!$B$4:$K$113,2,0)</f>
        <v>1F</v>
      </c>
      <c r="L54" s="102" t="str">
        <f aca="false">VLOOKUP(J48,Matches!$B$4:$K$113,3,0)</f>
        <v>2C</v>
      </c>
      <c r="M54" s="102"/>
      <c r="N54" s="101" t="str">
        <f aca="false">VLOOKUP(M48,Matches!$B$4:$K$113,2,0)</f>
        <v>2K</v>
      </c>
      <c r="O54" s="102" t="str">
        <f aca="false">VLOOKUP(M48,Matches!$B$4:$K$113,3,0)</f>
        <v>2L</v>
      </c>
      <c r="P54" s="102"/>
      <c r="Q54" s="101" t="str">
        <f aca="false">VLOOKUP(P48,Matches!$B$4:$K$113,2,0)</f>
        <v>1H</v>
      </c>
      <c r="R54" s="102" t="str">
        <f aca="false">VLOOKUP(P48,Matches!$B$4:$K$113,3,0)</f>
        <v>2J</v>
      </c>
      <c r="S54" s="102"/>
      <c r="T54" s="101" t="str">
        <f aca="false">VLOOKUP(S48,Matches!$B$4:$K$113,2,0)</f>
        <v>1D</v>
      </c>
      <c r="U54" s="102" t="str">
        <f aca="false">VLOOKUP(S48,Matches!$B$4:$K$113,3,0)</f>
        <v>3-BEFIJ</v>
      </c>
      <c r="V54" s="102"/>
      <c r="W54" s="101" t="str">
        <f aca="false">VLOOKUP(V48,Matches!$B$4:$K$113,2,0)</f>
        <v>1G</v>
      </c>
      <c r="X54" s="102" t="str">
        <f aca="false">VLOOKUP(V48,Matches!$B$4:$K$113,3,0)</f>
        <v>3-AEHIJ</v>
      </c>
      <c r="Y54" s="100"/>
      <c r="Z54" s="101" t="str">
        <f aca="false">VLOOKUP(Y48,Matches!$B$4:$K$113,2,0)</f>
        <v>1C</v>
      </c>
      <c r="AA54" s="102" t="str">
        <f aca="false">VLOOKUP(Y48,Matches!$B$4:$K$113,3,0)</f>
        <v>2F</v>
      </c>
      <c r="AB54" s="102"/>
      <c r="AC54" s="101" t="str">
        <f aca="false">VLOOKUP(AB48,Matches!$B$4:$K$113,2,0)</f>
        <v>2E</v>
      </c>
      <c r="AD54" s="102" t="str">
        <f aca="false">VLOOKUP(AB48,Matches!$B$4:$K$113,3,0)</f>
        <v>2I</v>
      </c>
      <c r="AE54" s="102"/>
      <c r="AF54" s="101" t="str">
        <f aca="false">VLOOKUP(AE48,Matches!$B$4:$K$113,2,0)</f>
        <v>1A</v>
      </c>
      <c r="AG54" s="102" t="str">
        <f aca="false">VLOOKUP(AE48,Matches!$B$4:$K$113,3,0)</f>
        <v>3-CEFHI</v>
      </c>
      <c r="AH54" s="102"/>
      <c r="AI54" s="101" t="str">
        <f aca="false">VLOOKUP(AH48,Matches!$B$4:$K$113,2,0)</f>
        <v>1L</v>
      </c>
      <c r="AJ54" s="102" t="str">
        <f aca="false">VLOOKUP(AH48,Matches!$B$4:$K$113,3,0)</f>
        <v>3-EHIJK</v>
      </c>
      <c r="AK54" s="102"/>
      <c r="AL54" s="101" t="str">
        <f aca="false">VLOOKUP(AK48,Matches!$B$4:$K$113,2,0)</f>
        <v>1J</v>
      </c>
      <c r="AM54" s="102" t="str">
        <f aca="false">VLOOKUP(AK48,Matches!$B$4:$K$113,3,0)</f>
        <v>2H</v>
      </c>
      <c r="AN54" s="102"/>
      <c r="AO54" s="101" t="str">
        <f aca="false">VLOOKUP(AN48,Matches!$B$4:$K$113,2,0)</f>
        <v>2D</v>
      </c>
      <c r="AP54" s="102" t="str">
        <f aca="false">VLOOKUP(AN48,Matches!$B$4:$K$113,3,0)</f>
        <v>2G</v>
      </c>
      <c r="AQ54" s="102"/>
      <c r="AR54" s="101" t="str">
        <f aca="false">VLOOKUP(AQ48,Matches!$B$4:$K$113,2,0)</f>
        <v>1B</v>
      </c>
      <c r="AS54" s="102" t="str">
        <f aca="false">VLOOKUP(AQ48,Matches!$B$4:$K$113,3,0)</f>
        <v>3-EFGIJ</v>
      </c>
      <c r="AT54" s="102"/>
      <c r="AU54" s="101" t="str">
        <f aca="false">VLOOKUP(AT48,Matches!$B$4:$K$113,2,0)</f>
        <v>1K</v>
      </c>
      <c r="AV54" s="102" t="str">
        <f aca="false">VLOOKUP(AT48,Matches!$B$4:$K$113,3,0)</f>
        <v>3-DEIJL</v>
      </c>
      <c r="AW54" s="100"/>
    </row>
    <row r="55" customFormat="false" ht="15" hidden="false" customHeight="false" outlineLevel="0" collapsed="false">
      <c r="A55" s="100"/>
      <c r="B55" s="103" t="str">
        <f aca="false">IF(AND(B51&lt;&gt;"",C51&lt;&gt;"",B51=C51,B53&lt;&gt;"",C53&lt;&gt;"",B53=C53),Language!$E$192,"")</f>
        <v/>
      </c>
      <c r="C55" s="103"/>
      <c r="D55" s="102"/>
      <c r="E55" s="103" t="str">
        <f aca="false">IF(AND(E51&lt;&gt;"",F51&lt;&gt;"",E51=F51,E53&lt;&gt;"",F53&lt;&gt;"",E53=F53),Language!$E$192,"")</f>
        <v/>
      </c>
      <c r="F55" s="103"/>
      <c r="G55" s="102"/>
      <c r="H55" s="103" t="str">
        <f aca="false">IF(AND(H51&lt;&gt;"",I51&lt;&gt;"",H51=I51,H53&lt;&gt;"",I53&lt;&gt;"",H53=I53),Language!$E$192,"")</f>
        <v/>
      </c>
      <c r="I55" s="103"/>
      <c r="J55" s="102"/>
      <c r="K55" s="103" t="str">
        <f aca="false">IF(AND(K51&lt;&gt;"",L51&lt;&gt;"",K51=L51,K53&lt;&gt;"",L53&lt;&gt;"",K53=L53),Language!$E$192,"")</f>
        <v/>
      </c>
      <c r="L55" s="103"/>
      <c r="M55" s="102"/>
      <c r="N55" s="103" t="str">
        <f aca="false">IF(AND(N51&lt;&gt;"",O51&lt;&gt;"",N51=O51,N53&lt;&gt;"",O53&lt;&gt;"",N53=O53),Language!$E$192,"")</f>
        <v/>
      </c>
      <c r="O55" s="103"/>
      <c r="P55" s="102"/>
      <c r="Q55" s="103" t="str">
        <f aca="false">IF(AND(Q51&lt;&gt;"",R51&lt;&gt;"",Q51=R51,Q53&lt;&gt;"",R53&lt;&gt;"",Q53=R53),Language!$E$192,"")</f>
        <v/>
      </c>
      <c r="R55" s="103"/>
      <c r="S55" s="102"/>
      <c r="T55" s="103" t="str">
        <f aca="false">IF(AND(T51&lt;&gt;"",U51&lt;&gt;"",T51=U51,T53&lt;&gt;"",U53&lt;&gt;"",T53=U53),Language!$E$192,"")</f>
        <v/>
      </c>
      <c r="U55" s="103"/>
      <c r="V55" s="102"/>
      <c r="W55" s="103" t="str">
        <f aca="false">IF(AND(W51&lt;&gt;"",X51&lt;&gt;"",W51=X51,W53&lt;&gt;"",X53&lt;&gt;"",W53=X53),Language!$E$192,"")</f>
        <v/>
      </c>
      <c r="X55" s="103"/>
      <c r="Y55" s="100"/>
      <c r="Z55" s="103" t="str">
        <f aca="false">IF(AND(Z51&lt;&gt;"",AA51&lt;&gt;"",Z51=AA51,Z53&lt;&gt;"",AA53&lt;&gt;"",Z53=AA53),Language!$E$192,"")</f>
        <v/>
      </c>
      <c r="AA55" s="103"/>
      <c r="AB55" s="102"/>
      <c r="AC55" s="103" t="str">
        <f aca="false">IF(AND(AC51&lt;&gt;"",AD51&lt;&gt;"",AC51=AD51,AC53&lt;&gt;"",AD53&lt;&gt;"",AC53=AD53),Language!$E$192,"")</f>
        <v/>
      </c>
      <c r="AD55" s="103"/>
      <c r="AE55" s="102"/>
      <c r="AF55" s="103" t="str">
        <f aca="false">IF(AND(AF51&lt;&gt;"",AG51&lt;&gt;"",AF51=AG51,AF53&lt;&gt;"",AG53&lt;&gt;"",AF53=AG53),Language!$E$192,"")</f>
        <v/>
      </c>
      <c r="AG55" s="103"/>
      <c r="AH55" s="102"/>
      <c r="AI55" s="103" t="str">
        <f aca="false">IF(AND(AI51&lt;&gt;"",AJ51&lt;&gt;"",AI51=AJ51,AI53&lt;&gt;"",AJ53&lt;&gt;"",AI53=AJ53),Language!$E$192,"")</f>
        <v/>
      </c>
      <c r="AJ55" s="103"/>
      <c r="AK55" s="102"/>
      <c r="AL55" s="103" t="str">
        <f aca="false">IF(AND(AL51&lt;&gt;"",AM51&lt;&gt;"",AL51=AM51,AL53&lt;&gt;"",AM53&lt;&gt;"",AL53=AM53),Language!$E$192,"")</f>
        <v/>
      </c>
      <c r="AM55" s="103"/>
      <c r="AN55" s="102"/>
      <c r="AO55" s="103" t="str">
        <f aca="false">IF(AND(AO51&lt;&gt;"",AP51&lt;&gt;"",AO51=AP51,AO53&lt;&gt;"",AP53&lt;&gt;"",AO53=AP53),Language!$E$192,"")</f>
        <v/>
      </c>
      <c r="AP55" s="103"/>
      <c r="AQ55" s="102"/>
      <c r="AR55" s="103" t="str">
        <f aca="false">IF(AND(AR51&lt;&gt;"",AS51&lt;&gt;"",AR51=AS51,AR53&lt;&gt;"",AS53&lt;&gt;"",AR53=AS53),Language!$E$192,"")</f>
        <v/>
      </c>
      <c r="AS55" s="103"/>
      <c r="AT55" s="102"/>
      <c r="AU55" s="103" t="str">
        <f aca="false">IF(AND(AU51&lt;&gt;"",AV51&lt;&gt;"",AU51=AV51,AU53&lt;&gt;"",AV53&lt;&gt;"",AU53=AV53),Language!$E$192,"")</f>
        <v/>
      </c>
      <c r="AV55" s="103"/>
      <c r="AW55" s="100"/>
    </row>
    <row r="56" customFormat="false" ht="15" hidden="false" customHeight="fals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row>
    <row r="57" customFormat="false" ht="15" hidden="false" customHeight="false" outlineLevel="0" collapsed="false">
      <c r="A57" s="1"/>
      <c r="B57" s="104" t="str">
        <f aca="false">VLOOKUP(VLOOKUP(A58,Matches!$B$94:$K$101,10,0),Language!$D$158:$E$165,2,0)</f>
        <v>Round of 16 - 2</v>
      </c>
      <c r="C57" s="104"/>
      <c r="D57" s="1"/>
      <c r="E57" s="104" t="str">
        <f aca="false">VLOOKUP(VLOOKUP(D58,Matches!$B$94:$K$101,10,0),Language!$D$158:$E$165,2,0)</f>
        <v>Round of 16 - 1</v>
      </c>
      <c r="F57" s="104"/>
      <c r="G57" s="1"/>
      <c r="H57" s="104" t="str">
        <f aca="false">VLOOKUP(VLOOKUP(G58,Matches!$B$94:$K$101,10,0),Language!$D$158:$E$165,2,0)</f>
        <v>Round of 16 - 5</v>
      </c>
      <c r="I57" s="104"/>
      <c r="J57" s="1"/>
      <c r="K57" s="104" t="str">
        <f aca="false">VLOOKUP(VLOOKUP(J58,Matches!$B$94:$K$101,10,0),Language!$D$158:$E$165,2,0)</f>
        <v>Round of 16 - 6</v>
      </c>
      <c r="L57" s="104"/>
      <c r="M57" s="1"/>
      <c r="N57" s="104" t="str">
        <f aca="false">VLOOKUP(VLOOKUP(M58,Matches!$B$94:$K$101,10,0),Language!$D$158:$E$165,2,0)</f>
        <v>Round of 16 - 3</v>
      </c>
      <c r="O57" s="104"/>
      <c r="P57" s="1"/>
      <c r="Q57" s="104" t="str">
        <f aca="false">VLOOKUP(VLOOKUP(P58,Matches!$B$94:$K$101,10,0),Language!$D$158:$E$165,2,0)</f>
        <v>Round of 16 - 4</v>
      </c>
      <c r="R57" s="104"/>
      <c r="S57" s="1"/>
      <c r="T57" s="104" t="str">
        <f aca="false">VLOOKUP(VLOOKUP(S58,Matches!$B$94:$K$101,10,0),Language!$D$158:$E$165,2,0)</f>
        <v>Round of 16 - 7</v>
      </c>
      <c r="U57" s="104"/>
      <c r="V57" s="1"/>
      <c r="W57" s="104" t="str">
        <f aca="false">VLOOKUP(VLOOKUP(V58,Matches!$B$94:$K$101,10,0),Language!$D$158:$E$165,2,0)</f>
        <v>Round of 16 - 8</v>
      </c>
      <c r="X57" s="104"/>
      <c r="Y57" s="1"/>
    </row>
    <row r="58" customFormat="false" ht="15" hidden="false" customHeight="false" outlineLevel="0" collapsed="false">
      <c r="A58" s="44" t="n">
        <f aca="false">RIGHT($C$74,2)*1</f>
        <v>89</v>
      </c>
      <c r="B58" s="45" t="str">
        <f aca="false">VLOOKUP(A58,Matches!$B$4:$K$113,7,0)</f>
        <v>Philadelphia</v>
      </c>
      <c r="C58" s="45"/>
      <c r="D58" s="44" t="n">
        <f aca="false">RIGHT($E$74,2)*1</f>
        <v>90</v>
      </c>
      <c r="E58" s="45" t="str">
        <f aca="false">VLOOKUP(D58,Matches!$B$4:$K$113,7,0)</f>
        <v>Houston</v>
      </c>
      <c r="F58" s="45"/>
      <c r="G58" s="44" t="n">
        <f aca="false">RIGHT($I$74,2)*1</f>
        <v>93</v>
      </c>
      <c r="H58" s="45" t="str">
        <f aca="false">VLOOKUP(G58,Matches!$B$4:$K$113,7,0)</f>
        <v>Dallas</v>
      </c>
      <c r="I58" s="45"/>
      <c r="J58" s="44" t="n">
        <f aca="false">RIGHT($K$74,2)*1</f>
        <v>94</v>
      </c>
      <c r="K58" s="45" t="str">
        <f aca="false">VLOOKUP(J58,Matches!$B$4:$K$113,7,0)</f>
        <v>Seattle</v>
      </c>
      <c r="L58" s="45"/>
      <c r="M58" s="44" t="n">
        <f aca="false">RIGHT($O$74,2)*1</f>
        <v>91</v>
      </c>
      <c r="N58" s="45" t="str">
        <f aca="false">VLOOKUP(M58,Matches!$B$4:$K$113,7,0)</f>
        <v>New York/New Jersey</v>
      </c>
      <c r="O58" s="45"/>
      <c r="P58" s="44" t="n">
        <f aca="false">RIGHT($Q$74,2)*1</f>
        <v>92</v>
      </c>
      <c r="Q58" s="45" t="str">
        <f aca="false">VLOOKUP(P58,Matches!$B$4:$K$113,7,0)</f>
        <v>Mexico City</v>
      </c>
      <c r="R58" s="45"/>
      <c r="S58" s="44" t="n">
        <f aca="false">RIGHT($U$74,2)*1</f>
        <v>95</v>
      </c>
      <c r="T58" s="45" t="str">
        <f aca="false">VLOOKUP(S58,Matches!$B$4:$K$113,7,0)</f>
        <v>Atlanta</v>
      </c>
      <c r="U58" s="45"/>
      <c r="V58" s="44" t="n">
        <f aca="false">RIGHT($W$74,2)*1</f>
        <v>96</v>
      </c>
      <c r="W58" s="45" t="str">
        <f aca="false">VLOOKUP(V58,Matches!$B$4:$K$113,7,0)</f>
        <v>Vancouver</v>
      </c>
      <c r="X58" s="45"/>
      <c r="Y58" s="1"/>
    </row>
    <row r="59" customFormat="false" ht="15" hidden="false" customHeight="false" outlineLevel="0" collapsed="false">
      <c r="A59" s="1"/>
      <c r="B59" s="48" t="n">
        <f aca="false">VLOOKUP(A58,Matches!$B$4:$K$113,5,0)</f>
        <v>46207.9583333333</v>
      </c>
      <c r="C59" s="48"/>
      <c r="D59" s="1"/>
      <c r="E59" s="48" t="n">
        <f aca="false">VLOOKUP(D58,Matches!$B$4:$K$113,5,0)</f>
        <v>46207.7916666667</v>
      </c>
      <c r="F59" s="48"/>
      <c r="G59" s="1"/>
      <c r="H59" s="48" t="n">
        <f aca="false">VLOOKUP(G58,Matches!$B$4:$K$113,5,0)</f>
        <v>46209.875</v>
      </c>
      <c r="I59" s="48"/>
      <c r="J59" s="1"/>
      <c r="K59" s="48" t="n">
        <f aca="false">VLOOKUP(J58,Matches!$B$4:$K$113,5,0)</f>
        <v>46210.0833333333</v>
      </c>
      <c r="L59" s="48"/>
      <c r="M59" s="1"/>
      <c r="N59" s="48" t="n">
        <f aca="false">VLOOKUP(M58,Matches!$B$4:$K$113,5,0)</f>
        <v>46208.9166666667</v>
      </c>
      <c r="O59" s="48"/>
      <c r="P59" s="1"/>
      <c r="Q59" s="48" t="n">
        <f aca="false">VLOOKUP(P58,Matches!$B$4:$K$113,5,0)</f>
        <v>46209.0833333333</v>
      </c>
      <c r="R59" s="48"/>
      <c r="S59" s="1"/>
      <c r="T59" s="48" t="n">
        <f aca="false">VLOOKUP(S58,Matches!$B$4:$K$113,5,0)</f>
        <v>46210.75</v>
      </c>
      <c r="U59" s="48"/>
      <c r="V59" s="93"/>
      <c r="W59" s="48" t="n">
        <f aca="false">VLOOKUP(V58,Matches!$B$4:$K$113,5,0)</f>
        <v>46210.9166666667</v>
      </c>
      <c r="X59" s="48"/>
      <c r="Y59" s="1"/>
    </row>
    <row r="60" customFormat="false" ht="15" hidden="false" customHeight="false" outlineLevel="0" collapsed="false">
      <c r="A60" s="1"/>
      <c r="B60" s="50" t="str">
        <f aca="false">IF(AND(B51&lt;&gt;"",C51&lt;&gt;""),IF(B51&gt;C51,B50,IF(B51&lt;C51,C50,IF(AND(B53&lt;&gt;"",C53&lt;&gt;""),IF(B53&gt;C53,B50,IF(B53&lt;C53,C50,"")),""))),"")</f>
        <v>Germany</v>
      </c>
      <c r="C60" s="51" t="str">
        <f aca="false">IF(AND(E51&lt;&gt;"",F51&lt;&gt;""),IF(E51&gt;F51,E50,IF(E51&lt;F51,F50,IF(AND(E53&lt;&gt;"",F53&lt;&gt;""),IF(E53&gt;F53,E50,IF(E53&lt;F53,F50,"")),""))),"")</f>
        <v>France</v>
      </c>
      <c r="D60" s="1"/>
      <c r="E60" s="50" t="str">
        <f aca="false">IF(AND(H51&lt;&gt;"",I51&lt;&gt;""),IF(H51&gt;I51,H50,IF(H51&lt;I51,I50,IF(AND(H53&lt;&gt;"",I53&lt;&gt;""),IF(H53&gt;I53,H50,IF(H53&lt;I53,I50,"")),""))),"")</f>
        <v>Canada</v>
      </c>
      <c r="F60" s="51" t="str">
        <f aca="false">IF(AND(K51&lt;&gt;"",L51&lt;&gt;""),IF(K51&gt;L51,K50,IF(K51&lt;L51,L50,IF(AND(K53&lt;&gt;"",L53&lt;&gt;""),IF(K53&gt;L53,K50,IF(K53&lt;L53,L50,"")),""))),"")</f>
        <v>Netherlands</v>
      </c>
      <c r="G60" s="1"/>
      <c r="H60" s="50" t="str">
        <f aca="false">IF(AND(N51&lt;&gt;"",O51&lt;&gt;""),IF(N51&gt;O51,N50,IF(N51&lt;O51,O50,IF(AND(N53&lt;&gt;"",O53&lt;&gt;""),IF(N53&gt;O53,N50,IF(N53&lt;O53,O50,"")),""))),"")</f>
        <v>Croatia</v>
      </c>
      <c r="I60" s="51" t="str">
        <f aca="false">IF(AND(Q51&lt;&gt;"",R51&lt;&gt;""),IF(Q51&gt;R51,Q50,IF(Q51&lt;R51,R50,IF(AND(Q53&lt;&gt;"",R53&lt;&gt;""),IF(Q53&gt;R53,Q50,IF(Q53&lt;R53,R50,"")),""))),"")</f>
        <v>Spain</v>
      </c>
      <c r="J60" s="1"/>
      <c r="K60" s="50" t="str">
        <f aca="false">IF(AND(T51&lt;&gt;"",U51&lt;&gt;""),IF(T51&gt;U51,T50,IF(T51&lt;U51,U50,IF(AND(T53&lt;&gt;"",U53&lt;&gt;""),IF(T53&gt;U53,T50,IF(T53&lt;U53,U50,"")),""))),"")</f>
        <v>USA</v>
      </c>
      <c r="L60" s="51" t="str">
        <f aca="false">IF(AND(W51&lt;&gt;"",X51&lt;&gt;""),IF(W51&gt;X51,W50,IF(W51&lt;X51,X50,IF(AND(W53&lt;&gt;"",X53&lt;&gt;""),IF(W53&gt;X53,W50,IF(W53&lt;X53,X50,"")),""))),"")</f>
        <v>Belgium</v>
      </c>
      <c r="M60" s="1"/>
      <c r="N60" s="50" t="str">
        <f aca="false">IF(AND(Z51&lt;&gt;"",AA51&lt;&gt;""),IF(Z51&gt;AA51,Z50,IF(Z51&lt;AA51,AA50,IF(AND(Z53&lt;&gt;"",AA53&lt;&gt;""),IF(Z53&gt;AA53,Z50,IF(Z53&lt;AA53,AA50,"")),""))),"")</f>
        <v>Brazil</v>
      </c>
      <c r="O60" s="51" t="str">
        <f aca="false">IF(AND(AC51&lt;&gt;"",AD51&lt;&gt;""),IF(AC51&gt;AD51,AC50,IF(AC51&lt;AD51,AD50,IF(AND(AC53&lt;&gt;"",AD53&lt;&gt;""),IF(AC53&gt;AD53,AC50,IF(AC53&lt;AD53,AD50,"")),""))),"")</f>
        <v>Norway</v>
      </c>
      <c r="P60" s="1"/>
      <c r="Q60" s="50" t="str">
        <f aca="false">IF(AND(AF51&lt;&gt;"",AG51&lt;&gt;""),IF(AF51&gt;AG51,AF50,IF(AF51&lt;AG51,AG50,IF(AND(AF53&lt;&gt;"",AG53&lt;&gt;""),IF(AF53&gt;AG53,AF50,IF(AF53&lt;AG53,AG50,"")),""))),"")</f>
        <v>Mexico</v>
      </c>
      <c r="R60" s="51" t="str">
        <f aca="false">IF(AND(AI51&lt;&gt;"",AJ51&lt;&gt;""),IF(AI51&gt;AJ51,AI50,IF(AI51&lt;AJ51,AJ50,IF(AND(AI53&lt;&gt;"",AJ53&lt;&gt;""),IF(AI53&gt;AJ53,AI50,IF(AI53&lt;AJ53,AJ50,"")),""))),"")</f>
        <v>England</v>
      </c>
      <c r="S60" s="1"/>
      <c r="T60" s="50" t="str">
        <f aca="false">IF(AND(AL51&lt;&gt;"",AM51&lt;&gt;""),IF(AL51&gt;AM51,AL50,IF(AL51&lt;AM51,AM50,IF(AND(AL53&lt;&gt;"",AM53&lt;&gt;""),IF(AL53&gt;AM53,AL50,IF(AL53&lt;AM53,AM50,"")),""))),"")</f>
        <v>Argentina</v>
      </c>
      <c r="U60" s="51" t="str">
        <f aca="false">IF(AND(AO51&lt;&gt;"",AP51&lt;&gt;""),IF(AO51&gt;AP51,AO50,IF(AO51&lt;AP51,AP50,IF(AND(AO53&lt;&gt;"",AP53&lt;&gt;""),IF(AO53&gt;AP53,AO50,IF(AO53&lt;AP53,AP50,"")),""))),"")</f>
        <v>Turkey</v>
      </c>
      <c r="V60" s="1"/>
      <c r="W60" s="50" t="str">
        <f aca="false">IF(AND(AR51&lt;&gt;"",AS51&lt;&gt;""),IF(AR51&gt;AS51,AR50,IF(AR51&lt;AS51,AS50,IF(AND(AR53&lt;&gt;"",AS53&lt;&gt;""),IF(AR53&gt;AS53,AR50,IF(AR53&lt;AS53,AS50,"")),""))),"")</f>
        <v>Switzerland</v>
      </c>
      <c r="X60" s="51" t="str">
        <f aca="false">IF(AND(AU51&lt;&gt;"",AV51&lt;&gt;""),IF(AU51&gt;AV51,AU50,IF(AU51&lt;AV51,AV50,IF(AND(AU53&lt;&gt;"",AV53&lt;&gt;""),IF(AU53&gt;AV53,AU50,IF(AU53&lt;AV53,AV50,"")),""))),"")</f>
        <v>Portugal</v>
      </c>
      <c r="Y60" s="1"/>
    </row>
    <row r="61" customFormat="false" ht="15" hidden="false" customHeight="false" outlineLevel="0" collapsed="false">
      <c r="A61" s="1"/>
      <c r="B61" s="53" t="n">
        <v>1</v>
      </c>
      <c r="C61" s="54" t="n">
        <v>2</v>
      </c>
      <c r="D61" s="94"/>
      <c r="E61" s="53" t="n">
        <v>0</v>
      </c>
      <c r="F61" s="54" t="n">
        <v>2</v>
      </c>
      <c r="G61" s="94"/>
      <c r="H61" s="53" t="n">
        <v>0</v>
      </c>
      <c r="I61" s="54" t="n">
        <v>2</v>
      </c>
      <c r="J61" s="94"/>
      <c r="K61" s="53" t="n">
        <v>1</v>
      </c>
      <c r="L61" s="54" t="n">
        <v>2</v>
      </c>
      <c r="M61" s="94"/>
      <c r="N61" s="53" t="n">
        <v>2</v>
      </c>
      <c r="O61" s="54" t="n">
        <v>0</v>
      </c>
      <c r="P61" s="94"/>
      <c r="Q61" s="53" t="n">
        <v>0</v>
      </c>
      <c r="R61" s="54" t="n">
        <v>2</v>
      </c>
      <c r="S61" s="94"/>
      <c r="T61" s="53" t="n">
        <v>2</v>
      </c>
      <c r="U61" s="54" t="n">
        <v>0</v>
      </c>
      <c r="V61" s="94"/>
      <c r="W61" s="53" t="n">
        <v>1</v>
      </c>
      <c r="X61" s="54" t="n">
        <v>3</v>
      </c>
      <c r="Y61" s="95"/>
    </row>
    <row r="62" customFormat="false" ht="9.75" hidden="false" customHeight="true" outlineLevel="0" collapsed="false">
      <c r="A62" s="1"/>
      <c r="B62" s="96" t="str">
        <f aca="false">Language!$E$175</f>
        <v>Penalty shoot-out:</v>
      </c>
      <c r="C62" s="96"/>
      <c r="D62" s="1"/>
      <c r="E62" s="96" t="str">
        <f aca="false">Language!$E$175</f>
        <v>Penalty shoot-out:</v>
      </c>
      <c r="F62" s="96"/>
      <c r="G62" s="1"/>
      <c r="H62" s="96" t="str">
        <f aca="false">Language!$E$175</f>
        <v>Penalty shoot-out:</v>
      </c>
      <c r="I62" s="96"/>
      <c r="J62" s="1"/>
      <c r="K62" s="96" t="str">
        <f aca="false">Language!$E$175</f>
        <v>Penalty shoot-out:</v>
      </c>
      <c r="L62" s="96"/>
      <c r="M62" s="1"/>
      <c r="N62" s="96" t="str">
        <f aca="false">Language!$E$175</f>
        <v>Penalty shoot-out:</v>
      </c>
      <c r="O62" s="96"/>
      <c r="P62" s="1"/>
      <c r="Q62" s="96" t="str">
        <f aca="false">Language!$E$175</f>
        <v>Penalty shoot-out:</v>
      </c>
      <c r="R62" s="96"/>
      <c r="S62" s="1"/>
      <c r="T62" s="96" t="str">
        <f aca="false">Language!$E$175</f>
        <v>Penalty shoot-out:</v>
      </c>
      <c r="U62" s="96"/>
      <c r="V62" s="1"/>
      <c r="W62" s="96" t="str">
        <f aca="false">Language!$E$175</f>
        <v>Penalty shoot-out:</v>
      </c>
      <c r="X62" s="96"/>
      <c r="Y62" s="1"/>
    </row>
    <row r="63" customFormat="false" ht="15" hidden="false" customHeight="false" outlineLevel="0" collapsed="false">
      <c r="A63" s="1"/>
      <c r="B63" s="98"/>
      <c r="C63" s="99"/>
      <c r="D63" s="1"/>
      <c r="E63" s="98"/>
      <c r="F63" s="99"/>
      <c r="G63" s="1"/>
      <c r="H63" s="98"/>
      <c r="I63" s="99"/>
      <c r="J63" s="1"/>
      <c r="K63" s="98"/>
      <c r="L63" s="99"/>
      <c r="M63" s="1"/>
      <c r="N63" s="98"/>
      <c r="O63" s="99"/>
      <c r="P63" s="1"/>
      <c r="Q63" s="98"/>
      <c r="R63" s="99"/>
      <c r="S63" s="1"/>
      <c r="T63" s="98"/>
      <c r="U63" s="99"/>
      <c r="V63" s="1"/>
      <c r="W63" s="98"/>
      <c r="X63" s="99"/>
      <c r="Y63" s="1"/>
    </row>
    <row r="64" customFormat="false" ht="15" hidden="false" customHeight="false" outlineLevel="0" collapsed="false">
      <c r="A64" s="100"/>
      <c r="B64" s="101" t="str">
        <f aca="false">VLOOKUP(A58,Matches!$B$4:$K$113,2,0)</f>
        <v>W74</v>
      </c>
      <c r="C64" s="102" t="str">
        <f aca="false">VLOOKUP(A58,Matches!$B$4:$K$113,3,0)</f>
        <v>W77</v>
      </c>
      <c r="D64" s="102"/>
      <c r="E64" s="101" t="str">
        <f aca="false">VLOOKUP(D58,Matches!$B$4:$K$113,2,0)</f>
        <v>W73</v>
      </c>
      <c r="F64" s="102" t="str">
        <f aca="false">VLOOKUP(D58,Matches!$B$4:$K$113,3,0)</f>
        <v>W75</v>
      </c>
      <c r="G64" s="102"/>
      <c r="H64" s="101" t="str">
        <f aca="false">VLOOKUP(G58,Matches!$B$4:$K$113,2,0)</f>
        <v>W83</v>
      </c>
      <c r="I64" s="102" t="str">
        <f aca="false">VLOOKUP(G58,Matches!$B$4:$K$113,3,0)</f>
        <v>W84</v>
      </c>
      <c r="J64" s="102"/>
      <c r="K64" s="101" t="str">
        <f aca="false">VLOOKUP(J58,Matches!$B$4:$K$113,2,0)</f>
        <v>W81</v>
      </c>
      <c r="L64" s="102" t="str">
        <f aca="false">VLOOKUP(J58,Matches!$B$4:$K$113,3,0)</f>
        <v>W82</v>
      </c>
      <c r="M64" s="102"/>
      <c r="N64" s="101" t="str">
        <f aca="false">VLOOKUP(M58,Matches!$B$4:$K$113,2,0)</f>
        <v>W76</v>
      </c>
      <c r="O64" s="102" t="str">
        <f aca="false">VLOOKUP(M58,Matches!$B$4:$K$113,3,0)</f>
        <v>W78</v>
      </c>
      <c r="P64" s="102"/>
      <c r="Q64" s="101" t="str">
        <f aca="false">VLOOKUP(P58,Matches!$B$4:$K$113,2,0)</f>
        <v>W79</v>
      </c>
      <c r="R64" s="102" t="str">
        <f aca="false">VLOOKUP(P58,Matches!$B$4:$K$113,3,0)</f>
        <v>W80</v>
      </c>
      <c r="S64" s="102"/>
      <c r="T64" s="101" t="str">
        <f aca="false">VLOOKUP(S58,Matches!$B$4:$K$113,2,0)</f>
        <v>W86</v>
      </c>
      <c r="U64" s="102" t="str">
        <f aca="false">VLOOKUP(S58,Matches!$B$4:$K$113,3,0)</f>
        <v>W88</v>
      </c>
      <c r="V64" s="102"/>
      <c r="W64" s="101" t="str">
        <f aca="false">VLOOKUP(V58,Matches!$B$4:$K$113,2,0)</f>
        <v>W85</v>
      </c>
      <c r="X64" s="102" t="str">
        <f aca="false">VLOOKUP(V58,Matches!$B$4:$K$113,3,0)</f>
        <v>W87</v>
      </c>
      <c r="Y64" s="100"/>
    </row>
    <row r="65" customFormat="false" ht="15" hidden="false" customHeight="false" outlineLevel="0" collapsed="false">
      <c r="A65" s="100"/>
      <c r="B65" s="103" t="str">
        <f aca="false">IF(AND(B61&lt;&gt;"",C61&lt;&gt;"",B61=C61,B63&lt;&gt;"",C63&lt;&gt;"",B63=C63),Language!$E$192,"")</f>
        <v/>
      </c>
      <c r="C65" s="103"/>
      <c r="D65" s="102"/>
      <c r="E65" s="103" t="str">
        <f aca="false">IF(AND(E61&lt;&gt;"",F61&lt;&gt;"",E61=F61,E63&lt;&gt;"",F63&lt;&gt;"",E63=F63),Language!$E$192,"")</f>
        <v/>
      </c>
      <c r="F65" s="103"/>
      <c r="G65" s="102"/>
      <c r="H65" s="103" t="str">
        <f aca="false">IF(AND(H61&lt;&gt;"",I61&lt;&gt;"",H61=I61,H63&lt;&gt;"",I63&lt;&gt;"",H63=I63),Language!$E$192,"")</f>
        <v/>
      </c>
      <c r="I65" s="103"/>
      <c r="J65" s="102"/>
      <c r="K65" s="103" t="str">
        <f aca="false">IF(AND(K61&lt;&gt;"",L61&lt;&gt;"",K61=L61,K63&lt;&gt;"",L63&lt;&gt;"",K63=L63),Language!$E$192,"")</f>
        <v/>
      </c>
      <c r="L65" s="103"/>
      <c r="M65" s="102"/>
      <c r="N65" s="103" t="str">
        <f aca="false">IF(AND(N61&lt;&gt;"",O61&lt;&gt;"",N61=O61,N63&lt;&gt;"",O63&lt;&gt;"",N63=O63),Language!$E$192,"")</f>
        <v/>
      </c>
      <c r="O65" s="103"/>
      <c r="P65" s="102"/>
      <c r="Q65" s="103" t="str">
        <f aca="false">IF(AND(Q61&lt;&gt;"",R61&lt;&gt;"",Q61=R61,Q63&lt;&gt;"",R63&lt;&gt;"",Q63=R63),Language!$E$192,"")</f>
        <v/>
      </c>
      <c r="R65" s="103"/>
      <c r="S65" s="102"/>
      <c r="T65" s="103" t="str">
        <f aca="false">IF(AND(T61&lt;&gt;"",U61&lt;&gt;"",T61=U61,T63&lt;&gt;"",U63&lt;&gt;"",T63=U63),Language!$E$192,"")</f>
        <v/>
      </c>
      <c r="U65" s="103"/>
      <c r="V65" s="102"/>
      <c r="W65" s="103" t="str">
        <f aca="false">IF(AND(W61&lt;&gt;"",X61&lt;&gt;"",W61=X61,W63&lt;&gt;"",X63&lt;&gt;"",W63=X63),Language!$E$192,"")</f>
        <v/>
      </c>
      <c r="X65" s="103"/>
      <c r="Y65" s="100"/>
    </row>
    <row r="66" customFormat="false" ht="15" hidden="false" customHeight="false" outlineLevel="0" collapsed="false">
      <c r="A66" s="1"/>
      <c r="B66" s="105"/>
      <c r="C66" s="106"/>
      <c r="D66" s="1"/>
      <c r="E66" s="106"/>
      <c r="F66" s="105"/>
      <c r="G66" s="1"/>
      <c r="H66" s="105"/>
      <c r="I66" s="1"/>
      <c r="J66" s="1"/>
      <c r="K66" s="1"/>
      <c r="L66" s="105"/>
      <c r="M66" s="1"/>
      <c r="N66" s="105"/>
      <c r="O66" s="1"/>
      <c r="P66" s="1"/>
      <c r="Q66" s="1"/>
      <c r="R66" s="105"/>
      <c r="S66" s="1"/>
      <c r="T66" s="105"/>
      <c r="U66" s="1"/>
      <c r="V66" s="1"/>
      <c r="W66" s="1"/>
      <c r="X66" s="105"/>
      <c r="Y66" s="1"/>
    </row>
    <row r="67" customFormat="false" ht="15" hidden="false" customHeight="false" outlineLevel="0" collapsed="false">
      <c r="A67" s="1"/>
      <c r="B67" s="105"/>
      <c r="C67" s="107" t="str">
        <f aca="false">VLOOKUP(VLOOKUP(B68,Matches!$B$103:$K$106,10,0),Language!$D$166:$E$169,2,0)</f>
        <v>Quarter final 1</v>
      </c>
      <c r="D67" s="107"/>
      <c r="E67" s="107"/>
      <c r="F67" s="105"/>
      <c r="G67" s="1"/>
      <c r="H67" s="105"/>
      <c r="I67" s="107" t="str">
        <f aca="false">VLOOKUP(VLOOKUP(H68,Matches!$B$103:$K$106,10,0),Language!$D$166:$E$169,2,0)</f>
        <v>Quarter final 2</v>
      </c>
      <c r="J67" s="107"/>
      <c r="K67" s="107"/>
      <c r="L67" s="105"/>
      <c r="M67" s="1"/>
      <c r="N67" s="105"/>
      <c r="O67" s="107" t="str">
        <f aca="false">VLOOKUP(VLOOKUP(N68,Matches!$B$103:$K$106,10,0),Language!$D$166:$E$169,2,0)</f>
        <v>Quarter final 3</v>
      </c>
      <c r="P67" s="107"/>
      <c r="Q67" s="107"/>
      <c r="R67" s="105"/>
      <c r="S67" s="1"/>
      <c r="T67" s="105"/>
      <c r="U67" s="107" t="str">
        <f aca="false">VLOOKUP(VLOOKUP(T68,Matches!$B$103:$K$106,10,0),Language!$D$166:$E$169,2,0)</f>
        <v>Quarter final 4</v>
      </c>
      <c r="V67" s="107"/>
      <c r="W67" s="107"/>
      <c r="X67" s="105"/>
      <c r="Y67" s="1"/>
    </row>
    <row r="68" customFormat="false" ht="15" hidden="false" customHeight="false" outlineLevel="0" collapsed="false">
      <c r="A68" s="1"/>
      <c r="B68" s="44" t="n">
        <f aca="false">RIGHT($F$84,LEN($F$84)-1)*1</f>
        <v>97</v>
      </c>
      <c r="C68" s="108" t="str">
        <f aca="false">VLOOKUP(B68,Matches!$B$4:$K$113,7,0)</f>
        <v>Boston</v>
      </c>
      <c r="D68" s="108"/>
      <c r="E68" s="108"/>
      <c r="F68" s="1"/>
      <c r="G68" s="1"/>
      <c r="H68" s="44" t="n">
        <f aca="false">RIGHT($H$84,LEN($H$84)-1)*1</f>
        <v>98</v>
      </c>
      <c r="I68" s="108" t="str">
        <f aca="false">VLOOKUP(H68,Matches!$B$4:$K$113,7,0)</f>
        <v>Los Angeles</v>
      </c>
      <c r="J68" s="108"/>
      <c r="K68" s="108"/>
      <c r="L68" s="1"/>
      <c r="M68" s="1"/>
      <c r="N68" s="44" t="n">
        <f aca="false">RIGHT($R$84,LEN($R$84)-1)*1</f>
        <v>99</v>
      </c>
      <c r="O68" s="108" t="str">
        <f aca="false">VLOOKUP(N68,Matches!$B$4:$K$113,7,0)</f>
        <v>Miami</v>
      </c>
      <c r="P68" s="108"/>
      <c r="Q68" s="108"/>
      <c r="R68" s="1"/>
      <c r="S68" s="1"/>
      <c r="T68" s="44" t="n">
        <f aca="false">RIGHT($T$84,LEN($T$84)-1)*1</f>
        <v>100</v>
      </c>
      <c r="U68" s="108" t="str">
        <f aca="false">VLOOKUP(T68,Matches!$B$4:$K$113,7,0)</f>
        <v>Kansas City</v>
      </c>
      <c r="V68" s="108"/>
      <c r="W68" s="108"/>
      <c r="X68" s="1"/>
      <c r="Y68" s="1"/>
    </row>
    <row r="69" customFormat="false" ht="15" hidden="false" customHeight="false" outlineLevel="0" collapsed="false">
      <c r="A69" s="1"/>
      <c r="B69" s="1"/>
      <c r="C69" s="48" t="n">
        <f aca="false">VLOOKUP(B68,Matches!$B$4:$K$113,5,0)</f>
        <v>46212.9166666667</v>
      </c>
      <c r="D69" s="48"/>
      <c r="E69" s="48"/>
      <c r="F69" s="1"/>
      <c r="G69" s="1"/>
      <c r="H69" s="1"/>
      <c r="I69" s="48" t="n">
        <f aca="false">VLOOKUP(H68,Matches!$B$4:$K$113,5,0)</f>
        <v>46213.875</v>
      </c>
      <c r="J69" s="48"/>
      <c r="K69" s="48"/>
      <c r="L69" s="1"/>
      <c r="M69" s="1"/>
      <c r="N69" s="1"/>
      <c r="O69" s="48" t="n">
        <f aca="false">VLOOKUP(N68,Matches!$B$4:$K$113,5,0)</f>
        <v>46214.9583333333</v>
      </c>
      <c r="P69" s="48"/>
      <c r="Q69" s="48"/>
      <c r="R69" s="1"/>
      <c r="S69" s="1"/>
      <c r="T69" s="1"/>
      <c r="U69" s="48" t="n">
        <f aca="false">VLOOKUP(T68,Matches!$B$4:$K$113,5,0)</f>
        <v>46215.125</v>
      </c>
      <c r="V69" s="48"/>
      <c r="W69" s="48"/>
      <c r="X69" s="1"/>
      <c r="Y69" s="1"/>
    </row>
    <row r="70" customFormat="false" ht="15" hidden="false" customHeight="false" outlineLevel="0" collapsed="false">
      <c r="A70" s="1"/>
      <c r="B70" s="1"/>
      <c r="C70" s="109" t="str">
        <f aca="false">IF(AND(B61&lt;&gt;"",C61&lt;&gt;""),IF(B61&gt;C61,B60,IF(B61&lt;C61,C60,IF(AND(B63&lt;&gt;"",C63&lt;&gt;""),IF(B63&gt;C63,B60,IF(B63&lt;C63,C60,"")),""))),"")</f>
        <v>France</v>
      </c>
      <c r="D70" s="105"/>
      <c r="E70" s="110" t="str">
        <f aca="false">IF(AND(E61&lt;&gt;"",F61&lt;&gt;""),IF(E61&gt;F61,E60,IF(E61&lt;F61,F60,IF(AND(E63&lt;&gt;"",F63&lt;&gt;""),IF(E63&gt;F63,E60,IF(E63&lt;F63,F60,"")),""))),"")</f>
        <v>Netherlands</v>
      </c>
      <c r="F70" s="1"/>
      <c r="G70" s="1"/>
      <c r="H70" s="1"/>
      <c r="I70" s="109" t="str">
        <f aca="false">IF(AND(H61&lt;&gt;"",I61&lt;&gt;""),IF(H61&gt;I61,H60,IF(H61&lt;I61,I60,IF(AND(H63&lt;&gt;"",I63&lt;&gt;""),IF(H63&gt;I63,H60,IF(H63&lt;I63,I60,"")),""))),"")</f>
        <v>Spain</v>
      </c>
      <c r="J70" s="105"/>
      <c r="K70" s="110" t="str">
        <f aca="false">IF(AND(K61&lt;&gt;"",L61&lt;&gt;""),IF(K61&gt;L61,K60,IF(K61&lt;L61,L60,IF(AND(K63&lt;&gt;"",L63&lt;&gt;""),IF(K63&gt;L63,K60,IF(K63&lt;L63,L60,"")),""))),"")</f>
        <v>Belgium</v>
      </c>
      <c r="L70" s="1"/>
      <c r="M70" s="1"/>
      <c r="N70" s="1"/>
      <c r="O70" s="109" t="str">
        <f aca="false">IF(AND(N61&lt;&gt;"",O61&lt;&gt;""),IF(N61&gt;O61,N60,IF(N61&lt;O61,O60,IF(AND(N63&lt;&gt;"",O63&lt;&gt;""),IF(N63&gt;O63,N60,IF(N63&lt;O63,O60,"")),""))),"")</f>
        <v>Brazil</v>
      </c>
      <c r="P70" s="105"/>
      <c r="Q70" s="110" t="str">
        <f aca="false">IF(AND(Q61&lt;&gt;"",R61&lt;&gt;""),IF(Q61&gt;R61,Q60,IF(Q61&lt;R61,R60,IF(AND(Q63&lt;&gt;"",R63&lt;&gt;""),IF(Q63&gt;R63,Q60,IF(Q63&lt;R63,R60,"")),""))),"")</f>
        <v>England</v>
      </c>
      <c r="R70" s="1"/>
      <c r="S70" s="1"/>
      <c r="T70" s="1"/>
      <c r="U70" s="109" t="str">
        <f aca="false">IF(AND(T61&lt;&gt;"",U61&lt;&gt;""),IF(T61&gt;U61,T60,IF(T61&lt;U61,U60,IF(AND(T63&lt;&gt;"",U63&lt;&gt;""),IF(T63&gt;U63,T60,IF(T63&lt;U63,U60,"")),""))),"")</f>
        <v>Argentina</v>
      </c>
      <c r="V70" s="105"/>
      <c r="W70" s="110" t="str">
        <f aca="false">IF(AND(W61&lt;&gt;"",X61&lt;&gt;""),IF(W61&gt;X61,W60,IF(W61&lt;X61,X60,IF(AND(W63&lt;&gt;"",X63&lt;&gt;""),IF(W63&gt;X63,W60,IF(W63&lt;X63,X60,"")),""))),"")</f>
        <v>Portugal</v>
      </c>
      <c r="X70" s="1"/>
      <c r="Y70" s="1"/>
    </row>
    <row r="71" customFormat="false" ht="15" hidden="false" customHeight="false" outlineLevel="0" collapsed="false">
      <c r="A71" s="1"/>
      <c r="B71" s="1"/>
      <c r="C71" s="53" t="n">
        <v>3</v>
      </c>
      <c r="D71" s="111"/>
      <c r="E71" s="112" t="n">
        <v>1</v>
      </c>
      <c r="F71" s="95"/>
      <c r="G71" s="1"/>
      <c r="H71" s="1"/>
      <c r="I71" s="53" t="n">
        <v>2</v>
      </c>
      <c r="J71" s="111"/>
      <c r="K71" s="112" t="n">
        <v>1</v>
      </c>
      <c r="L71" s="95"/>
      <c r="M71" s="1"/>
      <c r="N71" s="1"/>
      <c r="O71" s="53" t="n">
        <v>1</v>
      </c>
      <c r="P71" s="111"/>
      <c r="Q71" s="112" t="n">
        <v>2</v>
      </c>
      <c r="R71" s="95"/>
      <c r="S71" s="1"/>
      <c r="T71" s="1"/>
      <c r="U71" s="53" t="n">
        <v>0</v>
      </c>
      <c r="V71" s="111"/>
      <c r="W71" s="112" t="n">
        <v>1</v>
      </c>
      <c r="X71" s="95"/>
      <c r="Y71" s="1"/>
    </row>
    <row r="72" customFormat="false" ht="9.75" hidden="false" customHeight="true" outlineLevel="0" collapsed="false">
      <c r="A72" s="1"/>
      <c r="B72" s="1"/>
      <c r="C72" s="97" t="str">
        <f aca="false">Language!$E$175</f>
        <v>Penalty shoot-out:</v>
      </c>
      <c r="D72" s="97"/>
      <c r="E72" s="97"/>
      <c r="F72" s="1"/>
      <c r="G72" s="1"/>
      <c r="H72" s="1"/>
      <c r="I72" s="97" t="str">
        <f aca="false">Language!$E$175</f>
        <v>Penalty shoot-out:</v>
      </c>
      <c r="J72" s="97"/>
      <c r="K72" s="97"/>
      <c r="L72" s="1"/>
      <c r="M72" s="1"/>
      <c r="N72" s="1"/>
      <c r="O72" s="97" t="str">
        <f aca="false">Language!$E$175</f>
        <v>Penalty shoot-out:</v>
      </c>
      <c r="P72" s="97"/>
      <c r="Q72" s="97"/>
      <c r="R72" s="1"/>
      <c r="S72" s="1"/>
      <c r="T72" s="1"/>
      <c r="U72" s="97" t="str">
        <f aca="false">Language!$E$175</f>
        <v>Penalty shoot-out:</v>
      </c>
      <c r="V72" s="97"/>
      <c r="W72" s="97"/>
      <c r="X72" s="1"/>
      <c r="Y72" s="1"/>
    </row>
    <row r="73" customFormat="false" ht="15" hidden="false" customHeight="false" outlineLevel="0" collapsed="false">
      <c r="A73" s="1"/>
      <c r="B73" s="1"/>
      <c r="C73" s="113"/>
      <c r="D73" s="111"/>
      <c r="E73" s="114"/>
      <c r="F73" s="1"/>
      <c r="G73" s="1"/>
      <c r="H73" s="1"/>
      <c r="I73" s="113"/>
      <c r="J73" s="111"/>
      <c r="K73" s="114"/>
      <c r="L73" s="1"/>
      <c r="M73" s="1"/>
      <c r="N73" s="1"/>
      <c r="O73" s="113"/>
      <c r="P73" s="111"/>
      <c r="Q73" s="114"/>
      <c r="R73" s="1"/>
      <c r="S73" s="1"/>
      <c r="T73" s="1"/>
      <c r="U73" s="113"/>
      <c r="V73" s="111"/>
      <c r="W73" s="114"/>
      <c r="X73" s="1"/>
      <c r="Y73" s="1"/>
    </row>
    <row r="74" customFormat="false" ht="15" hidden="false" customHeight="false" outlineLevel="0" collapsed="false">
      <c r="A74" s="100"/>
      <c r="B74" s="100"/>
      <c r="C74" s="102" t="str">
        <f aca="false">VLOOKUP(B68,Matches!$B$103:$K$113,2,0)</f>
        <v>W89</v>
      </c>
      <c r="D74" s="115"/>
      <c r="E74" s="102" t="str">
        <f aca="false">VLOOKUP(B68,Matches!$B$103:$K$113,3,0)</f>
        <v>W90</v>
      </c>
      <c r="F74" s="116"/>
      <c r="G74" s="116"/>
      <c r="H74" s="116"/>
      <c r="I74" s="102" t="str">
        <f aca="false">VLOOKUP(H68,Matches!$B$103:$K$113,2,0)</f>
        <v>W93</v>
      </c>
      <c r="J74" s="115"/>
      <c r="K74" s="102" t="str">
        <f aca="false">VLOOKUP(H68,Matches!$B$103:$K$113,3,0)</f>
        <v>W94</v>
      </c>
      <c r="L74" s="116"/>
      <c r="M74" s="116"/>
      <c r="N74" s="116"/>
      <c r="O74" s="102" t="str">
        <f aca="false">VLOOKUP(N68,Matches!$B$103:$K$113,2,0)</f>
        <v>W91</v>
      </c>
      <c r="P74" s="1"/>
      <c r="Q74" s="102" t="str">
        <f aca="false">VLOOKUP(N68,Matches!$B$103:$K$113,3,0)</f>
        <v>W92</v>
      </c>
      <c r="R74" s="116"/>
      <c r="S74" s="116"/>
      <c r="T74" s="116"/>
      <c r="U74" s="102" t="str">
        <f aca="false">VLOOKUP(T68,Matches!$B$103:$K$113,2,0)</f>
        <v>W95</v>
      </c>
      <c r="V74" s="115"/>
      <c r="W74" s="102" t="str">
        <f aca="false">VLOOKUP(T68,Matches!$B$103:$K$113,3,0)</f>
        <v>W96</v>
      </c>
      <c r="X74" s="100"/>
      <c r="Y74" s="100"/>
    </row>
    <row r="75" customFormat="false" ht="15" hidden="false" customHeight="false" outlineLevel="0" collapsed="false">
      <c r="A75" s="1"/>
      <c r="B75" s="1"/>
      <c r="C75" s="117" t="str">
        <f aca="false">IF(AND(C71&lt;&gt;"",E71&lt;&gt;"",C71=E71,C73&lt;&gt;"",E73&lt;&gt;"",C73=E73),Language!$E$192,"")</f>
        <v/>
      </c>
      <c r="D75" s="117"/>
      <c r="E75" s="117"/>
      <c r="F75" s="1"/>
      <c r="G75" s="1"/>
      <c r="H75" s="1"/>
      <c r="I75" s="117" t="str">
        <f aca="false">IF(AND(I71&lt;&gt;"",K71&lt;&gt;"",I71=K71,I73&lt;&gt;"",K73&lt;&gt;"",I73=K73),Language!$E$192,"")</f>
        <v/>
      </c>
      <c r="J75" s="117"/>
      <c r="K75" s="117"/>
      <c r="L75" s="1"/>
      <c r="M75" s="1"/>
      <c r="N75" s="1"/>
      <c r="O75" s="117" t="str">
        <f aca="false">IF(AND(O71&lt;&gt;"",Q71&lt;&gt;"",O71=Q71,O73&lt;&gt;"",Q73&lt;&gt;"",O73=Q73),Language!$E$192,"")</f>
        <v/>
      </c>
      <c r="P75" s="117"/>
      <c r="Q75" s="117"/>
      <c r="R75" s="1"/>
      <c r="S75" s="1"/>
      <c r="T75" s="1"/>
      <c r="U75" s="117" t="str">
        <f aca="false">IF(AND(U71&lt;&gt;"",W71&lt;&gt;"",U71=W71,U73&lt;&gt;"",W73&lt;&gt;"",U73=W73),Language!$E$192,"")</f>
        <v/>
      </c>
      <c r="V75" s="117"/>
      <c r="W75" s="117"/>
      <c r="X75" s="1"/>
      <c r="Y75" s="1"/>
    </row>
    <row r="76" customFormat="false" ht="15" hidden="false" customHeight="fals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row>
    <row r="77" customFormat="false" ht="15" hidden="false" customHeight="false" outlineLevel="0" collapsed="false">
      <c r="A77" s="1"/>
      <c r="B77" s="1"/>
      <c r="C77" s="1"/>
      <c r="D77" s="1"/>
      <c r="E77" s="1"/>
      <c r="F77" s="118" t="str">
        <f aca="false">VLOOKUP(E78,Matches!$B$103:$K$113,10,0)</f>
        <v>Semi-Final 1</v>
      </c>
      <c r="G77" s="118"/>
      <c r="H77" s="118"/>
      <c r="I77" s="1"/>
      <c r="J77" s="1"/>
      <c r="K77" s="1"/>
      <c r="L77" s="1"/>
      <c r="M77" s="1"/>
      <c r="N77" s="1"/>
      <c r="O77" s="1"/>
      <c r="P77" s="1"/>
      <c r="Q77" s="1"/>
      <c r="R77" s="118" t="str">
        <f aca="false">VLOOKUP(Q78,Matches!$B$103:$K$113,10,0)</f>
        <v>Semi-Final 2</v>
      </c>
      <c r="S77" s="118"/>
      <c r="T77" s="118"/>
      <c r="U77" s="1"/>
      <c r="V77" s="1"/>
      <c r="W77" s="1"/>
      <c r="X77" s="1"/>
      <c r="Y77" s="1"/>
    </row>
    <row r="78" customFormat="false" ht="15" hidden="false" customHeight="false" outlineLevel="0" collapsed="false">
      <c r="A78" s="1"/>
      <c r="B78" s="1"/>
      <c r="C78" s="1"/>
      <c r="D78" s="1"/>
      <c r="E78" s="44" t="n">
        <v>101</v>
      </c>
      <c r="F78" s="108" t="str">
        <f aca="false">VLOOKUP(E78,Matches!$B$4:$K$113,7,0)</f>
        <v>Dallas</v>
      </c>
      <c r="G78" s="108"/>
      <c r="H78" s="108"/>
      <c r="I78" s="1"/>
      <c r="J78" s="1"/>
      <c r="K78" s="1"/>
      <c r="L78" s="1"/>
      <c r="M78" s="1"/>
      <c r="N78" s="1"/>
      <c r="O78" s="1"/>
      <c r="P78" s="1"/>
      <c r="Q78" s="44" t="n">
        <v>102</v>
      </c>
      <c r="R78" s="108" t="str">
        <f aca="false">VLOOKUP(Q78,Matches!$B$4:$K$113,7,0)</f>
        <v>Atlanta</v>
      </c>
      <c r="S78" s="108"/>
      <c r="T78" s="108"/>
      <c r="U78" s="1"/>
      <c r="V78" s="1"/>
      <c r="W78" s="1"/>
      <c r="X78" s="1"/>
      <c r="Y78" s="1"/>
    </row>
    <row r="79" customFormat="false" ht="15" hidden="false" customHeight="false" outlineLevel="0" collapsed="false">
      <c r="A79" s="1"/>
      <c r="B79" s="1"/>
      <c r="C79" s="1"/>
      <c r="D79" s="1"/>
      <c r="E79" s="1"/>
      <c r="F79" s="48" t="n">
        <f aca="false">VLOOKUP(E78,Matches!$B$4:$K$113,5,0)</f>
        <v>46217.875</v>
      </c>
      <c r="G79" s="48"/>
      <c r="H79" s="48"/>
      <c r="I79" s="1"/>
      <c r="J79" s="1"/>
      <c r="K79" s="1"/>
      <c r="L79" s="119"/>
      <c r="M79" s="119"/>
      <c r="N79" s="1"/>
      <c r="O79" s="1"/>
      <c r="P79" s="1"/>
      <c r="Q79" s="1"/>
      <c r="R79" s="48" t="n">
        <f aca="false">VLOOKUP(Q78,Matches!$B$4:$K$113,5,0)</f>
        <v>46218.875</v>
      </c>
      <c r="S79" s="48"/>
      <c r="T79" s="48"/>
      <c r="U79" s="1"/>
      <c r="V79" s="1"/>
      <c r="W79" s="1"/>
      <c r="X79" s="1"/>
      <c r="Y79" s="1"/>
    </row>
    <row r="80" customFormat="false" ht="15" hidden="false" customHeight="false" outlineLevel="0" collapsed="false">
      <c r="A80" s="1"/>
      <c r="B80" s="1"/>
      <c r="C80" s="1"/>
      <c r="D80" s="1"/>
      <c r="E80" s="1"/>
      <c r="F80" s="109" t="str">
        <f aca="false">IF(AND(C71&lt;&gt;"",E71&lt;&gt;""),IF(C71&gt;E71,C70,IF(C71&lt;E71,E70,IF(AND(C73&lt;&gt;"",E73&lt;&gt;""),IF(C73&gt;E73,C70,IF(C73&lt;E73,E70,"")),""))),"")</f>
        <v>France</v>
      </c>
      <c r="G80" s="105"/>
      <c r="H80" s="110" t="str">
        <f aca="false">IF(AND(I71&lt;&gt;"",K71&lt;&gt;""),IF(I71&gt;K71,I70,IF(I71&lt;K71,K70,IF(AND(I73&lt;&gt;"",K73&lt;&gt;""),IF(I73&gt;K73,I70,IF(I73&lt;K73,K70,"")),""))),"")</f>
        <v>Spain</v>
      </c>
      <c r="I80" s="1"/>
      <c r="J80" s="1"/>
      <c r="K80" s="1"/>
      <c r="L80" s="120"/>
      <c r="M80" s="120"/>
      <c r="N80" s="1"/>
      <c r="O80" s="1"/>
      <c r="P80" s="1"/>
      <c r="Q80" s="1"/>
      <c r="R80" s="109" t="str">
        <f aca="false">IF(AND(O71&lt;&gt;"",Q71&lt;&gt;""),IF(O71&gt;Q71,O70,IF(O71&lt;Q71,Q70,IF(AND(O73&lt;&gt;"",Q73&lt;&gt;""),IF(O73&gt;Q73,O70,IF(O73&lt;Q73,Q70,"")),""))),"")</f>
        <v>England</v>
      </c>
      <c r="S80" s="105"/>
      <c r="T80" s="110" t="str">
        <f aca="false">IF(AND(U71&lt;&gt;"",W71&lt;&gt;""),IF(U71&gt;W71,U70,IF(U71&lt;W71,W70,IF(AND(U73&lt;&gt;"",W73&lt;&gt;""),IF(U73&gt;W73,U70,IF(U73&lt;W73,W70,"")),""))),"")</f>
        <v>Portugal</v>
      </c>
      <c r="U80" s="1"/>
      <c r="V80" s="1"/>
      <c r="W80" s="1"/>
      <c r="X80" s="1"/>
      <c r="Y80" s="1"/>
    </row>
    <row r="81" customFormat="false" ht="15" hidden="false" customHeight="false" outlineLevel="0" collapsed="false">
      <c r="A81" s="1"/>
      <c r="B81" s="1"/>
      <c r="C81" s="1"/>
      <c r="D81" s="1"/>
      <c r="E81" s="1"/>
      <c r="F81" s="53" t="n">
        <v>0</v>
      </c>
      <c r="G81" s="111"/>
      <c r="H81" s="112" t="n">
        <v>1</v>
      </c>
      <c r="I81" s="95"/>
      <c r="J81" s="1"/>
      <c r="K81" s="1"/>
      <c r="L81" s="121"/>
      <c r="M81" s="40"/>
      <c r="N81" s="1"/>
      <c r="O81" s="1"/>
      <c r="P81" s="1"/>
      <c r="Q81" s="1"/>
      <c r="R81" s="53" t="n">
        <v>0</v>
      </c>
      <c r="S81" s="111"/>
      <c r="T81" s="112" t="n">
        <v>1</v>
      </c>
      <c r="U81" s="95"/>
      <c r="V81" s="1"/>
      <c r="W81" s="1"/>
      <c r="X81" s="1"/>
      <c r="Y81" s="1"/>
    </row>
    <row r="82" customFormat="false" ht="9.75" hidden="false" customHeight="true" outlineLevel="0" collapsed="false">
      <c r="A82" s="1"/>
      <c r="B82" s="1"/>
      <c r="C82" s="1"/>
      <c r="D82" s="1"/>
      <c r="E82" s="1"/>
      <c r="F82" s="97" t="str">
        <f aca="false">Language!$E$175</f>
        <v>Penalty shoot-out:</v>
      </c>
      <c r="G82" s="97"/>
      <c r="H82" s="97"/>
      <c r="I82" s="1"/>
      <c r="J82" s="1"/>
      <c r="K82" s="1"/>
      <c r="L82" s="121"/>
      <c r="M82" s="40"/>
      <c r="N82" s="1"/>
      <c r="O82" s="1"/>
      <c r="P82" s="1"/>
      <c r="Q82" s="1"/>
      <c r="R82" s="97" t="str">
        <f aca="false">Language!$E$175</f>
        <v>Penalty shoot-out:</v>
      </c>
      <c r="S82" s="97"/>
      <c r="T82" s="97"/>
      <c r="U82" s="1"/>
      <c r="V82" s="1"/>
      <c r="W82" s="1"/>
      <c r="X82" s="1"/>
      <c r="Y82" s="1"/>
    </row>
    <row r="83" customFormat="false" ht="15" hidden="false" customHeight="false" outlineLevel="0" collapsed="false">
      <c r="A83" s="1"/>
      <c r="B83" s="1"/>
      <c r="C83" s="1"/>
      <c r="D83" s="1"/>
      <c r="E83" s="1"/>
      <c r="F83" s="113"/>
      <c r="G83" s="122"/>
      <c r="H83" s="114"/>
      <c r="I83" s="1"/>
      <c r="J83" s="1"/>
      <c r="K83" s="1"/>
      <c r="L83" s="121"/>
      <c r="M83" s="40"/>
      <c r="N83" s="1"/>
      <c r="O83" s="1"/>
      <c r="P83" s="1"/>
      <c r="Q83" s="1"/>
      <c r="R83" s="113"/>
      <c r="S83" s="122"/>
      <c r="T83" s="114"/>
      <c r="U83" s="1"/>
      <c r="V83" s="1"/>
      <c r="W83" s="1"/>
      <c r="X83" s="1"/>
      <c r="Y83" s="1"/>
    </row>
    <row r="84" customFormat="false" ht="15" hidden="false" customHeight="false" outlineLevel="0" collapsed="false">
      <c r="A84" s="1"/>
      <c r="B84" s="1"/>
      <c r="C84" s="1"/>
      <c r="D84" s="1"/>
      <c r="E84" s="1"/>
      <c r="F84" s="102" t="str">
        <f aca="false">VLOOKUP(E78,Matches!$B$103:$K$113,2,0)</f>
        <v>W97</v>
      </c>
      <c r="G84" s="115"/>
      <c r="H84" s="102" t="str">
        <f aca="false">VLOOKUP(E78,Matches!$B$103:$K$113,3,0)</f>
        <v>W98</v>
      </c>
      <c r="I84" s="1"/>
      <c r="J84" s="1"/>
      <c r="K84" s="1"/>
      <c r="L84" s="52"/>
      <c r="M84" s="40"/>
      <c r="N84" s="1"/>
      <c r="O84" s="1"/>
      <c r="P84" s="1"/>
      <c r="Q84" s="1"/>
      <c r="R84" s="102" t="str">
        <f aca="false">VLOOKUP(Q78,Matches!$B$103:$K$113,2,0)</f>
        <v>W99</v>
      </c>
      <c r="S84" s="115"/>
      <c r="T84" s="102" t="str">
        <f aca="false">VLOOKUP(Q78,Matches!$B$103:$K$113,3,0)</f>
        <v>W100</v>
      </c>
      <c r="U84" s="1"/>
      <c r="V84" s="1"/>
      <c r="W84" s="1"/>
      <c r="X84" s="1"/>
      <c r="Y84" s="1"/>
    </row>
    <row r="85" customFormat="false" ht="15" hidden="false" customHeight="false" outlineLevel="0" collapsed="false">
      <c r="A85" s="1"/>
      <c r="B85" s="1"/>
      <c r="C85" s="1"/>
      <c r="D85" s="1"/>
      <c r="E85" s="1"/>
      <c r="F85" s="117" t="str">
        <f aca="false">IF(AND(F81&lt;&gt;"",H81&lt;&gt;"",F81=H81,F83&lt;&gt;"",H83&lt;&gt;"",F83=H83),Language!$E$192,"")</f>
        <v/>
      </c>
      <c r="G85" s="117"/>
      <c r="H85" s="117"/>
      <c r="I85" s="1"/>
      <c r="J85" s="1"/>
      <c r="K85" s="1"/>
      <c r="L85" s="123" t="str">
        <f aca="false">VLOOKUP(K86,Matches!$B$103:$K$113,10,0)</f>
        <v>Third place</v>
      </c>
      <c r="M85" s="123"/>
      <c r="N85" s="123"/>
      <c r="O85" s="1"/>
      <c r="P85" s="1"/>
      <c r="Q85" s="1"/>
      <c r="R85" s="117" t="str">
        <f aca="false">IF(AND(R81&lt;&gt;"",T81&lt;&gt;"",R81=T81,R83&lt;&gt;"",T83&lt;&gt;"",R83=T83),Language!$E$192,"")</f>
        <v/>
      </c>
      <c r="S85" s="117"/>
      <c r="T85" s="117"/>
      <c r="U85" s="1"/>
      <c r="V85" s="1"/>
      <c r="W85" s="1"/>
      <c r="X85" s="1"/>
      <c r="Y85" s="1"/>
    </row>
    <row r="86" customFormat="false" ht="15" hidden="false" customHeight="false" outlineLevel="0" collapsed="false">
      <c r="A86" s="1"/>
      <c r="B86" s="1"/>
      <c r="C86" s="1"/>
      <c r="D86" s="1"/>
      <c r="E86" s="1"/>
      <c r="F86" s="1"/>
      <c r="G86" s="1"/>
      <c r="H86" s="1"/>
      <c r="I86" s="1"/>
      <c r="J86" s="1"/>
      <c r="K86" s="44" t="n">
        <v>103</v>
      </c>
      <c r="L86" s="108" t="str">
        <f aca="false">VLOOKUP(K86,Matches!$B$4:$K$113,7,0)</f>
        <v>Miami</v>
      </c>
      <c r="M86" s="108"/>
      <c r="N86" s="108"/>
      <c r="O86" s="1"/>
      <c r="P86" s="1"/>
      <c r="Q86" s="1"/>
      <c r="R86" s="1"/>
      <c r="S86" s="1"/>
      <c r="T86" s="1"/>
      <c r="U86" s="1"/>
      <c r="V86" s="1"/>
      <c r="W86" s="1"/>
      <c r="X86" s="1"/>
      <c r="Y86" s="1"/>
    </row>
    <row r="87" customFormat="false" ht="15" hidden="false" customHeight="false" outlineLevel="0" collapsed="false">
      <c r="A87" s="1"/>
      <c r="B87" s="1"/>
      <c r="C87" s="1"/>
      <c r="D87" s="1"/>
      <c r="E87" s="1"/>
      <c r="F87" s="1"/>
      <c r="G87" s="1"/>
      <c r="H87" s="1"/>
      <c r="I87" s="1"/>
      <c r="J87" s="1"/>
      <c r="K87" s="1"/>
      <c r="L87" s="48" t="n">
        <f aca="false">VLOOKUP(K86,Matches!$B$4:$K$113,5,0)</f>
        <v>46221.9583333333</v>
      </c>
      <c r="M87" s="48"/>
      <c r="N87" s="48"/>
      <c r="O87" s="1"/>
      <c r="P87" s="1"/>
      <c r="Q87" s="1"/>
      <c r="R87" s="1"/>
      <c r="S87" s="1"/>
      <c r="T87" s="1"/>
      <c r="U87" s="1"/>
      <c r="V87" s="1"/>
      <c r="W87" s="1"/>
      <c r="X87" s="1"/>
      <c r="Y87" s="1"/>
    </row>
    <row r="88" customFormat="false" ht="15" hidden="false" customHeight="false" outlineLevel="0" collapsed="false">
      <c r="A88" s="1"/>
      <c r="B88" s="1"/>
      <c r="C88" s="1"/>
      <c r="D88" s="1"/>
      <c r="E88" s="1"/>
      <c r="F88" s="1"/>
      <c r="G88" s="1"/>
      <c r="H88" s="1"/>
      <c r="I88" s="1"/>
      <c r="J88" s="1"/>
      <c r="K88" s="1"/>
      <c r="L88" s="109" t="str">
        <f aca="false">IF(AND(F81&lt;&gt;"",H81&lt;&gt;""),IF(F81&lt;H81,F80,IF(F81&gt;H81,H80,IF(AND(F83&lt;&gt;"",H83&lt;&gt;""),IF(F83&lt;H83,F80,IF(F83&gt;H83,H80,"")),""))),"")</f>
        <v>France</v>
      </c>
      <c r="M88" s="105"/>
      <c r="N88" s="110" t="str">
        <f aca="false">IF(AND(R81&lt;&gt;"",T81&lt;&gt;""),IF(R81&lt;T81,R80,IF(R81&gt;T81,T80,IF(AND(R83&lt;&gt;"",T83&lt;&gt;""),IF(R83&lt;T83,R80,IF(R83&gt;T83,T80,"")),""))),"")</f>
        <v>England</v>
      </c>
      <c r="O88" s="1"/>
      <c r="P88" s="1"/>
      <c r="Q88" s="1"/>
      <c r="R88" s="1"/>
      <c r="S88" s="1"/>
      <c r="T88" s="1"/>
      <c r="U88" s="1"/>
      <c r="V88" s="1"/>
      <c r="W88" s="1"/>
      <c r="X88" s="1"/>
      <c r="Y88" s="1"/>
    </row>
    <row r="89" customFormat="false" ht="15" hidden="false" customHeight="false" outlineLevel="0" collapsed="false">
      <c r="A89" s="1"/>
      <c r="B89" s="1"/>
      <c r="C89" s="1"/>
      <c r="D89" s="1"/>
      <c r="E89" s="1"/>
      <c r="F89" s="1"/>
      <c r="G89" s="1"/>
      <c r="H89" s="1"/>
      <c r="I89" s="1"/>
      <c r="J89" s="1"/>
      <c r="K89" s="1"/>
      <c r="L89" s="53" t="n">
        <v>0</v>
      </c>
      <c r="M89" s="111"/>
      <c r="N89" s="112" t="n">
        <v>2</v>
      </c>
      <c r="O89" s="95"/>
      <c r="P89" s="1"/>
      <c r="Q89" s="1"/>
      <c r="R89" s="1"/>
      <c r="S89" s="1"/>
      <c r="T89" s="1"/>
      <c r="U89" s="1"/>
      <c r="V89" s="1"/>
      <c r="W89" s="1"/>
      <c r="X89" s="1"/>
      <c r="Y89" s="1"/>
    </row>
    <row r="90" customFormat="false" ht="9.75" hidden="false" customHeight="true" outlineLevel="0" collapsed="false">
      <c r="A90" s="1"/>
      <c r="B90" s="1"/>
      <c r="C90" s="1"/>
      <c r="D90" s="1"/>
      <c r="E90" s="1"/>
      <c r="F90" s="1"/>
      <c r="G90" s="1"/>
      <c r="H90" s="1"/>
      <c r="I90" s="1"/>
      <c r="J90" s="1"/>
      <c r="K90" s="1"/>
      <c r="L90" s="97" t="str">
        <f aca="false">Language!$E$175</f>
        <v>Penalty shoot-out:</v>
      </c>
      <c r="M90" s="97"/>
      <c r="N90" s="97"/>
      <c r="O90" s="1"/>
      <c r="P90" s="1"/>
      <c r="Q90" s="1"/>
      <c r="R90" s="1"/>
      <c r="S90" s="1"/>
      <c r="T90" s="1"/>
      <c r="U90" s="1"/>
      <c r="V90" s="1"/>
      <c r="W90" s="1"/>
      <c r="X90" s="1"/>
      <c r="Y90" s="1"/>
    </row>
    <row r="91" customFormat="false" ht="15" hidden="false" customHeight="false" outlineLevel="0" collapsed="false">
      <c r="A91" s="1"/>
      <c r="B91" s="1"/>
      <c r="C91" s="1"/>
      <c r="D91" s="1"/>
      <c r="E91" s="1"/>
      <c r="F91" s="1"/>
      <c r="G91" s="1"/>
      <c r="H91" s="1"/>
      <c r="I91" s="1"/>
      <c r="J91" s="1"/>
      <c r="K91" s="1"/>
      <c r="L91" s="113"/>
      <c r="M91" s="122"/>
      <c r="N91" s="114"/>
      <c r="O91" s="1"/>
      <c r="P91" s="1"/>
      <c r="Q91" s="1"/>
      <c r="R91" s="1"/>
      <c r="S91" s="1"/>
      <c r="T91" s="1"/>
      <c r="U91" s="1"/>
      <c r="V91" s="1"/>
      <c r="W91" s="1"/>
      <c r="X91" s="1"/>
      <c r="Y91" s="1"/>
    </row>
    <row r="92" customFormat="false" ht="15" hidden="false" customHeight="false" outlineLevel="0" collapsed="false">
      <c r="A92" s="1"/>
      <c r="B92" s="1"/>
      <c r="C92" s="1"/>
      <c r="D92" s="1"/>
      <c r="E92" s="1"/>
      <c r="F92" s="1"/>
      <c r="G92" s="1"/>
      <c r="H92" s="1"/>
      <c r="I92" s="1"/>
      <c r="J92" s="1"/>
      <c r="K92" s="1"/>
      <c r="L92" s="102" t="str">
        <f aca="false">VLOOKUP(K86,Matches!$B$103:$K$113,2,0)</f>
        <v>RU101</v>
      </c>
      <c r="M92" s="124"/>
      <c r="N92" s="102" t="str">
        <f aca="false">VLOOKUP(K86,Matches!$B$103:$K$113,3,0)</f>
        <v>RU102</v>
      </c>
      <c r="O92" s="1"/>
      <c r="P92" s="1"/>
      <c r="Q92" s="1"/>
      <c r="R92" s="1"/>
      <c r="S92" s="1"/>
      <c r="T92" s="1"/>
      <c r="U92" s="1"/>
      <c r="V92" s="1"/>
      <c r="W92" s="1"/>
      <c r="X92" s="1"/>
      <c r="Y92" s="1"/>
    </row>
    <row r="93" customFormat="false" ht="15" hidden="false" customHeight="false" outlineLevel="0" collapsed="false">
      <c r="A93" s="1"/>
      <c r="B93" s="1"/>
      <c r="C93" s="1"/>
      <c r="D93" s="1"/>
      <c r="E93" s="1"/>
      <c r="F93" s="1"/>
      <c r="G93" s="1"/>
      <c r="H93" s="1"/>
      <c r="I93" s="1"/>
      <c r="J93" s="1"/>
      <c r="K93" s="1"/>
      <c r="L93" s="117" t="str">
        <f aca="false">IF(AND(L89&lt;&gt;"",N89&lt;&gt;"",L89=N89,L91&lt;&gt;"",N91&lt;&gt;"",L91=N91),Language!$E$192,"")</f>
        <v/>
      </c>
      <c r="M93" s="117"/>
      <c r="N93" s="117"/>
      <c r="O93" s="1"/>
      <c r="P93" s="1"/>
      <c r="Q93" s="1"/>
      <c r="R93" s="1"/>
      <c r="S93" s="1"/>
      <c r="T93" s="1"/>
      <c r="U93" s="1"/>
      <c r="V93" s="1"/>
      <c r="W93" s="1"/>
      <c r="X93" s="1"/>
      <c r="Y93" s="1"/>
    </row>
    <row r="94" customFormat="false" ht="15" hidden="false" customHeight="fals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row>
    <row r="95" customFormat="false" ht="29.15" hidden="false" customHeight="false" outlineLevel="0" collapsed="false">
      <c r="A95" s="1"/>
      <c r="B95" s="1"/>
      <c r="C95" s="1"/>
      <c r="D95" s="1"/>
      <c r="E95" s="1"/>
      <c r="F95" s="1"/>
      <c r="G95" s="1"/>
      <c r="H95" s="1"/>
      <c r="I95" s="1"/>
      <c r="J95" s="1"/>
      <c r="K95" s="1"/>
      <c r="L95" s="125" t="str">
        <f aca="false">VLOOKUP(K96,Matches!$B$103:$K$113,10,0)</f>
        <v>Final</v>
      </c>
      <c r="M95" s="125"/>
      <c r="N95" s="125"/>
      <c r="O95" s="1"/>
      <c r="P95" s="1"/>
      <c r="Q95" s="1"/>
      <c r="R95" s="1"/>
      <c r="S95" s="1"/>
      <c r="T95" s="1"/>
      <c r="U95" s="1"/>
      <c r="V95" s="1"/>
      <c r="W95" s="1"/>
      <c r="X95" s="1"/>
      <c r="Y95" s="1"/>
    </row>
    <row r="96" customFormat="false" ht="15" hidden="false" customHeight="false" outlineLevel="0" collapsed="false">
      <c r="A96" s="1"/>
      <c r="B96" s="1"/>
      <c r="C96" s="1"/>
      <c r="D96" s="1"/>
      <c r="E96" s="1"/>
      <c r="F96" s="1"/>
      <c r="G96" s="1"/>
      <c r="H96" s="1"/>
      <c r="I96" s="1"/>
      <c r="J96" s="1"/>
      <c r="K96" s="44" t="n">
        <v>104</v>
      </c>
      <c r="L96" s="108" t="str">
        <f aca="false">VLOOKUP(K96,Matches!$B$4:$K$113,7,0)</f>
        <v>New York/New Jersey</v>
      </c>
      <c r="M96" s="108"/>
      <c r="N96" s="108"/>
      <c r="O96" s="1"/>
      <c r="P96" s="1"/>
      <c r="Q96" s="1"/>
      <c r="R96" s="126" t="str">
        <f aca="false">Language!$E$141</f>
        <v>World Champion 2026:</v>
      </c>
      <c r="S96" s="126"/>
      <c r="T96" s="126"/>
      <c r="U96" s="126"/>
      <c r="V96" s="126"/>
      <c r="W96" s="126"/>
      <c r="X96" s="1"/>
      <c r="Y96" s="1"/>
    </row>
    <row r="97" customFormat="false" ht="15" hidden="false" customHeight="false" outlineLevel="0" collapsed="false">
      <c r="A97" s="1"/>
      <c r="B97" s="1"/>
      <c r="C97" s="1"/>
      <c r="D97" s="1"/>
      <c r="E97" s="1"/>
      <c r="F97" s="1"/>
      <c r="G97" s="1"/>
      <c r="H97" s="1"/>
      <c r="I97" s="1"/>
      <c r="J97" s="1"/>
      <c r="K97" s="1"/>
      <c r="L97" s="48" t="n">
        <f aca="false">VLOOKUP(K96,Matches!$B$4:$K$113,5,0)</f>
        <v>46222.875</v>
      </c>
      <c r="M97" s="48"/>
      <c r="N97" s="48"/>
      <c r="O97" s="1"/>
      <c r="P97" s="1"/>
      <c r="Q97" s="1"/>
      <c r="R97" s="126"/>
      <c r="S97" s="126"/>
      <c r="T97" s="126"/>
      <c r="U97" s="126"/>
      <c r="V97" s="126"/>
      <c r="W97" s="126"/>
      <c r="X97" s="1"/>
      <c r="Y97" s="1"/>
    </row>
    <row r="98" customFormat="false" ht="15" hidden="false" customHeight="false" outlineLevel="0" collapsed="false">
      <c r="A98" s="1"/>
      <c r="B98" s="1"/>
      <c r="C98" s="1"/>
      <c r="D98" s="1"/>
      <c r="E98" s="1"/>
      <c r="F98" s="1"/>
      <c r="G98" s="1"/>
      <c r="H98" s="1"/>
      <c r="I98" s="1"/>
      <c r="J98" s="1"/>
      <c r="K98" s="1"/>
      <c r="L98" s="109" t="str">
        <f aca="false">IF(AND(F81&lt;&gt;"",H81&lt;&gt;""),IF(F81&gt;H81,F80,IF(F81&lt;H81,H80,IF(AND(F83&lt;&gt;"",H83&lt;&gt;""),IF(F83&gt;H83,F80,IF(F83&lt;H83,H80,"")),""))),"")</f>
        <v>Spain</v>
      </c>
      <c r="M98" s="105"/>
      <c r="N98" s="110" t="str">
        <f aca="false">IF(AND(R81&lt;&gt;"",T81&lt;&gt;""),IF(R81&gt;T81,R80,IF(R81&lt;T81,T80,IF(AND(R83&lt;&gt;"",T83&lt;&gt;""),IF(R83&gt;T83,R80,IF(R83&lt;T83,T80,"")),""))),"")</f>
        <v>Portugal</v>
      </c>
      <c r="O98" s="1"/>
      <c r="P98" s="1"/>
      <c r="Q98" s="1"/>
      <c r="R98" s="127" t="str">
        <f aca="false">IF(AND(L99&lt;&gt;"",N99&lt;&gt;""),IF(L99&gt;N99,L98,IF(L99&lt;N99,N98,IF(AND(L101&lt;&gt;"",N101&lt;&gt;""),IF(L101&gt;N101,L98,IF(L101&lt;N101,N98,"")),""))),"")</f>
        <v>Spain</v>
      </c>
      <c r="S98" s="127"/>
      <c r="T98" s="127"/>
      <c r="U98" s="127"/>
      <c r="V98" s="127"/>
      <c r="W98" s="127"/>
      <c r="X98" s="1"/>
      <c r="Y98" s="1"/>
    </row>
    <row r="99" customFormat="false" ht="15" hidden="false" customHeight="false" outlineLevel="0" collapsed="false">
      <c r="A99" s="1"/>
      <c r="B99" s="128"/>
      <c r="C99" s="1"/>
      <c r="D99" s="1"/>
      <c r="E99" s="1"/>
      <c r="F99" s="1"/>
      <c r="G99" s="1"/>
      <c r="H99" s="1"/>
      <c r="I99" s="1"/>
      <c r="J99" s="1"/>
      <c r="K99" s="1"/>
      <c r="L99" s="53" t="n">
        <v>2</v>
      </c>
      <c r="M99" s="129"/>
      <c r="N99" s="112" t="n">
        <v>0</v>
      </c>
      <c r="O99" s="95"/>
      <c r="P99" s="1"/>
      <c r="Q99" s="1"/>
      <c r="R99" s="127"/>
      <c r="S99" s="127"/>
      <c r="T99" s="127"/>
      <c r="U99" s="127"/>
      <c r="V99" s="127"/>
      <c r="W99" s="127"/>
      <c r="X99" s="1"/>
      <c r="Y99" s="1"/>
    </row>
    <row r="100" customFormat="false" ht="9.75" hidden="false" customHeight="true" outlineLevel="0" collapsed="false">
      <c r="A100" s="1"/>
      <c r="B100" s="128"/>
      <c r="C100" s="1"/>
      <c r="D100" s="1"/>
      <c r="E100" s="1"/>
      <c r="F100" s="1"/>
      <c r="G100" s="1"/>
      <c r="H100" s="1"/>
      <c r="I100" s="1"/>
      <c r="J100" s="1"/>
      <c r="K100" s="1"/>
      <c r="L100" s="97" t="str">
        <f aca="false">Language!$E$175</f>
        <v>Penalty shoot-out:</v>
      </c>
      <c r="M100" s="97"/>
      <c r="N100" s="97"/>
      <c r="O100" s="1"/>
      <c r="P100" s="1"/>
      <c r="Q100" s="1"/>
      <c r="R100" s="130"/>
      <c r="S100" s="130"/>
      <c r="T100" s="130"/>
      <c r="U100" s="130"/>
      <c r="V100" s="130"/>
      <c r="W100" s="130"/>
      <c r="X100" s="1"/>
      <c r="Y100" s="1"/>
    </row>
    <row r="101" customFormat="false" ht="15" hidden="false" customHeight="true" outlineLevel="0" collapsed="false">
      <c r="A101" s="1"/>
      <c r="B101" s="128"/>
      <c r="C101" s="1"/>
      <c r="D101" s="1"/>
      <c r="E101" s="1"/>
      <c r="F101" s="1"/>
      <c r="G101" s="1"/>
      <c r="H101" s="1"/>
      <c r="I101" s="1"/>
      <c r="J101" s="1"/>
      <c r="K101" s="1"/>
      <c r="L101" s="113"/>
      <c r="M101" s="122"/>
      <c r="N101" s="114"/>
      <c r="O101" s="1"/>
      <c r="P101" s="1"/>
      <c r="Q101" s="1"/>
      <c r="R101" s="130"/>
      <c r="S101" s="130"/>
      <c r="T101" s="130"/>
      <c r="U101" s="130"/>
      <c r="V101" s="130"/>
      <c r="W101" s="130"/>
      <c r="X101" s="1"/>
      <c r="Y101" s="1"/>
    </row>
    <row r="102" customFormat="false" ht="15" hidden="false" customHeight="false" outlineLevel="0" collapsed="false">
      <c r="A102" s="1"/>
      <c r="B102" s="1"/>
      <c r="C102" s="1"/>
      <c r="D102" s="1"/>
      <c r="E102" s="1"/>
      <c r="F102" s="1"/>
      <c r="G102" s="1"/>
      <c r="H102" s="1"/>
      <c r="I102" s="1"/>
      <c r="J102" s="1"/>
      <c r="K102" s="1"/>
      <c r="L102" s="102" t="str">
        <f aca="false">VLOOKUP(K96,Matches!$B$103:$K$113,2,0)</f>
        <v>W101</v>
      </c>
      <c r="M102" s="115"/>
      <c r="N102" s="102" t="str">
        <f aca="false">VLOOKUP(K96,Matches!$B$103:$K$113,3,0)</f>
        <v>W102</v>
      </c>
      <c r="O102" s="1"/>
      <c r="P102" s="1"/>
      <c r="Q102" s="1"/>
      <c r="R102" s="1"/>
      <c r="S102" s="1"/>
      <c r="T102" s="1"/>
      <c r="U102" s="1"/>
      <c r="V102" s="1"/>
      <c r="W102" s="1"/>
      <c r="X102" s="1"/>
      <c r="Y102" s="1"/>
    </row>
    <row r="103" customFormat="false" ht="15" hidden="false" customHeight="false" outlineLevel="0" collapsed="false">
      <c r="A103" s="1"/>
      <c r="B103" s="1"/>
      <c r="C103" s="1"/>
      <c r="D103" s="1"/>
      <c r="E103" s="1"/>
      <c r="F103" s="1"/>
      <c r="G103" s="1"/>
      <c r="H103" s="1"/>
      <c r="I103" s="1"/>
      <c r="J103" s="1"/>
      <c r="K103" s="1"/>
      <c r="L103" s="117" t="str">
        <f aca="false">IF(AND(L99&lt;&gt;"",N99&lt;&gt;"",L99=N99,L101&lt;&gt;"",N101&lt;&gt;"",L101=N101),Language!$E$192,"")</f>
        <v/>
      </c>
      <c r="M103" s="117"/>
      <c r="N103" s="117"/>
      <c r="O103" s="1"/>
      <c r="P103" s="1"/>
      <c r="Q103" s="1"/>
      <c r="R103" s="1"/>
      <c r="S103" s="1"/>
      <c r="T103" s="1"/>
      <c r="U103" s="1"/>
      <c r="V103" s="1"/>
      <c r="W103" s="1"/>
      <c r="X103" s="1"/>
      <c r="Y103" s="1"/>
    </row>
    <row r="104" customFormat="false" ht="15" hidden="false" customHeight="fals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ustomFormat="false" ht="15" hidden="false" customHeight="false" outlineLevel="0" collapsed="false">
      <c r="A105" s="1"/>
      <c r="B105" s="1"/>
      <c r="C105" s="1"/>
      <c r="D105" s="1"/>
      <c r="E105" s="1"/>
      <c r="F105" s="1"/>
      <c r="G105" s="1"/>
      <c r="H105" s="1"/>
      <c r="I105" s="1"/>
      <c r="J105" s="1"/>
      <c r="K105" s="1"/>
      <c r="L105" s="1"/>
      <c r="M105" s="1"/>
      <c r="N105" s="1"/>
      <c r="O105" s="1"/>
      <c r="P105" s="1"/>
      <c r="Q105" s="1"/>
      <c r="R105" s="1"/>
      <c r="S105" s="1"/>
      <c r="T105" s="1"/>
      <c r="U105" s="131"/>
      <c r="V105" s="131"/>
      <c r="W105" s="131"/>
      <c r="X105" s="131"/>
      <c r="Y105" s="1"/>
    </row>
    <row r="106" customFormat="false" ht="15" hidden="false" customHeight="false" outlineLevel="0" collapsed="false">
      <c r="A106" s="1"/>
      <c r="B106" s="132" t="s">
        <v>49</v>
      </c>
      <c r="C106" s="132"/>
      <c r="D106" s="132"/>
      <c r="E106" s="1"/>
      <c r="F106" s="1"/>
      <c r="G106" s="1"/>
      <c r="H106" s="1"/>
      <c r="I106" s="1"/>
      <c r="J106" s="1"/>
      <c r="K106" s="1"/>
      <c r="L106" s="1"/>
      <c r="M106" s="1"/>
      <c r="N106" s="1"/>
      <c r="O106" s="1"/>
      <c r="P106" s="1"/>
      <c r="Q106" s="1"/>
      <c r="R106" s="1"/>
      <c r="S106" s="1"/>
      <c r="T106" s="133" t="s">
        <v>50</v>
      </c>
      <c r="U106" s="133"/>
      <c r="V106" s="133"/>
      <c r="W106" s="133"/>
      <c r="X106" s="133"/>
      <c r="Y106" s="1"/>
    </row>
    <row r="107" customFormat="false" ht="15" hidden="false" customHeight="false" outlineLevel="0" collapsed="false"/>
  </sheetData>
  <sheetProtection sheet="true" selectLockedCells="true"/>
  <mergeCells count="354">
    <mergeCell ref="C1:D1"/>
    <mergeCell ref="E1:U1"/>
    <mergeCell ref="B7:X7"/>
    <mergeCell ref="Z7:AJ7"/>
    <mergeCell ref="B8:C8"/>
    <mergeCell ref="E8:F8"/>
    <mergeCell ref="H8:I8"/>
    <mergeCell ref="K8:L8"/>
    <mergeCell ref="N8:O8"/>
    <mergeCell ref="Q8:R8"/>
    <mergeCell ref="T8:U8"/>
    <mergeCell ref="W8:X8"/>
    <mergeCell ref="Z8:AA8"/>
    <mergeCell ref="AC8:AD8"/>
    <mergeCell ref="AF8:AG8"/>
    <mergeCell ref="AI8:AJ8"/>
    <mergeCell ref="B9:C9"/>
    <mergeCell ref="E9:F9"/>
    <mergeCell ref="H9:I9"/>
    <mergeCell ref="K9:L9"/>
    <mergeCell ref="N9:O9"/>
    <mergeCell ref="Q9:R9"/>
    <mergeCell ref="T9:U9"/>
    <mergeCell ref="W9:X9"/>
    <mergeCell ref="Z9:AA9"/>
    <mergeCell ref="AC9:AD9"/>
    <mergeCell ref="AF9:AG9"/>
    <mergeCell ref="AI9:AJ9"/>
    <mergeCell ref="B11:C11"/>
    <mergeCell ref="E11:F11"/>
    <mergeCell ref="H11:I11"/>
    <mergeCell ref="K11:L11"/>
    <mergeCell ref="N11:O11"/>
    <mergeCell ref="Q11:R11"/>
    <mergeCell ref="T11:U11"/>
    <mergeCell ref="W11:X11"/>
    <mergeCell ref="Z11:AA11"/>
    <mergeCell ref="AC11:AD11"/>
    <mergeCell ref="AF11:AG11"/>
    <mergeCell ref="AI11:AJ11"/>
    <mergeCell ref="B12:C12"/>
    <mergeCell ref="E12:F12"/>
    <mergeCell ref="H12:I12"/>
    <mergeCell ref="K12:L12"/>
    <mergeCell ref="N12:O12"/>
    <mergeCell ref="Q12:R12"/>
    <mergeCell ref="T12:U12"/>
    <mergeCell ref="W12:X12"/>
    <mergeCell ref="Z12:AA12"/>
    <mergeCell ref="AC12:AD12"/>
    <mergeCell ref="AF12:AG12"/>
    <mergeCell ref="AI12:AJ12"/>
    <mergeCell ref="B16:C16"/>
    <mergeCell ref="E16:F16"/>
    <mergeCell ref="H16:I16"/>
    <mergeCell ref="K16:L16"/>
    <mergeCell ref="N16:O16"/>
    <mergeCell ref="Q16:R16"/>
    <mergeCell ref="T16:U16"/>
    <mergeCell ref="W16:X16"/>
    <mergeCell ref="Z16:AA16"/>
    <mergeCell ref="AC16:AD16"/>
    <mergeCell ref="AF16:AG16"/>
    <mergeCell ref="AI16:AJ16"/>
    <mergeCell ref="B17:C17"/>
    <mergeCell ref="E17:F17"/>
    <mergeCell ref="H17:I17"/>
    <mergeCell ref="K17:L17"/>
    <mergeCell ref="N17:O17"/>
    <mergeCell ref="Q17:R17"/>
    <mergeCell ref="T17:U17"/>
    <mergeCell ref="W17:X17"/>
    <mergeCell ref="Z17:AA17"/>
    <mergeCell ref="AC17:AD17"/>
    <mergeCell ref="AF17:AG17"/>
    <mergeCell ref="AI17:AJ17"/>
    <mergeCell ref="B21:C21"/>
    <mergeCell ref="E21:F21"/>
    <mergeCell ref="H21:I21"/>
    <mergeCell ref="K21:L21"/>
    <mergeCell ref="N21:O21"/>
    <mergeCell ref="Q21:R21"/>
    <mergeCell ref="T21:U21"/>
    <mergeCell ref="W21:X21"/>
    <mergeCell ref="Z21:AA21"/>
    <mergeCell ref="AC21:AD21"/>
    <mergeCell ref="AF21:AG21"/>
    <mergeCell ref="AI21:AJ21"/>
    <mergeCell ref="B22:C22"/>
    <mergeCell ref="E22:F22"/>
    <mergeCell ref="H22:I22"/>
    <mergeCell ref="K22:L22"/>
    <mergeCell ref="N22:O22"/>
    <mergeCell ref="Q22:R22"/>
    <mergeCell ref="T22:U22"/>
    <mergeCell ref="W22:X22"/>
    <mergeCell ref="Z22:AA22"/>
    <mergeCell ref="AC22:AD22"/>
    <mergeCell ref="AF22:AG22"/>
    <mergeCell ref="AI22:AJ22"/>
    <mergeCell ref="B26:C26"/>
    <mergeCell ref="E26:F26"/>
    <mergeCell ref="H26:I26"/>
    <mergeCell ref="K26:L26"/>
    <mergeCell ref="N26:O26"/>
    <mergeCell ref="Q26:R26"/>
    <mergeCell ref="T26:U26"/>
    <mergeCell ref="W26:X26"/>
    <mergeCell ref="Z26:AA26"/>
    <mergeCell ref="AC26:AD26"/>
    <mergeCell ref="AF26:AG26"/>
    <mergeCell ref="AI26:AJ26"/>
    <mergeCell ref="B27:C27"/>
    <mergeCell ref="E27:F27"/>
    <mergeCell ref="H27:I27"/>
    <mergeCell ref="K27:L27"/>
    <mergeCell ref="N27:O27"/>
    <mergeCell ref="Q27:R27"/>
    <mergeCell ref="T27:U27"/>
    <mergeCell ref="W27:X27"/>
    <mergeCell ref="Z27:AA27"/>
    <mergeCell ref="AC27:AD27"/>
    <mergeCell ref="AF27:AG27"/>
    <mergeCell ref="AI27:AJ27"/>
    <mergeCell ref="AL30:AM30"/>
    <mergeCell ref="B31:C31"/>
    <mergeCell ref="E31:F31"/>
    <mergeCell ref="H31:I31"/>
    <mergeCell ref="K31:L31"/>
    <mergeCell ref="N31:O31"/>
    <mergeCell ref="Q31:R31"/>
    <mergeCell ref="T31:U31"/>
    <mergeCell ref="W31:X31"/>
    <mergeCell ref="Z31:AA31"/>
    <mergeCell ref="AC31:AD31"/>
    <mergeCell ref="AF31:AG31"/>
    <mergeCell ref="AI31:AJ31"/>
    <mergeCell ref="AL31:AM31"/>
    <mergeCell ref="B32:C32"/>
    <mergeCell ref="E32:F32"/>
    <mergeCell ref="H32:I32"/>
    <mergeCell ref="K32:L32"/>
    <mergeCell ref="N32:O32"/>
    <mergeCell ref="Q32:R32"/>
    <mergeCell ref="T32:U32"/>
    <mergeCell ref="W32:X32"/>
    <mergeCell ref="Z32:AA32"/>
    <mergeCell ref="AC32:AD32"/>
    <mergeCell ref="AF32:AG32"/>
    <mergeCell ref="AI32:AJ32"/>
    <mergeCell ref="B36:C36"/>
    <mergeCell ref="E36:F36"/>
    <mergeCell ref="H36:I36"/>
    <mergeCell ref="K36:L36"/>
    <mergeCell ref="N36:O36"/>
    <mergeCell ref="Q36:R36"/>
    <mergeCell ref="T36:U36"/>
    <mergeCell ref="W36:X36"/>
    <mergeCell ref="Z36:AA36"/>
    <mergeCell ref="AC36:AD36"/>
    <mergeCell ref="AF36:AG36"/>
    <mergeCell ref="AI36:AJ36"/>
    <mergeCell ref="B37:C37"/>
    <mergeCell ref="E37:F37"/>
    <mergeCell ref="H37:I37"/>
    <mergeCell ref="K37:L37"/>
    <mergeCell ref="N37:O37"/>
    <mergeCell ref="Q37:R37"/>
    <mergeCell ref="T37:U37"/>
    <mergeCell ref="W37:X37"/>
    <mergeCell ref="Z37:AA37"/>
    <mergeCell ref="AC37:AD37"/>
    <mergeCell ref="AF37:AG37"/>
    <mergeCell ref="AI37:AJ37"/>
    <mergeCell ref="AO39:AP39"/>
    <mergeCell ref="B41:C41"/>
    <mergeCell ref="E41:F41"/>
    <mergeCell ref="H41:I41"/>
    <mergeCell ref="K41:L41"/>
    <mergeCell ref="N41:O41"/>
    <mergeCell ref="Q41:R41"/>
    <mergeCell ref="T41:U41"/>
    <mergeCell ref="W41:X41"/>
    <mergeCell ref="Z41:AA41"/>
    <mergeCell ref="AC41:AD41"/>
    <mergeCell ref="AF41:AG41"/>
    <mergeCell ref="AI41:AJ41"/>
    <mergeCell ref="AL44:AN44"/>
    <mergeCell ref="AL45:AN45"/>
    <mergeCell ref="B47:C47"/>
    <mergeCell ref="E47:F47"/>
    <mergeCell ref="H47:I47"/>
    <mergeCell ref="K47:L47"/>
    <mergeCell ref="N47:O47"/>
    <mergeCell ref="Q47:R47"/>
    <mergeCell ref="T47:U47"/>
    <mergeCell ref="W47:X47"/>
    <mergeCell ref="Z47:AA47"/>
    <mergeCell ref="AC47:AD47"/>
    <mergeCell ref="AF47:AG47"/>
    <mergeCell ref="AI47:AJ47"/>
    <mergeCell ref="AL47:AM47"/>
    <mergeCell ref="AO47:AP47"/>
    <mergeCell ref="AR47:AS47"/>
    <mergeCell ref="AU47:AV47"/>
    <mergeCell ref="B48:C48"/>
    <mergeCell ref="E48:F48"/>
    <mergeCell ref="H48:I48"/>
    <mergeCell ref="K48:L48"/>
    <mergeCell ref="N48:O48"/>
    <mergeCell ref="Q48:R48"/>
    <mergeCell ref="T48:U48"/>
    <mergeCell ref="W48:X48"/>
    <mergeCell ref="Z48:AA48"/>
    <mergeCell ref="AC48:AD48"/>
    <mergeCell ref="AF48:AG48"/>
    <mergeCell ref="AI48:AJ48"/>
    <mergeCell ref="AL48:AM48"/>
    <mergeCell ref="AO48:AP48"/>
    <mergeCell ref="AR48:AS48"/>
    <mergeCell ref="AU48:AV48"/>
    <mergeCell ref="B49:C49"/>
    <mergeCell ref="E49:F49"/>
    <mergeCell ref="H49:I49"/>
    <mergeCell ref="K49:L49"/>
    <mergeCell ref="N49:O49"/>
    <mergeCell ref="Q49:R49"/>
    <mergeCell ref="T49:U49"/>
    <mergeCell ref="W49:X49"/>
    <mergeCell ref="Z49:AA49"/>
    <mergeCell ref="AC49:AD49"/>
    <mergeCell ref="AF49:AG49"/>
    <mergeCell ref="AI49:AJ49"/>
    <mergeCell ref="AL49:AM49"/>
    <mergeCell ref="AO49:AP49"/>
    <mergeCell ref="AR49:AS49"/>
    <mergeCell ref="AU49:AV49"/>
    <mergeCell ref="B52:C52"/>
    <mergeCell ref="E52:F52"/>
    <mergeCell ref="H52:I52"/>
    <mergeCell ref="K52:L52"/>
    <mergeCell ref="N52:O52"/>
    <mergeCell ref="Q52:R52"/>
    <mergeCell ref="T52:U52"/>
    <mergeCell ref="W52:X52"/>
    <mergeCell ref="Z52:AA52"/>
    <mergeCell ref="AC52:AD52"/>
    <mergeCell ref="AF52:AG52"/>
    <mergeCell ref="AI52:AJ52"/>
    <mergeCell ref="AL52:AM52"/>
    <mergeCell ref="AO52:AP52"/>
    <mergeCell ref="AR52:AS52"/>
    <mergeCell ref="AU52:AV52"/>
    <mergeCell ref="B55:C55"/>
    <mergeCell ref="E55:F55"/>
    <mergeCell ref="H55:I55"/>
    <mergeCell ref="K55:L55"/>
    <mergeCell ref="N55:O55"/>
    <mergeCell ref="Q55:R55"/>
    <mergeCell ref="T55:U55"/>
    <mergeCell ref="W55:X55"/>
    <mergeCell ref="Z55:AA55"/>
    <mergeCell ref="AC55:AD55"/>
    <mergeCell ref="AF55:AG55"/>
    <mergeCell ref="AI55:AJ55"/>
    <mergeCell ref="AL55:AM55"/>
    <mergeCell ref="AO55:AP55"/>
    <mergeCell ref="AR55:AS55"/>
    <mergeCell ref="AU55:AV55"/>
    <mergeCell ref="B57:C57"/>
    <mergeCell ref="E57:F57"/>
    <mergeCell ref="H57:I57"/>
    <mergeCell ref="K57:L57"/>
    <mergeCell ref="N57:O57"/>
    <mergeCell ref="Q57:R57"/>
    <mergeCell ref="T57:U57"/>
    <mergeCell ref="W57:X57"/>
    <mergeCell ref="B58:C58"/>
    <mergeCell ref="E58:F58"/>
    <mergeCell ref="H58:I58"/>
    <mergeCell ref="K58:L58"/>
    <mergeCell ref="N58:O58"/>
    <mergeCell ref="Q58:R58"/>
    <mergeCell ref="T58:U58"/>
    <mergeCell ref="W58:X58"/>
    <mergeCell ref="B59:C59"/>
    <mergeCell ref="E59:F59"/>
    <mergeCell ref="H59:I59"/>
    <mergeCell ref="K59:L59"/>
    <mergeCell ref="N59:O59"/>
    <mergeCell ref="Q59:R59"/>
    <mergeCell ref="T59:U59"/>
    <mergeCell ref="W59:X59"/>
    <mergeCell ref="B62:C62"/>
    <mergeCell ref="E62:F62"/>
    <mergeCell ref="H62:I62"/>
    <mergeCell ref="K62:L62"/>
    <mergeCell ref="N62:O62"/>
    <mergeCell ref="Q62:R62"/>
    <mergeCell ref="T62:U62"/>
    <mergeCell ref="W62:X62"/>
    <mergeCell ref="B65:C65"/>
    <mergeCell ref="E65:F65"/>
    <mergeCell ref="H65:I65"/>
    <mergeCell ref="K65:L65"/>
    <mergeCell ref="N65:O65"/>
    <mergeCell ref="Q65:R65"/>
    <mergeCell ref="T65:U65"/>
    <mergeCell ref="W65:X65"/>
    <mergeCell ref="C67:E67"/>
    <mergeCell ref="I67:K67"/>
    <mergeCell ref="O67:Q67"/>
    <mergeCell ref="U67:W67"/>
    <mergeCell ref="C68:E68"/>
    <mergeCell ref="I68:K68"/>
    <mergeCell ref="O68:Q68"/>
    <mergeCell ref="U68:W68"/>
    <mergeCell ref="C69:E69"/>
    <mergeCell ref="I69:K69"/>
    <mergeCell ref="O69:Q69"/>
    <mergeCell ref="U69:W69"/>
    <mergeCell ref="C72:E72"/>
    <mergeCell ref="I72:K72"/>
    <mergeCell ref="O72:Q72"/>
    <mergeCell ref="U72:W72"/>
    <mergeCell ref="C75:E75"/>
    <mergeCell ref="I75:K75"/>
    <mergeCell ref="O75:Q75"/>
    <mergeCell ref="U75:W75"/>
    <mergeCell ref="F77:H77"/>
    <mergeCell ref="R77:T77"/>
    <mergeCell ref="F78:H78"/>
    <mergeCell ref="R78:T78"/>
    <mergeCell ref="F79:H79"/>
    <mergeCell ref="R79:T79"/>
    <mergeCell ref="F82:H82"/>
    <mergeCell ref="R82:T82"/>
    <mergeCell ref="F85:H85"/>
    <mergeCell ref="L85:N85"/>
    <mergeCell ref="R85:T85"/>
    <mergeCell ref="L86:N86"/>
    <mergeCell ref="L87:N87"/>
    <mergeCell ref="L90:N90"/>
    <mergeCell ref="L93:N93"/>
    <mergeCell ref="L95:N95"/>
    <mergeCell ref="L96:N96"/>
    <mergeCell ref="R96:W97"/>
    <mergeCell ref="L97:N97"/>
    <mergeCell ref="R98:W99"/>
    <mergeCell ref="L100:N100"/>
    <mergeCell ref="L103:N103"/>
    <mergeCell ref="U105:X105"/>
    <mergeCell ref="B106:D106"/>
    <mergeCell ref="T106:X106"/>
  </mergeCells>
  <conditionalFormatting sqref="B3:AV99">
    <cfRule type="expression" priority="2" aboveAverage="0" equalAverage="0" bottom="0" percent="0" rank="0" text="" dxfId="0">
      <formula>AND(B3=$AZ$10,B3&lt;&gt;"")</formula>
    </cfRule>
    <cfRule type="expression" priority="3" aboveAverage="0" equalAverage="0" bottom="0" percent="0" rank="0" text="" dxfId="1">
      <formula>AND(B3=$AZ$9,B3&lt;&gt;"")</formula>
    </cfRule>
    <cfRule type="expression" priority="4" aboveAverage="0" equalAverage="0" bottom="0" percent="0" rank="0" text="" dxfId="2">
      <formula>AND(B3=$AZ$8,B3&lt;&gt;"")</formula>
    </cfRule>
    <cfRule type="expression" priority="5" aboveAverage="0" equalAverage="0" bottom="0" percent="0" rank="0" text="" dxfId="3">
      <formula>AND(B3=$AZ$7,B3&lt;&gt;"")</formula>
    </cfRule>
  </conditionalFormatting>
  <conditionalFormatting sqref="E71 K71 Q71 W71 H81 T81 N89 N99">
    <cfRule type="expression" priority="6" aboveAverage="0" equalAverage="0" bottom="0" percent="0" rank="0" text="" dxfId="4">
      <formula>AND(C69&lt;NOW()-0.125,E71="")</formula>
    </cfRule>
  </conditionalFormatting>
  <conditionalFormatting sqref="E73 K73 Q73 W73 H83 T83 N91 N101">
    <cfRule type="expression" priority="7" aboveAverage="0" equalAverage="0" bottom="0" percent="0" rank="0" text="" dxfId="5">
      <formula>AND(C71=E71,C71&lt;&gt;"")</formula>
    </cfRule>
  </conditionalFormatting>
  <conditionalFormatting sqref="C73 I73 O73 U73 R83 F83 L91 L101">
    <cfRule type="expression" priority="8" aboveAverage="0" equalAverage="0" bottom="0" percent="0" rank="0" text="" dxfId="6">
      <formula>AND(C71=E71,C71&lt;&gt;"")</formula>
    </cfRule>
  </conditionalFormatting>
  <conditionalFormatting sqref="C53 F53 I53 L53 O53 R53 U53 X53 AA53 AD53 AG53 AJ53 AM53 AP53 AS53 AV53 C63 F63 I63 L63 O63 R63 U63 X63">
    <cfRule type="expression" priority="9" aboveAverage="0" equalAverage="0" bottom="0" percent="0" rank="0" text="" dxfId="7">
      <formula>AND(B51=C51,B51&lt;&gt;"")</formula>
    </cfRule>
  </conditionalFormatting>
  <conditionalFormatting sqref="B53 E53 H53 K53 N53 Q53 T53 W53 Z53 AC53 AF53 AI53 AL53 AO53 AR53 AU53 B63 E63 H63 K63 N63 Q63 T63 W63">
    <cfRule type="expression" priority="10" aboveAverage="0" equalAverage="0" bottom="0" percent="0" rank="0" text="" dxfId="8">
      <formula>AND(B51=C51,B51&lt;&gt;"")</formula>
    </cfRule>
  </conditionalFormatting>
  <conditionalFormatting sqref="C72 I72 O72 U72 F82 R82 L90 L100">
    <cfRule type="expression" priority="11" aboveAverage="0" equalAverage="0" bottom="0" percent="0" rank="0" text="" dxfId="9">
      <formula>AND(C71=E71,C71&lt;&gt;"")</formula>
    </cfRule>
  </conditionalFormatting>
  <conditionalFormatting sqref="B52 E52 H52 K52 N52 Q52 T52 W52 Z52 AC52 AF52 AI52 AL52 AO52 AR52 AU52 B62 E62 H62 K62 N62 Q62 T62 W62">
    <cfRule type="expression" priority="12" aboveAverage="0" equalAverage="0" bottom="0" percent="0" rank="0" text="" dxfId="10">
      <formula>AND(B51=C51,B51&lt;&gt;"")</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priority="13" aboveAverage="0" equalAverage="0" bottom="0" percent="0" rank="0" text="" dxfId="11">
      <formula>INT(B12)=TODAY()</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priority="14" aboveAverage="0" equalAverage="0" bottom="0" percent="0" rank="0" text="" dxfId="12">
      <formula>AND(B12&lt;NOW()-0.125,B14="")</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priority="15" aboveAverage="0" equalAverage="0" bottom="0" percent="0" rank="0" text="" dxfId="13">
      <formula>AND(B12&lt;NOW()-0.125,C14="")</formula>
    </cfRule>
  </conditionalFormatting>
  <conditionalFormatting sqref="C5 F5 I5 L5 O5 R5 U5 X5 AA5 AD5 AG5 AJ5">
    <cfRule type="expression" priority="16" aboveAverage="0" equalAverage="0" bottom="0" percent="0" rank="0" text="" dxfId="14">
      <formula>COUNTIF($AN$32:$AN$39,RIGHT(B9,1))&gt;0</formula>
    </cfRule>
  </conditionalFormatting>
  <conditionalFormatting sqref="B5 E5 H5 K5 N5 Q5 T5 W5 Z5 AC5 AF5 AI5">
    <cfRule type="expression" priority="17" aboveAverage="0" equalAverage="0" bottom="0" percent="0" rank="0" text="" dxfId="15">
      <formula>COUNTIF($AN$32:$AN$39,RIGHT(B9,1))&gt;0</formula>
    </cfRule>
  </conditionalFormatting>
  <conditionalFormatting sqref="C44 F44 I44 L44 O44 R44 U44 X44 AA44 AD44 AG44 AJ44">
    <cfRule type="expression" priority="18" aboveAverage="0" equalAverage="0" bottom="0" percent="0" rank="0" text="" dxfId="16">
      <formula>COUNTIF($AN$32:$AN$39,RIGHT(B9,1))&gt;0</formula>
    </cfRule>
  </conditionalFormatting>
  <conditionalFormatting sqref="B44 E44 H44 K44 N44 Q44 T44 W44 Z44 AC44 AF44 AI44">
    <cfRule type="expression" priority="19" aboveAverage="0" equalAverage="0" bottom="0" percent="0" rank="0" text="" dxfId="17">
      <formula>COUNTIF($AN$32:$AN$39,RIGHT(B9,1))&gt;0</formula>
    </cfRule>
  </conditionalFormatting>
  <dataValidations count="2">
    <dataValidation allowBlank="true" errorStyle="stop" operator="between" showDropDown="false" showErrorMessage="true" showInputMessage="true"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type="whole">
      <formula1>0</formula1>
      <formula2>99</formula2>
    </dataValidation>
    <dataValidation allowBlank="true" errorStyle="stop" operator="lessThanOrEqual" showDropDown="false" showErrorMessage="true" showInputMessage="true" sqref="AL30:AL45 AN30:AN43 AM32:AM43 AO36:AQ36 AQ37:AQ39 AO39:AP39 AO44:AQ45" type="none">
      <formula1>0</formula1>
      <formula2>0</formula2>
    </dataValidation>
  </dataValidations>
  <hyperlinks>
    <hyperlink ref="T106" r:id="rId1" display="https://hermann-baum.de/excel/WorldCup/d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0" id="{CC2D4D1E-2CEB-4A41-A9C4-4680E98ADDA8}">
            <xm:f>Distinctness!$D$4&gt;0</xm:f>
            <x14:dxf>
              <font>
                <b val="0"/>
                <i val="0"/>
                <color rgb="FFB72343"/>
              </font>
            </x14:dxf>
          </x14:cfRule>
          <xm:sqref>B7</xm:sqref>
        </x14:conditionalFormatting>
        <x14:conditionalFormatting xmlns:xm="http://schemas.microsoft.com/office/excel/2006/main">
          <x14:cfRule type="expression" priority="21" id="{CD16704E-29D0-473E-82A1-A3424CF257E1}">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7" activeCellId="0" sqref="M7"/>
    </sheetView>
  </sheetViews>
  <sheetFormatPr defaultColWidth="11.42578125" defaultRowHeight="15" customHeight="false" zeroHeight="true" outlineLevelRow="0" outlineLevelCol="0"/>
  <cols>
    <col collapsed="false" customWidth="true" hidden="false" outlineLevel="0" max="2" min="2" style="134" width="21.57"/>
    <col collapsed="false" customWidth="true" hidden="false" outlineLevel="0" max="3" min="3" style="1" width="10.29"/>
    <col collapsed="false" customWidth="true" hidden="false" outlineLevel="0" max="4" min="4" style="1" width="18"/>
    <col collapsed="false" customWidth="true" hidden="false" outlineLevel="0" max="5" min="5" style="1" width="19"/>
    <col collapsed="false" customWidth="true" hidden="false" outlineLevel="0" max="6" min="6" style="1" width="9.29"/>
    <col collapsed="false" customWidth="true" hidden="false" outlineLevel="0" max="7" min="7" style="135" width="8.71"/>
    <col collapsed="false" customWidth="true" hidden="false" outlineLevel="0" max="8" min="8" style="135" width="9.86"/>
    <col collapsed="false" customWidth="true" hidden="false" outlineLevel="0" max="9" min="9" style="135" width="22"/>
    <col collapsed="false" customWidth="true" hidden="false" outlineLevel="0" max="10" min="10" style="0" width="12.71"/>
    <col collapsed="false" customWidth="true" hidden="false" outlineLevel="0" max="13" min="13" style="0" width="5.71"/>
    <col collapsed="false" customWidth="true" hidden="false" outlineLevel="0" max="14" min="14" style="0" width="19.29"/>
    <col collapsed="false" customWidth="false" hidden="true" outlineLevel="0" max="16384" min="16" style="0" width="11.43"/>
  </cols>
  <sheetData>
    <row r="1" customFormat="false" ht="26.8" hidden="false" customHeight="false" outlineLevel="0" collapsed="false">
      <c r="A1" s="136"/>
      <c r="B1" s="137" t="str">
        <f aca="false">Language!$E$250</f>
        <v>Daily schedule</v>
      </c>
      <c r="C1" s="137"/>
      <c r="D1" s="137"/>
      <c r="E1" s="137"/>
      <c r="F1" s="137"/>
      <c r="G1" s="137"/>
      <c r="H1" s="137"/>
      <c r="I1" s="138"/>
    </row>
    <row r="2" customFormat="false" ht="26.8" hidden="false" customHeight="false" outlineLevel="0" collapsed="false">
      <c r="A2" s="139"/>
      <c r="B2" s="140"/>
      <c r="C2" s="140"/>
      <c r="D2" s="140"/>
      <c r="E2" s="140"/>
      <c r="F2" s="140"/>
      <c r="G2" s="140"/>
      <c r="H2" s="140"/>
      <c r="I2" s="140"/>
      <c r="M2" s="141" t="str">
        <f aca="false">Language!$E$261</f>
        <v>Color favorites</v>
      </c>
      <c r="N2" s="141"/>
    </row>
    <row r="3" customFormat="false" ht="15" hidden="false" customHeight="false" outlineLevel="0" collapsed="false">
      <c r="A3" s="139"/>
      <c r="B3" s="142" t="str">
        <f aca="false">Language!$E$260</f>
        <v>Date</v>
      </c>
      <c r="C3" s="143" t="str">
        <f aca="false">Language!$E$253</f>
        <v>Time</v>
      </c>
      <c r="D3" s="143" t="str">
        <f aca="false">Language!$E$254</f>
        <v>Team 1</v>
      </c>
      <c r="E3" s="143" t="str">
        <f aca="false">Language!$E$255</f>
        <v>Team 2</v>
      </c>
      <c r="F3" s="144" t="str">
        <f aca="false">Language!$E$251</f>
        <v>Match No.</v>
      </c>
      <c r="G3" s="144" t="str">
        <f aca="false">Language!$E$252</f>
        <v>Teams</v>
      </c>
      <c r="H3" s="144"/>
      <c r="I3" s="144" t="str">
        <f aca="false">Language!$E$185</f>
        <v>Venue</v>
      </c>
      <c r="J3" s="144" t="str">
        <f aca="false">Language!$E$184</f>
        <v>TV channel</v>
      </c>
      <c r="K3" s="145"/>
      <c r="M3" s="146" t="str">
        <f aca="false">Language!$E$262</f>
        <v>Enter the group code here</v>
      </c>
      <c r="N3" s="146"/>
    </row>
    <row r="4" customFormat="false" ht="15" hidden="false" customHeight="false" outlineLevel="0" collapsed="false">
      <c r="A4" s="1"/>
      <c r="B4" s="147" t="n">
        <f aca="false">INDEX(Matches!$B$4:$J$113,MATCH($F4,Matches!$B$4:$B$113,0),5)</f>
        <v>46184.875</v>
      </c>
      <c r="C4" s="148" t="n">
        <f aca="false">INDEX(Matches!$B$4:$J$113,MATCH($F4,Matches!$B$4:$B$113,0),5)</f>
        <v>46184.875</v>
      </c>
      <c r="D4" s="149" t="str">
        <f aca="false">INDEX(Matches!$B$4:$J$113,MATCH($F4,Matches!$B$4:$B$113,0),8)</f>
        <v>Mexico</v>
      </c>
      <c r="E4" s="149" t="str">
        <f aca="false">INDEX(Matches!$B$4:$J$113,MATCH($F4,Matches!$B$4:$B$113,0),9)</f>
        <v>South Africa</v>
      </c>
      <c r="F4" s="150" t="n">
        <v>1</v>
      </c>
      <c r="G4" s="151" t="str">
        <f aca="false">INDEX(Matches!$B$4:$J$113,MATCH($F4,Matches!$B$4:$B$113,0),2)</f>
        <v>A1</v>
      </c>
      <c r="H4" s="151" t="str">
        <f aca="false">INDEX(Matches!$B$4:$J$113,MATCH($F4,Matches!$B$4:$B$113,0),3)</f>
        <v>A2</v>
      </c>
      <c r="I4" s="151" t="str">
        <f aca="false">IFERROR(VLOOKUP($F4,Matches!$B$4:$H$113,7,0),"")</f>
        <v>Mexico City</v>
      </c>
      <c r="J4" s="152"/>
      <c r="K4" s="153"/>
      <c r="M4" s="146"/>
      <c r="N4" s="146"/>
    </row>
    <row r="5" customFormat="false" ht="15" hidden="false" customHeight="false" outlineLevel="0" collapsed="false">
      <c r="A5" s="1"/>
      <c r="B5" s="147" t="n">
        <f aca="false">INDEX(Matches!$B$4:$J$113,MATCH($F5,Matches!$B$4:$B$113,0),5)</f>
        <v>46185.1666666667</v>
      </c>
      <c r="C5" s="148" t="n">
        <f aca="false">INDEX(Matches!$B$4:$J$113,MATCH($F5,Matches!$B$4:$B$113,0),5)</f>
        <v>46185.1666666667</v>
      </c>
      <c r="D5" s="149" t="str">
        <f aca="false">INDEX(Matches!$B$4:$J$113,MATCH($F5,Matches!$B$4:$B$113,0),8)</f>
        <v>Rep. of Korea</v>
      </c>
      <c r="E5" s="149" t="str">
        <f aca="false">INDEX(Matches!$B$4:$J$113,MATCH($F5,Matches!$B$4:$B$113,0),9)</f>
        <v>Czech Rep.</v>
      </c>
      <c r="F5" s="154" t="n">
        <v>2</v>
      </c>
      <c r="G5" s="151" t="str">
        <f aca="false">INDEX(Matches!$B$4:$J$113,MATCH($F5,Matches!$B$4:$B$113,0),2)</f>
        <v>A3</v>
      </c>
      <c r="H5" s="151" t="str">
        <f aca="false">INDEX(Matches!$B$4:$J$113,MATCH($F5,Matches!$B$4:$B$113,0),3)</f>
        <v>A4</v>
      </c>
      <c r="I5" s="151" t="str">
        <f aca="false">IFERROR(VLOOKUP($F5,Matches!$B$4:$H$113,7,0),"")</f>
        <v>Guadalajara</v>
      </c>
      <c r="J5" s="152"/>
      <c r="K5" s="153"/>
      <c r="M5" s="146"/>
      <c r="N5" s="146"/>
    </row>
    <row r="6" customFormat="false" ht="15" hidden="false" customHeight="false" outlineLevel="0" collapsed="false">
      <c r="A6" s="1"/>
      <c r="B6" s="155"/>
      <c r="C6" s="156"/>
      <c r="D6" s="157"/>
      <c r="E6" s="157"/>
      <c r="F6" s="158"/>
      <c r="G6" s="159"/>
      <c r="H6" s="159"/>
      <c r="I6" s="159"/>
      <c r="J6" s="159"/>
      <c r="K6" s="160"/>
      <c r="M6" s="161" t="s">
        <v>51</v>
      </c>
    </row>
    <row r="7" customFormat="false" ht="15" hidden="false" customHeight="false" outlineLevel="0" collapsed="false">
      <c r="A7" s="1"/>
      <c r="B7" s="147" t="n">
        <f aca="false">INDEX(Matches!$B$4:$J$113,MATCH($F7,Matches!$B$4:$B$113,0),5)</f>
        <v>46185.875</v>
      </c>
      <c r="C7" s="148" t="n">
        <f aca="false">INDEX(Matches!$B$4:$J$113,MATCH($F7,Matches!$B$4:$B$113,0),5)</f>
        <v>46185.875</v>
      </c>
      <c r="D7" s="149" t="str">
        <f aca="false">INDEX(Matches!$B$4:$J$113,MATCH($F7,Matches!$B$4:$B$113,0),8)</f>
        <v>Canada</v>
      </c>
      <c r="E7" s="149" t="str">
        <f aca="false">INDEX(Matches!$B$4:$J$113,MATCH($F7,Matches!$B$4:$B$113,0),9)</f>
        <v>Bosnia/Herzeg.</v>
      </c>
      <c r="F7" s="154" t="n">
        <v>3</v>
      </c>
      <c r="G7" s="151" t="str">
        <f aca="false">INDEX(Matches!$B$4:$J$113,MATCH($F7,Matches!$B$4:$B$113,0),2)</f>
        <v>B1</v>
      </c>
      <c r="H7" s="151" t="str">
        <f aca="false">INDEX(Matches!$B$4:$J$113,MATCH($F7,Matches!$B$4:$B$113,0),3)</f>
        <v>B2</v>
      </c>
      <c r="I7" s="151" t="str">
        <f aca="false">IFERROR(VLOOKUP($F7,Matches!$B$4:$H$113,7,0),"")</f>
        <v>Toronto</v>
      </c>
      <c r="J7" s="152"/>
      <c r="K7" s="153"/>
      <c r="M7" s="162" t="s">
        <v>52</v>
      </c>
      <c r="N7" s="163" t="str">
        <f aca="false">IFERROR(VLOOKUP(M7,Groups!$B$7:$D$65,3,0),"")</f>
        <v>England</v>
      </c>
    </row>
    <row r="8" customFormat="false" ht="15" hidden="false" customHeight="false" outlineLevel="0" collapsed="false">
      <c r="A8" s="1"/>
      <c r="B8" s="147" t="n">
        <f aca="false">INDEX(Matches!$B$4:$J$113,MATCH($F8,Matches!$B$4:$B$113,0),5)</f>
        <v>46186.125</v>
      </c>
      <c r="C8" s="148" t="n">
        <f aca="false">INDEX(Matches!$B$4:$J$113,MATCH($F8,Matches!$B$4:$B$113,0),5)</f>
        <v>46186.125</v>
      </c>
      <c r="D8" s="149" t="str">
        <f aca="false">INDEX(Matches!$B$4:$J$113,MATCH($F8,Matches!$B$4:$B$113,0),8)</f>
        <v>USA</v>
      </c>
      <c r="E8" s="149" t="str">
        <f aca="false">INDEX(Matches!$B$4:$J$113,MATCH($F8,Matches!$B$4:$B$113,0),9)</f>
        <v>Paraguay</v>
      </c>
      <c r="F8" s="154" t="n">
        <v>4</v>
      </c>
      <c r="G8" s="151" t="str">
        <f aca="false">INDEX(Matches!$B$4:$J$113,MATCH($F8,Matches!$B$4:$B$113,0),2)</f>
        <v>D1</v>
      </c>
      <c r="H8" s="151" t="str">
        <f aca="false">INDEX(Matches!$B$4:$J$113,MATCH($F8,Matches!$B$4:$B$113,0),3)</f>
        <v>D2</v>
      </c>
      <c r="I8" s="151" t="str">
        <f aca="false">IFERROR(VLOOKUP($F8,Matches!$B$4:$H$113,7,0),"")</f>
        <v>Los Angeles</v>
      </c>
      <c r="J8" s="152"/>
      <c r="K8" s="153"/>
      <c r="M8" s="164" t="s">
        <v>53</v>
      </c>
      <c r="N8" s="165" t="str">
        <f aca="false">IFERROR(VLOOKUP(M8,Groups!$B$7:$D$65,3,0),"")</f>
        <v>USA</v>
      </c>
    </row>
    <row r="9" customFormat="false" ht="15" hidden="false" customHeight="false" outlineLevel="0" collapsed="false">
      <c r="A9" s="1"/>
      <c r="B9" s="155"/>
      <c r="C9" s="156"/>
      <c r="D9" s="157"/>
      <c r="E9" s="157"/>
      <c r="F9" s="158"/>
      <c r="G9" s="159"/>
      <c r="H9" s="159"/>
      <c r="I9" s="159"/>
      <c r="J9" s="159"/>
      <c r="K9" s="160"/>
      <c r="M9" s="164" t="s">
        <v>54</v>
      </c>
      <c r="N9" s="166" t="str">
        <f aca="false">IFERROR(VLOOKUP(M9,Groups!$B$7:$D$65,3,0),"")</f>
        <v>Canada</v>
      </c>
    </row>
    <row r="10" customFormat="false" ht="15" hidden="false" customHeight="false" outlineLevel="0" collapsed="false">
      <c r="A10" s="1"/>
      <c r="B10" s="155" t="n">
        <f aca="false">INDEX(Matches!$B$4:$J$113,MATCH($F10,Matches!$B$4:$B$113,0),5)</f>
        <v>46186.875</v>
      </c>
      <c r="C10" s="156" t="n">
        <f aca="false">INDEX(Matches!$B$4:$J$113,MATCH($F10,Matches!$B$4:$B$113,0),5)</f>
        <v>46186.875</v>
      </c>
      <c r="D10" s="167" t="str">
        <f aca="false">INDEX(Matches!$B$4:$J$113,MATCH($F10,Matches!$B$4:$B$113,0),8)</f>
        <v>Qatar</v>
      </c>
      <c r="E10" s="167" t="str">
        <f aca="false">INDEX(Matches!$B$4:$J$113,MATCH($F10,Matches!$B$4:$B$113,0),9)</f>
        <v>Switzerland</v>
      </c>
      <c r="F10" s="158" t="n">
        <v>8</v>
      </c>
      <c r="G10" s="159" t="str">
        <f aca="false">INDEX(Matches!$B$4:$J$113,MATCH($F10,Matches!$B$4:$B$113,0),2)</f>
        <v>B3</v>
      </c>
      <c r="H10" s="159" t="str">
        <f aca="false">INDEX(Matches!$B$4:$J$113,MATCH($F10,Matches!$B$4:$B$113,0),3)</f>
        <v>B4</v>
      </c>
      <c r="I10" s="159" t="str">
        <f aca="false">IFERROR(VLOOKUP($F10,Matches!$B$4:$H$113,7,0),"")</f>
        <v>San Francisco Bay Area</v>
      </c>
      <c r="J10" s="152"/>
      <c r="K10" s="153"/>
      <c r="M10" s="168" t="s">
        <v>55</v>
      </c>
      <c r="N10" s="169" t="str">
        <f aca="false">IFERROR(VLOOKUP(M10,Groups!$B$7:$D$65,3,0),"")</f>
        <v>Mexico</v>
      </c>
    </row>
    <row r="11" customFormat="false" ht="15" hidden="false" customHeight="false" outlineLevel="0" collapsed="false">
      <c r="A11" s="1"/>
      <c r="B11" s="147" t="n">
        <f aca="false">INDEX(Matches!$B$4:$J$113,MATCH($F11,Matches!$B$4:$B$113,0),5)</f>
        <v>46187</v>
      </c>
      <c r="C11" s="148" t="n">
        <f aca="false">INDEX(Matches!$B$4:$J$113,MATCH($F11,Matches!$B$4:$B$113,0),5)</f>
        <v>46187</v>
      </c>
      <c r="D11" s="149" t="str">
        <f aca="false">INDEX(Matches!$B$4:$J$113,MATCH($F11,Matches!$B$4:$B$113,0),8)</f>
        <v>Brazil</v>
      </c>
      <c r="E11" s="149" t="str">
        <f aca="false">INDEX(Matches!$B$4:$J$113,MATCH($F11,Matches!$B$4:$B$113,0),9)</f>
        <v>Morocco</v>
      </c>
      <c r="F11" s="154" t="n">
        <v>7</v>
      </c>
      <c r="G11" s="151" t="str">
        <f aca="false">INDEX(Matches!$B$4:$J$113,MATCH($F11,Matches!$B$4:$B$113,0),2)</f>
        <v>C1</v>
      </c>
      <c r="H11" s="151" t="str">
        <f aca="false">INDEX(Matches!$B$4:$J$113,MATCH($F11,Matches!$B$4:$B$113,0),3)</f>
        <v>C2</v>
      </c>
      <c r="I11" s="151" t="str">
        <f aca="false">IFERROR(VLOOKUP($F11,Matches!$B$4:$H$113,7,0),"")</f>
        <v>New York/New Jersey</v>
      </c>
      <c r="J11" s="152"/>
      <c r="K11" s="153"/>
    </row>
    <row r="12" customFormat="false" ht="15" hidden="false" customHeight="false" outlineLevel="0" collapsed="false">
      <c r="A12" s="1"/>
      <c r="B12" s="147" t="n">
        <f aca="false">INDEX(Matches!$B$4:$J$113,MATCH($F12,Matches!$B$4:$B$113,0),5)</f>
        <v>46187.125</v>
      </c>
      <c r="C12" s="148" t="n">
        <f aca="false">INDEX(Matches!$B$4:$J$113,MATCH($F12,Matches!$B$4:$B$113,0),5)</f>
        <v>46187.125</v>
      </c>
      <c r="D12" s="149" t="str">
        <f aca="false">INDEX(Matches!$B$4:$J$113,MATCH($F12,Matches!$B$4:$B$113,0),8)</f>
        <v>Haiti</v>
      </c>
      <c r="E12" s="149" t="str">
        <f aca="false">INDEX(Matches!$B$4:$J$113,MATCH($F12,Matches!$B$4:$B$113,0),9)</f>
        <v>Scotland</v>
      </c>
      <c r="F12" s="154" t="n">
        <v>5</v>
      </c>
      <c r="G12" s="151" t="str">
        <f aca="false">INDEX(Matches!$B$4:$J$113,MATCH($F12,Matches!$B$4:$B$113,0),2)</f>
        <v>C3</v>
      </c>
      <c r="H12" s="151" t="str">
        <f aca="false">INDEX(Matches!$B$4:$J$113,MATCH($F12,Matches!$B$4:$B$113,0),3)</f>
        <v>C4</v>
      </c>
      <c r="I12" s="151" t="str">
        <f aca="false">IFERROR(VLOOKUP($F12,Matches!$B$4:$H$113,7,0),"")</f>
        <v>Boston</v>
      </c>
      <c r="J12" s="152"/>
      <c r="K12" s="153"/>
    </row>
    <row r="13" customFormat="false" ht="15" hidden="false" customHeight="false" outlineLevel="0" collapsed="false">
      <c r="A13" s="1"/>
      <c r="B13" s="147" t="n">
        <f aca="false">INDEX(Matches!$B$4:$J$113,MATCH($F13,Matches!$B$4:$B$113,0),5)</f>
        <v>46187.25</v>
      </c>
      <c r="C13" s="148" t="n">
        <f aca="false">INDEX(Matches!$B$4:$J$113,MATCH($F13,Matches!$B$4:$B$113,0),5)</f>
        <v>46187.25</v>
      </c>
      <c r="D13" s="149" t="str">
        <f aca="false">INDEX(Matches!$B$4:$J$113,MATCH($F13,Matches!$B$4:$B$113,0),8)</f>
        <v>Australia</v>
      </c>
      <c r="E13" s="149" t="str">
        <f aca="false">INDEX(Matches!$B$4:$J$113,MATCH($F13,Matches!$B$4:$B$113,0),9)</f>
        <v>Turkey</v>
      </c>
      <c r="F13" s="154" t="n">
        <v>6</v>
      </c>
      <c r="G13" s="151" t="str">
        <f aca="false">INDEX(Matches!$B$4:$J$113,MATCH($F13,Matches!$B$4:$B$113,0),2)</f>
        <v>D3</v>
      </c>
      <c r="H13" s="151" t="str">
        <f aca="false">INDEX(Matches!$B$4:$J$113,MATCH($F13,Matches!$B$4:$B$113,0),3)</f>
        <v>D4</v>
      </c>
      <c r="I13" s="151" t="str">
        <f aca="false">IFERROR(VLOOKUP($F13,Matches!$B$4:$H$113,7,0),"")</f>
        <v>Vancouver</v>
      </c>
      <c r="J13" s="152"/>
      <c r="K13" s="153"/>
    </row>
    <row r="14" customFormat="false" ht="15" hidden="false" customHeight="false" outlineLevel="0" collapsed="false">
      <c r="A14" s="1"/>
      <c r="B14" s="155"/>
      <c r="C14" s="156"/>
      <c r="D14" s="157"/>
      <c r="E14" s="157"/>
      <c r="F14" s="158"/>
      <c r="G14" s="159"/>
      <c r="H14" s="159"/>
      <c r="I14" s="159"/>
      <c r="J14" s="159"/>
      <c r="K14" s="160"/>
    </row>
    <row r="15" customFormat="false" ht="15" hidden="false" customHeight="false" outlineLevel="0" collapsed="false">
      <c r="A15" s="1"/>
      <c r="B15" s="147" t="n">
        <f aca="false">INDEX(Matches!$B$4:$J$113,MATCH($F15,Matches!$B$4:$B$113,0),5)</f>
        <v>46187.7916666667</v>
      </c>
      <c r="C15" s="148" t="n">
        <f aca="false">INDEX(Matches!$B$4:$J$113,MATCH($F15,Matches!$B$4:$B$113,0),5)</f>
        <v>46187.7916666667</v>
      </c>
      <c r="D15" s="149" t="str">
        <f aca="false">INDEX(Matches!$B$4:$J$113,MATCH($F15,Matches!$B$4:$B$113,0),8)</f>
        <v>Germany</v>
      </c>
      <c r="E15" s="149" t="str">
        <f aca="false">INDEX(Matches!$B$4:$J$113,MATCH($F15,Matches!$B$4:$B$113,0),9)</f>
        <v>Curaçao</v>
      </c>
      <c r="F15" s="154" t="n">
        <v>10</v>
      </c>
      <c r="G15" s="151" t="str">
        <f aca="false">INDEX(Matches!$B$4:$J$113,MATCH($F15,Matches!$B$4:$B$113,0),2)</f>
        <v>E1</v>
      </c>
      <c r="H15" s="151" t="str">
        <f aca="false">INDEX(Matches!$B$4:$J$113,MATCH($F15,Matches!$B$4:$B$113,0),3)</f>
        <v>E2</v>
      </c>
      <c r="I15" s="151" t="str">
        <f aca="false">IFERROR(VLOOKUP($F15,Matches!$B$4:$H$113,7,0),"")</f>
        <v>Houston</v>
      </c>
      <c r="J15" s="152"/>
      <c r="K15" s="153"/>
    </row>
    <row r="16" customFormat="false" ht="15" hidden="false" customHeight="false" outlineLevel="0" collapsed="false">
      <c r="A16" s="1"/>
      <c r="B16" s="147" t="n">
        <f aca="false">INDEX(Matches!$B$4:$J$113,MATCH($F16,Matches!$B$4:$B$113,0),5)</f>
        <v>46187.9166666667</v>
      </c>
      <c r="C16" s="148" t="n">
        <f aca="false">INDEX(Matches!$B$4:$J$113,MATCH($F16,Matches!$B$4:$B$113,0),5)</f>
        <v>46187.9166666667</v>
      </c>
      <c r="D16" s="149" t="str">
        <f aca="false">INDEX(Matches!$B$4:$J$113,MATCH($F16,Matches!$B$4:$B$113,0),8)</f>
        <v>Netherlands</v>
      </c>
      <c r="E16" s="149" t="str">
        <f aca="false">INDEX(Matches!$B$4:$J$113,MATCH($F16,Matches!$B$4:$B$113,0),9)</f>
        <v>Japan</v>
      </c>
      <c r="F16" s="154" t="n">
        <v>11</v>
      </c>
      <c r="G16" s="151" t="str">
        <f aca="false">INDEX(Matches!$B$4:$J$113,MATCH($F16,Matches!$B$4:$B$113,0),2)</f>
        <v>F1</v>
      </c>
      <c r="H16" s="151" t="str">
        <f aca="false">INDEX(Matches!$B$4:$J$113,MATCH($F16,Matches!$B$4:$B$113,0),3)</f>
        <v>F2</v>
      </c>
      <c r="I16" s="151" t="str">
        <f aca="false">IFERROR(VLOOKUP($F16,Matches!$B$4:$H$113,7,0),"")</f>
        <v>Dallas</v>
      </c>
      <c r="J16" s="152"/>
      <c r="K16" s="153"/>
    </row>
    <row r="17" customFormat="false" ht="15" hidden="false" customHeight="false" outlineLevel="0" collapsed="false">
      <c r="A17" s="1"/>
      <c r="B17" s="147" t="n">
        <f aca="false">INDEX(Matches!$B$4:$J$113,MATCH($F17,Matches!$B$4:$B$113,0),5)</f>
        <v>46188.0416666667</v>
      </c>
      <c r="C17" s="148" t="n">
        <f aca="false">INDEX(Matches!$B$4:$J$113,MATCH($F17,Matches!$B$4:$B$113,0),5)</f>
        <v>46188.0416666667</v>
      </c>
      <c r="D17" s="149" t="str">
        <f aca="false">INDEX(Matches!$B$4:$J$113,MATCH($F17,Matches!$B$4:$B$113,0),8)</f>
        <v>Ivory Coast</v>
      </c>
      <c r="E17" s="149" t="str">
        <f aca="false">INDEX(Matches!$B$4:$J$113,MATCH($F17,Matches!$B$4:$B$113,0),9)</f>
        <v>Ecuador</v>
      </c>
      <c r="F17" s="154" t="n">
        <v>9</v>
      </c>
      <c r="G17" s="151" t="str">
        <f aca="false">INDEX(Matches!$B$4:$J$113,MATCH($F17,Matches!$B$4:$B$113,0),2)</f>
        <v>E3</v>
      </c>
      <c r="H17" s="151" t="str">
        <f aca="false">INDEX(Matches!$B$4:$J$113,MATCH($F17,Matches!$B$4:$B$113,0),3)</f>
        <v>E4</v>
      </c>
      <c r="I17" s="151" t="str">
        <f aca="false">IFERROR(VLOOKUP($F17,Matches!$B$4:$H$113,7,0),"")</f>
        <v>Philadelphia</v>
      </c>
      <c r="J17" s="152"/>
      <c r="K17" s="153"/>
    </row>
    <row r="18" customFormat="false" ht="15" hidden="false" customHeight="false" outlineLevel="0" collapsed="false">
      <c r="A18" s="1"/>
      <c r="B18" s="147" t="n">
        <f aca="false">INDEX(Matches!$B$4:$J$113,MATCH($F18,Matches!$B$4:$B$113,0),5)</f>
        <v>46188.1666666667</v>
      </c>
      <c r="C18" s="148" t="n">
        <f aca="false">INDEX(Matches!$B$4:$J$113,MATCH($F18,Matches!$B$4:$B$113,0),5)</f>
        <v>46188.1666666667</v>
      </c>
      <c r="D18" s="149" t="str">
        <f aca="false">INDEX(Matches!$B$4:$J$113,MATCH($F18,Matches!$B$4:$B$113,0),8)</f>
        <v>Sweden</v>
      </c>
      <c r="E18" s="149" t="str">
        <f aca="false">INDEX(Matches!$B$4:$J$113,MATCH($F18,Matches!$B$4:$B$113,0),9)</f>
        <v>Tunisia</v>
      </c>
      <c r="F18" s="154" t="n">
        <v>12</v>
      </c>
      <c r="G18" s="151" t="str">
        <f aca="false">INDEX(Matches!$B$4:$J$113,MATCH($F18,Matches!$B$4:$B$113,0),2)</f>
        <v>F3</v>
      </c>
      <c r="H18" s="151" t="str">
        <f aca="false">INDEX(Matches!$B$4:$J$113,MATCH($F18,Matches!$B$4:$B$113,0),3)</f>
        <v>F4</v>
      </c>
      <c r="I18" s="151" t="str">
        <f aca="false">IFERROR(VLOOKUP($F18,Matches!$B$4:$H$113,7,0),"")</f>
        <v>Monterrey</v>
      </c>
      <c r="J18" s="152"/>
      <c r="K18" s="153"/>
    </row>
    <row r="19" customFormat="false" ht="15" hidden="false" customHeight="false" outlineLevel="0" collapsed="false">
      <c r="A19" s="1"/>
      <c r="B19" s="155"/>
      <c r="C19" s="156"/>
      <c r="D19" s="157"/>
      <c r="E19" s="157"/>
      <c r="F19" s="158"/>
      <c r="G19" s="159"/>
      <c r="H19" s="159"/>
      <c r="I19" s="159"/>
      <c r="J19" s="159"/>
      <c r="K19" s="160"/>
    </row>
    <row r="20" customFormat="false" ht="15" hidden="false" customHeight="false" outlineLevel="0" collapsed="false">
      <c r="A20" s="1"/>
      <c r="B20" s="147" t="n">
        <f aca="false">INDEX(Matches!$B$4:$J$113,MATCH($F20,Matches!$B$4:$B$113,0),5)</f>
        <v>46188.75</v>
      </c>
      <c r="C20" s="148" t="n">
        <f aca="false">INDEX(Matches!$B$4:$J$113,MATCH($F20,Matches!$B$4:$B$113,0),5)</f>
        <v>46188.75</v>
      </c>
      <c r="D20" s="149" t="str">
        <f aca="false">INDEX(Matches!$B$4:$J$113,MATCH($F20,Matches!$B$4:$B$113,0),8)</f>
        <v>Spain</v>
      </c>
      <c r="E20" s="149" t="str">
        <f aca="false">INDEX(Matches!$B$4:$J$113,MATCH($F20,Matches!$B$4:$B$113,0),9)</f>
        <v>Cape Verde</v>
      </c>
      <c r="F20" s="154" t="n">
        <v>14</v>
      </c>
      <c r="G20" s="151" t="str">
        <f aca="false">INDEX(Matches!$B$4:$J$113,MATCH($F20,Matches!$B$4:$B$113,0),2)</f>
        <v>H1</v>
      </c>
      <c r="H20" s="151" t="str">
        <f aca="false">INDEX(Matches!$B$4:$J$113,MATCH($F20,Matches!$B$4:$B$113,0),3)</f>
        <v>H2</v>
      </c>
      <c r="I20" s="151" t="str">
        <f aca="false">IFERROR(VLOOKUP($F20,Matches!$B$4:$H$113,7,0),"")</f>
        <v>Atlanta</v>
      </c>
      <c r="J20" s="152"/>
      <c r="K20" s="153"/>
    </row>
    <row r="21" customFormat="false" ht="15" hidden="false" customHeight="false" outlineLevel="0" collapsed="false">
      <c r="A21" s="1"/>
      <c r="B21" s="147" t="n">
        <f aca="false">INDEX(Matches!$B$4:$J$113,MATCH($F21,Matches!$B$4:$B$113,0),5)</f>
        <v>46188.875</v>
      </c>
      <c r="C21" s="148" t="n">
        <f aca="false">INDEX(Matches!$B$4:$J$113,MATCH($F21,Matches!$B$4:$B$113,0),5)</f>
        <v>46188.875</v>
      </c>
      <c r="D21" s="149" t="str">
        <f aca="false">INDEX(Matches!$B$4:$J$113,MATCH($F21,Matches!$B$4:$B$113,0),8)</f>
        <v>Belgium</v>
      </c>
      <c r="E21" s="149" t="str">
        <f aca="false">INDEX(Matches!$B$4:$J$113,MATCH($F21,Matches!$B$4:$B$113,0),9)</f>
        <v>Egypt</v>
      </c>
      <c r="F21" s="154" t="n">
        <v>16</v>
      </c>
      <c r="G21" s="151" t="str">
        <f aca="false">INDEX(Matches!$B$4:$J$113,MATCH($F21,Matches!$B$4:$B$113,0),2)</f>
        <v>G1</v>
      </c>
      <c r="H21" s="151" t="str">
        <f aca="false">INDEX(Matches!$B$4:$J$113,MATCH($F21,Matches!$B$4:$B$113,0),3)</f>
        <v>G2</v>
      </c>
      <c r="I21" s="151" t="str">
        <f aca="false">IFERROR(VLOOKUP($F21,Matches!$B$4:$H$113,7,0),"")</f>
        <v>Seattle</v>
      </c>
      <c r="J21" s="152"/>
      <c r="K21" s="153"/>
    </row>
    <row r="22" customFormat="false" ht="15" hidden="false" customHeight="false" outlineLevel="0" collapsed="false">
      <c r="A22" s="1"/>
      <c r="B22" s="147" t="n">
        <f aca="false">INDEX(Matches!$B$4:$J$113,MATCH($F22,Matches!$B$4:$B$113,0),5)</f>
        <v>46189</v>
      </c>
      <c r="C22" s="148" t="n">
        <f aca="false">INDEX(Matches!$B$4:$J$113,MATCH($F22,Matches!$B$4:$B$113,0),5)</f>
        <v>46189</v>
      </c>
      <c r="D22" s="149" t="str">
        <f aca="false">INDEX(Matches!$B$4:$J$113,MATCH($F22,Matches!$B$4:$B$113,0),8)</f>
        <v>Saudi Arabia</v>
      </c>
      <c r="E22" s="149" t="str">
        <f aca="false">INDEX(Matches!$B$4:$J$113,MATCH($F22,Matches!$B$4:$B$113,0),9)</f>
        <v>Uruguay</v>
      </c>
      <c r="F22" s="154" t="n">
        <v>13</v>
      </c>
      <c r="G22" s="151" t="str">
        <f aca="false">INDEX(Matches!$B$4:$J$113,MATCH($F22,Matches!$B$4:$B$113,0),2)</f>
        <v>H3</v>
      </c>
      <c r="H22" s="151" t="str">
        <f aca="false">INDEX(Matches!$B$4:$J$113,MATCH($F22,Matches!$B$4:$B$113,0),3)</f>
        <v>H4</v>
      </c>
      <c r="I22" s="151" t="str">
        <f aca="false">IFERROR(VLOOKUP($F22,Matches!$B$4:$H$113,7,0),"")</f>
        <v>Miami</v>
      </c>
      <c r="J22" s="152"/>
      <c r="K22" s="153"/>
    </row>
    <row r="23" customFormat="false" ht="15" hidden="false" customHeight="false" outlineLevel="0" collapsed="false">
      <c r="A23" s="1"/>
      <c r="B23" s="155" t="n">
        <f aca="false">INDEX(Matches!$B$4:$J$113,MATCH($F23,Matches!$B$4:$B$113,0),5)</f>
        <v>46189.125</v>
      </c>
      <c r="C23" s="156" t="n">
        <f aca="false">INDEX(Matches!$B$4:$J$113,MATCH($F23,Matches!$B$4:$B$113,0),5)</f>
        <v>46189.125</v>
      </c>
      <c r="D23" s="167" t="str">
        <f aca="false">INDEX(Matches!$B$4:$J$113,MATCH($F23,Matches!$B$4:$B$113,0),8)</f>
        <v>IR Iran</v>
      </c>
      <c r="E23" s="167" t="str">
        <f aca="false">INDEX(Matches!$B$4:$J$113,MATCH($F23,Matches!$B$4:$B$113,0),9)</f>
        <v>New Zealand</v>
      </c>
      <c r="F23" s="158" t="n">
        <v>15</v>
      </c>
      <c r="G23" s="159" t="str">
        <f aca="false">INDEX(Matches!$B$4:$J$113,MATCH($F23,Matches!$B$4:$B$113,0),2)</f>
        <v>G3</v>
      </c>
      <c r="H23" s="159" t="str">
        <f aca="false">INDEX(Matches!$B$4:$J$113,MATCH($F23,Matches!$B$4:$B$113,0),3)</f>
        <v>G4</v>
      </c>
      <c r="I23" s="159" t="str">
        <f aca="false">IFERROR(VLOOKUP($F23,Matches!$B$4:$H$113,7,0),"")</f>
        <v>Los Angeles</v>
      </c>
      <c r="J23" s="152"/>
      <c r="K23" s="153"/>
    </row>
    <row r="24" customFormat="false" ht="15" hidden="false" customHeight="false" outlineLevel="0" collapsed="false">
      <c r="A24" s="1"/>
      <c r="B24" s="155"/>
      <c r="C24" s="156"/>
      <c r="D24" s="157"/>
      <c r="E24" s="157"/>
      <c r="F24" s="158"/>
      <c r="G24" s="159"/>
      <c r="H24" s="159"/>
      <c r="I24" s="159"/>
      <c r="J24" s="159"/>
      <c r="K24" s="160"/>
    </row>
    <row r="25" customFormat="false" ht="15" hidden="false" customHeight="false" outlineLevel="0" collapsed="false">
      <c r="A25" s="1"/>
      <c r="B25" s="147" t="n">
        <f aca="false">INDEX(Matches!$B$4:$J$113,MATCH($F25,Matches!$B$4:$B$113,0),5)</f>
        <v>46189.875</v>
      </c>
      <c r="C25" s="148" t="n">
        <f aca="false">INDEX(Matches!$B$4:$J$113,MATCH($F25,Matches!$B$4:$B$113,0),5)</f>
        <v>46189.875</v>
      </c>
      <c r="D25" s="149" t="str">
        <f aca="false">INDEX(Matches!$B$4:$J$113,MATCH($F25,Matches!$B$4:$B$113,0),8)</f>
        <v>France</v>
      </c>
      <c r="E25" s="149" t="str">
        <f aca="false">INDEX(Matches!$B$4:$J$113,MATCH($F25,Matches!$B$4:$B$113,0),9)</f>
        <v>Senegal</v>
      </c>
      <c r="F25" s="154" t="n">
        <v>17</v>
      </c>
      <c r="G25" s="151" t="str">
        <f aca="false">INDEX(Matches!$B$4:$J$113,MATCH($F25,Matches!$B$4:$B$113,0),2)</f>
        <v>I1</v>
      </c>
      <c r="H25" s="151" t="str">
        <f aca="false">INDEX(Matches!$B$4:$J$113,MATCH($F25,Matches!$B$4:$B$113,0),3)</f>
        <v>I2</v>
      </c>
      <c r="I25" s="151" t="str">
        <f aca="false">IFERROR(VLOOKUP($F25,Matches!$B$4:$H$113,7,0),"")</f>
        <v>New York/New Jersey</v>
      </c>
      <c r="J25" s="152"/>
      <c r="K25" s="153"/>
    </row>
    <row r="26" customFormat="false" ht="15" hidden="false" customHeight="false" outlineLevel="0" collapsed="false">
      <c r="A26" s="1"/>
      <c r="B26" s="147" t="n">
        <f aca="false">INDEX(Matches!$B$4:$J$113,MATCH($F26,Matches!$B$4:$B$113,0),5)</f>
        <v>46190</v>
      </c>
      <c r="C26" s="148" t="n">
        <f aca="false">INDEX(Matches!$B$4:$J$113,MATCH($F26,Matches!$B$4:$B$113,0),5)</f>
        <v>46190</v>
      </c>
      <c r="D26" s="149" t="str">
        <f aca="false">INDEX(Matches!$B$4:$J$113,MATCH($F26,Matches!$B$4:$B$113,0),8)</f>
        <v>Iraq</v>
      </c>
      <c r="E26" s="149" t="str">
        <f aca="false">INDEX(Matches!$B$4:$J$113,MATCH($F26,Matches!$B$4:$B$113,0),9)</f>
        <v>Norway</v>
      </c>
      <c r="F26" s="154" t="n">
        <v>18</v>
      </c>
      <c r="G26" s="151" t="str">
        <f aca="false">INDEX(Matches!$B$4:$J$113,MATCH($F26,Matches!$B$4:$B$113,0),2)</f>
        <v>I3</v>
      </c>
      <c r="H26" s="151" t="str">
        <f aca="false">INDEX(Matches!$B$4:$J$113,MATCH($F26,Matches!$B$4:$B$113,0),3)</f>
        <v>I4</v>
      </c>
      <c r="I26" s="151" t="str">
        <f aca="false">IFERROR(VLOOKUP($F26,Matches!$B$4:$H$113,7,0),"")</f>
        <v>Boston</v>
      </c>
      <c r="J26" s="152"/>
      <c r="K26" s="153"/>
    </row>
    <row r="27" customFormat="false" ht="15" hidden="false" customHeight="false" outlineLevel="0" collapsed="false">
      <c r="A27" s="1"/>
      <c r="B27" s="147" t="n">
        <f aca="false">INDEX(Matches!$B$4:$J$113,MATCH($F27,Matches!$B$4:$B$113,0),5)</f>
        <v>46190.125</v>
      </c>
      <c r="C27" s="148" t="n">
        <f aca="false">INDEX(Matches!$B$4:$J$113,MATCH($F27,Matches!$B$4:$B$113,0),5)</f>
        <v>46190.125</v>
      </c>
      <c r="D27" s="149" t="str">
        <f aca="false">INDEX(Matches!$B$4:$J$113,MATCH($F27,Matches!$B$4:$B$113,0),8)</f>
        <v>Argentina</v>
      </c>
      <c r="E27" s="149" t="str">
        <f aca="false">INDEX(Matches!$B$4:$J$113,MATCH($F27,Matches!$B$4:$B$113,0),9)</f>
        <v>Algeria</v>
      </c>
      <c r="F27" s="154" t="n">
        <v>19</v>
      </c>
      <c r="G27" s="151" t="str">
        <f aca="false">INDEX(Matches!$B$4:$J$113,MATCH($F27,Matches!$B$4:$B$113,0),2)</f>
        <v>J1</v>
      </c>
      <c r="H27" s="151" t="str">
        <f aca="false">INDEX(Matches!$B$4:$J$113,MATCH($F27,Matches!$B$4:$B$113,0),3)</f>
        <v>J2</v>
      </c>
      <c r="I27" s="151" t="str">
        <f aca="false">IFERROR(VLOOKUP($F27,Matches!$B$4:$H$113,7,0),"")</f>
        <v>Kansas City</v>
      </c>
      <c r="J27" s="152"/>
      <c r="K27" s="153"/>
    </row>
    <row r="28" customFormat="false" ht="15" hidden="false" customHeight="false" outlineLevel="0" collapsed="false">
      <c r="A28" s="1"/>
      <c r="B28" s="147" t="n">
        <f aca="false">INDEX(Matches!$B$4:$J$113,MATCH($F28,Matches!$B$4:$B$113,0),5)</f>
        <v>46190.25</v>
      </c>
      <c r="C28" s="148" t="n">
        <f aca="false">INDEX(Matches!$B$4:$J$113,MATCH($F28,Matches!$B$4:$B$113,0),5)</f>
        <v>46190.25</v>
      </c>
      <c r="D28" s="149" t="str">
        <f aca="false">INDEX(Matches!$B$4:$J$113,MATCH($F28,Matches!$B$4:$B$113,0),8)</f>
        <v>Austria</v>
      </c>
      <c r="E28" s="149" t="str">
        <f aca="false">INDEX(Matches!$B$4:$J$113,MATCH($F28,Matches!$B$4:$B$113,0),9)</f>
        <v>Jordan</v>
      </c>
      <c r="F28" s="154" t="n">
        <v>20</v>
      </c>
      <c r="G28" s="151" t="str">
        <f aca="false">INDEX(Matches!$B$4:$J$113,MATCH($F28,Matches!$B$4:$B$113,0),2)</f>
        <v>J3</v>
      </c>
      <c r="H28" s="151" t="str">
        <f aca="false">INDEX(Matches!$B$4:$J$113,MATCH($F28,Matches!$B$4:$B$113,0),3)</f>
        <v>J4</v>
      </c>
      <c r="I28" s="151" t="str">
        <f aca="false">IFERROR(VLOOKUP($F28,Matches!$B$4:$H$113,7,0),"")</f>
        <v>San Francisco Bay Area</v>
      </c>
      <c r="J28" s="152"/>
      <c r="K28" s="153"/>
    </row>
    <row r="29" customFormat="false" ht="15" hidden="false" customHeight="false" outlineLevel="0" collapsed="false">
      <c r="A29" s="1"/>
      <c r="B29" s="155"/>
      <c r="C29" s="156"/>
      <c r="D29" s="157"/>
      <c r="E29" s="157"/>
      <c r="F29" s="158"/>
      <c r="G29" s="159"/>
      <c r="H29" s="159"/>
      <c r="I29" s="159"/>
      <c r="J29" s="159"/>
      <c r="K29" s="160"/>
    </row>
    <row r="30" customFormat="false" ht="15" hidden="false" customHeight="false" outlineLevel="0" collapsed="false">
      <c r="A30" s="1"/>
      <c r="B30" s="147" t="n">
        <f aca="false">INDEX(Matches!$B$4:$J$113,MATCH($F30,Matches!$B$4:$B$113,0),5)</f>
        <v>46190.7916666667</v>
      </c>
      <c r="C30" s="148" t="n">
        <f aca="false">INDEX(Matches!$B$4:$J$113,MATCH($F30,Matches!$B$4:$B$113,0),5)</f>
        <v>46190.7916666667</v>
      </c>
      <c r="D30" s="149" t="str">
        <f aca="false">INDEX(Matches!$B$4:$J$113,MATCH($F30,Matches!$B$4:$B$113,0),8)</f>
        <v>Portugal</v>
      </c>
      <c r="E30" s="149" t="str">
        <f aca="false">INDEX(Matches!$B$4:$J$113,MATCH($F30,Matches!$B$4:$B$113,0),9)</f>
        <v>DR Congo</v>
      </c>
      <c r="F30" s="154" t="n">
        <v>23</v>
      </c>
      <c r="G30" s="151" t="str">
        <f aca="false">INDEX(Matches!$B$4:$J$113,MATCH($F30,Matches!$B$4:$B$113,0),2)</f>
        <v>K1</v>
      </c>
      <c r="H30" s="151" t="str">
        <f aca="false">INDEX(Matches!$B$4:$J$113,MATCH($F30,Matches!$B$4:$B$113,0),3)</f>
        <v>K2</v>
      </c>
      <c r="I30" s="151" t="str">
        <f aca="false">IFERROR(VLOOKUP($F30,Matches!$B$4:$H$113,7,0),"")</f>
        <v>Houston</v>
      </c>
      <c r="J30" s="152"/>
      <c r="K30" s="153"/>
    </row>
    <row r="31" customFormat="false" ht="15" hidden="false" customHeight="false" outlineLevel="0" collapsed="false">
      <c r="A31" s="1"/>
      <c r="B31" s="147" t="n">
        <f aca="false">INDEX(Matches!$B$4:$J$113,MATCH($F31,Matches!$B$4:$B$113,0),5)</f>
        <v>46190.9166666667</v>
      </c>
      <c r="C31" s="148" t="n">
        <f aca="false">INDEX(Matches!$B$4:$J$113,MATCH($F31,Matches!$B$4:$B$113,0),5)</f>
        <v>46190.9166666667</v>
      </c>
      <c r="D31" s="149" t="str">
        <f aca="false">INDEX(Matches!$B$4:$J$113,MATCH($F31,Matches!$B$4:$B$113,0),8)</f>
        <v>England</v>
      </c>
      <c r="E31" s="149" t="str">
        <f aca="false">INDEX(Matches!$B$4:$J$113,MATCH($F31,Matches!$B$4:$B$113,0),9)</f>
        <v>Croatia</v>
      </c>
      <c r="F31" s="154" t="n">
        <v>22</v>
      </c>
      <c r="G31" s="151" t="str">
        <f aca="false">INDEX(Matches!$B$4:$J$113,MATCH($F31,Matches!$B$4:$B$113,0),2)</f>
        <v>L1</v>
      </c>
      <c r="H31" s="151" t="str">
        <f aca="false">INDEX(Matches!$B$4:$J$113,MATCH($F31,Matches!$B$4:$B$113,0),3)</f>
        <v>L2</v>
      </c>
      <c r="I31" s="151" t="str">
        <f aca="false">IFERROR(VLOOKUP($F31,Matches!$B$4:$H$113,7,0),"")</f>
        <v>Dallas</v>
      </c>
      <c r="J31" s="152"/>
      <c r="K31" s="153"/>
    </row>
    <row r="32" customFormat="false" ht="15" hidden="false" customHeight="false" outlineLevel="0" collapsed="false">
      <c r="A32" s="1"/>
      <c r="B32" s="147" t="n">
        <f aca="false">INDEX(Matches!$B$4:$J$113,MATCH($F32,Matches!$B$4:$B$113,0),5)</f>
        <v>46191.0416666667</v>
      </c>
      <c r="C32" s="148" t="n">
        <f aca="false">INDEX(Matches!$B$4:$J$113,MATCH($F32,Matches!$B$4:$B$113,0),5)</f>
        <v>46191.0416666667</v>
      </c>
      <c r="D32" s="149" t="str">
        <f aca="false">INDEX(Matches!$B$4:$J$113,MATCH($F32,Matches!$B$4:$B$113,0),8)</f>
        <v>Ghana</v>
      </c>
      <c r="E32" s="149" t="str">
        <f aca="false">INDEX(Matches!$B$4:$J$113,MATCH($F32,Matches!$B$4:$B$113,0),9)</f>
        <v>Panama</v>
      </c>
      <c r="F32" s="154" t="n">
        <v>21</v>
      </c>
      <c r="G32" s="151" t="str">
        <f aca="false">INDEX(Matches!$B$4:$J$113,MATCH($F32,Matches!$B$4:$B$113,0),2)</f>
        <v>L3</v>
      </c>
      <c r="H32" s="151" t="str">
        <f aca="false">INDEX(Matches!$B$4:$J$113,MATCH($F32,Matches!$B$4:$B$113,0),3)</f>
        <v>L4</v>
      </c>
      <c r="I32" s="151" t="str">
        <f aca="false">IFERROR(VLOOKUP($F32,Matches!$B$4:$H$113,7,0),"")</f>
        <v>Toronto</v>
      </c>
      <c r="J32" s="152"/>
      <c r="K32" s="153"/>
    </row>
    <row r="33" customFormat="false" ht="15" hidden="false" customHeight="false" outlineLevel="0" collapsed="false">
      <c r="A33" s="1"/>
      <c r="B33" s="147" t="n">
        <f aca="false">INDEX(Matches!$B$4:$J$113,MATCH($F33,Matches!$B$4:$B$113,0),5)</f>
        <v>46191.1666666667</v>
      </c>
      <c r="C33" s="148" t="n">
        <f aca="false">INDEX(Matches!$B$4:$J$113,MATCH($F33,Matches!$B$4:$B$113,0),5)</f>
        <v>46191.1666666667</v>
      </c>
      <c r="D33" s="149" t="str">
        <f aca="false">INDEX(Matches!$B$4:$J$113,MATCH($F33,Matches!$B$4:$B$113,0),8)</f>
        <v>Uzbekistan</v>
      </c>
      <c r="E33" s="149" t="str">
        <f aca="false">INDEX(Matches!$B$4:$J$113,MATCH($F33,Matches!$B$4:$B$113,0),9)</f>
        <v>Colombia</v>
      </c>
      <c r="F33" s="154" t="n">
        <v>24</v>
      </c>
      <c r="G33" s="151" t="str">
        <f aca="false">INDEX(Matches!$B$4:$J$113,MATCH($F33,Matches!$B$4:$B$113,0),2)</f>
        <v>K3</v>
      </c>
      <c r="H33" s="151" t="str">
        <f aca="false">INDEX(Matches!$B$4:$J$113,MATCH($F33,Matches!$B$4:$B$113,0),3)</f>
        <v>K4</v>
      </c>
      <c r="I33" s="151" t="str">
        <f aca="false">IFERROR(VLOOKUP($F33,Matches!$B$4:$H$113,7,0),"")</f>
        <v>Mexico City</v>
      </c>
      <c r="J33" s="152"/>
      <c r="K33" s="153"/>
    </row>
    <row r="34" customFormat="false" ht="15" hidden="false" customHeight="false" outlineLevel="0" collapsed="false">
      <c r="A34" s="1"/>
      <c r="B34" s="155"/>
      <c r="C34" s="156"/>
      <c r="D34" s="157"/>
      <c r="E34" s="157"/>
      <c r="F34" s="158"/>
      <c r="G34" s="159"/>
      <c r="H34" s="159"/>
      <c r="I34" s="159"/>
      <c r="J34" s="159"/>
      <c r="K34" s="160"/>
    </row>
    <row r="35" customFormat="false" ht="15" hidden="false" customHeight="false" outlineLevel="0" collapsed="false">
      <c r="A35" s="1"/>
      <c r="B35" s="147" t="n">
        <f aca="false">INDEX(Matches!$B$4:$J$113,MATCH($F35,Matches!$B$4:$B$113,0),5)</f>
        <v>46191.75</v>
      </c>
      <c r="C35" s="148" t="n">
        <f aca="false">INDEX(Matches!$B$4:$J$113,MATCH($F35,Matches!$B$4:$B$113,0),5)</f>
        <v>46191.75</v>
      </c>
      <c r="D35" s="149" t="str">
        <f aca="false">INDEX(Matches!$B$4:$J$113,MATCH($F35,Matches!$B$4:$B$113,0),8)</f>
        <v>Czech Rep.</v>
      </c>
      <c r="E35" s="149" t="str">
        <f aca="false">INDEX(Matches!$B$4:$J$113,MATCH($F35,Matches!$B$4:$B$113,0),9)</f>
        <v>South Africa</v>
      </c>
      <c r="F35" s="154" t="n">
        <v>25</v>
      </c>
      <c r="G35" s="151" t="str">
        <f aca="false">INDEX(Matches!$B$4:$J$113,MATCH($F35,Matches!$B$4:$B$113,0),2)</f>
        <v>A4</v>
      </c>
      <c r="H35" s="151" t="str">
        <f aca="false">INDEX(Matches!$B$4:$J$113,MATCH($F35,Matches!$B$4:$B$113,0),3)</f>
        <v>A2</v>
      </c>
      <c r="I35" s="151" t="str">
        <f aca="false">IFERROR(VLOOKUP($F35,Matches!$B$4:$H$113,7,0),"")</f>
        <v>Atlanta</v>
      </c>
      <c r="J35" s="152"/>
      <c r="K35" s="153"/>
    </row>
    <row r="36" customFormat="false" ht="15" hidden="false" customHeight="false" outlineLevel="0" collapsed="false">
      <c r="A36" s="1"/>
      <c r="B36" s="147" t="n">
        <f aca="false">INDEX(Matches!$B$4:$J$113,MATCH($F36,Matches!$B$4:$B$113,0),5)</f>
        <v>46191.875</v>
      </c>
      <c r="C36" s="148" t="n">
        <f aca="false">INDEX(Matches!$B$4:$J$113,MATCH($F36,Matches!$B$4:$B$113,0),5)</f>
        <v>46191.875</v>
      </c>
      <c r="D36" s="149" t="str">
        <f aca="false">INDEX(Matches!$B$4:$J$113,MATCH($F36,Matches!$B$4:$B$113,0),8)</f>
        <v>Switzerland</v>
      </c>
      <c r="E36" s="149" t="str">
        <f aca="false">INDEX(Matches!$B$4:$J$113,MATCH($F36,Matches!$B$4:$B$113,0),9)</f>
        <v>Bosnia/Herzeg.</v>
      </c>
      <c r="F36" s="154" t="n">
        <v>26</v>
      </c>
      <c r="G36" s="151" t="str">
        <f aca="false">INDEX(Matches!$B$4:$J$113,MATCH($F36,Matches!$B$4:$B$113,0),2)</f>
        <v>B4</v>
      </c>
      <c r="H36" s="151" t="str">
        <f aca="false">INDEX(Matches!$B$4:$J$113,MATCH($F36,Matches!$B$4:$B$113,0),3)</f>
        <v>B2</v>
      </c>
      <c r="I36" s="151" t="str">
        <f aca="false">IFERROR(VLOOKUP($F36,Matches!$B$4:$H$113,7,0),"")</f>
        <v>Los Angeles</v>
      </c>
      <c r="J36" s="152"/>
      <c r="K36" s="153"/>
    </row>
    <row r="37" customFormat="false" ht="15" hidden="false" customHeight="false" outlineLevel="0" collapsed="false">
      <c r="A37" s="1"/>
      <c r="B37" s="147" t="n">
        <f aca="false">INDEX(Matches!$B$4:$J$113,MATCH($F37,Matches!$B$4:$B$113,0),5)</f>
        <v>46192</v>
      </c>
      <c r="C37" s="148" t="n">
        <f aca="false">INDEX(Matches!$B$4:$J$113,MATCH($F37,Matches!$B$4:$B$113,0),5)</f>
        <v>46192</v>
      </c>
      <c r="D37" s="149" t="str">
        <f aca="false">INDEX(Matches!$B$4:$J$113,MATCH($F37,Matches!$B$4:$B$113,0),8)</f>
        <v>Canada</v>
      </c>
      <c r="E37" s="149" t="str">
        <f aca="false">INDEX(Matches!$B$4:$J$113,MATCH($F37,Matches!$B$4:$B$113,0),9)</f>
        <v>Qatar</v>
      </c>
      <c r="F37" s="154" t="n">
        <v>27</v>
      </c>
      <c r="G37" s="151" t="str">
        <f aca="false">INDEX(Matches!$B$4:$J$113,MATCH($F37,Matches!$B$4:$B$113,0),2)</f>
        <v>B1</v>
      </c>
      <c r="H37" s="151" t="str">
        <f aca="false">INDEX(Matches!$B$4:$J$113,MATCH($F37,Matches!$B$4:$B$113,0),3)</f>
        <v>B3</v>
      </c>
      <c r="I37" s="151" t="str">
        <f aca="false">IFERROR(VLOOKUP($F37,Matches!$B$4:$H$113,7,0),"")</f>
        <v>Vancouver</v>
      </c>
      <c r="J37" s="152"/>
      <c r="K37" s="153"/>
    </row>
    <row r="38" customFormat="false" ht="15" hidden="false" customHeight="false" outlineLevel="0" collapsed="false">
      <c r="A38" s="1"/>
      <c r="B38" s="147" t="n">
        <f aca="false">INDEX(Matches!$B$4:$J$113,MATCH($F38,Matches!$B$4:$B$113,0),5)</f>
        <v>46192.125</v>
      </c>
      <c r="C38" s="148" t="n">
        <f aca="false">INDEX(Matches!$B$4:$J$113,MATCH($F38,Matches!$B$4:$B$113,0),5)</f>
        <v>46192.125</v>
      </c>
      <c r="D38" s="149" t="str">
        <f aca="false">INDEX(Matches!$B$4:$J$113,MATCH($F38,Matches!$B$4:$B$113,0),8)</f>
        <v>Mexico</v>
      </c>
      <c r="E38" s="149" t="str">
        <f aca="false">INDEX(Matches!$B$4:$J$113,MATCH($F38,Matches!$B$4:$B$113,0),9)</f>
        <v>Rep. of Korea</v>
      </c>
      <c r="F38" s="154" t="n">
        <v>28</v>
      </c>
      <c r="G38" s="151" t="str">
        <f aca="false">INDEX(Matches!$B$4:$J$113,MATCH($F38,Matches!$B$4:$B$113,0),2)</f>
        <v>A1</v>
      </c>
      <c r="H38" s="151" t="str">
        <f aca="false">INDEX(Matches!$B$4:$J$113,MATCH($F38,Matches!$B$4:$B$113,0),3)</f>
        <v>A3</v>
      </c>
      <c r="I38" s="151" t="str">
        <f aca="false">IFERROR(VLOOKUP($F38,Matches!$B$4:$H$113,7,0),"")</f>
        <v>Guadalajara</v>
      </c>
      <c r="J38" s="152"/>
      <c r="K38" s="153"/>
    </row>
    <row r="39" customFormat="false" ht="15" hidden="false" customHeight="false" outlineLevel="0" collapsed="false">
      <c r="A39" s="1"/>
      <c r="B39" s="155"/>
      <c r="C39" s="156"/>
      <c r="D39" s="157"/>
      <c r="E39" s="157"/>
      <c r="F39" s="158"/>
      <c r="G39" s="159"/>
      <c r="H39" s="159"/>
      <c r="I39" s="159"/>
      <c r="J39" s="159"/>
      <c r="K39" s="160"/>
    </row>
    <row r="40" customFormat="false" ht="15" hidden="false" customHeight="false" outlineLevel="0" collapsed="false">
      <c r="A40" s="1"/>
      <c r="B40" s="147" t="n">
        <f aca="false">INDEX(Matches!$B$4:$J$113,MATCH($F40,Matches!$B$4:$B$113,0),5)</f>
        <v>46192.875</v>
      </c>
      <c r="C40" s="148" t="n">
        <f aca="false">INDEX(Matches!$B$4:$J$113,MATCH($F40,Matches!$B$4:$B$113,0),5)</f>
        <v>46192.875</v>
      </c>
      <c r="D40" s="149" t="str">
        <f aca="false">INDEX(Matches!$B$4:$J$113,MATCH($F40,Matches!$B$4:$B$113,0),8)</f>
        <v>USA</v>
      </c>
      <c r="E40" s="149" t="str">
        <f aca="false">INDEX(Matches!$B$4:$J$113,MATCH($F40,Matches!$B$4:$B$113,0),9)</f>
        <v>Australia</v>
      </c>
      <c r="F40" s="154" t="n">
        <v>32</v>
      </c>
      <c r="G40" s="151" t="str">
        <f aca="false">INDEX(Matches!$B$4:$J$113,MATCH($F40,Matches!$B$4:$B$113,0),2)</f>
        <v>D1</v>
      </c>
      <c r="H40" s="151" t="str">
        <f aca="false">INDEX(Matches!$B$4:$J$113,MATCH($F40,Matches!$B$4:$B$113,0),3)</f>
        <v>D3</v>
      </c>
      <c r="I40" s="151" t="str">
        <f aca="false">IFERROR(VLOOKUP($F40,Matches!$B$4:$H$113,7,0),"")</f>
        <v>Seattle</v>
      </c>
      <c r="J40" s="152"/>
      <c r="K40" s="153"/>
    </row>
    <row r="41" customFormat="false" ht="15" hidden="false" customHeight="false" outlineLevel="0" collapsed="false">
      <c r="A41" s="1"/>
      <c r="B41" s="147" t="n">
        <f aca="false">INDEX(Matches!$B$4:$J$113,MATCH($F41,Matches!$B$4:$B$113,0),5)</f>
        <v>46193</v>
      </c>
      <c r="C41" s="148" t="n">
        <f aca="false">INDEX(Matches!$B$4:$J$113,MATCH($F41,Matches!$B$4:$B$113,0),5)</f>
        <v>46193</v>
      </c>
      <c r="D41" s="149" t="str">
        <f aca="false">INDEX(Matches!$B$4:$J$113,MATCH($F41,Matches!$B$4:$B$113,0),8)</f>
        <v>Scotland</v>
      </c>
      <c r="E41" s="149" t="str">
        <f aca="false">INDEX(Matches!$B$4:$J$113,MATCH($F41,Matches!$B$4:$B$113,0),9)</f>
        <v>Morocco</v>
      </c>
      <c r="F41" s="154" t="n">
        <v>30</v>
      </c>
      <c r="G41" s="151" t="str">
        <f aca="false">INDEX(Matches!$B$4:$J$113,MATCH($F41,Matches!$B$4:$B$113,0),2)</f>
        <v>C4</v>
      </c>
      <c r="H41" s="151" t="str">
        <f aca="false">INDEX(Matches!$B$4:$J$113,MATCH($F41,Matches!$B$4:$B$113,0),3)</f>
        <v>C2</v>
      </c>
      <c r="I41" s="151" t="str">
        <f aca="false">IFERROR(VLOOKUP($F41,Matches!$B$4:$H$113,7,0),"")</f>
        <v>Boston</v>
      </c>
      <c r="J41" s="152"/>
      <c r="K41" s="153"/>
    </row>
    <row r="42" customFormat="false" ht="15" hidden="false" customHeight="false" outlineLevel="0" collapsed="false">
      <c r="A42" s="1"/>
      <c r="B42" s="147" t="n">
        <f aca="false">INDEX(Matches!$B$4:$J$113,MATCH($F42,Matches!$B$4:$B$113,0),5)</f>
        <v>46193.1041666667</v>
      </c>
      <c r="C42" s="148" t="n">
        <f aca="false">INDEX(Matches!$B$4:$J$113,MATCH($F42,Matches!$B$4:$B$113,0),5)</f>
        <v>46193.1041666667</v>
      </c>
      <c r="D42" s="149" t="str">
        <f aca="false">INDEX(Matches!$B$4:$J$113,MATCH($F42,Matches!$B$4:$B$113,0),8)</f>
        <v>Brazil</v>
      </c>
      <c r="E42" s="149" t="str">
        <f aca="false">INDEX(Matches!$B$4:$J$113,MATCH($F42,Matches!$B$4:$B$113,0),9)</f>
        <v>Haiti</v>
      </c>
      <c r="F42" s="154" t="n">
        <v>29</v>
      </c>
      <c r="G42" s="151" t="str">
        <f aca="false">INDEX(Matches!$B$4:$J$113,MATCH($F42,Matches!$B$4:$B$113,0),2)</f>
        <v>C1</v>
      </c>
      <c r="H42" s="151" t="str">
        <f aca="false">INDEX(Matches!$B$4:$J$113,MATCH($F42,Matches!$B$4:$B$113,0),3)</f>
        <v>C3</v>
      </c>
      <c r="I42" s="151" t="str">
        <f aca="false">IFERROR(VLOOKUP($F42,Matches!$B$4:$H$113,7,0),"")</f>
        <v>Philadelphia</v>
      </c>
      <c r="J42" s="152"/>
      <c r="K42" s="153"/>
    </row>
    <row r="43" customFormat="false" ht="15" hidden="false" customHeight="false" outlineLevel="0" collapsed="false">
      <c r="A43" s="1"/>
      <c r="B43" s="147" t="n">
        <f aca="false">INDEX(Matches!$B$4:$J$113,MATCH($F43,Matches!$B$4:$B$113,0),5)</f>
        <v>46193.2083333333</v>
      </c>
      <c r="C43" s="148" t="n">
        <f aca="false">INDEX(Matches!$B$4:$J$113,MATCH($F43,Matches!$B$4:$B$113,0),5)</f>
        <v>46193.2083333333</v>
      </c>
      <c r="D43" s="149" t="str">
        <f aca="false">INDEX(Matches!$B$4:$J$113,MATCH($F43,Matches!$B$4:$B$113,0),8)</f>
        <v>Turkey</v>
      </c>
      <c r="E43" s="149" t="str">
        <f aca="false">INDEX(Matches!$B$4:$J$113,MATCH($F43,Matches!$B$4:$B$113,0),9)</f>
        <v>Paraguay</v>
      </c>
      <c r="F43" s="154" t="n">
        <v>31</v>
      </c>
      <c r="G43" s="151" t="str">
        <f aca="false">INDEX(Matches!$B$4:$J$113,MATCH($F43,Matches!$B$4:$B$113,0),2)</f>
        <v>D4</v>
      </c>
      <c r="H43" s="151" t="str">
        <f aca="false">INDEX(Matches!$B$4:$J$113,MATCH($F43,Matches!$B$4:$B$113,0),3)</f>
        <v>D2</v>
      </c>
      <c r="I43" s="151" t="str">
        <f aca="false">IFERROR(VLOOKUP($F43,Matches!$B$4:$H$113,7,0),"")</f>
        <v>San Francisco Bay Area</v>
      </c>
      <c r="J43" s="152"/>
      <c r="K43" s="153"/>
    </row>
    <row r="44" customFormat="false" ht="15" hidden="false" customHeight="false" outlineLevel="0" collapsed="false">
      <c r="A44" s="1"/>
      <c r="B44" s="155"/>
      <c r="C44" s="156"/>
      <c r="D44" s="157"/>
      <c r="E44" s="157"/>
      <c r="F44" s="158"/>
      <c r="G44" s="159"/>
      <c r="H44" s="159"/>
      <c r="I44" s="159"/>
      <c r="J44" s="159"/>
      <c r="K44" s="160"/>
    </row>
    <row r="45" customFormat="false" ht="15" hidden="false" customHeight="false" outlineLevel="0" collapsed="false">
      <c r="A45" s="1"/>
      <c r="B45" s="147" t="n">
        <f aca="false">INDEX(Matches!$B$4:$J$113,MATCH($F45,Matches!$B$4:$B$113,0),5)</f>
        <v>46193.7916666667</v>
      </c>
      <c r="C45" s="148" t="n">
        <f aca="false">INDEX(Matches!$B$4:$J$113,MATCH($F45,Matches!$B$4:$B$113,0),5)</f>
        <v>46193.7916666667</v>
      </c>
      <c r="D45" s="149" t="str">
        <f aca="false">INDEX(Matches!$B$4:$J$113,MATCH($F45,Matches!$B$4:$B$113,0),8)</f>
        <v>Netherlands</v>
      </c>
      <c r="E45" s="149" t="str">
        <f aca="false">INDEX(Matches!$B$4:$J$113,MATCH($F45,Matches!$B$4:$B$113,0),9)</f>
        <v>Sweden</v>
      </c>
      <c r="F45" s="154" t="n">
        <v>35</v>
      </c>
      <c r="G45" s="151" t="str">
        <f aca="false">INDEX(Matches!$B$4:$J$113,MATCH($F45,Matches!$B$4:$B$113,0),2)</f>
        <v>F1</v>
      </c>
      <c r="H45" s="151" t="str">
        <f aca="false">INDEX(Matches!$B$4:$J$113,MATCH($F45,Matches!$B$4:$B$113,0),3)</f>
        <v>F3</v>
      </c>
      <c r="I45" s="151" t="str">
        <f aca="false">IFERROR(VLOOKUP($F45,Matches!$B$4:$H$113,7,0),"")</f>
        <v>Houston</v>
      </c>
      <c r="J45" s="152"/>
      <c r="K45" s="153"/>
    </row>
    <row r="46" customFormat="false" ht="15" hidden="false" customHeight="false" outlineLevel="0" collapsed="false">
      <c r="A46" s="1"/>
      <c r="B46" s="147" t="n">
        <f aca="false">INDEX(Matches!$B$4:$J$113,MATCH($F46,Matches!$B$4:$B$113,0),5)</f>
        <v>46193.9166666667</v>
      </c>
      <c r="C46" s="148" t="n">
        <f aca="false">INDEX(Matches!$B$4:$J$113,MATCH($F46,Matches!$B$4:$B$113,0),5)</f>
        <v>46193.9166666667</v>
      </c>
      <c r="D46" s="149" t="str">
        <f aca="false">INDEX(Matches!$B$4:$J$113,MATCH($F46,Matches!$B$4:$B$113,0),8)</f>
        <v>Germany</v>
      </c>
      <c r="E46" s="149" t="str">
        <f aca="false">INDEX(Matches!$B$4:$J$113,MATCH($F46,Matches!$B$4:$B$113,0),9)</f>
        <v>Ivory Coast</v>
      </c>
      <c r="F46" s="154" t="n">
        <v>33</v>
      </c>
      <c r="G46" s="151" t="str">
        <f aca="false">INDEX(Matches!$B$4:$J$113,MATCH($F46,Matches!$B$4:$B$113,0),2)</f>
        <v>E1</v>
      </c>
      <c r="H46" s="151" t="str">
        <f aca="false">INDEX(Matches!$B$4:$J$113,MATCH($F46,Matches!$B$4:$B$113,0),3)</f>
        <v>E3</v>
      </c>
      <c r="I46" s="151" t="str">
        <f aca="false">IFERROR(VLOOKUP($F46,Matches!$B$4:$H$113,7,0),"")</f>
        <v>Toronto</v>
      </c>
      <c r="J46" s="152"/>
      <c r="K46" s="153"/>
    </row>
    <row r="47" customFormat="false" ht="15" hidden="false" customHeight="false" outlineLevel="0" collapsed="false">
      <c r="A47" s="1"/>
      <c r="B47" s="147" t="n">
        <f aca="false">INDEX(Matches!$B$4:$J$113,MATCH($F47,Matches!$B$4:$B$113,0),5)</f>
        <v>46194.0833333333</v>
      </c>
      <c r="C47" s="148" t="n">
        <f aca="false">INDEX(Matches!$B$4:$J$113,MATCH($F47,Matches!$B$4:$B$113,0),5)</f>
        <v>46194.0833333333</v>
      </c>
      <c r="D47" s="149" t="str">
        <f aca="false">INDEX(Matches!$B$4:$J$113,MATCH($F47,Matches!$B$4:$B$113,0),8)</f>
        <v>Ecuador</v>
      </c>
      <c r="E47" s="149" t="str">
        <f aca="false">INDEX(Matches!$B$4:$J$113,MATCH($F47,Matches!$B$4:$B$113,0),9)</f>
        <v>Curaçao</v>
      </c>
      <c r="F47" s="154" t="n">
        <v>34</v>
      </c>
      <c r="G47" s="151" t="str">
        <f aca="false">INDEX(Matches!$B$4:$J$113,MATCH($F47,Matches!$B$4:$B$113,0),2)</f>
        <v>E4</v>
      </c>
      <c r="H47" s="151" t="str">
        <f aca="false">INDEX(Matches!$B$4:$J$113,MATCH($F47,Matches!$B$4:$B$113,0),3)</f>
        <v>E2</v>
      </c>
      <c r="I47" s="151" t="str">
        <f aca="false">IFERROR(VLOOKUP($F47,Matches!$B$4:$H$113,7,0),"")</f>
        <v>Kansas City</v>
      </c>
      <c r="J47" s="152"/>
      <c r="K47" s="153"/>
    </row>
    <row r="48" customFormat="false" ht="15" hidden="false" customHeight="false" outlineLevel="0" collapsed="false">
      <c r="A48" s="1"/>
      <c r="B48" s="147" t="n">
        <f aca="false">INDEX(Matches!$B$4:$J$113,MATCH($F48,Matches!$B$4:$B$113,0),5)</f>
        <v>46194.25</v>
      </c>
      <c r="C48" s="148" t="n">
        <f aca="false">INDEX(Matches!$B$4:$J$113,MATCH($F48,Matches!$B$4:$B$113,0),5)</f>
        <v>46194.25</v>
      </c>
      <c r="D48" s="149" t="str">
        <f aca="false">INDEX(Matches!$B$4:$J$113,MATCH($F48,Matches!$B$4:$B$113,0),8)</f>
        <v>Tunisia</v>
      </c>
      <c r="E48" s="149" t="str">
        <f aca="false">INDEX(Matches!$B$4:$J$113,MATCH($F48,Matches!$B$4:$B$113,0),9)</f>
        <v>Japan</v>
      </c>
      <c r="F48" s="154" t="n">
        <v>36</v>
      </c>
      <c r="G48" s="151" t="str">
        <f aca="false">INDEX(Matches!$B$4:$J$113,MATCH($F48,Matches!$B$4:$B$113,0),2)</f>
        <v>F4</v>
      </c>
      <c r="H48" s="151" t="str">
        <f aca="false">INDEX(Matches!$B$4:$J$113,MATCH($F48,Matches!$B$4:$B$113,0),3)</f>
        <v>F2</v>
      </c>
      <c r="I48" s="151" t="str">
        <f aca="false">IFERROR(VLOOKUP($F48,Matches!$B$4:$H$113,7,0),"")</f>
        <v>Monterrey</v>
      </c>
      <c r="J48" s="152"/>
      <c r="K48" s="153"/>
    </row>
    <row r="49" customFormat="false" ht="15" hidden="false" customHeight="false" outlineLevel="0" collapsed="false">
      <c r="A49" s="1"/>
      <c r="B49" s="155"/>
      <c r="C49" s="156"/>
      <c r="D49" s="157"/>
      <c r="E49" s="157"/>
      <c r="F49" s="158"/>
      <c r="G49" s="159"/>
      <c r="H49" s="159"/>
      <c r="I49" s="159"/>
      <c r="J49" s="159"/>
      <c r="K49" s="160"/>
    </row>
    <row r="50" customFormat="false" ht="15" hidden="false" customHeight="false" outlineLevel="0" collapsed="false">
      <c r="A50" s="1"/>
      <c r="B50" s="147" t="n">
        <f aca="false">INDEX(Matches!$B$4:$J$113,MATCH($F50,Matches!$B$4:$B$113,0),5)</f>
        <v>46194.75</v>
      </c>
      <c r="C50" s="148" t="n">
        <f aca="false">INDEX(Matches!$B$4:$J$113,MATCH($F50,Matches!$B$4:$B$113,0),5)</f>
        <v>46194.75</v>
      </c>
      <c r="D50" s="149" t="str">
        <f aca="false">INDEX(Matches!$B$4:$J$113,MATCH($F50,Matches!$B$4:$B$113,0),8)</f>
        <v>Spain</v>
      </c>
      <c r="E50" s="149" t="str">
        <f aca="false">INDEX(Matches!$B$4:$J$113,MATCH($F50,Matches!$B$4:$B$113,0),9)</f>
        <v>Saudi Arabia</v>
      </c>
      <c r="F50" s="154" t="n">
        <v>38</v>
      </c>
      <c r="G50" s="151" t="str">
        <f aca="false">INDEX(Matches!$B$4:$J$113,MATCH($F50,Matches!$B$4:$B$113,0),2)</f>
        <v>H1</v>
      </c>
      <c r="H50" s="151" t="str">
        <f aca="false">INDEX(Matches!$B$4:$J$113,MATCH($F50,Matches!$B$4:$B$113,0),3)</f>
        <v>H3</v>
      </c>
      <c r="I50" s="151" t="str">
        <f aca="false">IFERROR(VLOOKUP($F50,Matches!$B$4:$H$113,7,0),"")</f>
        <v>Atlanta</v>
      </c>
      <c r="J50" s="152"/>
      <c r="K50" s="153"/>
    </row>
    <row r="51" customFormat="false" ht="15" hidden="false" customHeight="false" outlineLevel="0" collapsed="false">
      <c r="A51" s="1"/>
      <c r="B51" s="147" t="n">
        <f aca="false">INDEX(Matches!$B$4:$J$113,MATCH($F51,Matches!$B$4:$B$113,0),5)</f>
        <v>46194.875</v>
      </c>
      <c r="C51" s="148" t="n">
        <f aca="false">INDEX(Matches!$B$4:$J$113,MATCH($F51,Matches!$B$4:$B$113,0),5)</f>
        <v>46194.875</v>
      </c>
      <c r="D51" s="149" t="str">
        <f aca="false">INDEX(Matches!$B$4:$J$113,MATCH($F51,Matches!$B$4:$B$113,0),8)</f>
        <v>Belgium</v>
      </c>
      <c r="E51" s="149" t="str">
        <f aca="false">INDEX(Matches!$B$4:$J$113,MATCH($F51,Matches!$B$4:$B$113,0),9)</f>
        <v>IR Iran</v>
      </c>
      <c r="F51" s="154" t="n">
        <v>39</v>
      </c>
      <c r="G51" s="151" t="str">
        <f aca="false">INDEX(Matches!$B$4:$J$113,MATCH($F51,Matches!$B$4:$B$113,0),2)</f>
        <v>G1</v>
      </c>
      <c r="H51" s="151" t="str">
        <f aca="false">INDEX(Matches!$B$4:$J$113,MATCH($F51,Matches!$B$4:$B$113,0),3)</f>
        <v>G3</v>
      </c>
      <c r="I51" s="151" t="str">
        <f aca="false">IFERROR(VLOOKUP($F51,Matches!$B$4:$H$113,7,0),"")</f>
        <v>Los Angeles</v>
      </c>
      <c r="J51" s="152"/>
      <c r="K51" s="153"/>
    </row>
    <row r="52" customFormat="false" ht="15" hidden="false" customHeight="false" outlineLevel="0" collapsed="false">
      <c r="A52" s="1"/>
      <c r="B52" s="147" t="n">
        <f aca="false">INDEX(Matches!$B$4:$J$113,MATCH($F52,Matches!$B$4:$B$113,0),5)</f>
        <v>46195</v>
      </c>
      <c r="C52" s="148" t="n">
        <f aca="false">INDEX(Matches!$B$4:$J$113,MATCH($F52,Matches!$B$4:$B$113,0),5)</f>
        <v>46195</v>
      </c>
      <c r="D52" s="149" t="str">
        <f aca="false">INDEX(Matches!$B$4:$J$113,MATCH($F52,Matches!$B$4:$B$113,0),8)</f>
        <v>Uruguay</v>
      </c>
      <c r="E52" s="149" t="str">
        <f aca="false">INDEX(Matches!$B$4:$J$113,MATCH($F52,Matches!$B$4:$B$113,0),9)</f>
        <v>Cape Verde</v>
      </c>
      <c r="F52" s="154" t="n">
        <v>37</v>
      </c>
      <c r="G52" s="151" t="str">
        <f aca="false">INDEX(Matches!$B$4:$J$113,MATCH($F52,Matches!$B$4:$B$113,0),2)</f>
        <v>H4</v>
      </c>
      <c r="H52" s="151" t="str">
        <f aca="false">INDEX(Matches!$B$4:$J$113,MATCH($F52,Matches!$B$4:$B$113,0),3)</f>
        <v>H2</v>
      </c>
      <c r="I52" s="151" t="str">
        <f aca="false">IFERROR(VLOOKUP($F52,Matches!$B$4:$H$113,7,0),"")</f>
        <v>Miami</v>
      </c>
      <c r="J52" s="152"/>
      <c r="K52" s="153"/>
    </row>
    <row r="53" customFormat="false" ht="15" hidden="false" customHeight="false" outlineLevel="0" collapsed="false">
      <c r="A53" s="1"/>
      <c r="B53" s="147" t="n">
        <f aca="false">INDEX(Matches!$B$4:$J$113,MATCH($F53,Matches!$B$4:$B$113,0),5)</f>
        <v>46195.125</v>
      </c>
      <c r="C53" s="148" t="n">
        <f aca="false">INDEX(Matches!$B$4:$J$113,MATCH($F53,Matches!$B$4:$B$113,0),5)</f>
        <v>46195.125</v>
      </c>
      <c r="D53" s="149" t="str">
        <f aca="false">INDEX(Matches!$B$4:$J$113,MATCH($F53,Matches!$B$4:$B$113,0),8)</f>
        <v>New Zealand</v>
      </c>
      <c r="E53" s="149" t="str">
        <f aca="false">INDEX(Matches!$B$4:$J$113,MATCH($F53,Matches!$B$4:$B$113,0),9)</f>
        <v>Egypt</v>
      </c>
      <c r="F53" s="154" t="n">
        <v>40</v>
      </c>
      <c r="G53" s="151" t="str">
        <f aca="false">INDEX(Matches!$B$4:$J$113,MATCH($F53,Matches!$B$4:$B$113,0),2)</f>
        <v>G4</v>
      </c>
      <c r="H53" s="151" t="str">
        <f aca="false">INDEX(Matches!$B$4:$J$113,MATCH($F53,Matches!$B$4:$B$113,0),3)</f>
        <v>G2</v>
      </c>
      <c r="I53" s="151" t="str">
        <f aca="false">IFERROR(VLOOKUP($F53,Matches!$B$4:$H$113,7,0),"")</f>
        <v>Vancouver</v>
      </c>
      <c r="J53" s="152"/>
      <c r="K53" s="153"/>
    </row>
    <row r="54" customFormat="false" ht="15" hidden="false" customHeight="false" outlineLevel="0" collapsed="false">
      <c r="A54" s="1"/>
      <c r="B54" s="155"/>
      <c r="C54" s="156"/>
      <c r="D54" s="157"/>
      <c r="E54" s="157"/>
      <c r="F54" s="158"/>
      <c r="G54" s="159"/>
      <c r="H54" s="159"/>
      <c r="I54" s="159"/>
      <c r="J54" s="159"/>
      <c r="K54" s="160"/>
    </row>
    <row r="55" customFormat="false" ht="15" hidden="false" customHeight="false" outlineLevel="0" collapsed="false">
      <c r="A55" s="1"/>
      <c r="B55" s="147" t="n">
        <f aca="false">INDEX(Matches!$B$4:$J$113,MATCH($F55,Matches!$B$4:$B$113,0),5)</f>
        <v>46195.7916666667</v>
      </c>
      <c r="C55" s="148" t="n">
        <f aca="false">INDEX(Matches!$B$4:$J$113,MATCH($F55,Matches!$B$4:$B$113,0),5)</f>
        <v>46195.7916666667</v>
      </c>
      <c r="D55" s="149" t="str">
        <f aca="false">INDEX(Matches!$B$4:$J$113,MATCH($F55,Matches!$B$4:$B$113,0),8)</f>
        <v>Argentina</v>
      </c>
      <c r="E55" s="149" t="str">
        <f aca="false">INDEX(Matches!$B$4:$J$113,MATCH($F55,Matches!$B$4:$B$113,0),9)</f>
        <v>Austria</v>
      </c>
      <c r="F55" s="154" t="n">
        <v>43</v>
      </c>
      <c r="G55" s="151" t="str">
        <f aca="false">INDEX(Matches!$B$4:$J$113,MATCH($F55,Matches!$B$4:$B$113,0),2)</f>
        <v>J1</v>
      </c>
      <c r="H55" s="151" t="str">
        <f aca="false">INDEX(Matches!$B$4:$J$113,MATCH($F55,Matches!$B$4:$B$113,0),3)</f>
        <v>J3</v>
      </c>
      <c r="I55" s="151" t="str">
        <f aca="false">IFERROR(VLOOKUP($F55,Matches!$B$4:$H$113,7,0),"")</f>
        <v>Dallas</v>
      </c>
      <c r="J55" s="152"/>
      <c r="K55" s="153"/>
    </row>
    <row r="56" customFormat="false" ht="15" hidden="false" customHeight="false" outlineLevel="0" collapsed="false">
      <c r="A56" s="1"/>
      <c r="B56" s="147" t="n">
        <f aca="false">INDEX(Matches!$B$4:$J$113,MATCH($F56,Matches!$B$4:$B$113,0),5)</f>
        <v>46195.9583333333</v>
      </c>
      <c r="C56" s="148" t="n">
        <f aca="false">INDEX(Matches!$B$4:$J$113,MATCH($F56,Matches!$B$4:$B$113,0),5)</f>
        <v>46195.9583333333</v>
      </c>
      <c r="D56" s="149" t="str">
        <f aca="false">INDEX(Matches!$B$4:$J$113,MATCH($F56,Matches!$B$4:$B$113,0),8)</f>
        <v>France</v>
      </c>
      <c r="E56" s="149" t="str">
        <f aca="false">INDEX(Matches!$B$4:$J$113,MATCH($F56,Matches!$B$4:$B$113,0),9)</f>
        <v>Iraq</v>
      </c>
      <c r="F56" s="154" t="n">
        <v>42</v>
      </c>
      <c r="G56" s="151" t="str">
        <f aca="false">INDEX(Matches!$B$4:$J$113,MATCH($F56,Matches!$B$4:$B$113,0),2)</f>
        <v>I1</v>
      </c>
      <c r="H56" s="151" t="str">
        <f aca="false">INDEX(Matches!$B$4:$J$113,MATCH($F56,Matches!$B$4:$B$113,0),3)</f>
        <v>I3</v>
      </c>
      <c r="I56" s="151" t="str">
        <f aca="false">IFERROR(VLOOKUP($F56,Matches!$B$4:$H$113,7,0),"")</f>
        <v>Philadelphia</v>
      </c>
      <c r="J56" s="152"/>
      <c r="K56" s="153"/>
    </row>
    <row r="57" customFormat="false" ht="15" hidden="false" customHeight="false" outlineLevel="0" collapsed="false">
      <c r="A57" s="1"/>
      <c r="B57" s="147" t="n">
        <f aca="false">INDEX(Matches!$B$4:$J$113,MATCH($F57,Matches!$B$4:$B$113,0),5)</f>
        <v>46196.0833333333</v>
      </c>
      <c r="C57" s="148" t="n">
        <f aca="false">INDEX(Matches!$B$4:$J$113,MATCH($F57,Matches!$B$4:$B$113,0),5)</f>
        <v>46196.0833333333</v>
      </c>
      <c r="D57" s="149" t="str">
        <f aca="false">INDEX(Matches!$B$4:$J$113,MATCH($F57,Matches!$B$4:$B$113,0),8)</f>
        <v>Norway</v>
      </c>
      <c r="E57" s="149" t="str">
        <f aca="false">INDEX(Matches!$B$4:$J$113,MATCH($F57,Matches!$B$4:$B$113,0),9)</f>
        <v>Senegal</v>
      </c>
      <c r="F57" s="154" t="n">
        <v>41</v>
      </c>
      <c r="G57" s="151" t="str">
        <f aca="false">INDEX(Matches!$B$4:$J$113,MATCH($F57,Matches!$B$4:$B$113,0),2)</f>
        <v>I4</v>
      </c>
      <c r="H57" s="151" t="str">
        <f aca="false">INDEX(Matches!$B$4:$J$113,MATCH($F57,Matches!$B$4:$B$113,0),3)</f>
        <v>I2</v>
      </c>
      <c r="I57" s="151" t="str">
        <f aca="false">IFERROR(VLOOKUP($F57,Matches!$B$4:$H$113,7,0),"")</f>
        <v>New York/New Jersey</v>
      </c>
      <c r="J57" s="152"/>
      <c r="K57" s="153"/>
    </row>
    <row r="58" customFormat="false" ht="15" hidden="false" customHeight="false" outlineLevel="0" collapsed="false">
      <c r="A58" s="1"/>
      <c r="B58" s="147" t="n">
        <f aca="false">INDEX(Matches!$B$4:$J$113,MATCH($F58,Matches!$B$4:$B$113,0),5)</f>
        <v>46196.2083333333</v>
      </c>
      <c r="C58" s="148" t="n">
        <f aca="false">INDEX(Matches!$B$4:$J$113,MATCH($F58,Matches!$B$4:$B$113,0),5)</f>
        <v>46196.2083333333</v>
      </c>
      <c r="D58" s="149" t="str">
        <f aca="false">INDEX(Matches!$B$4:$J$113,MATCH($F58,Matches!$B$4:$B$113,0),8)</f>
        <v>Jordan</v>
      </c>
      <c r="E58" s="149" t="str">
        <f aca="false">INDEX(Matches!$B$4:$J$113,MATCH($F58,Matches!$B$4:$B$113,0),9)</f>
        <v>Algeria</v>
      </c>
      <c r="F58" s="154" t="n">
        <v>44</v>
      </c>
      <c r="G58" s="151" t="str">
        <f aca="false">INDEX(Matches!$B$4:$J$113,MATCH($F58,Matches!$B$4:$B$113,0),2)</f>
        <v>J4</v>
      </c>
      <c r="H58" s="151" t="str">
        <f aca="false">INDEX(Matches!$B$4:$J$113,MATCH($F58,Matches!$B$4:$B$113,0),3)</f>
        <v>J2</v>
      </c>
      <c r="I58" s="151" t="str">
        <f aca="false">IFERROR(VLOOKUP($F58,Matches!$B$4:$H$113,7,0),"")</f>
        <v>San Francisco Bay Area</v>
      </c>
      <c r="J58" s="152"/>
      <c r="K58" s="153"/>
    </row>
    <row r="59" customFormat="false" ht="15" hidden="false" customHeight="false" outlineLevel="0" collapsed="false">
      <c r="A59" s="1"/>
      <c r="B59" s="155"/>
      <c r="C59" s="156"/>
      <c r="D59" s="157"/>
      <c r="E59" s="157"/>
      <c r="F59" s="158"/>
      <c r="G59" s="159"/>
      <c r="H59" s="159"/>
      <c r="I59" s="159"/>
      <c r="J59" s="159"/>
      <c r="K59" s="160"/>
    </row>
    <row r="60" customFormat="false" ht="15" hidden="false" customHeight="false" outlineLevel="0" collapsed="false">
      <c r="A60" s="1"/>
      <c r="B60" s="147" t="n">
        <f aca="false">INDEX(Matches!$B$4:$J$113,MATCH($F60,Matches!$B$4:$B$113,0),5)</f>
        <v>46196.7916666667</v>
      </c>
      <c r="C60" s="148" t="n">
        <f aca="false">INDEX(Matches!$B$4:$J$113,MATCH($F60,Matches!$B$4:$B$113,0),5)</f>
        <v>46196.7916666667</v>
      </c>
      <c r="D60" s="149" t="str">
        <f aca="false">INDEX(Matches!$B$4:$J$113,MATCH($F60,Matches!$B$4:$B$113,0),8)</f>
        <v>Portugal</v>
      </c>
      <c r="E60" s="149" t="str">
        <f aca="false">INDEX(Matches!$B$4:$J$113,MATCH($F60,Matches!$B$4:$B$113,0),9)</f>
        <v>Uzbekistan</v>
      </c>
      <c r="F60" s="154" t="n">
        <v>47</v>
      </c>
      <c r="G60" s="151" t="str">
        <f aca="false">INDEX(Matches!$B$4:$J$113,MATCH($F60,Matches!$B$4:$B$113,0),2)</f>
        <v>K1</v>
      </c>
      <c r="H60" s="151" t="str">
        <f aca="false">INDEX(Matches!$B$4:$J$113,MATCH($F60,Matches!$B$4:$B$113,0),3)</f>
        <v>K3</v>
      </c>
      <c r="I60" s="151" t="str">
        <f aca="false">IFERROR(VLOOKUP($F60,Matches!$B$4:$H$113,7,0),"")</f>
        <v>Houston</v>
      </c>
      <c r="J60" s="152"/>
      <c r="K60" s="153"/>
    </row>
    <row r="61" customFormat="false" ht="15" hidden="false" customHeight="false" outlineLevel="0" collapsed="false">
      <c r="A61" s="1"/>
      <c r="B61" s="147" t="n">
        <f aca="false">INDEX(Matches!$B$4:$J$113,MATCH($F61,Matches!$B$4:$B$113,0),5)</f>
        <v>46196.9166666667</v>
      </c>
      <c r="C61" s="148" t="n">
        <f aca="false">INDEX(Matches!$B$4:$J$113,MATCH($F61,Matches!$B$4:$B$113,0),5)</f>
        <v>46196.9166666667</v>
      </c>
      <c r="D61" s="149" t="str">
        <f aca="false">INDEX(Matches!$B$4:$J$113,MATCH($F61,Matches!$B$4:$B$113,0),8)</f>
        <v>England</v>
      </c>
      <c r="E61" s="149" t="str">
        <f aca="false">INDEX(Matches!$B$4:$J$113,MATCH($F61,Matches!$B$4:$B$113,0),9)</f>
        <v>Ghana</v>
      </c>
      <c r="F61" s="154" t="n">
        <v>45</v>
      </c>
      <c r="G61" s="151" t="str">
        <f aca="false">INDEX(Matches!$B$4:$J$113,MATCH($F61,Matches!$B$4:$B$113,0),2)</f>
        <v>L1</v>
      </c>
      <c r="H61" s="151" t="str">
        <f aca="false">INDEX(Matches!$B$4:$J$113,MATCH($F61,Matches!$B$4:$B$113,0),3)</f>
        <v>L3</v>
      </c>
      <c r="I61" s="151" t="str">
        <f aca="false">IFERROR(VLOOKUP($F61,Matches!$B$4:$H$113,7,0),"")</f>
        <v>Boston</v>
      </c>
      <c r="J61" s="152"/>
      <c r="K61" s="153"/>
    </row>
    <row r="62" customFormat="false" ht="15" hidden="false" customHeight="false" outlineLevel="0" collapsed="false">
      <c r="A62" s="1"/>
      <c r="B62" s="147" t="n">
        <f aca="false">INDEX(Matches!$B$4:$J$113,MATCH($F62,Matches!$B$4:$B$113,0),5)</f>
        <v>46197.0416666667</v>
      </c>
      <c r="C62" s="148" t="n">
        <f aca="false">INDEX(Matches!$B$4:$J$113,MATCH($F62,Matches!$B$4:$B$113,0),5)</f>
        <v>46197.0416666667</v>
      </c>
      <c r="D62" s="149" t="str">
        <f aca="false">INDEX(Matches!$B$4:$J$113,MATCH($F62,Matches!$B$4:$B$113,0),8)</f>
        <v>Panama</v>
      </c>
      <c r="E62" s="149" t="str">
        <f aca="false">INDEX(Matches!$B$4:$J$113,MATCH($F62,Matches!$B$4:$B$113,0),9)</f>
        <v>Croatia</v>
      </c>
      <c r="F62" s="154" t="n">
        <v>46</v>
      </c>
      <c r="G62" s="151" t="str">
        <f aca="false">INDEX(Matches!$B$4:$J$113,MATCH($F62,Matches!$B$4:$B$113,0),2)</f>
        <v>L4</v>
      </c>
      <c r="H62" s="151" t="str">
        <f aca="false">INDEX(Matches!$B$4:$J$113,MATCH($F62,Matches!$B$4:$B$113,0),3)</f>
        <v>L2</v>
      </c>
      <c r="I62" s="151" t="str">
        <f aca="false">IFERROR(VLOOKUP($F62,Matches!$B$4:$H$113,7,0),"")</f>
        <v>Toronto</v>
      </c>
      <c r="J62" s="152"/>
      <c r="K62" s="153"/>
    </row>
    <row r="63" customFormat="false" ht="15" hidden="false" customHeight="false" outlineLevel="0" collapsed="false">
      <c r="A63" s="1"/>
      <c r="B63" s="147" t="n">
        <f aca="false">INDEX(Matches!$B$4:$J$113,MATCH($F63,Matches!$B$4:$B$113,0),5)</f>
        <v>46197.1666666667</v>
      </c>
      <c r="C63" s="148" t="n">
        <f aca="false">INDEX(Matches!$B$4:$J$113,MATCH($F63,Matches!$B$4:$B$113,0),5)</f>
        <v>46197.1666666667</v>
      </c>
      <c r="D63" s="149" t="str">
        <f aca="false">INDEX(Matches!$B$4:$J$113,MATCH($F63,Matches!$B$4:$B$113,0),8)</f>
        <v>Colombia</v>
      </c>
      <c r="E63" s="149" t="str">
        <f aca="false">INDEX(Matches!$B$4:$J$113,MATCH($F63,Matches!$B$4:$B$113,0),9)</f>
        <v>DR Congo</v>
      </c>
      <c r="F63" s="154" t="n">
        <v>48</v>
      </c>
      <c r="G63" s="151" t="str">
        <f aca="false">INDEX(Matches!$B$4:$J$113,MATCH($F63,Matches!$B$4:$B$113,0),2)</f>
        <v>K4</v>
      </c>
      <c r="H63" s="151" t="str">
        <f aca="false">INDEX(Matches!$B$4:$J$113,MATCH($F63,Matches!$B$4:$B$113,0),3)</f>
        <v>K2</v>
      </c>
      <c r="I63" s="151" t="str">
        <f aca="false">IFERROR(VLOOKUP($F63,Matches!$B$4:$H$113,7,0),"")</f>
        <v>Guadalajara</v>
      </c>
      <c r="J63" s="152"/>
      <c r="K63" s="153"/>
    </row>
    <row r="64" customFormat="false" ht="15" hidden="false" customHeight="false" outlineLevel="0" collapsed="false">
      <c r="A64" s="170"/>
      <c r="B64" s="155"/>
      <c r="C64" s="156"/>
      <c r="D64" s="157"/>
      <c r="E64" s="157"/>
      <c r="F64" s="158"/>
      <c r="G64" s="159"/>
      <c r="H64" s="159"/>
      <c r="I64" s="159"/>
      <c r="J64" s="159"/>
      <c r="K64" s="160"/>
    </row>
    <row r="65" customFormat="false" ht="15" hidden="false" customHeight="false" outlineLevel="0" collapsed="false">
      <c r="A65" s="1"/>
      <c r="B65" s="147" t="n">
        <f aca="false">INDEX(Matches!$B$4:$J$113,MATCH($F65,Matches!$B$4:$B$113,0),5)</f>
        <v>46197.875</v>
      </c>
      <c r="C65" s="148" t="n">
        <f aca="false">INDEX(Matches!$B$4:$J$113,MATCH($F65,Matches!$B$4:$B$113,0),5)</f>
        <v>46197.875</v>
      </c>
      <c r="D65" s="149" t="str">
        <f aca="false">INDEX(Matches!$B$4:$J$113,MATCH($F65,Matches!$B$4:$B$113,0),8)</f>
        <v>Switzerland</v>
      </c>
      <c r="E65" s="149" t="str">
        <f aca="false">INDEX(Matches!$B$4:$J$113,MATCH($F65,Matches!$B$4:$B$113,0),9)</f>
        <v>Canada</v>
      </c>
      <c r="F65" s="154" t="n">
        <v>51</v>
      </c>
      <c r="G65" s="151" t="str">
        <f aca="false">INDEX(Matches!$B$4:$J$113,MATCH($F65,Matches!$B$4:$B$113,0),2)</f>
        <v>B4</v>
      </c>
      <c r="H65" s="151" t="str">
        <f aca="false">INDEX(Matches!$B$4:$J$113,MATCH($F65,Matches!$B$4:$B$113,0),3)</f>
        <v>B1</v>
      </c>
      <c r="I65" s="151" t="str">
        <f aca="false">IFERROR(VLOOKUP($F65,Matches!$B$4:$H$113,7,0),"")</f>
        <v>Vancouver</v>
      </c>
      <c r="J65" s="152"/>
      <c r="K65" s="153"/>
    </row>
    <row r="66" customFormat="false" ht="15" hidden="false" customHeight="false" outlineLevel="0" collapsed="false">
      <c r="A66" s="1"/>
      <c r="B66" s="147" t="n">
        <f aca="false">INDEX(Matches!$B$4:$J$113,MATCH($F66,Matches!$B$4:$B$113,0),5)</f>
        <v>46197.875</v>
      </c>
      <c r="C66" s="148" t="n">
        <f aca="false">INDEX(Matches!$B$4:$J$113,MATCH($F66,Matches!$B$4:$B$113,0),5)</f>
        <v>46197.875</v>
      </c>
      <c r="D66" s="149" t="str">
        <f aca="false">INDEX(Matches!$B$4:$J$113,MATCH($F66,Matches!$B$4:$B$113,0),8)</f>
        <v>Bosnia/Herzeg.</v>
      </c>
      <c r="E66" s="149" t="str">
        <f aca="false">INDEX(Matches!$B$4:$J$113,MATCH($F66,Matches!$B$4:$B$113,0),9)</f>
        <v>Qatar</v>
      </c>
      <c r="F66" s="154" t="n">
        <v>52</v>
      </c>
      <c r="G66" s="151" t="str">
        <f aca="false">INDEX(Matches!$B$4:$J$113,MATCH($F66,Matches!$B$4:$B$113,0),2)</f>
        <v>B2</v>
      </c>
      <c r="H66" s="151" t="str">
        <f aca="false">INDEX(Matches!$B$4:$J$113,MATCH($F66,Matches!$B$4:$B$113,0),3)</f>
        <v>B3</v>
      </c>
      <c r="I66" s="151" t="str">
        <f aca="false">IFERROR(VLOOKUP($F66,Matches!$B$4:$H$113,7,0),"")</f>
        <v>Seattle</v>
      </c>
      <c r="J66" s="152"/>
      <c r="K66" s="153"/>
    </row>
    <row r="67" customFormat="false" ht="15" hidden="false" customHeight="false" outlineLevel="0" collapsed="false">
      <c r="A67" s="1"/>
      <c r="B67" s="147" t="n">
        <f aca="false">INDEX(Matches!$B$4:$J$113,MATCH($F67,Matches!$B$4:$B$113,0),5)</f>
        <v>46198</v>
      </c>
      <c r="C67" s="148" t="n">
        <f aca="false">INDEX(Matches!$B$4:$J$113,MATCH($F67,Matches!$B$4:$B$113,0),5)</f>
        <v>46198</v>
      </c>
      <c r="D67" s="149" t="str">
        <f aca="false">INDEX(Matches!$B$4:$J$113,MATCH($F67,Matches!$B$4:$B$113,0),8)</f>
        <v>Scotland</v>
      </c>
      <c r="E67" s="149" t="str">
        <f aca="false">INDEX(Matches!$B$4:$J$113,MATCH($F67,Matches!$B$4:$B$113,0),9)</f>
        <v>Brazil</v>
      </c>
      <c r="F67" s="154" t="n">
        <v>49</v>
      </c>
      <c r="G67" s="151" t="str">
        <f aca="false">INDEX(Matches!$B$4:$J$113,MATCH($F67,Matches!$B$4:$B$113,0),2)</f>
        <v>C4</v>
      </c>
      <c r="H67" s="151" t="str">
        <f aca="false">INDEX(Matches!$B$4:$J$113,MATCH($F67,Matches!$B$4:$B$113,0),3)</f>
        <v>C1</v>
      </c>
      <c r="I67" s="151" t="str">
        <f aca="false">IFERROR(VLOOKUP($F67,Matches!$B$4:$H$113,7,0),"")</f>
        <v>Miami</v>
      </c>
      <c r="J67" s="152"/>
      <c r="K67" s="153"/>
    </row>
    <row r="68" customFormat="false" ht="15" hidden="false" customHeight="false" outlineLevel="0" collapsed="false">
      <c r="A68" s="1"/>
      <c r="B68" s="147" t="n">
        <f aca="false">INDEX(Matches!$B$4:$J$113,MATCH($F68,Matches!$B$4:$B$113,0),5)</f>
        <v>46198</v>
      </c>
      <c r="C68" s="148" t="n">
        <f aca="false">INDEX(Matches!$B$4:$J$113,MATCH($F68,Matches!$B$4:$B$113,0),5)</f>
        <v>46198</v>
      </c>
      <c r="D68" s="149" t="str">
        <f aca="false">INDEX(Matches!$B$4:$J$113,MATCH($F68,Matches!$B$4:$B$113,0),8)</f>
        <v>Morocco</v>
      </c>
      <c r="E68" s="149" t="str">
        <f aca="false">INDEX(Matches!$B$4:$J$113,MATCH($F68,Matches!$B$4:$B$113,0),9)</f>
        <v>Haiti</v>
      </c>
      <c r="F68" s="154" t="n">
        <v>50</v>
      </c>
      <c r="G68" s="151" t="str">
        <f aca="false">INDEX(Matches!$B$4:$J$113,MATCH($F68,Matches!$B$4:$B$113,0),2)</f>
        <v>C2</v>
      </c>
      <c r="H68" s="151" t="str">
        <f aca="false">INDEX(Matches!$B$4:$J$113,MATCH($F68,Matches!$B$4:$B$113,0),3)</f>
        <v>C3</v>
      </c>
      <c r="I68" s="151" t="str">
        <f aca="false">IFERROR(VLOOKUP($F68,Matches!$B$4:$H$113,7,0),"")</f>
        <v>Atlanta</v>
      </c>
      <c r="J68" s="152"/>
      <c r="K68" s="153"/>
    </row>
    <row r="69" customFormat="false" ht="15" hidden="false" customHeight="false" outlineLevel="0" collapsed="false">
      <c r="A69" s="1"/>
      <c r="B69" s="147" t="n">
        <f aca="false">INDEX(Matches!$B$4:$J$113,MATCH($F69,Matches!$B$4:$B$113,0),5)</f>
        <v>46198.125</v>
      </c>
      <c r="C69" s="148" t="n">
        <f aca="false">INDEX(Matches!$B$4:$J$113,MATCH($F69,Matches!$B$4:$B$113,0),5)</f>
        <v>46198.125</v>
      </c>
      <c r="D69" s="149" t="str">
        <f aca="false">INDEX(Matches!$B$4:$J$113,MATCH($F69,Matches!$B$4:$B$113,0),8)</f>
        <v>Czech Rep.</v>
      </c>
      <c r="E69" s="149" t="str">
        <f aca="false">INDEX(Matches!$B$4:$J$113,MATCH($F69,Matches!$B$4:$B$113,0),9)</f>
        <v>Mexico</v>
      </c>
      <c r="F69" s="154" t="n">
        <v>53</v>
      </c>
      <c r="G69" s="151" t="str">
        <f aca="false">INDEX(Matches!$B$4:$J$113,MATCH($F69,Matches!$B$4:$B$113,0),2)</f>
        <v>A4</v>
      </c>
      <c r="H69" s="151" t="str">
        <f aca="false">INDEX(Matches!$B$4:$J$113,MATCH($F69,Matches!$B$4:$B$113,0),3)</f>
        <v>A1</v>
      </c>
      <c r="I69" s="151" t="str">
        <f aca="false">IFERROR(VLOOKUP($F69,Matches!$B$4:$H$113,7,0),"")</f>
        <v>Mexico City</v>
      </c>
      <c r="J69" s="152"/>
      <c r="K69" s="153"/>
    </row>
    <row r="70" customFormat="false" ht="15" hidden="false" customHeight="false" outlineLevel="0" collapsed="false">
      <c r="A70" s="1"/>
      <c r="B70" s="147" t="n">
        <f aca="false">INDEX(Matches!$B$4:$J$113,MATCH($F70,Matches!$B$4:$B$113,0),5)</f>
        <v>46198.125</v>
      </c>
      <c r="C70" s="148" t="n">
        <f aca="false">INDEX(Matches!$B$4:$J$113,MATCH($F70,Matches!$B$4:$B$113,0),5)</f>
        <v>46198.125</v>
      </c>
      <c r="D70" s="149" t="str">
        <f aca="false">INDEX(Matches!$B$4:$J$113,MATCH($F70,Matches!$B$4:$B$113,0),8)</f>
        <v>South Africa</v>
      </c>
      <c r="E70" s="149" t="str">
        <f aca="false">INDEX(Matches!$B$4:$J$113,MATCH($F70,Matches!$B$4:$B$113,0),9)</f>
        <v>Rep. of Korea</v>
      </c>
      <c r="F70" s="154" t="n">
        <v>54</v>
      </c>
      <c r="G70" s="151" t="str">
        <f aca="false">INDEX(Matches!$B$4:$J$113,MATCH($F70,Matches!$B$4:$B$113,0),2)</f>
        <v>A2</v>
      </c>
      <c r="H70" s="151" t="str">
        <f aca="false">INDEX(Matches!$B$4:$J$113,MATCH($F70,Matches!$B$4:$B$113,0),3)</f>
        <v>A3</v>
      </c>
      <c r="I70" s="151" t="str">
        <f aca="false">IFERROR(VLOOKUP($F70,Matches!$B$4:$H$113,7,0),"")</f>
        <v>Monterrey</v>
      </c>
      <c r="J70" s="152"/>
      <c r="K70" s="153"/>
    </row>
    <row r="71" customFormat="false" ht="15" hidden="false" customHeight="false" outlineLevel="0" collapsed="false">
      <c r="A71" s="1"/>
      <c r="B71" s="155"/>
      <c r="C71" s="156"/>
      <c r="D71" s="157"/>
      <c r="E71" s="157"/>
      <c r="F71" s="158"/>
      <c r="G71" s="159"/>
      <c r="H71" s="159"/>
      <c r="I71" s="159"/>
      <c r="J71" s="159"/>
      <c r="K71" s="160"/>
    </row>
    <row r="72" customFormat="false" ht="15" hidden="false" customHeight="false" outlineLevel="0" collapsed="false">
      <c r="A72" s="1"/>
      <c r="B72" s="147" t="n">
        <f aca="false">INDEX(Matches!$B$4:$J$113,MATCH($F72,Matches!$B$4:$B$113,0),5)</f>
        <v>46198.9166666667</v>
      </c>
      <c r="C72" s="148" t="n">
        <f aca="false">INDEX(Matches!$B$4:$J$113,MATCH($F72,Matches!$B$4:$B$113,0),5)</f>
        <v>46198.9166666667</v>
      </c>
      <c r="D72" s="149" t="str">
        <f aca="false">INDEX(Matches!$B$4:$J$113,MATCH($F72,Matches!$B$4:$B$113,0),8)</f>
        <v>Curaçao</v>
      </c>
      <c r="E72" s="149" t="str">
        <f aca="false">INDEX(Matches!$B$4:$J$113,MATCH($F72,Matches!$B$4:$B$113,0),9)</f>
        <v>Ivory Coast</v>
      </c>
      <c r="F72" s="154" t="n">
        <v>55</v>
      </c>
      <c r="G72" s="151" t="str">
        <f aca="false">INDEX(Matches!$B$4:$J$113,MATCH($F72,Matches!$B$4:$B$113,0),2)</f>
        <v>E2</v>
      </c>
      <c r="H72" s="151" t="str">
        <f aca="false">INDEX(Matches!$B$4:$J$113,MATCH($F72,Matches!$B$4:$B$113,0),3)</f>
        <v>E3</v>
      </c>
      <c r="I72" s="151" t="str">
        <f aca="false">IFERROR(VLOOKUP($F72,Matches!$B$4:$H$113,7,0),"")</f>
        <v>Philadelphia</v>
      </c>
      <c r="J72" s="152"/>
      <c r="K72" s="153"/>
    </row>
    <row r="73" customFormat="false" ht="15" hidden="false" customHeight="false" outlineLevel="0" collapsed="false">
      <c r="A73" s="1"/>
      <c r="B73" s="147" t="n">
        <f aca="false">INDEX(Matches!$B$4:$J$113,MATCH($F73,Matches!$B$4:$B$113,0),5)</f>
        <v>46198.9166666667</v>
      </c>
      <c r="C73" s="148" t="n">
        <f aca="false">INDEX(Matches!$B$4:$J$113,MATCH($F73,Matches!$B$4:$B$113,0),5)</f>
        <v>46198.9166666667</v>
      </c>
      <c r="D73" s="149" t="str">
        <f aca="false">INDEX(Matches!$B$4:$J$113,MATCH($F73,Matches!$B$4:$B$113,0),8)</f>
        <v>Ecuador</v>
      </c>
      <c r="E73" s="149" t="str">
        <f aca="false">INDEX(Matches!$B$4:$J$113,MATCH($F73,Matches!$B$4:$B$113,0),9)</f>
        <v>Germany</v>
      </c>
      <c r="F73" s="154" t="n">
        <v>56</v>
      </c>
      <c r="G73" s="151" t="str">
        <f aca="false">INDEX(Matches!$B$4:$J$113,MATCH($F73,Matches!$B$4:$B$113,0),2)</f>
        <v>E4</v>
      </c>
      <c r="H73" s="151" t="str">
        <f aca="false">INDEX(Matches!$B$4:$J$113,MATCH($F73,Matches!$B$4:$B$113,0),3)</f>
        <v>E1</v>
      </c>
      <c r="I73" s="151" t="str">
        <f aca="false">IFERROR(VLOOKUP($F73,Matches!$B$4:$H$113,7,0),"")</f>
        <v>New York/New Jersey</v>
      </c>
      <c r="J73" s="152"/>
      <c r="K73" s="153"/>
    </row>
    <row r="74" customFormat="false" ht="15" hidden="false" customHeight="false" outlineLevel="0" collapsed="false">
      <c r="A74" s="170"/>
      <c r="B74" s="147" t="n">
        <f aca="false">INDEX(Matches!$B$4:$J$113,MATCH($F74,Matches!$B$4:$B$113,0),5)</f>
        <v>46199.0416666667</v>
      </c>
      <c r="C74" s="148" t="n">
        <f aca="false">INDEX(Matches!$B$4:$J$113,MATCH($F74,Matches!$B$4:$B$113,0),5)</f>
        <v>46199.0416666667</v>
      </c>
      <c r="D74" s="149" t="str">
        <f aca="false">INDEX(Matches!$B$4:$J$113,MATCH($F74,Matches!$B$4:$B$113,0),8)</f>
        <v>Japan</v>
      </c>
      <c r="E74" s="149" t="str">
        <f aca="false">INDEX(Matches!$B$4:$J$113,MATCH($F74,Matches!$B$4:$B$113,0),9)</f>
        <v>Sweden</v>
      </c>
      <c r="F74" s="154" t="n">
        <v>57</v>
      </c>
      <c r="G74" s="151" t="str">
        <f aca="false">INDEX(Matches!$B$4:$J$113,MATCH($F74,Matches!$B$4:$B$113,0),2)</f>
        <v>F2</v>
      </c>
      <c r="H74" s="151" t="str">
        <f aca="false">INDEX(Matches!$B$4:$J$113,MATCH($F74,Matches!$B$4:$B$113,0),3)</f>
        <v>F3</v>
      </c>
      <c r="I74" s="151" t="str">
        <f aca="false">IFERROR(VLOOKUP($F74,Matches!$B$4:$H$113,7,0),"")</f>
        <v>Dallas</v>
      </c>
      <c r="J74" s="152"/>
      <c r="K74" s="153"/>
    </row>
    <row r="75" customFormat="false" ht="15" hidden="false" customHeight="false" outlineLevel="0" collapsed="false">
      <c r="A75" s="170"/>
      <c r="B75" s="147" t="n">
        <f aca="false">INDEX(Matches!$B$4:$J$113,MATCH($F75,Matches!$B$4:$B$113,0),5)</f>
        <v>46199.0416666667</v>
      </c>
      <c r="C75" s="148" t="n">
        <f aca="false">INDEX(Matches!$B$4:$J$113,MATCH($F75,Matches!$B$4:$B$113,0),5)</f>
        <v>46199.0416666667</v>
      </c>
      <c r="D75" s="149" t="str">
        <f aca="false">INDEX(Matches!$B$4:$J$113,MATCH($F75,Matches!$B$4:$B$113,0),8)</f>
        <v>Tunisia</v>
      </c>
      <c r="E75" s="149" t="str">
        <f aca="false">INDEX(Matches!$B$4:$J$113,MATCH($F75,Matches!$B$4:$B$113,0),9)</f>
        <v>Netherlands</v>
      </c>
      <c r="F75" s="154" t="n">
        <v>58</v>
      </c>
      <c r="G75" s="151" t="str">
        <f aca="false">INDEX(Matches!$B$4:$J$113,MATCH($F75,Matches!$B$4:$B$113,0),2)</f>
        <v>F4</v>
      </c>
      <c r="H75" s="151" t="str">
        <f aca="false">INDEX(Matches!$B$4:$J$113,MATCH($F75,Matches!$B$4:$B$113,0),3)</f>
        <v>F1</v>
      </c>
      <c r="I75" s="151" t="str">
        <f aca="false">IFERROR(VLOOKUP($F75,Matches!$B$4:$H$113,7,0),"")</f>
        <v>Kansas City</v>
      </c>
      <c r="J75" s="152"/>
      <c r="K75" s="153"/>
    </row>
    <row r="76" customFormat="false" ht="15" hidden="false" customHeight="false" outlineLevel="0" collapsed="false">
      <c r="A76" s="170"/>
      <c r="B76" s="147" t="n">
        <f aca="false">INDEX(Matches!$B$4:$J$113,MATCH($F76,Matches!$B$4:$B$113,0),5)</f>
        <v>46199.1666666667</v>
      </c>
      <c r="C76" s="148" t="n">
        <f aca="false">INDEX(Matches!$B$4:$J$113,MATCH($F76,Matches!$B$4:$B$113,0),5)</f>
        <v>46199.1666666667</v>
      </c>
      <c r="D76" s="149" t="str">
        <f aca="false">INDEX(Matches!$B$4:$J$113,MATCH($F76,Matches!$B$4:$B$113,0),8)</f>
        <v>Turkey</v>
      </c>
      <c r="E76" s="149" t="str">
        <f aca="false">INDEX(Matches!$B$4:$J$113,MATCH($F76,Matches!$B$4:$B$113,0),9)</f>
        <v>USA</v>
      </c>
      <c r="F76" s="154" t="n">
        <v>59</v>
      </c>
      <c r="G76" s="151" t="str">
        <f aca="false">INDEX(Matches!$B$4:$J$113,MATCH($F76,Matches!$B$4:$B$113,0),2)</f>
        <v>D4</v>
      </c>
      <c r="H76" s="151" t="str">
        <f aca="false">INDEX(Matches!$B$4:$J$113,MATCH($F76,Matches!$B$4:$B$113,0),3)</f>
        <v>D1</v>
      </c>
      <c r="I76" s="151" t="str">
        <f aca="false">IFERROR(VLOOKUP($F76,Matches!$B$4:$H$113,7,0),"")</f>
        <v>Los Angeles</v>
      </c>
      <c r="J76" s="152"/>
      <c r="K76" s="153"/>
    </row>
    <row r="77" customFormat="false" ht="15" hidden="false" customHeight="false" outlineLevel="0" collapsed="false">
      <c r="A77" s="170"/>
      <c r="B77" s="147" t="n">
        <f aca="false">INDEX(Matches!$B$4:$J$113,MATCH($F77,Matches!$B$4:$B$113,0),5)</f>
        <v>46199.1666666667</v>
      </c>
      <c r="C77" s="148" t="n">
        <f aca="false">INDEX(Matches!$B$4:$J$113,MATCH($F77,Matches!$B$4:$B$113,0),5)</f>
        <v>46199.1666666667</v>
      </c>
      <c r="D77" s="149" t="str">
        <f aca="false">INDEX(Matches!$B$4:$J$113,MATCH($F77,Matches!$B$4:$B$113,0),8)</f>
        <v>Paraguay</v>
      </c>
      <c r="E77" s="149" t="str">
        <f aca="false">INDEX(Matches!$B$4:$J$113,MATCH($F77,Matches!$B$4:$B$113,0),9)</f>
        <v>Australia</v>
      </c>
      <c r="F77" s="154" t="n">
        <v>60</v>
      </c>
      <c r="G77" s="151" t="str">
        <f aca="false">INDEX(Matches!$B$4:$J$113,MATCH($F77,Matches!$B$4:$B$113,0),2)</f>
        <v>D2</v>
      </c>
      <c r="H77" s="151" t="str">
        <f aca="false">INDEX(Matches!$B$4:$J$113,MATCH($F77,Matches!$B$4:$B$113,0),3)</f>
        <v>D3</v>
      </c>
      <c r="I77" s="151" t="str">
        <f aca="false">IFERROR(VLOOKUP($F77,Matches!$B$4:$H$113,7,0),"")</f>
        <v>San Francisco Bay Area</v>
      </c>
      <c r="J77" s="152"/>
      <c r="K77" s="153"/>
    </row>
    <row r="78" customFormat="false" ht="15" hidden="false" customHeight="false" outlineLevel="0" collapsed="false">
      <c r="A78" s="170"/>
      <c r="B78" s="155"/>
      <c r="C78" s="156"/>
      <c r="D78" s="157"/>
      <c r="E78" s="157"/>
      <c r="F78" s="158"/>
      <c r="G78" s="159"/>
      <c r="H78" s="159"/>
      <c r="I78" s="159"/>
      <c r="J78" s="159"/>
      <c r="K78" s="160"/>
    </row>
    <row r="79" customFormat="false" ht="15" hidden="false" customHeight="false" outlineLevel="0" collapsed="false">
      <c r="A79" s="170"/>
      <c r="B79" s="147" t="n">
        <f aca="false">INDEX(Matches!$B$4:$J$113,MATCH($F79,Matches!$B$4:$B$113,0),5)</f>
        <v>46199.875</v>
      </c>
      <c r="C79" s="148" t="n">
        <f aca="false">INDEX(Matches!$B$4:$J$113,MATCH($F79,Matches!$B$4:$B$113,0),5)</f>
        <v>46199.875</v>
      </c>
      <c r="D79" s="149" t="str">
        <f aca="false">INDEX(Matches!$B$4:$J$113,MATCH($F79,Matches!$B$4:$B$113,0),8)</f>
        <v>Norway</v>
      </c>
      <c r="E79" s="149" t="str">
        <f aca="false">INDEX(Matches!$B$4:$J$113,MATCH($F79,Matches!$B$4:$B$113,0),9)</f>
        <v>France</v>
      </c>
      <c r="F79" s="154" t="n">
        <v>61</v>
      </c>
      <c r="G79" s="151" t="str">
        <f aca="false">INDEX(Matches!$B$4:$J$113,MATCH($F79,Matches!$B$4:$B$113,0),2)</f>
        <v>I4</v>
      </c>
      <c r="H79" s="151" t="str">
        <f aca="false">INDEX(Matches!$B$4:$J$113,MATCH($F79,Matches!$B$4:$B$113,0),3)</f>
        <v>I1</v>
      </c>
      <c r="I79" s="151" t="str">
        <f aca="false">IFERROR(VLOOKUP($F79,Matches!$B$4:$H$113,7,0),"")</f>
        <v>Boston</v>
      </c>
      <c r="J79" s="152"/>
      <c r="K79" s="153"/>
    </row>
    <row r="80" customFormat="false" ht="15" hidden="false" customHeight="false" outlineLevel="0" collapsed="false">
      <c r="A80" s="170"/>
      <c r="B80" s="147" t="n">
        <f aca="false">INDEX(Matches!$B$4:$J$113,MATCH($F80,Matches!$B$4:$B$113,0),5)</f>
        <v>46199.875</v>
      </c>
      <c r="C80" s="148" t="n">
        <f aca="false">INDEX(Matches!$B$4:$J$113,MATCH($F80,Matches!$B$4:$B$113,0),5)</f>
        <v>46199.875</v>
      </c>
      <c r="D80" s="149" t="str">
        <f aca="false">INDEX(Matches!$B$4:$J$113,MATCH($F80,Matches!$B$4:$B$113,0),8)</f>
        <v>Senegal</v>
      </c>
      <c r="E80" s="149" t="str">
        <f aca="false">INDEX(Matches!$B$4:$J$113,MATCH($F80,Matches!$B$4:$B$113,0),9)</f>
        <v>Iraq</v>
      </c>
      <c r="F80" s="154" t="n">
        <v>62</v>
      </c>
      <c r="G80" s="151" t="str">
        <f aca="false">INDEX(Matches!$B$4:$J$113,MATCH($F80,Matches!$B$4:$B$113,0),2)</f>
        <v>I2</v>
      </c>
      <c r="H80" s="151" t="str">
        <f aca="false">INDEX(Matches!$B$4:$J$113,MATCH($F80,Matches!$B$4:$B$113,0),3)</f>
        <v>I3</v>
      </c>
      <c r="I80" s="151" t="str">
        <f aca="false">IFERROR(VLOOKUP($F80,Matches!$B$4:$H$113,7,0),"")</f>
        <v>Toronto</v>
      </c>
      <c r="J80" s="152"/>
      <c r="K80" s="153"/>
    </row>
    <row r="81" customFormat="false" ht="15" hidden="false" customHeight="false" outlineLevel="0" collapsed="false">
      <c r="A81" s="170"/>
      <c r="B81" s="147" t="n">
        <f aca="false">INDEX(Matches!$B$4:$J$113,MATCH($F81,Matches!$B$4:$B$113,0),5)</f>
        <v>46200.0833333333</v>
      </c>
      <c r="C81" s="148" t="n">
        <f aca="false">INDEX(Matches!$B$4:$J$113,MATCH($F81,Matches!$B$4:$B$113,0),5)</f>
        <v>46200.0833333333</v>
      </c>
      <c r="D81" s="149" t="str">
        <f aca="false">INDEX(Matches!$B$4:$J$113,MATCH($F81,Matches!$B$4:$B$113,0),8)</f>
        <v>Cape Verde</v>
      </c>
      <c r="E81" s="149" t="str">
        <f aca="false">INDEX(Matches!$B$4:$J$113,MATCH($F81,Matches!$B$4:$B$113,0),9)</f>
        <v>Saudi Arabia</v>
      </c>
      <c r="F81" s="154" t="n">
        <v>65</v>
      </c>
      <c r="G81" s="151" t="str">
        <f aca="false">INDEX(Matches!$B$4:$J$113,MATCH($F81,Matches!$B$4:$B$113,0),2)</f>
        <v>H2</v>
      </c>
      <c r="H81" s="151" t="str">
        <f aca="false">INDEX(Matches!$B$4:$J$113,MATCH($F81,Matches!$B$4:$B$113,0),3)</f>
        <v>H3</v>
      </c>
      <c r="I81" s="151" t="str">
        <f aca="false">IFERROR(VLOOKUP($F81,Matches!$B$4:$H$113,7,0),"")</f>
        <v>Houston</v>
      </c>
      <c r="J81" s="152"/>
      <c r="K81" s="153"/>
    </row>
    <row r="82" customFormat="false" ht="15" hidden="false" customHeight="false" outlineLevel="0" collapsed="false">
      <c r="A82" s="170"/>
      <c r="B82" s="147" t="n">
        <f aca="false">INDEX(Matches!$B$4:$J$113,MATCH($F82,Matches!$B$4:$B$113,0),5)</f>
        <v>46200.0833333333</v>
      </c>
      <c r="C82" s="148" t="n">
        <f aca="false">INDEX(Matches!$B$4:$J$113,MATCH($F82,Matches!$B$4:$B$113,0),5)</f>
        <v>46200.0833333333</v>
      </c>
      <c r="D82" s="149" t="str">
        <f aca="false">INDEX(Matches!$B$4:$J$113,MATCH($F82,Matches!$B$4:$B$113,0),8)</f>
        <v>Uruguay</v>
      </c>
      <c r="E82" s="149" t="str">
        <f aca="false">INDEX(Matches!$B$4:$J$113,MATCH($F82,Matches!$B$4:$B$113,0),9)</f>
        <v>Spain</v>
      </c>
      <c r="F82" s="154" t="n">
        <v>66</v>
      </c>
      <c r="G82" s="151" t="str">
        <f aca="false">INDEX(Matches!$B$4:$J$113,MATCH($F82,Matches!$B$4:$B$113,0),2)</f>
        <v>H4</v>
      </c>
      <c r="H82" s="151" t="str">
        <f aca="false">INDEX(Matches!$B$4:$J$113,MATCH($F82,Matches!$B$4:$B$113,0),3)</f>
        <v>H1</v>
      </c>
      <c r="I82" s="151" t="str">
        <f aca="false">IFERROR(VLOOKUP($F82,Matches!$B$4:$H$113,7,0),"")</f>
        <v>Guadalajara</v>
      </c>
      <c r="J82" s="152"/>
      <c r="K82" s="153"/>
    </row>
    <row r="83" customFormat="false" ht="15" hidden="false" customHeight="false" outlineLevel="0" collapsed="false">
      <c r="A83" s="170"/>
      <c r="B83" s="147" t="n">
        <f aca="false">INDEX(Matches!$B$4:$J$113,MATCH($F83,Matches!$B$4:$B$113,0),5)</f>
        <v>46200.2083333333</v>
      </c>
      <c r="C83" s="148" t="n">
        <f aca="false">INDEX(Matches!$B$4:$J$113,MATCH($F83,Matches!$B$4:$B$113,0),5)</f>
        <v>46200.2083333333</v>
      </c>
      <c r="D83" s="149" t="str">
        <f aca="false">INDEX(Matches!$B$4:$J$113,MATCH($F83,Matches!$B$4:$B$113,0),8)</f>
        <v>Egypt</v>
      </c>
      <c r="E83" s="149" t="str">
        <f aca="false">INDEX(Matches!$B$4:$J$113,MATCH($F83,Matches!$B$4:$B$113,0),9)</f>
        <v>IR Iran</v>
      </c>
      <c r="F83" s="154" t="n">
        <v>63</v>
      </c>
      <c r="G83" s="151" t="str">
        <f aca="false">INDEX(Matches!$B$4:$J$113,MATCH($F83,Matches!$B$4:$B$113,0),2)</f>
        <v>G2</v>
      </c>
      <c r="H83" s="151" t="str">
        <f aca="false">INDEX(Matches!$B$4:$J$113,MATCH($F83,Matches!$B$4:$B$113,0),3)</f>
        <v>G3</v>
      </c>
      <c r="I83" s="151" t="str">
        <f aca="false">IFERROR(VLOOKUP($F83,Matches!$B$4:$H$113,7,0),"")</f>
        <v>Seattle</v>
      </c>
      <c r="J83" s="152"/>
      <c r="K83" s="153"/>
    </row>
    <row r="84" customFormat="false" ht="15" hidden="false" customHeight="false" outlineLevel="0" collapsed="false">
      <c r="A84" s="170"/>
      <c r="B84" s="147" t="n">
        <f aca="false">INDEX(Matches!$B$4:$J$113,MATCH($F84,Matches!$B$4:$B$113,0),5)</f>
        <v>46200.2083333333</v>
      </c>
      <c r="C84" s="148" t="n">
        <f aca="false">INDEX(Matches!$B$4:$J$113,MATCH($F84,Matches!$B$4:$B$113,0),5)</f>
        <v>46200.2083333333</v>
      </c>
      <c r="D84" s="149" t="str">
        <f aca="false">INDEX(Matches!$B$4:$J$113,MATCH($F84,Matches!$B$4:$B$113,0),8)</f>
        <v>New Zealand</v>
      </c>
      <c r="E84" s="149" t="str">
        <f aca="false">INDEX(Matches!$B$4:$J$113,MATCH($F84,Matches!$B$4:$B$113,0),9)</f>
        <v>Belgium</v>
      </c>
      <c r="F84" s="154" t="n">
        <v>64</v>
      </c>
      <c r="G84" s="151" t="str">
        <f aca="false">INDEX(Matches!$B$4:$J$113,MATCH($F84,Matches!$B$4:$B$113,0),2)</f>
        <v>G4</v>
      </c>
      <c r="H84" s="151" t="str">
        <f aca="false">INDEX(Matches!$B$4:$J$113,MATCH($F84,Matches!$B$4:$B$113,0),3)</f>
        <v>G1</v>
      </c>
      <c r="I84" s="151" t="str">
        <f aca="false">IFERROR(VLOOKUP($F84,Matches!$B$4:$H$113,7,0),"")</f>
        <v>Vancouver</v>
      </c>
      <c r="J84" s="152"/>
      <c r="K84" s="153"/>
    </row>
    <row r="85" customFormat="false" ht="15" hidden="false" customHeight="false" outlineLevel="0" collapsed="false">
      <c r="A85" s="170"/>
      <c r="B85" s="155"/>
      <c r="C85" s="156"/>
      <c r="D85" s="157"/>
      <c r="E85" s="157"/>
      <c r="F85" s="158"/>
      <c r="G85" s="159"/>
      <c r="H85" s="159"/>
      <c r="I85" s="159"/>
      <c r="J85" s="159"/>
      <c r="K85" s="160"/>
    </row>
    <row r="86" customFormat="false" ht="15" hidden="false" customHeight="false" outlineLevel="0" collapsed="false">
      <c r="A86" s="170"/>
      <c r="B86" s="147" t="n">
        <f aca="false">INDEX(Matches!$B$4:$J$113,MATCH($F86,Matches!$B$4:$B$113,0),5)</f>
        <v>46200.9583333333</v>
      </c>
      <c r="C86" s="148" t="n">
        <f aca="false">INDEX(Matches!$B$4:$J$113,MATCH($F86,Matches!$B$4:$B$113,0),5)</f>
        <v>46200.9583333333</v>
      </c>
      <c r="D86" s="149" t="str">
        <f aca="false">INDEX(Matches!$B$4:$J$113,MATCH($F86,Matches!$B$4:$B$113,0),8)</f>
        <v>Panama</v>
      </c>
      <c r="E86" s="149" t="str">
        <f aca="false">INDEX(Matches!$B$4:$J$113,MATCH($F86,Matches!$B$4:$B$113,0),9)</f>
        <v>England</v>
      </c>
      <c r="F86" s="154" t="n">
        <v>67</v>
      </c>
      <c r="G86" s="151" t="str">
        <f aca="false">INDEX(Matches!$B$4:$J$113,MATCH($F86,Matches!$B$4:$B$113,0),2)</f>
        <v>L4</v>
      </c>
      <c r="H86" s="151" t="str">
        <f aca="false">INDEX(Matches!$B$4:$J$113,MATCH($F86,Matches!$B$4:$B$113,0),3)</f>
        <v>L1</v>
      </c>
      <c r="I86" s="151" t="str">
        <f aca="false">IFERROR(VLOOKUP($F86,Matches!$B$4:$H$113,7,0),"")</f>
        <v>New York/New Jersey</v>
      </c>
      <c r="J86" s="152"/>
      <c r="K86" s="153"/>
    </row>
    <row r="87" customFormat="false" ht="15" hidden="false" customHeight="false" outlineLevel="0" collapsed="false">
      <c r="A87" s="170"/>
      <c r="B87" s="147" t="n">
        <f aca="false">INDEX(Matches!$B$4:$J$113,MATCH($F87,Matches!$B$4:$B$113,0),5)</f>
        <v>46200.9583333333</v>
      </c>
      <c r="C87" s="148" t="n">
        <f aca="false">INDEX(Matches!$B$4:$J$113,MATCH($F87,Matches!$B$4:$B$113,0),5)</f>
        <v>46200.9583333333</v>
      </c>
      <c r="D87" s="149" t="str">
        <f aca="false">INDEX(Matches!$B$4:$J$113,MATCH($F87,Matches!$B$4:$B$113,0),8)</f>
        <v>Croatia</v>
      </c>
      <c r="E87" s="149" t="str">
        <f aca="false">INDEX(Matches!$B$4:$J$113,MATCH($F87,Matches!$B$4:$B$113,0),9)</f>
        <v>Ghana</v>
      </c>
      <c r="F87" s="154" t="n">
        <v>68</v>
      </c>
      <c r="G87" s="151" t="str">
        <f aca="false">INDEX(Matches!$B$4:$J$113,MATCH($F87,Matches!$B$4:$B$113,0),2)</f>
        <v>L2</v>
      </c>
      <c r="H87" s="151" t="str">
        <f aca="false">INDEX(Matches!$B$4:$J$113,MATCH($F87,Matches!$B$4:$B$113,0),3)</f>
        <v>L3</v>
      </c>
      <c r="I87" s="151" t="str">
        <f aca="false">IFERROR(VLOOKUP($F87,Matches!$B$4:$H$113,7,0),"")</f>
        <v>Philadelphia</v>
      </c>
      <c r="J87" s="152"/>
      <c r="K87" s="153"/>
    </row>
    <row r="88" customFormat="false" ht="15" hidden="false" customHeight="false" outlineLevel="0" collapsed="false">
      <c r="A88" s="170"/>
      <c r="B88" s="147" t="n">
        <f aca="false">INDEX(Matches!$B$4:$J$113,MATCH($F88,Matches!$B$4:$B$113,0),5)</f>
        <v>46201.0625</v>
      </c>
      <c r="C88" s="148" t="n">
        <f aca="false">INDEX(Matches!$B$4:$J$113,MATCH($F88,Matches!$B$4:$B$113,0),5)</f>
        <v>46201.0625</v>
      </c>
      <c r="D88" s="149" t="str">
        <f aca="false">INDEX(Matches!$B$4:$J$113,MATCH($F88,Matches!$B$4:$B$113,0),8)</f>
        <v>Colombia</v>
      </c>
      <c r="E88" s="149" t="str">
        <f aca="false">INDEX(Matches!$B$4:$J$113,MATCH($F88,Matches!$B$4:$B$113,0),9)</f>
        <v>Portugal</v>
      </c>
      <c r="F88" s="154" t="n">
        <v>71</v>
      </c>
      <c r="G88" s="151" t="str">
        <f aca="false">INDEX(Matches!$B$4:$J$113,MATCH($F88,Matches!$B$4:$B$113,0),2)</f>
        <v>K4</v>
      </c>
      <c r="H88" s="151" t="str">
        <f aca="false">INDEX(Matches!$B$4:$J$113,MATCH($F88,Matches!$B$4:$B$113,0),3)</f>
        <v>K1</v>
      </c>
      <c r="I88" s="151" t="str">
        <f aca="false">IFERROR(VLOOKUP($F88,Matches!$B$4:$H$113,7,0),"")</f>
        <v>Miami</v>
      </c>
      <c r="J88" s="152"/>
      <c r="K88" s="153"/>
    </row>
    <row r="89" customFormat="false" ht="15" hidden="false" customHeight="false" outlineLevel="0" collapsed="false">
      <c r="A89" s="170"/>
      <c r="B89" s="147" t="n">
        <f aca="false">INDEX(Matches!$B$4:$J$113,MATCH($F89,Matches!$B$4:$B$113,0),5)</f>
        <v>46201.0625</v>
      </c>
      <c r="C89" s="148" t="n">
        <f aca="false">INDEX(Matches!$B$4:$J$113,MATCH($F89,Matches!$B$4:$B$113,0),5)</f>
        <v>46201.0625</v>
      </c>
      <c r="D89" s="149" t="str">
        <f aca="false">INDEX(Matches!$B$4:$J$113,MATCH($F89,Matches!$B$4:$B$113,0),8)</f>
        <v>DR Congo</v>
      </c>
      <c r="E89" s="149" t="str">
        <f aca="false">INDEX(Matches!$B$4:$J$113,MATCH($F89,Matches!$B$4:$B$113,0),9)</f>
        <v>Uzbekistan</v>
      </c>
      <c r="F89" s="154" t="n">
        <v>72</v>
      </c>
      <c r="G89" s="151" t="str">
        <f aca="false">INDEX(Matches!$B$4:$J$113,MATCH($F89,Matches!$B$4:$B$113,0),2)</f>
        <v>K2</v>
      </c>
      <c r="H89" s="151" t="str">
        <f aca="false">INDEX(Matches!$B$4:$J$113,MATCH($F89,Matches!$B$4:$B$113,0),3)</f>
        <v>K3</v>
      </c>
      <c r="I89" s="151" t="str">
        <f aca="false">IFERROR(VLOOKUP($F89,Matches!$B$4:$H$113,7,0),"")</f>
        <v>Atlanta</v>
      </c>
      <c r="J89" s="152"/>
      <c r="K89" s="153"/>
    </row>
    <row r="90" customFormat="false" ht="15" hidden="false" customHeight="false" outlineLevel="0" collapsed="false">
      <c r="A90" s="170"/>
      <c r="B90" s="147" t="n">
        <f aca="false">INDEX(Matches!$B$4:$J$113,MATCH($F90,Matches!$B$4:$B$113,0),5)</f>
        <v>46201.1666666667</v>
      </c>
      <c r="C90" s="148" t="n">
        <f aca="false">INDEX(Matches!$B$4:$J$113,MATCH($F90,Matches!$B$4:$B$113,0),5)</f>
        <v>46201.1666666667</v>
      </c>
      <c r="D90" s="149" t="str">
        <f aca="false">INDEX(Matches!$B$4:$J$113,MATCH($F90,Matches!$B$4:$B$113,0),8)</f>
        <v>Algeria</v>
      </c>
      <c r="E90" s="149" t="str">
        <f aca="false">INDEX(Matches!$B$4:$J$113,MATCH($F90,Matches!$B$4:$B$113,0),9)</f>
        <v>Austria</v>
      </c>
      <c r="F90" s="154" t="n">
        <v>69</v>
      </c>
      <c r="G90" s="151" t="str">
        <f aca="false">INDEX(Matches!$B$4:$J$113,MATCH($F90,Matches!$B$4:$B$113,0),2)</f>
        <v>J2</v>
      </c>
      <c r="H90" s="151" t="str">
        <f aca="false">INDEX(Matches!$B$4:$J$113,MATCH($F90,Matches!$B$4:$B$113,0),3)</f>
        <v>J3</v>
      </c>
      <c r="I90" s="151" t="str">
        <f aca="false">IFERROR(VLOOKUP($F90,Matches!$B$4:$H$113,7,0),"")</f>
        <v>Kansas City</v>
      </c>
      <c r="J90" s="152"/>
      <c r="K90" s="153"/>
    </row>
    <row r="91" customFormat="false" ht="15" hidden="false" customHeight="false" outlineLevel="0" collapsed="false">
      <c r="A91" s="170"/>
      <c r="B91" s="147" t="n">
        <f aca="false">INDEX(Matches!$B$4:$J$113,MATCH($F91,Matches!$B$4:$B$113,0),5)</f>
        <v>46201.1666666667</v>
      </c>
      <c r="C91" s="148" t="n">
        <f aca="false">INDEX(Matches!$B$4:$J$113,MATCH($F91,Matches!$B$4:$B$113,0),5)</f>
        <v>46201.1666666667</v>
      </c>
      <c r="D91" s="149" t="str">
        <f aca="false">INDEX(Matches!$B$4:$J$113,MATCH($F91,Matches!$B$4:$B$113,0),8)</f>
        <v>Jordan</v>
      </c>
      <c r="E91" s="149" t="str">
        <f aca="false">INDEX(Matches!$B$4:$J$113,MATCH($F91,Matches!$B$4:$B$113,0),9)</f>
        <v>Argentina</v>
      </c>
      <c r="F91" s="154" t="n">
        <v>70</v>
      </c>
      <c r="G91" s="151" t="str">
        <f aca="false">INDEX(Matches!$B$4:$J$113,MATCH($F91,Matches!$B$4:$B$113,0),2)</f>
        <v>J4</v>
      </c>
      <c r="H91" s="151" t="str">
        <f aca="false">INDEX(Matches!$B$4:$J$113,MATCH($F91,Matches!$B$4:$B$113,0),3)</f>
        <v>J1</v>
      </c>
      <c r="I91" s="151" t="str">
        <f aca="false">IFERROR(VLOOKUP($F91,Matches!$B$4:$H$113,7,0),"")</f>
        <v>Dallas</v>
      </c>
      <c r="J91" s="152"/>
      <c r="K91" s="153"/>
    </row>
    <row r="92" customFormat="false" ht="15" hidden="false" customHeight="false" outlineLevel="0" collapsed="false">
      <c r="A92" s="170"/>
      <c r="B92" s="155"/>
      <c r="C92" s="156"/>
      <c r="D92" s="157"/>
      <c r="E92" s="157"/>
      <c r="F92" s="158"/>
      <c r="G92" s="159"/>
      <c r="H92" s="171"/>
      <c r="I92" s="171"/>
      <c r="J92" s="171"/>
      <c r="K92" s="172"/>
    </row>
    <row r="93" customFormat="false" ht="15" hidden="false" customHeight="false" outlineLevel="0" collapsed="false">
      <c r="A93" s="170"/>
      <c r="B93" s="173" t="str">
        <f aca="false">Language!$E$256</f>
        <v>Round of 32</v>
      </c>
      <c r="C93" s="174"/>
      <c r="D93" s="175"/>
      <c r="E93" s="175"/>
      <c r="F93" s="176"/>
      <c r="G93" s="177"/>
      <c r="H93" s="177"/>
      <c r="I93" s="177"/>
      <c r="J93" s="178"/>
      <c r="K93" s="179"/>
    </row>
    <row r="94" customFormat="false" ht="15" hidden="false" customHeight="false" outlineLevel="0" collapsed="false">
      <c r="A94" s="170"/>
      <c r="B94" s="147" t="n">
        <f aca="false">INDEX(Matches!$B$4:$J$113,MATCH($F94,Matches!$B$4:$B$113,0),5)</f>
        <v>46201.875</v>
      </c>
      <c r="C94" s="148" t="n">
        <f aca="false">INDEX(Matches!$B$4:$J$113,MATCH($F94,Matches!$B$4:$B$113,0),5)</f>
        <v>46201.875</v>
      </c>
      <c r="D94" s="149" t="str">
        <f aca="false">INDEX(Matches!$B$4:$J$113,MATCH($F94,Matches!$B$4:$B$113,0),8)</f>
        <v>Rep. of Korea</v>
      </c>
      <c r="E94" s="149" t="str">
        <f aca="false">INDEX(Matches!$B$4:$J$113,MATCH($F94,Matches!$B$4:$B$113,0),9)</f>
        <v>Canada</v>
      </c>
      <c r="F94" s="154" t="n">
        <v>73</v>
      </c>
      <c r="G94" s="151" t="str">
        <f aca="false">INDEX(Matches!$B$4:$J$113,MATCH($F94,Matches!$B$4:$B$113,0),2)</f>
        <v>2A</v>
      </c>
      <c r="H94" s="151" t="str">
        <f aca="false">INDEX(Matches!$B$4:$J$113,MATCH($F94,Matches!$B$4:$B$113,0),3)</f>
        <v>2B</v>
      </c>
      <c r="I94" s="151" t="str">
        <f aca="false">IFERROR(VLOOKUP($F94,Matches!$B$4:$H$113,7,0),"")</f>
        <v>Los Angeles</v>
      </c>
      <c r="J94" s="152"/>
      <c r="K94" s="153"/>
    </row>
    <row r="95" customFormat="false" ht="15" hidden="false" customHeight="false" outlineLevel="0" collapsed="false">
      <c r="A95" s="170"/>
      <c r="B95" s="147"/>
      <c r="C95" s="148"/>
      <c r="D95" s="180"/>
      <c r="E95" s="180"/>
      <c r="F95" s="154"/>
      <c r="G95" s="151"/>
      <c r="H95" s="151"/>
      <c r="I95" s="151"/>
      <c r="J95" s="150"/>
      <c r="K95" s="181"/>
    </row>
    <row r="96" customFormat="false" ht="15" hidden="false" customHeight="false" outlineLevel="0" collapsed="false">
      <c r="A96" s="170"/>
      <c r="B96" s="147" t="n">
        <f aca="false">INDEX(Matches!$B$4:$J$113,MATCH($F96,Matches!$B$4:$B$113,0),5)</f>
        <v>46202.7916666667</v>
      </c>
      <c r="C96" s="148" t="n">
        <f aca="false">INDEX(Matches!$B$4:$J$113,MATCH($F96,Matches!$B$4:$B$113,0),5)</f>
        <v>46202.7916666667</v>
      </c>
      <c r="D96" s="149" t="str">
        <f aca="false">INDEX(Matches!$B$4:$J$113,MATCH($F96,Matches!$B$4:$B$113,0),8)</f>
        <v>Brazil</v>
      </c>
      <c r="E96" s="149" t="str">
        <f aca="false">INDEX(Matches!$B$4:$J$113,MATCH($F96,Matches!$B$4:$B$113,0),9)</f>
        <v>Sweden</v>
      </c>
      <c r="F96" s="154" t="n">
        <v>76</v>
      </c>
      <c r="G96" s="151" t="str">
        <f aca="false">INDEX(Matches!$B$4:$J$113,MATCH($F96,Matches!$B$4:$B$113,0),2)</f>
        <v>1C</v>
      </c>
      <c r="H96" s="151" t="str">
        <f aca="false">INDEX(Matches!$B$4:$J$113,MATCH($F96,Matches!$B$4:$B$113,0),3)</f>
        <v>2F</v>
      </c>
      <c r="I96" s="151" t="str">
        <f aca="false">IFERROR(VLOOKUP($F96,Matches!$B$4:$H$113,7,0),"")</f>
        <v>Houston</v>
      </c>
      <c r="J96" s="152"/>
      <c r="K96" s="153"/>
    </row>
    <row r="97" customFormat="false" ht="15" hidden="false" customHeight="false" outlineLevel="0" collapsed="false">
      <c r="A97" s="170"/>
      <c r="B97" s="147" t="n">
        <f aca="false">INDEX(Matches!$B$4:$J$113,MATCH($F97,Matches!$B$4:$B$113,0),5)</f>
        <v>46202.9375</v>
      </c>
      <c r="C97" s="148" t="n">
        <f aca="false">INDEX(Matches!$B$4:$J$113,MATCH($F97,Matches!$B$4:$B$113,0),5)</f>
        <v>46202.9375</v>
      </c>
      <c r="D97" s="149" t="str">
        <f aca="false">INDEX(Matches!$B$4:$J$113,MATCH($F97,Matches!$B$4:$B$113,0),8)</f>
        <v>Germany</v>
      </c>
      <c r="E97" s="149" t="str">
        <f aca="false">INDEX(Matches!$B$4:$J$113,MATCH($F97,Matches!$B$4:$B$113,0),9)</f>
        <v>Scotland</v>
      </c>
      <c r="F97" s="154" t="n">
        <v>74</v>
      </c>
      <c r="G97" s="151" t="str">
        <f aca="false">INDEX(Matches!$B$4:$J$113,MATCH($F97,Matches!$B$4:$B$113,0),2)</f>
        <v>1E</v>
      </c>
      <c r="H97" s="151" t="str">
        <f aca="false">INDEX(Matches!$B$4:$J$113,MATCH($F97,Matches!$B$4:$B$113,0),3)</f>
        <v>3-ABCDF</v>
      </c>
      <c r="I97" s="151" t="str">
        <f aca="false">IFERROR(VLOOKUP($F97,Matches!$B$4:$H$113,7,0),"")</f>
        <v>Boston</v>
      </c>
      <c r="J97" s="152"/>
      <c r="K97" s="153"/>
    </row>
    <row r="98" customFormat="false" ht="15" hidden="false" customHeight="false" outlineLevel="0" collapsed="false">
      <c r="A98" s="170"/>
      <c r="B98" s="147" t="n">
        <f aca="false">INDEX(Matches!$B$4:$J$113,MATCH($F98,Matches!$B$4:$B$113,0),5)</f>
        <v>46203.125</v>
      </c>
      <c r="C98" s="148" t="n">
        <f aca="false">INDEX(Matches!$B$4:$J$113,MATCH($F98,Matches!$B$4:$B$113,0),5)</f>
        <v>46203.125</v>
      </c>
      <c r="D98" s="149" t="str">
        <f aca="false">INDEX(Matches!$B$4:$J$113,MATCH($F98,Matches!$B$4:$B$113,0),8)</f>
        <v>Netherlands</v>
      </c>
      <c r="E98" s="149" t="str">
        <f aca="false">INDEX(Matches!$B$4:$J$113,MATCH($F98,Matches!$B$4:$B$113,0),9)</f>
        <v>Morocco</v>
      </c>
      <c r="F98" s="154" t="n">
        <v>75</v>
      </c>
      <c r="G98" s="151" t="str">
        <f aca="false">INDEX(Matches!$B$4:$J$113,MATCH($F98,Matches!$B$4:$B$113,0),2)</f>
        <v>1F</v>
      </c>
      <c r="H98" s="151" t="str">
        <f aca="false">INDEX(Matches!$B$4:$J$113,MATCH($F98,Matches!$B$4:$B$113,0),3)</f>
        <v>2C</v>
      </c>
      <c r="I98" s="151" t="str">
        <f aca="false">IFERROR(VLOOKUP($F98,Matches!$B$4:$H$113,7,0),"")</f>
        <v>Monterrey</v>
      </c>
      <c r="J98" s="152"/>
      <c r="K98" s="153"/>
    </row>
    <row r="99" customFormat="false" ht="15" hidden="false" customHeight="false" outlineLevel="0" collapsed="false">
      <c r="A99" s="170"/>
      <c r="B99" s="155"/>
      <c r="C99" s="156"/>
      <c r="D99" s="157"/>
      <c r="E99" s="157"/>
      <c r="F99" s="158"/>
      <c r="G99" s="159"/>
      <c r="H99" s="159"/>
      <c r="I99" s="159"/>
      <c r="J99" s="159"/>
      <c r="K99" s="160"/>
    </row>
    <row r="100" customFormat="false" ht="15" hidden="false" customHeight="false" outlineLevel="0" collapsed="false">
      <c r="A100" s="170"/>
      <c r="B100" s="147" t="n">
        <f aca="false">INDEX(Matches!$B$4:$J$113,MATCH($F100,Matches!$B$4:$B$113,0),5)</f>
        <v>46203.7916666667</v>
      </c>
      <c r="C100" s="148" t="n">
        <f aca="false">INDEX(Matches!$B$4:$J$113,MATCH($F100,Matches!$B$4:$B$113,0),5)</f>
        <v>46203.7916666667</v>
      </c>
      <c r="D100" s="149" t="str">
        <f aca="false">INDEX(Matches!$B$4:$J$113,MATCH($F100,Matches!$B$4:$B$113,0),8)</f>
        <v>Ecuador</v>
      </c>
      <c r="E100" s="149" t="str">
        <f aca="false">INDEX(Matches!$B$4:$J$113,MATCH($F100,Matches!$B$4:$B$113,0),9)</f>
        <v>Norway</v>
      </c>
      <c r="F100" s="154" t="n">
        <v>78</v>
      </c>
      <c r="G100" s="151" t="str">
        <f aca="false">INDEX(Matches!$B$4:$J$113,MATCH($F100,Matches!$B$4:$B$113,0),2)</f>
        <v>2E</v>
      </c>
      <c r="H100" s="151" t="str">
        <f aca="false">INDEX(Matches!$B$4:$J$113,MATCH($F100,Matches!$B$4:$B$113,0),3)</f>
        <v>2I</v>
      </c>
      <c r="I100" s="151" t="str">
        <f aca="false">IFERROR(VLOOKUP($F100,Matches!$B$4:$H$113,7,0),"")</f>
        <v>Dallas</v>
      </c>
      <c r="J100" s="152"/>
      <c r="K100" s="153"/>
    </row>
    <row r="101" customFormat="false" ht="15" hidden="false" customHeight="false" outlineLevel="0" collapsed="false">
      <c r="A101" s="170"/>
      <c r="B101" s="147" t="n">
        <f aca="false">INDEX(Matches!$B$4:$J$113,MATCH($F101,Matches!$B$4:$B$113,0),5)</f>
        <v>46203.9583333333</v>
      </c>
      <c r="C101" s="148" t="n">
        <f aca="false">INDEX(Matches!$B$4:$J$113,MATCH($F101,Matches!$B$4:$B$113,0),5)</f>
        <v>46203.9583333333</v>
      </c>
      <c r="D101" s="149" t="str">
        <f aca="false">INDEX(Matches!$B$4:$J$113,MATCH($F101,Matches!$B$4:$B$113,0),8)</f>
        <v>France</v>
      </c>
      <c r="E101" s="149" t="str">
        <f aca="false">INDEX(Matches!$B$4:$J$113,MATCH($F101,Matches!$B$4:$B$113,0),9)</f>
        <v>Japan</v>
      </c>
      <c r="F101" s="154" t="n">
        <v>77</v>
      </c>
      <c r="G101" s="151" t="str">
        <f aca="false">INDEX(Matches!$B$4:$J$113,MATCH($F101,Matches!$B$4:$B$113,0),2)</f>
        <v>1I</v>
      </c>
      <c r="H101" s="151" t="str">
        <f aca="false">INDEX(Matches!$B$4:$J$113,MATCH($F101,Matches!$B$4:$B$113,0),3)</f>
        <v>3-CDFGH</v>
      </c>
      <c r="I101" s="151" t="str">
        <f aca="false">IFERROR(VLOOKUP($F101,Matches!$B$4:$H$113,7,0),"")</f>
        <v>New York/New Jersey</v>
      </c>
      <c r="J101" s="152"/>
      <c r="K101" s="153"/>
    </row>
    <row r="102" customFormat="false" ht="15" hidden="false" customHeight="false" outlineLevel="0" collapsed="false">
      <c r="A102" s="170"/>
      <c r="B102" s="147" t="n">
        <f aca="false">INDEX(Matches!$B$4:$J$113,MATCH($F102,Matches!$B$4:$B$113,0),5)</f>
        <v>46204.125</v>
      </c>
      <c r="C102" s="148" t="n">
        <f aca="false">INDEX(Matches!$B$4:$J$113,MATCH($F102,Matches!$B$4:$B$113,0),5)</f>
        <v>46204.125</v>
      </c>
      <c r="D102" s="149" t="str">
        <f aca="false">INDEX(Matches!$B$4:$J$113,MATCH($F102,Matches!$B$4:$B$113,0),8)</f>
        <v>Mexico</v>
      </c>
      <c r="E102" s="149" t="str">
        <f aca="false">INDEX(Matches!$B$4:$J$113,MATCH($F102,Matches!$B$4:$B$113,0),9)</f>
        <v>Ivory Coast</v>
      </c>
      <c r="F102" s="154" t="n">
        <v>79</v>
      </c>
      <c r="G102" s="151" t="str">
        <f aca="false">INDEX(Matches!$B$4:$J$113,MATCH($F102,Matches!$B$4:$B$113,0),2)</f>
        <v>1A</v>
      </c>
      <c r="H102" s="151" t="str">
        <f aca="false">INDEX(Matches!$B$4:$J$113,MATCH($F102,Matches!$B$4:$B$113,0),3)</f>
        <v>3-CEFHI</v>
      </c>
      <c r="I102" s="151" t="str">
        <f aca="false">IFERROR(VLOOKUP($F102,Matches!$B$4:$H$113,7,0),"")</f>
        <v>Mexico City</v>
      </c>
      <c r="J102" s="152"/>
      <c r="K102" s="153"/>
    </row>
    <row r="103" customFormat="false" ht="15" hidden="false" customHeight="false" outlineLevel="0" collapsed="false">
      <c r="A103" s="170"/>
      <c r="B103" s="147"/>
      <c r="C103" s="148"/>
      <c r="D103" s="180"/>
      <c r="E103" s="180"/>
      <c r="F103" s="154"/>
      <c r="G103" s="151"/>
      <c r="H103" s="151"/>
      <c r="I103" s="151"/>
      <c r="J103" s="150"/>
      <c r="K103" s="181"/>
    </row>
    <row r="104" customFormat="false" ht="15" hidden="false" customHeight="false" outlineLevel="0" collapsed="false">
      <c r="A104" s="170"/>
      <c r="B104" s="147" t="n">
        <f aca="false">INDEX(Matches!$B$4:$J$113,MATCH($F104,Matches!$B$4:$B$113,0),5)</f>
        <v>46204.75</v>
      </c>
      <c r="C104" s="148" t="n">
        <f aca="false">INDEX(Matches!$B$4:$J$113,MATCH($F104,Matches!$B$4:$B$113,0),5)</f>
        <v>46204.75</v>
      </c>
      <c r="D104" s="149" t="str">
        <f aca="false">INDEX(Matches!$B$4:$J$113,MATCH($F104,Matches!$B$4:$B$113,0),8)</f>
        <v>England</v>
      </c>
      <c r="E104" s="149" t="str">
        <f aca="false">INDEX(Matches!$B$4:$J$113,MATCH($F104,Matches!$B$4:$B$113,0),9)</f>
        <v>Senegal</v>
      </c>
      <c r="F104" s="154" t="n">
        <v>80</v>
      </c>
      <c r="G104" s="151" t="str">
        <f aca="false">INDEX(Matches!$B$4:$J$113,MATCH($F104,Matches!$B$4:$B$113,0),2)</f>
        <v>1L</v>
      </c>
      <c r="H104" s="151" t="str">
        <f aca="false">INDEX(Matches!$B$4:$J$113,MATCH($F104,Matches!$B$4:$B$113,0),3)</f>
        <v>3-EHIJK</v>
      </c>
      <c r="I104" s="151" t="str">
        <f aca="false">IFERROR(VLOOKUP($F104,Matches!$B$4:$H$113,7,0),"")</f>
        <v>Atlanta</v>
      </c>
      <c r="J104" s="152"/>
      <c r="K104" s="153"/>
    </row>
    <row r="105" customFormat="false" ht="15" hidden="false" customHeight="false" outlineLevel="0" collapsed="false">
      <c r="A105" s="170"/>
      <c r="B105" s="147" t="n">
        <f aca="false">INDEX(Matches!$B$4:$J$113,MATCH($F105,Matches!$B$4:$B$113,0),5)</f>
        <v>46204.9166666667</v>
      </c>
      <c r="C105" s="148" t="n">
        <f aca="false">INDEX(Matches!$B$4:$J$113,MATCH($F105,Matches!$B$4:$B$113,0),5)</f>
        <v>46204.9166666667</v>
      </c>
      <c r="D105" s="149" t="str">
        <f aca="false">INDEX(Matches!$B$4:$J$113,MATCH($F105,Matches!$B$4:$B$113,0),8)</f>
        <v>Belgium</v>
      </c>
      <c r="E105" s="149" t="str">
        <f aca="false">INDEX(Matches!$B$4:$J$113,MATCH($F105,Matches!$B$4:$B$113,0),9)</f>
        <v>Czech Rep.</v>
      </c>
      <c r="F105" s="154" t="n">
        <v>82</v>
      </c>
      <c r="G105" s="151" t="str">
        <f aca="false">INDEX(Matches!$B$4:$J$113,MATCH($F105,Matches!$B$4:$B$113,0),2)</f>
        <v>1G</v>
      </c>
      <c r="H105" s="151" t="str">
        <f aca="false">INDEX(Matches!$B$4:$J$113,MATCH($F105,Matches!$B$4:$B$113,0),3)</f>
        <v>3-AEHIJ</v>
      </c>
      <c r="I105" s="151" t="str">
        <f aca="false">IFERROR(VLOOKUP($F105,Matches!$B$4:$H$113,7,0),"")</f>
        <v>Seattle</v>
      </c>
      <c r="J105" s="152"/>
      <c r="K105" s="153"/>
    </row>
    <row r="106" customFormat="false" ht="15" hidden="false" customHeight="false" outlineLevel="0" collapsed="false">
      <c r="A106" s="170"/>
      <c r="B106" s="147" t="n">
        <f aca="false">INDEX(Matches!$B$4:$J$113,MATCH($F106,Matches!$B$4:$B$113,0),5)</f>
        <v>46205.0833333333</v>
      </c>
      <c r="C106" s="148" t="n">
        <f aca="false">INDEX(Matches!$B$4:$J$113,MATCH($F106,Matches!$B$4:$B$113,0),5)</f>
        <v>46205.0833333333</v>
      </c>
      <c r="D106" s="149" t="str">
        <f aca="false">INDEX(Matches!$B$4:$J$113,MATCH($F106,Matches!$B$4:$B$113,0),8)</f>
        <v>USA</v>
      </c>
      <c r="E106" s="149" t="str">
        <f aca="false">INDEX(Matches!$B$4:$J$113,MATCH($F106,Matches!$B$4:$B$113,0),9)</f>
        <v>Algeria</v>
      </c>
      <c r="F106" s="154" t="n">
        <v>81</v>
      </c>
      <c r="G106" s="151" t="str">
        <f aca="false">INDEX(Matches!$B$4:$J$113,MATCH($F106,Matches!$B$4:$B$113,0),2)</f>
        <v>1D</v>
      </c>
      <c r="H106" s="151" t="str">
        <f aca="false">INDEX(Matches!$B$4:$J$113,MATCH($F106,Matches!$B$4:$B$113,0),3)</f>
        <v>3-BEFIJ</v>
      </c>
      <c r="I106" s="151" t="str">
        <f aca="false">IFERROR(VLOOKUP($F106,Matches!$B$4:$H$113,7,0),"")</f>
        <v>San Francisco Bay Area</v>
      </c>
      <c r="J106" s="152"/>
      <c r="K106" s="153"/>
    </row>
    <row r="107" customFormat="false" ht="15" hidden="false" customHeight="false" outlineLevel="0" collapsed="false">
      <c r="A107" s="170"/>
      <c r="B107" s="155"/>
      <c r="C107" s="156"/>
      <c r="D107" s="157"/>
      <c r="E107" s="157"/>
      <c r="F107" s="158"/>
      <c r="G107" s="159"/>
      <c r="H107" s="159"/>
      <c r="I107" s="159"/>
      <c r="J107" s="159"/>
      <c r="K107" s="160"/>
    </row>
    <row r="108" customFormat="false" ht="15" hidden="false" customHeight="false" outlineLevel="0" collapsed="false">
      <c r="A108" s="170"/>
      <c r="B108" s="147" t="n">
        <f aca="false">INDEX(Matches!$B$4:$J$113,MATCH($F108,Matches!$B$4:$B$113,0),5)</f>
        <v>46205.875</v>
      </c>
      <c r="C108" s="148" t="n">
        <f aca="false">INDEX(Matches!$B$4:$J$113,MATCH($F108,Matches!$B$4:$B$113,0),5)</f>
        <v>46205.875</v>
      </c>
      <c r="D108" s="149" t="str">
        <f aca="false">INDEX(Matches!$B$4:$J$113,MATCH($F108,Matches!$B$4:$B$113,0),8)</f>
        <v>Spain</v>
      </c>
      <c r="E108" s="149" t="str">
        <f aca="false">INDEX(Matches!$B$4:$J$113,MATCH($F108,Matches!$B$4:$B$113,0),9)</f>
        <v>Austria</v>
      </c>
      <c r="F108" s="154" t="n">
        <v>84</v>
      </c>
      <c r="G108" s="151" t="str">
        <f aca="false">INDEX(Matches!$B$4:$J$113,MATCH($F108,Matches!$B$4:$B$113,0),2)</f>
        <v>1H</v>
      </c>
      <c r="H108" s="151" t="str">
        <f aca="false">INDEX(Matches!$B$4:$J$113,MATCH($F108,Matches!$B$4:$B$113,0),3)</f>
        <v>2J</v>
      </c>
      <c r="I108" s="151" t="str">
        <f aca="false">IFERROR(VLOOKUP($F108,Matches!$B$4:$H$113,7,0),"")</f>
        <v>Los Angeles</v>
      </c>
      <c r="J108" s="152"/>
      <c r="K108" s="153"/>
    </row>
    <row r="109" customFormat="false" ht="15" hidden="false" customHeight="false" outlineLevel="0" collapsed="false">
      <c r="A109" s="170"/>
      <c r="B109" s="147" t="n">
        <f aca="false">INDEX(Matches!$B$4:$J$113,MATCH($F109,Matches!$B$4:$B$113,0),5)</f>
        <v>46206.0416666667</v>
      </c>
      <c r="C109" s="148" t="n">
        <f aca="false">INDEX(Matches!$B$4:$J$113,MATCH($F109,Matches!$B$4:$B$113,0),5)</f>
        <v>46206.0416666667</v>
      </c>
      <c r="D109" s="149" t="str">
        <f aca="false">INDEX(Matches!$B$4:$J$113,MATCH($F109,Matches!$B$4:$B$113,0),8)</f>
        <v>Colombia</v>
      </c>
      <c r="E109" s="149" t="str">
        <f aca="false">INDEX(Matches!$B$4:$J$113,MATCH($F109,Matches!$B$4:$B$113,0),9)</f>
        <v>Croatia</v>
      </c>
      <c r="F109" s="154" t="n">
        <v>83</v>
      </c>
      <c r="G109" s="151" t="str">
        <f aca="false">INDEX(Matches!$B$4:$J$113,MATCH($F109,Matches!$B$4:$B$113,0),2)</f>
        <v>2K</v>
      </c>
      <c r="H109" s="151" t="str">
        <f aca="false">INDEX(Matches!$B$4:$J$113,MATCH($F109,Matches!$B$4:$B$113,0),3)</f>
        <v>2L</v>
      </c>
      <c r="I109" s="151" t="str">
        <f aca="false">IFERROR(VLOOKUP($F109,Matches!$B$4:$H$113,7,0),"")</f>
        <v>Toronto</v>
      </c>
      <c r="J109" s="152"/>
      <c r="K109" s="153"/>
    </row>
    <row r="110" customFormat="false" ht="15" hidden="false" customHeight="false" outlineLevel="0" collapsed="false">
      <c r="A110" s="170"/>
      <c r="B110" s="147" t="n">
        <f aca="false">INDEX(Matches!$B$4:$J$113,MATCH($F110,Matches!$B$4:$B$113,0),5)</f>
        <v>46206.2083333333</v>
      </c>
      <c r="C110" s="148" t="n">
        <f aca="false">INDEX(Matches!$B$4:$J$113,MATCH($F110,Matches!$B$4:$B$113,0),5)</f>
        <v>46206.2083333333</v>
      </c>
      <c r="D110" s="149" t="str">
        <f aca="false">INDEX(Matches!$B$4:$J$113,MATCH($F110,Matches!$B$4:$B$113,0),8)</f>
        <v>Switzerland</v>
      </c>
      <c r="E110" s="149" t="str">
        <f aca="false">INDEX(Matches!$B$4:$J$113,MATCH($F110,Matches!$B$4:$B$113,0),9)</f>
        <v>Egypt</v>
      </c>
      <c r="F110" s="154" t="n">
        <v>85</v>
      </c>
      <c r="G110" s="151" t="str">
        <f aca="false">INDEX(Matches!$B$4:$J$113,MATCH($F110,Matches!$B$4:$B$113,0),2)</f>
        <v>1B</v>
      </c>
      <c r="H110" s="151" t="str">
        <f aca="false">INDEX(Matches!$B$4:$J$113,MATCH($F110,Matches!$B$4:$B$113,0),3)</f>
        <v>3-EFGIJ</v>
      </c>
      <c r="I110" s="151" t="str">
        <f aca="false">IFERROR(VLOOKUP($F110,Matches!$B$4:$H$113,7,0),"")</f>
        <v>Vancouver</v>
      </c>
      <c r="J110" s="152"/>
      <c r="K110" s="153"/>
    </row>
    <row r="111" s="183" customFormat="true" ht="15" hidden="false" customHeight="false" outlineLevel="0" collapsed="false">
      <c r="A111" s="170"/>
      <c r="B111" s="147"/>
      <c r="C111" s="182"/>
      <c r="D111" s="180"/>
      <c r="E111" s="180"/>
      <c r="F111" s="154"/>
      <c r="G111" s="151"/>
      <c r="H111" s="151"/>
      <c r="I111" s="151"/>
      <c r="J111" s="150"/>
      <c r="K111" s="181"/>
    </row>
    <row r="112" customFormat="false" ht="15" hidden="false" customHeight="false" outlineLevel="0" collapsed="false">
      <c r="A112" s="170"/>
      <c r="B112" s="147" t="n">
        <f aca="false">INDEX(Matches!$B$4:$J$113,MATCH($F112,Matches!$B$4:$B$113,0),5)</f>
        <v>46206.8333333333</v>
      </c>
      <c r="C112" s="148" t="n">
        <f aca="false">INDEX(Matches!$B$4:$J$113,MATCH($F112,Matches!$B$4:$B$113,0),5)</f>
        <v>46206.8333333333</v>
      </c>
      <c r="D112" s="149" t="str">
        <f aca="false">INDEX(Matches!$B$4:$J$113,MATCH($F112,Matches!$B$4:$B$113,0),8)</f>
        <v>Turkey</v>
      </c>
      <c r="E112" s="149" t="str">
        <f aca="false">INDEX(Matches!$B$4:$J$113,MATCH($F112,Matches!$B$4:$B$113,0),9)</f>
        <v>IR Iran</v>
      </c>
      <c r="F112" s="154" t="n">
        <v>88</v>
      </c>
      <c r="G112" s="151" t="str">
        <f aca="false">INDEX(Matches!$B$4:$J$113,MATCH($F112,Matches!$B$4:$B$113,0),2)</f>
        <v>2D</v>
      </c>
      <c r="H112" s="151" t="str">
        <f aca="false">INDEX(Matches!$B$4:$J$113,MATCH($F112,Matches!$B$4:$B$113,0),3)</f>
        <v>2G</v>
      </c>
      <c r="I112" s="151" t="str">
        <f aca="false">IFERROR(VLOOKUP($F112,Matches!$B$4:$H$113,7,0),"")</f>
        <v>Dallas</v>
      </c>
      <c r="J112" s="152"/>
      <c r="K112" s="153"/>
    </row>
    <row r="113" customFormat="false" ht="15" hidden="false" customHeight="false" outlineLevel="0" collapsed="false">
      <c r="A113" s="170"/>
      <c r="B113" s="147" t="n">
        <f aca="false">INDEX(Matches!$B$4:$J$113,MATCH($F113,Matches!$B$4:$B$113,0),5)</f>
        <v>46207</v>
      </c>
      <c r="C113" s="148" t="n">
        <f aca="false">INDEX(Matches!$B$4:$J$113,MATCH($F113,Matches!$B$4:$B$113,0),5)</f>
        <v>46207</v>
      </c>
      <c r="D113" s="149" t="str">
        <f aca="false">INDEX(Matches!$B$4:$J$113,MATCH($F113,Matches!$B$4:$B$113,0),8)</f>
        <v>Argentina</v>
      </c>
      <c r="E113" s="149" t="str">
        <f aca="false">INDEX(Matches!$B$4:$J$113,MATCH($F113,Matches!$B$4:$B$113,0),9)</f>
        <v>Uruguay</v>
      </c>
      <c r="F113" s="154" t="n">
        <v>86</v>
      </c>
      <c r="G113" s="151" t="str">
        <f aca="false">INDEX(Matches!$B$4:$J$113,MATCH($F113,Matches!$B$4:$B$113,0),2)</f>
        <v>1J</v>
      </c>
      <c r="H113" s="151" t="str">
        <f aca="false">INDEX(Matches!$B$4:$J$113,MATCH($F113,Matches!$B$4:$B$113,0),3)</f>
        <v>2H</v>
      </c>
      <c r="I113" s="151" t="str">
        <f aca="false">IFERROR(VLOOKUP($F113,Matches!$B$4:$H$113,7,0),"")</f>
        <v>Miami</v>
      </c>
      <c r="J113" s="152"/>
      <c r="K113" s="153"/>
    </row>
    <row r="114" customFormat="false" ht="15" hidden="false" customHeight="false" outlineLevel="0" collapsed="false">
      <c r="A114" s="170"/>
      <c r="B114" s="147" t="n">
        <f aca="false">INDEX(Matches!$B$4:$J$113,MATCH($F114,Matches!$B$4:$B$113,0),5)</f>
        <v>46207.1458333333</v>
      </c>
      <c r="C114" s="148" t="n">
        <f aca="false">INDEX(Matches!$B$4:$J$113,MATCH($F114,Matches!$B$4:$B$113,0),5)</f>
        <v>46207.1458333333</v>
      </c>
      <c r="D114" s="149" t="str">
        <f aca="false">INDEX(Matches!$B$4:$J$113,MATCH($F114,Matches!$B$4:$B$113,0),8)</f>
        <v>Portugal</v>
      </c>
      <c r="E114" s="149" t="str">
        <f aca="false">INDEX(Matches!$B$4:$J$113,MATCH($F114,Matches!$B$4:$B$113,0),9)</f>
        <v>Ghana</v>
      </c>
      <c r="F114" s="154" t="n">
        <v>87</v>
      </c>
      <c r="G114" s="151" t="str">
        <f aca="false">INDEX(Matches!$B$4:$J$113,MATCH($F114,Matches!$B$4:$B$113,0),2)</f>
        <v>1K</v>
      </c>
      <c r="H114" s="151" t="str">
        <f aca="false">INDEX(Matches!$B$4:$J$113,MATCH($F114,Matches!$B$4:$B$113,0),3)</f>
        <v>3-DEIJL</v>
      </c>
      <c r="I114" s="151" t="str">
        <f aca="false">IFERROR(VLOOKUP($F114,Matches!$B$4:$H$113,7,0),"")</f>
        <v>Kansas City</v>
      </c>
      <c r="J114" s="152"/>
      <c r="K114" s="153"/>
    </row>
    <row r="115" customFormat="false" ht="15" hidden="false" customHeight="false" outlineLevel="0" collapsed="false">
      <c r="A115" s="170"/>
      <c r="B115" s="155"/>
      <c r="C115" s="156"/>
      <c r="D115" s="157"/>
      <c r="E115" s="157"/>
      <c r="F115" s="158"/>
      <c r="G115" s="159"/>
      <c r="H115" s="159"/>
      <c r="I115" s="159"/>
      <c r="J115" s="159"/>
      <c r="K115" s="160"/>
    </row>
    <row r="116" customFormat="false" ht="15" hidden="false" customHeight="false" outlineLevel="0" collapsed="false">
      <c r="A116" s="170"/>
      <c r="B116" s="173" t="str">
        <f aca="false">Language!$E$257</f>
        <v>Round of 16</v>
      </c>
      <c r="C116" s="174"/>
      <c r="D116" s="175"/>
      <c r="E116" s="175"/>
      <c r="F116" s="176"/>
      <c r="G116" s="177"/>
      <c r="H116" s="177"/>
      <c r="I116" s="177"/>
      <c r="J116" s="178"/>
      <c r="K116" s="179"/>
    </row>
    <row r="117" customFormat="false" ht="15" hidden="false" customHeight="false" outlineLevel="0" collapsed="false">
      <c r="A117" s="170"/>
      <c r="B117" s="147" t="n">
        <f aca="false">INDEX(Matches!$B$4:$J$113,MATCH($F117,Matches!$B$4:$B$113,0),5)</f>
        <v>46207.7916666667</v>
      </c>
      <c r="C117" s="148" t="n">
        <f aca="false">INDEX(Matches!$B$4:$J$113,MATCH($F117,Matches!$B$4:$B$113,0),5)</f>
        <v>46207.7916666667</v>
      </c>
      <c r="D117" s="184" t="str">
        <f aca="false">'World Cup'!$E$60</f>
        <v>Canada</v>
      </c>
      <c r="E117" s="149" t="str">
        <f aca="false">'World Cup'!$F$60</f>
        <v>Netherlands</v>
      </c>
      <c r="F117" s="154" t="n">
        <v>90</v>
      </c>
      <c r="G117" s="151" t="str">
        <f aca="false">INDEX(Matches!$B$4:$J$113,MATCH($F117,Matches!$B$4:$B$113,0),2)</f>
        <v>W73</v>
      </c>
      <c r="H117" s="151" t="str">
        <f aca="false">INDEX(Matches!$B$4:$J$113,MATCH($F117,Matches!$B$4:$B$113,0),3)</f>
        <v>W75</v>
      </c>
      <c r="I117" s="151" t="str">
        <f aca="false">IFERROR(VLOOKUP($F117,Matches!$B$4:$H$113,7,0),"")</f>
        <v>Houston</v>
      </c>
      <c r="J117" s="152"/>
      <c r="K117" s="153"/>
    </row>
    <row r="118" customFormat="false" ht="15" hidden="false" customHeight="false" outlineLevel="0" collapsed="false">
      <c r="A118" s="170"/>
      <c r="B118" s="147" t="n">
        <f aca="false">INDEX(Matches!$B$4:$J$113,MATCH($F118,Matches!$B$4:$B$113,0),5)</f>
        <v>46207.9583333333</v>
      </c>
      <c r="C118" s="148" t="n">
        <f aca="false">INDEX(Matches!$B$4:$J$113,MATCH($F118,Matches!$B$4:$B$113,0),5)</f>
        <v>46207.9583333333</v>
      </c>
      <c r="D118" s="149" t="str">
        <f aca="false">'World Cup'!$B$60</f>
        <v>Germany</v>
      </c>
      <c r="E118" s="149" t="str">
        <f aca="false">'World Cup'!$C$60</f>
        <v>France</v>
      </c>
      <c r="F118" s="154" t="n">
        <v>89</v>
      </c>
      <c r="G118" s="151" t="str">
        <f aca="false">INDEX(Matches!$B$4:$J$113,MATCH($F118,Matches!$B$4:$B$113,0),2)</f>
        <v>W74</v>
      </c>
      <c r="H118" s="151" t="str">
        <f aca="false">INDEX(Matches!$B$4:$J$113,MATCH($F118,Matches!$B$4:$B$113,0),3)</f>
        <v>W77</v>
      </c>
      <c r="I118" s="151" t="str">
        <f aca="false">IFERROR(VLOOKUP($F118,Matches!$B$4:$H$113,7,0),"")</f>
        <v>Philadelphia</v>
      </c>
      <c r="J118" s="152"/>
      <c r="K118" s="153"/>
    </row>
    <row r="119" customFormat="false" ht="15" hidden="false" customHeight="false" outlineLevel="0" collapsed="false">
      <c r="A119" s="170"/>
      <c r="B119" s="155"/>
      <c r="C119" s="156"/>
      <c r="D119" s="157"/>
      <c r="E119" s="157"/>
      <c r="F119" s="158"/>
      <c r="G119" s="159"/>
      <c r="H119" s="159"/>
      <c r="I119" s="159"/>
      <c r="J119" s="159"/>
      <c r="K119" s="160"/>
    </row>
    <row r="120" customFormat="false" ht="15" hidden="false" customHeight="false" outlineLevel="0" collapsed="false">
      <c r="A120" s="170"/>
      <c r="B120" s="147" t="n">
        <f aca="false">INDEX(Matches!$B$4:$J$113,MATCH($F120,Matches!$B$4:$B$113,0),5)</f>
        <v>46208.9166666667</v>
      </c>
      <c r="C120" s="148" t="n">
        <f aca="false">INDEX(Matches!$B$4:$J$113,MATCH($F120,Matches!$B$4:$B$113,0),5)</f>
        <v>46208.9166666667</v>
      </c>
      <c r="D120" s="149" t="str">
        <f aca="false">'World Cup'!$N$60</f>
        <v>Brazil</v>
      </c>
      <c r="E120" s="149" t="str">
        <f aca="false">'World Cup'!$O$60</f>
        <v>Norway</v>
      </c>
      <c r="F120" s="154" t="n">
        <v>91</v>
      </c>
      <c r="G120" s="151" t="str">
        <f aca="false">INDEX(Matches!$B$4:$J$113,MATCH($F120,Matches!$B$4:$B$113,0),2)</f>
        <v>W76</v>
      </c>
      <c r="H120" s="151" t="str">
        <f aca="false">INDEX(Matches!$B$4:$J$113,MATCH($F120,Matches!$B$4:$B$113,0),3)</f>
        <v>W78</v>
      </c>
      <c r="I120" s="151" t="str">
        <f aca="false">IFERROR(VLOOKUP($F120,Matches!$B$4:$H$113,7,0),"")</f>
        <v>New York/New Jersey</v>
      </c>
      <c r="J120" s="152"/>
      <c r="K120" s="153"/>
    </row>
    <row r="121" customFormat="false" ht="15" hidden="false" customHeight="false" outlineLevel="0" collapsed="false">
      <c r="A121" s="170"/>
      <c r="B121" s="147" t="n">
        <f aca="false">INDEX(Matches!$B$4:$J$113,MATCH($F121,Matches!$B$4:$B$113,0),5)</f>
        <v>46209.0833333333</v>
      </c>
      <c r="C121" s="148" t="n">
        <f aca="false">INDEX(Matches!$B$4:$J$113,MATCH($F121,Matches!$B$4:$B$113,0),5)</f>
        <v>46209.0833333333</v>
      </c>
      <c r="D121" s="149" t="str">
        <f aca="false">'World Cup'!$Q$60</f>
        <v>Mexico</v>
      </c>
      <c r="E121" s="149" t="str">
        <f aca="false">'World Cup'!$R$60</f>
        <v>England</v>
      </c>
      <c r="F121" s="154" t="n">
        <v>92</v>
      </c>
      <c r="G121" s="151" t="str">
        <f aca="false">INDEX(Matches!$B$4:$J$113,MATCH($F121,Matches!$B$4:$B$113,0),2)</f>
        <v>W79</v>
      </c>
      <c r="H121" s="151" t="str">
        <f aca="false">INDEX(Matches!$B$4:$J$113,MATCH($F121,Matches!$B$4:$B$113,0),3)</f>
        <v>W80</v>
      </c>
      <c r="I121" s="151" t="str">
        <f aca="false">IFERROR(VLOOKUP($F121,Matches!$B$4:$H$113,7,0),"")</f>
        <v>Mexico City</v>
      </c>
      <c r="J121" s="152"/>
      <c r="K121" s="153"/>
    </row>
    <row r="122" customFormat="false" ht="15" hidden="false" customHeight="false" outlineLevel="0" collapsed="false">
      <c r="A122" s="170"/>
      <c r="B122" s="155"/>
      <c r="C122" s="156"/>
      <c r="D122" s="157"/>
      <c r="E122" s="157"/>
      <c r="F122" s="158"/>
      <c r="G122" s="159"/>
      <c r="H122" s="159"/>
      <c r="I122" s="159"/>
      <c r="J122" s="159"/>
      <c r="K122" s="160"/>
    </row>
    <row r="123" customFormat="false" ht="15" hidden="false" customHeight="false" outlineLevel="0" collapsed="false">
      <c r="A123" s="170"/>
      <c r="B123" s="147" t="n">
        <f aca="false">INDEX(Matches!$B$4:$J$113,MATCH($F123,Matches!$B$4:$B$113,0),5)</f>
        <v>46209.875</v>
      </c>
      <c r="C123" s="148" t="n">
        <f aca="false">INDEX(Matches!$B$4:$J$113,MATCH($F123,Matches!$B$4:$B$113,0),5)</f>
        <v>46209.875</v>
      </c>
      <c r="D123" s="149" t="str">
        <f aca="false">'World Cup'!$H$60</f>
        <v>Croatia</v>
      </c>
      <c r="E123" s="149" t="str">
        <f aca="false">'World Cup'!$I$60</f>
        <v>Spain</v>
      </c>
      <c r="F123" s="154" t="n">
        <v>93</v>
      </c>
      <c r="G123" s="151" t="str">
        <f aca="false">INDEX(Matches!$B$4:$J$113,MATCH($F123,Matches!$B$4:$B$113,0),2)</f>
        <v>W83</v>
      </c>
      <c r="H123" s="151" t="str">
        <f aca="false">INDEX(Matches!$B$4:$J$113,MATCH($F123,Matches!$B$4:$B$113,0),3)</f>
        <v>W84</v>
      </c>
      <c r="I123" s="151" t="str">
        <f aca="false">IFERROR(VLOOKUP($F123,Matches!$B$4:$H$113,7,0),"")</f>
        <v>Dallas</v>
      </c>
      <c r="J123" s="152"/>
      <c r="K123" s="153"/>
    </row>
    <row r="124" customFormat="false" ht="15" hidden="false" customHeight="false" outlineLevel="0" collapsed="false">
      <c r="A124" s="170"/>
      <c r="B124" s="147" t="n">
        <f aca="false">INDEX(Matches!$B$4:$J$113,MATCH($F124,Matches!$B$4:$B$113,0),5)</f>
        <v>46210.0833333333</v>
      </c>
      <c r="C124" s="148" t="n">
        <f aca="false">INDEX(Matches!$B$4:$J$113,MATCH($F124,Matches!$B$4:$B$113,0),5)</f>
        <v>46210.0833333333</v>
      </c>
      <c r="D124" s="149" t="str">
        <f aca="false">'World Cup'!$K$60</f>
        <v>USA</v>
      </c>
      <c r="E124" s="149" t="str">
        <f aca="false">'World Cup'!$L$60</f>
        <v>Belgium</v>
      </c>
      <c r="F124" s="154" t="n">
        <v>94</v>
      </c>
      <c r="G124" s="151" t="str">
        <f aca="false">INDEX(Matches!$B$4:$J$113,MATCH($F124,Matches!$B$4:$B$113,0),2)</f>
        <v>W81</v>
      </c>
      <c r="H124" s="151" t="str">
        <f aca="false">INDEX(Matches!$B$4:$J$113,MATCH($F124,Matches!$B$4:$B$113,0),3)</f>
        <v>W82</v>
      </c>
      <c r="I124" s="151" t="str">
        <f aca="false">IFERROR(VLOOKUP($F124,Matches!$B$4:$H$113,7,0),"")</f>
        <v>Seattle</v>
      </c>
      <c r="J124" s="152"/>
      <c r="K124" s="153"/>
    </row>
    <row r="125" customFormat="false" ht="15" hidden="false" customHeight="false" outlineLevel="0" collapsed="false">
      <c r="A125" s="170"/>
      <c r="B125" s="155"/>
      <c r="C125" s="156"/>
      <c r="D125" s="157"/>
      <c r="E125" s="157"/>
      <c r="F125" s="158"/>
      <c r="G125" s="159"/>
      <c r="H125" s="159"/>
      <c r="I125" s="159"/>
      <c r="J125" s="159"/>
      <c r="K125" s="160"/>
    </row>
    <row r="126" customFormat="false" ht="15" hidden="false" customHeight="false" outlineLevel="0" collapsed="false">
      <c r="A126" s="170"/>
      <c r="B126" s="147" t="n">
        <f aca="false">INDEX(Matches!$B$4:$J$113,MATCH($F126,Matches!$B$4:$B$113,0),5)</f>
        <v>46210.75</v>
      </c>
      <c r="C126" s="148" t="n">
        <f aca="false">INDEX(Matches!$B$4:$J$113,MATCH($F126,Matches!$B$4:$B$113,0),5)</f>
        <v>46210.75</v>
      </c>
      <c r="D126" s="149" t="str">
        <f aca="false">'World Cup'!$T$60</f>
        <v>Argentina</v>
      </c>
      <c r="E126" s="149" t="str">
        <f aca="false">'World Cup'!$U$60</f>
        <v>Turkey</v>
      </c>
      <c r="F126" s="154" t="n">
        <v>95</v>
      </c>
      <c r="G126" s="151" t="str">
        <f aca="false">INDEX(Matches!$B$4:$J$113,MATCH($F126,Matches!$B$4:$B$113,0),2)</f>
        <v>W86</v>
      </c>
      <c r="H126" s="151" t="str">
        <f aca="false">INDEX(Matches!$B$4:$J$113,MATCH($F126,Matches!$B$4:$B$113,0),3)</f>
        <v>W88</v>
      </c>
      <c r="I126" s="151" t="str">
        <f aca="false">IFERROR(VLOOKUP($F126,Matches!$B$4:$H$113,7,0),"")</f>
        <v>Atlanta</v>
      </c>
      <c r="J126" s="152"/>
      <c r="K126" s="153"/>
    </row>
    <row r="127" customFormat="false" ht="15" hidden="false" customHeight="false" outlineLevel="0" collapsed="false">
      <c r="A127" s="170"/>
      <c r="B127" s="147" t="n">
        <f aca="false">INDEX(Matches!$B$4:$J$113,MATCH($F127,Matches!$B$4:$B$113,0),5)</f>
        <v>46210.9166666667</v>
      </c>
      <c r="C127" s="148" t="n">
        <f aca="false">INDEX(Matches!$B$4:$J$113,MATCH($F127,Matches!$B$4:$B$113,0),5)</f>
        <v>46210.9166666667</v>
      </c>
      <c r="D127" s="149" t="str">
        <f aca="false">'World Cup'!$W$60</f>
        <v>Switzerland</v>
      </c>
      <c r="E127" s="149" t="str">
        <f aca="false">'World Cup'!$X$60</f>
        <v>Portugal</v>
      </c>
      <c r="F127" s="154" t="n">
        <v>96</v>
      </c>
      <c r="G127" s="151" t="str">
        <f aca="false">INDEX(Matches!$B$4:$J$113,MATCH($F127,Matches!$B$4:$B$113,0),2)</f>
        <v>W85</v>
      </c>
      <c r="H127" s="151" t="str">
        <f aca="false">INDEX(Matches!$B$4:$J$113,MATCH($F127,Matches!$B$4:$B$113,0),3)</f>
        <v>W87</v>
      </c>
      <c r="I127" s="151" t="str">
        <f aca="false">IFERROR(VLOOKUP($F127,Matches!$B$4:$H$113,7,0),"")</f>
        <v>Vancouver</v>
      </c>
      <c r="J127" s="152"/>
      <c r="K127" s="153"/>
    </row>
    <row r="128" customFormat="false" ht="15" hidden="false" customHeight="false" outlineLevel="0" collapsed="false">
      <c r="A128" s="170"/>
      <c r="B128" s="155"/>
      <c r="C128" s="156"/>
      <c r="D128" s="157"/>
      <c r="E128" s="157"/>
      <c r="F128" s="158"/>
      <c r="G128" s="159"/>
      <c r="H128" s="159"/>
      <c r="I128" s="159"/>
      <c r="J128" s="159"/>
      <c r="K128" s="160"/>
    </row>
    <row r="129" customFormat="false" ht="15" hidden="false" customHeight="false" outlineLevel="0" collapsed="false">
      <c r="A129" s="1"/>
      <c r="B129" s="173" t="str">
        <f aca="false">Language!$E$258</f>
        <v>Quarter final</v>
      </c>
      <c r="C129" s="174"/>
      <c r="D129" s="175"/>
      <c r="E129" s="175"/>
      <c r="F129" s="176"/>
      <c r="G129" s="177"/>
      <c r="H129" s="177"/>
      <c r="I129" s="177"/>
      <c r="J129" s="178"/>
      <c r="K129" s="179"/>
    </row>
    <row r="130" customFormat="false" ht="15" hidden="false" customHeight="false" outlineLevel="0" collapsed="false">
      <c r="A130" s="1"/>
      <c r="B130" s="147" t="n">
        <f aca="false">INDEX(Matches!$B$4:$J$113,MATCH($F130,Matches!$B$4:$B$113,0),5)</f>
        <v>46212.9166666667</v>
      </c>
      <c r="C130" s="148" t="n">
        <f aca="false">INDEX(Matches!$B$4:$J$113,MATCH($F130,Matches!$B$4:$B$113,0),5)</f>
        <v>46212.9166666667</v>
      </c>
      <c r="D130" s="149" t="str">
        <f aca="false">'World Cup'!$C$70</f>
        <v>France</v>
      </c>
      <c r="E130" s="149" t="str">
        <f aca="false">'World Cup'!$E$70</f>
        <v>Netherlands</v>
      </c>
      <c r="F130" s="154" t="n">
        <v>97</v>
      </c>
      <c r="G130" s="151" t="str">
        <f aca="false">INDEX(Matches!$B$4:$J$113,MATCH($F130,Matches!$B$4:$B$113,0),2)</f>
        <v>W89</v>
      </c>
      <c r="H130" s="151" t="str">
        <f aca="false">INDEX(Matches!$B$4:$J$113,MATCH($F130,Matches!$B$4:$B$113,0),3)</f>
        <v>W90</v>
      </c>
      <c r="I130" s="151" t="str">
        <f aca="false">IFERROR(VLOOKUP($F130,Matches!$B$4:$H$113,7,0),"")</f>
        <v>Boston</v>
      </c>
      <c r="J130" s="152"/>
      <c r="K130" s="153"/>
    </row>
    <row r="131" s="183" customFormat="true" ht="15" hidden="false" customHeight="false" outlineLevel="0" collapsed="false">
      <c r="A131" s="170"/>
      <c r="B131" s="147"/>
      <c r="C131" s="182"/>
      <c r="D131" s="180"/>
      <c r="E131" s="180"/>
      <c r="F131" s="154"/>
      <c r="G131" s="151"/>
      <c r="H131" s="151"/>
      <c r="I131" s="151"/>
      <c r="J131" s="150"/>
      <c r="K131" s="181"/>
    </row>
    <row r="132" customFormat="false" ht="15" hidden="false" customHeight="false" outlineLevel="0" collapsed="false">
      <c r="A132" s="1"/>
      <c r="B132" s="147" t="n">
        <f aca="false">INDEX(Matches!$B$4:$J$113,MATCH($F132,Matches!$B$4:$B$113,0),5)</f>
        <v>46213.875</v>
      </c>
      <c r="C132" s="148" t="n">
        <f aca="false">INDEX(Matches!$B$4:$J$113,MATCH($F132,Matches!$B$4:$B$113,0),5)</f>
        <v>46213.875</v>
      </c>
      <c r="D132" s="149" t="str">
        <f aca="false">'World Cup'!$I$70</f>
        <v>Spain</v>
      </c>
      <c r="E132" s="149" t="str">
        <f aca="false">'World Cup'!$K$70</f>
        <v>Belgium</v>
      </c>
      <c r="F132" s="154" t="n">
        <v>98</v>
      </c>
      <c r="G132" s="151" t="str">
        <f aca="false">INDEX(Matches!$B$4:$J$113,MATCH($F132,Matches!$B$4:$B$113,0),2)</f>
        <v>W93</v>
      </c>
      <c r="H132" s="151" t="str">
        <f aca="false">INDEX(Matches!$B$4:$J$113,MATCH($F132,Matches!$B$4:$B$113,0),3)</f>
        <v>W94</v>
      </c>
      <c r="I132" s="151" t="str">
        <f aca="false">IFERROR(VLOOKUP($F132,Matches!$B$4:$H$113,7,0),"")</f>
        <v>Los Angeles</v>
      </c>
      <c r="J132" s="152"/>
      <c r="K132" s="153"/>
    </row>
    <row r="133" customFormat="false" ht="15" hidden="false" customHeight="false" outlineLevel="0" collapsed="false">
      <c r="A133" s="1"/>
      <c r="B133" s="155"/>
      <c r="C133" s="156"/>
      <c r="D133" s="157"/>
      <c r="E133" s="157"/>
      <c r="F133" s="158"/>
      <c r="G133" s="159"/>
      <c r="H133" s="159"/>
      <c r="I133" s="159"/>
      <c r="J133" s="159"/>
      <c r="K133" s="160"/>
    </row>
    <row r="134" customFormat="false" ht="15" hidden="false" customHeight="false" outlineLevel="0" collapsed="false">
      <c r="A134" s="1"/>
      <c r="B134" s="147" t="n">
        <f aca="false">INDEX(Matches!$B$4:$J$113,MATCH($F134,Matches!$B$4:$B$113,0),5)</f>
        <v>46214.9583333333</v>
      </c>
      <c r="C134" s="148" t="n">
        <f aca="false">INDEX(Matches!$B$4:$J$113,MATCH($F134,Matches!$B$4:$B$113,0),5)</f>
        <v>46214.9583333333</v>
      </c>
      <c r="D134" s="149" t="str">
        <f aca="false">'World Cup'!$O$70</f>
        <v>Brazil</v>
      </c>
      <c r="E134" s="149" t="str">
        <f aca="false">'World Cup'!$Q$70</f>
        <v>England</v>
      </c>
      <c r="F134" s="154" t="n">
        <v>99</v>
      </c>
      <c r="G134" s="151" t="str">
        <f aca="false">INDEX(Matches!$B$4:$J$113,MATCH($F134,Matches!$B$4:$B$113,0),2)</f>
        <v>W91</v>
      </c>
      <c r="H134" s="151" t="str">
        <f aca="false">INDEX(Matches!$B$4:$J$113,MATCH($F134,Matches!$B$4:$B$113,0),3)</f>
        <v>W92</v>
      </c>
      <c r="I134" s="151" t="str">
        <f aca="false">IFERROR(VLOOKUP($F134,Matches!$B$4:$H$113,7,0),"")</f>
        <v>Miami</v>
      </c>
      <c r="J134" s="152"/>
      <c r="K134" s="153"/>
    </row>
    <row r="135" customFormat="false" ht="15" hidden="false" customHeight="false" outlineLevel="0" collapsed="false">
      <c r="A135" s="1"/>
      <c r="B135" s="147" t="n">
        <f aca="false">INDEX(Matches!$B$4:$J$113,MATCH($F135,Matches!$B$4:$B$113,0),5)</f>
        <v>46215.125</v>
      </c>
      <c r="C135" s="148" t="n">
        <f aca="false">INDEX(Matches!$B$4:$J$113,MATCH($F135,Matches!$B$4:$B$113,0),5)</f>
        <v>46215.125</v>
      </c>
      <c r="D135" s="149" t="str">
        <f aca="false">'World Cup'!$U$70</f>
        <v>Argentina</v>
      </c>
      <c r="E135" s="149" t="str">
        <f aca="false">'World Cup'!$W$70</f>
        <v>Portugal</v>
      </c>
      <c r="F135" s="154" t="n">
        <v>100</v>
      </c>
      <c r="G135" s="151" t="str">
        <f aca="false">INDEX(Matches!$B$4:$J$113,MATCH($F135,Matches!$B$4:$B$113,0),2)</f>
        <v>W95</v>
      </c>
      <c r="H135" s="151" t="str">
        <f aca="false">INDEX(Matches!$B$4:$J$113,MATCH($F135,Matches!$B$4:$B$113,0),3)</f>
        <v>W96</v>
      </c>
      <c r="I135" s="151" t="str">
        <f aca="false">IFERROR(VLOOKUP($F135,Matches!$B$4:$H$113,7,0),"")</f>
        <v>Kansas City</v>
      </c>
      <c r="J135" s="152"/>
      <c r="K135" s="153"/>
    </row>
    <row r="136" customFormat="false" ht="15" hidden="false" customHeight="false" outlineLevel="0" collapsed="false">
      <c r="A136" s="170"/>
      <c r="B136" s="155"/>
      <c r="C136" s="156"/>
      <c r="D136" s="157"/>
      <c r="E136" s="157"/>
      <c r="F136" s="158"/>
      <c r="G136" s="159"/>
      <c r="H136" s="159"/>
      <c r="I136" s="159"/>
      <c r="J136" s="159"/>
      <c r="K136" s="160"/>
    </row>
    <row r="137" customFormat="false" ht="15" hidden="false" customHeight="false" outlineLevel="0" collapsed="false">
      <c r="A137" s="1"/>
      <c r="B137" s="173" t="str">
        <f aca="false">Language!$E$259</f>
        <v>Semi-Final</v>
      </c>
      <c r="C137" s="174"/>
      <c r="D137" s="175"/>
      <c r="E137" s="175"/>
      <c r="F137" s="176"/>
      <c r="G137" s="177"/>
      <c r="H137" s="177"/>
      <c r="I137" s="177"/>
      <c r="J137" s="178"/>
      <c r="K137" s="179"/>
    </row>
    <row r="138" customFormat="false" ht="15" hidden="false" customHeight="false" outlineLevel="0" collapsed="false">
      <c r="A138" s="1"/>
      <c r="B138" s="147" t="n">
        <f aca="false">INDEX(Matches!$B$4:$J$113,MATCH($F138,Matches!$B$4:$B$113,0),5)</f>
        <v>46217.875</v>
      </c>
      <c r="C138" s="148" t="n">
        <f aca="false">INDEX(Matches!$B$4:$J$113,MATCH($F138,Matches!$B$4:$B$113,0),5)</f>
        <v>46217.875</v>
      </c>
      <c r="D138" s="149" t="str">
        <f aca="false">'World Cup'!$F$80</f>
        <v>France</v>
      </c>
      <c r="E138" s="149" t="str">
        <f aca="false">'World Cup'!$H$80</f>
        <v>Spain</v>
      </c>
      <c r="F138" s="154" t="n">
        <v>101</v>
      </c>
      <c r="G138" s="151" t="str">
        <f aca="false">INDEX(Matches!$B$4:$J$113,MATCH($F138,Matches!$B$4:$B$113,0),2)</f>
        <v>W97</v>
      </c>
      <c r="H138" s="151" t="str">
        <f aca="false">INDEX(Matches!$B$4:$J$113,MATCH($F138,Matches!$B$4:$B$113,0),3)</f>
        <v>W98</v>
      </c>
      <c r="I138" s="151" t="str">
        <f aca="false">IFERROR(VLOOKUP($F138,Matches!$B$4:$H$113,7,0),"")</f>
        <v>Dallas</v>
      </c>
      <c r="J138" s="152"/>
      <c r="K138" s="153"/>
    </row>
    <row r="139" customFormat="false" ht="15" hidden="false" customHeight="false" outlineLevel="0" collapsed="false">
      <c r="A139" s="1"/>
      <c r="B139" s="155"/>
      <c r="C139" s="156"/>
      <c r="D139" s="157"/>
      <c r="E139" s="157"/>
      <c r="F139" s="158"/>
      <c r="G139" s="159"/>
      <c r="H139" s="159"/>
      <c r="I139" s="159"/>
      <c r="J139" s="159"/>
      <c r="K139" s="160"/>
    </row>
    <row r="140" customFormat="false" ht="15" hidden="false" customHeight="false" outlineLevel="0" collapsed="false">
      <c r="A140" s="1"/>
      <c r="B140" s="185" t="n">
        <f aca="false">INDEX(Matches!$B$4:$J$113,MATCH($F140,Matches!$B$4:$B$113,0),5)</f>
        <v>46218.875</v>
      </c>
      <c r="C140" s="186" t="n">
        <f aca="false">INDEX(Matches!$B$4:$J$113,MATCH($F140,Matches!$B$4:$B$113,0),5)</f>
        <v>46218.875</v>
      </c>
      <c r="D140" s="187" t="str">
        <f aca="false">'World Cup'!$R$80</f>
        <v>England</v>
      </c>
      <c r="E140" s="187" t="str">
        <f aca="false">'World Cup'!$T$80</f>
        <v>Portugal</v>
      </c>
      <c r="F140" s="154" t="n">
        <v>102</v>
      </c>
      <c r="G140" s="151" t="str">
        <f aca="false">INDEX(Matches!$B$4:$J$113,MATCH($F140,Matches!$B$4:$B$113,0),2)</f>
        <v>W99</v>
      </c>
      <c r="H140" s="151" t="str">
        <f aca="false">INDEX(Matches!$B$4:$J$113,MATCH($F140,Matches!$B$4:$B$113,0),3)</f>
        <v>W100</v>
      </c>
      <c r="I140" s="151" t="str">
        <f aca="false">IFERROR(VLOOKUP($F140,Matches!$B$4:$H$113,7,0),"")</f>
        <v>Atlanta</v>
      </c>
      <c r="J140" s="152"/>
      <c r="K140" s="153"/>
    </row>
    <row r="141" customFormat="false" ht="15" hidden="false" customHeight="false" outlineLevel="0" collapsed="false">
      <c r="A141" s="170"/>
      <c r="B141" s="155"/>
      <c r="C141" s="156"/>
      <c r="D141" s="157"/>
      <c r="E141" s="157"/>
      <c r="F141" s="158"/>
      <c r="G141" s="159"/>
      <c r="H141" s="159"/>
      <c r="I141" s="159"/>
      <c r="J141" s="159"/>
      <c r="K141" s="160"/>
    </row>
    <row r="142" customFormat="false" ht="15" hidden="false" customHeight="false" outlineLevel="0" collapsed="false">
      <c r="A142" s="1"/>
      <c r="B142" s="173" t="str">
        <f aca="false">Language!$E$172</f>
        <v>Third place</v>
      </c>
      <c r="C142" s="174"/>
      <c r="D142" s="175"/>
      <c r="E142" s="175"/>
      <c r="F142" s="176"/>
      <c r="G142" s="177"/>
      <c r="H142" s="177"/>
      <c r="I142" s="177"/>
      <c r="J142" s="178"/>
      <c r="K142" s="179"/>
    </row>
    <row r="143" customFormat="false" ht="15" hidden="false" customHeight="false" outlineLevel="0" collapsed="false">
      <c r="A143" s="1"/>
      <c r="B143" s="147" t="n">
        <f aca="false">INDEX(Matches!$B$4:$J$113,MATCH($F143,Matches!$B$4:$B$113,0),5)</f>
        <v>46221.9583333333</v>
      </c>
      <c r="C143" s="148" t="n">
        <f aca="false">INDEX(Matches!$B$4:$J$113,MATCH($F143,Matches!$B$4:$B$113,0),5)</f>
        <v>46221.9583333333</v>
      </c>
      <c r="D143" s="149" t="str">
        <f aca="false">'World Cup'!$L$88</f>
        <v>France</v>
      </c>
      <c r="E143" s="149" t="str">
        <f aca="false">'World Cup'!$N$88</f>
        <v>England</v>
      </c>
      <c r="F143" s="154" t="n">
        <v>103</v>
      </c>
      <c r="G143" s="151" t="str">
        <f aca="false">INDEX(Matches!$B$4:$J$113,MATCH($F143,Matches!$B$4:$B$113,0),2)</f>
        <v>RU101</v>
      </c>
      <c r="H143" s="151" t="str">
        <f aca="false">INDEX(Matches!$B$4:$J$113,MATCH($F143,Matches!$B$4:$B$113,0),3)</f>
        <v>RU102</v>
      </c>
      <c r="I143" s="151" t="str">
        <f aca="false">IFERROR(VLOOKUP($F143,Matches!$B$4:$H$113,7,0),"")</f>
        <v>Miami</v>
      </c>
      <c r="J143" s="152"/>
      <c r="K143" s="153"/>
    </row>
    <row r="144" customFormat="false" ht="15" hidden="false" customHeight="false" outlineLevel="0" collapsed="false">
      <c r="A144" s="170"/>
      <c r="B144" s="155"/>
      <c r="C144" s="156"/>
      <c r="D144" s="157"/>
      <c r="E144" s="157"/>
      <c r="F144" s="158"/>
      <c r="G144" s="159"/>
      <c r="H144" s="159"/>
      <c r="I144" s="159"/>
      <c r="J144" s="159"/>
      <c r="K144" s="160"/>
    </row>
    <row r="145" customFormat="false" ht="15" hidden="false" customHeight="false" outlineLevel="0" collapsed="false">
      <c r="A145" s="1"/>
      <c r="B145" s="173" t="str">
        <f aca="false">Language!$E$173</f>
        <v>Final</v>
      </c>
      <c r="C145" s="174"/>
      <c r="D145" s="175"/>
      <c r="E145" s="175"/>
      <c r="F145" s="176"/>
      <c r="G145" s="177"/>
      <c r="H145" s="177"/>
      <c r="I145" s="177"/>
      <c r="J145" s="178"/>
      <c r="K145" s="179"/>
    </row>
    <row r="146" customFormat="false" ht="15" hidden="false" customHeight="false" outlineLevel="0" collapsed="false">
      <c r="A146" s="1"/>
      <c r="B146" s="188" t="n">
        <f aca="false">INDEX(Matches!$B$4:$J$113,MATCH($F146,Matches!$B$4:$B$113,0),5)</f>
        <v>46222.875</v>
      </c>
      <c r="C146" s="189" t="n">
        <f aca="false">INDEX(Matches!$B$4:$J$113,MATCH($F146,Matches!$B$4:$B$113,0),5)</f>
        <v>46222.875</v>
      </c>
      <c r="D146" s="190" t="str">
        <f aca="false">'World Cup'!$L$98</f>
        <v>Spain</v>
      </c>
      <c r="E146" s="190" t="str">
        <f aca="false">'World Cup'!$N$98</f>
        <v>Portugal</v>
      </c>
      <c r="F146" s="191" t="n">
        <v>104</v>
      </c>
      <c r="G146" s="192" t="str">
        <f aca="false">INDEX(Matches!$B$4:$J$113,MATCH($F146,Matches!$B$4:$B$113,0),2)</f>
        <v>W101</v>
      </c>
      <c r="H146" s="192" t="str">
        <f aca="false">INDEX(Matches!$B$4:$J$113,MATCH($F146,Matches!$B$4:$B$113,0),3)</f>
        <v>W102</v>
      </c>
      <c r="I146" s="192" t="str">
        <f aca="false">IFERROR(VLOOKUP($F146,Matches!$B$4:$H$113,7,0),"")</f>
        <v>New York/New Jersey</v>
      </c>
      <c r="J146" s="193"/>
      <c r="K146" s="194"/>
    </row>
    <row r="147" customFormat="false" ht="15.75" hidden="false" customHeight="false" outlineLevel="0" collapsed="false"/>
    <row r="148" customFormat="false" ht="15" hidden="false" customHeight="false" outlineLevel="0" collapsed="false"/>
    <row r="149" customFormat="false" ht="15" hidden="false" customHeight="false" outlineLevel="0" collapsed="false"/>
  </sheetData>
  <sheetProtection sheet="true" selectLockedCells="true"/>
  <mergeCells count="4">
    <mergeCell ref="B1:H1"/>
    <mergeCell ref="M2:N2"/>
    <mergeCell ref="G3:H3"/>
    <mergeCell ref="M3:N5"/>
  </mergeCells>
  <conditionalFormatting sqref="B4:B146">
    <cfRule type="expression" priority="2" aboveAverage="0" equalAverage="0" bottom="0" percent="0" rank="0" text="" dxfId="20">
      <formula>INT(B4)=TODAY()</formula>
    </cfRule>
  </conditionalFormatting>
  <conditionalFormatting sqref="D4:E146">
    <cfRule type="expression" priority="3" aboveAverage="0" equalAverage="0" bottom="0" percent="0" rank="0" text="" dxfId="21">
      <formula>AND(D4=$N$10,D4&lt;&gt;"")</formula>
    </cfRule>
    <cfRule type="expression" priority="4" aboveAverage="0" equalAverage="0" bottom="0" percent="0" rank="0" text="" dxfId="22">
      <formula>AND(D4=$N$9,D4&lt;&gt;"")</formula>
    </cfRule>
    <cfRule type="expression" priority="5" aboveAverage="0" equalAverage="0" bottom="0" percent="0" rank="0" text="" dxfId="23">
      <formula>AND(D4=$N$8,D4&lt;&gt;"")</formula>
    </cfRule>
    <cfRule type="expression" priority="6" aboveAverage="0" equalAverage="0" bottom="0" percent="0" rank="0" text="" dxfId="24">
      <formula>AND(D4=$N$7,D4&lt;&gt;"")</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11.42578125" defaultRowHeight="15" customHeight="false" zeroHeight="true" outlineLevelRow="0" outlineLevelCol="0"/>
  <cols>
    <col collapsed="false" customWidth="true" hidden="false" outlineLevel="0" max="3" min="2" style="0" width="16.71"/>
    <col collapsed="false" customWidth="true" hidden="false" outlineLevel="0" max="6" min="5" style="0" width="16.71"/>
    <col collapsed="false" customWidth="true" hidden="false" outlineLevel="0" max="9" min="8" style="0" width="16.71"/>
    <col collapsed="false" customWidth="false" hidden="true" outlineLevel="0" max="16384" min="11" style="0" width="11.43"/>
  </cols>
  <sheetData>
    <row r="1" customFormat="false" ht="15" hidden="false" customHeight="false" outlineLevel="0" collapsed="false"/>
    <row r="2" customFormat="false" ht="38.25" hidden="false" customHeight="true" outlineLevel="0" collapsed="false">
      <c r="B2" s="195" t="str">
        <f aca="false">Language!$E$123</f>
        <v>Fair play</v>
      </c>
      <c r="C2" s="195"/>
      <c r="D2" s="195"/>
      <c r="E2" s="195"/>
      <c r="F2" s="195"/>
    </row>
    <row r="3" customFormat="false" ht="75.75" hidden="false" customHeight="true" outlineLevel="0" collapsed="false">
      <c r="B3" s="196" t="str">
        <f aca="false">Language!$E$193</f>
        <v>Here, the penalty points for the fair play rating can be entered.</v>
      </c>
      <c r="C3" s="196"/>
      <c r="D3" s="196"/>
      <c r="E3" s="196"/>
      <c r="F3" s="196"/>
    </row>
    <row r="4" customFormat="false" ht="18" hidden="false" customHeight="true" outlineLevel="0" collapsed="false">
      <c r="B4" s="197"/>
      <c r="C4" s="197"/>
      <c r="D4" s="197"/>
      <c r="E4" s="197"/>
      <c r="F4" s="197"/>
    </row>
    <row r="5" customFormat="false" ht="17.35" hidden="false" customHeight="false" outlineLevel="0" collapsed="false">
      <c r="A5" s="198" t="s">
        <v>56</v>
      </c>
      <c r="B5" s="199" t="str">
        <f aca="false">Language!$E$130&amp;" "&amp;A5</f>
        <v>Group A</v>
      </c>
      <c r="C5" s="200" t="str">
        <f aca="false">Language!$E$174</f>
        <v>Rating</v>
      </c>
      <c r="D5" s="198" t="s">
        <v>57</v>
      </c>
      <c r="E5" s="199" t="str">
        <f aca="false">Language!$E$130&amp;" "&amp;D5</f>
        <v>Group E</v>
      </c>
      <c r="F5" s="200" t="str">
        <f aca="false">Language!$E$174</f>
        <v>Rating</v>
      </c>
      <c r="G5" s="198" t="s">
        <v>58</v>
      </c>
      <c r="H5" s="199" t="str">
        <f aca="false">Language!$E$130&amp;" "&amp;G5</f>
        <v>Group I</v>
      </c>
      <c r="I5" s="200" t="str">
        <f aca="false">Language!$E$174</f>
        <v>Rating</v>
      </c>
    </row>
    <row r="6" customFormat="false" ht="15" hidden="false" customHeight="false" outlineLevel="0" collapsed="false">
      <c r="B6" s="201" t="str">
        <f aca="false">VLOOKUP(A5&amp;"1",Groups!$B$7:$D$65,3,0)</f>
        <v>Mexico</v>
      </c>
      <c r="C6" s="202" t="n">
        <v>0</v>
      </c>
      <c r="E6" s="201" t="str">
        <f aca="false">VLOOKUP(D5&amp;"1",Groups!$B$7:$D$65,3,0)</f>
        <v>Germany</v>
      </c>
      <c r="F6" s="202" t="n">
        <v>0</v>
      </c>
      <c r="H6" s="201" t="str">
        <f aca="false">VLOOKUP(G5&amp;"1",Groups!$B$7:$D$65,3,0)</f>
        <v>France</v>
      </c>
      <c r="I6" s="202" t="n">
        <v>0</v>
      </c>
    </row>
    <row r="7" customFormat="false" ht="15" hidden="false" customHeight="false" outlineLevel="0" collapsed="false">
      <c r="B7" s="201" t="str">
        <f aca="false">VLOOKUP(A5&amp;"2",Groups!$B$7:$D$65,3,0)</f>
        <v>South Africa</v>
      </c>
      <c r="C7" s="203" t="n">
        <v>0</v>
      </c>
      <c r="E7" s="201" t="str">
        <f aca="false">VLOOKUP(D5&amp;"2",Groups!$B$7:$D$65,3,0)</f>
        <v>Curaçao</v>
      </c>
      <c r="F7" s="203" t="n">
        <v>0</v>
      </c>
      <c r="H7" s="201" t="str">
        <f aca="false">VLOOKUP(G5&amp;"2",Groups!$B$7:$D$65,3,0)</f>
        <v>Senegal</v>
      </c>
      <c r="I7" s="203" t="n">
        <v>0</v>
      </c>
    </row>
    <row r="8" customFormat="false" ht="15" hidden="false" customHeight="false" outlineLevel="0" collapsed="false">
      <c r="B8" s="201" t="str">
        <f aca="false">VLOOKUP(A5&amp;"3",Groups!$B$7:$D$65,3,0)</f>
        <v>Rep. of Korea</v>
      </c>
      <c r="C8" s="203" t="n">
        <v>0</v>
      </c>
      <c r="E8" s="201" t="str">
        <f aca="false">VLOOKUP(D5&amp;"3",Groups!$B$7:$D$65,3,0)</f>
        <v>Ivory Coast</v>
      </c>
      <c r="F8" s="203" t="n">
        <v>0</v>
      </c>
      <c r="H8" s="201" t="str">
        <f aca="false">VLOOKUP(G5&amp;"3",Groups!$B$7:$D$65,3,0)</f>
        <v>Iraq</v>
      </c>
      <c r="I8" s="203" t="n">
        <v>0</v>
      </c>
    </row>
    <row r="9" customFormat="false" ht="15" hidden="false" customHeight="false" outlineLevel="0" collapsed="false">
      <c r="B9" s="201" t="str">
        <f aca="false">VLOOKUP(A5&amp;"4",Groups!$B$7:$D$65,3,0)</f>
        <v>Czech Rep.</v>
      </c>
      <c r="C9" s="203" t="n">
        <v>0</v>
      </c>
      <c r="E9" s="201" t="str">
        <f aca="false">VLOOKUP(D5&amp;"4",Groups!$B$7:$D$65,3,0)</f>
        <v>Ecuador</v>
      </c>
      <c r="F9" s="203" t="n">
        <v>0</v>
      </c>
      <c r="H9" s="201" t="str">
        <f aca="false">VLOOKUP(G5&amp;"4",Groups!$B$7:$D$65,3,0)</f>
        <v>Norway</v>
      </c>
      <c r="I9" s="203" t="n">
        <v>0</v>
      </c>
    </row>
    <row r="10" customFormat="false" ht="15" hidden="false" customHeight="false" outlineLevel="0" collapsed="false">
      <c r="C10" s="204"/>
      <c r="F10" s="204"/>
      <c r="I10" s="204"/>
    </row>
    <row r="11" customFormat="false" ht="17.35" hidden="false" customHeight="false" outlineLevel="0" collapsed="false">
      <c r="A11" s="198" t="s">
        <v>59</v>
      </c>
      <c r="B11" s="199" t="str">
        <f aca="false">Language!$E$130&amp;" "&amp;A11</f>
        <v>Group B</v>
      </c>
      <c r="C11" s="200" t="str">
        <f aca="false">Language!$E$174</f>
        <v>Rating</v>
      </c>
      <c r="D11" s="198" t="s">
        <v>60</v>
      </c>
      <c r="E11" s="199" t="str">
        <f aca="false">Language!$E$130&amp;" "&amp;D11</f>
        <v>Group F</v>
      </c>
      <c r="F11" s="200" t="str">
        <f aca="false">Language!$E$174</f>
        <v>Rating</v>
      </c>
      <c r="G11" s="198" t="s">
        <v>61</v>
      </c>
      <c r="H11" s="199" t="str">
        <f aca="false">Language!$E$130&amp;" "&amp;G11</f>
        <v>Group J</v>
      </c>
      <c r="I11" s="200" t="str">
        <f aca="false">Language!$E$174</f>
        <v>Rating</v>
      </c>
    </row>
    <row r="12" customFormat="false" ht="15" hidden="false" customHeight="false" outlineLevel="0" collapsed="false">
      <c r="B12" s="201" t="str">
        <f aca="false">VLOOKUP(A11&amp;"1",Groups!$B$7:$D$65,3,0)</f>
        <v>Canada</v>
      </c>
      <c r="C12" s="202" t="n">
        <v>0</v>
      </c>
      <c r="E12" s="201" t="str">
        <f aca="false">VLOOKUP(D11&amp;"1",Groups!$B$7:$D$65,3,0)</f>
        <v>Netherlands</v>
      </c>
      <c r="F12" s="202" t="n">
        <v>0</v>
      </c>
      <c r="H12" s="201" t="str">
        <f aca="false">VLOOKUP(G11&amp;"1",Groups!$B$7:$D$65,3,0)</f>
        <v>Argentina</v>
      </c>
      <c r="I12" s="202" t="n">
        <v>0</v>
      </c>
    </row>
    <row r="13" customFormat="false" ht="15" hidden="false" customHeight="false" outlineLevel="0" collapsed="false">
      <c r="B13" s="201" t="str">
        <f aca="false">VLOOKUP(A11&amp;"2",Groups!$B$7:$D$65,3,0)</f>
        <v>Bosnia/Herzeg.</v>
      </c>
      <c r="C13" s="203" t="n">
        <v>0</v>
      </c>
      <c r="E13" s="201" t="str">
        <f aca="false">VLOOKUP(D11&amp;"2",Groups!$B$7:$D$65,3,0)</f>
        <v>Japan</v>
      </c>
      <c r="F13" s="203" t="n">
        <v>0</v>
      </c>
      <c r="H13" s="201" t="str">
        <f aca="false">VLOOKUP(G11&amp;"2",Groups!$B$7:$D$65,3,0)</f>
        <v>Algeria</v>
      </c>
      <c r="I13" s="203" t="n">
        <v>0</v>
      </c>
    </row>
    <row r="14" customFormat="false" ht="15" hidden="false" customHeight="false" outlineLevel="0" collapsed="false">
      <c r="B14" s="201" t="str">
        <f aca="false">VLOOKUP(A11&amp;"3",Groups!$B$7:$D$65,3,0)</f>
        <v>Qatar</v>
      </c>
      <c r="C14" s="203" t="n">
        <v>0</v>
      </c>
      <c r="E14" s="201" t="str">
        <f aca="false">VLOOKUP(D11&amp;"3",Groups!$B$7:$D$65,3,0)</f>
        <v>Sweden</v>
      </c>
      <c r="F14" s="203" t="n">
        <v>0</v>
      </c>
      <c r="H14" s="201" t="str">
        <f aca="false">VLOOKUP(G11&amp;"3",Groups!$B$7:$D$65,3,0)</f>
        <v>Austria</v>
      </c>
      <c r="I14" s="203" t="n">
        <v>0</v>
      </c>
    </row>
    <row r="15" customFormat="false" ht="15" hidden="false" customHeight="false" outlineLevel="0" collapsed="false">
      <c r="B15" s="201" t="str">
        <f aca="false">VLOOKUP(A11&amp;"4",Groups!$B$7:$D$65,3,0)</f>
        <v>Switzerland</v>
      </c>
      <c r="C15" s="203" t="n">
        <v>0</v>
      </c>
      <c r="E15" s="201" t="str">
        <f aca="false">VLOOKUP(D11&amp;"4",Groups!$B$7:$D$65,3,0)</f>
        <v>Tunisia</v>
      </c>
      <c r="F15" s="203" t="n">
        <v>0</v>
      </c>
      <c r="H15" s="201" t="str">
        <f aca="false">VLOOKUP(G11&amp;"4",Groups!$B$7:$D$65,3,0)</f>
        <v>Jordan</v>
      </c>
      <c r="I15" s="203" t="n">
        <v>0</v>
      </c>
    </row>
    <row r="16" customFormat="false" ht="15" hidden="false" customHeight="false" outlineLevel="0" collapsed="false">
      <c r="C16" s="204"/>
      <c r="F16" s="204"/>
      <c r="I16" s="204"/>
    </row>
    <row r="17" customFormat="false" ht="17.35" hidden="false" customHeight="false" outlineLevel="0" collapsed="false">
      <c r="A17" s="198" t="s">
        <v>62</v>
      </c>
      <c r="B17" s="199" t="str">
        <f aca="false">Language!$E$130&amp;" "&amp;A17</f>
        <v>Group C</v>
      </c>
      <c r="C17" s="200" t="str">
        <f aca="false">Language!$E$174</f>
        <v>Rating</v>
      </c>
      <c r="D17" s="198" t="s">
        <v>63</v>
      </c>
      <c r="E17" s="199" t="str">
        <f aca="false">Language!$E$130&amp;" "&amp;D17</f>
        <v>Group G</v>
      </c>
      <c r="F17" s="200" t="str">
        <f aca="false">Language!$E$174</f>
        <v>Rating</v>
      </c>
      <c r="G17" s="198" t="s">
        <v>64</v>
      </c>
      <c r="H17" s="199" t="str">
        <f aca="false">Language!$E$130&amp;" "&amp;G17</f>
        <v>Group K</v>
      </c>
      <c r="I17" s="200" t="str">
        <f aca="false">Language!$E$174</f>
        <v>Rating</v>
      </c>
    </row>
    <row r="18" customFormat="false" ht="15" hidden="false" customHeight="false" outlineLevel="0" collapsed="false">
      <c r="B18" s="201" t="str">
        <f aca="false">VLOOKUP(A17&amp;"1",Groups!$B$7:$D$65,3,0)</f>
        <v>Brazil</v>
      </c>
      <c r="C18" s="202" t="n">
        <v>0</v>
      </c>
      <c r="E18" s="201" t="str">
        <f aca="false">VLOOKUP(D17&amp;"1",Groups!$B$7:$D$65,3,0)</f>
        <v>Belgium</v>
      </c>
      <c r="F18" s="202" t="n">
        <v>0</v>
      </c>
      <c r="H18" s="201" t="str">
        <f aca="false">VLOOKUP(G17&amp;"1",Groups!$B$7:$D$65,3,0)</f>
        <v>Portugal</v>
      </c>
      <c r="I18" s="202" t="n">
        <v>0</v>
      </c>
    </row>
    <row r="19" customFormat="false" ht="15" hidden="false" customHeight="false" outlineLevel="0" collapsed="false">
      <c r="B19" s="201" t="str">
        <f aca="false">VLOOKUP(A17&amp;"2",Groups!$B$7:$D$65,3,0)</f>
        <v>Morocco</v>
      </c>
      <c r="C19" s="203" t="n">
        <v>0</v>
      </c>
      <c r="E19" s="201" t="str">
        <f aca="false">VLOOKUP(D17&amp;"2",Groups!$B$7:$D$65,3,0)</f>
        <v>Egypt</v>
      </c>
      <c r="F19" s="203" t="n">
        <v>0</v>
      </c>
      <c r="H19" s="201" t="str">
        <f aca="false">VLOOKUP(G17&amp;"2",Groups!$B$7:$D$65,3,0)</f>
        <v>DR Congo</v>
      </c>
      <c r="I19" s="203" t="n">
        <v>0</v>
      </c>
    </row>
    <row r="20" customFormat="false" ht="15" hidden="false" customHeight="false" outlineLevel="0" collapsed="false">
      <c r="B20" s="201" t="str">
        <f aca="false">VLOOKUP(A17&amp;"3",Groups!$B$7:$D$65,3,0)</f>
        <v>Haiti</v>
      </c>
      <c r="C20" s="203" t="n">
        <v>0</v>
      </c>
      <c r="E20" s="201" t="str">
        <f aca="false">VLOOKUP(D17&amp;"3",Groups!$B$7:$D$65,3,0)</f>
        <v>IR Iran</v>
      </c>
      <c r="F20" s="203" t="n">
        <v>0</v>
      </c>
      <c r="H20" s="201" t="str">
        <f aca="false">VLOOKUP(G17&amp;"3",Groups!$B$7:$D$65,3,0)</f>
        <v>Uzbekistan</v>
      </c>
      <c r="I20" s="203" t="n">
        <v>0</v>
      </c>
    </row>
    <row r="21" customFormat="false" ht="15" hidden="false" customHeight="false" outlineLevel="0" collapsed="false">
      <c r="B21" s="201" t="str">
        <f aca="false">VLOOKUP(A17&amp;"4",Groups!$B$7:$D$65,3,0)</f>
        <v>Scotland</v>
      </c>
      <c r="C21" s="203" t="n">
        <v>0</v>
      </c>
      <c r="E21" s="201" t="str">
        <f aca="false">VLOOKUP(D17&amp;"4",Groups!$B$7:$D$65,3,0)</f>
        <v>New Zealand</v>
      </c>
      <c r="F21" s="203" t="n">
        <v>0</v>
      </c>
      <c r="H21" s="201" t="str">
        <f aca="false">VLOOKUP(G17&amp;"4",Groups!$B$7:$D$65,3,0)</f>
        <v>Colombia</v>
      </c>
      <c r="I21" s="203" t="n">
        <v>0</v>
      </c>
    </row>
    <row r="22" customFormat="false" ht="15" hidden="false" customHeight="false" outlineLevel="0" collapsed="false">
      <c r="C22" s="204"/>
      <c r="F22" s="204"/>
      <c r="I22" s="204"/>
    </row>
    <row r="23" customFormat="false" ht="17.35" hidden="false" customHeight="false" outlineLevel="0" collapsed="false">
      <c r="A23" s="198" t="s">
        <v>65</v>
      </c>
      <c r="B23" s="199" t="str">
        <f aca="false">Language!$E$130&amp;" "&amp;A23</f>
        <v>Group D</v>
      </c>
      <c r="C23" s="200" t="str">
        <f aca="false">Language!$E$174</f>
        <v>Rating</v>
      </c>
      <c r="D23" s="198" t="s">
        <v>66</v>
      </c>
      <c r="E23" s="199" t="str">
        <f aca="false">Language!$E$130&amp;" "&amp;D23</f>
        <v>Group H</v>
      </c>
      <c r="F23" s="200" t="str">
        <f aca="false">Language!$E$174</f>
        <v>Rating</v>
      </c>
      <c r="G23" s="198" t="s">
        <v>67</v>
      </c>
      <c r="H23" s="199" t="str">
        <f aca="false">Language!$E$130&amp;" "&amp;G23</f>
        <v>Group L</v>
      </c>
      <c r="I23" s="200" t="str">
        <f aca="false">Language!$E$174</f>
        <v>Rating</v>
      </c>
    </row>
    <row r="24" customFormat="false" ht="15" hidden="false" customHeight="false" outlineLevel="0" collapsed="false">
      <c r="B24" s="201" t="str">
        <f aca="false">VLOOKUP(A23&amp;"1",Groups!$B$7:$D$65,3,0)</f>
        <v>USA</v>
      </c>
      <c r="C24" s="202" t="n">
        <v>0</v>
      </c>
      <c r="E24" s="201" t="str">
        <f aca="false">VLOOKUP(D23&amp;"1",Groups!$B$7:$D$65,3,0)</f>
        <v>Spain</v>
      </c>
      <c r="F24" s="202" t="n">
        <v>0</v>
      </c>
      <c r="H24" s="201" t="str">
        <f aca="false">VLOOKUP(G23&amp;"1",Groups!$B$7:$D$65,3,0)</f>
        <v>England</v>
      </c>
      <c r="I24" s="202" t="n">
        <v>0</v>
      </c>
    </row>
    <row r="25" customFormat="false" ht="15" hidden="false" customHeight="false" outlineLevel="0" collapsed="false">
      <c r="B25" s="201" t="str">
        <f aca="false">VLOOKUP(A23&amp;"2",Groups!$B$7:$D$65,3,0)</f>
        <v>Paraguay</v>
      </c>
      <c r="C25" s="203" t="n">
        <v>0</v>
      </c>
      <c r="E25" s="201" t="str">
        <f aca="false">VLOOKUP(D23&amp;"2",Groups!$B$7:$D$65,3,0)</f>
        <v>Cape Verde</v>
      </c>
      <c r="F25" s="203" t="n">
        <v>0</v>
      </c>
      <c r="H25" s="201" t="str">
        <f aca="false">VLOOKUP(G23&amp;"2",Groups!$B$7:$D$65,3,0)</f>
        <v>Croatia</v>
      </c>
      <c r="I25" s="203" t="n">
        <v>0</v>
      </c>
    </row>
    <row r="26" customFormat="false" ht="15" hidden="false" customHeight="false" outlineLevel="0" collapsed="false">
      <c r="B26" s="201" t="str">
        <f aca="false">VLOOKUP(A23&amp;"3",Groups!$B$7:$D$65,3,0)</f>
        <v>Australia</v>
      </c>
      <c r="C26" s="203" t="n">
        <v>0</v>
      </c>
      <c r="E26" s="201" t="str">
        <f aca="false">VLOOKUP(D23&amp;"3",Groups!$B$7:$D$65,3,0)</f>
        <v>Saudi Arabia</v>
      </c>
      <c r="F26" s="203" t="n">
        <v>0</v>
      </c>
      <c r="H26" s="201" t="str">
        <f aca="false">VLOOKUP(G23&amp;"3",Groups!$B$7:$D$65,3,0)</f>
        <v>Ghana</v>
      </c>
      <c r="I26" s="203" t="n">
        <v>0</v>
      </c>
    </row>
    <row r="27" customFormat="false" ht="15" hidden="false" customHeight="false" outlineLevel="0" collapsed="false">
      <c r="B27" s="201" t="str">
        <f aca="false">VLOOKUP(A23&amp;"4",Groups!$B$7:$D$65,3,0)</f>
        <v>Turkey</v>
      </c>
      <c r="C27" s="203" t="n">
        <v>0</v>
      </c>
      <c r="E27" s="201" t="str">
        <f aca="false">VLOOKUP(D23&amp;"4",Groups!$B$7:$D$65,3,0)</f>
        <v>Uruguay</v>
      </c>
      <c r="F27" s="203" t="n">
        <v>0</v>
      </c>
      <c r="H27" s="201" t="str">
        <f aca="false">VLOOKUP(G23&amp;"4",Groups!$B$7:$D$65,3,0)</f>
        <v>Panama</v>
      </c>
      <c r="I27" s="203" t="n">
        <v>0</v>
      </c>
    </row>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
    <mergeCell ref="B2:F2"/>
    <mergeCell ref="B3:F3"/>
  </mergeCells>
  <conditionalFormatting sqref="C6:C9 C12:C15 C18:C21 C24:C27 F6:F9 F12:F15 F18:F21 F24:F27 I6:I9 I12:I15 I18:I21 I24:I27">
    <cfRule type="cellIs" priority="2" operator="notEqual" aboveAverage="0" equalAverage="0" bottom="0" percent="0" rank="0" text="" dxfId="25">
      <formula>0</formula>
    </cfRule>
  </conditionalFormatting>
  <dataValidations count="1">
    <dataValidation allowBlank="true" errorStyle="stop" operator="between" showDropDown="false" showErrorMessage="true" showInputMessage="true" sqref="C6:C9 F6:F9 I6:I9 C12:C15 F12:F15 I12:I15 C18:C21 F18:F21 I18:I21 C24:C27 F24:F27 I24:I27" type="whole">
      <formula1>-99</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W10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Y1" activeCellId="0" sqref="AY1"/>
    </sheetView>
  </sheetViews>
  <sheetFormatPr defaultColWidth="11.42578125" defaultRowHeight="15" customHeight="false" zeroHeight="true" outlineLevelRow="0" outlineLevelCol="0"/>
  <cols>
    <col collapsed="false" customWidth="true" hidden="false" outlineLevel="0" max="1" min="1" style="0" width="2.71"/>
    <col collapsed="false" customWidth="true" hidden="false" outlineLevel="0" max="2" min="2" style="0" width="5.14"/>
    <col collapsed="false" customWidth="true" hidden="false" outlineLevel="0" max="3" min="3" style="0" width="1.42"/>
    <col collapsed="false" customWidth="true" hidden="false" outlineLevel="0" max="4" min="4" style="0" width="14.29"/>
    <col collapsed="false" customWidth="true" hidden="false" outlineLevel="0" max="6" min="5" style="0" width="4.71"/>
    <col collapsed="false" customWidth="true" hidden="false" outlineLevel="0" max="7" min="7" style="0" width="3.71"/>
    <col collapsed="false" customWidth="true" hidden="false" outlineLevel="0" max="8" min="8" style="0" width="1.42"/>
    <col collapsed="false" customWidth="true" hidden="false" outlineLevel="0" max="9" min="9" style="0" width="3.71"/>
    <col collapsed="false" customWidth="true" hidden="false" outlineLevel="0" max="13" min="10" style="0" width="6.71"/>
    <col collapsed="false" customWidth="true" hidden="false" outlineLevel="0" max="14" min="14" style="0" width="2.71"/>
    <col collapsed="false" customWidth="true" hidden="false" outlineLevel="0" max="15" min="15" style="0" width="14.29"/>
    <col collapsed="false" customWidth="true" hidden="false" outlineLevel="0" max="17" min="16" style="0" width="4.71"/>
    <col collapsed="false" customWidth="true" hidden="false" outlineLevel="0" max="18" min="18" style="205" width="3.71"/>
    <col collapsed="false" customWidth="true" hidden="false" outlineLevel="0" max="19" min="19" style="0" width="1.42"/>
    <col collapsed="false" customWidth="true" hidden="false" outlineLevel="0" max="20" min="20" style="206" width="3.71"/>
    <col collapsed="false" customWidth="true" hidden="false" outlineLevel="0" max="24" min="21" style="0" width="6.71"/>
    <col collapsed="false" customWidth="true" hidden="false" outlineLevel="0" max="25" min="25" style="0" width="2.71"/>
    <col collapsed="false" customWidth="true" hidden="false" outlineLevel="0" max="26" min="26" style="0" width="14.29"/>
    <col collapsed="false" customWidth="true" hidden="false" outlineLevel="0" max="28" min="27" style="0" width="4.71"/>
    <col collapsed="false" customWidth="true" hidden="false" outlineLevel="0" max="29" min="29" style="0" width="3.71"/>
    <col collapsed="false" customWidth="true" hidden="false" outlineLevel="0" max="30" min="30" style="0" width="1.42"/>
    <col collapsed="false" customWidth="true" hidden="false" outlineLevel="0" max="31" min="31" style="0" width="3.71"/>
    <col collapsed="false" customWidth="true" hidden="false" outlineLevel="0" max="35" min="32" style="0" width="6.71"/>
    <col collapsed="false" customWidth="true" hidden="false" outlineLevel="0" max="36" min="36" style="0" width="2.71"/>
    <col collapsed="false" customWidth="true" hidden="false" outlineLevel="0" max="37" min="37" style="0" width="14.29"/>
    <col collapsed="false" customWidth="true" hidden="false" outlineLevel="0" max="39" min="38" style="0" width="4.71"/>
    <col collapsed="false" customWidth="true" hidden="false" outlineLevel="0" max="40" min="40" style="0" width="3.71"/>
    <col collapsed="false" customWidth="true" hidden="false" outlineLevel="0" max="41" min="41" style="0" width="1.42"/>
    <col collapsed="false" customWidth="true" hidden="false" outlineLevel="0" max="42" min="42" style="0" width="3.71"/>
    <col collapsed="false" customWidth="true" hidden="false" outlineLevel="0" max="46" min="43" style="0" width="6.71"/>
    <col collapsed="false" customWidth="true" hidden="false" outlineLevel="0" max="47" min="47" style="0" width="2.71"/>
    <col collapsed="false" customWidth="true" hidden="false" outlineLevel="0" max="49" min="48" style="0" width="5.71"/>
    <col collapsed="false" customWidth="true" hidden="false" outlineLevel="0" max="50" min="50" style="0" width="2.71"/>
    <col collapsed="false" customWidth="false" hidden="true" outlineLevel="0" max="16384" min="51" style="0" width="11.43"/>
  </cols>
  <sheetData>
    <row r="1" customFormat="false" ht="34.5" hidden="false" customHeight="true" outlineLevel="0" collapsed="false">
      <c r="C1" s="207"/>
      <c r="D1" s="208" t="str">
        <f aca="false">Language!$E$122</f>
        <v>Direct comparisons</v>
      </c>
    </row>
    <row r="2" customFormat="false" ht="15" hidden="false" customHeight="false" outlineLevel="0" collapsed="false"/>
    <row r="3" customFormat="false" ht="17.35" hidden="false" customHeight="false" outlineLevel="0" collapsed="false">
      <c r="D3" s="209" t="str">
        <f aca="false">Language!$E$140</f>
        <v>Overall table</v>
      </c>
      <c r="O3" s="209" t="str">
        <f aca="false">Language!$E$137</f>
        <v>head-to-head record 1</v>
      </c>
      <c r="Z3" s="209" t="str">
        <f aca="false">Language!$E$138</f>
        <v>head-to-head record 2</v>
      </c>
      <c r="AK3" s="209" t="str">
        <f aca="false">Language!$E$139</f>
        <v>head-to-head record 3</v>
      </c>
    </row>
    <row r="4" customFormat="false" ht="15" hidden="false" customHeight="false" outlineLevel="0" collapsed="false">
      <c r="D4" s="210" t="n">
        <v>7</v>
      </c>
      <c r="Z4" s="211" t="str">
        <f aca="false">IF(COUNTBLANK(CalcA!$BN$14:$BN$17)&lt;4,Language!$E$136,"")</f>
        <v/>
      </c>
      <c r="AK4" s="211" t="str">
        <f aca="false">IF(COUNTBLANK(CalcA!$BZ$14:$BZ$17)&lt;4,Language!$E$136,"")</f>
        <v/>
      </c>
    </row>
    <row r="5" customFormat="false" ht="22.05" hidden="false" customHeight="false" outlineLevel="0" collapsed="false">
      <c r="B5" s="212" t="s">
        <v>56</v>
      </c>
      <c r="C5" s="213"/>
      <c r="D5" s="214"/>
      <c r="E5" s="215" t="str">
        <f aca="false">Language!$E$131</f>
        <v>Pts.</v>
      </c>
      <c r="F5" s="215" t="str">
        <f aca="false">Language!$E$132</f>
        <v>GD</v>
      </c>
      <c r="G5" s="216" t="str">
        <f aca="false">Language!$E$133</f>
        <v>Goals</v>
      </c>
      <c r="H5" s="216"/>
      <c r="I5" s="216"/>
      <c r="J5" s="217" t="str">
        <f aca="false" t="array" ref="J5:M5">LEFT(CalcA!$H$21:$K$21,$D$4)</f>
        <v>Mexico</v>
      </c>
      <c r="K5" s="218" t="str">
        <v>Rep. of</v>
      </c>
      <c r="L5" s="218" t="str">
        <v>Czech R</v>
      </c>
      <c r="M5" s="219" t="str">
        <v>South A</v>
      </c>
      <c r="O5" s="214"/>
      <c r="P5" s="215" t="str">
        <f aca="false">Language!$E$131</f>
        <v>Pts.</v>
      </c>
      <c r="Q5" s="215" t="str">
        <f aca="false">Language!$E$132</f>
        <v>GD</v>
      </c>
      <c r="R5" s="216" t="str">
        <f aca="false">Language!$E$133</f>
        <v>Goals</v>
      </c>
      <c r="S5" s="216"/>
      <c r="T5" s="216"/>
      <c r="U5" s="217" t="str">
        <f aca="false" t="array" ref="U5:X5">LEFT(CalcA!$BE$13:$BH$13,$D$4)</f>
        <v/>
      </c>
      <c r="V5" s="218" t="str">
        <v>Rep. of</v>
      </c>
      <c r="W5" s="218" t="str">
        <v>Czech R</v>
      </c>
      <c r="X5" s="219" t="str">
        <v/>
      </c>
      <c r="Z5" s="214"/>
      <c r="AA5" s="215" t="str">
        <f aca="false">Language!$E$131</f>
        <v>Pts.</v>
      </c>
      <c r="AB5" s="215" t="str">
        <f aca="false">Language!$E$132</f>
        <v>GD</v>
      </c>
      <c r="AC5" s="216" t="str">
        <f aca="false">Language!$E$133</f>
        <v>Goals</v>
      </c>
      <c r="AD5" s="216"/>
      <c r="AE5" s="216"/>
      <c r="AF5" s="217" t="str">
        <f aca="false" t="array" ref="AF5:AI5">IF(COUNTBLANK(CalcA!$AZ$22:$AZ$25)&lt;4,LEFT(CalcA!$BE$21:$BH$21,$D$4),LEFT(CalcA!$BS$13:$BV$13,$D$4))</f>
        <v/>
      </c>
      <c r="AG5" s="218" t="str">
        <v/>
      </c>
      <c r="AH5" s="218" t="str">
        <v/>
      </c>
      <c r="AI5" s="219" t="str">
        <v/>
      </c>
      <c r="AK5" s="214"/>
      <c r="AL5" s="215" t="str">
        <f aca="false">Language!$E$131</f>
        <v>Pts.</v>
      </c>
      <c r="AM5" s="215" t="str">
        <f aca="false">Language!$E$132</f>
        <v>GD</v>
      </c>
      <c r="AN5" s="216" t="str">
        <f aca="false">Language!$E$133</f>
        <v>Goals</v>
      </c>
      <c r="AO5" s="216"/>
      <c r="AP5" s="216"/>
      <c r="AQ5" s="217" t="str">
        <f aca="false" t="array" ref="AQ5:AT5">LEFT(CalcA!$CE$13:$CH$13,$D$4)</f>
        <v/>
      </c>
      <c r="AR5" s="218" t="str">
        <v/>
      </c>
      <c r="AS5" s="218" t="str">
        <v/>
      </c>
      <c r="AT5" s="219" t="str">
        <v/>
      </c>
      <c r="AV5" s="220" t="str">
        <f aca="false">Language!$E$123</f>
        <v>Fair play</v>
      </c>
      <c r="AW5" s="221" t="str">
        <f aca="false">Language!$E$186</f>
        <v>FIFA Rank</v>
      </c>
    </row>
    <row r="6" customFormat="false" ht="15" hidden="false" customHeight="false" outlineLevel="0" collapsed="false">
      <c r="B6" s="222" t="str">
        <f aca="false" t="array" ref="B6:B9">IF(CalcA!$M$22:$M$25,"•","")</f>
        <v/>
      </c>
      <c r="D6" s="223" t="str">
        <f aca="false" t="array" ref="D6:D9">CalcA!$D$22:$D$25</f>
        <v>Mexico</v>
      </c>
      <c r="E6" s="224" t="n">
        <f aca="false" t="array" ref="E6:E9">CalcA!$E$22:$E$25</f>
        <v>9</v>
      </c>
      <c r="F6" s="224" t="n">
        <f aca="false">G6-I6</f>
        <v>4</v>
      </c>
      <c r="G6" s="225" t="n">
        <f aca="false" t="array" ref="G6:G9">CalcA!$F$22:$F$25</f>
        <v>6</v>
      </c>
      <c r="H6" s="226" t="str">
        <f aca="false">Language!$E$197</f>
        <v> - </v>
      </c>
      <c r="I6" s="227" t="n">
        <f aca="false" t="array" ref="I6:I9">CalcA!$G$22:$G$25</f>
        <v>2</v>
      </c>
      <c r="J6" s="228" t="str">
        <f aca="false" t="array" ref="J6:M9">CalcA!$H$22:$K$25</f>
        <v/>
      </c>
      <c r="K6" s="224" t="str">
        <v>2 - 1</v>
      </c>
      <c r="L6" s="224" t="str">
        <v>2 - 1</v>
      </c>
      <c r="M6" s="229" t="str">
        <v>2 - 0</v>
      </c>
      <c r="O6" s="223" t="str">
        <f aca="false" t="array" ref="O6:O9">CalcA!$AZ$14:$AZ$17</f>
        <v/>
      </c>
      <c r="P6" s="224" t="str">
        <f aca="false" t="array" ref="P6:P9">CalcA!$BA$14:$BA$17</f>
        <v/>
      </c>
      <c r="Q6" s="224" t="str">
        <f aca="false" t="array" ref="Q6:Q9">CalcA!$BB$14:$BB$17</f>
        <v/>
      </c>
      <c r="R6" s="225" t="str">
        <f aca="false" t="array" ref="R6:R9">CalcA!$BC$14:$BC$17</f>
        <v/>
      </c>
      <c r="S6" s="226" t="str">
        <f aca="false">Language!$E$197</f>
        <v> - </v>
      </c>
      <c r="T6" s="227" t="str">
        <f aca="false">IF(O6="","",R6-Q6)</f>
        <v/>
      </c>
      <c r="U6" s="228" t="str">
        <f aca="false" t="array" ref="U6:X9">CalcA!$BE$14:$BH$17</f>
        <v/>
      </c>
      <c r="V6" s="224" t="str">
        <v/>
      </c>
      <c r="W6" s="224" t="str">
        <v/>
      </c>
      <c r="X6" s="229" t="str">
        <v/>
      </c>
      <c r="Z6" s="223" t="str">
        <f aca="false" t="array" ref="Z6:Z9">IF(COUNTBLANK(CalcA!$AZ$22:$AZ$25)&lt;4,CalcA!$AZ$22:$AZ$25,CalcA!$BN$14:$BN$17)</f>
        <v/>
      </c>
      <c r="AA6" s="224" t="str">
        <f aca="false" t="array" ref="AA6:AA9">IF(COUNTBLANK(CalcA!$AZ$22:$AZ$25)&lt;4,CalcA!$BA$22:$BA$25,CalcA!$BO$14:$BO$17)</f>
        <v/>
      </c>
      <c r="AB6" s="224" t="str">
        <f aca="false" t="array" ref="AB6:AB9">IF(COUNTBLANK(CalcA!$AZ$22:$AZ$25)&lt;4,CalcA!$BB$22:$BB$25,CalcA!$BP$14:$BP$17)</f>
        <v/>
      </c>
      <c r="AC6" s="225" t="str">
        <f aca="false" t="array" ref="AC6:AC9">IF(COUNTBLANK(CalcA!$AZ$22:$AZ$25)&lt;4,CalcA!$BC$22:$BC$25,CalcA!$BQ$14:$BQ$17)</f>
        <v/>
      </c>
      <c r="AD6" s="226" t="str">
        <f aca="false">Language!$E$197</f>
        <v> - </v>
      </c>
      <c r="AE6" s="227" t="str">
        <f aca="false">IF(Z6="","",AC6-AB6)</f>
        <v/>
      </c>
      <c r="AF6" s="228" t="str">
        <f aca="false" t="array" ref="AF6:AI9">IF(COUNTBLANK(CalcA!$AZ$22:$AZ$25)&lt;4,CalcA!$BE$22:$BH$25,CalcA!$BS$14:$BV$17)</f>
        <v/>
      </c>
      <c r="AG6" s="224" t="str">
        <v/>
      </c>
      <c r="AH6" s="224" t="str">
        <v/>
      </c>
      <c r="AI6" s="229" t="str">
        <v/>
      </c>
      <c r="AK6" s="223" t="str">
        <f aca="false" t="array" ref="AK6:AK9">CalcA!$BZ$14:$BZ$17</f>
        <v/>
      </c>
      <c r="AL6" s="224" t="str">
        <f aca="false" t="array" ref="AL6:AL9">CalcA!$CA$14:$CA$17</f>
        <v/>
      </c>
      <c r="AM6" s="224" t="str">
        <f aca="false" t="array" ref="AM6:AM9">CalcA!$CB$14:$CB$17</f>
        <v/>
      </c>
      <c r="AN6" s="225" t="str">
        <f aca="false" t="array" ref="AN6:AN9">CalcA!$CC$14:$CC$17</f>
        <v/>
      </c>
      <c r="AO6" s="226" t="str">
        <f aca="false">Language!$E$197</f>
        <v> - </v>
      </c>
      <c r="AP6" s="227" t="str">
        <f aca="false">IF(AK6="","",AN6-AM6)</f>
        <v/>
      </c>
      <c r="AQ6" s="228" t="str">
        <f aca="false" t="array" ref="AQ6:AT9">CalcA!$CE$14:$CH$17</f>
        <v/>
      </c>
      <c r="AR6" s="224" t="str">
        <v/>
      </c>
      <c r="AS6" s="224" t="str">
        <v/>
      </c>
      <c r="AT6" s="229" t="str">
        <v/>
      </c>
      <c r="AV6" s="230" t="n">
        <f aca="false" t="array" ref="AV6:AV9">VLOOKUP($D$6:$D$9,CalcA!$D$5:$P$8,13,0)</f>
        <v>0</v>
      </c>
      <c r="AW6" s="229" t="n">
        <f aca="false" t="array" ref="AW6:AW9">VLOOKUP($D$6:$D$9,CalcA!$D$5:$Q$8,14,0)</f>
        <v>15</v>
      </c>
    </row>
    <row r="7" customFormat="false" ht="15" hidden="false" customHeight="false" outlineLevel="0" collapsed="false">
      <c r="B7" s="222" t="str">
        <v>•</v>
      </c>
      <c r="D7" s="231" t="str">
        <v>Rep. of Korea</v>
      </c>
      <c r="E7" s="232" t="n">
        <v>4</v>
      </c>
      <c r="F7" s="232" t="n">
        <f aca="false">G7-I7</f>
        <v>1</v>
      </c>
      <c r="G7" s="233" t="n">
        <v>4</v>
      </c>
      <c r="H7" s="234" t="str">
        <f aca="false">Language!$E$197</f>
        <v> - </v>
      </c>
      <c r="I7" s="235" t="n">
        <v>3</v>
      </c>
      <c r="J7" s="236" t="str">
        <v>1 - 2</v>
      </c>
      <c r="K7" s="237" t="str">
        <v/>
      </c>
      <c r="L7" s="232" t="str">
        <v>1 - 1</v>
      </c>
      <c r="M7" s="238" t="str">
        <v>2 - 0</v>
      </c>
      <c r="O7" s="231" t="str">
        <v>Rep. of Korea</v>
      </c>
      <c r="P7" s="232" t="n">
        <v>1</v>
      </c>
      <c r="Q7" s="232" t="n">
        <v>0</v>
      </c>
      <c r="R7" s="233" t="n">
        <v>1</v>
      </c>
      <c r="S7" s="234" t="str">
        <f aca="false">Language!$E$197</f>
        <v> - </v>
      </c>
      <c r="T7" s="235" t="n">
        <f aca="false">IF(O7="","",R7-Q7)</f>
        <v>1</v>
      </c>
      <c r="U7" s="236" t="str">
        <v/>
      </c>
      <c r="V7" s="237" t="str">
        <v/>
      </c>
      <c r="W7" s="232" t="str">
        <v>1 - 1</v>
      </c>
      <c r="X7" s="238" t="str">
        <v/>
      </c>
      <c r="Z7" s="231" t="str">
        <v/>
      </c>
      <c r="AA7" s="232" t="str">
        <v/>
      </c>
      <c r="AB7" s="232" t="str">
        <v/>
      </c>
      <c r="AC7" s="233" t="str">
        <v/>
      </c>
      <c r="AD7" s="234" t="str">
        <f aca="false">Language!$E$197</f>
        <v> - </v>
      </c>
      <c r="AE7" s="235" t="str">
        <f aca="false">IF(Z7="","",AC7-AB7)</f>
        <v/>
      </c>
      <c r="AF7" s="236" t="str">
        <v/>
      </c>
      <c r="AG7" s="237" t="str">
        <v/>
      </c>
      <c r="AH7" s="232" t="str">
        <v/>
      </c>
      <c r="AI7" s="238" t="str">
        <v/>
      </c>
      <c r="AK7" s="231" t="str">
        <v/>
      </c>
      <c r="AL7" s="232" t="str">
        <v/>
      </c>
      <c r="AM7" s="232" t="str">
        <v/>
      </c>
      <c r="AN7" s="233" t="str">
        <v/>
      </c>
      <c r="AO7" s="234" t="str">
        <f aca="false">Language!$E$197</f>
        <v> - </v>
      </c>
      <c r="AP7" s="235" t="str">
        <f aca="false">IF(AK7="","",AN7-AM7)</f>
        <v/>
      </c>
      <c r="AQ7" s="236" t="str">
        <v/>
      </c>
      <c r="AR7" s="237" t="str">
        <v/>
      </c>
      <c r="AS7" s="232" t="str">
        <v/>
      </c>
      <c r="AT7" s="238" t="str">
        <v/>
      </c>
      <c r="AV7" s="239" t="n">
        <v>0</v>
      </c>
      <c r="AW7" s="238" t="n">
        <v>25</v>
      </c>
    </row>
    <row r="8" customFormat="false" ht="15" hidden="false" customHeight="false" outlineLevel="0" collapsed="false">
      <c r="B8" s="222" t="str">
        <v>•</v>
      </c>
      <c r="D8" s="231" t="str">
        <v>Czech Rep.</v>
      </c>
      <c r="E8" s="232" t="n">
        <v>4</v>
      </c>
      <c r="F8" s="232" t="n">
        <f aca="false">G8-I8</f>
        <v>1</v>
      </c>
      <c r="G8" s="233" t="n">
        <v>4</v>
      </c>
      <c r="H8" s="234" t="str">
        <f aca="false">Language!$E$197</f>
        <v> - </v>
      </c>
      <c r="I8" s="235" t="n">
        <v>3</v>
      </c>
      <c r="J8" s="236" t="str">
        <v>1 - 2</v>
      </c>
      <c r="K8" s="232" t="str">
        <v>1 - 1</v>
      </c>
      <c r="L8" s="237" t="str">
        <v/>
      </c>
      <c r="M8" s="238" t="str">
        <v>2 - 0</v>
      </c>
      <c r="O8" s="231" t="str">
        <v>Czech Rep.</v>
      </c>
      <c r="P8" s="232" t="n">
        <v>1</v>
      </c>
      <c r="Q8" s="232" t="n">
        <v>0</v>
      </c>
      <c r="R8" s="233" t="n">
        <v>1</v>
      </c>
      <c r="S8" s="234" t="str">
        <f aca="false">Language!$E$197</f>
        <v> - </v>
      </c>
      <c r="T8" s="235" t="n">
        <f aca="false">IF(O8="","",R8-Q8)</f>
        <v>1</v>
      </c>
      <c r="U8" s="236" t="str">
        <v/>
      </c>
      <c r="V8" s="232" t="str">
        <v>1 - 1</v>
      </c>
      <c r="W8" s="237" t="str">
        <v/>
      </c>
      <c r="X8" s="238" t="str">
        <v/>
      </c>
      <c r="Z8" s="231" t="str">
        <v/>
      </c>
      <c r="AA8" s="232" t="str">
        <v/>
      </c>
      <c r="AB8" s="232" t="str">
        <v/>
      </c>
      <c r="AC8" s="233" t="str">
        <v/>
      </c>
      <c r="AD8" s="234" t="str">
        <f aca="false">Language!$E$197</f>
        <v> - </v>
      </c>
      <c r="AE8" s="235" t="str">
        <f aca="false">IF(Z8="","",AC8-AB8)</f>
        <v/>
      </c>
      <c r="AF8" s="236" t="str">
        <v/>
      </c>
      <c r="AG8" s="232" t="str">
        <v/>
      </c>
      <c r="AH8" s="237" t="str">
        <v/>
      </c>
      <c r="AI8" s="238" t="str">
        <v/>
      </c>
      <c r="AK8" s="231" t="str">
        <v/>
      </c>
      <c r="AL8" s="232" t="str">
        <v/>
      </c>
      <c r="AM8" s="232" t="str">
        <v/>
      </c>
      <c r="AN8" s="233" t="str">
        <v/>
      </c>
      <c r="AO8" s="234" t="str">
        <f aca="false">Language!$E$197</f>
        <v> - </v>
      </c>
      <c r="AP8" s="235" t="str">
        <f aca="false">IF(AK8="","",AN8-AM8)</f>
        <v/>
      </c>
      <c r="AQ8" s="236" t="str">
        <v/>
      </c>
      <c r="AR8" s="232" t="str">
        <v/>
      </c>
      <c r="AS8" s="237" t="str">
        <v/>
      </c>
      <c r="AT8" s="238" t="str">
        <v/>
      </c>
      <c r="AV8" s="239" t="n">
        <v>0</v>
      </c>
      <c r="AW8" s="238" t="n">
        <v>41</v>
      </c>
    </row>
    <row r="9" customFormat="false" ht="15" hidden="false" customHeight="false" outlineLevel="0" collapsed="false">
      <c r="B9" s="222" t="str">
        <v/>
      </c>
      <c r="D9" s="240" t="str">
        <v>South Africa</v>
      </c>
      <c r="E9" s="241" t="n">
        <v>0</v>
      </c>
      <c r="F9" s="241" t="n">
        <f aca="false">G9-I9</f>
        <v>-6</v>
      </c>
      <c r="G9" s="242" t="n">
        <v>0</v>
      </c>
      <c r="H9" s="243" t="str">
        <f aca="false">Language!$E$197</f>
        <v> - </v>
      </c>
      <c r="I9" s="244" t="n">
        <v>6</v>
      </c>
      <c r="J9" s="245" t="str">
        <v>0 - 2</v>
      </c>
      <c r="K9" s="241" t="str">
        <v>0 - 2</v>
      </c>
      <c r="L9" s="241" t="str">
        <v>0 - 2</v>
      </c>
      <c r="M9" s="246" t="str">
        <v/>
      </c>
      <c r="O9" s="240" t="str">
        <v/>
      </c>
      <c r="P9" s="241" t="str">
        <v/>
      </c>
      <c r="Q9" s="241" t="str">
        <v/>
      </c>
      <c r="R9" s="242" t="str">
        <v/>
      </c>
      <c r="S9" s="243" t="str">
        <f aca="false">Language!$E$197</f>
        <v> - </v>
      </c>
      <c r="T9" s="244" t="str">
        <f aca="false">IF(O9="","",R9-Q9)</f>
        <v/>
      </c>
      <c r="U9" s="245" t="str">
        <v/>
      </c>
      <c r="V9" s="241" t="str">
        <v/>
      </c>
      <c r="W9" s="241" t="str">
        <v/>
      </c>
      <c r="X9" s="246" t="str">
        <v/>
      </c>
      <c r="Z9" s="240" t="str">
        <v/>
      </c>
      <c r="AA9" s="241" t="str">
        <v/>
      </c>
      <c r="AB9" s="241" t="str">
        <v/>
      </c>
      <c r="AC9" s="242" t="str">
        <v/>
      </c>
      <c r="AD9" s="243" t="str">
        <f aca="false">Language!$E$197</f>
        <v> - </v>
      </c>
      <c r="AE9" s="244" t="str">
        <f aca="false">IF(Z9="","",AC9-AB9)</f>
        <v/>
      </c>
      <c r="AF9" s="245" t="str">
        <v/>
      </c>
      <c r="AG9" s="241" t="str">
        <v/>
      </c>
      <c r="AH9" s="241" t="str">
        <v/>
      </c>
      <c r="AI9" s="246" t="str">
        <v/>
      </c>
      <c r="AK9" s="240" t="str">
        <v/>
      </c>
      <c r="AL9" s="241" t="str">
        <v/>
      </c>
      <c r="AM9" s="241" t="str">
        <v/>
      </c>
      <c r="AN9" s="242" t="str">
        <v/>
      </c>
      <c r="AO9" s="243" t="str">
        <f aca="false">Language!$E$197</f>
        <v> - </v>
      </c>
      <c r="AP9" s="244" t="str">
        <f aca="false">IF(AK9="","",AN9-AM9)</f>
        <v/>
      </c>
      <c r="AQ9" s="245" t="str">
        <v/>
      </c>
      <c r="AR9" s="241" t="str">
        <v/>
      </c>
      <c r="AS9" s="241" t="str">
        <v/>
      </c>
      <c r="AT9" s="246" t="str">
        <v/>
      </c>
      <c r="AV9" s="247" t="n">
        <v>0</v>
      </c>
      <c r="AW9" s="248" t="n">
        <v>60</v>
      </c>
    </row>
    <row r="10" customFormat="false" ht="15" hidden="false" customHeight="false" outlineLevel="0" collapsed="false"/>
    <row r="11" customFormat="false" ht="15" hidden="false" customHeight="false" outlineLevel="0" collapsed="false"/>
    <row r="12" customFormat="false" ht="15" hidden="false" customHeight="false" outlineLevel="0" collapsed="false">
      <c r="D12" s="249"/>
      <c r="Z12" s="211" t="str">
        <f aca="false">IF(COUNTBLANK(CalcB!$BN$14:$BN$17)&lt;4,Language!$E$136,"")</f>
        <v/>
      </c>
      <c r="AK12" s="211" t="str">
        <f aca="false">IF(COUNTBLANK(CalcB!$BZ$14:$BZ$17)&lt;4,Language!$E$136,"")</f>
        <v/>
      </c>
    </row>
    <row r="13" customFormat="false" ht="22.05" hidden="false" customHeight="false" outlineLevel="0" collapsed="false">
      <c r="B13" s="212" t="s">
        <v>59</v>
      </c>
      <c r="C13" s="213"/>
      <c r="D13" s="214"/>
      <c r="E13" s="215" t="str">
        <f aca="false">Language!$E$131</f>
        <v>Pts.</v>
      </c>
      <c r="F13" s="215" t="str">
        <f aca="false">Language!$E$132</f>
        <v>GD</v>
      </c>
      <c r="G13" s="216" t="str">
        <f aca="false">Language!$E$133</f>
        <v>Goals</v>
      </c>
      <c r="H13" s="216"/>
      <c r="I13" s="216"/>
      <c r="J13" s="217" t="str">
        <f aca="false" t="array" ref="J13:M13">LEFT(CalcB!$H$21:$K$21,$D$4)</f>
        <v>Switzer</v>
      </c>
      <c r="K13" s="218" t="str">
        <v>Canada</v>
      </c>
      <c r="L13" s="218" t="str">
        <v>Bosnia/</v>
      </c>
      <c r="M13" s="219" t="str">
        <v>Qatar</v>
      </c>
      <c r="O13" s="214"/>
      <c r="P13" s="215" t="str">
        <f aca="false">Language!$E$131</f>
        <v>Pts.</v>
      </c>
      <c r="Q13" s="215" t="str">
        <f aca="false">Language!$E$132</f>
        <v>GD</v>
      </c>
      <c r="R13" s="216" t="str">
        <f aca="false">Language!$E$133</f>
        <v>Goals</v>
      </c>
      <c r="S13" s="216"/>
      <c r="T13" s="216"/>
      <c r="U13" s="217" t="str">
        <f aca="false" t="array" ref="U13:X13">LEFT(CalcB!$BE$13:$BH$13,$D$4)</f>
        <v>Switzer</v>
      </c>
      <c r="V13" s="218" t="str">
        <v>Canada</v>
      </c>
      <c r="W13" s="218" t="str">
        <v/>
      </c>
      <c r="X13" s="219" t="str">
        <v/>
      </c>
      <c r="Z13" s="214"/>
      <c r="AA13" s="215" t="str">
        <f aca="false">Language!$E$131</f>
        <v>Pts.</v>
      </c>
      <c r="AB13" s="215" t="str">
        <f aca="false">Language!$E$132</f>
        <v>GD</v>
      </c>
      <c r="AC13" s="216" t="str">
        <f aca="false">Language!$E$133</f>
        <v>Goals</v>
      </c>
      <c r="AD13" s="216"/>
      <c r="AE13" s="216"/>
      <c r="AF13" s="217" t="str">
        <f aca="false" t="array" ref="AF13:AI13">IF(COUNTBLANK(CalcB!$AZ$22:$AZ$25)&lt;4,LEFT(CalcB!$BE$21:$BH$21,$D$4),LEFT(CalcB!$BS$13:$BV$13,$D$4))</f>
        <v/>
      </c>
      <c r="AG13" s="218" t="str">
        <v/>
      </c>
      <c r="AH13" s="218" t="str">
        <v/>
      </c>
      <c r="AI13" s="219" t="str">
        <v/>
      </c>
      <c r="AK13" s="214"/>
      <c r="AL13" s="215" t="str">
        <f aca="false">Language!$E$131</f>
        <v>Pts.</v>
      </c>
      <c r="AM13" s="215" t="str">
        <f aca="false">Language!$E$132</f>
        <v>GD</v>
      </c>
      <c r="AN13" s="216" t="str">
        <f aca="false">Language!$E$133</f>
        <v>Goals</v>
      </c>
      <c r="AO13" s="216"/>
      <c r="AP13" s="216"/>
      <c r="AQ13" s="217" t="str">
        <f aca="false" t="array" ref="AQ13:AT13">LEFT(CalcB!$CE$13:$CH$13,$D$4)</f>
        <v/>
      </c>
      <c r="AR13" s="218" t="str">
        <v/>
      </c>
      <c r="AS13" s="218" t="str">
        <v/>
      </c>
      <c r="AT13" s="219" t="str">
        <v/>
      </c>
      <c r="AV13" s="220" t="str">
        <f aca="false">Language!$E$123</f>
        <v>Fair play</v>
      </c>
      <c r="AW13" s="221" t="str">
        <f aca="false">Language!$E$186</f>
        <v>FIFA Rank</v>
      </c>
    </row>
    <row r="14" customFormat="false" ht="15" hidden="false" customHeight="false" outlineLevel="0" collapsed="false">
      <c r="B14" s="222" t="str">
        <f aca="false" t="array" ref="B14:B17">IF(CalcB!$M$22:$M$25,"•","")</f>
        <v/>
      </c>
      <c r="D14" s="223" t="str">
        <f aca="false" t="array" ref="D14:D17">CalcB!$D$22:$D$25</f>
        <v>Switzerland</v>
      </c>
      <c r="E14" s="224" t="n">
        <f aca="false" t="array" ref="E14:E17">CalcB!$E$22:$E$25</f>
        <v>7</v>
      </c>
      <c r="F14" s="224" t="n">
        <f aca="false">G14-I14</f>
        <v>4</v>
      </c>
      <c r="G14" s="225" t="n">
        <f aca="false" t="array" ref="G14:G17">CalcB!$F$22:$F$25</f>
        <v>5</v>
      </c>
      <c r="H14" s="226" t="str">
        <f aca="false">Language!$E$197</f>
        <v> - </v>
      </c>
      <c r="I14" s="227" t="n">
        <f aca="false" t="array" ref="I14:I17">CalcB!$G$22:$G$25</f>
        <v>1</v>
      </c>
      <c r="J14" s="228" t="str">
        <f aca="false" t="array" ref="J14:M17">CalcB!$H$22:$K$25</f>
        <v/>
      </c>
      <c r="K14" s="224" t="str">
        <v>1 - 1</v>
      </c>
      <c r="L14" s="224" t="str">
        <v>2 - 0</v>
      </c>
      <c r="M14" s="229" t="str">
        <v>2 - 0</v>
      </c>
      <c r="O14" s="223" t="str">
        <f aca="false" t="array" ref="O14:O17">CalcB!$AZ$14:$AZ$17</f>
        <v>Switzerland</v>
      </c>
      <c r="P14" s="224" t="n">
        <f aca="false" t="array" ref="P14:P17">CalcB!$BA$14:$BA$17</f>
        <v>1</v>
      </c>
      <c r="Q14" s="224" t="n">
        <f aca="false" t="array" ref="Q14:Q17">CalcB!$BB$14:$BB$17</f>
        <v>0</v>
      </c>
      <c r="R14" s="225" t="n">
        <f aca="false" t="array" ref="R14:R17">CalcB!$BC$14:$BC$17</f>
        <v>1</v>
      </c>
      <c r="S14" s="226" t="str">
        <f aca="false">Language!$E$197</f>
        <v> - </v>
      </c>
      <c r="T14" s="227" t="n">
        <f aca="false">IF(O14="","",R14-Q14)</f>
        <v>1</v>
      </c>
      <c r="U14" s="228" t="str">
        <f aca="false" t="array" ref="U14:X17">CalcB!$BE$14:$BH$17</f>
        <v/>
      </c>
      <c r="V14" s="224" t="str">
        <v>1 - 1</v>
      </c>
      <c r="W14" s="224" t="str">
        <v/>
      </c>
      <c r="X14" s="229" t="str">
        <v/>
      </c>
      <c r="Z14" s="223" t="str">
        <f aca="false" t="array" ref="Z14:Z17">IF(COUNTBLANK(CalcB!$AZ$22:$AZ$25)&lt;4,CalcB!$AZ$22:$AZ$25,CalcB!$BN$14:$BN$17)</f>
        <v/>
      </c>
      <c r="AA14" s="224" t="str">
        <f aca="false" t="array" ref="AA14:AA17">IF(COUNTBLANK(CalcB!$AZ$22:$AZ$25)&lt;4,CalcB!$BA$22:$BA$25,CalcB!$BO$14:$BO$17)</f>
        <v/>
      </c>
      <c r="AB14" s="224" t="str">
        <f aca="false" t="array" ref="AB14:AB17">IF(COUNTBLANK(CalcB!$AZ$22:$AZ$25)&lt;4,CalcB!$BB$22:$BB$25,CalcB!$BP$14:$BP$17)</f>
        <v/>
      </c>
      <c r="AC14" s="225" t="str">
        <f aca="false" t="array" ref="AC14:AC17">IF(COUNTBLANK(CalcB!$AZ$22:$AZ$25)&lt;4,CalcB!$BC$22:$BC$25,CalcB!$BQ$14:$BQ$17)</f>
        <v/>
      </c>
      <c r="AD14" s="226" t="str">
        <f aca="false">Language!$E$197</f>
        <v> - </v>
      </c>
      <c r="AE14" s="227" t="str">
        <f aca="false">IF(Z14="","",AC14-AB14)</f>
        <v/>
      </c>
      <c r="AF14" s="228" t="str">
        <f aca="false" t="array" ref="AF14:AI17">IF(COUNTBLANK(CalcB!$AZ$22:$AZ$25)&lt;4,CalcB!$BE$22:$BH$25,CalcB!$BS$14:$BV$17)</f>
        <v/>
      </c>
      <c r="AG14" s="224" t="str">
        <v/>
      </c>
      <c r="AH14" s="224" t="str">
        <v/>
      </c>
      <c r="AI14" s="229" t="str">
        <v/>
      </c>
      <c r="AK14" s="223" t="str">
        <f aca="false" t="array" ref="AK14:AK17">CalcB!$BZ$14:$BZ$17</f>
        <v/>
      </c>
      <c r="AL14" s="224" t="str">
        <f aca="false" t="array" ref="AL14:AL17">CalcB!$CA$14:$CA$17</f>
        <v/>
      </c>
      <c r="AM14" s="224" t="str">
        <f aca="false" t="array" ref="AM14:AM17">CalcB!$CB$14:$CB$17</f>
        <v/>
      </c>
      <c r="AN14" s="225" t="str">
        <f aca="false" t="array" ref="AN14:AN17">CalcB!$CC$14:$CC$17</f>
        <v/>
      </c>
      <c r="AO14" s="226" t="str">
        <f aca="false">Language!$E$197</f>
        <v> - </v>
      </c>
      <c r="AP14" s="227" t="str">
        <f aca="false">IF(AK14="","",AN14-AM14)</f>
        <v/>
      </c>
      <c r="AQ14" s="228" t="str">
        <f aca="false" t="array" ref="AQ14:AT17">CalcB!$CE$14:$CH$17</f>
        <v/>
      </c>
      <c r="AR14" s="224" t="str">
        <v/>
      </c>
      <c r="AS14" s="224" t="str">
        <v/>
      </c>
      <c r="AT14" s="229" t="str">
        <v/>
      </c>
      <c r="AV14" s="230" t="n">
        <f aca="false" t="array" ref="AV14:AV17">VLOOKUP($D14:$D17,CalcB!$D$5:$P$8,13,0)</f>
        <v>0</v>
      </c>
      <c r="AW14" s="229" t="n">
        <f aca="false" t="array" ref="AW14:AW17">VLOOKUP($D14:$D17,CalcB!$D$5:$Q$8,14,0)</f>
        <v>19</v>
      </c>
    </row>
    <row r="15" customFormat="false" ht="15" hidden="false" customHeight="false" outlineLevel="0" collapsed="false">
      <c r="B15" s="222" t="str">
        <v/>
      </c>
      <c r="D15" s="231" t="str">
        <v>Canada</v>
      </c>
      <c r="E15" s="232" t="n">
        <v>7</v>
      </c>
      <c r="F15" s="232" t="n">
        <f aca="false">G15-I15</f>
        <v>3</v>
      </c>
      <c r="G15" s="233" t="n">
        <v>5</v>
      </c>
      <c r="H15" s="234" t="str">
        <f aca="false">Language!$E$197</f>
        <v> - </v>
      </c>
      <c r="I15" s="235" t="n">
        <v>2</v>
      </c>
      <c r="J15" s="236" t="str">
        <v>1 - 1</v>
      </c>
      <c r="K15" s="237" t="str">
        <v/>
      </c>
      <c r="L15" s="232" t="str">
        <v>2 - 1</v>
      </c>
      <c r="M15" s="238" t="str">
        <v>2 - 0</v>
      </c>
      <c r="O15" s="231" t="str">
        <v>Canada</v>
      </c>
      <c r="P15" s="232" t="n">
        <v>1</v>
      </c>
      <c r="Q15" s="232" t="n">
        <v>0</v>
      </c>
      <c r="R15" s="233" t="n">
        <v>1</v>
      </c>
      <c r="S15" s="234" t="str">
        <f aca="false">Language!$E$197</f>
        <v> - </v>
      </c>
      <c r="T15" s="235" t="n">
        <f aca="false">IF(O15="","",R15-Q15)</f>
        <v>1</v>
      </c>
      <c r="U15" s="236" t="str">
        <v>1 - 1</v>
      </c>
      <c r="V15" s="237" t="str">
        <v/>
      </c>
      <c r="W15" s="232" t="str">
        <v/>
      </c>
      <c r="X15" s="238" t="str">
        <v/>
      </c>
      <c r="Z15" s="231" t="str">
        <v/>
      </c>
      <c r="AA15" s="232" t="str">
        <v/>
      </c>
      <c r="AB15" s="232" t="str">
        <v/>
      </c>
      <c r="AC15" s="233" t="str">
        <v/>
      </c>
      <c r="AD15" s="234" t="str">
        <f aca="false">Language!$E$197</f>
        <v> - </v>
      </c>
      <c r="AE15" s="235" t="str">
        <f aca="false">IF(Z15="","",AC15-AB15)</f>
        <v/>
      </c>
      <c r="AF15" s="236" t="str">
        <v/>
      </c>
      <c r="AG15" s="237" t="str">
        <v/>
      </c>
      <c r="AH15" s="232" t="str">
        <v/>
      </c>
      <c r="AI15" s="238" t="str">
        <v/>
      </c>
      <c r="AK15" s="231" t="str">
        <v/>
      </c>
      <c r="AL15" s="232" t="str">
        <v/>
      </c>
      <c r="AM15" s="232" t="str">
        <v/>
      </c>
      <c r="AN15" s="233" t="str">
        <v/>
      </c>
      <c r="AO15" s="234" t="str">
        <f aca="false">Language!$E$197</f>
        <v> - </v>
      </c>
      <c r="AP15" s="235" t="str">
        <f aca="false">IF(AK15="","",AN15-AM15)</f>
        <v/>
      </c>
      <c r="AQ15" s="236" t="str">
        <v/>
      </c>
      <c r="AR15" s="237" t="str">
        <v/>
      </c>
      <c r="AS15" s="232" t="str">
        <v/>
      </c>
      <c r="AT15" s="238" t="str">
        <v/>
      </c>
      <c r="AV15" s="239" t="n">
        <v>0</v>
      </c>
      <c r="AW15" s="238" t="n">
        <v>30</v>
      </c>
    </row>
    <row r="16" customFormat="false" ht="15" hidden="false" customHeight="false" outlineLevel="0" collapsed="false">
      <c r="B16" s="222" t="str">
        <v/>
      </c>
      <c r="D16" s="231" t="str">
        <v>Bosnia/Herzeg.</v>
      </c>
      <c r="E16" s="232" t="n">
        <v>3</v>
      </c>
      <c r="F16" s="232" t="n">
        <f aca="false">G16-I16</f>
        <v>-2</v>
      </c>
      <c r="G16" s="233" t="n">
        <v>2</v>
      </c>
      <c r="H16" s="234" t="str">
        <f aca="false">Language!$E$197</f>
        <v> - </v>
      </c>
      <c r="I16" s="235" t="n">
        <v>4</v>
      </c>
      <c r="J16" s="236" t="str">
        <v>0 - 2</v>
      </c>
      <c r="K16" s="232" t="str">
        <v>1 - 2</v>
      </c>
      <c r="L16" s="237" t="str">
        <v/>
      </c>
      <c r="M16" s="238" t="str">
        <v>1 - 0</v>
      </c>
      <c r="O16" s="231" t="str">
        <v/>
      </c>
      <c r="P16" s="232" t="str">
        <v/>
      </c>
      <c r="Q16" s="232" t="str">
        <v/>
      </c>
      <c r="R16" s="233" t="str">
        <v/>
      </c>
      <c r="S16" s="234" t="str">
        <f aca="false">Language!$E$197</f>
        <v> - </v>
      </c>
      <c r="T16" s="235" t="str">
        <f aca="false">IF(O16="","",R16-Q16)</f>
        <v/>
      </c>
      <c r="U16" s="236" t="str">
        <v/>
      </c>
      <c r="V16" s="232" t="str">
        <v/>
      </c>
      <c r="W16" s="237" t="str">
        <v/>
      </c>
      <c r="X16" s="238" t="str">
        <v/>
      </c>
      <c r="Z16" s="231" t="str">
        <v/>
      </c>
      <c r="AA16" s="232" t="str">
        <v/>
      </c>
      <c r="AB16" s="232" t="str">
        <v/>
      </c>
      <c r="AC16" s="233" t="str">
        <v/>
      </c>
      <c r="AD16" s="234" t="str">
        <f aca="false">Language!$E$197</f>
        <v> - </v>
      </c>
      <c r="AE16" s="235" t="str">
        <f aca="false">IF(Z16="","",AC16-AB16)</f>
        <v/>
      </c>
      <c r="AF16" s="236" t="str">
        <v/>
      </c>
      <c r="AG16" s="232" t="str">
        <v/>
      </c>
      <c r="AH16" s="237" t="str">
        <v/>
      </c>
      <c r="AI16" s="238" t="str">
        <v/>
      </c>
      <c r="AK16" s="231" t="str">
        <v/>
      </c>
      <c r="AL16" s="232" t="str">
        <v/>
      </c>
      <c r="AM16" s="232" t="str">
        <v/>
      </c>
      <c r="AN16" s="233" t="str">
        <v/>
      </c>
      <c r="AO16" s="234" t="str">
        <f aca="false">Language!$E$197</f>
        <v> - </v>
      </c>
      <c r="AP16" s="235" t="str">
        <f aca="false">IF(AK16="","",AN16-AM16)</f>
        <v/>
      </c>
      <c r="AQ16" s="236" t="str">
        <v/>
      </c>
      <c r="AR16" s="232" t="str">
        <v/>
      </c>
      <c r="AS16" s="237" t="str">
        <v/>
      </c>
      <c r="AT16" s="238" t="str">
        <v/>
      </c>
      <c r="AV16" s="239" t="n">
        <v>0</v>
      </c>
      <c r="AW16" s="238" t="n">
        <v>65</v>
      </c>
    </row>
    <row r="17" customFormat="false" ht="15" hidden="false" customHeight="false" outlineLevel="0" collapsed="false">
      <c r="B17" s="222" t="str">
        <v/>
      </c>
      <c r="D17" s="240" t="str">
        <v>Qatar</v>
      </c>
      <c r="E17" s="241" t="n">
        <v>0</v>
      </c>
      <c r="F17" s="241" t="n">
        <f aca="false">G17-I17</f>
        <v>-5</v>
      </c>
      <c r="G17" s="242" t="n">
        <v>0</v>
      </c>
      <c r="H17" s="243" t="str">
        <f aca="false">Language!$E$197</f>
        <v> - </v>
      </c>
      <c r="I17" s="244" t="n">
        <v>5</v>
      </c>
      <c r="J17" s="245" t="str">
        <v>0 - 2</v>
      </c>
      <c r="K17" s="241" t="str">
        <v>0 - 2</v>
      </c>
      <c r="L17" s="241" t="str">
        <v>0 - 1</v>
      </c>
      <c r="M17" s="246" t="str">
        <v/>
      </c>
      <c r="O17" s="240" t="str">
        <v/>
      </c>
      <c r="P17" s="241" t="str">
        <v/>
      </c>
      <c r="Q17" s="241" t="str">
        <v/>
      </c>
      <c r="R17" s="242" t="str">
        <v/>
      </c>
      <c r="S17" s="243" t="str">
        <f aca="false">Language!$E$197</f>
        <v> - </v>
      </c>
      <c r="T17" s="244" t="str">
        <f aca="false">IF(O17="","",R17-Q17)</f>
        <v/>
      </c>
      <c r="U17" s="245" t="str">
        <v/>
      </c>
      <c r="V17" s="241" t="str">
        <v/>
      </c>
      <c r="W17" s="241" t="str">
        <v/>
      </c>
      <c r="X17" s="246" t="str">
        <v/>
      </c>
      <c r="Z17" s="240" t="str">
        <v/>
      </c>
      <c r="AA17" s="241" t="str">
        <v/>
      </c>
      <c r="AB17" s="241" t="str">
        <v/>
      </c>
      <c r="AC17" s="242" t="str">
        <v/>
      </c>
      <c r="AD17" s="243" t="str">
        <f aca="false">Language!$E$197</f>
        <v> - </v>
      </c>
      <c r="AE17" s="244" t="str">
        <f aca="false">IF(Z17="","",AC17-AB17)</f>
        <v/>
      </c>
      <c r="AF17" s="245" t="str">
        <v/>
      </c>
      <c r="AG17" s="241" t="str">
        <v/>
      </c>
      <c r="AH17" s="241" t="str">
        <v/>
      </c>
      <c r="AI17" s="246" t="str">
        <v/>
      </c>
      <c r="AK17" s="240" t="str">
        <v/>
      </c>
      <c r="AL17" s="241" t="str">
        <v/>
      </c>
      <c r="AM17" s="241" t="str">
        <v/>
      </c>
      <c r="AN17" s="242" t="str">
        <v/>
      </c>
      <c r="AO17" s="243" t="str">
        <f aca="false">Language!$E$197</f>
        <v> - </v>
      </c>
      <c r="AP17" s="244" t="str">
        <f aca="false">IF(AK17="","",AN17-AM17)</f>
        <v/>
      </c>
      <c r="AQ17" s="245" t="str">
        <v/>
      </c>
      <c r="AR17" s="241" t="str">
        <v/>
      </c>
      <c r="AS17" s="241" t="str">
        <v/>
      </c>
      <c r="AT17" s="246" t="str">
        <v/>
      </c>
      <c r="AV17" s="247" t="n">
        <v>0</v>
      </c>
      <c r="AW17" s="248" t="n">
        <v>55</v>
      </c>
    </row>
    <row r="18" customFormat="false" ht="15" hidden="false" customHeight="false" outlineLevel="0" collapsed="false"/>
    <row r="19" customFormat="false" ht="15" hidden="false" customHeight="false" outlineLevel="0" collapsed="false"/>
    <row r="20" customFormat="false" ht="15" hidden="false" customHeight="false" outlineLevel="0" collapsed="false">
      <c r="D20" s="249"/>
      <c r="Z20" s="211" t="str">
        <f aca="false">IF(COUNTBLANK(CalcC!$BN$14:$BN$17)&lt;4,Language!$E$136,"")</f>
        <v/>
      </c>
      <c r="AK20" s="211" t="str">
        <f aca="false">IF(COUNTBLANK(CalcC!$BZ$14:$BZ$17)&lt;4,Language!$E$136,"")</f>
        <v/>
      </c>
    </row>
    <row r="21" customFormat="false" ht="22.05" hidden="false" customHeight="false" outlineLevel="0" collapsed="false">
      <c r="B21" s="212" t="s">
        <v>62</v>
      </c>
      <c r="C21" s="213"/>
      <c r="D21" s="214"/>
      <c r="E21" s="215" t="str">
        <f aca="false">Language!$E$131</f>
        <v>Pts.</v>
      </c>
      <c r="F21" s="215" t="str">
        <f aca="false">Language!$E$132</f>
        <v>GD</v>
      </c>
      <c r="G21" s="216" t="str">
        <f aca="false">Language!$E$133</f>
        <v>Goals</v>
      </c>
      <c r="H21" s="216"/>
      <c r="I21" s="216"/>
      <c r="J21" s="217" t="str">
        <f aca="false" t="array" ref="J21:M21">LEFT(CalcC!$H$21:$K$21,$D$4)</f>
        <v>Brazil</v>
      </c>
      <c r="K21" s="218" t="str">
        <v>Morocco</v>
      </c>
      <c r="L21" s="218" t="str">
        <v>Scotlan</v>
      </c>
      <c r="M21" s="219" t="str">
        <v>Haiti</v>
      </c>
      <c r="O21" s="214"/>
      <c r="P21" s="215" t="str">
        <f aca="false">Language!$E$131</f>
        <v>Pts.</v>
      </c>
      <c r="Q21" s="215" t="str">
        <f aca="false">Language!$E$132</f>
        <v>GD</v>
      </c>
      <c r="R21" s="216" t="str">
        <f aca="false">Language!$E$133</f>
        <v>Goals</v>
      </c>
      <c r="S21" s="216"/>
      <c r="T21" s="216"/>
      <c r="U21" s="217" t="str">
        <f aca="false" t="array" ref="U21:X21">LEFT(CalcC!$BE$13:$BH$13,$D$4)</f>
        <v/>
      </c>
      <c r="V21" s="218" t="str">
        <v>Morocco</v>
      </c>
      <c r="W21" s="218" t="str">
        <v>Scotlan</v>
      </c>
      <c r="X21" s="219" t="str">
        <v/>
      </c>
      <c r="Z21" s="214"/>
      <c r="AA21" s="215" t="str">
        <f aca="false">Language!$E$131</f>
        <v>Pts.</v>
      </c>
      <c r="AB21" s="215" t="str">
        <f aca="false">Language!$E$132</f>
        <v>GD</v>
      </c>
      <c r="AC21" s="216" t="str">
        <f aca="false">Language!$E$133</f>
        <v>Goals</v>
      </c>
      <c r="AD21" s="216"/>
      <c r="AE21" s="216"/>
      <c r="AF21" s="217" t="str">
        <f aca="false" t="array" ref="AF21:AI21">IF(COUNTBLANK(CalcC!$AZ$22:$AZ$25)&lt;4,LEFT(CalcC!$BE$21:$BH$21,$D$4),LEFT(CalcC!$BS$13:$BV$13,$D$4))</f>
        <v/>
      </c>
      <c r="AG21" s="218" t="str">
        <v/>
      </c>
      <c r="AH21" s="218" t="str">
        <v/>
      </c>
      <c r="AI21" s="219" t="str">
        <v/>
      </c>
      <c r="AK21" s="214"/>
      <c r="AL21" s="215" t="str">
        <f aca="false">Language!$E$131</f>
        <v>Pts.</v>
      </c>
      <c r="AM21" s="215" t="str">
        <f aca="false">Language!$E$132</f>
        <v>GD</v>
      </c>
      <c r="AN21" s="216" t="str">
        <f aca="false">Language!$E$133</f>
        <v>Goals</v>
      </c>
      <c r="AO21" s="216"/>
      <c r="AP21" s="216"/>
      <c r="AQ21" s="217" t="str">
        <f aca="false" t="array" ref="AQ21:AT21">LEFT(CalcC!$CE$13:$CH$13,$D$4)</f>
        <v/>
      </c>
      <c r="AR21" s="218" t="str">
        <v/>
      </c>
      <c r="AS21" s="218" t="str">
        <v/>
      </c>
      <c r="AT21" s="219" t="str">
        <v/>
      </c>
      <c r="AV21" s="220" t="str">
        <f aca="false">Language!$E$123</f>
        <v>Fair play</v>
      </c>
      <c r="AW21" s="221" t="str">
        <f aca="false">Language!$E$186</f>
        <v>FIFA Rank</v>
      </c>
    </row>
    <row r="22" customFormat="false" ht="15" hidden="false" customHeight="false" outlineLevel="0" collapsed="false">
      <c r="B22" s="222" t="str">
        <f aca="false" t="array" ref="B22:B25">IF(CalcC!$M$22:$M$25,"•","")</f>
        <v/>
      </c>
      <c r="D22" s="223" t="str">
        <f aca="false" t="array" ref="D22:D25">CalcC!$D$22:$D$25</f>
        <v>Brazil</v>
      </c>
      <c r="E22" s="224" t="n">
        <f aca="false" t="array" ref="E22:E25">CalcC!$E$22:$E$25</f>
        <v>9</v>
      </c>
      <c r="F22" s="224" t="n">
        <f aca="false">G22-I22</f>
        <v>5</v>
      </c>
      <c r="G22" s="225" t="n">
        <f aca="false" t="array" ref="G22:G25">CalcC!$F$22:$F$25</f>
        <v>7</v>
      </c>
      <c r="H22" s="226" t="str">
        <f aca="false">Language!$E$197</f>
        <v> - </v>
      </c>
      <c r="I22" s="227" t="n">
        <f aca="false" t="array" ref="I22:I25">CalcC!$G$22:$G$25</f>
        <v>2</v>
      </c>
      <c r="J22" s="228" t="str">
        <f aca="false" t="array" ref="J22:M25">CalcC!$H$22:$K$25</f>
        <v/>
      </c>
      <c r="K22" s="224" t="str">
        <v>2 - 1</v>
      </c>
      <c r="L22" s="224" t="str">
        <v>2 - 1</v>
      </c>
      <c r="M22" s="229" t="str">
        <v>3 - 0</v>
      </c>
      <c r="O22" s="223" t="str">
        <f aca="false" t="array" ref="O22:O25">CalcC!$AZ$14:$AZ$17</f>
        <v/>
      </c>
      <c r="P22" s="224" t="str">
        <f aca="false" t="array" ref="P22:P25">CalcC!$BA$14:$BA$17</f>
        <v/>
      </c>
      <c r="Q22" s="224" t="str">
        <f aca="false" t="array" ref="Q22:Q25">CalcC!$BB$14:$BB$17</f>
        <v/>
      </c>
      <c r="R22" s="225" t="str">
        <f aca="false" t="array" ref="R22:R25">CalcC!$BC$14:$BC$17</f>
        <v/>
      </c>
      <c r="S22" s="226" t="str">
        <f aca="false">Language!$E$197</f>
        <v> - </v>
      </c>
      <c r="T22" s="227" t="str">
        <f aca="false">IF(O22="","",R22-Q22)</f>
        <v/>
      </c>
      <c r="U22" s="228" t="str">
        <f aca="false" t="array" ref="U22:X25">CalcC!$BE$14:$BH$17</f>
        <v/>
      </c>
      <c r="V22" s="224" t="str">
        <v/>
      </c>
      <c r="W22" s="224" t="str">
        <v/>
      </c>
      <c r="X22" s="229" t="str">
        <v/>
      </c>
      <c r="Z22" s="223" t="str">
        <f aca="false" t="array" ref="Z22:Z25">IF(COUNTBLANK(CalcC!$AZ$22:$AZ$25)&lt;4,CalcC!$AZ$22:$AZ$25,CalcC!$BN$14:$BN$17)</f>
        <v/>
      </c>
      <c r="AA22" s="224" t="str">
        <f aca="false" t="array" ref="AA22:AA25">IF(COUNTBLANK(CalcC!$AZ$22:$AZ$25)&lt;4,CalcC!$BA$22:$BA$25,CalcC!$BO$14:$BO$17)</f>
        <v/>
      </c>
      <c r="AB22" s="224" t="str">
        <f aca="false" t="array" ref="AB22:AB25">IF(COUNTBLANK(CalcC!$AZ$22:$AZ$25)&lt;4,CalcC!$BB$22:$BB$25,CalcC!$BP$14:$BP$17)</f>
        <v/>
      </c>
      <c r="AC22" s="225" t="str">
        <f aca="false" t="array" ref="AC22:AC25">IF(COUNTBLANK(CalcC!$AZ$22:$AZ$25)&lt;4,CalcC!$BC$22:$BC$25,CalcC!$BQ$14:$BQ$17)</f>
        <v/>
      </c>
      <c r="AD22" s="226" t="str">
        <f aca="false">Language!$E$197</f>
        <v> - </v>
      </c>
      <c r="AE22" s="227" t="str">
        <f aca="false">IF(Z22="","",AC22-AB22)</f>
        <v/>
      </c>
      <c r="AF22" s="228" t="str">
        <f aca="false" t="array" ref="AF22:AI25">IF(COUNTBLANK(CalcC!$AZ$22:$AZ$25)&lt;4,CalcC!$BE$22:$BH$25,CalcC!$BS$14:$BV$17)</f>
        <v/>
      </c>
      <c r="AG22" s="224" t="str">
        <v/>
      </c>
      <c r="AH22" s="224" t="str">
        <v/>
      </c>
      <c r="AI22" s="229" t="str">
        <v/>
      </c>
      <c r="AK22" s="223" t="str">
        <f aca="false" t="array" ref="AK22:AK25">CalcC!$BZ$14:$BZ$17</f>
        <v/>
      </c>
      <c r="AL22" s="224" t="str">
        <f aca="false" t="array" ref="AL22:AL25">CalcC!$CA$14:$CA$17</f>
        <v/>
      </c>
      <c r="AM22" s="224" t="str">
        <f aca="false" t="array" ref="AM22:AM25">CalcC!$CB$14:$CB$17</f>
        <v/>
      </c>
      <c r="AN22" s="225" t="str">
        <f aca="false" t="array" ref="AN22:AN25">CalcC!$CC$14:$CC$17</f>
        <v/>
      </c>
      <c r="AO22" s="226" t="str">
        <f aca="false">Language!$E$197</f>
        <v> - </v>
      </c>
      <c r="AP22" s="227" t="str">
        <f aca="false">IF(AK22="","",AN22-AM22)</f>
        <v/>
      </c>
      <c r="AQ22" s="228" t="str">
        <f aca="false" t="array" ref="AQ22:AT25">CalcC!$CE$14:$CH$17</f>
        <v/>
      </c>
      <c r="AR22" s="224" t="str">
        <v/>
      </c>
      <c r="AS22" s="224" t="str">
        <v/>
      </c>
      <c r="AT22" s="229" t="str">
        <v/>
      </c>
      <c r="AV22" s="230" t="n">
        <f aca="false" t="array" ref="AV22:AV25">VLOOKUP($D22:$D25,CalcC!$D$5:$P$8,13,0)</f>
        <v>0</v>
      </c>
      <c r="AW22" s="229" t="n">
        <f aca="false" t="array" ref="AW22:AW25">VLOOKUP($D22:$D25,CalcC!$D$5:$Q$8,14,0)</f>
        <v>6</v>
      </c>
    </row>
    <row r="23" customFormat="false" ht="15" hidden="false" customHeight="false" outlineLevel="0" collapsed="false">
      <c r="B23" s="222" t="str">
        <v>•</v>
      </c>
      <c r="D23" s="231" t="str">
        <v>Morocco</v>
      </c>
      <c r="E23" s="232" t="n">
        <v>4</v>
      </c>
      <c r="F23" s="232" t="n">
        <f aca="false">G23-I23</f>
        <v>1</v>
      </c>
      <c r="G23" s="233" t="n">
        <v>4</v>
      </c>
      <c r="H23" s="234" t="str">
        <f aca="false">Language!$E$197</f>
        <v> - </v>
      </c>
      <c r="I23" s="235" t="n">
        <v>3</v>
      </c>
      <c r="J23" s="236" t="str">
        <v>1 - 2</v>
      </c>
      <c r="K23" s="237" t="str">
        <v/>
      </c>
      <c r="L23" s="232" t="str">
        <v>1 - 1</v>
      </c>
      <c r="M23" s="238" t="str">
        <v>2 - 0</v>
      </c>
      <c r="O23" s="231" t="str">
        <v>Morocco</v>
      </c>
      <c r="P23" s="232" t="n">
        <v>1</v>
      </c>
      <c r="Q23" s="232" t="n">
        <v>0</v>
      </c>
      <c r="R23" s="233" t="n">
        <v>1</v>
      </c>
      <c r="S23" s="234" t="str">
        <f aca="false">Language!$E$197</f>
        <v> - </v>
      </c>
      <c r="T23" s="235" t="n">
        <f aca="false">IF(O23="","",R23-Q23)</f>
        <v>1</v>
      </c>
      <c r="U23" s="236" t="str">
        <v/>
      </c>
      <c r="V23" s="237" t="str">
        <v/>
      </c>
      <c r="W23" s="232" t="str">
        <v>1 - 1</v>
      </c>
      <c r="X23" s="238" t="str">
        <v/>
      </c>
      <c r="Z23" s="231" t="str">
        <v/>
      </c>
      <c r="AA23" s="232" t="str">
        <v/>
      </c>
      <c r="AB23" s="232" t="str">
        <v/>
      </c>
      <c r="AC23" s="233" t="str">
        <v/>
      </c>
      <c r="AD23" s="234" t="str">
        <f aca="false">Language!$E$197</f>
        <v> - </v>
      </c>
      <c r="AE23" s="235" t="str">
        <f aca="false">IF(Z23="","",AC23-AB23)</f>
        <v/>
      </c>
      <c r="AF23" s="236" t="str">
        <v/>
      </c>
      <c r="AG23" s="237" t="str">
        <v/>
      </c>
      <c r="AH23" s="232" t="str">
        <v/>
      </c>
      <c r="AI23" s="238" t="str">
        <v/>
      </c>
      <c r="AK23" s="231" t="str">
        <v/>
      </c>
      <c r="AL23" s="232" t="str">
        <v/>
      </c>
      <c r="AM23" s="232" t="str">
        <v/>
      </c>
      <c r="AN23" s="233" t="str">
        <v/>
      </c>
      <c r="AO23" s="234" t="str">
        <f aca="false">Language!$E$197</f>
        <v> - </v>
      </c>
      <c r="AP23" s="235" t="str">
        <f aca="false">IF(AK23="","",AN23-AM23)</f>
        <v/>
      </c>
      <c r="AQ23" s="236" t="str">
        <v/>
      </c>
      <c r="AR23" s="237" t="str">
        <v/>
      </c>
      <c r="AS23" s="232" t="str">
        <v/>
      </c>
      <c r="AT23" s="238" t="str">
        <v/>
      </c>
      <c r="AV23" s="239" t="n">
        <v>0</v>
      </c>
      <c r="AW23" s="238" t="n">
        <v>8</v>
      </c>
    </row>
    <row r="24" customFormat="false" ht="15" hidden="false" customHeight="false" outlineLevel="0" collapsed="false">
      <c r="B24" s="222" t="str">
        <v>•</v>
      </c>
      <c r="D24" s="231" t="str">
        <v>Scotland</v>
      </c>
      <c r="E24" s="232" t="n">
        <v>4</v>
      </c>
      <c r="F24" s="232" t="n">
        <f aca="false">G24-I24</f>
        <v>1</v>
      </c>
      <c r="G24" s="233" t="n">
        <v>4</v>
      </c>
      <c r="H24" s="234" t="str">
        <f aca="false">Language!$E$197</f>
        <v> - </v>
      </c>
      <c r="I24" s="235" t="n">
        <v>3</v>
      </c>
      <c r="J24" s="236" t="str">
        <v>1 - 2</v>
      </c>
      <c r="K24" s="232" t="str">
        <v>1 - 1</v>
      </c>
      <c r="L24" s="237" t="str">
        <v/>
      </c>
      <c r="M24" s="238" t="str">
        <v>2 - 0</v>
      </c>
      <c r="O24" s="231" t="str">
        <v>Scotland</v>
      </c>
      <c r="P24" s="232" t="n">
        <v>1</v>
      </c>
      <c r="Q24" s="232" t="n">
        <v>0</v>
      </c>
      <c r="R24" s="233" t="n">
        <v>1</v>
      </c>
      <c r="S24" s="234" t="str">
        <f aca="false">Language!$E$197</f>
        <v> - </v>
      </c>
      <c r="T24" s="235" t="n">
        <f aca="false">IF(O24="","",R24-Q24)</f>
        <v>1</v>
      </c>
      <c r="U24" s="236" t="str">
        <v/>
      </c>
      <c r="V24" s="232" t="str">
        <v>1 - 1</v>
      </c>
      <c r="W24" s="237" t="str">
        <v/>
      </c>
      <c r="X24" s="238" t="str">
        <v/>
      </c>
      <c r="Z24" s="231" t="str">
        <v/>
      </c>
      <c r="AA24" s="232" t="str">
        <v/>
      </c>
      <c r="AB24" s="232" t="str">
        <v/>
      </c>
      <c r="AC24" s="233" t="str">
        <v/>
      </c>
      <c r="AD24" s="234" t="str">
        <f aca="false">Language!$E$197</f>
        <v> - </v>
      </c>
      <c r="AE24" s="235" t="str">
        <f aca="false">IF(Z24="","",AC24-AB24)</f>
        <v/>
      </c>
      <c r="AF24" s="236" t="str">
        <v/>
      </c>
      <c r="AG24" s="232" t="str">
        <v/>
      </c>
      <c r="AH24" s="237" t="str">
        <v/>
      </c>
      <c r="AI24" s="238" t="str">
        <v/>
      </c>
      <c r="AK24" s="231" t="str">
        <v/>
      </c>
      <c r="AL24" s="232" t="str">
        <v/>
      </c>
      <c r="AM24" s="232" t="str">
        <v/>
      </c>
      <c r="AN24" s="233" t="str">
        <v/>
      </c>
      <c r="AO24" s="234" t="str">
        <f aca="false">Language!$E$197</f>
        <v> - </v>
      </c>
      <c r="AP24" s="235" t="str">
        <f aca="false">IF(AK24="","",AN24-AM24)</f>
        <v/>
      </c>
      <c r="AQ24" s="236" t="str">
        <v/>
      </c>
      <c r="AR24" s="232" t="str">
        <v/>
      </c>
      <c r="AS24" s="237" t="str">
        <v/>
      </c>
      <c r="AT24" s="238" t="str">
        <v/>
      </c>
      <c r="AV24" s="239" t="n">
        <v>0</v>
      </c>
      <c r="AW24" s="238" t="n">
        <v>43</v>
      </c>
    </row>
    <row r="25" customFormat="false" ht="15" hidden="false" customHeight="false" outlineLevel="0" collapsed="false">
      <c r="B25" s="222" t="str">
        <v/>
      </c>
      <c r="D25" s="240" t="str">
        <v>Haiti</v>
      </c>
      <c r="E25" s="241" t="n">
        <v>0</v>
      </c>
      <c r="F25" s="241" t="n">
        <f aca="false">G25-I25</f>
        <v>-7</v>
      </c>
      <c r="G25" s="242" t="n">
        <v>0</v>
      </c>
      <c r="H25" s="243" t="str">
        <f aca="false">Language!$E$197</f>
        <v> - </v>
      </c>
      <c r="I25" s="244" t="n">
        <v>7</v>
      </c>
      <c r="J25" s="245" t="str">
        <v>0 - 3</v>
      </c>
      <c r="K25" s="241" t="str">
        <v>0 - 2</v>
      </c>
      <c r="L25" s="241" t="str">
        <v>0 - 2</v>
      </c>
      <c r="M25" s="246" t="str">
        <v/>
      </c>
      <c r="O25" s="240" t="str">
        <v/>
      </c>
      <c r="P25" s="241" t="str">
        <v/>
      </c>
      <c r="Q25" s="241" t="str">
        <v/>
      </c>
      <c r="R25" s="242" t="str">
        <v/>
      </c>
      <c r="S25" s="243" t="str">
        <f aca="false">Language!$E$197</f>
        <v> - </v>
      </c>
      <c r="T25" s="244" t="str">
        <f aca="false">IF(O25="","",R25-Q25)</f>
        <v/>
      </c>
      <c r="U25" s="245" t="str">
        <v/>
      </c>
      <c r="V25" s="241" t="str">
        <v/>
      </c>
      <c r="W25" s="241" t="str">
        <v/>
      </c>
      <c r="X25" s="246" t="str">
        <v/>
      </c>
      <c r="Z25" s="240" t="str">
        <v/>
      </c>
      <c r="AA25" s="241" t="str">
        <v/>
      </c>
      <c r="AB25" s="241" t="str">
        <v/>
      </c>
      <c r="AC25" s="242" t="str">
        <v/>
      </c>
      <c r="AD25" s="243" t="str">
        <f aca="false">Language!$E$197</f>
        <v> - </v>
      </c>
      <c r="AE25" s="244" t="str">
        <f aca="false">IF(Z25="","",AC25-AB25)</f>
        <v/>
      </c>
      <c r="AF25" s="245" t="str">
        <v/>
      </c>
      <c r="AG25" s="241" t="str">
        <v/>
      </c>
      <c r="AH25" s="241" t="str">
        <v/>
      </c>
      <c r="AI25" s="246" t="str">
        <v/>
      </c>
      <c r="AK25" s="240" t="str">
        <v/>
      </c>
      <c r="AL25" s="241" t="str">
        <v/>
      </c>
      <c r="AM25" s="241" t="str">
        <v/>
      </c>
      <c r="AN25" s="242" t="str">
        <v/>
      </c>
      <c r="AO25" s="243" t="str">
        <f aca="false">Language!$E$197</f>
        <v> - </v>
      </c>
      <c r="AP25" s="244" t="str">
        <f aca="false">IF(AK25="","",AN25-AM25)</f>
        <v/>
      </c>
      <c r="AQ25" s="245" t="str">
        <v/>
      </c>
      <c r="AR25" s="241" t="str">
        <v/>
      </c>
      <c r="AS25" s="241" t="str">
        <v/>
      </c>
      <c r="AT25" s="246" t="str">
        <v/>
      </c>
      <c r="AV25" s="247" t="n">
        <v>0</v>
      </c>
      <c r="AW25" s="248" t="n">
        <v>83</v>
      </c>
    </row>
    <row r="26" customFormat="false" ht="15" hidden="false" customHeight="false" outlineLevel="0" collapsed="false"/>
    <row r="27" customFormat="false" ht="15" hidden="false" customHeight="false" outlineLevel="0" collapsed="false"/>
    <row r="28" customFormat="false" ht="15" hidden="false" customHeight="false" outlineLevel="0" collapsed="false">
      <c r="D28" s="249"/>
      <c r="Z28" s="211" t="str">
        <f aca="false">IF(COUNTBLANK(CalcD!$BN$14:$BN$17)&lt;4,Language!$E$136,"")</f>
        <v/>
      </c>
      <c r="AK28" s="211" t="str">
        <f aca="false">IF(COUNTBLANK(CalcD!$BZ$14:$BZ$17)&lt;4,Language!$E$136,"")</f>
        <v/>
      </c>
    </row>
    <row r="29" customFormat="false" ht="22.05" hidden="false" customHeight="false" outlineLevel="0" collapsed="false">
      <c r="B29" s="212" t="s">
        <v>65</v>
      </c>
      <c r="C29" s="213"/>
      <c r="D29" s="214"/>
      <c r="E29" s="215" t="str">
        <f aca="false">Language!$E$131</f>
        <v>Pts.</v>
      </c>
      <c r="F29" s="215" t="str">
        <f aca="false">Language!$E$132</f>
        <v>GD</v>
      </c>
      <c r="G29" s="216" t="str">
        <f aca="false">Language!$E$133</f>
        <v>Goals</v>
      </c>
      <c r="H29" s="216"/>
      <c r="I29" s="216"/>
      <c r="J29" s="217" t="str">
        <f aca="false" t="array" ref="J29:M29">LEFT(CalcD!$H$21:$K$21,$D$4)</f>
        <v>USA</v>
      </c>
      <c r="K29" s="218" t="str">
        <v>Turkey</v>
      </c>
      <c r="L29" s="218" t="str">
        <v>Paragua</v>
      </c>
      <c r="M29" s="219" t="str">
        <v>Austral</v>
      </c>
      <c r="O29" s="214"/>
      <c r="P29" s="215" t="str">
        <f aca="false">Language!$E$131</f>
        <v>Pts.</v>
      </c>
      <c r="Q29" s="215" t="str">
        <f aca="false">Language!$E$132</f>
        <v>GD</v>
      </c>
      <c r="R29" s="216" t="str">
        <f aca="false">Language!$E$133</f>
        <v>Goals</v>
      </c>
      <c r="S29" s="216"/>
      <c r="T29" s="216"/>
      <c r="U29" s="217" t="str">
        <f aca="false" t="array" ref="U29:X29">LEFT(CalcD!$BE$13:$BH$13,$D$4)</f>
        <v/>
      </c>
      <c r="V29" s="218" t="str">
        <v/>
      </c>
      <c r="W29" s="218" t="str">
        <v/>
      </c>
      <c r="X29" s="219" t="str">
        <v/>
      </c>
      <c r="Z29" s="214"/>
      <c r="AA29" s="215" t="str">
        <f aca="false">Language!$E$131</f>
        <v>Pts.</v>
      </c>
      <c r="AB29" s="215" t="str">
        <f aca="false">Language!$E$132</f>
        <v>GD</v>
      </c>
      <c r="AC29" s="216" t="str">
        <f aca="false">Language!$E$133</f>
        <v>Goals</v>
      </c>
      <c r="AD29" s="216"/>
      <c r="AE29" s="216"/>
      <c r="AF29" s="217" t="str">
        <f aca="false" t="array" ref="AF29:AI29">IF(COUNTBLANK(CalcD!$AZ$22:$AZ$25)&lt;4,LEFT(CalcD!$BE$21:$BH$21,$D$4),LEFT(CalcD!$BS$13:$BV$13,$D$4))</f>
        <v/>
      </c>
      <c r="AG29" s="218" t="str">
        <v/>
      </c>
      <c r="AH29" s="218" t="str">
        <v/>
      </c>
      <c r="AI29" s="219" t="str">
        <v/>
      </c>
      <c r="AK29" s="214"/>
      <c r="AL29" s="215" t="str">
        <f aca="false">Language!$E$131</f>
        <v>Pts.</v>
      </c>
      <c r="AM29" s="215" t="str">
        <f aca="false">Language!$E$132</f>
        <v>GD</v>
      </c>
      <c r="AN29" s="216" t="str">
        <f aca="false">Language!$E$133</f>
        <v>Goals</v>
      </c>
      <c r="AO29" s="216"/>
      <c r="AP29" s="216"/>
      <c r="AQ29" s="217" t="str">
        <f aca="false" t="array" ref="AQ29:AT29">LEFT(CalcD!$CE$13:$CH$13,$D$4)</f>
        <v/>
      </c>
      <c r="AR29" s="218" t="str">
        <v/>
      </c>
      <c r="AS29" s="218" t="str">
        <v/>
      </c>
      <c r="AT29" s="219" t="str">
        <v/>
      </c>
      <c r="AV29" s="220" t="str">
        <f aca="false">Language!$E$123</f>
        <v>Fair play</v>
      </c>
      <c r="AW29" s="221" t="str">
        <f aca="false">Language!$E$186</f>
        <v>FIFA Rank</v>
      </c>
    </row>
    <row r="30" customFormat="false" ht="15" hidden="false" customHeight="false" outlineLevel="0" collapsed="false">
      <c r="B30" s="222" t="str">
        <f aca="false" t="array" ref="B30:B33">IF(CalcD!$M$22:$M$25,"•","")</f>
        <v/>
      </c>
      <c r="D30" s="223" t="str">
        <f aca="false" t="array" ref="D30:D33">CalcD!$D$22:$D$25</f>
        <v>USA</v>
      </c>
      <c r="E30" s="224" t="n">
        <f aca="false" t="array" ref="E30:E33">CalcD!$E$22:$E$25</f>
        <v>7</v>
      </c>
      <c r="F30" s="224" t="n">
        <f aca="false">G30-I30</f>
        <v>3</v>
      </c>
      <c r="G30" s="225" t="n">
        <f aca="false" t="array" ref="G30:G33">CalcD!$F$22:$F$25</f>
        <v>5</v>
      </c>
      <c r="H30" s="226" t="str">
        <f aca="false">Language!$E$197</f>
        <v> - </v>
      </c>
      <c r="I30" s="227" t="n">
        <f aca="false" t="array" ref="I30:I33">CalcD!$G$22:$G$25</f>
        <v>2</v>
      </c>
      <c r="J30" s="228" t="str">
        <f aca="false" t="array" ref="J30:M33">CalcD!$H$22:$K$25</f>
        <v/>
      </c>
      <c r="K30" s="224" t="str">
        <v>1 - 1</v>
      </c>
      <c r="L30" s="224" t="str">
        <v>2 - 0</v>
      </c>
      <c r="M30" s="229" t="str">
        <v>2 - 1</v>
      </c>
      <c r="O30" s="223" t="str">
        <f aca="false" t="array" ref="O30:O33">CalcD!$AZ$14:$AZ$17</f>
        <v/>
      </c>
      <c r="P30" s="224" t="str">
        <f aca="false" t="array" ref="P30:P33">CalcD!$BA$14:$BA$17</f>
        <v/>
      </c>
      <c r="Q30" s="224" t="str">
        <f aca="false" t="array" ref="Q30:Q33">CalcD!$BB$14:$BB$17</f>
        <v/>
      </c>
      <c r="R30" s="225" t="str">
        <f aca="false" t="array" ref="R30:R33">CalcD!$BC$14:$BC$17</f>
        <v/>
      </c>
      <c r="S30" s="226" t="str">
        <f aca="false">Language!$E$197</f>
        <v> - </v>
      </c>
      <c r="T30" s="227" t="str">
        <f aca="false">IF(O30="","",R30-Q30)</f>
        <v/>
      </c>
      <c r="U30" s="228" t="str">
        <f aca="false" t="array" ref="U30:X33">CalcD!$BE$14:$BH$17</f>
        <v/>
      </c>
      <c r="V30" s="224" t="str">
        <v/>
      </c>
      <c r="W30" s="224" t="str">
        <v/>
      </c>
      <c r="X30" s="229" t="str">
        <v/>
      </c>
      <c r="Z30" s="223" t="str">
        <f aca="false" t="array" ref="Z30:Z33">IF(COUNTBLANK(CalcD!$AZ$22:$AZ$25)&lt;4,CalcD!$AZ$22:$AZ$25,CalcD!$BN$14:$BN$17)</f>
        <v/>
      </c>
      <c r="AA30" s="224" t="str">
        <f aca="false" t="array" ref="AA30:AA33">IF(COUNTBLANK(CalcD!$AZ$22:$AZ$25)&lt;4,CalcD!$BA$22:$BA$25,CalcD!$BO$14:$BO$17)</f>
        <v/>
      </c>
      <c r="AB30" s="224" t="str">
        <f aca="false" t="array" ref="AB30:AB33">IF(COUNTBLANK(CalcD!$AZ$22:$AZ$25)&lt;4,CalcD!$BB$22:$BB$25,CalcD!$BP$14:$BP$17)</f>
        <v/>
      </c>
      <c r="AC30" s="225" t="str">
        <f aca="false" t="array" ref="AC30:AC33">IF(COUNTBLANK(CalcD!$AZ$22:$AZ$25)&lt;4,CalcD!$BC$22:$BC$25,CalcD!$BQ$14:$BQ$17)</f>
        <v/>
      </c>
      <c r="AD30" s="226" t="str">
        <f aca="false">Language!$E$197</f>
        <v> - </v>
      </c>
      <c r="AE30" s="227" t="str">
        <f aca="false">IF(Z30="","",AC30-AB30)</f>
        <v/>
      </c>
      <c r="AF30" s="228" t="str">
        <f aca="false" t="array" ref="AF30:AI33">IF(COUNTBLANK(CalcD!$AZ$22:$AZ$25)&lt;4,CalcD!$BE$22:$BH$25,CalcD!$BS$14:$BV$17)</f>
        <v/>
      </c>
      <c r="AG30" s="224" t="str">
        <v/>
      </c>
      <c r="AH30" s="224" t="str">
        <v/>
      </c>
      <c r="AI30" s="229" t="str">
        <v/>
      </c>
      <c r="AK30" s="223" t="str">
        <f aca="false" t="array" ref="AK30:AK33">CalcD!$BZ$14:$BZ$17</f>
        <v/>
      </c>
      <c r="AL30" s="224" t="str">
        <f aca="false" t="array" ref="AL30:AL33">CalcD!$CA$14:$CA$17</f>
        <v/>
      </c>
      <c r="AM30" s="224" t="str">
        <f aca="false" t="array" ref="AM30:AM33">CalcD!$CB$14:$CB$17</f>
        <v/>
      </c>
      <c r="AN30" s="225" t="str">
        <f aca="false" t="array" ref="AN30:AN33">CalcD!$CC$14:$CC$17</f>
        <v/>
      </c>
      <c r="AO30" s="226" t="str">
        <f aca="false">Language!$E$197</f>
        <v> - </v>
      </c>
      <c r="AP30" s="227" t="str">
        <f aca="false">IF(AK30="","",AN30-AM30)</f>
        <v/>
      </c>
      <c r="AQ30" s="228" t="str">
        <f aca="false" t="array" ref="AQ30:AT33">CalcD!$CE$14:$CH$17</f>
        <v/>
      </c>
      <c r="AR30" s="224" t="str">
        <v/>
      </c>
      <c r="AS30" s="224" t="str">
        <v/>
      </c>
      <c r="AT30" s="229" t="str">
        <v/>
      </c>
      <c r="AV30" s="230" t="n">
        <f aca="false" t="array" ref="AV30:AV33">VLOOKUP($D30:$D33,CalcD!$D$5:$P$8,13,0)</f>
        <v>0</v>
      </c>
      <c r="AW30" s="229" t="n">
        <f aca="false" t="array" ref="AW30:AW33">VLOOKUP($D30:$D33,CalcD!$D$5:$Q$8,14,0)</f>
        <v>16</v>
      </c>
    </row>
    <row r="31" customFormat="false" ht="15" hidden="false" customHeight="false" outlineLevel="0" collapsed="false">
      <c r="B31" s="222" t="str">
        <v/>
      </c>
      <c r="D31" s="231" t="str">
        <v>Turkey</v>
      </c>
      <c r="E31" s="232" t="n">
        <v>5</v>
      </c>
      <c r="F31" s="232" t="n">
        <f aca="false">G31-I31</f>
        <v>1</v>
      </c>
      <c r="G31" s="233" t="n">
        <v>4</v>
      </c>
      <c r="H31" s="234" t="str">
        <f aca="false">Language!$E$197</f>
        <v> - </v>
      </c>
      <c r="I31" s="235" t="n">
        <v>3</v>
      </c>
      <c r="J31" s="236" t="str">
        <v>1 - 1</v>
      </c>
      <c r="K31" s="237" t="str">
        <v/>
      </c>
      <c r="L31" s="232" t="str">
        <v>1 - 1</v>
      </c>
      <c r="M31" s="238" t="str">
        <v>2 - 1</v>
      </c>
      <c r="O31" s="231" t="str">
        <v/>
      </c>
      <c r="P31" s="232" t="str">
        <v/>
      </c>
      <c r="Q31" s="232" t="str">
        <v/>
      </c>
      <c r="R31" s="233" t="str">
        <v/>
      </c>
      <c r="S31" s="234" t="str">
        <f aca="false">Language!$E$197</f>
        <v> - </v>
      </c>
      <c r="T31" s="235" t="str">
        <f aca="false">IF(O31="","",R31-Q31)</f>
        <v/>
      </c>
      <c r="U31" s="236" t="str">
        <v/>
      </c>
      <c r="V31" s="237" t="str">
        <v/>
      </c>
      <c r="W31" s="232" t="str">
        <v/>
      </c>
      <c r="X31" s="238" t="str">
        <v/>
      </c>
      <c r="Z31" s="231" t="str">
        <v/>
      </c>
      <c r="AA31" s="232" t="str">
        <v/>
      </c>
      <c r="AB31" s="232" t="str">
        <v/>
      </c>
      <c r="AC31" s="233" t="str">
        <v/>
      </c>
      <c r="AD31" s="234" t="str">
        <f aca="false">Language!$E$197</f>
        <v> - </v>
      </c>
      <c r="AE31" s="235" t="str">
        <f aca="false">IF(Z31="","",AC31-AB31)</f>
        <v/>
      </c>
      <c r="AF31" s="236" t="str">
        <v/>
      </c>
      <c r="AG31" s="237" t="str">
        <v/>
      </c>
      <c r="AH31" s="232" t="str">
        <v/>
      </c>
      <c r="AI31" s="238" t="str">
        <v/>
      </c>
      <c r="AK31" s="231" t="str">
        <v/>
      </c>
      <c r="AL31" s="232" t="str">
        <v/>
      </c>
      <c r="AM31" s="232" t="str">
        <v/>
      </c>
      <c r="AN31" s="233" t="str">
        <v/>
      </c>
      <c r="AO31" s="234" t="str">
        <f aca="false">Language!$E$197</f>
        <v> - </v>
      </c>
      <c r="AP31" s="235" t="str">
        <f aca="false">IF(AK31="","",AN31-AM31)</f>
        <v/>
      </c>
      <c r="AQ31" s="236" t="str">
        <v/>
      </c>
      <c r="AR31" s="237" t="str">
        <v/>
      </c>
      <c r="AS31" s="232" t="str">
        <v/>
      </c>
      <c r="AT31" s="238" t="str">
        <v/>
      </c>
      <c r="AV31" s="239" t="n">
        <v>0</v>
      </c>
      <c r="AW31" s="238" t="n">
        <v>22</v>
      </c>
    </row>
    <row r="32" customFormat="false" ht="15" hidden="false" customHeight="false" outlineLevel="0" collapsed="false">
      <c r="B32" s="222" t="str">
        <v/>
      </c>
      <c r="D32" s="231" t="str">
        <v>Paraguay</v>
      </c>
      <c r="E32" s="232" t="n">
        <v>2</v>
      </c>
      <c r="F32" s="232" t="n">
        <f aca="false">G32-I32</f>
        <v>-2</v>
      </c>
      <c r="G32" s="233" t="n">
        <v>2</v>
      </c>
      <c r="H32" s="234" t="str">
        <f aca="false">Language!$E$197</f>
        <v> - </v>
      </c>
      <c r="I32" s="235" t="n">
        <v>4</v>
      </c>
      <c r="J32" s="236" t="str">
        <v>0 - 2</v>
      </c>
      <c r="K32" s="232" t="str">
        <v>1 - 1</v>
      </c>
      <c r="L32" s="237" t="str">
        <v/>
      </c>
      <c r="M32" s="238" t="str">
        <v>1 - 1</v>
      </c>
      <c r="O32" s="231" t="str">
        <v/>
      </c>
      <c r="P32" s="232" t="str">
        <v/>
      </c>
      <c r="Q32" s="232" t="str">
        <v/>
      </c>
      <c r="R32" s="233" t="str">
        <v/>
      </c>
      <c r="S32" s="234" t="str">
        <f aca="false">Language!$E$197</f>
        <v> - </v>
      </c>
      <c r="T32" s="235" t="str">
        <f aca="false">IF(O32="","",R32-Q32)</f>
        <v/>
      </c>
      <c r="U32" s="236" t="str">
        <v/>
      </c>
      <c r="V32" s="232" t="str">
        <v/>
      </c>
      <c r="W32" s="237" t="str">
        <v/>
      </c>
      <c r="X32" s="238" t="str">
        <v/>
      </c>
      <c r="Z32" s="231" t="str">
        <v/>
      </c>
      <c r="AA32" s="232" t="str">
        <v/>
      </c>
      <c r="AB32" s="232" t="str">
        <v/>
      </c>
      <c r="AC32" s="233" t="str">
        <v/>
      </c>
      <c r="AD32" s="234" t="str">
        <f aca="false">Language!$E$197</f>
        <v> - </v>
      </c>
      <c r="AE32" s="235" t="str">
        <f aca="false">IF(Z32="","",AC32-AB32)</f>
        <v/>
      </c>
      <c r="AF32" s="236" t="str">
        <v/>
      </c>
      <c r="AG32" s="232" t="str">
        <v/>
      </c>
      <c r="AH32" s="237" t="str">
        <v/>
      </c>
      <c r="AI32" s="238" t="str">
        <v/>
      </c>
      <c r="AK32" s="231" t="str">
        <v/>
      </c>
      <c r="AL32" s="232" t="str">
        <v/>
      </c>
      <c r="AM32" s="232" t="str">
        <v/>
      </c>
      <c r="AN32" s="233" t="str">
        <v/>
      </c>
      <c r="AO32" s="234" t="str">
        <f aca="false">Language!$E$197</f>
        <v> - </v>
      </c>
      <c r="AP32" s="235" t="str">
        <f aca="false">IF(AK32="","",AN32-AM32)</f>
        <v/>
      </c>
      <c r="AQ32" s="236" t="str">
        <v/>
      </c>
      <c r="AR32" s="232" t="str">
        <v/>
      </c>
      <c r="AS32" s="237" t="str">
        <v/>
      </c>
      <c r="AT32" s="238" t="str">
        <v/>
      </c>
      <c r="AV32" s="239" t="n">
        <v>0</v>
      </c>
      <c r="AW32" s="238" t="n">
        <v>40</v>
      </c>
    </row>
    <row r="33" customFormat="false" ht="15" hidden="false" customHeight="false" outlineLevel="0" collapsed="false">
      <c r="B33" s="222" t="str">
        <v/>
      </c>
      <c r="D33" s="240" t="str">
        <v>Australia</v>
      </c>
      <c r="E33" s="241" t="n">
        <v>1</v>
      </c>
      <c r="F33" s="241" t="n">
        <f aca="false">G33-I33</f>
        <v>-2</v>
      </c>
      <c r="G33" s="242" t="n">
        <v>3</v>
      </c>
      <c r="H33" s="243" t="str">
        <f aca="false">Language!$E$197</f>
        <v> - </v>
      </c>
      <c r="I33" s="244" t="n">
        <v>5</v>
      </c>
      <c r="J33" s="245" t="str">
        <v>1 - 2</v>
      </c>
      <c r="K33" s="241" t="str">
        <v>1 - 2</v>
      </c>
      <c r="L33" s="241" t="str">
        <v>1 - 1</v>
      </c>
      <c r="M33" s="246" t="str">
        <v/>
      </c>
      <c r="O33" s="240" t="str">
        <v/>
      </c>
      <c r="P33" s="241" t="str">
        <v/>
      </c>
      <c r="Q33" s="241" t="str">
        <v/>
      </c>
      <c r="R33" s="242" t="str">
        <v/>
      </c>
      <c r="S33" s="243" t="str">
        <f aca="false">Language!$E$197</f>
        <v> - </v>
      </c>
      <c r="T33" s="244" t="str">
        <f aca="false">IF(O33="","",R33-Q33)</f>
        <v/>
      </c>
      <c r="U33" s="245" t="str">
        <v/>
      </c>
      <c r="V33" s="241" t="str">
        <v/>
      </c>
      <c r="W33" s="241" t="str">
        <v/>
      </c>
      <c r="X33" s="246" t="str">
        <v/>
      </c>
      <c r="Z33" s="240" t="str">
        <v/>
      </c>
      <c r="AA33" s="241" t="str">
        <v/>
      </c>
      <c r="AB33" s="241" t="str">
        <v/>
      </c>
      <c r="AC33" s="242" t="str">
        <v/>
      </c>
      <c r="AD33" s="243" t="str">
        <f aca="false">Language!$E$197</f>
        <v> - </v>
      </c>
      <c r="AE33" s="244" t="str">
        <f aca="false">IF(Z33="","",AC33-AB33)</f>
        <v/>
      </c>
      <c r="AF33" s="245" t="str">
        <v/>
      </c>
      <c r="AG33" s="241" t="str">
        <v/>
      </c>
      <c r="AH33" s="241" t="str">
        <v/>
      </c>
      <c r="AI33" s="246" t="str">
        <v/>
      </c>
      <c r="AK33" s="240" t="str">
        <v/>
      </c>
      <c r="AL33" s="241" t="str">
        <v/>
      </c>
      <c r="AM33" s="241" t="str">
        <v/>
      </c>
      <c r="AN33" s="242" t="str">
        <v/>
      </c>
      <c r="AO33" s="243" t="str">
        <f aca="false">Language!$E$197</f>
        <v> - </v>
      </c>
      <c r="AP33" s="244" t="str">
        <f aca="false">IF(AK33="","",AN33-AM33)</f>
        <v/>
      </c>
      <c r="AQ33" s="245" t="str">
        <v/>
      </c>
      <c r="AR33" s="241" t="str">
        <v/>
      </c>
      <c r="AS33" s="241" t="str">
        <v/>
      </c>
      <c r="AT33" s="246" t="str">
        <v/>
      </c>
      <c r="AV33" s="247" t="n">
        <v>0</v>
      </c>
      <c r="AW33" s="248" t="n">
        <v>27</v>
      </c>
    </row>
    <row r="34" customFormat="false" ht="15" hidden="false" customHeight="false" outlineLevel="0" collapsed="false"/>
    <row r="35" customFormat="false" ht="15" hidden="false" customHeight="false" outlineLevel="0" collapsed="false"/>
    <row r="36" customFormat="false" ht="15" hidden="false" customHeight="false" outlineLevel="0" collapsed="false">
      <c r="D36" s="249"/>
      <c r="Z36" s="211" t="str">
        <f aca="false">IF(COUNTBLANK(CalcE!$BN$14:$BN$17)&lt;4,Language!$E$136,"")</f>
        <v/>
      </c>
      <c r="AK36" s="211" t="str">
        <f aca="false">IF(COUNTBLANK(CalcE!$BZ$14:$BZ$17)&lt;4,Language!$E$136,"")</f>
        <v/>
      </c>
    </row>
    <row r="37" customFormat="false" ht="22.05" hidden="false" customHeight="false" outlineLevel="0" collapsed="false">
      <c r="B37" s="212" t="s">
        <v>57</v>
      </c>
      <c r="C37" s="213"/>
      <c r="D37" s="214"/>
      <c r="E37" s="215" t="str">
        <f aca="false">Language!$E$131</f>
        <v>Pts.</v>
      </c>
      <c r="F37" s="215" t="str">
        <f aca="false">Language!$E$132</f>
        <v>GD</v>
      </c>
      <c r="G37" s="216" t="str">
        <f aca="false">Language!$E$133</f>
        <v>Goals</v>
      </c>
      <c r="H37" s="216"/>
      <c r="I37" s="216"/>
      <c r="J37" s="217" t="str">
        <f aca="false" t="array" ref="J37:M37">LEFT(CalcE!$H$21:$K$21,$D$4)</f>
        <v>Germany</v>
      </c>
      <c r="K37" s="218" t="str">
        <v>Ecuador</v>
      </c>
      <c r="L37" s="218" t="str">
        <v>Ivory C</v>
      </c>
      <c r="M37" s="219" t="str">
        <v>Curaçao</v>
      </c>
      <c r="O37" s="214"/>
      <c r="P37" s="215" t="str">
        <f aca="false">Language!$E$131</f>
        <v>Pts.</v>
      </c>
      <c r="Q37" s="215" t="str">
        <f aca="false">Language!$E$132</f>
        <v>GD</v>
      </c>
      <c r="R37" s="216" t="str">
        <f aca="false">Language!$E$133</f>
        <v>Goals</v>
      </c>
      <c r="S37" s="216"/>
      <c r="T37" s="216"/>
      <c r="U37" s="217" t="str">
        <f aca="false" t="array" ref="U37:X37">LEFT(CalcE!$BE$13:$BH$13,$D$4)</f>
        <v/>
      </c>
      <c r="V37" s="218" t="str">
        <v>Ecuador</v>
      </c>
      <c r="W37" s="218" t="str">
        <v>Ivory C</v>
      </c>
      <c r="X37" s="219" t="str">
        <v/>
      </c>
      <c r="Z37" s="214"/>
      <c r="AA37" s="215" t="str">
        <f aca="false">Language!$E$131</f>
        <v>Pts.</v>
      </c>
      <c r="AB37" s="215" t="str">
        <f aca="false">Language!$E$132</f>
        <v>GD</v>
      </c>
      <c r="AC37" s="216" t="str">
        <f aca="false">Language!$E$133</f>
        <v>Goals</v>
      </c>
      <c r="AD37" s="216"/>
      <c r="AE37" s="216"/>
      <c r="AF37" s="217" t="str">
        <f aca="false" t="array" ref="AF37:AI37">IF(COUNTBLANK(CalcE!$AZ$22:$AZ$25)&lt;4,LEFT(CalcE!$BE$21:$BH$21,$D$4),LEFT(CalcE!$BS$13:$BV$13,$D$4))</f>
        <v/>
      </c>
      <c r="AG37" s="218" t="str">
        <v/>
      </c>
      <c r="AH37" s="218" t="str">
        <v/>
      </c>
      <c r="AI37" s="219" t="str">
        <v/>
      </c>
      <c r="AK37" s="214"/>
      <c r="AL37" s="215" t="str">
        <f aca="false">Language!$E$131</f>
        <v>Pts.</v>
      </c>
      <c r="AM37" s="215" t="str">
        <f aca="false">Language!$E$132</f>
        <v>GD</v>
      </c>
      <c r="AN37" s="216" t="str">
        <f aca="false">Language!$E$133</f>
        <v>Goals</v>
      </c>
      <c r="AO37" s="216"/>
      <c r="AP37" s="216"/>
      <c r="AQ37" s="217" t="str">
        <f aca="false" t="array" ref="AQ37:AT37">LEFT(CalcE!$CE$13:$CH$13,$D$4)</f>
        <v/>
      </c>
      <c r="AR37" s="218" t="str">
        <v/>
      </c>
      <c r="AS37" s="218" t="str">
        <v/>
      </c>
      <c r="AT37" s="219" t="str">
        <v/>
      </c>
      <c r="AV37" s="220" t="str">
        <f aca="false">Language!$E$123</f>
        <v>Fair play</v>
      </c>
      <c r="AW37" s="221" t="str">
        <f aca="false">Language!$E$186</f>
        <v>FIFA Rank</v>
      </c>
    </row>
    <row r="38" customFormat="false" ht="15" hidden="false" customHeight="false" outlineLevel="0" collapsed="false">
      <c r="B38" s="222" t="str">
        <f aca="false" t="array" ref="B38:B41">IF(CalcE!$M$22:$M$25,"•","")</f>
        <v/>
      </c>
      <c r="D38" s="223" t="str">
        <f aca="false" t="array" ref="D38:D41">CalcE!$D$22:$D$25</f>
        <v>Germany</v>
      </c>
      <c r="E38" s="224" t="n">
        <f aca="false" t="array" ref="E38:E41">CalcE!$E$22:$E$25</f>
        <v>9</v>
      </c>
      <c r="F38" s="224" t="n">
        <f aca="false">G38-I38</f>
        <v>5</v>
      </c>
      <c r="G38" s="225" t="n">
        <f aca="false" t="array" ref="G38:G41">CalcE!$F$22:$F$25</f>
        <v>7</v>
      </c>
      <c r="H38" s="226" t="str">
        <f aca="false">Language!$E$197</f>
        <v> - </v>
      </c>
      <c r="I38" s="227" t="n">
        <f aca="false" t="array" ref="I38:I41">CalcE!$G$22:$G$25</f>
        <v>2</v>
      </c>
      <c r="J38" s="228" t="str">
        <f aca="false" t="array" ref="J38:M41">CalcE!$H$22:$K$25</f>
        <v/>
      </c>
      <c r="K38" s="224" t="str">
        <v>2 - 1</v>
      </c>
      <c r="L38" s="224" t="str">
        <v>2 - 1</v>
      </c>
      <c r="M38" s="229" t="str">
        <v>3 - 0</v>
      </c>
      <c r="O38" s="223" t="str">
        <f aca="false" t="array" ref="O38:O41">CalcE!$AZ$14:$AZ$17</f>
        <v/>
      </c>
      <c r="P38" s="224" t="str">
        <f aca="false" t="array" ref="P38:P41">CalcE!$BA$14:$BA$17</f>
        <v/>
      </c>
      <c r="Q38" s="224" t="str">
        <f aca="false" t="array" ref="Q38:Q41">CalcE!$BB$14:$BB$17</f>
        <v/>
      </c>
      <c r="R38" s="225" t="str">
        <f aca="false" t="array" ref="R38:R41">CalcE!$BC$14:$BC$17</f>
        <v/>
      </c>
      <c r="S38" s="226" t="str">
        <f aca="false">Language!$E$197</f>
        <v> - </v>
      </c>
      <c r="T38" s="227" t="str">
        <f aca="false">IF(O38="","",R38-Q38)</f>
        <v/>
      </c>
      <c r="U38" s="228" t="str">
        <f aca="false" t="array" ref="U38:X41">CalcE!$BE$14:$BH$17</f>
        <v/>
      </c>
      <c r="V38" s="224" t="str">
        <v/>
      </c>
      <c r="W38" s="224" t="str">
        <v/>
      </c>
      <c r="X38" s="229" t="str">
        <v/>
      </c>
      <c r="Z38" s="223" t="str">
        <f aca="false" t="array" ref="Z38:Z41">IF(COUNTBLANK(CalcE!$AZ$22:$AZ$25)&lt;4,CalcE!$AZ$22:$AZ$25,CalcE!$BN$14:$BN$17)</f>
        <v/>
      </c>
      <c r="AA38" s="224" t="str">
        <f aca="false" t="array" ref="AA38:AA41">IF(COUNTBLANK(CalcE!$AZ$22:$AZ$25)&lt;4,CalcE!$BA$22:$BA$25,CalcE!$BO$14:$BO$17)</f>
        <v/>
      </c>
      <c r="AB38" s="224" t="str">
        <f aca="false" t="array" ref="AB38:AB41">IF(COUNTBLANK(CalcE!$AZ$22:$AZ$25)&lt;4,CalcE!$BB$22:$BB$25,CalcE!$BP$14:$BP$17)</f>
        <v/>
      </c>
      <c r="AC38" s="225" t="str">
        <f aca="false" t="array" ref="AC38:AC41">IF(COUNTBLANK(CalcE!$AZ$22:$AZ$25)&lt;4,CalcE!$BC$22:$BC$25,CalcE!$BQ$14:$BQ$17)</f>
        <v/>
      </c>
      <c r="AD38" s="226" t="str">
        <f aca="false">Language!$E$197</f>
        <v> - </v>
      </c>
      <c r="AE38" s="227" t="str">
        <f aca="false">IF(Z38="","",AC38-AB38)</f>
        <v/>
      </c>
      <c r="AF38" s="228" t="str">
        <f aca="false" t="array" ref="AF38:AI41">IF(COUNTBLANK(CalcE!$AZ$22:$AZ$25)&lt;4,CalcE!$BE$22:$BH$25,CalcE!$BS$14:$BV$17)</f>
        <v/>
      </c>
      <c r="AG38" s="224" t="str">
        <v/>
      </c>
      <c r="AH38" s="224" t="str">
        <v/>
      </c>
      <c r="AI38" s="229" t="str">
        <v/>
      </c>
      <c r="AK38" s="223" t="str">
        <f aca="false" t="array" ref="AK38:AK41">CalcE!$BZ$14:$BZ$17</f>
        <v/>
      </c>
      <c r="AL38" s="224" t="str">
        <f aca="false" t="array" ref="AL38:AL41">CalcE!$CA$14:$CA$17</f>
        <v/>
      </c>
      <c r="AM38" s="224" t="str">
        <f aca="false" t="array" ref="AM38:AM41">CalcE!$CB$14:$CB$17</f>
        <v/>
      </c>
      <c r="AN38" s="225" t="str">
        <f aca="false" t="array" ref="AN38:AN41">CalcE!$CC$14:$CC$17</f>
        <v/>
      </c>
      <c r="AO38" s="226" t="str">
        <f aca="false">Language!$E$197</f>
        <v> - </v>
      </c>
      <c r="AP38" s="227" t="str">
        <f aca="false">IF(AK38="","",AN38-AM38)</f>
        <v/>
      </c>
      <c r="AQ38" s="228" t="str">
        <f aca="false" t="array" ref="AQ38:AT41">CalcE!$CE$14:$CH$17</f>
        <v/>
      </c>
      <c r="AR38" s="224" t="str">
        <v/>
      </c>
      <c r="AS38" s="224" t="str">
        <v/>
      </c>
      <c r="AT38" s="229" t="str">
        <v/>
      </c>
      <c r="AV38" s="230" t="n">
        <f aca="false" t="array" ref="AV38:AV41">VLOOKUP($D38:$D41,CalcE!$D$5:$P$8,13,0)</f>
        <v>0</v>
      </c>
      <c r="AW38" s="229" t="n">
        <f aca="false" t="array" ref="AW38:AW41">VLOOKUP($D38:$D41,CalcE!$D$5:$Q$8,14,0)</f>
        <v>10</v>
      </c>
    </row>
    <row r="39" customFormat="false" ht="15" hidden="false" customHeight="false" outlineLevel="0" collapsed="false">
      <c r="B39" s="222" t="str">
        <v>•</v>
      </c>
      <c r="D39" s="231" t="str">
        <v>Ecuador</v>
      </c>
      <c r="E39" s="232" t="n">
        <v>4</v>
      </c>
      <c r="F39" s="232" t="n">
        <f aca="false">G39-I39</f>
        <v>1</v>
      </c>
      <c r="G39" s="233" t="n">
        <v>4</v>
      </c>
      <c r="H39" s="234" t="str">
        <f aca="false">Language!$E$197</f>
        <v> - </v>
      </c>
      <c r="I39" s="235" t="n">
        <v>3</v>
      </c>
      <c r="J39" s="236" t="str">
        <v>1 - 2</v>
      </c>
      <c r="K39" s="237" t="str">
        <v/>
      </c>
      <c r="L39" s="232" t="str">
        <v>1 - 1</v>
      </c>
      <c r="M39" s="238" t="str">
        <v>2 - 0</v>
      </c>
      <c r="O39" s="231" t="str">
        <v>Ecuador</v>
      </c>
      <c r="P39" s="232" t="n">
        <v>1</v>
      </c>
      <c r="Q39" s="232" t="n">
        <v>0</v>
      </c>
      <c r="R39" s="233" t="n">
        <v>1</v>
      </c>
      <c r="S39" s="234" t="str">
        <f aca="false">Language!$E$197</f>
        <v> - </v>
      </c>
      <c r="T39" s="235" t="n">
        <f aca="false">IF(O39="","",R39-Q39)</f>
        <v>1</v>
      </c>
      <c r="U39" s="236" t="str">
        <v/>
      </c>
      <c r="V39" s="237" t="str">
        <v/>
      </c>
      <c r="W39" s="232" t="str">
        <v>1 - 1</v>
      </c>
      <c r="X39" s="238" t="str">
        <v/>
      </c>
      <c r="Z39" s="231" t="str">
        <v/>
      </c>
      <c r="AA39" s="232" t="str">
        <v/>
      </c>
      <c r="AB39" s="232" t="str">
        <v/>
      </c>
      <c r="AC39" s="233" t="str">
        <v/>
      </c>
      <c r="AD39" s="234" t="str">
        <f aca="false">Language!$E$197</f>
        <v> - </v>
      </c>
      <c r="AE39" s="235" t="str">
        <f aca="false">IF(Z39="","",AC39-AB39)</f>
        <v/>
      </c>
      <c r="AF39" s="236" t="str">
        <v/>
      </c>
      <c r="AG39" s="237" t="str">
        <v/>
      </c>
      <c r="AH39" s="232" t="str">
        <v/>
      </c>
      <c r="AI39" s="238" t="str">
        <v/>
      </c>
      <c r="AK39" s="231" t="str">
        <v/>
      </c>
      <c r="AL39" s="232" t="str">
        <v/>
      </c>
      <c r="AM39" s="232" t="str">
        <v/>
      </c>
      <c r="AN39" s="233" t="str">
        <v/>
      </c>
      <c r="AO39" s="234" t="str">
        <f aca="false">Language!$E$197</f>
        <v> - </v>
      </c>
      <c r="AP39" s="235" t="str">
        <f aca="false">IF(AK39="","",AN39-AM39)</f>
        <v/>
      </c>
      <c r="AQ39" s="236" t="str">
        <v/>
      </c>
      <c r="AR39" s="237" t="str">
        <v/>
      </c>
      <c r="AS39" s="232" t="str">
        <v/>
      </c>
      <c r="AT39" s="238" t="str">
        <v/>
      </c>
      <c r="AV39" s="239" t="n">
        <v>0</v>
      </c>
      <c r="AW39" s="238" t="n">
        <v>23</v>
      </c>
    </row>
    <row r="40" customFormat="false" ht="15" hidden="false" customHeight="false" outlineLevel="0" collapsed="false">
      <c r="B40" s="222" t="str">
        <v>•</v>
      </c>
      <c r="D40" s="231" t="str">
        <v>Ivory Coast</v>
      </c>
      <c r="E40" s="232" t="n">
        <v>4</v>
      </c>
      <c r="F40" s="232" t="n">
        <f aca="false">G40-I40</f>
        <v>1</v>
      </c>
      <c r="G40" s="233" t="n">
        <v>4</v>
      </c>
      <c r="H40" s="234" t="str">
        <f aca="false">Language!$E$197</f>
        <v> - </v>
      </c>
      <c r="I40" s="235" t="n">
        <v>3</v>
      </c>
      <c r="J40" s="236" t="str">
        <v>1 - 2</v>
      </c>
      <c r="K40" s="232" t="str">
        <v>1 - 1</v>
      </c>
      <c r="L40" s="237" t="str">
        <v/>
      </c>
      <c r="M40" s="238" t="str">
        <v>2 - 0</v>
      </c>
      <c r="O40" s="231" t="str">
        <v>Ivory Coast</v>
      </c>
      <c r="P40" s="232" t="n">
        <v>1</v>
      </c>
      <c r="Q40" s="232" t="n">
        <v>0</v>
      </c>
      <c r="R40" s="233" t="n">
        <v>1</v>
      </c>
      <c r="S40" s="234" t="str">
        <f aca="false">Language!$E$197</f>
        <v> - </v>
      </c>
      <c r="T40" s="235" t="n">
        <f aca="false">IF(O40="","",R40-Q40)</f>
        <v>1</v>
      </c>
      <c r="U40" s="236" t="str">
        <v/>
      </c>
      <c r="V40" s="232" t="str">
        <v>1 - 1</v>
      </c>
      <c r="W40" s="237" t="str">
        <v/>
      </c>
      <c r="X40" s="238" t="str">
        <v/>
      </c>
      <c r="Z40" s="231" t="str">
        <v/>
      </c>
      <c r="AA40" s="232" t="str">
        <v/>
      </c>
      <c r="AB40" s="232" t="str">
        <v/>
      </c>
      <c r="AC40" s="233" t="str">
        <v/>
      </c>
      <c r="AD40" s="234" t="str">
        <f aca="false">Language!$E$197</f>
        <v> - </v>
      </c>
      <c r="AE40" s="235" t="str">
        <f aca="false">IF(Z40="","",AC40-AB40)</f>
        <v/>
      </c>
      <c r="AF40" s="236" t="str">
        <v/>
      </c>
      <c r="AG40" s="232" t="str">
        <v/>
      </c>
      <c r="AH40" s="237" t="str">
        <v/>
      </c>
      <c r="AI40" s="238" t="str">
        <v/>
      </c>
      <c r="AK40" s="231" t="str">
        <v/>
      </c>
      <c r="AL40" s="232" t="str">
        <v/>
      </c>
      <c r="AM40" s="232" t="str">
        <v/>
      </c>
      <c r="AN40" s="233" t="str">
        <v/>
      </c>
      <c r="AO40" s="234" t="str">
        <f aca="false">Language!$E$197</f>
        <v> - </v>
      </c>
      <c r="AP40" s="235" t="str">
        <f aca="false">IF(AK40="","",AN40-AM40)</f>
        <v/>
      </c>
      <c r="AQ40" s="236" t="str">
        <v/>
      </c>
      <c r="AR40" s="232" t="str">
        <v/>
      </c>
      <c r="AS40" s="237" t="str">
        <v/>
      </c>
      <c r="AT40" s="238" t="str">
        <v/>
      </c>
      <c r="AV40" s="239" t="n">
        <v>0</v>
      </c>
      <c r="AW40" s="238" t="n">
        <v>34</v>
      </c>
    </row>
    <row r="41" customFormat="false" ht="15" hidden="false" customHeight="false" outlineLevel="0" collapsed="false">
      <c r="B41" s="222" t="str">
        <v/>
      </c>
      <c r="D41" s="240" t="str">
        <v>Curaçao</v>
      </c>
      <c r="E41" s="241" t="n">
        <v>0</v>
      </c>
      <c r="F41" s="241" t="n">
        <f aca="false">G41-I41</f>
        <v>-7</v>
      </c>
      <c r="G41" s="242" t="n">
        <v>0</v>
      </c>
      <c r="H41" s="243" t="str">
        <f aca="false">Language!$E$197</f>
        <v> - </v>
      </c>
      <c r="I41" s="244" t="n">
        <v>7</v>
      </c>
      <c r="J41" s="245" t="str">
        <v>0 - 3</v>
      </c>
      <c r="K41" s="241" t="str">
        <v>0 - 2</v>
      </c>
      <c r="L41" s="241" t="str">
        <v>0 - 2</v>
      </c>
      <c r="M41" s="246" t="str">
        <v/>
      </c>
      <c r="O41" s="240" t="str">
        <v/>
      </c>
      <c r="P41" s="241" t="str">
        <v/>
      </c>
      <c r="Q41" s="241" t="str">
        <v/>
      </c>
      <c r="R41" s="242" t="str">
        <v/>
      </c>
      <c r="S41" s="243" t="str">
        <f aca="false">Language!$E$197</f>
        <v> - </v>
      </c>
      <c r="T41" s="244" t="str">
        <f aca="false">IF(O41="","",R41-Q41)</f>
        <v/>
      </c>
      <c r="U41" s="245" t="str">
        <v/>
      </c>
      <c r="V41" s="241" t="str">
        <v/>
      </c>
      <c r="W41" s="241" t="str">
        <v/>
      </c>
      <c r="X41" s="246" t="str">
        <v/>
      </c>
      <c r="Z41" s="240" t="str">
        <v/>
      </c>
      <c r="AA41" s="241" t="str">
        <v/>
      </c>
      <c r="AB41" s="241" t="str">
        <v/>
      </c>
      <c r="AC41" s="242" t="str">
        <v/>
      </c>
      <c r="AD41" s="243" t="str">
        <f aca="false">Language!$E$197</f>
        <v> - </v>
      </c>
      <c r="AE41" s="244" t="str">
        <f aca="false">IF(Z41="","",AC41-AB41)</f>
        <v/>
      </c>
      <c r="AF41" s="245" t="str">
        <v/>
      </c>
      <c r="AG41" s="241" t="str">
        <v/>
      </c>
      <c r="AH41" s="241" t="str">
        <v/>
      </c>
      <c r="AI41" s="246" t="str">
        <v/>
      </c>
      <c r="AK41" s="240" t="str">
        <v/>
      </c>
      <c r="AL41" s="241" t="str">
        <v/>
      </c>
      <c r="AM41" s="241" t="str">
        <v/>
      </c>
      <c r="AN41" s="242" t="str">
        <v/>
      </c>
      <c r="AO41" s="243" t="str">
        <f aca="false">Language!$E$197</f>
        <v> - </v>
      </c>
      <c r="AP41" s="244" t="str">
        <f aca="false">IF(AK41="","",AN41-AM41)</f>
        <v/>
      </c>
      <c r="AQ41" s="245" t="str">
        <v/>
      </c>
      <c r="AR41" s="241" t="str">
        <v/>
      </c>
      <c r="AS41" s="241" t="str">
        <v/>
      </c>
      <c r="AT41" s="246" t="str">
        <v/>
      </c>
      <c r="AV41" s="247" t="n">
        <v>0</v>
      </c>
      <c r="AW41" s="248" t="n">
        <v>82</v>
      </c>
    </row>
    <row r="42" customFormat="false" ht="15" hidden="false" customHeight="false" outlineLevel="0" collapsed="false"/>
    <row r="43" customFormat="false" ht="15" hidden="false" customHeight="false" outlineLevel="0" collapsed="false"/>
    <row r="44" customFormat="false" ht="15" hidden="false" customHeight="false" outlineLevel="0" collapsed="false">
      <c r="D44" s="249"/>
      <c r="Z44" s="211" t="str">
        <f aca="false">IF(COUNTBLANK(CalcF!$BN$14:$BN$17)&lt;4,Language!$E$136,"")</f>
        <v/>
      </c>
      <c r="AK44" s="211" t="str">
        <f aca="false">IF(COUNTBLANK(CalcF!$BZ$14:$BZ$17)&lt;4,Language!$E$136,"")</f>
        <v/>
      </c>
    </row>
    <row r="45" customFormat="false" ht="22.05" hidden="false" customHeight="false" outlineLevel="0" collapsed="false">
      <c r="B45" s="212" t="s">
        <v>60</v>
      </c>
      <c r="C45" s="213"/>
      <c r="D45" s="214"/>
      <c r="E45" s="215" t="str">
        <f aca="false">Language!$E$131</f>
        <v>Pts.</v>
      </c>
      <c r="F45" s="215" t="str">
        <f aca="false">Language!$E$132</f>
        <v>GD</v>
      </c>
      <c r="G45" s="216" t="str">
        <f aca="false">Language!$E$133</f>
        <v>Goals</v>
      </c>
      <c r="H45" s="216"/>
      <c r="I45" s="216"/>
      <c r="J45" s="217" t="str">
        <f aca="false" t="array" ref="J45:M45">LEFT(CalcF!$H$21:$K$21,$D$4)</f>
        <v>Netherl</v>
      </c>
      <c r="K45" s="218" t="str">
        <v>Sweden</v>
      </c>
      <c r="L45" s="218" t="str">
        <v>Japan</v>
      </c>
      <c r="M45" s="219" t="str">
        <v>Tunisia</v>
      </c>
      <c r="O45" s="214"/>
      <c r="P45" s="215" t="str">
        <f aca="false">Language!$E$131</f>
        <v>Pts.</v>
      </c>
      <c r="Q45" s="215" t="str">
        <f aca="false">Language!$E$132</f>
        <v>GD</v>
      </c>
      <c r="R45" s="216" t="str">
        <f aca="false">Language!$E$133</f>
        <v>Goals</v>
      </c>
      <c r="S45" s="216"/>
      <c r="T45" s="216"/>
      <c r="U45" s="217" t="str">
        <f aca="false" t="array" ref="U45:X45">LEFT(CalcF!$BE$13:$BH$13,$D$4)</f>
        <v/>
      </c>
      <c r="V45" s="218" t="str">
        <v>Sweden</v>
      </c>
      <c r="W45" s="218" t="str">
        <v>Japan</v>
      </c>
      <c r="X45" s="219" t="str">
        <v/>
      </c>
      <c r="Z45" s="214"/>
      <c r="AA45" s="215" t="str">
        <f aca="false">Language!$E$131</f>
        <v>Pts.</v>
      </c>
      <c r="AB45" s="215" t="str">
        <f aca="false">Language!$E$132</f>
        <v>GD</v>
      </c>
      <c r="AC45" s="216" t="str">
        <f aca="false">Language!$E$133</f>
        <v>Goals</v>
      </c>
      <c r="AD45" s="216"/>
      <c r="AE45" s="216"/>
      <c r="AF45" s="217" t="str">
        <f aca="false" t="array" ref="AF45:AI45">IF(COUNTBLANK(CalcF!$AZ$22:$AZ$25)&lt;4,LEFT(CalcF!$BE$21:$BH$21,$D$4),LEFT(CalcF!$BS$13:$BV$13,$D$4))</f>
        <v/>
      </c>
      <c r="AG45" s="218" t="str">
        <v/>
      </c>
      <c r="AH45" s="218" t="str">
        <v/>
      </c>
      <c r="AI45" s="219" t="str">
        <v/>
      </c>
      <c r="AK45" s="214"/>
      <c r="AL45" s="215" t="str">
        <f aca="false">Language!$E$131</f>
        <v>Pts.</v>
      </c>
      <c r="AM45" s="215" t="str">
        <f aca="false">Language!$E$132</f>
        <v>GD</v>
      </c>
      <c r="AN45" s="216" t="str">
        <f aca="false">Language!$E$133</f>
        <v>Goals</v>
      </c>
      <c r="AO45" s="216"/>
      <c r="AP45" s="216"/>
      <c r="AQ45" s="217" t="str">
        <f aca="false" t="array" ref="AQ45:AT45">LEFT(CalcF!$CE$13:$CH$13,$D$4)</f>
        <v/>
      </c>
      <c r="AR45" s="218" t="str">
        <v/>
      </c>
      <c r="AS45" s="218" t="str">
        <v/>
      </c>
      <c r="AT45" s="219" t="str">
        <v/>
      </c>
      <c r="AV45" s="220" t="str">
        <f aca="false">Language!$E$123</f>
        <v>Fair play</v>
      </c>
      <c r="AW45" s="221" t="str">
        <f aca="false">Language!$E$186</f>
        <v>FIFA Rank</v>
      </c>
    </row>
    <row r="46" customFormat="false" ht="15" hidden="false" customHeight="false" outlineLevel="0" collapsed="false">
      <c r="B46" s="222" t="str">
        <f aca="false" t="array" ref="B46:B49">IF(CalcF!$M$22:$M$25,"•","")</f>
        <v/>
      </c>
      <c r="D46" s="223" t="str">
        <f aca="false" t="array" ref="D46:D49">CalcF!$D$22:$D$25</f>
        <v>Netherlands</v>
      </c>
      <c r="E46" s="224" t="n">
        <f aca="false" t="array" ref="E46:E49">CalcF!$E$22:$E$25</f>
        <v>9</v>
      </c>
      <c r="F46" s="224" t="n">
        <f aca="false">G46-I46</f>
        <v>4</v>
      </c>
      <c r="G46" s="225" t="n">
        <f aca="false" t="array" ref="G46:G49">CalcF!$F$22:$F$25</f>
        <v>6</v>
      </c>
      <c r="H46" s="226" t="str">
        <f aca="false">Language!$E$197</f>
        <v> - </v>
      </c>
      <c r="I46" s="227" t="n">
        <f aca="false" t="array" ref="I46:I49">CalcF!$G$22:$G$25</f>
        <v>2</v>
      </c>
      <c r="J46" s="228" t="str">
        <f aca="false" t="array" ref="J46:M49">CalcF!$H$22:$K$25</f>
        <v/>
      </c>
      <c r="K46" s="224" t="str">
        <v>2 - 1</v>
      </c>
      <c r="L46" s="224" t="str">
        <v>2 - 1</v>
      </c>
      <c r="M46" s="229" t="str">
        <v>2 - 0</v>
      </c>
      <c r="O46" s="223" t="str">
        <f aca="false" t="array" ref="O46:O49">CalcF!$AZ$14:$AZ$17</f>
        <v/>
      </c>
      <c r="P46" s="224" t="str">
        <f aca="false" t="array" ref="P46:P49">CalcF!$BA$14:$BA$17</f>
        <v/>
      </c>
      <c r="Q46" s="224" t="str">
        <f aca="false" t="array" ref="Q46:Q49">CalcF!$BB$14:$BB$17</f>
        <v/>
      </c>
      <c r="R46" s="225" t="str">
        <f aca="false" t="array" ref="R46:R49">CalcF!$BC$14:$BC$17</f>
        <v/>
      </c>
      <c r="S46" s="226" t="str">
        <f aca="false">Language!$E$197</f>
        <v> - </v>
      </c>
      <c r="T46" s="227" t="str">
        <f aca="false">IF(O46="","",R46-Q46)</f>
        <v/>
      </c>
      <c r="U46" s="228" t="str">
        <f aca="false" t="array" ref="U46:X49">CalcF!$BE$14:$BH$17</f>
        <v/>
      </c>
      <c r="V46" s="224" t="str">
        <v/>
      </c>
      <c r="W46" s="224" t="str">
        <v/>
      </c>
      <c r="X46" s="229" t="str">
        <v/>
      </c>
      <c r="Z46" s="223" t="str">
        <f aca="false" t="array" ref="Z46:Z49">IF(COUNTBLANK(CalcF!$AZ$22:$AZ$25)&lt;4,CalcF!$AZ$22:$AZ$25,CalcF!$BN$14:$BN$17)</f>
        <v/>
      </c>
      <c r="AA46" s="224" t="str">
        <f aca="false" t="array" ref="AA46:AA49">IF(COUNTBLANK(CalcF!$AZ$22:$AZ$25)&lt;4,CalcF!$BA$22:$BA$25,CalcF!$BO$14:$BO$17)</f>
        <v/>
      </c>
      <c r="AB46" s="224" t="str">
        <f aca="false" t="array" ref="AB46:AB49">IF(COUNTBLANK(CalcF!$AZ$22:$AZ$25)&lt;4,CalcF!$BB$22:$BB$25,CalcF!$BP$14:$BP$17)</f>
        <v/>
      </c>
      <c r="AC46" s="225" t="str">
        <f aca="false" t="array" ref="AC46:AC49">IF(COUNTBLANK(CalcF!$AZ$22:$AZ$25)&lt;4,CalcF!$BC$22:$BC$25,CalcF!$BQ$14:$BQ$17)</f>
        <v/>
      </c>
      <c r="AD46" s="226" t="str">
        <f aca="false">Language!$E$197</f>
        <v> - </v>
      </c>
      <c r="AE46" s="227" t="str">
        <f aca="false">IF(Z46="","",AC46-AB46)</f>
        <v/>
      </c>
      <c r="AF46" s="228" t="str">
        <f aca="false" t="array" ref="AF46:AI49">IF(COUNTBLANK(CalcF!$AZ$22:$AZ$25)&lt;4,CalcF!$BE$22:$BH$25,CalcF!$BS$14:$BV$17)</f>
        <v/>
      </c>
      <c r="AG46" s="224" t="str">
        <v/>
      </c>
      <c r="AH46" s="224" t="str">
        <v/>
      </c>
      <c r="AI46" s="229" t="str">
        <v/>
      </c>
      <c r="AK46" s="223" t="str">
        <f aca="false" t="array" ref="AK46:AK49">CalcF!$BZ$14:$BZ$17</f>
        <v/>
      </c>
      <c r="AL46" s="224" t="str">
        <f aca="false" t="array" ref="AL46:AL49">CalcF!$CA$14:$CA$17</f>
        <v/>
      </c>
      <c r="AM46" s="224" t="str">
        <f aca="false" t="array" ref="AM46:AM49">CalcF!$CB$14:$CB$17</f>
        <v/>
      </c>
      <c r="AN46" s="225" t="str">
        <f aca="false" t="array" ref="AN46:AN49">CalcF!$CC$14:$CC$17</f>
        <v/>
      </c>
      <c r="AO46" s="226" t="str">
        <f aca="false">Language!$E$197</f>
        <v> - </v>
      </c>
      <c r="AP46" s="227" t="str">
        <f aca="false">IF(AK46="","",AN46-AM46)</f>
        <v/>
      </c>
      <c r="AQ46" s="228" t="str">
        <f aca="false" t="array" ref="AQ46:AT49">CalcF!$CE$14:$CH$17</f>
        <v/>
      </c>
      <c r="AR46" s="224" t="str">
        <v/>
      </c>
      <c r="AS46" s="224" t="str">
        <v/>
      </c>
      <c r="AT46" s="229" t="str">
        <v/>
      </c>
      <c r="AV46" s="230" t="n">
        <f aca="false" t="array" ref="AV46:AV49">VLOOKUP($D46:$D49,CalcF!$D$5:$P$8,13,0)</f>
        <v>0</v>
      </c>
      <c r="AW46" s="229" t="n">
        <f aca="false" t="array" ref="AW46:AW49">VLOOKUP($D46:$D49,CalcF!$D$5:$Q$8,14,0)</f>
        <v>7</v>
      </c>
    </row>
    <row r="47" customFormat="false" ht="15" hidden="false" customHeight="false" outlineLevel="0" collapsed="false">
      <c r="B47" s="222" t="str">
        <v/>
      </c>
      <c r="D47" s="231" t="str">
        <v>Sweden</v>
      </c>
      <c r="E47" s="232" t="n">
        <v>4</v>
      </c>
      <c r="F47" s="232" t="n">
        <f aca="false">G47-I47</f>
        <v>1</v>
      </c>
      <c r="G47" s="233" t="n">
        <v>4</v>
      </c>
      <c r="H47" s="234" t="str">
        <f aca="false">Language!$E$197</f>
        <v> - </v>
      </c>
      <c r="I47" s="235" t="n">
        <v>3</v>
      </c>
      <c r="J47" s="236" t="str">
        <v>1 - 2</v>
      </c>
      <c r="K47" s="237" t="str">
        <v/>
      </c>
      <c r="L47" s="232" t="str">
        <v>1 - 1</v>
      </c>
      <c r="M47" s="238" t="str">
        <v>2 - 0</v>
      </c>
      <c r="O47" s="231" t="str">
        <v>Sweden</v>
      </c>
      <c r="P47" s="232" t="n">
        <v>1</v>
      </c>
      <c r="Q47" s="232" t="n">
        <v>0</v>
      </c>
      <c r="R47" s="233" t="n">
        <v>1</v>
      </c>
      <c r="S47" s="234" t="str">
        <f aca="false">Language!$E$197</f>
        <v> - </v>
      </c>
      <c r="T47" s="235" t="n">
        <f aca="false">IF(O47="","",R47-Q47)</f>
        <v>1</v>
      </c>
      <c r="U47" s="236" t="str">
        <v/>
      </c>
      <c r="V47" s="237" t="str">
        <v/>
      </c>
      <c r="W47" s="232" t="str">
        <v>1 - 1</v>
      </c>
      <c r="X47" s="238" t="str">
        <v/>
      </c>
      <c r="Z47" s="231" t="str">
        <v/>
      </c>
      <c r="AA47" s="232" t="str">
        <v/>
      </c>
      <c r="AB47" s="232" t="str">
        <v/>
      </c>
      <c r="AC47" s="233" t="str">
        <v/>
      </c>
      <c r="AD47" s="234" t="str">
        <f aca="false">Language!$E$197</f>
        <v> - </v>
      </c>
      <c r="AE47" s="235" t="str">
        <f aca="false">IF(Z47="","",AC47-AB47)</f>
        <v/>
      </c>
      <c r="AF47" s="236" t="str">
        <v/>
      </c>
      <c r="AG47" s="237" t="str">
        <v/>
      </c>
      <c r="AH47" s="232" t="str">
        <v/>
      </c>
      <c r="AI47" s="238" t="str">
        <v/>
      </c>
      <c r="AK47" s="231" t="str">
        <v/>
      </c>
      <c r="AL47" s="232" t="str">
        <v/>
      </c>
      <c r="AM47" s="232" t="str">
        <v/>
      </c>
      <c r="AN47" s="233" t="str">
        <v/>
      </c>
      <c r="AO47" s="234" t="str">
        <f aca="false">Language!$E$197</f>
        <v> - </v>
      </c>
      <c r="AP47" s="235" t="str">
        <f aca="false">IF(AK47="","",AN47-AM47)</f>
        <v/>
      </c>
      <c r="AQ47" s="236" t="str">
        <v/>
      </c>
      <c r="AR47" s="237" t="str">
        <v/>
      </c>
      <c r="AS47" s="232" t="str">
        <v/>
      </c>
      <c r="AT47" s="238" t="str">
        <v/>
      </c>
      <c r="AV47" s="239" t="n">
        <v>0</v>
      </c>
      <c r="AW47" s="238" t="n">
        <v>38</v>
      </c>
    </row>
    <row r="48" customFormat="false" ht="15" hidden="false" customHeight="false" outlineLevel="0" collapsed="false">
      <c r="B48" s="222" t="str">
        <v/>
      </c>
      <c r="D48" s="231" t="str">
        <v>Japan</v>
      </c>
      <c r="E48" s="232" t="n">
        <v>4</v>
      </c>
      <c r="F48" s="232" t="n">
        <f aca="false">G48-I48</f>
        <v>0</v>
      </c>
      <c r="G48" s="233" t="n">
        <v>3</v>
      </c>
      <c r="H48" s="234" t="str">
        <f aca="false">Language!$E$197</f>
        <v> - </v>
      </c>
      <c r="I48" s="235" t="n">
        <v>3</v>
      </c>
      <c r="J48" s="236" t="str">
        <v>1 - 2</v>
      </c>
      <c r="K48" s="232" t="str">
        <v>1 - 1</v>
      </c>
      <c r="L48" s="237" t="str">
        <v/>
      </c>
      <c r="M48" s="238" t="str">
        <v>1 - 0</v>
      </c>
      <c r="O48" s="231" t="str">
        <v>Japan</v>
      </c>
      <c r="P48" s="232" t="n">
        <v>1</v>
      </c>
      <c r="Q48" s="232" t="n">
        <v>0</v>
      </c>
      <c r="R48" s="233" t="n">
        <v>1</v>
      </c>
      <c r="S48" s="234" t="str">
        <f aca="false">Language!$E$197</f>
        <v> - </v>
      </c>
      <c r="T48" s="235" t="n">
        <f aca="false">IF(O48="","",R48-Q48)</f>
        <v>1</v>
      </c>
      <c r="U48" s="236" t="str">
        <v/>
      </c>
      <c r="V48" s="232" t="str">
        <v>1 - 1</v>
      </c>
      <c r="W48" s="237" t="str">
        <v/>
      </c>
      <c r="X48" s="238" t="str">
        <v/>
      </c>
      <c r="Z48" s="231" t="str">
        <v/>
      </c>
      <c r="AA48" s="232" t="str">
        <v/>
      </c>
      <c r="AB48" s="232" t="str">
        <v/>
      </c>
      <c r="AC48" s="233" t="str">
        <v/>
      </c>
      <c r="AD48" s="234" t="str">
        <f aca="false">Language!$E$197</f>
        <v> - </v>
      </c>
      <c r="AE48" s="235" t="str">
        <f aca="false">IF(Z48="","",AC48-AB48)</f>
        <v/>
      </c>
      <c r="AF48" s="236" t="str">
        <v/>
      </c>
      <c r="AG48" s="232" t="str">
        <v/>
      </c>
      <c r="AH48" s="237" t="str">
        <v/>
      </c>
      <c r="AI48" s="238" t="str">
        <v/>
      </c>
      <c r="AK48" s="231" t="str">
        <v/>
      </c>
      <c r="AL48" s="232" t="str">
        <v/>
      </c>
      <c r="AM48" s="232" t="str">
        <v/>
      </c>
      <c r="AN48" s="233" t="str">
        <v/>
      </c>
      <c r="AO48" s="234" t="str">
        <f aca="false">Language!$E$197</f>
        <v> - </v>
      </c>
      <c r="AP48" s="235" t="str">
        <f aca="false">IF(AK48="","",AN48-AM48)</f>
        <v/>
      </c>
      <c r="AQ48" s="236" t="str">
        <v/>
      </c>
      <c r="AR48" s="232" t="str">
        <v/>
      </c>
      <c r="AS48" s="237" t="str">
        <v/>
      </c>
      <c r="AT48" s="238" t="str">
        <v/>
      </c>
      <c r="AV48" s="239" t="n">
        <v>0</v>
      </c>
      <c r="AW48" s="238" t="n">
        <v>18</v>
      </c>
    </row>
    <row r="49" customFormat="false" ht="15" hidden="false" customHeight="false" outlineLevel="0" collapsed="false">
      <c r="B49" s="222" t="str">
        <v/>
      </c>
      <c r="D49" s="240" t="str">
        <v>Tunisia</v>
      </c>
      <c r="E49" s="241" t="n">
        <v>0</v>
      </c>
      <c r="F49" s="241" t="n">
        <f aca="false">G49-I49</f>
        <v>-5</v>
      </c>
      <c r="G49" s="242" t="n">
        <v>0</v>
      </c>
      <c r="H49" s="243" t="str">
        <f aca="false">Language!$E$197</f>
        <v> - </v>
      </c>
      <c r="I49" s="244" t="n">
        <v>5</v>
      </c>
      <c r="J49" s="245" t="str">
        <v>0 - 2</v>
      </c>
      <c r="K49" s="241" t="str">
        <v>0 - 2</v>
      </c>
      <c r="L49" s="241" t="str">
        <v>0 - 1</v>
      </c>
      <c r="M49" s="246" t="str">
        <v/>
      </c>
      <c r="O49" s="240" t="str">
        <v/>
      </c>
      <c r="P49" s="241" t="str">
        <v/>
      </c>
      <c r="Q49" s="241" t="str">
        <v/>
      </c>
      <c r="R49" s="242" t="str">
        <v/>
      </c>
      <c r="S49" s="243" t="str">
        <f aca="false">Language!$E$197</f>
        <v> - </v>
      </c>
      <c r="T49" s="244" t="str">
        <f aca="false">IF(O49="","",R49-Q49)</f>
        <v/>
      </c>
      <c r="U49" s="245" t="str">
        <v/>
      </c>
      <c r="V49" s="241" t="str">
        <v/>
      </c>
      <c r="W49" s="241" t="str">
        <v/>
      </c>
      <c r="X49" s="246" t="str">
        <v/>
      </c>
      <c r="Z49" s="240" t="str">
        <v/>
      </c>
      <c r="AA49" s="241" t="str">
        <v/>
      </c>
      <c r="AB49" s="241" t="str">
        <v/>
      </c>
      <c r="AC49" s="242" t="str">
        <v/>
      </c>
      <c r="AD49" s="243" t="str">
        <f aca="false">Language!$E$197</f>
        <v> - </v>
      </c>
      <c r="AE49" s="244" t="str">
        <f aca="false">IF(Z49="","",AC49-AB49)</f>
        <v/>
      </c>
      <c r="AF49" s="245" t="str">
        <v/>
      </c>
      <c r="AG49" s="241" t="str">
        <v/>
      </c>
      <c r="AH49" s="241" t="str">
        <v/>
      </c>
      <c r="AI49" s="246" t="str">
        <v/>
      </c>
      <c r="AK49" s="240" t="str">
        <v/>
      </c>
      <c r="AL49" s="241" t="str">
        <v/>
      </c>
      <c r="AM49" s="241" t="str">
        <v/>
      </c>
      <c r="AN49" s="242" t="str">
        <v/>
      </c>
      <c r="AO49" s="243" t="str">
        <f aca="false">Language!$E$197</f>
        <v> - </v>
      </c>
      <c r="AP49" s="244" t="str">
        <f aca="false">IF(AK49="","",AN49-AM49)</f>
        <v/>
      </c>
      <c r="AQ49" s="245" t="str">
        <v/>
      </c>
      <c r="AR49" s="241" t="str">
        <v/>
      </c>
      <c r="AS49" s="241" t="str">
        <v/>
      </c>
      <c r="AT49" s="246" t="str">
        <v/>
      </c>
      <c r="AV49" s="247" t="n">
        <v>0</v>
      </c>
      <c r="AW49" s="248" t="n">
        <v>44</v>
      </c>
    </row>
    <row r="50" customFormat="false" ht="15" hidden="false" customHeight="false" outlineLevel="0" collapsed="false"/>
    <row r="51" customFormat="false" ht="15" hidden="false" customHeight="false" outlineLevel="0" collapsed="false"/>
    <row r="52" customFormat="false" ht="15" hidden="false" customHeight="false" outlineLevel="0" collapsed="false">
      <c r="D52" s="249"/>
      <c r="Z52" s="211" t="str">
        <f aca="false">IF(COUNTBLANK(CalcG!$BN$14:$BN$17)&lt;4,Language!$E$136,"")</f>
        <v/>
      </c>
      <c r="AK52" s="211" t="str">
        <f aca="false">IF(COUNTBLANK(CalcG!$BZ$14:$BZ$17)&lt;4,Language!$E$136,"")</f>
        <v/>
      </c>
    </row>
    <row r="53" customFormat="false" ht="22.05" hidden="false" customHeight="false" outlineLevel="0" collapsed="false">
      <c r="B53" s="212" t="s">
        <v>63</v>
      </c>
      <c r="C53" s="213"/>
      <c r="D53" s="214"/>
      <c r="E53" s="215" t="str">
        <f aca="false">Language!$E$131</f>
        <v>Pts.</v>
      </c>
      <c r="F53" s="215" t="str">
        <f aca="false">Language!$E$132</f>
        <v>GD</v>
      </c>
      <c r="G53" s="216" t="str">
        <f aca="false">Language!$E$133</f>
        <v>Goals</v>
      </c>
      <c r="H53" s="216"/>
      <c r="I53" s="216"/>
      <c r="J53" s="217" t="str">
        <f aca="false" t="array" ref="J53:M53">LEFT(CalcG!$H$21:$K$21,$D$4)</f>
        <v>Belgium</v>
      </c>
      <c r="K53" s="218" t="str">
        <v>IR Iran</v>
      </c>
      <c r="L53" s="218" t="str">
        <v>Egypt</v>
      </c>
      <c r="M53" s="219" t="str">
        <v>New Zea</v>
      </c>
      <c r="O53" s="214"/>
      <c r="P53" s="215" t="str">
        <f aca="false">Language!$E$131</f>
        <v>Pts.</v>
      </c>
      <c r="Q53" s="215" t="str">
        <f aca="false">Language!$E$132</f>
        <v>GD</v>
      </c>
      <c r="R53" s="216" t="str">
        <f aca="false">Language!$E$133</f>
        <v>Goals</v>
      </c>
      <c r="S53" s="216"/>
      <c r="T53" s="216"/>
      <c r="U53" s="217" t="str">
        <f aca="false" t="array" ref="U53:X53">LEFT(CalcG!$BE$13:$BH$13,$D$4)</f>
        <v/>
      </c>
      <c r="V53" s="218" t="str">
        <v/>
      </c>
      <c r="W53" s="218" t="str">
        <v/>
      </c>
      <c r="X53" s="219" t="str">
        <v/>
      </c>
      <c r="Z53" s="214"/>
      <c r="AA53" s="215" t="str">
        <f aca="false">Language!$E$131</f>
        <v>Pts.</v>
      </c>
      <c r="AB53" s="215" t="str">
        <f aca="false">Language!$E$132</f>
        <v>GD</v>
      </c>
      <c r="AC53" s="216" t="str">
        <f aca="false">Language!$E$133</f>
        <v>Goals</v>
      </c>
      <c r="AD53" s="216"/>
      <c r="AE53" s="216"/>
      <c r="AF53" s="217" t="str">
        <f aca="false" t="array" ref="AF53:AI53">IF(COUNTBLANK(CalcG!$AZ$22:$AZ$25)&lt;4,LEFT(CalcG!$BE$21:$BH$21,$D$4),LEFT(CalcG!$BS$13:$BV$13,$D$4))</f>
        <v/>
      </c>
      <c r="AG53" s="218" t="str">
        <v/>
      </c>
      <c r="AH53" s="218" t="str">
        <v/>
      </c>
      <c r="AI53" s="219" t="str">
        <v/>
      </c>
      <c r="AK53" s="214"/>
      <c r="AL53" s="215" t="str">
        <f aca="false">Language!$E$131</f>
        <v>Pts.</v>
      </c>
      <c r="AM53" s="215" t="str">
        <f aca="false">Language!$E$132</f>
        <v>GD</v>
      </c>
      <c r="AN53" s="216" t="str">
        <f aca="false">Language!$E$133</f>
        <v>Goals</v>
      </c>
      <c r="AO53" s="216"/>
      <c r="AP53" s="216"/>
      <c r="AQ53" s="217" t="str">
        <f aca="false" t="array" ref="AQ53:AT53">LEFT(CalcG!$CE$13:$CH$13,$D$4)</f>
        <v/>
      </c>
      <c r="AR53" s="218" t="str">
        <v/>
      </c>
      <c r="AS53" s="218" t="str">
        <v/>
      </c>
      <c r="AT53" s="219" t="str">
        <v/>
      </c>
      <c r="AV53" s="220" t="str">
        <f aca="false">Language!$E$123</f>
        <v>Fair play</v>
      </c>
      <c r="AW53" s="221" t="str">
        <f aca="false">Language!$E$186</f>
        <v>FIFA Rank</v>
      </c>
    </row>
    <row r="54" customFormat="false" ht="15" hidden="false" customHeight="false" outlineLevel="0" collapsed="false">
      <c r="B54" s="222" t="str">
        <f aca="false" t="array" ref="B54:B57">IF(CalcG!$M$22:$M$25,"•","")</f>
        <v/>
      </c>
      <c r="D54" s="223" t="str">
        <f aca="false" t="array" ref="D54:D57">CalcG!$D$22:$D$25</f>
        <v>Belgium</v>
      </c>
      <c r="E54" s="224" t="n">
        <f aca="false" t="array" ref="E54:E57">CalcG!$E$22:$E$25</f>
        <v>7</v>
      </c>
      <c r="F54" s="224" t="n">
        <f aca="false">G54-I54</f>
        <v>4</v>
      </c>
      <c r="G54" s="225" t="n">
        <f aca="false" t="array" ref="G54:G57">CalcG!$F$22:$F$25</f>
        <v>6</v>
      </c>
      <c r="H54" s="226" t="str">
        <f aca="false">Language!$E$197</f>
        <v> - </v>
      </c>
      <c r="I54" s="227" t="n">
        <f aca="false" t="array" ref="I54:I57">CalcG!$G$22:$G$25</f>
        <v>2</v>
      </c>
      <c r="J54" s="228" t="str">
        <f aca="false" t="array" ref="J54:M57">CalcG!$H$22:$K$25</f>
        <v/>
      </c>
      <c r="K54" s="224" t="str">
        <v>1 - 1</v>
      </c>
      <c r="L54" s="224" t="str">
        <v>2 - 1</v>
      </c>
      <c r="M54" s="229" t="str">
        <v>3 - 0</v>
      </c>
      <c r="O54" s="223" t="str">
        <f aca="false" t="array" ref="O54:O57">CalcG!$AZ$14:$AZ$17</f>
        <v/>
      </c>
      <c r="P54" s="224" t="str">
        <f aca="false" t="array" ref="P54:P57">CalcG!$BA$14:$BA$17</f>
        <v/>
      </c>
      <c r="Q54" s="224" t="str">
        <f aca="false" t="array" ref="Q54:Q57">CalcG!$BB$14:$BB$17</f>
        <v/>
      </c>
      <c r="R54" s="225" t="str">
        <f aca="false" t="array" ref="R54:R57">CalcG!$BC$14:$BC$17</f>
        <v/>
      </c>
      <c r="S54" s="226" t="str">
        <f aca="false">Language!$E$197</f>
        <v> - </v>
      </c>
      <c r="T54" s="227" t="str">
        <f aca="false">IF(O54="","",R54-Q54)</f>
        <v/>
      </c>
      <c r="U54" s="228" t="str">
        <f aca="false" t="array" ref="U54:X57">CalcG!$BE$14:$BH$17</f>
        <v/>
      </c>
      <c r="V54" s="224" t="str">
        <v/>
      </c>
      <c r="W54" s="224" t="str">
        <v/>
      </c>
      <c r="X54" s="229" t="str">
        <v/>
      </c>
      <c r="Z54" s="223" t="str">
        <f aca="false" t="array" ref="Z54:Z57">IF(COUNTBLANK(CalcG!$AZ$22:$AZ$25)&lt;4,CalcG!$AZ$22:$AZ$25,CalcG!$BN$14:$BN$17)</f>
        <v/>
      </c>
      <c r="AA54" s="224" t="str">
        <f aca="false" t="array" ref="AA54:AA57">IF(COUNTBLANK(CalcG!$AZ$22:$AZ$25)&lt;4,CalcG!$BA$22:$BA$25,CalcG!$BO$14:$BO$17)</f>
        <v/>
      </c>
      <c r="AB54" s="224" t="str">
        <f aca="false" t="array" ref="AB54:AB57">IF(COUNTBLANK(CalcG!$AZ$22:$AZ$25)&lt;4,CalcG!$BB$22:$BB$25,CalcG!$BP$14:$BP$17)</f>
        <v/>
      </c>
      <c r="AC54" s="225" t="str">
        <f aca="false" t="array" ref="AC54:AC57">IF(COUNTBLANK(CalcG!$AZ$22:$AZ$25)&lt;4,CalcG!$BC$22:$BC$25,CalcG!$BQ$14:$BQ$17)</f>
        <v/>
      </c>
      <c r="AD54" s="226" t="str">
        <f aca="false">Language!$E$197</f>
        <v> - </v>
      </c>
      <c r="AE54" s="227" t="str">
        <f aca="false">IF(Z54="","",AC54-AB54)</f>
        <v/>
      </c>
      <c r="AF54" s="228" t="str">
        <f aca="false" t="array" ref="AF54:AI57">IF(COUNTBLANK(CalcG!$AZ$22:$AZ$25)&lt;4,CalcG!$BE$22:$BH$25,CalcG!$BS$14:$BV$17)</f>
        <v/>
      </c>
      <c r="AG54" s="224" t="str">
        <v/>
      </c>
      <c r="AH54" s="224" t="str">
        <v/>
      </c>
      <c r="AI54" s="229" t="str">
        <v/>
      </c>
      <c r="AK54" s="223" t="str">
        <f aca="false" t="array" ref="AK54:AK57">CalcG!$BZ$14:$BZ$17</f>
        <v/>
      </c>
      <c r="AL54" s="224" t="str">
        <f aca="false" t="array" ref="AL54:AL57">CalcG!$CA$14:$CA$17</f>
        <v/>
      </c>
      <c r="AM54" s="224" t="str">
        <f aca="false" t="array" ref="AM54:AM57">CalcG!$CB$14:$CB$17</f>
        <v/>
      </c>
      <c r="AN54" s="225" t="str">
        <f aca="false" t="array" ref="AN54:AN57">CalcG!$CC$14:$CC$17</f>
        <v/>
      </c>
      <c r="AO54" s="226" t="str">
        <f aca="false">Language!$E$197</f>
        <v> - </v>
      </c>
      <c r="AP54" s="227" t="str">
        <f aca="false">IF(AK54="","",AN54-AM54)</f>
        <v/>
      </c>
      <c r="AQ54" s="228" t="str">
        <f aca="false" t="array" ref="AQ54:AT57">CalcG!$CE$14:$CH$17</f>
        <v/>
      </c>
      <c r="AR54" s="224" t="str">
        <v/>
      </c>
      <c r="AS54" s="224" t="str">
        <v/>
      </c>
      <c r="AT54" s="229" t="str">
        <v/>
      </c>
      <c r="AV54" s="230" t="n">
        <f aca="false" t="array" ref="AV54:AV57">VLOOKUP($D54:$D57,CalcG!$D$5:$P$8,13,0)</f>
        <v>0</v>
      </c>
      <c r="AW54" s="229" t="n">
        <f aca="false" t="array" ref="AW54:AW57">VLOOKUP($D54:$D57,CalcG!$D$5:$Q$8,14,0)</f>
        <v>9</v>
      </c>
    </row>
    <row r="55" customFormat="false" ht="15" hidden="false" customHeight="false" outlineLevel="0" collapsed="false">
      <c r="B55" s="222" t="str">
        <v/>
      </c>
      <c r="D55" s="231" t="str">
        <v>IR Iran</v>
      </c>
      <c r="E55" s="232" t="n">
        <v>5</v>
      </c>
      <c r="F55" s="232" t="n">
        <f aca="false">G55-I55</f>
        <v>1</v>
      </c>
      <c r="G55" s="233" t="n">
        <v>3</v>
      </c>
      <c r="H55" s="234" t="str">
        <f aca="false">Language!$E$197</f>
        <v> - </v>
      </c>
      <c r="I55" s="235" t="n">
        <v>2</v>
      </c>
      <c r="J55" s="236" t="str">
        <v>1 - 1</v>
      </c>
      <c r="K55" s="237" t="str">
        <v/>
      </c>
      <c r="L55" s="232" t="str">
        <v>1 - 1</v>
      </c>
      <c r="M55" s="238" t="str">
        <v>1 - 0</v>
      </c>
      <c r="O55" s="231" t="str">
        <v/>
      </c>
      <c r="P55" s="232" t="str">
        <v/>
      </c>
      <c r="Q55" s="232" t="str">
        <v/>
      </c>
      <c r="R55" s="233" t="str">
        <v/>
      </c>
      <c r="S55" s="234" t="str">
        <f aca="false">Language!$E$197</f>
        <v> - </v>
      </c>
      <c r="T55" s="235" t="str">
        <f aca="false">IF(O55="","",R55-Q55)</f>
        <v/>
      </c>
      <c r="U55" s="236" t="str">
        <v/>
      </c>
      <c r="V55" s="237" t="str">
        <v/>
      </c>
      <c r="W55" s="232" t="str">
        <v/>
      </c>
      <c r="X55" s="238" t="str">
        <v/>
      </c>
      <c r="Z55" s="231" t="str">
        <v/>
      </c>
      <c r="AA55" s="232" t="str">
        <v/>
      </c>
      <c r="AB55" s="232" t="str">
        <v/>
      </c>
      <c r="AC55" s="233" t="str">
        <v/>
      </c>
      <c r="AD55" s="234" t="str">
        <f aca="false">Language!$E$197</f>
        <v> - </v>
      </c>
      <c r="AE55" s="235" t="str">
        <f aca="false">IF(Z55="","",AC55-AB55)</f>
        <v/>
      </c>
      <c r="AF55" s="236" t="str">
        <v/>
      </c>
      <c r="AG55" s="237" t="str">
        <v/>
      </c>
      <c r="AH55" s="232" t="str">
        <v/>
      </c>
      <c r="AI55" s="238" t="str">
        <v/>
      </c>
      <c r="AK55" s="231" t="str">
        <v/>
      </c>
      <c r="AL55" s="232" t="str">
        <v/>
      </c>
      <c r="AM55" s="232" t="str">
        <v/>
      </c>
      <c r="AN55" s="233" t="str">
        <v/>
      </c>
      <c r="AO55" s="234" t="str">
        <f aca="false">Language!$E$197</f>
        <v> - </v>
      </c>
      <c r="AP55" s="235" t="str">
        <f aca="false">IF(AK55="","",AN55-AM55)</f>
        <v/>
      </c>
      <c r="AQ55" s="236" t="str">
        <v/>
      </c>
      <c r="AR55" s="237" t="str">
        <v/>
      </c>
      <c r="AS55" s="232" t="str">
        <v/>
      </c>
      <c r="AT55" s="238" t="str">
        <v/>
      </c>
      <c r="AV55" s="239" t="n">
        <v>0</v>
      </c>
      <c r="AW55" s="238" t="n">
        <v>21</v>
      </c>
    </row>
    <row r="56" customFormat="false" ht="15" hidden="false" customHeight="false" outlineLevel="0" collapsed="false">
      <c r="B56" s="222" t="str">
        <v/>
      </c>
      <c r="D56" s="231" t="str">
        <v>Egypt</v>
      </c>
      <c r="E56" s="232" t="n">
        <v>4</v>
      </c>
      <c r="F56" s="232" t="n">
        <f aca="false">G56-I56</f>
        <v>1</v>
      </c>
      <c r="G56" s="233" t="n">
        <v>4</v>
      </c>
      <c r="H56" s="234" t="str">
        <f aca="false">Language!$E$197</f>
        <v> - </v>
      </c>
      <c r="I56" s="235" t="n">
        <v>3</v>
      </c>
      <c r="J56" s="236" t="str">
        <v>1 - 2</v>
      </c>
      <c r="K56" s="232" t="str">
        <v>1 - 1</v>
      </c>
      <c r="L56" s="237" t="str">
        <v/>
      </c>
      <c r="M56" s="238" t="str">
        <v>2 - 0</v>
      </c>
      <c r="O56" s="231" t="str">
        <v/>
      </c>
      <c r="P56" s="232" t="str">
        <v/>
      </c>
      <c r="Q56" s="232" t="str">
        <v/>
      </c>
      <c r="R56" s="233" t="str">
        <v/>
      </c>
      <c r="S56" s="234" t="str">
        <f aca="false">Language!$E$197</f>
        <v> - </v>
      </c>
      <c r="T56" s="235" t="str">
        <f aca="false">IF(O56="","",R56-Q56)</f>
        <v/>
      </c>
      <c r="U56" s="236" t="str">
        <v/>
      </c>
      <c r="V56" s="232" t="str">
        <v/>
      </c>
      <c r="W56" s="237" t="str">
        <v/>
      </c>
      <c r="X56" s="238" t="str">
        <v/>
      </c>
      <c r="Z56" s="231" t="str">
        <v/>
      </c>
      <c r="AA56" s="232" t="str">
        <v/>
      </c>
      <c r="AB56" s="232" t="str">
        <v/>
      </c>
      <c r="AC56" s="233" t="str">
        <v/>
      </c>
      <c r="AD56" s="234" t="str">
        <f aca="false">Language!$E$197</f>
        <v> - </v>
      </c>
      <c r="AE56" s="235" t="str">
        <f aca="false">IF(Z56="","",AC56-AB56)</f>
        <v/>
      </c>
      <c r="AF56" s="236" t="str">
        <v/>
      </c>
      <c r="AG56" s="232" t="str">
        <v/>
      </c>
      <c r="AH56" s="237" t="str">
        <v/>
      </c>
      <c r="AI56" s="238" t="str">
        <v/>
      </c>
      <c r="AK56" s="231" t="str">
        <v/>
      </c>
      <c r="AL56" s="232" t="str">
        <v/>
      </c>
      <c r="AM56" s="232" t="str">
        <v/>
      </c>
      <c r="AN56" s="233" t="str">
        <v/>
      </c>
      <c r="AO56" s="234" t="str">
        <f aca="false">Language!$E$197</f>
        <v> - </v>
      </c>
      <c r="AP56" s="235" t="str">
        <f aca="false">IF(AK56="","",AN56-AM56)</f>
        <v/>
      </c>
      <c r="AQ56" s="236" t="str">
        <v/>
      </c>
      <c r="AR56" s="232" t="str">
        <v/>
      </c>
      <c r="AS56" s="237" t="str">
        <v/>
      </c>
      <c r="AT56" s="238" t="str">
        <v/>
      </c>
      <c r="AV56" s="239" t="n">
        <v>0</v>
      </c>
      <c r="AW56" s="238" t="n">
        <v>29</v>
      </c>
    </row>
    <row r="57" customFormat="false" ht="15" hidden="false" customHeight="false" outlineLevel="0" collapsed="false">
      <c r="B57" s="222" t="str">
        <v/>
      </c>
      <c r="D57" s="240" t="str">
        <v>New Zealand</v>
      </c>
      <c r="E57" s="241" t="n">
        <v>0</v>
      </c>
      <c r="F57" s="241" t="n">
        <f aca="false">G57-I57</f>
        <v>-6</v>
      </c>
      <c r="G57" s="242" t="n">
        <v>0</v>
      </c>
      <c r="H57" s="243" t="str">
        <f aca="false">Language!$E$197</f>
        <v> - </v>
      </c>
      <c r="I57" s="244" t="n">
        <v>6</v>
      </c>
      <c r="J57" s="245" t="str">
        <v>0 - 3</v>
      </c>
      <c r="K57" s="241" t="str">
        <v>0 - 1</v>
      </c>
      <c r="L57" s="241" t="str">
        <v>0 - 2</v>
      </c>
      <c r="M57" s="246" t="str">
        <v/>
      </c>
      <c r="O57" s="240" t="str">
        <v/>
      </c>
      <c r="P57" s="241" t="str">
        <v/>
      </c>
      <c r="Q57" s="241" t="str">
        <v/>
      </c>
      <c r="R57" s="242" t="str">
        <v/>
      </c>
      <c r="S57" s="243" t="str">
        <f aca="false">Language!$E$197</f>
        <v> - </v>
      </c>
      <c r="T57" s="244" t="str">
        <f aca="false">IF(O57="","",R57-Q57)</f>
        <v/>
      </c>
      <c r="U57" s="245" t="str">
        <v/>
      </c>
      <c r="V57" s="241" t="str">
        <v/>
      </c>
      <c r="W57" s="241" t="str">
        <v/>
      </c>
      <c r="X57" s="246" t="str">
        <v/>
      </c>
      <c r="Z57" s="240" t="str">
        <v/>
      </c>
      <c r="AA57" s="241" t="str">
        <v/>
      </c>
      <c r="AB57" s="241" t="str">
        <v/>
      </c>
      <c r="AC57" s="242" t="str">
        <v/>
      </c>
      <c r="AD57" s="243" t="str">
        <f aca="false">Language!$E$197</f>
        <v> - </v>
      </c>
      <c r="AE57" s="244" t="str">
        <f aca="false">IF(Z57="","",AC57-AB57)</f>
        <v/>
      </c>
      <c r="AF57" s="245" t="str">
        <v/>
      </c>
      <c r="AG57" s="241" t="str">
        <v/>
      </c>
      <c r="AH57" s="241" t="str">
        <v/>
      </c>
      <c r="AI57" s="246" t="str">
        <v/>
      </c>
      <c r="AK57" s="240" t="str">
        <v/>
      </c>
      <c r="AL57" s="241" t="str">
        <v/>
      </c>
      <c r="AM57" s="241" t="str">
        <v/>
      </c>
      <c r="AN57" s="242" t="str">
        <v/>
      </c>
      <c r="AO57" s="243" t="str">
        <f aca="false">Language!$E$197</f>
        <v> - </v>
      </c>
      <c r="AP57" s="244" t="str">
        <f aca="false">IF(AK57="","",AN57-AM57)</f>
        <v/>
      </c>
      <c r="AQ57" s="245" t="str">
        <v/>
      </c>
      <c r="AR57" s="241" t="str">
        <v/>
      </c>
      <c r="AS57" s="241" t="str">
        <v/>
      </c>
      <c r="AT57" s="246" t="str">
        <v/>
      </c>
      <c r="AV57" s="247" t="n">
        <v>0</v>
      </c>
      <c r="AW57" s="248" t="n">
        <v>85</v>
      </c>
    </row>
    <row r="58" customFormat="false" ht="15" hidden="false" customHeight="false" outlineLevel="0" collapsed="false"/>
    <row r="59" customFormat="false" ht="15" hidden="false" customHeight="false" outlineLevel="0" collapsed="false"/>
    <row r="60" customFormat="false" ht="15" hidden="false" customHeight="false" outlineLevel="0" collapsed="false">
      <c r="D60" s="249"/>
      <c r="Z60" s="211" t="str">
        <f aca="false">IF(COUNTBLANK(CalcH!$BN$14:$BN$17)&lt;4,Language!$E$136,"")</f>
        <v/>
      </c>
      <c r="AK60" s="211" t="str">
        <f aca="false">IF(COUNTBLANK(CalcH!$BZ$14:$BZ$17)&lt;4,Language!$E$136,"")</f>
        <v/>
      </c>
    </row>
    <row r="61" customFormat="false" ht="22.05" hidden="false" customHeight="false" outlineLevel="0" collapsed="false">
      <c r="B61" s="212" t="s">
        <v>66</v>
      </c>
      <c r="C61" s="213"/>
      <c r="D61" s="214"/>
      <c r="E61" s="215" t="str">
        <f aca="false">Language!$E$131</f>
        <v>Pts.</v>
      </c>
      <c r="F61" s="215" t="str">
        <f aca="false">Language!$E$132</f>
        <v>GD</v>
      </c>
      <c r="G61" s="216" t="str">
        <f aca="false">Language!$E$133</f>
        <v>Goals</v>
      </c>
      <c r="H61" s="216"/>
      <c r="I61" s="216"/>
      <c r="J61" s="217" t="str">
        <f aca="false" t="array" ref="J61:M61">LEFT(CalcH!$H$21:$K$21,$D$4)</f>
        <v>Spain</v>
      </c>
      <c r="K61" s="218" t="str">
        <v>Uruguay</v>
      </c>
      <c r="L61" s="218" t="str">
        <v>Saudi A</v>
      </c>
      <c r="M61" s="219" t="str">
        <v>Cape Ve</v>
      </c>
      <c r="O61" s="214"/>
      <c r="P61" s="215" t="str">
        <f aca="false">Language!$E$131</f>
        <v>Pts.</v>
      </c>
      <c r="Q61" s="215" t="str">
        <f aca="false">Language!$E$132</f>
        <v>GD</v>
      </c>
      <c r="R61" s="216" t="str">
        <f aca="false">Language!$E$133</f>
        <v>Goals</v>
      </c>
      <c r="S61" s="216"/>
      <c r="T61" s="216"/>
      <c r="U61" s="217" t="str">
        <f aca="false" t="array" ref="U61:X61">LEFT(CalcH!$BE$13:$BH$13,$D$4)</f>
        <v/>
      </c>
      <c r="V61" s="218" t="str">
        <v/>
      </c>
      <c r="W61" s="218" t="str">
        <v>Saudi A</v>
      </c>
      <c r="X61" s="219" t="str">
        <v>Cape Ve</v>
      </c>
      <c r="Z61" s="214"/>
      <c r="AA61" s="215" t="str">
        <f aca="false">Language!$E$131</f>
        <v>Pts.</v>
      </c>
      <c r="AB61" s="215" t="str">
        <f aca="false">Language!$E$132</f>
        <v>GD</v>
      </c>
      <c r="AC61" s="216" t="str">
        <f aca="false">Language!$E$133</f>
        <v>Goals</v>
      </c>
      <c r="AD61" s="216"/>
      <c r="AE61" s="216"/>
      <c r="AF61" s="217" t="str">
        <f aca="false" t="array" ref="AF61:AI61">IF(COUNTBLANK(CalcH!$AZ$22:$AZ$25)&lt;4,LEFT(CalcH!$BE$21:$BH$21,$D$4),LEFT(CalcH!$BS$13:$BV$13,$D$4))</f>
        <v/>
      </c>
      <c r="AG61" s="218" t="str">
        <v/>
      </c>
      <c r="AH61" s="218" t="str">
        <v/>
      </c>
      <c r="AI61" s="219" t="str">
        <v/>
      </c>
      <c r="AK61" s="214"/>
      <c r="AL61" s="215" t="str">
        <f aca="false">Language!$E$131</f>
        <v>Pts.</v>
      </c>
      <c r="AM61" s="215" t="str">
        <f aca="false">Language!$E$132</f>
        <v>GD</v>
      </c>
      <c r="AN61" s="216" t="str">
        <f aca="false">Language!$E$133</f>
        <v>Goals</v>
      </c>
      <c r="AO61" s="216"/>
      <c r="AP61" s="216"/>
      <c r="AQ61" s="217" t="str">
        <f aca="false" t="array" ref="AQ61:AT61">LEFT(CalcH!$CE$13:$CH$13,$D$4)</f>
        <v/>
      </c>
      <c r="AR61" s="218" t="str">
        <v/>
      </c>
      <c r="AS61" s="218" t="str">
        <v/>
      </c>
      <c r="AT61" s="219" t="str">
        <v/>
      </c>
      <c r="AV61" s="220" t="str">
        <f aca="false">Language!$E$123</f>
        <v>Fair play</v>
      </c>
      <c r="AW61" s="221" t="str">
        <f aca="false">Language!$E$186</f>
        <v>FIFA Rank</v>
      </c>
    </row>
    <row r="62" customFormat="false" ht="15" hidden="false" customHeight="false" outlineLevel="0" collapsed="false">
      <c r="B62" s="222" t="str">
        <f aca="false" t="array" ref="B62:B65">IF(CalcH!$M$22:$M$25,"•","")</f>
        <v/>
      </c>
      <c r="D62" s="223" t="str">
        <f aca="false" t="array" ref="D62:D65">CalcH!$D$22:$D$25</f>
        <v>Spain</v>
      </c>
      <c r="E62" s="224" t="n">
        <f aca="false" t="array" ref="E62:E65">CalcH!$E$22:$E$25</f>
        <v>9</v>
      </c>
      <c r="F62" s="224" t="n">
        <f aca="false">G62-I62</f>
        <v>7</v>
      </c>
      <c r="G62" s="225" t="n">
        <f aca="false" t="array" ref="G62:G65">CalcH!$F$22:$F$25</f>
        <v>8</v>
      </c>
      <c r="H62" s="226" t="str">
        <f aca="false">Language!$E$197</f>
        <v> - </v>
      </c>
      <c r="I62" s="227" t="n">
        <f aca="false" t="array" ref="I62:I65">CalcH!$G$22:$G$25</f>
        <v>1</v>
      </c>
      <c r="J62" s="228" t="str">
        <f aca="false" t="array" ref="J62:M65">CalcH!$H$22:$K$25</f>
        <v/>
      </c>
      <c r="K62" s="224" t="str">
        <v>2 - 1</v>
      </c>
      <c r="L62" s="224" t="str">
        <v>3 - 0</v>
      </c>
      <c r="M62" s="229" t="str">
        <v>3 - 0</v>
      </c>
      <c r="O62" s="223" t="str">
        <f aca="false" t="array" ref="O62:O65">CalcH!$AZ$14:$AZ$17</f>
        <v/>
      </c>
      <c r="P62" s="224" t="str">
        <f aca="false" t="array" ref="P62:P65">CalcH!$BA$14:$BA$17</f>
        <v/>
      </c>
      <c r="Q62" s="224" t="str">
        <f aca="false" t="array" ref="Q62:Q65">CalcH!$BB$14:$BB$17</f>
        <v/>
      </c>
      <c r="R62" s="225" t="str">
        <f aca="false" t="array" ref="R62:R65">CalcH!$BC$14:$BC$17</f>
        <v/>
      </c>
      <c r="S62" s="226" t="str">
        <f aca="false">Language!$E$197</f>
        <v> - </v>
      </c>
      <c r="T62" s="227" t="str">
        <f aca="false">IF(O62="","",R62-Q62)</f>
        <v/>
      </c>
      <c r="U62" s="228" t="str">
        <f aca="false" t="array" ref="U62:X65">CalcH!$BE$14:$BH$17</f>
        <v/>
      </c>
      <c r="V62" s="224" t="str">
        <v/>
      </c>
      <c r="W62" s="224" t="str">
        <v/>
      </c>
      <c r="X62" s="229" t="str">
        <v/>
      </c>
      <c r="Z62" s="223" t="str">
        <f aca="false" t="array" ref="Z62:Z65">IF(COUNTBLANK(CalcH!$AZ$22:$AZ$25)&lt;4,CalcH!$AZ$22:$AZ$25,CalcH!$BN$14:$BN$17)</f>
        <v/>
      </c>
      <c r="AA62" s="224" t="str">
        <f aca="false" t="array" ref="AA62:AA65">IF(COUNTBLANK(CalcH!$AZ$22:$AZ$25)&lt;4,CalcH!$BA$22:$BA$25,CalcH!$BO$14:$BO$17)</f>
        <v/>
      </c>
      <c r="AB62" s="224" t="str">
        <f aca="false" t="array" ref="AB62:AB65">IF(COUNTBLANK(CalcH!$AZ$22:$AZ$25)&lt;4,CalcH!$BB$22:$BB$25,CalcH!$BP$14:$BP$17)</f>
        <v/>
      </c>
      <c r="AC62" s="225" t="str">
        <f aca="false" t="array" ref="AC62:AC65">IF(COUNTBLANK(CalcH!$AZ$22:$AZ$25)&lt;4,CalcH!$BC$22:$BC$25,CalcH!$BQ$14:$BQ$17)</f>
        <v/>
      </c>
      <c r="AD62" s="226" t="str">
        <f aca="false">Language!$E$197</f>
        <v> - </v>
      </c>
      <c r="AE62" s="227" t="str">
        <f aca="false">IF(Z62="","",AC62-AB62)</f>
        <v/>
      </c>
      <c r="AF62" s="228" t="str">
        <f aca="false" t="array" ref="AF62:AI65">IF(COUNTBLANK(CalcH!$AZ$22:$AZ$25)&lt;4,CalcH!$BE$22:$BH$25,CalcH!$BS$14:$BV$17)</f>
        <v/>
      </c>
      <c r="AG62" s="224" t="str">
        <v/>
      </c>
      <c r="AH62" s="224" t="str">
        <v/>
      </c>
      <c r="AI62" s="229" t="str">
        <v/>
      </c>
      <c r="AK62" s="223" t="str">
        <f aca="false" t="array" ref="AK62:AK65">CalcH!$BZ$14:$BZ$17</f>
        <v/>
      </c>
      <c r="AL62" s="224" t="str">
        <f aca="false" t="array" ref="AL62:AL65">CalcH!$CA$14:$CA$17</f>
        <v/>
      </c>
      <c r="AM62" s="224" t="str">
        <f aca="false" t="array" ref="AM62:AM65">CalcH!$CB$14:$CB$17</f>
        <v/>
      </c>
      <c r="AN62" s="225" t="str">
        <f aca="false" t="array" ref="AN62:AN65">CalcH!$CC$14:$CC$17</f>
        <v/>
      </c>
      <c r="AO62" s="226" t="str">
        <f aca="false">Language!$E$197</f>
        <v> - </v>
      </c>
      <c r="AP62" s="227" t="str">
        <f aca="false">IF(AK62="","",AN62-AM62)</f>
        <v/>
      </c>
      <c r="AQ62" s="228" t="str">
        <f aca="false" t="array" ref="AQ62:AT65">CalcH!$CE$14:$CH$17</f>
        <v/>
      </c>
      <c r="AR62" s="224" t="str">
        <v/>
      </c>
      <c r="AS62" s="224" t="str">
        <v/>
      </c>
      <c r="AT62" s="229" t="str">
        <v/>
      </c>
      <c r="AV62" s="230" t="n">
        <f aca="false" t="array" ref="AV62:AV65">VLOOKUP($D62:$D65,CalcH!$D$5:$P$8,13,0)</f>
        <v>0</v>
      </c>
      <c r="AW62" s="229" t="n">
        <f aca="false" t="array" ref="AW62:AW65">VLOOKUP($D62:$D65,CalcH!$D$5:$Q$8,14,0)</f>
        <v>2</v>
      </c>
    </row>
    <row r="63" customFormat="false" ht="15" hidden="false" customHeight="false" outlineLevel="0" collapsed="false">
      <c r="B63" s="222" t="str">
        <v/>
      </c>
      <c r="D63" s="231" t="str">
        <v>Uruguay</v>
      </c>
      <c r="E63" s="232" t="n">
        <v>6</v>
      </c>
      <c r="F63" s="232" t="n">
        <f aca="false">G63-I63</f>
        <v>3</v>
      </c>
      <c r="G63" s="233" t="n">
        <v>5</v>
      </c>
      <c r="H63" s="234" t="str">
        <f aca="false">Language!$E$197</f>
        <v> - </v>
      </c>
      <c r="I63" s="235" t="n">
        <v>2</v>
      </c>
      <c r="J63" s="236" t="str">
        <v>1 - 2</v>
      </c>
      <c r="K63" s="237" t="str">
        <v/>
      </c>
      <c r="L63" s="232" t="str">
        <v>2 - 0</v>
      </c>
      <c r="M63" s="238" t="str">
        <v>2 - 0</v>
      </c>
      <c r="O63" s="231" t="str">
        <v/>
      </c>
      <c r="P63" s="232" t="str">
        <v/>
      </c>
      <c r="Q63" s="232" t="str">
        <v/>
      </c>
      <c r="R63" s="233" t="str">
        <v/>
      </c>
      <c r="S63" s="234" t="str">
        <f aca="false">Language!$E$197</f>
        <v> - </v>
      </c>
      <c r="T63" s="235" t="str">
        <f aca="false">IF(O63="","",R63-Q63)</f>
        <v/>
      </c>
      <c r="U63" s="236" t="str">
        <v/>
      </c>
      <c r="V63" s="237" t="str">
        <v/>
      </c>
      <c r="W63" s="232" t="str">
        <v/>
      </c>
      <c r="X63" s="238" t="str">
        <v/>
      </c>
      <c r="Z63" s="231" t="str">
        <v/>
      </c>
      <c r="AA63" s="232" t="str">
        <v/>
      </c>
      <c r="AB63" s="232" t="str">
        <v/>
      </c>
      <c r="AC63" s="233" t="str">
        <v/>
      </c>
      <c r="AD63" s="234" t="str">
        <f aca="false">Language!$E$197</f>
        <v> - </v>
      </c>
      <c r="AE63" s="235" t="str">
        <f aca="false">IF(Z63="","",AC63-AB63)</f>
        <v/>
      </c>
      <c r="AF63" s="236" t="str">
        <v/>
      </c>
      <c r="AG63" s="237" t="str">
        <v/>
      </c>
      <c r="AH63" s="232" t="str">
        <v/>
      </c>
      <c r="AI63" s="238" t="str">
        <v/>
      </c>
      <c r="AK63" s="231" t="str">
        <v/>
      </c>
      <c r="AL63" s="232" t="str">
        <v/>
      </c>
      <c r="AM63" s="232" t="str">
        <v/>
      </c>
      <c r="AN63" s="233" t="str">
        <v/>
      </c>
      <c r="AO63" s="234" t="str">
        <f aca="false">Language!$E$197</f>
        <v> - </v>
      </c>
      <c r="AP63" s="235" t="str">
        <f aca="false">IF(AK63="","",AN63-AM63)</f>
        <v/>
      </c>
      <c r="AQ63" s="236" t="str">
        <v/>
      </c>
      <c r="AR63" s="237" t="str">
        <v/>
      </c>
      <c r="AS63" s="232" t="str">
        <v/>
      </c>
      <c r="AT63" s="238" t="str">
        <v/>
      </c>
      <c r="AV63" s="239" t="n">
        <v>0</v>
      </c>
      <c r="AW63" s="238" t="n">
        <v>17</v>
      </c>
    </row>
    <row r="64" customFormat="false" ht="15" hidden="false" customHeight="false" outlineLevel="0" collapsed="false">
      <c r="B64" s="222" t="str">
        <v>•</v>
      </c>
      <c r="D64" s="231" t="str">
        <v>Saudi Arabia</v>
      </c>
      <c r="E64" s="232" t="n">
        <v>1</v>
      </c>
      <c r="F64" s="232" t="n">
        <f aca="false">G64-I64</f>
        <v>-5</v>
      </c>
      <c r="G64" s="233" t="n">
        <v>1</v>
      </c>
      <c r="H64" s="234" t="str">
        <f aca="false">Language!$E$197</f>
        <v> - </v>
      </c>
      <c r="I64" s="235" t="n">
        <v>6</v>
      </c>
      <c r="J64" s="236" t="str">
        <v>0 - 3</v>
      </c>
      <c r="K64" s="232" t="str">
        <v>0 - 2</v>
      </c>
      <c r="L64" s="237" t="str">
        <v/>
      </c>
      <c r="M64" s="238" t="str">
        <v>1 - 1</v>
      </c>
      <c r="O64" s="231" t="str">
        <v>Saudi Arabia</v>
      </c>
      <c r="P64" s="232" t="n">
        <v>1</v>
      </c>
      <c r="Q64" s="232" t="n">
        <v>0</v>
      </c>
      <c r="R64" s="233" t="n">
        <v>1</v>
      </c>
      <c r="S64" s="234" t="str">
        <f aca="false">Language!$E$197</f>
        <v> - </v>
      </c>
      <c r="T64" s="235" t="n">
        <f aca="false">IF(O64="","",R64-Q64)</f>
        <v>1</v>
      </c>
      <c r="U64" s="236" t="str">
        <v/>
      </c>
      <c r="V64" s="232" t="str">
        <v/>
      </c>
      <c r="W64" s="237" t="str">
        <v/>
      </c>
      <c r="X64" s="238" t="str">
        <v>1 - 1</v>
      </c>
      <c r="Z64" s="231" t="str">
        <v/>
      </c>
      <c r="AA64" s="232" t="str">
        <v/>
      </c>
      <c r="AB64" s="232" t="str">
        <v/>
      </c>
      <c r="AC64" s="233" t="str">
        <v/>
      </c>
      <c r="AD64" s="234" t="str">
        <f aca="false">Language!$E$197</f>
        <v> - </v>
      </c>
      <c r="AE64" s="235" t="str">
        <f aca="false">IF(Z64="","",AC64-AB64)</f>
        <v/>
      </c>
      <c r="AF64" s="236" t="str">
        <v/>
      </c>
      <c r="AG64" s="232" t="str">
        <v/>
      </c>
      <c r="AH64" s="237" t="str">
        <v/>
      </c>
      <c r="AI64" s="238" t="str">
        <v/>
      </c>
      <c r="AK64" s="231" t="str">
        <v/>
      </c>
      <c r="AL64" s="232" t="str">
        <v/>
      </c>
      <c r="AM64" s="232" t="str">
        <v/>
      </c>
      <c r="AN64" s="233" t="str">
        <v/>
      </c>
      <c r="AO64" s="234" t="str">
        <f aca="false">Language!$E$197</f>
        <v> - </v>
      </c>
      <c r="AP64" s="235" t="str">
        <f aca="false">IF(AK64="","",AN64-AM64)</f>
        <v/>
      </c>
      <c r="AQ64" s="236" t="str">
        <v/>
      </c>
      <c r="AR64" s="232" t="str">
        <v/>
      </c>
      <c r="AS64" s="237" t="str">
        <v/>
      </c>
      <c r="AT64" s="238" t="str">
        <v/>
      </c>
      <c r="AV64" s="239" t="n">
        <v>0</v>
      </c>
      <c r="AW64" s="238" t="n">
        <v>61</v>
      </c>
    </row>
    <row r="65" customFormat="false" ht="15" hidden="false" customHeight="false" outlineLevel="0" collapsed="false">
      <c r="B65" s="222" t="str">
        <v>•</v>
      </c>
      <c r="D65" s="240" t="str">
        <v>Cape Verde</v>
      </c>
      <c r="E65" s="241" t="n">
        <v>1</v>
      </c>
      <c r="F65" s="241" t="n">
        <f aca="false">G65-I65</f>
        <v>-5</v>
      </c>
      <c r="G65" s="242" t="n">
        <v>1</v>
      </c>
      <c r="H65" s="243" t="str">
        <f aca="false">Language!$E$197</f>
        <v> - </v>
      </c>
      <c r="I65" s="244" t="n">
        <v>6</v>
      </c>
      <c r="J65" s="245" t="str">
        <v>0 - 3</v>
      </c>
      <c r="K65" s="241" t="str">
        <v>0 - 2</v>
      </c>
      <c r="L65" s="241" t="str">
        <v>1 - 1</v>
      </c>
      <c r="M65" s="246" t="str">
        <v/>
      </c>
      <c r="O65" s="240" t="str">
        <v>Cape Verde</v>
      </c>
      <c r="P65" s="241" t="n">
        <v>1</v>
      </c>
      <c r="Q65" s="241" t="n">
        <v>0</v>
      </c>
      <c r="R65" s="242" t="n">
        <v>1</v>
      </c>
      <c r="S65" s="243" t="str">
        <f aca="false">Language!$E$197</f>
        <v> - </v>
      </c>
      <c r="T65" s="244" t="n">
        <f aca="false">IF(O65="","",R65-Q65)</f>
        <v>1</v>
      </c>
      <c r="U65" s="245" t="str">
        <v/>
      </c>
      <c r="V65" s="241" t="str">
        <v/>
      </c>
      <c r="W65" s="241" t="str">
        <v>1 - 1</v>
      </c>
      <c r="X65" s="246" t="str">
        <v/>
      </c>
      <c r="Z65" s="240" t="str">
        <v/>
      </c>
      <c r="AA65" s="241" t="str">
        <v/>
      </c>
      <c r="AB65" s="241" t="str">
        <v/>
      </c>
      <c r="AC65" s="242" t="str">
        <v/>
      </c>
      <c r="AD65" s="243" t="str">
        <f aca="false">Language!$E$197</f>
        <v> - </v>
      </c>
      <c r="AE65" s="244" t="str">
        <f aca="false">IF(Z65="","",AC65-AB65)</f>
        <v/>
      </c>
      <c r="AF65" s="245" t="str">
        <v/>
      </c>
      <c r="AG65" s="241" t="str">
        <v/>
      </c>
      <c r="AH65" s="241" t="str">
        <v/>
      </c>
      <c r="AI65" s="246" t="str">
        <v/>
      </c>
      <c r="AK65" s="240" t="str">
        <v/>
      </c>
      <c r="AL65" s="241" t="str">
        <v/>
      </c>
      <c r="AM65" s="241" t="str">
        <v/>
      </c>
      <c r="AN65" s="242" t="str">
        <v/>
      </c>
      <c r="AO65" s="243" t="str">
        <f aca="false">Language!$E$197</f>
        <v> - </v>
      </c>
      <c r="AP65" s="244" t="str">
        <f aca="false">IF(AK65="","",AN65-AM65)</f>
        <v/>
      </c>
      <c r="AQ65" s="245" t="str">
        <v/>
      </c>
      <c r="AR65" s="241" t="str">
        <v/>
      </c>
      <c r="AS65" s="241" t="str">
        <v/>
      </c>
      <c r="AT65" s="246" t="str">
        <v/>
      </c>
      <c r="AV65" s="247" t="n">
        <v>0</v>
      </c>
      <c r="AW65" s="248" t="n">
        <v>69</v>
      </c>
    </row>
    <row r="66" customFormat="false" ht="15" hidden="false" customHeight="false" outlineLevel="0" collapsed="false"/>
    <row r="67" customFormat="false" ht="15" hidden="false" customHeight="false" outlineLevel="0" collapsed="false"/>
    <row r="68" customFormat="false" ht="15" hidden="false" customHeight="false" outlineLevel="0" collapsed="false">
      <c r="D68" s="249"/>
      <c r="Z68" s="211" t="str">
        <f aca="false">IF(COUNTBLANK(CalcI!$BN$14:$BN$17)&lt;4,Language!$E$136,"")</f>
        <v/>
      </c>
      <c r="AK68" s="211" t="str">
        <f aca="false">IF(COUNTBLANK(CalcI!$BZ$14:$BZ$17)&lt;4,Language!$E$136,"")</f>
        <v/>
      </c>
    </row>
    <row r="69" customFormat="false" ht="22.05" hidden="false" customHeight="false" outlineLevel="0" collapsed="false">
      <c r="B69" s="212" t="s">
        <v>58</v>
      </c>
      <c r="C69" s="213"/>
      <c r="D69" s="214"/>
      <c r="E69" s="215" t="str">
        <f aca="false">Language!$E$131</f>
        <v>Pts.</v>
      </c>
      <c r="F69" s="215" t="str">
        <f aca="false">Language!$E$132</f>
        <v>GD</v>
      </c>
      <c r="G69" s="216" t="str">
        <f aca="false">Language!$E$133</f>
        <v>Goals</v>
      </c>
      <c r="H69" s="216"/>
      <c r="I69" s="216"/>
      <c r="J69" s="217" t="str">
        <f aca="false" t="array" ref="J69:M69">LEFT(CalcI!$H$21:$K$21,$D$4)</f>
        <v>France</v>
      </c>
      <c r="K69" s="218" t="str">
        <v>Norway</v>
      </c>
      <c r="L69" s="218" t="str">
        <v>Senegal</v>
      </c>
      <c r="M69" s="219" t="str">
        <v>Iraq</v>
      </c>
      <c r="O69" s="214"/>
      <c r="P69" s="215" t="str">
        <f aca="false">Language!$E$131</f>
        <v>Pts.</v>
      </c>
      <c r="Q69" s="215" t="str">
        <f aca="false">Language!$E$132</f>
        <v>GD</v>
      </c>
      <c r="R69" s="216" t="str">
        <f aca="false">Language!$E$133</f>
        <v>Goals</v>
      </c>
      <c r="S69" s="216"/>
      <c r="T69" s="216"/>
      <c r="U69" s="217" t="str">
        <f aca="false" t="array" ref="U69:X69">LEFT(CalcI!$BE$13:$BH$13,$D$4)</f>
        <v/>
      </c>
      <c r="V69" s="218" t="str">
        <v>Norway</v>
      </c>
      <c r="W69" s="218" t="str">
        <v>Senegal</v>
      </c>
      <c r="X69" s="219" t="str">
        <v/>
      </c>
      <c r="Z69" s="214"/>
      <c r="AA69" s="215" t="str">
        <f aca="false">Language!$E$131</f>
        <v>Pts.</v>
      </c>
      <c r="AB69" s="215" t="str">
        <f aca="false">Language!$E$132</f>
        <v>GD</v>
      </c>
      <c r="AC69" s="216" t="str">
        <f aca="false">Language!$E$133</f>
        <v>Goals</v>
      </c>
      <c r="AD69" s="216"/>
      <c r="AE69" s="216"/>
      <c r="AF69" s="217" t="str">
        <f aca="false" t="array" ref="AF69:AI69">IF(COUNTBLANK(CalcI!$AZ$22:$AZ$25)&lt;4,LEFT(CalcI!$BE$21:$BH$21,$D$4),LEFT(CalcI!$BS$13:$BV$13,$D$4))</f>
        <v/>
      </c>
      <c r="AG69" s="218" t="str">
        <v/>
      </c>
      <c r="AH69" s="218" t="str">
        <v/>
      </c>
      <c r="AI69" s="219" t="str">
        <v/>
      </c>
      <c r="AK69" s="214"/>
      <c r="AL69" s="215" t="str">
        <f aca="false">Language!$E$131</f>
        <v>Pts.</v>
      </c>
      <c r="AM69" s="215" t="str">
        <f aca="false">Language!$E$132</f>
        <v>GD</v>
      </c>
      <c r="AN69" s="216" t="str">
        <f aca="false">Language!$E$133</f>
        <v>Goals</v>
      </c>
      <c r="AO69" s="216"/>
      <c r="AP69" s="216"/>
      <c r="AQ69" s="217" t="str">
        <f aca="false" t="array" ref="AQ69:AT69">LEFT(CalcI!$CE$13:$CH$13,$D$4)</f>
        <v/>
      </c>
      <c r="AR69" s="218" t="str">
        <v/>
      </c>
      <c r="AS69" s="218" t="str">
        <v/>
      </c>
      <c r="AT69" s="219" t="str">
        <v/>
      </c>
      <c r="AV69" s="220" t="str">
        <f aca="false">Language!$E$123</f>
        <v>Fair play</v>
      </c>
      <c r="AW69" s="221" t="str">
        <f aca="false">Language!$E$186</f>
        <v>FIFA Rank</v>
      </c>
    </row>
    <row r="70" customFormat="false" ht="15" hidden="false" customHeight="false" outlineLevel="0" collapsed="false">
      <c r="B70" s="222" t="str">
        <f aca="false" t="array" ref="B70:B73">IF(CalcI!$M$22:$M$25,"•","")</f>
        <v/>
      </c>
      <c r="D70" s="223" t="str">
        <f aca="false" t="array" ref="D70:D73">CalcI!$D$22:$D$25</f>
        <v>France</v>
      </c>
      <c r="E70" s="224" t="n">
        <f aca="false" t="array" ref="E70:E73">CalcI!$E$22:$E$25</f>
        <v>9</v>
      </c>
      <c r="F70" s="224" t="n">
        <f aca="false">G70-I70</f>
        <v>5</v>
      </c>
      <c r="G70" s="225" t="n">
        <f aca="false" t="array" ref="G70:G73">CalcI!$F$22:$F$25</f>
        <v>7</v>
      </c>
      <c r="H70" s="226" t="str">
        <f aca="false">Language!$E$197</f>
        <v> - </v>
      </c>
      <c r="I70" s="227" t="n">
        <f aca="false" t="array" ref="I70:I73">CalcI!$G$22:$G$25</f>
        <v>2</v>
      </c>
      <c r="J70" s="228" t="str">
        <f aca="false" t="array" ref="J70:M73">CalcI!$H$22:$K$25</f>
        <v/>
      </c>
      <c r="K70" s="224" t="str">
        <v>2 - 1</v>
      </c>
      <c r="L70" s="224" t="str">
        <v>2 - 1</v>
      </c>
      <c r="M70" s="229" t="str">
        <v>3 - 0</v>
      </c>
      <c r="O70" s="223" t="str">
        <f aca="false" t="array" ref="O70:O73">CalcI!$AZ$14:$AZ$17</f>
        <v/>
      </c>
      <c r="P70" s="224" t="str">
        <f aca="false" t="array" ref="P70:P73">CalcI!$BA$14:$BA$17</f>
        <v/>
      </c>
      <c r="Q70" s="224" t="str">
        <f aca="false" t="array" ref="Q70:Q73">CalcI!$BB$14:$BB$17</f>
        <v/>
      </c>
      <c r="R70" s="225" t="str">
        <f aca="false" t="array" ref="R70:R73">CalcI!$BC$14:$BC$17</f>
        <v/>
      </c>
      <c r="S70" s="226" t="str">
        <f aca="false">Language!$E$197</f>
        <v> - </v>
      </c>
      <c r="T70" s="227" t="str">
        <f aca="false">IF(O70="","",R70-Q70)</f>
        <v/>
      </c>
      <c r="U70" s="228" t="str">
        <f aca="false" t="array" ref="U70:X73">CalcI!$BE$14:$BH$17</f>
        <v/>
      </c>
      <c r="V70" s="224" t="str">
        <v/>
      </c>
      <c r="W70" s="224" t="str">
        <v/>
      </c>
      <c r="X70" s="229" t="str">
        <v/>
      </c>
      <c r="Z70" s="223" t="str">
        <f aca="false" t="array" ref="Z70:Z73">IF(COUNTBLANK(CalcI!$AZ$22:$AZ$25)&lt;4,CalcI!$AZ$22:$AZ$25,CalcI!$BN$14:$BN$17)</f>
        <v/>
      </c>
      <c r="AA70" s="224" t="str">
        <f aca="false" t="array" ref="AA70:AA73">IF(COUNTBLANK(CalcI!$AZ$22:$AZ$25)&lt;4,CalcI!$BA$22:$BA$25,CalcI!$BO$14:$BO$17)</f>
        <v/>
      </c>
      <c r="AB70" s="224" t="str">
        <f aca="false" t="array" ref="AB70:AB73">IF(COUNTBLANK(CalcI!$AZ$22:$AZ$25)&lt;4,CalcI!$BB$22:$BB$25,CalcI!$BP$14:$BP$17)</f>
        <v/>
      </c>
      <c r="AC70" s="225" t="str">
        <f aca="false" t="array" ref="AC70:AC73">IF(COUNTBLANK(CalcI!$AZ$22:$AZ$25)&lt;4,CalcI!$BC$22:$BC$25,CalcI!$BQ$14:$BQ$17)</f>
        <v/>
      </c>
      <c r="AD70" s="226" t="str">
        <f aca="false">Language!$E$197</f>
        <v> - </v>
      </c>
      <c r="AE70" s="227" t="str">
        <f aca="false">IF(Z70="","",AC70-AB70)</f>
        <v/>
      </c>
      <c r="AF70" s="228" t="str">
        <f aca="false" t="array" ref="AF70:AI73">IF(COUNTBLANK(CalcI!$AZ$22:$AZ$25)&lt;4,CalcI!$BE$22:$BH$25,CalcI!$BS$14:$BV$17)</f>
        <v/>
      </c>
      <c r="AG70" s="224" t="str">
        <v/>
      </c>
      <c r="AH70" s="224" t="str">
        <v/>
      </c>
      <c r="AI70" s="229" t="str">
        <v/>
      </c>
      <c r="AK70" s="223" t="str">
        <f aca="false" t="array" ref="AK70:AK73">CalcI!$BZ$14:$BZ$17</f>
        <v/>
      </c>
      <c r="AL70" s="224" t="str">
        <f aca="false" t="array" ref="AL70:AL73">CalcI!$CA$14:$CA$17</f>
        <v/>
      </c>
      <c r="AM70" s="224" t="str">
        <f aca="false" t="array" ref="AM70:AM73">CalcI!$CB$14:$CB$17</f>
        <v/>
      </c>
      <c r="AN70" s="225" t="str">
        <f aca="false" t="array" ref="AN70:AN73">CalcI!$CC$14:$CC$17</f>
        <v/>
      </c>
      <c r="AO70" s="226" t="str">
        <f aca="false">Language!$E$197</f>
        <v> - </v>
      </c>
      <c r="AP70" s="227" t="str">
        <f aca="false">IF(AK70="","",AN70-AM70)</f>
        <v/>
      </c>
      <c r="AQ70" s="228" t="str">
        <f aca="false" t="array" ref="AQ70:AT73">CalcI!$CE$14:$CH$17</f>
        <v/>
      </c>
      <c r="AR70" s="224" t="str">
        <v/>
      </c>
      <c r="AS70" s="224" t="str">
        <v/>
      </c>
      <c r="AT70" s="229" t="str">
        <v/>
      </c>
      <c r="AV70" s="230" t="n">
        <f aca="false" t="array" ref="AV70:AV73">VLOOKUP($D70:$D73,CalcI!$D$5:$P$8,13,0)</f>
        <v>0</v>
      </c>
      <c r="AW70" s="229" t="n">
        <f aca="false" t="array" ref="AW70:AW73">VLOOKUP($D70:$D73,CalcI!$D$5:$Q$8,14,0)</f>
        <v>1</v>
      </c>
    </row>
    <row r="71" customFormat="false" ht="15" hidden="false" customHeight="false" outlineLevel="0" collapsed="false">
      <c r="B71" s="222" t="str">
        <v/>
      </c>
      <c r="D71" s="231" t="str">
        <v>Norway</v>
      </c>
      <c r="E71" s="232" t="n">
        <v>4</v>
      </c>
      <c r="F71" s="232" t="n">
        <f aca="false">G71-I71</f>
        <v>2</v>
      </c>
      <c r="G71" s="233" t="n">
        <v>5</v>
      </c>
      <c r="H71" s="234" t="str">
        <f aca="false">Language!$E$197</f>
        <v> - </v>
      </c>
      <c r="I71" s="235" t="n">
        <v>3</v>
      </c>
      <c r="J71" s="236" t="str">
        <v>1 - 2</v>
      </c>
      <c r="K71" s="237" t="str">
        <v/>
      </c>
      <c r="L71" s="232" t="str">
        <v>1 - 1</v>
      </c>
      <c r="M71" s="238" t="str">
        <v>3 - 0</v>
      </c>
      <c r="O71" s="231" t="str">
        <v>Norway</v>
      </c>
      <c r="P71" s="232" t="n">
        <v>1</v>
      </c>
      <c r="Q71" s="232" t="n">
        <v>0</v>
      </c>
      <c r="R71" s="233" t="n">
        <v>1</v>
      </c>
      <c r="S71" s="234" t="str">
        <f aca="false">Language!$E$197</f>
        <v> - </v>
      </c>
      <c r="T71" s="235" t="n">
        <f aca="false">IF(O71="","",R71-Q71)</f>
        <v>1</v>
      </c>
      <c r="U71" s="236" t="str">
        <v/>
      </c>
      <c r="V71" s="237" t="str">
        <v/>
      </c>
      <c r="W71" s="232" t="str">
        <v>1 - 1</v>
      </c>
      <c r="X71" s="238" t="str">
        <v/>
      </c>
      <c r="Z71" s="231" t="str">
        <v/>
      </c>
      <c r="AA71" s="232" t="str">
        <v/>
      </c>
      <c r="AB71" s="232" t="str">
        <v/>
      </c>
      <c r="AC71" s="233" t="str">
        <v/>
      </c>
      <c r="AD71" s="234" t="str">
        <f aca="false">Language!$E$197</f>
        <v> - </v>
      </c>
      <c r="AE71" s="235" t="str">
        <f aca="false">IF(Z71="","",AC71-AB71)</f>
        <v/>
      </c>
      <c r="AF71" s="236" t="str">
        <v/>
      </c>
      <c r="AG71" s="237" t="str">
        <v/>
      </c>
      <c r="AH71" s="232" t="str">
        <v/>
      </c>
      <c r="AI71" s="238" t="str">
        <v/>
      </c>
      <c r="AK71" s="231" t="str">
        <v/>
      </c>
      <c r="AL71" s="232" t="str">
        <v/>
      </c>
      <c r="AM71" s="232" t="str">
        <v/>
      </c>
      <c r="AN71" s="233" t="str">
        <v/>
      </c>
      <c r="AO71" s="234" t="str">
        <f aca="false">Language!$E$197</f>
        <v> - </v>
      </c>
      <c r="AP71" s="235" t="str">
        <f aca="false">IF(AK71="","",AN71-AM71)</f>
        <v/>
      </c>
      <c r="AQ71" s="236" t="str">
        <v/>
      </c>
      <c r="AR71" s="237" t="str">
        <v/>
      </c>
      <c r="AS71" s="232" t="str">
        <v/>
      </c>
      <c r="AT71" s="238" t="str">
        <v/>
      </c>
      <c r="AV71" s="239" t="n">
        <v>0</v>
      </c>
      <c r="AW71" s="238" t="n">
        <v>31</v>
      </c>
    </row>
    <row r="72" customFormat="false" ht="15" hidden="false" customHeight="false" outlineLevel="0" collapsed="false">
      <c r="B72" s="222" t="str">
        <v/>
      </c>
      <c r="D72" s="231" t="str">
        <v>Senegal</v>
      </c>
      <c r="E72" s="232" t="n">
        <v>4</v>
      </c>
      <c r="F72" s="232" t="n">
        <f aca="false">G72-I72</f>
        <v>1</v>
      </c>
      <c r="G72" s="233" t="n">
        <v>4</v>
      </c>
      <c r="H72" s="234" t="str">
        <f aca="false">Language!$E$197</f>
        <v> - </v>
      </c>
      <c r="I72" s="235" t="n">
        <v>3</v>
      </c>
      <c r="J72" s="236" t="str">
        <v>1 - 2</v>
      </c>
      <c r="K72" s="232" t="str">
        <v>1 - 1</v>
      </c>
      <c r="L72" s="237" t="str">
        <v/>
      </c>
      <c r="M72" s="238" t="str">
        <v>2 - 0</v>
      </c>
      <c r="O72" s="231" t="str">
        <v>Senegal</v>
      </c>
      <c r="P72" s="232" t="n">
        <v>1</v>
      </c>
      <c r="Q72" s="232" t="n">
        <v>0</v>
      </c>
      <c r="R72" s="233" t="n">
        <v>1</v>
      </c>
      <c r="S72" s="234" t="str">
        <f aca="false">Language!$E$197</f>
        <v> - </v>
      </c>
      <c r="T72" s="235" t="n">
        <f aca="false">IF(O72="","",R72-Q72)</f>
        <v>1</v>
      </c>
      <c r="U72" s="236" t="str">
        <v/>
      </c>
      <c r="V72" s="232" t="str">
        <v>1 - 1</v>
      </c>
      <c r="W72" s="237" t="str">
        <v/>
      </c>
      <c r="X72" s="238" t="str">
        <v/>
      </c>
      <c r="Z72" s="231" t="str">
        <v/>
      </c>
      <c r="AA72" s="232" t="str">
        <v/>
      </c>
      <c r="AB72" s="232" t="str">
        <v/>
      </c>
      <c r="AC72" s="233" t="str">
        <v/>
      </c>
      <c r="AD72" s="234" t="str">
        <f aca="false">Language!$E$197</f>
        <v> - </v>
      </c>
      <c r="AE72" s="235" t="str">
        <f aca="false">IF(Z72="","",AC72-AB72)</f>
        <v/>
      </c>
      <c r="AF72" s="236" t="str">
        <v/>
      </c>
      <c r="AG72" s="232" t="str">
        <v/>
      </c>
      <c r="AH72" s="237" t="str">
        <v/>
      </c>
      <c r="AI72" s="238" t="str">
        <v/>
      </c>
      <c r="AK72" s="231" t="str">
        <v/>
      </c>
      <c r="AL72" s="232" t="str">
        <v/>
      </c>
      <c r="AM72" s="232" t="str">
        <v/>
      </c>
      <c r="AN72" s="233" t="str">
        <v/>
      </c>
      <c r="AO72" s="234" t="str">
        <f aca="false">Language!$E$197</f>
        <v> - </v>
      </c>
      <c r="AP72" s="235" t="str">
        <f aca="false">IF(AK72="","",AN72-AM72)</f>
        <v/>
      </c>
      <c r="AQ72" s="236" t="str">
        <v/>
      </c>
      <c r="AR72" s="232" t="str">
        <v/>
      </c>
      <c r="AS72" s="237" t="str">
        <v/>
      </c>
      <c r="AT72" s="238" t="str">
        <v/>
      </c>
      <c r="AV72" s="239" t="n">
        <v>0</v>
      </c>
      <c r="AW72" s="238" t="n">
        <v>14</v>
      </c>
    </row>
    <row r="73" customFormat="false" ht="15" hidden="false" customHeight="false" outlineLevel="0" collapsed="false">
      <c r="B73" s="222" t="str">
        <v/>
      </c>
      <c r="D73" s="240" t="str">
        <v>Iraq</v>
      </c>
      <c r="E73" s="241" t="n">
        <v>0</v>
      </c>
      <c r="F73" s="241" t="n">
        <f aca="false">G73-I73</f>
        <v>-8</v>
      </c>
      <c r="G73" s="242" t="n">
        <v>0</v>
      </c>
      <c r="H73" s="243" t="str">
        <f aca="false">Language!$E$197</f>
        <v> - </v>
      </c>
      <c r="I73" s="244" t="n">
        <v>8</v>
      </c>
      <c r="J73" s="245" t="str">
        <v>0 - 3</v>
      </c>
      <c r="K73" s="241" t="str">
        <v>0 - 3</v>
      </c>
      <c r="L73" s="241" t="str">
        <v>0 - 2</v>
      </c>
      <c r="M73" s="246" t="str">
        <v/>
      </c>
      <c r="O73" s="240" t="str">
        <v/>
      </c>
      <c r="P73" s="241" t="str">
        <v/>
      </c>
      <c r="Q73" s="241" t="str">
        <v/>
      </c>
      <c r="R73" s="242" t="str">
        <v/>
      </c>
      <c r="S73" s="243" t="str">
        <f aca="false">Language!$E$197</f>
        <v> - </v>
      </c>
      <c r="T73" s="244" t="str">
        <f aca="false">IF(O73="","",R73-Q73)</f>
        <v/>
      </c>
      <c r="U73" s="245" t="str">
        <v/>
      </c>
      <c r="V73" s="241" t="str">
        <v/>
      </c>
      <c r="W73" s="241" t="str">
        <v/>
      </c>
      <c r="X73" s="246" t="str">
        <v/>
      </c>
      <c r="Z73" s="240" t="str">
        <v/>
      </c>
      <c r="AA73" s="241" t="str">
        <v/>
      </c>
      <c r="AB73" s="241" t="str">
        <v/>
      </c>
      <c r="AC73" s="242" t="str">
        <v/>
      </c>
      <c r="AD73" s="243" t="str">
        <f aca="false">Language!$E$197</f>
        <v> - </v>
      </c>
      <c r="AE73" s="244" t="str">
        <f aca="false">IF(Z73="","",AC73-AB73)</f>
        <v/>
      </c>
      <c r="AF73" s="245" t="str">
        <v/>
      </c>
      <c r="AG73" s="241" t="str">
        <v/>
      </c>
      <c r="AH73" s="241" t="str">
        <v/>
      </c>
      <c r="AI73" s="246" t="str">
        <v/>
      </c>
      <c r="AK73" s="240" t="str">
        <v/>
      </c>
      <c r="AL73" s="241" t="str">
        <v/>
      </c>
      <c r="AM73" s="241" t="str">
        <v/>
      </c>
      <c r="AN73" s="242" t="str">
        <v/>
      </c>
      <c r="AO73" s="243" t="str">
        <f aca="false">Language!$E$197</f>
        <v> - </v>
      </c>
      <c r="AP73" s="244" t="str">
        <f aca="false">IF(AK73="","",AN73-AM73)</f>
        <v/>
      </c>
      <c r="AQ73" s="245" t="str">
        <v/>
      </c>
      <c r="AR73" s="241" t="str">
        <v/>
      </c>
      <c r="AS73" s="241" t="str">
        <v/>
      </c>
      <c r="AT73" s="246" t="str">
        <v/>
      </c>
      <c r="AV73" s="247" t="n">
        <v>0</v>
      </c>
      <c r="AW73" s="248" t="n">
        <v>57</v>
      </c>
    </row>
    <row r="74" customFormat="false" ht="15" hidden="false" customHeight="false" outlineLevel="0" collapsed="false"/>
    <row r="75" customFormat="false" ht="15" hidden="false" customHeight="false" outlineLevel="0" collapsed="false"/>
    <row r="76" customFormat="false" ht="15" hidden="false" customHeight="false" outlineLevel="0" collapsed="false">
      <c r="D76" s="249"/>
      <c r="Z76" s="211" t="str">
        <f aca="false">IF(COUNTBLANK(CalcJ!$BN$14:$BN$17)&lt;4,Language!$E$136,"")</f>
        <v/>
      </c>
      <c r="AK76" s="211" t="str">
        <f aca="false">IF(COUNTBLANK(CalcJ!$BZ$14:$BZ$17)&lt;4,Language!$E$136,"")</f>
        <v/>
      </c>
    </row>
    <row r="77" customFormat="false" ht="22.05" hidden="false" customHeight="false" outlineLevel="0" collapsed="false">
      <c r="B77" s="212" t="s">
        <v>61</v>
      </c>
      <c r="C77" s="213"/>
      <c r="D77" s="214"/>
      <c r="E77" s="215" t="str">
        <f aca="false">Language!$E$131</f>
        <v>Pts.</v>
      </c>
      <c r="F77" s="215" t="str">
        <f aca="false">Language!$E$132</f>
        <v>GD</v>
      </c>
      <c r="G77" s="216" t="str">
        <f aca="false">Language!$E$133</f>
        <v>Goals</v>
      </c>
      <c r="H77" s="216"/>
      <c r="I77" s="216"/>
      <c r="J77" s="217" t="str">
        <f aca="false" t="array" ref="J77:M77">LEFT(CalcJ!$H$21:$K$21,$D$4)</f>
        <v>Argenti</v>
      </c>
      <c r="K77" s="218" t="str">
        <v>Austria</v>
      </c>
      <c r="L77" s="218" t="str">
        <v>Algeria</v>
      </c>
      <c r="M77" s="219" t="str">
        <v>Jordan</v>
      </c>
      <c r="O77" s="214"/>
      <c r="P77" s="215" t="str">
        <f aca="false">Language!$E$131</f>
        <v>Pts.</v>
      </c>
      <c r="Q77" s="215" t="str">
        <f aca="false">Language!$E$132</f>
        <v>GD</v>
      </c>
      <c r="R77" s="216" t="str">
        <f aca="false">Language!$E$133</f>
        <v>Goals</v>
      </c>
      <c r="S77" s="216"/>
      <c r="T77" s="216"/>
      <c r="U77" s="217" t="str">
        <f aca="false" t="array" ref="U77:X77">LEFT(CalcJ!$BE$13:$BH$13,$D$4)</f>
        <v/>
      </c>
      <c r="V77" s="218" t="str">
        <v/>
      </c>
      <c r="W77" s="218" t="str">
        <v/>
      </c>
      <c r="X77" s="219" t="str">
        <v/>
      </c>
      <c r="Z77" s="214"/>
      <c r="AA77" s="215" t="str">
        <f aca="false">Language!$E$131</f>
        <v>Pts.</v>
      </c>
      <c r="AB77" s="215" t="str">
        <f aca="false">Language!$E$132</f>
        <v>GD</v>
      </c>
      <c r="AC77" s="216" t="str">
        <f aca="false">Language!$E$133</f>
        <v>Goals</v>
      </c>
      <c r="AD77" s="216"/>
      <c r="AE77" s="216"/>
      <c r="AF77" s="217" t="str">
        <f aca="false" t="array" ref="AF77:AI77">IF(COUNTBLANK(CalcJ!$AZ$22:$AZ$25)&lt;4,LEFT(CalcJ!$BE$21:$BH$21,$D$4),LEFT(CalcJ!$BS$13:$BV$13,$D$4))</f>
        <v/>
      </c>
      <c r="AG77" s="218" t="str">
        <v/>
      </c>
      <c r="AH77" s="218" t="str">
        <v/>
      </c>
      <c r="AI77" s="219" t="str">
        <v/>
      </c>
      <c r="AK77" s="214"/>
      <c r="AL77" s="215" t="str">
        <f aca="false">Language!$E$131</f>
        <v>Pts.</v>
      </c>
      <c r="AM77" s="215" t="str">
        <f aca="false">Language!$E$132</f>
        <v>GD</v>
      </c>
      <c r="AN77" s="216" t="str">
        <f aca="false">Language!$E$133</f>
        <v>Goals</v>
      </c>
      <c r="AO77" s="216"/>
      <c r="AP77" s="216"/>
      <c r="AQ77" s="217" t="str">
        <f aca="false" t="array" ref="AQ77:AT77">LEFT(CalcJ!$CE$13:$CH$13,$D$4)</f>
        <v/>
      </c>
      <c r="AR77" s="218" t="str">
        <v/>
      </c>
      <c r="AS77" s="218" t="str">
        <v/>
      </c>
      <c r="AT77" s="219" t="str">
        <v/>
      </c>
      <c r="AV77" s="220" t="str">
        <f aca="false">Language!$E$123</f>
        <v>Fair play</v>
      </c>
      <c r="AW77" s="221" t="str">
        <f aca="false">Language!$E$186</f>
        <v>FIFA Rank</v>
      </c>
    </row>
    <row r="78" customFormat="false" ht="15" hidden="false" customHeight="false" outlineLevel="0" collapsed="false">
      <c r="B78" s="222" t="str">
        <f aca="false" t="array" ref="B78:B81">IF(CalcJ!$M$22:$M$25,"•","")</f>
        <v/>
      </c>
      <c r="D78" s="223" t="str">
        <f aca="false" t="array" ref="D78:D81">CalcJ!$D$22:$D$25</f>
        <v>Argentina</v>
      </c>
      <c r="E78" s="224" t="n">
        <f aca="false" t="array" ref="E78:E81">CalcJ!$E$22:$E$25</f>
        <v>9</v>
      </c>
      <c r="F78" s="224" t="n">
        <f aca="false">G78-I78</f>
        <v>4</v>
      </c>
      <c r="G78" s="225" t="n">
        <f aca="false" t="array" ref="G78:G81">CalcJ!$F$22:$F$25</f>
        <v>6</v>
      </c>
      <c r="H78" s="226" t="str">
        <f aca="false">Language!$E$197</f>
        <v> - </v>
      </c>
      <c r="I78" s="227" t="n">
        <f aca="false" t="array" ref="I78:I81">CalcJ!$G$22:$G$25</f>
        <v>2</v>
      </c>
      <c r="J78" s="228" t="str">
        <f aca="false" t="array" ref="J78:M81">CalcJ!$H$22:$K$25</f>
        <v/>
      </c>
      <c r="K78" s="224" t="str">
        <v>2 - 1</v>
      </c>
      <c r="L78" s="224" t="str">
        <v>2 - 1</v>
      </c>
      <c r="M78" s="229" t="str">
        <v>2 - 0</v>
      </c>
      <c r="O78" s="223" t="str">
        <f aca="false" t="array" ref="O78:O81">CalcJ!$AZ$14:$AZ$17</f>
        <v/>
      </c>
      <c r="P78" s="224" t="str">
        <f aca="false" t="array" ref="P78:P81">CalcJ!$BA$14:$BA$17</f>
        <v/>
      </c>
      <c r="Q78" s="224" t="str">
        <f aca="false" t="array" ref="Q78:Q81">CalcJ!$BB$14:$BB$17</f>
        <v/>
      </c>
      <c r="R78" s="225" t="str">
        <f aca="false" t="array" ref="R78:R81">CalcJ!$BC$14:$BC$17</f>
        <v/>
      </c>
      <c r="S78" s="226" t="str">
        <f aca="false">Language!$E$197</f>
        <v> - </v>
      </c>
      <c r="T78" s="227" t="str">
        <f aca="false">IF(O78="","",R78-Q78)</f>
        <v/>
      </c>
      <c r="U78" s="228" t="str">
        <f aca="false" t="array" ref="U78:X81">CalcJ!$BE$14:$BH$17</f>
        <v/>
      </c>
      <c r="V78" s="224" t="str">
        <v/>
      </c>
      <c r="W78" s="224" t="str">
        <v/>
      </c>
      <c r="X78" s="229" t="str">
        <v/>
      </c>
      <c r="Z78" s="223" t="str">
        <f aca="false" t="array" ref="Z78:Z81">IF(COUNTBLANK(CalcJ!$AZ$22:$AZ$25)&lt;4,CalcJ!$AZ$22:$AZ$25,CalcJ!$BN$14:$BN$17)</f>
        <v/>
      </c>
      <c r="AA78" s="224" t="str">
        <f aca="false" t="array" ref="AA78:AA81">IF(COUNTBLANK(CalcJ!$AZ$22:$AZ$25)&lt;4,CalcJ!$BA$22:$BA$25,CalcJ!$BO$14:$BO$17)</f>
        <v/>
      </c>
      <c r="AB78" s="224" t="str">
        <f aca="false" t="array" ref="AB78:AB81">IF(COUNTBLANK(CalcJ!$AZ$22:$AZ$25)&lt;4,CalcJ!$BB$22:$BB$25,CalcJ!$BP$14:$BP$17)</f>
        <v/>
      </c>
      <c r="AC78" s="225" t="str">
        <f aca="false" t="array" ref="AC78:AC81">IF(COUNTBLANK(CalcJ!$AZ$22:$AZ$25)&lt;4,CalcJ!$BC$22:$BC$25,CalcJ!$BQ$14:$BQ$17)</f>
        <v/>
      </c>
      <c r="AD78" s="226" t="str">
        <f aca="false">Language!$E$197</f>
        <v> - </v>
      </c>
      <c r="AE78" s="227" t="str">
        <f aca="false">IF(Z78="","",AC78-AB78)</f>
        <v/>
      </c>
      <c r="AF78" s="228" t="str">
        <f aca="false" t="array" ref="AF78:AI81">IF(COUNTBLANK(CalcJ!$AZ$22:$AZ$25)&lt;4,CalcJ!$BE$22:$BH$25,CalcJ!$BS$14:$BV$17)</f>
        <v/>
      </c>
      <c r="AG78" s="224" t="str">
        <v/>
      </c>
      <c r="AH78" s="224" t="str">
        <v/>
      </c>
      <c r="AI78" s="229" t="str">
        <v/>
      </c>
      <c r="AK78" s="223" t="str">
        <f aca="false" t="array" ref="AK78:AK81">CalcJ!$BZ$14:$BZ$17</f>
        <v/>
      </c>
      <c r="AL78" s="224" t="str">
        <f aca="false" t="array" ref="AL78:AL81">CalcJ!$CA$14:$CA$17</f>
        <v/>
      </c>
      <c r="AM78" s="224" t="str">
        <f aca="false" t="array" ref="AM78:AM81">CalcJ!$CB$14:$CB$17</f>
        <v/>
      </c>
      <c r="AN78" s="225" t="str">
        <f aca="false" t="array" ref="AN78:AN81">CalcJ!$CC$14:$CC$17</f>
        <v/>
      </c>
      <c r="AO78" s="226" t="str">
        <f aca="false">Language!$E$197</f>
        <v> - </v>
      </c>
      <c r="AP78" s="227" t="str">
        <f aca="false">IF(AK78="","",AN78-AM78)</f>
        <v/>
      </c>
      <c r="AQ78" s="228" t="str">
        <f aca="false" t="array" ref="AQ78:AT81">CalcJ!$CE$14:$CH$17</f>
        <v/>
      </c>
      <c r="AR78" s="224" t="str">
        <v/>
      </c>
      <c r="AS78" s="224" t="str">
        <v/>
      </c>
      <c r="AT78" s="229" t="str">
        <v/>
      </c>
      <c r="AV78" s="230" t="n">
        <f aca="false" t="array" ref="AV78:AV81">VLOOKUP($D78:$D81,CalcJ!$D$5:$P$8,13,0)</f>
        <v>0</v>
      </c>
      <c r="AW78" s="229" t="n">
        <f aca="false" t="array" ref="AW78:AW81">VLOOKUP($D78:$D81,CalcJ!$D$5:$Q$8,14,0)</f>
        <v>3</v>
      </c>
    </row>
    <row r="79" customFormat="false" ht="15" hidden="false" customHeight="false" outlineLevel="0" collapsed="false">
      <c r="B79" s="222" t="str">
        <v/>
      </c>
      <c r="D79" s="231" t="str">
        <v>Austria</v>
      </c>
      <c r="E79" s="232" t="n">
        <v>6</v>
      </c>
      <c r="F79" s="232" t="n">
        <f aca="false">G79-I79</f>
        <v>2</v>
      </c>
      <c r="G79" s="233" t="n">
        <v>5</v>
      </c>
      <c r="H79" s="234" t="str">
        <f aca="false">Language!$E$197</f>
        <v> - </v>
      </c>
      <c r="I79" s="235" t="n">
        <v>3</v>
      </c>
      <c r="J79" s="236" t="str">
        <v>1 - 2</v>
      </c>
      <c r="K79" s="237" t="str">
        <v/>
      </c>
      <c r="L79" s="232" t="str">
        <v>2 - 1</v>
      </c>
      <c r="M79" s="238" t="str">
        <v>2 - 0</v>
      </c>
      <c r="O79" s="231" t="str">
        <v/>
      </c>
      <c r="P79" s="232" t="str">
        <v/>
      </c>
      <c r="Q79" s="232" t="str">
        <v/>
      </c>
      <c r="R79" s="233" t="str">
        <v/>
      </c>
      <c r="S79" s="234" t="str">
        <f aca="false">Language!$E$197</f>
        <v> - </v>
      </c>
      <c r="T79" s="235" t="str">
        <f aca="false">IF(O79="","",R79-Q79)</f>
        <v/>
      </c>
      <c r="U79" s="236" t="str">
        <v/>
      </c>
      <c r="V79" s="237" t="str">
        <v/>
      </c>
      <c r="W79" s="232" t="str">
        <v/>
      </c>
      <c r="X79" s="238" t="str">
        <v/>
      </c>
      <c r="Z79" s="231" t="str">
        <v/>
      </c>
      <c r="AA79" s="232" t="str">
        <v/>
      </c>
      <c r="AB79" s="232" t="str">
        <v/>
      </c>
      <c r="AC79" s="233" t="str">
        <v/>
      </c>
      <c r="AD79" s="234" t="str">
        <f aca="false">Language!$E$197</f>
        <v> - </v>
      </c>
      <c r="AE79" s="235" t="str">
        <f aca="false">IF(Z79="","",AC79-AB79)</f>
        <v/>
      </c>
      <c r="AF79" s="236" t="str">
        <v/>
      </c>
      <c r="AG79" s="237" t="str">
        <v/>
      </c>
      <c r="AH79" s="232" t="str">
        <v/>
      </c>
      <c r="AI79" s="238" t="str">
        <v/>
      </c>
      <c r="AK79" s="231" t="str">
        <v/>
      </c>
      <c r="AL79" s="232" t="str">
        <v/>
      </c>
      <c r="AM79" s="232" t="str">
        <v/>
      </c>
      <c r="AN79" s="233" t="str">
        <v/>
      </c>
      <c r="AO79" s="234" t="str">
        <f aca="false">Language!$E$197</f>
        <v> - </v>
      </c>
      <c r="AP79" s="235" t="str">
        <f aca="false">IF(AK79="","",AN79-AM79)</f>
        <v/>
      </c>
      <c r="AQ79" s="236" t="str">
        <v/>
      </c>
      <c r="AR79" s="237" t="str">
        <v/>
      </c>
      <c r="AS79" s="232" t="str">
        <v/>
      </c>
      <c r="AT79" s="238" t="str">
        <v/>
      </c>
      <c r="AV79" s="239" t="n">
        <v>0</v>
      </c>
      <c r="AW79" s="238" t="n">
        <v>24</v>
      </c>
    </row>
    <row r="80" customFormat="false" ht="15" hidden="false" customHeight="false" outlineLevel="0" collapsed="false">
      <c r="B80" s="222" t="str">
        <v/>
      </c>
      <c r="D80" s="231" t="str">
        <v>Algeria</v>
      </c>
      <c r="E80" s="232" t="n">
        <v>3</v>
      </c>
      <c r="F80" s="232" t="n">
        <f aca="false">G80-I80</f>
        <v>0</v>
      </c>
      <c r="G80" s="233" t="n">
        <v>4</v>
      </c>
      <c r="H80" s="234" t="str">
        <f aca="false">Language!$E$197</f>
        <v> - </v>
      </c>
      <c r="I80" s="235" t="n">
        <v>4</v>
      </c>
      <c r="J80" s="236" t="str">
        <v>1 - 2</v>
      </c>
      <c r="K80" s="232" t="str">
        <v>1 - 2</v>
      </c>
      <c r="L80" s="237" t="str">
        <v/>
      </c>
      <c r="M80" s="238" t="str">
        <v>2 - 0</v>
      </c>
      <c r="O80" s="231" t="str">
        <v/>
      </c>
      <c r="P80" s="232" t="str">
        <v/>
      </c>
      <c r="Q80" s="232" t="str">
        <v/>
      </c>
      <c r="R80" s="233" t="str">
        <v/>
      </c>
      <c r="S80" s="234" t="str">
        <f aca="false">Language!$E$197</f>
        <v> - </v>
      </c>
      <c r="T80" s="235" t="str">
        <f aca="false">IF(O80="","",R80-Q80)</f>
        <v/>
      </c>
      <c r="U80" s="236" t="str">
        <v/>
      </c>
      <c r="V80" s="232" t="str">
        <v/>
      </c>
      <c r="W80" s="237" t="str">
        <v/>
      </c>
      <c r="X80" s="238" t="str">
        <v/>
      </c>
      <c r="Z80" s="231" t="str">
        <v/>
      </c>
      <c r="AA80" s="232" t="str">
        <v/>
      </c>
      <c r="AB80" s="232" t="str">
        <v/>
      </c>
      <c r="AC80" s="233" t="str">
        <v/>
      </c>
      <c r="AD80" s="234" t="str">
        <f aca="false">Language!$E$197</f>
        <v> - </v>
      </c>
      <c r="AE80" s="235" t="str">
        <f aca="false">IF(Z80="","",AC80-AB80)</f>
        <v/>
      </c>
      <c r="AF80" s="236" t="str">
        <v/>
      </c>
      <c r="AG80" s="232" t="str">
        <v/>
      </c>
      <c r="AH80" s="237" t="str">
        <v/>
      </c>
      <c r="AI80" s="238" t="str">
        <v/>
      </c>
      <c r="AK80" s="231" t="str">
        <v/>
      </c>
      <c r="AL80" s="232" t="str">
        <v/>
      </c>
      <c r="AM80" s="232" t="str">
        <v/>
      </c>
      <c r="AN80" s="233" t="str">
        <v/>
      </c>
      <c r="AO80" s="234" t="str">
        <f aca="false">Language!$E$197</f>
        <v> - </v>
      </c>
      <c r="AP80" s="235" t="str">
        <f aca="false">IF(AK80="","",AN80-AM80)</f>
        <v/>
      </c>
      <c r="AQ80" s="236" t="str">
        <v/>
      </c>
      <c r="AR80" s="232" t="str">
        <v/>
      </c>
      <c r="AS80" s="237" t="str">
        <v/>
      </c>
      <c r="AT80" s="238" t="str">
        <v/>
      </c>
      <c r="AV80" s="239" t="n">
        <v>0</v>
      </c>
      <c r="AW80" s="238" t="n">
        <v>28</v>
      </c>
    </row>
    <row r="81" customFormat="false" ht="15" hidden="false" customHeight="false" outlineLevel="0" collapsed="false">
      <c r="B81" s="222" t="str">
        <v/>
      </c>
      <c r="D81" s="240" t="str">
        <v>Jordan</v>
      </c>
      <c r="E81" s="241" t="n">
        <v>0</v>
      </c>
      <c r="F81" s="241" t="n">
        <f aca="false">G81-I81</f>
        <v>-6</v>
      </c>
      <c r="G81" s="242" t="n">
        <v>0</v>
      </c>
      <c r="H81" s="243" t="str">
        <f aca="false">Language!$E$197</f>
        <v> - </v>
      </c>
      <c r="I81" s="244" t="n">
        <v>6</v>
      </c>
      <c r="J81" s="245" t="str">
        <v>0 - 2</v>
      </c>
      <c r="K81" s="241" t="str">
        <v>0 - 2</v>
      </c>
      <c r="L81" s="241" t="str">
        <v>0 - 2</v>
      </c>
      <c r="M81" s="246" t="str">
        <v/>
      </c>
      <c r="O81" s="240" t="str">
        <v/>
      </c>
      <c r="P81" s="241" t="str">
        <v/>
      </c>
      <c r="Q81" s="241" t="str">
        <v/>
      </c>
      <c r="R81" s="242" t="str">
        <v/>
      </c>
      <c r="S81" s="243" t="str">
        <f aca="false">Language!$E$197</f>
        <v> - </v>
      </c>
      <c r="T81" s="244" t="str">
        <f aca="false">IF(O81="","",R81-Q81)</f>
        <v/>
      </c>
      <c r="U81" s="245" t="str">
        <v/>
      </c>
      <c r="V81" s="241" t="str">
        <v/>
      </c>
      <c r="W81" s="241" t="str">
        <v/>
      </c>
      <c r="X81" s="246" t="str">
        <v/>
      </c>
      <c r="Z81" s="240" t="str">
        <v/>
      </c>
      <c r="AA81" s="241" t="str">
        <v/>
      </c>
      <c r="AB81" s="241" t="str">
        <v/>
      </c>
      <c r="AC81" s="242" t="str">
        <v/>
      </c>
      <c r="AD81" s="243" t="str">
        <f aca="false">Language!$E$197</f>
        <v> - </v>
      </c>
      <c r="AE81" s="244" t="str">
        <f aca="false">IF(Z81="","",AC81-AB81)</f>
        <v/>
      </c>
      <c r="AF81" s="245" t="str">
        <v/>
      </c>
      <c r="AG81" s="241" t="str">
        <v/>
      </c>
      <c r="AH81" s="241" t="str">
        <v/>
      </c>
      <c r="AI81" s="246" t="str">
        <v/>
      </c>
      <c r="AK81" s="240" t="str">
        <v/>
      </c>
      <c r="AL81" s="241" t="str">
        <v/>
      </c>
      <c r="AM81" s="241" t="str">
        <v/>
      </c>
      <c r="AN81" s="242" t="str">
        <v/>
      </c>
      <c r="AO81" s="243" t="str">
        <f aca="false">Language!$E$197</f>
        <v> - </v>
      </c>
      <c r="AP81" s="244" t="str">
        <f aca="false">IF(AK81="","",AN81-AM81)</f>
        <v/>
      </c>
      <c r="AQ81" s="245" t="str">
        <v/>
      </c>
      <c r="AR81" s="241" t="str">
        <v/>
      </c>
      <c r="AS81" s="241" t="str">
        <v/>
      </c>
      <c r="AT81" s="246" t="str">
        <v/>
      </c>
      <c r="AV81" s="247" t="n">
        <v>0</v>
      </c>
      <c r="AW81" s="248" t="n">
        <v>63</v>
      </c>
    </row>
    <row r="82" customFormat="false" ht="15" hidden="false" customHeight="false" outlineLevel="0" collapsed="false"/>
    <row r="83" customFormat="false" ht="15" hidden="false" customHeight="false" outlineLevel="0" collapsed="false"/>
    <row r="84" customFormat="false" ht="15" hidden="false" customHeight="false" outlineLevel="0" collapsed="false">
      <c r="D84" s="249"/>
      <c r="Z84" s="211" t="str">
        <f aca="false">IF(COUNTBLANK(CalcK!$BN$14:$BN$17)&lt;4,Language!$E$136,"")</f>
        <v/>
      </c>
      <c r="AK84" s="211" t="str">
        <f aca="false">IF(COUNTBLANK(CalcK!$BZ$14:$BZ$17)&lt;4,Language!$E$136,"")</f>
        <v/>
      </c>
    </row>
    <row r="85" customFormat="false" ht="22.05" hidden="false" customHeight="false" outlineLevel="0" collapsed="false">
      <c r="B85" s="212" t="s">
        <v>64</v>
      </c>
      <c r="C85" s="213"/>
      <c r="D85" s="214"/>
      <c r="E85" s="215" t="str">
        <f aca="false">Language!$E$131</f>
        <v>Pts.</v>
      </c>
      <c r="F85" s="215" t="str">
        <f aca="false">Language!$E$132</f>
        <v>GD</v>
      </c>
      <c r="G85" s="216" t="str">
        <f aca="false">Language!$E$133</f>
        <v>Goals</v>
      </c>
      <c r="H85" s="216"/>
      <c r="I85" s="216"/>
      <c r="J85" s="217" t="str">
        <f aca="false" t="array" ref="J85:M85">LEFT(CalcK!$H$21:$K$21,$D$4)</f>
        <v>Portuga</v>
      </c>
      <c r="K85" s="218" t="str">
        <v>Colombi</v>
      </c>
      <c r="L85" s="218" t="str">
        <v>DR Cong</v>
      </c>
      <c r="M85" s="219" t="str">
        <v>Uzbekis</v>
      </c>
      <c r="O85" s="214"/>
      <c r="P85" s="215" t="str">
        <f aca="false">Language!$E$131</f>
        <v>Pts.</v>
      </c>
      <c r="Q85" s="215" t="str">
        <f aca="false">Language!$E$132</f>
        <v>GD</v>
      </c>
      <c r="R85" s="216" t="str">
        <f aca="false">Language!$E$133</f>
        <v>Goals</v>
      </c>
      <c r="S85" s="216"/>
      <c r="T85" s="216"/>
      <c r="U85" s="217" t="str">
        <f aca="false" t="array" ref="U85:X85">LEFT(CalcK!$BE$13:$BH$13,$D$4)</f>
        <v/>
      </c>
      <c r="V85" s="218" t="str">
        <v/>
      </c>
      <c r="W85" s="218" t="str">
        <v>DR Cong</v>
      </c>
      <c r="X85" s="219" t="str">
        <v>Uzbekis</v>
      </c>
      <c r="Z85" s="214"/>
      <c r="AA85" s="215" t="str">
        <f aca="false">Language!$E$131</f>
        <v>Pts.</v>
      </c>
      <c r="AB85" s="215" t="str">
        <f aca="false">Language!$E$132</f>
        <v>GD</v>
      </c>
      <c r="AC85" s="216" t="str">
        <f aca="false">Language!$E$133</f>
        <v>Goals</v>
      </c>
      <c r="AD85" s="216"/>
      <c r="AE85" s="216"/>
      <c r="AF85" s="217" t="str">
        <f aca="false" t="array" ref="AF85:AI85">IF(COUNTBLANK(CalcK!$AZ$22:$AZ$25)&lt;4,LEFT(CalcK!$BE$21:$BH$21,$D$4),LEFT(CalcK!$BS$13:$BV$13,$D$4))</f>
        <v/>
      </c>
      <c r="AG85" s="218" t="str">
        <v/>
      </c>
      <c r="AH85" s="218" t="str">
        <v/>
      </c>
      <c r="AI85" s="219" t="str">
        <v/>
      </c>
      <c r="AK85" s="214"/>
      <c r="AL85" s="215" t="str">
        <f aca="false">Language!$E$131</f>
        <v>Pts.</v>
      </c>
      <c r="AM85" s="215" t="str">
        <f aca="false">Language!$E$132</f>
        <v>GD</v>
      </c>
      <c r="AN85" s="216" t="str">
        <f aca="false">Language!$E$133</f>
        <v>Goals</v>
      </c>
      <c r="AO85" s="216"/>
      <c r="AP85" s="216"/>
      <c r="AQ85" s="217" t="str">
        <f aca="false" t="array" ref="AQ85:AT85">LEFT(CalcK!$CE$13:$CH$13,$D$4)</f>
        <v/>
      </c>
      <c r="AR85" s="218" t="str">
        <v/>
      </c>
      <c r="AS85" s="218" t="str">
        <v/>
      </c>
      <c r="AT85" s="219" t="str">
        <v/>
      </c>
      <c r="AV85" s="220" t="str">
        <f aca="false">Language!$E$123</f>
        <v>Fair play</v>
      </c>
      <c r="AW85" s="221" t="str">
        <f aca="false">Language!$E$186</f>
        <v>FIFA Rank</v>
      </c>
    </row>
    <row r="86" customFormat="false" ht="15" hidden="false" customHeight="false" outlineLevel="0" collapsed="false">
      <c r="B86" s="222" t="str">
        <f aca="false" t="array" ref="B86:B89">IF(CalcK!$M$22:$M$25,"•","")</f>
        <v/>
      </c>
      <c r="D86" s="223" t="str">
        <f aca="false" t="array" ref="D86:D89">CalcK!$D$22:$D$25</f>
        <v>Portugal</v>
      </c>
      <c r="E86" s="224" t="n">
        <f aca="false" t="array" ref="E86:E89">CalcK!$E$22:$E$25</f>
        <v>9</v>
      </c>
      <c r="F86" s="224" t="n">
        <f aca="false">G86-I86</f>
        <v>6</v>
      </c>
      <c r="G86" s="225" t="n">
        <f aca="false" t="array" ref="G86:G89">CalcK!$F$22:$F$25</f>
        <v>7</v>
      </c>
      <c r="H86" s="226" t="str">
        <f aca="false">Language!$E$197</f>
        <v> - </v>
      </c>
      <c r="I86" s="227" t="n">
        <f aca="false" t="array" ref="I86:I89">CalcK!$G$22:$G$25</f>
        <v>1</v>
      </c>
      <c r="J86" s="228" t="str">
        <f aca="false" t="array" ref="J86:M89">CalcK!$H$22:$K$25</f>
        <v/>
      </c>
      <c r="K86" s="224" t="str">
        <v>2 - 1</v>
      </c>
      <c r="L86" s="224" t="str">
        <v>2 - 0</v>
      </c>
      <c r="M86" s="229" t="str">
        <v>3 - 0</v>
      </c>
      <c r="O86" s="223" t="str">
        <f aca="false" t="array" ref="O86:O89">CalcK!$AZ$14:$AZ$17</f>
        <v/>
      </c>
      <c r="P86" s="224" t="str">
        <f aca="false" t="array" ref="P86:P89">CalcK!$BA$14:$BA$17</f>
        <v/>
      </c>
      <c r="Q86" s="224" t="str">
        <f aca="false" t="array" ref="Q86:Q89">CalcK!$BB$14:$BB$17</f>
        <v/>
      </c>
      <c r="R86" s="225" t="str">
        <f aca="false" t="array" ref="R86:R89">CalcK!$BC$14:$BC$17</f>
        <v/>
      </c>
      <c r="S86" s="226" t="str">
        <f aca="false">Language!$E$197</f>
        <v> - </v>
      </c>
      <c r="T86" s="227" t="str">
        <f aca="false">IF(O86="","",R86-Q86)</f>
        <v/>
      </c>
      <c r="U86" s="228" t="str">
        <f aca="false" t="array" ref="U86:X89">CalcK!$BE$14:$BH$17</f>
        <v/>
      </c>
      <c r="V86" s="224" t="str">
        <v/>
      </c>
      <c r="W86" s="224" t="str">
        <v/>
      </c>
      <c r="X86" s="229" t="str">
        <v/>
      </c>
      <c r="Z86" s="223" t="str">
        <f aca="false" t="array" ref="Z86:Z89">IF(COUNTBLANK(CalcK!$AZ$22:$AZ$25)&lt;4,CalcK!$AZ$22:$AZ$25,CalcK!$BN$14:$BN$17)</f>
        <v/>
      </c>
      <c r="AA86" s="224" t="str">
        <f aca="false" t="array" ref="AA86:AA89">IF(COUNTBLANK(CalcK!$AZ$22:$AZ$25)&lt;4,CalcK!$BA$22:$BA$25,CalcK!$BO$14:$BO$17)</f>
        <v/>
      </c>
      <c r="AB86" s="224" t="str">
        <f aca="false" t="array" ref="AB86:AB89">IF(COUNTBLANK(CalcK!$AZ$22:$AZ$25)&lt;4,CalcK!$BB$22:$BB$25,CalcK!$BP$14:$BP$17)</f>
        <v/>
      </c>
      <c r="AC86" s="225" t="str">
        <f aca="false" t="array" ref="AC86:AC89">IF(COUNTBLANK(CalcK!$AZ$22:$AZ$25)&lt;4,CalcK!$BC$22:$BC$25,CalcK!$BQ$14:$BQ$17)</f>
        <v/>
      </c>
      <c r="AD86" s="226" t="str">
        <f aca="false">Language!$E$197</f>
        <v> - </v>
      </c>
      <c r="AE86" s="227" t="str">
        <f aca="false">IF(Z86="","",AC86-AB86)</f>
        <v/>
      </c>
      <c r="AF86" s="228" t="str">
        <f aca="false" t="array" ref="AF86:AI89">IF(COUNTBLANK(CalcK!$AZ$22:$AZ$25)&lt;4,CalcK!$BE$22:$BH$25,CalcK!$BS$14:$BV$17)</f>
        <v/>
      </c>
      <c r="AG86" s="224" t="str">
        <v/>
      </c>
      <c r="AH86" s="224" t="str">
        <v/>
      </c>
      <c r="AI86" s="229" t="str">
        <v/>
      </c>
      <c r="AK86" s="223" t="str">
        <f aca="false" t="array" ref="AK86:AK89">CalcK!$BZ$14:$BZ$17</f>
        <v/>
      </c>
      <c r="AL86" s="224" t="str">
        <f aca="false" t="array" ref="AL86:AL89">CalcK!$CA$14:$CA$17</f>
        <v/>
      </c>
      <c r="AM86" s="224" t="str">
        <f aca="false" t="array" ref="AM86:AM89">CalcK!$CB$14:$CB$17</f>
        <v/>
      </c>
      <c r="AN86" s="225" t="str">
        <f aca="false" t="array" ref="AN86:AN89">CalcK!$CC$14:$CC$17</f>
        <v/>
      </c>
      <c r="AO86" s="226" t="str">
        <f aca="false">Language!$E$197</f>
        <v> - </v>
      </c>
      <c r="AP86" s="227" t="str">
        <f aca="false">IF(AK86="","",AN86-AM86)</f>
        <v/>
      </c>
      <c r="AQ86" s="228" t="str">
        <f aca="false" t="array" ref="AQ86:AT89">CalcK!$CE$14:$CH$17</f>
        <v/>
      </c>
      <c r="AR86" s="224" t="str">
        <v/>
      </c>
      <c r="AS86" s="224" t="str">
        <v/>
      </c>
      <c r="AT86" s="229" t="str">
        <v/>
      </c>
      <c r="AV86" s="230" t="n">
        <f aca="false" t="array" ref="AV86:AV89">VLOOKUP($D86:$D89,CalcK!$D$5:$P$8,13,0)</f>
        <v>0</v>
      </c>
      <c r="AW86" s="229" t="n">
        <f aca="false" t="array" ref="AW86:AW89">VLOOKUP($D86:$D89,CalcK!$D$5:$Q$8,14,0)</f>
        <v>5</v>
      </c>
    </row>
    <row r="87" customFormat="false" ht="15" hidden="false" customHeight="false" outlineLevel="0" collapsed="false">
      <c r="B87" s="222" t="str">
        <v/>
      </c>
      <c r="D87" s="231" t="str">
        <v>Colombia</v>
      </c>
      <c r="E87" s="232" t="n">
        <v>6</v>
      </c>
      <c r="F87" s="232" t="n">
        <f aca="false">G87-I87</f>
        <v>2</v>
      </c>
      <c r="G87" s="233" t="n">
        <v>5</v>
      </c>
      <c r="H87" s="234" t="str">
        <f aca="false">Language!$E$197</f>
        <v> - </v>
      </c>
      <c r="I87" s="235" t="n">
        <v>3</v>
      </c>
      <c r="J87" s="236" t="str">
        <v>1 - 2</v>
      </c>
      <c r="K87" s="237" t="str">
        <v/>
      </c>
      <c r="L87" s="232" t="str">
        <v>2 - 1</v>
      </c>
      <c r="M87" s="238" t="str">
        <v>2 - 0</v>
      </c>
      <c r="O87" s="231" t="str">
        <v/>
      </c>
      <c r="P87" s="232" t="str">
        <v/>
      </c>
      <c r="Q87" s="232" t="str">
        <v/>
      </c>
      <c r="R87" s="233" t="str">
        <v/>
      </c>
      <c r="S87" s="234" t="str">
        <f aca="false">Language!$E$197</f>
        <v> - </v>
      </c>
      <c r="T87" s="235" t="str">
        <f aca="false">IF(O87="","",R87-Q87)</f>
        <v/>
      </c>
      <c r="U87" s="236" t="str">
        <v/>
      </c>
      <c r="V87" s="237" t="str">
        <v/>
      </c>
      <c r="W87" s="232" t="str">
        <v/>
      </c>
      <c r="X87" s="238" t="str">
        <v/>
      </c>
      <c r="Z87" s="231" t="str">
        <v/>
      </c>
      <c r="AA87" s="232" t="str">
        <v/>
      </c>
      <c r="AB87" s="232" t="str">
        <v/>
      </c>
      <c r="AC87" s="233" t="str">
        <v/>
      </c>
      <c r="AD87" s="234" t="str">
        <f aca="false">Language!$E$197</f>
        <v> - </v>
      </c>
      <c r="AE87" s="235" t="str">
        <f aca="false">IF(Z87="","",AC87-AB87)</f>
        <v/>
      </c>
      <c r="AF87" s="236" t="str">
        <v/>
      </c>
      <c r="AG87" s="237" t="str">
        <v/>
      </c>
      <c r="AH87" s="232" t="str">
        <v/>
      </c>
      <c r="AI87" s="238" t="str">
        <v/>
      </c>
      <c r="AK87" s="231" t="str">
        <v/>
      </c>
      <c r="AL87" s="232" t="str">
        <v/>
      </c>
      <c r="AM87" s="232" t="str">
        <v/>
      </c>
      <c r="AN87" s="233" t="str">
        <v/>
      </c>
      <c r="AO87" s="234" t="str">
        <f aca="false">Language!$E$197</f>
        <v> - </v>
      </c>
      <c r="AP87" s="235" t="str">
        <f aca="false">IF(AK87="","",AN87-AM87)</f>
        <v/>
      </c>
      <c r="AQ87" s="236" t="str">
        <v/>
      </c>
      <c r="AR87" s="237" t="str">
        <v/>
      </c>
      <c r="AS87" s="232" t="str">
        <v/>
      </c>
      <c r="AT87" s="238" t="str">
        <v/>
      </c>
      <c r="AV87" s="239" t="n">
        <v>0</v>
      </c>
      <c r="AW87" s="238" t="n">
        <v>13</v>
      </c>
    </row>
    <row r="88" customFormat="false" ht="15" hidden="false" customHeight="false" outlineLevel="0" collapsed="false">
      <c r="B88" s="222" t="str">
        <v/>
      </c>
      <c r="D88" s="231" t="str">
        <v>DR Congo</v>
      </c>
      <c r="E88" s="232" t="n">
        <v>1</v>
      </c>
      <c r="F88" s="232" t="n">
        <f aca="false">G88-I88</f>
        <v>-3</v>
      </c>
      <c r="G88" s="233" t="n">
        <v>2</v>
      </c>
      <c r="H88" s="234" t="str">
        <f aca="false">Language!$E$197</f>
        <v> - </v>
      </c>
      <c r="I88" s="235" t="n">
        <v>5</v>
      </c>
      <c r="J88" s="236" t="str">
        <v>0 - 2</v>
      </c>
      <c r="K88" s="232" t="str">
        <v>1 - 2</v>
      </c>
      <c r="L88" s="237" t="str">
        <v/>
      </c>
      <c r="M88" s="238" t="str">
        <v>1 - 1</v>
      </c>
      <c r="O88" s="231" t="str">
        <v>DR Congo</v>
      </c>
      <c r="P88" s="232" t="n">
        <v>1</v>
      </c>
      <c r="Q88" s="232" t="n">
        <v>0</v>
      </c>
      <c r="R88" s="233" t="n">
        <v>1</v>
      </c>
      <c r="S88" s="234" t="str">
        <f aca="false">Language!$E$197</f>
        <v> - </v>
      </c>
      <c r="T88" s="235" t="n">
        <f aca="false">IF(O88="","",R88-Q88)</f>
        <v>1</v>
      </c>
      <c r="U88" s="236" t="str">
        <v/>
      </c>
      <c r="V88" s="232" t="str">
        <v/>
      </c>
      <c r="W88" s="237" t="str">
        <v/>
      </c>
      <c r="X88" s="238" t="str">
        <v>1 - 1</v>
      </c>
      <c r="Z88" s="231" t="str">
        <v/>
      </c>
      <c r="AA88" s="232" t="str">
        <v/>
      </c>
      <c r="AB88" s="232" t="str">
        <v/>
      </c>
      <c r="AC88" s="233" t="str">
        <v/>
      </c>
      <c r="AD88" s="234" t="str">
        <f aca="false">Language!$E$197</f>
        <v> - </v>
      </c>
      <c r="AE88" s="235" t="str">
        <f aca="false">IF(Z88="","",AC88-AB88)</f>
        <v/>
      </c>
      <c r="AF88" s="236" t="str">
        <v/>
      </c>
      <c r="AG88" s="232" t="str">
        <v/>
      </c>
      <c r="AH88" s="237" t="str">
        <v/>
      </c>
      <c r="AI88" s="238" t="str">
        <v/>
      </c>
      <c r="AK88" s="231" t="str">
        <v/>
      </c>
      <c r="AL88" s="232" t="str">
        <v/>
      </c>
      <c r="AM88" s="232" t="str">
        <v/>
      </c>
      <c r="AN88" s="233" t="str">
        <v/>
      </c>
      <c r="AO88" s="234" t="str">
        <f aca="false">Language!$E$197</f>
        <v> - </v>
      </c>
      <c r="AP88" s="235" t="str">
        <f aca="false">IF(AK88="","",AN88-AM88)</f>
        <v/>
      </c>
      <c r="AQ88" s="236" t="str">
        <v/>
      </c>
      <c r="AR88" s="232" t="str">
        <v/>
      </c>
      <c r="AS88" s="237" t="str">
        <v/>
      </c>
      <c r="AT88" s="238" t="str">
        <v/>
      </c>
      <c r="AV88" s="239" t="n">
        <v>0</v>
      </c>
      <c r="AW88" s="238" t="n">
        <v>46</v>
      </c>
    </row>
    <row r="89" customFormat="false" ht="15" hidden="false" customHeight="false" outlineLevel="0" collapsed="false">
      <c r="B89" s="222" t="str">
        <v/>
      </c>
      <c r="D89" s="240" t="str">
        <v>Uzbekistan</v>
      </c>
      <c r="E89" s="241" t="n">
        <v>1</v>
      </c>
      <c r="F89" s="241" t="n">
        <f aca="false">G89-I89</f>
        <v>-5</v>
      </c>
      <c r="G89" s="242" t="n">
        <v>1</v>
      </c>
      <c r="H89" s="243" t="str">
        <f aca="false">Language!$E$197</f>
        <v> - </v>
      </c>
      <c r="I89" s="244" t="n">
        <v>6</v>
      </c>
      <c r="J89" s="245" t="str">
        <v>0 - 3</v>
      </c>
      <c r="K89" s="241" t="str">
        <v>0 - 2</v>
      </c>
      <c r="L89" s="241" t="str">
        <v>1 - 1</v>
      </c>
      <c r="M89" s="246" t="str">
        <v/>
      </c>
      <c r="O89" s="240" t="str">
        <v>Uzbekistan</v>
      </c>
      <c r="P89" s="241" t="n">
        <v>1</v>
      </c>
      <c r="Q89" s="241" t="n">
        <v>0</v>
      </c>
      <c r="R89" s="242" t="n">
        <v>1</v>
      </c>
      <c r="S89" s="243" t="str">
        <f aca="false">Language!$E$197</f>
        <v> - </v>
      </c>
      <c r="T89" s="244" t="n">
        <f aca="false">IF(O89="","",R89-Q89)</f>
        <v>1</v>
      </c>
      <c r="U89" s="245" t="str">
        <v/>
      </c>
      <c r="V89" s="241" t="str">
        <v/>
      </c>
      <c r="W89" s="241" t="str">
        <v>1 - 1</v>
      </c>
      <c r="X89" s="246" t="str">
        <v/>
      </c>
      <c r="Z89" s="240" t="str">
        <v/>
      </c>
      <c r="AA89" s="241" t="str">
        <v/>
      </c>
      <c r="AB89" s="241" t="str">
        <v/>
      </c>
      <c r="AC89" s="242" t="str">
        <v/>
      </c>
      <c r="AD89" s="243" t="str">
        <f aca="false">Language!$E$197</f>
        <v> - </v>
      </c>
      <c r="AE89" s="244" t="str">
        <f aca="false">IF(Z89="","",AC89-AB89)</f>
        <v/>
      </c>
      <c r="AF89" s="245" t="str">
        <v/>
      </c>
      <c r="AG89" s="241" t="str">
        <v/>
      </c>
      <c r="AH89" s="241" t="str">
        <v/>
      </c>
      <c r="AI89" s="246" t="str">
        <v/>
      </c>
      <c r="AK89" s="240" t="str">
        <v/>
      </c>
      <c r="AL89" s="241" t="str">
        <v/>
      </c>
      <c r="AM89" s="241" t="str">
        <v/>
      </c>
      <c r="AN89" s="242" t="str">
        <v/>
      </c>
      <c r="AO89" s="243" t="str">
        <f aca="false">Language!$E$197</f>
        <v> - </v>
      </c>
      <c r="AP89" s="244" t="str">
        <f aca="false">IF(AK89="","",AN89-AM89)</f>
        <v/>
      </c>
      <c r="AQ89" s="245" t="str">
        <v/>
      </c>
      <c r="AR89" s="241" t="str">
        <v/>
      </c>
      <c r="AS89" s="241" t="str">
        <v/>
      </c>
      <c r="AT89" s="246" t="str">
        <v/>
      </c>
      <c r="AV89" s="247" t="n">
        <v>0</v>
      </c>
      <c r="AW89" s="248" t="n">
        <v>50</v>
      </c>
    </row>
    <row r="90" customFormat="false" ht="15" hidden="false" customHeight="false" outlineLevel="0" collapsed="false"/>
    <row r="91" customFormat="false" ht="15" hidden="false" customHeight="false" outlineLevel="0" collapsed="false"/>
    <row r="92" customFormat="false" ht="15" hidden="false" customHeight="false" outlineLevel="0" collapsed="false">
      <c r="D92" s="249"/>
      <c r="Z92" s="211" t="str">
        <f aca="false">IF(COUNTBLANK(CalcL!$BN$14:$BN$17)&lt;4,Language!$E$136,"")</f>
        <v/>
      </c>
      <c r="AK92" s="211" t="str">
        <f aca="false">IF(COUNTBLANK(CalcL!$BZ$14:$BZ$17)&lt;4,Language!$E$136,"")</f>
        <v/>
      </c>
    </row>
    <row r="93" customFormat="false" ht="22.05" hidden="false" customHeight="false" outlineLevel="0" collapsed="false">
      <c r="B93" s="212" t="s">
        <v>67</v>
      </c>
      <c r="C93" s="213"/>
      <c r="D93" s="214"/>
      <c r="E93" s="215" t="str">
        <f aca="false">Language!$E$131</f>
        <v>Pts.</v>
      </c>
      <c r="F93" s="215" t="str">
        <f aca="false">Language!$E$132</f>
        <v>GD</v>
      </c>
      <c r="G93" s="216" t="str">
        <f aca="false">Language!$E$133</f>
        <v>Goals</v>
      </c>
      <c r="H93" s="216"/>
      <c r="I93" s="216"/>
      <c r="J93" s="217" t="str">
        <f aca="false" t="array" ref="J93:M93">LEFT(CalcL!$H$21:$K$21,$D$4)</f>
        <v>England</v>
      </c>
      <c r="K93" s="218" t="str">
        <v>Croatia</v>
      </c>
      <c r="L93" s="218" t="str">
        <v>Ghana</v>
      </c>
      <c r="M93" s="219" t="str">
        <v>Panama</v>
      </c>
      <c r="O93" s="214"/>
      <c r="P93" s="215" t="str">
        <f aca="false">Language!$E$131</f>
        <v>Pts.</v>
      </c>
      <c r="Q93" s="215" t="str">
        <f aca="false">Language!$E$132</f>
        <v>GD</v>
      </c>
      <c r="R93" s="216" t="str">
        <f aca="false">Language!$E$133</f>
        <v>Goals</v>
      </c>
      <c r="S93" s="216"/>
      <c r="T93" s="216"/>
      <c r="U93" s="217" t="str">
        <f aca="false" t="array" ref="U93:X93">LEFT(CalcL!$BE$13:$BH$13,$D$4)</f>
        <v/>
      </c>
      <c r="V93" s="218" t="str">
        <v>Croatia</v>
      </c>
      <c r="W93" s="218" t="str">
        <v>Ghana</v>
      </c>
      <c r="X93" s="219" t="str">
        <v/>
      </c>
      <c r="Z93" s="214"/>
      <c r="AA93" s="215" t="str">
        <f aca="false">Language!$E$131</f>
        <v>Pts.</v>
      </c>
      <c r="AB93" s="215" t="str">
        <f aca="false">Language!$E$132</f>
        <v>GD</v>
      </c>
      <c r="AC93" s="216" t="str">
        <f aca="false">Language!$E$133</f>
        <v>Goals</v>
      </c>
      <c r="AD93" s="216"/>
      <c r="AE93" s="216"/>
      <c r="AF93" s="217" t="str">
        <f aca="false" t="array" ref="AF93:AI93">IF(COUNTBLANK(CalcL!$AZ$22:$AZ$25)&lt;4,LEFT(CalcL!$BE$21:$BH$21,$D$4),LEFT(CalcL!$BS$13:$BV$13,$D$4))</f>
        <v/>
      </c>
      <c r="AG93" s="218" t="str">
        <v/>
      </c>
      <c r="AH93" s="218" t="str">
        <v/>
      </c>
      <c r="AI93" s="219" t="str">
        <v/>
      </c>
      <c r="AK93" s="214"/>
      <c r="AL93" s="215" t="str">
        <f aca="false">Language!$E$131</f>
        <v>Pts.</v>
      </c>
      <c r="AM93" s="215" t="str">
        <f aca="false">Language!$E$132</f>
        <v>GD</v>
      </c>
      <c r="AN93" s="216" t="str">
        <f aca="false">Language!$E$133</f>
        <v>Goals</v>
      </c>
      <c r="AO93" s="216"/>
      <c r="AP93" s="216"/>
      <c r="AQ93" s="217" t="str">
        <f aca="false" t="array" ref="AQ93:AT93">LEFT(CalcL!$CE$13:$CH$13,$D$4)</f>
        <v/>
      </c>
      <c r="AR93" s="218" t="str">
        <v/>
      </c>
      <c r="AS93" s="218" t="str">
        <v/>
      </c>
      <c r="AT93" s="219" t="str">
        <v/>
      </c>
      <c r="AV93" s="220" t="str">
        <f aca="false">Language!$E$123</f>
        <v>Fair play</v>
      </c>
      <c r="AW93" s="221" t="str">
        <f aca="false">Language!$E$186</f>
        <v>FIFA Rank</v>
      </c>
    </row>
    <row r="94" customFormat="false" ht="15" hidden="false" customHeight="false" outlineLevel="0" collapsed="false">
      <c r="B94" s="222" t="str">
        <f aca="false" t="array" ref="B94:B97">IF(CalcL!$M$22:$M$25,"•","")</f>
        <v/>
      </c>
      <c r="D94" s="223" t="str">
        <f aca="false" t="array" ref="D94:D97">CalcL!$D$22:$D$25</f>
        <v>England</v>
      </c>
      <c r="E94" s="224" t="n">
        <f aca="false" t="array" ref="E94:E97">CalcL!$E$22:$E$25</f>
        <v>9</v>
      </c>
      <c r="F94" s="224" t="n">
        <f aca="false">G94-I94</f>
        <v>6</v>
      </c>
      <c r="G94" s="225" t="n">
        <f aca="false" t="array" ref="G94:G97">CalcL!$F$22:$F$25</f>
        <v>6</v>
      </c>
      <c r="H94" s="226" t="str">
        <f aca="false">Language!$E$197</f>
        <v> - </v>
      </c>
      <c r="I94" s="227" t="n">
        <f aca="false" t="array" ref="I94:I97">CalcL!$G$22:$G$25</f>
        <v>0</v>
      </c>
      <c r="J94" s="228" t="str">
        <f aca="false" t="array" ref="J94:M97">CalcL!$H$22:$K$25</f>
        <v/>
      </c>
      <c r="K94" s="224" t="str">
        <v>2 - 0</v>
      </c>
      <c r="L94" s="224" t="str">
        <v>2 - 0</v>
      </c>
      <c r="M94" s="229" t="str">
        <v>2 - 0</v>
      </c>
      <c r="O94" s="223" t="str">
        <f aca="false" t="array" ref="O94:O97">CalcL!$AZ$14:$AZ$17</f>
        <v/>
      </c>
      <c r="P94" s="224" t="str">
        <f aca="false" t="array" ref="P94:P97">CalcL!$BA$14:$BA$17</f>
        <v/>
      </c>
      <c r="Q94" s="224" t="str">
        <f aca="false" t="array" ref="Q94:Q97">CalcL!$BB$14:$BB$17</f>
        <v/>
      </c>
      <c r="R94" s="225" t="str">
        <f aca="false" t="array" ref="R94:R97">CalcL!$BC$14:$BC$17</f>
        <v/>
      </c>
      <c r="S94" s="226" t="str">
        <f aca="false">Language!$E$197</f>
        <v> - </v>
      </c>
      <c r="T94" s="227" t="str">
        <f aca="false">IF(O94="","",R94-Q94)</f>
        <v/>
      </c>
      <c r="U94" s="228" t="str">
        <f aca="false" t="array" ref="U94:X97">CalcL!$BE$14:$BH$17</f>
        <v/>
      </c>
      <c r="V94" s="224" t="str">
        <v/>
      </c>
      <c r="W94" s="224" t="str">
        <v/>
      </c>
      <c r="X94" s="229" t="str">
        <v/>
      </c>
      <c r="Z94" s="223" t="str">
        <f aca="false" t="array" ref="Z94:Z97">IF(COUNTBLANK(CalcL!$AZ$22:$AZ$25)&lt;4,CalcL!$AZ$22:$AZ$25,CalcL!$BN$14:$BN$17)</f>
        <v/>
      </c>
      <c r="AA94" s="224" t="str">
        <f aca="false" t="array" ref="AA94:AA97">IF(COUNTBLANK(CalcL!$AZ$22:$AZ$25)&lt;4,CalcL!$BA$22:$BA$25,CalcL!$BO$14:$BO$17)</f>
        <v/>
      </c>
      <c r="AB94" s="224" t="str">
        <f aca="false" t="array" ref="AB94:AB97">IF(COUNTBLANK(CalcL!$AZ$22:$AZ$25)&lt;4,CalcL!$BB$22:$BB$25,CalcL!$BP$14:$BP$17)</f>
        <v/>
      </c>
      <c r="AC94" s="225" t="str">
        <f aca="false" t="array" ref="AC94:AC97">IF(COUNTBLANK(CalcL!$AZ$22:$AZ$25)&lt;4,CalcL!$BC$22:$BC$25,CalcL!$BQ$14:$BQ$17)</f>
        <v/>
      </c>
      <c r="AD94" s="226" t="str">
        <f aca="false">Language!$E$197</f>
        <v> - </v>
      </c>
      <c r="AE94" s="227" t="str">
        <f aca="false">IF(Z94="","",AC94-AB94)</f>
        <v/>
      </c>
      <c r="AF94" s="228" t="str">
        <f aca="false" t="array" ref="AF94:AI97">IF(COUNTBLANK(CalcL!$AZ$22:$AZ$25)&lt;4,CalcL!$BE$22:$BH$25,CalcL!$BS$14:$BV$17)</f>
        <v/>
      </c>
      <c r="AG94" s="224" t="str">
        <v/>
      </c>
      <c r="AH94" s="224" t="str">
        <v/>
      </c>
      <c r="AI94" s="229" t="str">
        <v/>
      </c>
      <c r="AK94" s="223" t="str">
        <f aca="false" t="array" ref="AK94:AK97">CalcL!$BZ$14:$BZ$17</f>
        <v/>
      </c>
      <c r="AL94" s="224" t="str">
        <f aca="false" t="array" ref="AL94:AL97">CalcL!$CA$14:$CA$17</f>
        <v/>
      </c>
      <c r="AM94" s="224" t="str">
        <f aca="false" t="array" ref="AM94:AM97">CalcL!$CB$14:$CB$17</f>
        <v/>
      </c>
      <c r="AN94" s="225" t="str">
        <f aca="false" t="array" ref="AN94:AN97">CalcL!$CC$14:$CC$17</f>
        <v/>
      </c>
      <c r="AO94" s="226" t="str">
        <f aca="false">Language!$E$197</f>
        <v> - </v>
      </c>
      <c r="AP94" s="227" t="str">
        <f aca="false">IF(AK94="","",AN94-AM94)</f>
        <v/>
      </c>
      <c r="AQ94" s="228" t="str">
        <f aca="false" t="array" ref="AQ94:AT97">CalcL!$CE$14:$CH$17</f>
        <v/>
      </c>
      <c r="AR94" s="224" t="str">
        <v/>
      </c>
      <c r="AS94" s="224" t="str">
        <v/>
      </c>
      <c r="AT94" s="229" t="str">
        <v/>
      </c>
      <c r="AV94" s="230" t="n">
        <f aca="false" t="array" ref="AV94:AV97">VLOOKUP($D94:$D97,CalcL!$D$5:$P$8,13,0)</f>
        <v>0</v>
      </c>
      <c r="AW94" s="229" t="n">
        <f aca="false" t="array" ref="AW94:AW97">VLOOKUP($D94:$D97,CalcL!$D$5:$Q$8,14,0)</f>
        <v>4</v>
      </c>
    </row>
    <row r="95" customFormat="false" ht="15" hidden="false" customHeight="false" outlineLevel="0" collapsed="false">
      <c r="B95" s="222" t="str">
        <v>•</v>
      </c>
      <c r="D95" s="231" t="str">
        <v>Croatia</v>
      </c>
      <c r="E95" s="232" t="n">
        <v>4</v>
      </c>
      <c r="F95" s="232" t="n">
        <f aca="false">G95-I95</f>
        <v>0</v>
      </c>
      <c r="G95" s="233" t="n">
        <v>3</v>
      </c>
      <c r="H95" s="234" t="str">
        <f aca="false">Language!$E$197</f>
        <v> - </v>
      </c>
      <c r="I95" s="235" t="n">
        <v>3</v>
      </c>
      <c r="J95" s="236" t="str">
        <v>0 - 2</v>
      </c>
      <c r="K95" s="237" t="str">
        <v/>
      </c>
      <c r="L95" s="232" t="str">
        <v>1 - 1</v>
      </c>
      <c r="M95" s="238" t="str">
        <v>2 - 0</v>
      </c>
      <c r="O95" s="231" t="str">
        <v>Croatia</v>
      </c>
      <c r="P95" s="232" t="n">
        <v>1</v>
      </c>
      <c r="Q95" s="232" t="n">
        <v>0</v>
      </c>
      <c r="R95" s="233" t="n">
        <v>1</v>
      </c>
      <c r="S95" s="234" t="str">
        <f aca="false">Language!$E$197</f>
        <v> - </v>
      </c>
      <c r="T95" s="235" t="n">
        <f aca="false">IF(O95="","",R95-Q95)</f>
        <v>1</v>
      </c>
      <c r="U95" s="236" t="str">
        <v/>
      </c>
      <c r="V95" s="237" t="str">
        <v/>
      </c>
      <c r="W95" s="232" t="str">
        <v>1 - 1</v>
      </c>
      <c r="X95" s="238" t="str">
        <v/>
      </c>
      <c r="Z95" s="231" t="str">
        <v/>
      </c>
      <c r="AA95" s="232" t="str">
        <v/>
      </c>
      <c r="AB95" s="232" t="str">
        <v/>
      </c>
      <c r="AC95" s="233" t="str">
        <v/>
      </c>
      <c r="AD95" s="234" t="str">
        <f aca="false">Language!$E$197</f>
        <v> - </v>
      </c>
      <c r="AE95" s="235" t="str">
        <f aca="false">IF(Z95="","",AC95-AB95)</f>
        <v/>
      </c>
      <c r="AF95" s="236" t="str">
        <v/>
      </c>
      <c r="AG95" s="237" t="str">
        <v/>
      </c>
      <c r="AH95" s="232" t="str">
        <v/>
      </c>
      <c r="AI95" s="238" t="str">
        <v/>
      </c>
      <c r="AK95" s="231" t="str">
        <v/>
      </c>
      <c r="AL95" s="232" t="str">
        <v/>
      </c>
      <c r="AM95" s="232" t="str">
        <v/>
      </c>
      <c r="AN95" s="233" t="str">
        <v/>
      </c>
      <c r="AO95" s="234" t="str">
        <f aca="false">Language!$E$197</f>
        <v> - </v>
      </c>
      <c r="AP95" s="235" t="str">
        <f aca="false">IF(AK95="","",AN95-AM95)</f>
        <v/>
      </c>
      <c r="AQ95" s="236" t="str">
        <v/>
      </c>
      <c r="AR95" s="237" t="str">
        <v/>
      </c>
      <c r="AS95" s="232" t="str">
        <v/>
      </c>
      <c r="AT95" s="238" t="str">
        <v/>
      </c>
      <c r="AV95" s="239" t="n">
        <v>0</v>
      </c>
      <c r="AW95" s="238" t="n">
        <v>11</v>
      </c>
    </row>
    <row r="96" customFormat="false" ht="15" hidden="false" customHeight="false" outlineLevel="0" collapsed="false">
      <c r="B96" s="222" t="str">
        <v>•</v>
      </c>
      <c r="D96" s="231" t="str">
        <v>Ghana</v>
      </c>
      <c r="E96" s="232" t="n">
        <v>4</v>
      </c>
      <c r="F96" s="232" t="n">
        <f aca="false">G96-I96</f>
        <v>0</v>
      </c>
      <c r="G96" s="233" t="n">
        <v>3</v>
      </c>
      <c r="H96" s="234" t="str">
        <f aca="false">Language!$E$197</f>
        <v> - </v>
      </c>
      <c r="I96" s="235" t="n">
        <v>3</v>
      </c>
      <c r="J96" s="236" t="str">
        <v>0 - 2</v>
      </c>
      <c r="K96" s="232" t="str">
        <v>1 - 1</v>
      </c>
      <c r="L96" s="237" t="str">
        <v/>
      </c>
      <c r="M96" s="238" t="str">
        <v>2 - 0</v>
      </c>
      <c r="O96" s="231" t="str">
        <v>Ghana</v>
      </c>
      <c r="P96" s="232" t="n">
        <v>1</v>
      </c>
      <c r="Q96" s="232" t="n">
        <v>0</v>
      </c>
      <c r="R96" s="233" t="n">
        <v>1</v>
      </c>
      <c r="S96" s="234" t="str">
        <f aca="false">Language!$E$197</f>
        <v> - </v>
      </c>
      <c r="T96" s="235" t="n">
        <f aca="false">IF(O96="","",R96-Q96)</f>
        <v>1</v>
      </c>
      <c r="U96" s="236" t="str">
        <v/>
      </c>
      <c r="V96" s="232" t="str">
        <v>1 - 1</v>
      </c>
      <c r="W96" s="237" t="str">
        <v/>
      </c>
      <c r="X96" s="238" t="str">
        <v/>
      </c>
      <c r="Z96" s="231" t="str">
        <v/>
      </c>
      <c r="AA96" s="232" t="str">
        <v/>
      </c>
      <c r="AB96" s="232" t="str">
        <v/>
      </c>
      <c r="AC96" s="233" t="str">
        <v/>
      </c>
      <c r="AD96" s="234" t="str">
        <f aca="false">Language!$E$197</f>
        <v> - </v>
      </c>
      <c r="AE96" s="235" t="str">
        <f aca="false">IF(Z96="","",AC96-AB96)</f>
        <v/>
      </c>
      <c r="AF96" s="236" t="str">
        <v/>
      </c>
      <c r="AG96" s="232" t="str">
        <v/>
      </c>
      <c r="AH96" s="237" t="str">
        <v/>
      </c>
      <c r="AI96" s="238" t="str">
        <v/>
      </c>
      <c r="AK96" s="231" t="str">
        <v/>
      </c>
      <c r="AL96" s="232" t="str">
        <v/>
      </c>
      <c r="AM96" s="232" t="str">
        <v/>
      </c>
      <c r="AN96" s="233" t="str">
        <v/>
      </c>
      <c r="AO96" s="234" t="str">
        <f aca="false">Language!$E$197</f>
        <v> - </v>
      </c>
      <c r="AP96" s="235" t="str">
        <f aca="false">IF(AK96="","",AN96-AM96)</f>
        <v/>
      </c>
      <c r="AQ96" s="236" t="str">
        <v/>
      </c>
      <c r="AR96" s="232" t="str">
        <v/>
      </c>
      <c r="AS96" s="237" t="str">
        <v/>
      </c>
      <c r="AT96" s="238" t="str">
        <v/>
      </c>
      <c r="AV96" s="239" t="n">
        <v>0</v>
      </c>
      <c r="AW96" s="238" t="n">
        <v>74</v>
      </c>
    </row>
    <row r="97" customFormat="false" ht="15" hidden="false" customHeight="false" outlineLevel="0" collapsed="false">
      <c r="B97" s="222" t="str">
        <v/>
      </c>
      <c r="D97" s="240" t="str">
        <v>Panama</v>
      </c>
      <c r="E97" s="241" t="n">
        <v>0</v>
      </c>
      <c r="F97" s="241" t="n">
        <f aca="false">G97-I97</f>
        <v>-6</v>
      </c>
      <c r="G97" s="242" t="n">
        <v>0</v>
      </c>
      <c r="H97" s="243" t="str">
        <f aca="false">Language!$E$197</f>
        <v> - </v>
      </c>
      <c r="I97" s="244" t="n">
        <v>6</v>
      </c>
      <c r="J97" s="245" t="str">
        <v>0 - 2</v>
      </c>
      <c r="K97" s="241" t="str">
        <v>0 - 2</v>
      </c>
      <c r="L97" s="241" t="str">
        <v>0 - 2</v>
      </c>
      <c r="M97" s="246" t="str">
        <v/>
      </c>
      <c r="O97" s="240" t="str">
        <v/>
      </c>
      <c r="P97" s="241" t="str">
        <v/>
      </c>
      <c r="Q97" s="241" t="str">
        <v/>
      </c>
      <c r="R97" s="242" t="str">
        <v/>
      </c>
      <c r="S97" s="243" t="str">
        <f aca="false">Language!$E$197</f>
        <v> - </v>
      </c>
      <c r="T97" s="244" t="str">
        <f aca="false">IF(O97="","",R97-Q97)</f>
        <v/>
      </c>
      <c r="U97" s="245" t="str">
        <v/>
      </c>
      <c r="V97" s="241" t="str">
        <v/>
      </c>
      <c r="W97" s="241" t="str">
        <v/>
      </c>
      <c r="X97" s="246" t="str">
        <v/>
      </c>
      <c r="Z97" s="240" t="str">
        <v/>
      </c>
      <c r="AA97" s="241" t="str">
        <v/>
      </c>
      <c r="AB97" s="241" t="str">
        <v/>
      </c>
      <c r="AC97" s="242" t="str">
        <v/>
      </c>
      <c r="AD97" s="243" t="str">
        <f aca="false">Language!$E$197</f>
        <v> - </v>
      </c>
      <c r="AE97" s="244" t="str">
        <f aca="false">IF(Z97="","",AC97-AB97)</f>
        <v/>
      </c>
      <c r="AF97" s="245" t="str">
        <v/>
      </c>
      <c r="AG97" s="241" t="str">
        <v/>
      </c>
      <c r="AH97" s="241" t="str">
        <v/>
      </c>
      <c r="AI97" s="246" t="str">
        <v/>
      </c>
      <c r="AK97" s="240" t="str">
        <v/>
      </c>
      <c r="AL97" s="241" t="str">
        <v/>
      </c>
      <c r="AM97" s="241" t="str">
        <v/>
      </c>
      <c r="AN97" s="242" t="str">
        <v/>
      </c>
      <c r="AO97" s="243" t="str">
        <f aca="false">Language!$E$197</f>
        <v> - </v>
      </c>
      <c r="AP97" s="244" t="str">
        <f aca="false">IF(AK97="","",AN97-AM97)</f>
        <v/>
      </c>
      <c r="AQ97" s="245" t="str">
        <v/>
      </c>
      <c r="AR97" s="241" t="str">
        <v/>
      </c>
      <c r="AS97" s="241" t="str">
        <v/>
      </c>
      <c r="AT97" s="246" t="str">
        <v/>
      </c>
      <c r="AV97" s="247" t="n">
        <v>0</v>
      </c>
      <c r="AW97" s="248" t="n">
        <v>33</v>
      </c>
    </row>
    <row r="98" customFormat="false" ht="15" hidden="false" customHeight="false" outlineLevel="0" collapsed="false"/>
    <row r="99" customFormat="false" ht="15" hidden="false" customHeight="false" outlineLevel="0" collapsed="false">
      <c r="C99" s="250" t="s">
        <v>68</v>
      </c>
      <c r="D99" s="251" t="str">
        <f aca="false">Language!$E$199</f>
        <v>A red dot means that the fair play rating or the FIFA world ranking will determine this team's placement</v>
      </c>
      <c r="E99" s="251"/>
      <c r="F99" s="251"/>
      <c r="G99" s="251"/>
      <c r="H99" s="251"/>
      <c r="I99" s="251"/>
      <c r="J99" s="251"/>
      <c r="K99" s="251"/>
      <c r="L99" s="251"/>
      <c r="M99" s="251"/>
    </row>
    <row r="100" customFormat="false" ht="15" hidden="false" customHeight="false" outlineLevel="0" collapsed="false">
      <c r="D100" s="251"/>
      <c r="E100" s="251"/>
      <c r="F100" s="251"/>
      <c r="G100" s="251"/>
      <c r="H100" s="251"/>
      <c r="I100" s="251"/>
      <c r="J100" s="251"/>
      <c r="K100" s="251"/>
      <c r="L100" s="251"/>
      <c r="M100" s="251"/>
    </row>
    <row r="101" customFormat="false" ht="15" hidden="false" customHeight="true" outlineLevel="0" collapsed="false">
      <c r="D101" s="251"/>
      <c r="E101" s="251"/>
      <c r="F101" s="251"/>
      <c r="G101" s="251"/>
      <c r="H101" s="251"/>
      <c r="I101" s="251"/>
      <c r="J101" s="251"/>
      <c r="K101" s="251"/>
      <c r="L101" s="251"/>
      <c r="M101" s="251"/>
    </row>
    <row r="102" customFormat="false" ht="15" hidden="false" customHeight="false" outlineLevel="0" collapsed="false"/>
  </sheetData>
  <sheetProtection sheet="true" selectLockedCells="true"/>
  <mergeCells count="49">
    <mergeCell ref="G5:I5"/>
    <mergeCell ref="R5:T5"/>
    <mergeCell ref="AC5:AE5"/>
    <mergeCell ref="AN5:AP5"/>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77:I77"/>
    <mergeCell ref="R77:T77"/>
    <mergeCell ref="AC77:AE77"/>
    <mergeCell ref="AN77:AP77"/>
    <mergeCell ref="G85:I85"/>
    <mergeCell ref="R85:T85"/>
    <mergeCell ref="AC85:AE85"/>
    <mergeCell ref="AN85:AP85"/>
    <mergeCell ref="G93:I93"/>
    <mergeCell ref="R93:T93"/>
    <mergeCell ref="AC93:AE93"/>
    <mergeCell ref="AN93:AP93"/>
    <mergeCell ref="D99:M101"/>
  </mergeCells>
  <conditionalFormatting sqref="AV6:AW97">
    <cfRule type="expression" priority="2" aboveAverage="0" equalAverage="0" bottom="0" percent="0" rank="0" text="" dxfId="26">
      <formula>$B6=""</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G15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2578125" defaultRowHeight="15.75" customHeight="false" zeroHeight="true" outlineLevelRow="0" outlineLevelCol="0"/>
  <cols>
    <col collapsed="false" customWidth="true" hidden="false" outlineLevel="0" max="1" min="1" style="252" width="3.29"/>
    <col collapsed="false" customWidth="true" hidden="false" outlineLevel="0" max="2" min="2" style="252"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53" width="4.71"/>
    <col collapsed="false" customWidth="true" hidden="false" outlineLevel="0" max="8" min="8" style="135" width="9.86"/>
    <col collapsed="false" customWidth="true" hidden="false" outlineLevel="0" max="9" min="9" style="135" width="4.71"/>
    <col collapsed="false" customWidth="true" hidden="false" outlineLevel="0" max="10" min="10" style="135" width="15.71"/>
    <col collapsed="false" customWidth="true" hidden="false" outlineLevel="0" max="11" min="11" style="135" width="4.71"/>
    <col collapsed="false" customWidth="true" hidden="false" outlineLevel="0" max="12" min="12" style="135" width="15.71"/>
    <col collapsed="false" customWidth="true" hidden="false" outlineLevel="0" max="14" min="13" style="135" width="4.71"/>
    <col collapsed="false" customWidth="true" hidden="false" outlineLevel="0" max="20" min="15" style="135" width="3.71"/>
    <col collapsed="false" customWidth="true" hidden="false" outlineLevel="0" max="21" min="21" style="0" width="10.45"/>
    <col collapsed="false" customWidth="true" hidden="false" outlineLevel="0" max="22" min="22" style="135" width="4.71"/>
    <col collapsed="false" customWidth="true" hidden="false" outlineLevel="0" max="23" min="23" style="135" width="15.71"/>
    <col collapsed="false" customWidth="true" hidden="false" outlineLevel="0" max="24" min="24" style="135" width="4.71"/>
    <col collapsed="false" customWidth="true" hidden="false" outlineLevel="0" max="25" min="25" style="135" width="15.71"/>
    <col collapsed="false" customWidth="true" hidden="false" outlineLevel="0" max="27" min="26" style="135" width="4.71"/>
    <col collapsed="false" customWidth="true" hidden="false" outlineLevel="0" max="33" min="28" style="135" width="3.71"/>
    <col collapsed="false" customWidth="false" hidden="false" outlineLevel="0" max="34" min="34" style="1" width="11.43"/>
    <col collapsed="false" customWidth="true" hidden="false" outlineLevel="0" max="35" min="35" style="135" width="4.71"/>
    <col collapsed="false" customWidth="true" hidden="false" outlineLevel="0" max="36" min="36" style="135" width="15.71"/>
    <col collapsed="false" customWidth="true" hidden="false" outlineLevel="0" max="37" min="37" style="135" width="4.71"/>
    <col collapsed="false" customWidth="true" hidden="false" outlineLevel="0" max="38" min="38" style="135" width="15.71"/>
    <col collapsed="false" customWidth="true" hidden="false" outlineLevel="0" max="40" min="39" style="135" width="4.71"/>
    <col collapsed="false" customWidth="true" hidden="false" outlineLevel="0" max="46" min="41" style="135" width="3.71"/>
    <col collapsed="false" customWidth="false" hidden="false" outlineLevel="0" max="47" min="47" style="1" width="11.43"/>
    <col collapsed="false" customWidth="true" hidden="false" outlineLevel="0" max="48" min="48" style="135" width="4.71"/>
    <col collapsed="false" customWidth="true" hidden="false" outlineLevel="0" max="49" min="49" style="135" width="15.71"/>
    <col collapsed="false" customWidth="true" hidden="false" outlineLevel="0" max="50" min="50" style="135" width="4.71"/>
    <col collapsed="false" customWidth="true" hidden="false" outlineLevel="0" max="51" min="51" style="135" width="15.71"/>
    <col collapsed="false" customWidth="true" hidden="false" outlineLevel="0" max="53" min="52" style="135" width="4.71"/>
    <col collapsed="false" customWidth="true" hidden="false" outlineLevel="0" max="59" min="54" style="135" width="3.71"/>
    <col collapsed="false" customWidth="false" hidden="false" outlineLevel="0" max="60" min="60" style="1" width="11.43"/>
    <col collapsed="false" customWidth="true" hidden="false" outlineLevel="0" max="61" min="61" style="135" width="4.71"/>
    <col collapsed="false" customWidth="true" hidden="false" outlineLevel="0" max="62" min="62" style="135" width="15.71"/>
    <col collapsed="false" customWidth="true" hidden="false" outlineLevel="0" max="63" min="63" style="135" width="4.71"/>
    <col collapsed="false" customWidth="true" hidden="false" outlineLevel="0" max="64" min="64" style="135" width="15.71"/>
    <col collapsed="false" customWidth="true" hidden="false" outlineLevel="0" max="66" min="65" style="135" width="4.71"/>
    <col collapsed="false" customWidth="true" hidden="false" outlineLevel="0" max="72" min="67" style="135" width="3.71"/>
    <col collapsed="false" customWidth="false" hidden="false" outlineLevel="0" max="73" min="73" style="1" width="11.43"/>
    <col collapsed="false" customWidth="true" hidden="false" outlineLevel="0" max="74" min="74" style="135" width="4.71"/>
    <col collapsed="false" customWidth="true" hidden="false" outlineLevel="0" max="75" min="75" style="135" width="15.71"/>
    <col collapsed="false" customWidth="true" hidden="false" outlineLevel="0" max="76" min="76" style="135" width="4.71"/>
    <col collapsed="false" customWidth="true" hidden="false" outlineLevel="0" max="77" min="77" style="135" width="15.71"/>
    <col collapsed="false" customWidth="true" hidden="false" outlineLevel="0" max="79" min="78" style="135" width="4.71"/>
    <col collapsed="false" customWidth="true" hidden="false" outlineLevel="0" max="85" min="80" style="135" width="3.71"/>
    <col collapsed="false" customWidth="false" hidden="false" outlineLevel="0" max="86" min="86" style="1" width="11.43"/>
    <col collapsed="false" customWidth="true" hidden="false" outlineLevel="0" max="87" min="87" style="135" width="4.71"/>
    <col collapsed="false" customWidth="true" hidden="false" outlineLevel="0" max="88" min="88" style="135" width="15.71"/>
    <col collapsed="false" customWidth="true" hidden="false" outlineLevel="0" max="89" min="89" style="135" width="4.71"/>
    <col collapsed="false" customWidth="true" hidden="false" outlineLevel="0" max="90" min="90" style="135" width="15.71"/>
    <col collapsed="false" customWidth="true" hidden="false" outlineLevel="0" max="92" min="91" style="135" width="4.71"/>
    <col collapsed="false" customWidth="true" hidden="false" outlineLevel="0" max="98" min="93" style="135" width="3.71"/>
    <col collapsed="false" customWidth="false" hidden="false" outlineLevel="0" max="99" min="99" style="1" width="11.43"/>
    <col collapsed="false" customWidth="true" hidden="false" outlineLevel="0" max="100" min="100" style="135" width="4.71"/>
    <col collapsed="false" customWidth="true" hidden="false" outlineLevel="0" max="101" min="101" style="135" width="15.71"/>
    <col collapsed="false" customWidth="true" hidden="false" outlineLevel="0" max="102" min="102" style="135" width="4.71"/>
    <col collapsed="false" customWidth="true" hidden="false" outlineLevel="0" max="103" min="103" style="135" width="15.71"/>
    <col collapsed="false" customWidth="true" hidden="false" outlineLevel="0" max="105" min="104" style="135" width="4.71"/>
    <col collapsed="false" customWidth="true" hidden="false" outlineLevel="0" max="111" min="106" style="135" width="3.71"/>
    <col collapsed="false" customWidth="false" hidden="false" outlineLevel="0" max="112" min="112" style="1" width="11.43"/>
    <col collapsed="false" customWidth="true" hidden="false" outlineLevel="0" max="113" min="113" style="135" width="4.71"/>
    <col collapsed="false" customWidth="true" hidden="false" outlineLevel="0" max="114" min="114" style="135" width="15.71"/>
    <col collapsed="false" customWidth="true" hidden="false" outlineLevel="0" max="115" min="115" style="135" width="4.71"/>
    <col collapsed="false" customWidth="true" hidden="false" outlineLevel="0" max="116" min="116" style="135" width="15.71"/>
    <col collapsed="false" customWidth="true" hidden="false" outlineLevel="0" max="118" min="117" style="135" width="4.71"/>
    <col collapsed="false" customWidth="true" hidden="false" outlineLevel="0" max="124" min="119" style="135" width="3.71"/>
    <col collapsed="false" customWidth="false" hidden="false" outlineLevel="0" max="125" min="125" style="1" width="11.43"/>
    <col collapsed="false" customWidth="true" hidden="false" outlineLevel="0" max="126" min="126" style="135" width="4.71"/>
    <col collapsed="false" customWidth="true" hidden="false" outlineLevel="0" max="127" min="127" style="135" width="15.71"/>
    <col collapsed="false" customWidth="true" hidden="false" outlineLevel="0" max="128" min="128" style="135" width="4.71"/>
    <col collapsed="false" customWidth="true" hidden="false" outlineLevel="0" max="129" min="129" style="135" width="15.71"/>
    <col collapsed="false" customWidth="true" hidden="false" outlineLevel="0" max="131" min="130" style="135" width="4.71"/>
    <col collapsed="false" customWidth="true" hidden="false" outlineLevel="0" max="137" min="132" style="135" width="3.71"/>
    <col collapsed="false" customWidth="false" hidden="false" outlineLevel="0" max="138" min="138" style="1" width="11.43"/>
    <col collapsed="false" customWidth="true" hidden="false" outlineLevel="0" max="139" min="139" style="135" width="4.71"/>
    <col collapsed="false" customWidth="true" hidden="false" outlineLevel="0" max="140" min="140" style="135" width="15.71"/>
    <col collapsed="false" customWidth="true" hidden="false" outlineLevel="0" max="141" min="141" style="135" width="4.71"/>
    <col collapsed="false" customWidth="true" hidden="false" outlineLevel="0" max="142" min="142" style="135" width="15.71"/>
    <col collapsed="false" customWidth="true" hidden="false" outlineLevel="0" max="144" min="143" style="135" width="4.71"/>
    <col collapsed="false" customWidth="true" hidden="false" outlineLevel="0" max="150" min="145" style="135" width="3.71"/>
    <col collapsed="false" customWidth="false" hidden="false" outlineLevel="0" max="151" min="151" style="1" width="11.43"/>
    <col collapsed="false" customWidth="true" hidden="false" outlineLevel="0" max="152" min="152" style="135" width="4.71"/>
    <col collapsed="false" customWidth="true" hidden="false" outlineLevel="0" max="153" min="153" style="135" width="15.71"/>
    <col collapsed="false" customWidth="true" hidden="false" outlineLevel="0" max="154" min="154" style="135" width="4.71"/>
    <col collapsed="false" customWidth="true" hidden="false" outlineLevel="0" max="155" min="155" style="135" width="15.71"/>
    <col collapsed="false" customWidth="true" hidden="false" outlineLevel="0" max="157" min="156" style="135" width="4.71"/>
    <col collapsed="false" customWidth="true" hidden="false" outlineLevel="0" max="163" min="158" style="135" width="3.71"/>
    <col collapsed="false" customWidth="false" hidden="false" outlineLevel="0" max="164" min="164" style="1" width="11.43"/>
    <col collapsed="false" customWidth="true" hidden="false" outlineLevel="0" max="165" min="165" style="135" width="4.71"/>
    <col collapsed="false" customWidth="true" hidden="false" outlineLevel="0" max="166" min="166" style="135" width="15.71"/>
    <col collapsed="false" customWidth="true" hidden="false" outlineLevel="0" max="167" min="167" style="135" width="4.71"/>
    <col collapsed="false" customWidth="true" hidden="false" outlineLevel="0" max="168" min="168" style="135" width="15.71"/>
    <col collapsed="false" customWidth="true" hidden="false" outlineLevel="0" max="170" min="169" style="135" width="4.71"/>
    <col collapsed="false" customWidth="true" hidden="false" outlineLevel="0" max="176" min="171" style="135" width="3.71"/>
    <col collapsed="false" customWidth="false" hidden="false" outlineLevel="0" max="177" min="177" style="1" width="11.43"/>
    <col collapsed="false" customWidth="true" hidden="false" outlineLevel="0" max="178" min="178" style="135" width="4.71"/>
    <col collapsed="false" customWidth="true" hidden="false" outlineLevel="0" max="179" min="179" style="135" width="15.71"/>
    <col collapsed="false" customWidth="true" hidden="false" outlineLevel="0" max="180" min="180" style="135" width="4.71"/>
    <col collapsed="false" customWidth="true" hidden="false" outlineLevel="0" max="181" min="181" style="135" width="15.71"/>
    <col collapsed="false" customWidth="true" hidden="false" outlineLevel="0" max="183" min="182" style="135" width="4.71"/>
    <col collapsed="false" customWidth="true" hidden="false" outlineLevel="0" max="189" min="184" style="135" width="3.71"/>
    <col collapsed="false" customWidth="false" hidden="false" outlineLevel="0" max="190" min="190" style="1" width="11.43"/>
    <col collapsed="false" customWidth="true" hidden="false" outlineLevel="0" max="191" min="191" style="135" width="4.71"/>
    <col collapsed="false" customWidth="true" hidden="false" outlineLevel="0" max="192" min="192" style="135" width="15.71"/>
    <col collapsed="false" customWidth="true" hidden="false" outlineLevel="0" max="193" min="193" style="135" width="4.71"/>
    <col collapsed="false" customWidth="true" hidden="false" outlineLevel="0" max="194" min="194" style="135" width="15.71"/>
    <col collapsed="false" customWidth="true" hidden="false" outlineLevel="0" max="196" min="195" style="135" width="4.71"/>
    <col collapsed="false" customWidth="true" hidden="false" outlineLevel="0" max="202" min="197" style="135" width="3.71"/>
    <col collapsed="false" customWidth="false" hidden="false" outlineLevel="0" max="203" min="203" style="1" width="11.43"/>
    <col collapsed="false" customWidth="true" hidden="false" outlineLevel="0" max="204" min="204" style="135" width="4.71"/>
    <col collapsed="false" customWidth="true" hidden="false" outlineLevel="0" max="205" min="205" style="135" width="15.71"/>
    <col collapsed="false" customWidth="true" hidden="false" outlineLevel="0" max="206" min="206" style="135" width="4.71"/>
    <col collapsed="false" customWidth="true" hidden="false" outlineLevel="0" max="207" min="207" style="135" width="15.71"/>
    <col collapsed="false" customWidth="true" hidden="false" outlineLevel="0" max="209" min="208" style="135" width="4.71"/>
    <col collapsed="false" customWidth="true" hidden="false" outlineLevel="0" max="215" min="210" style="135" width="3.71"/>
    <col collapsed="false" customWidth="false" hidden="false" outlineLevel="0" max="216" min="216" style="1" width="11.43"/>
    <col collapsed="false" customWidth="true" hidden="false" outlineLevel="0" max="217" min="217" style="135" width="4.71"/>
    <col collapsed="false" customWidth="true" hidden="false" outlineLevel="0" max="218" min="218" style="135" width="15.71"/>
    <col collapsed="false" customWidth="true" hidden="false" outlineLevel="0" max="219" min="219" style="135" width="4.71"/>
    <col collapsed="false" customWidth="true" hidden="false" outlineLevel="0" max="220" min="220" style="135" width="15.71"/>
    <col collapsed="false" customWidth="true" hidden="false" outlineLevel="0" max="222" min="221" style="135" width="4.71"/>
    <col collapsed="false" customWidth="true" hidden="false" outlineLevel="0" max="228" min="223" style="135" width="3.71"/>
    <col collapsed="false" customWidth="false" hidden="false" outlineLevel="0" max="229" min="229" style="1" width="11.43"/>
    <col collapsed="false" customWidth="true" hidden="false" outlineLevel="0" max="230" min="230" style="135" width="4.71"/>
    <col collapsed="false" customWidth="true" hidden="false" outlineLevel="0" max="231" min="231" style="135" width="15.71"/>
    <col collapsed="false" customWidth="true" hidden="false" outlineLevel="0" max="232" min="232" style="135" width="4.71"/>
    <col collapsed="false" customWidth="true" hidden="false" outlineLevel="0" max="233" min="233" style="135" width="15.71"/>
    <col collapsed="false" customWidth="true" hidden="false" outlineLevel="0" max="235" min="234" style="135" width="4.71"/>
    <col collapsed="false" customWidth="true" hidden="false" outlineLevel="0" max="241" min="236" style="135" width="3.71"/>
    <col collapsed="false" customWidth="false" hidden="false" outlineLevel="0" max="242" min="242" style="1" width="11.43"/>
    <col collapsed="false" customWidth="true" hidden="false" outlineLevel="0" max="243" min="243" style="135" width="4.71"/>
    <col collapsed="false" customWidth="true" hidden="false" outlineLevel="0" max="244" min="244" style="135" width="15.71"/>
    <col collapsed="false" customWidth="true" hidden="false" outlineLevel="0" max="245" min="245" style="135" width="4.71"/>
    <col collapsed="false" customWidth="true" hidden="false" outlineLevel="0" max="246" min="246" style="135" width="15.71"/>
    <col collapsed="false" customWidth="true" hidden="false" outlineLevel="0" max="248" min="247" style="135" width="4.71"/>
    <col collapsed="false" customWidth="true" hidden="false" outlineLevel="0" max="254" min="249" style="135" width="3.71"/>
    <col collapsed="false" customWidth="false" hidden="false" outlineLevel="0" max="255" min="255" style="1" width="11.43"/>
    <col collapsed="false" customWidth="true" hidden="false" outlineLevel="0" max="256" min="256" style="135" width="4.71"/>
    <col collapsed="false" customWidth="true" hidden="false" outlineLevel="0" max="257" min="257" style="135" width="15.71"/>
    <col collapsed="false" customWidth="true" hidden="false" outlineLevel="0" max="258" min="258" style="135" width="4.71"/>
    <col collapsed="false" customWidth="true" hidden="false" outlineLevel="0" max="259" min="259" style="135" width="15.71"/>
    <col collapsed="false" customWidth="true" hidden="false" outlineLevel="0" max="261" min="260" style="135" width="4.71"/>
    <col collapsed="false" customWidth="true" hidden="false" outlineLevel="0" max="267" min="262" style="135" width="3.71"/>
    <col collapsed="false" customWidth="false" hidden="false" outlineLevel="0" max="268" min="268" style="1" width="11.43"/>
    <col collapsed="false" customWidth="true" hidden="false" outlineLevel="0" max="269" min="269" style="135" width="4.71"/>
    <col collapsed="false" customWidth="true" hidden="false" outlineLevel="0" max="270" min="270" style="135" width="15.71"/>
    <col collapsed="false" customWidth="true" hidden="false" outlineLevel="0" max="271" min="271" style="135" width="4.71"/>
    <col collapsed="false" customWidth="true" hidden="false" outlineLevel="0" max="272" min="272" style="135" width="15.71"/>
    <col collapsed="false" customWidth="true" hidden="false" outlineLevel="0" max="274" min="273" style="135" width="4.71"/>
    <col collapsed="false" customWidth="true" hidden="false" outlineLevel="0" max="280" min="275" style="135" width="3.71"/>
    <col collapsed="false" customWidth="false" hidden="false" outlineLevel="0" max="281" min="281" style="1" width="11.43"/>
    <col collapsed="false" customWidth="true" hidden="false" outlineLevel="0" max="282" min="282" style="135" width="4.71"/>
    <col collapsed="false" customWidth="true" hidden="false" outlineLevel="0" max="283" min="283" style="135" width="15.71"/>
    <col collapsed="false" customWidth="true" hidden="false" outlineLevel="0" max="284" min="284" style="135" width="4.71"/>
    <col collapsed="false" customWidth="true" hidden="false" outlineLevel="0" max="285" min="285" style="135" width="15.71"/>
    <col collapsed="false" customWidth="true" hidden="false" outlineLevel="0" max="287" min="286" style="135" width="4.71"/>
    <col collapsed="false" customWidth="true" hidden="false" outlineLevel="0" max="293" min="288" style="135" width="3.71"/>
    <col collapsed="false" customWidth="false" hidden="false" outlineLevel="0" max="294" min="294" style="1" width="11.43"/>
    <col collapsed="false" customWidth="true" hidden="false" outlineLevel="0" max="295" min="295" style="135" width="4.71"/>
    <col collapsed="false" customWidth="true" hidden="false" outlineLevel="0" max="296" min="296" style="135" width="15.71"/>
    <col collapsed="false" customWidth="true" hidden="false" outlineLevel="0" max="297" min="297" style="135" width="4.71"/>
    <col collapsed="false" customWidth="true" hidden="false" outlineLevel="0" max="298" min="298" style="135" width="15.71"/>
    <col collapsed="false" customWidth="true" hidden="false" outlineLevel="0" max="300" min="299" style="135" width="4.71"/>
    <col collapsed="false" customWidth="true" hidden="false" outlineLevel="0" max="306" min="301" style="135" width="3.71"/>
    <col collapsed="false" customWidth="false" hidden="false" outlineLevel="0" max="307" min="307" style="1" width="11.43"/>
    <col collapsed="false" customWidth="true" hidden="false" outlineLevel="0" max="308" min="308" style="135" width="4.71"/>
    <col collapsed="false" customWidth="true" hidden="false" outlineLevel="0" max="309" min="309" style="135" width="15.71"/>
    <col collapsed="false" customWidth="true" hidden="false" outlineLevel="0" max="310" min="310" style="135" width="4.71"/>
    <col collapsed="false" customWidth="true" hidden="false" outlineLevel="0" max="311" min="311" style="135" width="15.71"/>
    <col collapsed="false" customWidth="true" hidden="false" outlineLevel="0" max="313" min="312" style="135" width="4.71"/>
    <col collapsed="false" customWidth="true" hidden="false" outlineLevel="0" max="319" min="314" style="135" width="3.71"/>
    <col collapsed="false" customWidth="false" hidden="false" outlineLevel="0" max="320" min="320" style="1" width="11.43"/>
    <col collapsed="false" customWidth="true" hidden="false" outlineLevel="0" max="321" min="321" style="135" width="4.71"/>
    <col collapsed="false" customWidth="true" hidden="false" outlineLevel="0" max="322" min="322" style="135" width="15.71"/>
    <col collapsed="false" customWidth="true" hidden="false" outlineLevel="0" max="323" min="323" style="135" width="4.71"/>
    <col collapsed="false" customWidth="true" hidden="false" outlineLevel="0" max="324" min="324" style="135" width="15.71"/>
    <col collapsed="false" customWidth="true" hidden="false" outlineLevel="0" max="326" min="325" style="135" width="4.71"/>
    <col collapsed="false" customWidth="true" hidden="false" outlineLevel="0" max="332" min="327" style="135" width="3.71"/>
    <col collapsed="false" customWidth="false" hidden="false" outlineLevel="0" max="333" min="333" style="1" width="11.43"/>
    <col collapsed="false" customWidth="true" hidden="false" outlineLevel="0" max="334" min="334" style="135" width="4.71"/>
    <col collapsed="false" customWidth="true" hidden="false" outlineLevel="0" max="335" min="335" style="135" width="15.71"/>
    <col collapsed="false" customWidth="true" hidden="false" outlineLevel="0" max="336" min="336" style="135" width="4.71"/>
    <col collapsed="false" customWidth="true" hidden="false" outlineLevel="0" max="337" min="337" style="135" width="15.71"/>
    <col collapsed="false" customWidth="true" hidden="false" outlineLevel="0" max="339" min="338" style="135" width="4.71"/>
    <col collapsed="false" customWidth="true" hidden="false" outlineLevel="0" max="345" min="340" style="135" width="3.71"/>
    <col collapsed="false" customWidth="false" hidden="false" outlineLevel="0" max="16384" min="346" style="1" width="11.43"/>
  </cols>
  <sheetData>
    <row r="1" customFormat="false" ht="26.8" hidden="false" customHeight="false" outlineLevel="0" collapsed="false">
      <c r="A1" s="254"/>
      <c r="B1" s="255" t="str">
        <f aca="false">Language!$E$204</f>
        <v>Predictions</v>
      </c>
      <c r="C1" s="255"/>
      <c r="D1" s="255"/>
      <c r="E1" s="255"/>
      <c r="F1" s="255"/>
      <c r="G1" s="255"/>
    </row>
    <row r="2" customFormat="false" ht="18.75" hidden="false" customHeight="true" outlineLevel="0" collapsed="false">
      <c r="A2" s="256"/>
      <c r="B2" s="256"/>
      <c r="C2" s="140"/>
      <c r="D2" s="140"/>
      <c r="E2" s="140"/>
      <c r="I2" s="257" t="n">
        <f aca="false">O132</f>
        <v>0</v>
      </c>
      <c r="J2" s="257"/>
      <c r="K2" s="257"/>
      <c r="L2" s="257"/>
      <c r="M2" s="257"/>
      <c r="N2" s="257"/>
      <c r="O2" s="257"/>
      <c r="P2" s="257"/>
      <c r="Q2" s="257"/>
      <c r="R2" s="257"/>
      <c r="S2" s="257"/>
      <c r="T2" s="257"/>
      <c r="V2" s="257" t="n">
        <f aca="false">AB132</f>
        <v>0</v>
      </c>
      <c r="W2" s="257"/>
      <c r="X2" s="257"/>
      <c r="Y2" s="257"/>
      <c r="Z2" s="257"/>
      <c r="AA2" s="257"/>
      <c r="AB2" s="257"/>
      <c r="AC2" s="257"/>
      <c r="AD2" s="257"/>
      <c r="AE2" s="257"/>
      <c r="AF2" s="257"/>
      <c r="AG2" s="257"/>
      <c r="AI2" s="257" t="n">
        <f aca="false">AO132</f>
        <v>0</v>
      </c>
      <c r="AJ2" s="257"/>
      <c r="AK2" s="257"/>
      <c r="AL2" s="257"/>
      <c r="AM2" s="257"/>
      <c r="AN2" s="257"/>
      <c r="AO2" s="257"/>
      <c r="AP2" s="257"/>
      <c r="AQ2" s="257"/>
      <c r="AR2" s="257"/>
      <c r="AS2" s="257"/>
      <c r="AT2" s="257"/>
      <c r="AV2" s="257" t="n">
        <f aca="false">BB132</f>
        <v>0</v>
      </c>
      <c r="AW2" s="257"/>
      <c r="AX2" s="257"/>
      <c r="AY2" s="257"/>
      <c r="AZ2" s="257"/>
      <c r="BA2" s="257"/>
      <c r="BB2" s="257"/>
      <c r="BC2" s="257"/>
      <c r="BD2" s="257"/>
      <c r="BE2" s="257"/>
      <c r="BF2" s="257"/>
      <c r="BG2" s="257"/>
      <c r="BI2" s="257" t="n">
        <f aca="false">BO132</f>
        <v>0</v>
      </c>
      <c r="BJ2" s="257"/>
      <c r="BK2" s="257"/>
      <c r="BL2" s="257"/>
      <c r="BM2" s="257"/>
      <c r="BN2" s="257"/>
      <c r="BO2" s="257"/>
      <c r="BP2" s="257"/>
      <c r="BQ2" s="257"/>
      <c r="BR2" s="257"/>
      <c r="BS2" s="257"/>
      <c r="BT2" s="257"/>
      <c r="BV2" s="257" t="n">
        <f aca="false">CB132</f>
        <v>0</v>
      </c>
      <c r="BW2" s="257"/>
      <c r="BX2" s="257"/>
      <c r="BY2" s="257"/>
      <c r="BZ2" s="257"/>
      <c r="CA2" s="257"/>
      <c r="CB2" s="257"/>
      <c r="CC2" s="257"/>
      <c r="CD2" s="257"/>
      <c r="CE2" s="257"/>
      <c r="CF2" s="257"/>
      <c r="CG2" s="257"/>
      <c r="CI2" s="257" t="n">
        <f aca="false">CO132</f>
        <v>0</v>
      </c>
      <c r="CJ2" s="257"/>
      <c r="CK2" s="257"/>
      <c r="CL2" s="257"/>
      <c r="CM2" s="257"/>
      <c r="CN2" s="257"/>
      <c r="CO2" s="257"/>
      <c r="CP2" s="257"/>
      <c r="CQ2" s="257"/>
      <c r="CR2" s="257"/>
      <c r="CS2" s="257"/>
      <c r="CT2" s="257"/>
      <c r="CV2" s="257" t="n">
        <f aca="false">DB132</f>
        <v>0</v>
      </c>
      <c r="CW2" s="257"/>
      <c r="CX2" s="257"/>
      <c r="CY2" s="257"/>
      <c r="CZ2" s="257"/>
      <c r="DA2" s="257"/>
      <c r="DB2" s="257"/>
      <c r="DC2" s="257"/>
      <c r="DD2" s="257"/>
      <c r="DE2" s="257"/>
      <c r="DF2" s="257"/>
      <c r="DG2" s="257"/>
      <c r="DI2" s="257" t="n">
        <f aca="false">DO132</f>
        <v>0</v>
      </c>
      <c r="DJ2" s="257"/>
      <c r="DK2" s="257"/>
      <c r="DL2" s="257"/>
      <c r="DM2" s="257"/>
      <c r="DN2" s="257"/>
      <c r="DO2" s="257"/>
      <c r="DP2" s="257"/>
      <c r="DQ2" s="257"/>
      <c r="DR2" s="257"/>
      <c r="DS2" s="257"/>
      <c r="DT2" s="257"/>
      <c r="DV2" s="257" t="n">
        <f aca="false">EB132</f>
        <v>0</v>
      </c>
      <c r="DW2" s="257"/>
      <c r="DX2" s="257"/>
      <c r="DY2" s="257"/>
      <c r="DZ2" s="257"/>
      <c r="EA2" s="257"/>
      <c r="EB2" s="257"/>
      <c r="EC2" s="257"/>
      <c r="ED2" s="257"/>
      <c r="EE2" s="257"/>
      <c r="EF2" s="257"/>
      <c r="EG2" s="257"/>
      <c r="EI2" s="257" t="n">
        <f aca="false">EO132</f>
        <v>0</v>
      </c>
      <c r="EJ2" s="257"/>
      <c r="EK2" s="257"/>
      <c r="EL2" s="257"/>
      <c r="EM2" s="257"/>
      <c r="EN2" s="257"/>
      <c r="EO2" s="257"/>
      <c r="EP2" s="257"/>
      <c r="EQ2" s="257"/>
      <c r="ER2" s="257"/>
      <c r="ES2" s="257"/>
      <c r="ET2" s="257"/>
      <c r="EV2" s="257" t="n">
        <f aca="false">FB132</f>
        <v>0</v>
      </c>
      <c r="EW2" s="257"/>
      <c r="EX2" s="257"/>
      <c r="EY2" s="257"/>
      <c r="EZ2" s="257"/>
      <c r="FA2" s="257"/>
      <c r="FB2" s="257"/>
      <c r="FC2" s="257"/>
      <c r="FD2" s="257"/>
      <c r="FE2" s="257"/>
      <c r="FF2" s="257"/>
      <c r="FG2" s="257"/>
      <c r="FI2" s="257" t="n">
        <f aca="false">FO132</f>
        <v>0</v>
      </c>
      <c r="FJ2" s="257"/>
      <c r="FK2" s="257"/>
      <c r="FL2" s="257"/>
      <c r="FM2" s="257"/>
      <c r="FN2" s="257"/>
      <c r="FO2" s="257"/>
      <c r="FP2" s="257"/>
      <c r="FQ2" s="257"/>
      <c r="FR2" s="257"/>
      <c r="FS2" s="257"/>
      <c r="FT2" s="257"/>
      <c r="FV2" s="257" t="n">
        <f aca="false">GB132</f>
        <v>0</v>
      </c>
      <c r="FW2" s="257"/>
      <c r="FX2" s="257"/>
      <c r="FY2" s="257"/>
      <c r="FZ2" s="257"/>
      <c r="GA2" s="257"/>
      <c r="GB2" s="257"/>
      <c r="GC2" s="257"/>
      <c r="GD2" s="257"/>
      <c r="GE2" s="257"/>
      <c r="GF2" s="257"/>
      <c r="GG2" s="257"/>
      <c r="GI2" s="257" t="n">
        <f aca="false">GO132</f>
        <v>0</v>
      </c>
      <c r="GJ2" s="257"/>
      <c r="GK2" s="257"/>
      <c r="GL2" s="257"/>
      <c r="GM2" s="257"/>
      <c r="GN2" s="257"/>
      <c r="GO2" s="257"/>
      <c r="GP2" s="257"/>
      <c r="GQ2" s="257"/>
      <c r="GR2" s="257"/>
      <c r="GS2" s="257"/>
      <c r="GT2" s="257"/>
      <c r="GV2" s="257" t="n">
        <f aca="false">HB132</f>
        <v>0</v>
      </c>
      <c r="GW2" s="257"/>
      <c r="GX2" s="257"/>
      <c r="GY2" s="257"/>
      <c r="GZ2" s="257"/>
      <c r="HA2" s="257"/>
      <c r="HB2" s="257"/>
      <c r="HC2" s="257"/>
      <c r="HD2" s="257"/>
      <c r="HE2" s="257"/>
      <c r="HF2" s="257"/>
      <c r="HG2" s="257"/>
      <c r="HI2" s="257" t="n">
        <f aca="false">HO132</f>
        <v>0</v>
      </c>
      <c r="HJ2" s="257"/>
      <c r="HK2" s="257"/>
      <c r="HL2" s="257"/>
      <c r="HM2" s="257"/>
      <c r="HN2" s="257"/>
      <c r="HO2" s="257"/>
      <c r="HP2" s="257"/>
      <c r="HQ2" s="257"/>
      <c r="HR2" s="257"/>
      <c r="HS2" s="257"/>
      <c r="HT2" s="257"/>
      <c r="HV2" s="257" t="n">
        <f aca="false">IB132</f>
        <v>0</v>
      </c>
      <c r="HW2" s="257"/>
      <c r="HX2" s="257"/>
      <c r="HY2" s="257"/>
      <c r="HZ2" s="257"/>
      <c r="IA2" s="257"/>
      <c r="IB2" s="257"/>
      <c r="IC2" s="257"/>
      <c r="ID2" s="257"/>
      <c r="IE2" s="257"/>
      <c r="IF2" s="257"/>
      <c r="IG2" s="257"/>
      <c r="II2" s="257" t="n">
        <f aca="false">IO132</f>
        <v>0</v>
      </c>
      <c r="IJ2" s="257"/>
      <c r="IK2" s="257"/>
      <c r="IL2" s="257"/>
      <c r="IM2" s="257"/>
      <c r="IN2" s="257"/>
      <c r="IO2" s="257"/>
      <c r="IP2" s="257"/>
      <c r="IQ2" s="257"/>
      <c r="IR2" s="257"/>
      <c r="IS2" s="257"/>
      <c r="IT2" s="257"/>
      <c r="IV2" s="257" t="n">
        <f aca="false">JB132</f>
        <v>0</v>
      </c>
      <c r="IW2" s="257"/>
      <c r="IX2" s="257"/>
      <c r="IY2" s="257"/>
      <c r="IZ2" s="257"/>
      <c r="JA2" s="257"/>
      <c r="JB2" s="257"/>
      <c r="JC2" s="257"/>
      <c r="JD2" s="257"/>
      <c r="JE2" s="257"/>
      <c r="JF2" s="257"/>
      <c r="JG2" s="257"/>
      <c r="JI2" s="257" t="n">
        <f aca="false">JO132</f>
        <v>0</v>
      </c>
      <c r="JJ2" s="257"/>
      <c r="JK2" s="257"/>
      <c r="JL2" s="257"/>
      <c r="JM2" s="257"/>
      <c r="JN2" s="257"/>
      <c r="JO2" s="257"/>
      <c r="JP2" s="257"/>
      <c r="JQ2" s="257"/>
      <c r="JR2" s="257"/>
      <c r="JS2" s="257"/>
      <c r="JT2" s="257"/>
      <c r="JV2" s="257" t="n">
        <f aca="false">KB132</f>
        <v>0</v>
      </c>
      <c r="JW2" s="257"/>
      <c r="JX2" s="257"/>
      <c r="JY2" s="257"/>
      <c r="JZ2" s="257"/>
      <c r="KA2" s="257"/>
      <c r="KB2" s="257"/>
      <c r="KC2" s="257"/>
      <c r="KD2" s="257"/>
      <c r="KE2" s="257"/>
      <c r="KF2" s="257"/>
      <c r="KG2" s="257"/>
      <c r="KI2" s="257" t="n">
        <f aca="false">KO132</f>
        <v>0</v>
      </c>
      <c r="KJ2" s="257"/>
      <c r="KK2" s="257"/>
      <c r="KL2" s="257"/>
      <c r="KM2" s="257"/>
      <c r="KN2" s="257"/>
      <c r="KO2" s="257"/>
      <c r="KP2" s="257"/>
      <c r="KQ2" s="257"/>
      <c r="KR2" s="257"/>
      <c r="KS2" s="257"/>
      <c r="KT2" s="257"/>
      <c r="KV2" s="257" t="n">
        <f aca="false">LB132</f>
        <v>0</v>
      </c>
      <c r="KW2" s="257"/>
      <c r="KX2" s="257"/>
      <c r="KY2" s="257"/>
      <c r="KZ2" s="257"/>
      <c r="LA2" s="257"/>
      <c r="LB2" s="257"/>
      <c r="LC2" s="257"/>
      <c r="LD2" s="257"/>
      <c r="LE2" s="257"/>
      <c r="LF2" s="257"/>
      <c r="LG2" s="257"/>
      <c r="LI2" s="257" t="n">
        <f aca="false">LO132</f>
        <v>0</v>
      </c>
      <c r="LJ2" s="257"/>
      <c r="LK2" s="257"/>
      <c r="LL2" s="257"/>
      <c r="LM2" s="257"/>
      <c r="LN2" s="257"/>
      <c r="LO2" s="257"/>
      <c r="LP2" s="257"/>
      <c r="LQ2" s="257"/>
      <c r="LR2" s="257"/>
      <c r="LS2" s="257"/>
      <c r="LT2" s="257"/>
      <c r="LV2" s="257" t="n">
        <f aca="false">MB132</f>
        <v>0</v>
      </c>
      <c r="LW2" s="257"/>
      <c r="LX2" s="257"/>
      <c r="LY2" s="257"/>
      <c r="LZ2" s="257"/>
      <c r="MA2" s="257"/>
      <c r="MB2" s="257"/>
      <c r="MC2" s="257"/>
      <c r="MD2" s="257"/>
      <c r="ME2" s="257"/>
      <c r="MF2" s="257"/>
      <c r="MG2" s="257"/>
    </row>
    <row r="3" customFormat="false" ht="24.75" hidden="false" customHeight="true" outlineLevel="0" collapsed="false">
      <c r="A3" s="256"/>
      <c r="B3" s="258" t="str">
        <f aca="false">Language!$E$205</f>
        <v>Correct Results</v>
      </c>
      <c r="C3" s="258"/>
      <c r="D3" s="258"/>
      <c r="E3" s="258"/>
      <c r="F3" s="258"/>
      <c r="G3" s="258"/>
      <c r="I3" s="259" t="s">
        <v>69</v>
      </c>
      <c r="J3" s="259"/>
      <c r="K3" s="259"/>
      <c r="L3" s="259"/>
      <c r="M3" s="259"/>
      <c r="N3" s="259"/>
      <c r="O3" s="259"/>
      <c r="P3" s="259"/>
      <c r="Q3" s="259"/>
      <c r="R3" s="259"/>
      <c r="S3" s="259"/>
      <c r="T3" s="259"/>
      <c r="V3" s="259" t="s">
        <v>70</v>
      </c>
      <c r="W3" s="259"/>
      <c r="X3" s="259"/>
      <c r="Y3" s="259"/>
      <c r="Z3" s="259"/>
      <c r="AA3" s="259"/>
      <c r="AB3" s="259"/>
      <c r="AC3" s="259"/>
      <c r="AD3" s="259"/>
      <c r="AE3" s="259"/>
      <c r="AF3" s="259"/>
      <c r="AG3" s="259"/>
      <c r="AI3" s="259"/>
      <c r="AJ3" s="259"/>
      <c r="AK3" s="259"/>
      <c r="AL3" s="259"/>
      <c r="AM3" s="259"/>
      <c r="AN3" s="259"/>
      <c r="AO3" s="259"/>
      <c r="AP3" s="259"/>
      <c r="AQ3" s="259"/>
      <c r="AR3" s="259"/>
      <c r="AS3" s="259"/>
      <c r="AT3" s="259"/>
      <c r="AV3" s="259"/>
      <c r="AW3" s="259"/>
      <c r="AX3" s="259"/>
      <c r="AY3" s="259"/>
      <c r="AZ3" s="259"/>
      <c r="BA3" s="259"/>
      <c r="BB3" s="259"/>
      <c r="BC3" s="259"/>
      <c r="BD3" s="259"/>
      <c r="BE3" s="259"/>
      <c r="BF3" s="259"/>
      <c r="BG3" s="259"/>
      <c r="BI3" s="259"/>
      <c r="BJ3" s="259"/>
      <c r="BK3" s="259"/>
      <c r="BL3" s="259"/>
      <c r="BM3" s="259"/>
      <c r="BN3" s="259"/>
      <c r="BO3" s="259"/>
      <c r="BP3" s="259"/>
      <c r="BQ3" s="259"/>
      <c r="BR3" s="259"/>
      <c r="BS3" s="259"/>
      <c r="BT3" s="259"/>
      <c r="BV3" s="259"/>
      <c r="BW3" s="259"/>
      <c r="BX3" s="259"/>
      <c r="BY3" s="259"/>
      <c r="BZ3" s="259"/>
      <c r="CA3" s="259"/>
      <c r="CB3" s="259"/>
      <c r="CC3" s="259"/>
      <c r="CD3" s="259"/>
      <c r="CE3" s="259"/>
      <c r="CF3" s="259"/>
      <c r="CG3" s="259"/>
      <c r="CI3" s="259"/>
      <c r="CJ3" s="259"/>
      <c r="CK3" s="259"/>
      <c r="CL3" s="259"/>
      <c r="CM3" s="259"/>
      <c r="CN3" s="259"/>
      <c r="CO3" s="259"/>
      <c r="CP3" s="259"/>
      <c r="CQ3" s="259"/>
      <c r="CR3" s="259"/>
      <c r="CS3" s="259"/>
      <c r="CT3" s="259"/>
      <c r="CV3" s="259"/>
      <c r="CW3" s="259"/>
      <c r="CX3" s="259"/>
      <c r="CY3" s="259"/>
      <c r="CZ3" s="259"/>
      <c r="DA3" s="259"/>
      <c r="DB3" s="259"/>
      <c r="DC3" s="259"/>
      <c r="DD3" s="259"/>
      <c r="DE3" s="259"/>
      <c r="DF3" s="259"/>
      <c r="DG3" s="259"/>
      <c r="DI3" s="259"/>
      <c r="DJ3" s="259"/>
      <c r="DK3" s="259"/>
      <c r="DL3" s="259"/>
      <c r="DM3" s="259"/>
      <c r="DN3" s="259"/>
      <c r="DO3" s="259"/>
      <c r="DP3" s="259"/>
      <c r="DQ3" s="259"/>
      <c r="DR3" s="259"/>
      <c r="DS3" s="259"/>
      <c r="DT3" s="259"/>
      <c r="DV3" s="259"/>
      <c r="DW3" s="259"/>
      <c r="DX3" s="259"/>
      <c r="DY3" s="259"/>
      <c r="DZ3" s="259"/>
      <c r="EA3" s="259"/>
      <c r="EB3" s="259"/>
      <c r="EC3" s="259"/>
      <c r="ED3" s="259"/>
      <c r="EE3" s="259"/>
      <c r="EF3" s="259"/>
      <c r="EG3" s="259"/>
      <c r="EI3" s="259"/>
      <c r="EJ3" s="259"/>
      <c r="EK3" s="259"/>
      <c r="EL3" s="259"/>
      <c r="EM3" s="259"/>
      <c r="EN3" s="259"/>
      <c r="EO3" s="259"/>
      <c r="EP3" s="259"/>
      <c r="EQ3" s="259"/>
      <c r="ER3" s="259"/>
      <c r="ES3" s="259"/>
      <c r="ET3" s="259"/>
      <c r="EV3" s="259"/>
      <c r="EW3" s="259"/>
      <c r="EX3" s="259"/>
      <c r="EY3" s="259"/>
      <c r="EZ3" s="259"/>
      <c r="FA3" s="259"/>
      <c r="FB3" s="259"/>
      <c r="FC3" s="259"/>
      <c r="FD3" s="259"/>
      <c r="FE3" s="259"/>
      <c r="FF3" s="259"/>
      <c r="FG3" s="259"/>
      <c r="FI3" s="259"/>
      <c r="FJ3" s="259"/>
      <c r="FK3" s="259"/>
      <c r="FL3" s="259"/>
      <c r="FM3" s="259"/>
      <c r="FN3" s="259"/>
      <c r="FO3" s="259"/>
      <c r="FP3" s="259"/>
      <c r="FQ3" s="259"/>
      <c r="FR3" s="259"/>
      <c r="FS3" s="259"/>
      <c r="FT3" s="259"/>
      <c r="FV3" s="259"/>
      <c r="FW3" s="259"/>
      <c r="FX3" s="259"/>
      <c r="FY3" s="259"/>
      <c r="FZ3" s="259"/>
      <c r="GA3" s="259"/>
      <c r="GB3" s="259"/>
      <c r="GC3" s="259"/>
      <c r="GD3" s="259"/>
      <c r="GE3" s="259"/>
      <c r="GF3" s="259"/>
      <c r="GG3" s="259"/>
      <c r="GI3" s="259"/>
      <c r="GJ3" s="259"/>
      <c r="GK3" s="259"/>
      <c r="GL3" s="259"/>
      <c r="GM3" s="259"/>
      <c r="GN3" s="259"/>
      <c r="GO3" s="259"/>
      <c r="GP3" s="259"/>
      <c r="GQ3" s="259"/>
      <c r="GR3" s="259"/>
      <c r="GS3" s="259"/>
      <c r="GT3" s="259"/>
      <c r="GV3" s="259"/>
      <c r="GW3" s="259"/>
      <c r="GX3" s="259"/>
      <c r="GY3" s="259"/>
      <c r="GZ3" s="259"/>
      <c r="HA3" s="259"/>
      <c r="HB3" s="259"/>
      <c r="HC3" s="259"/>
      <c r="HD3" s="259"/>
      <c r="HE3" s="259"/>
      <c r="HF3" s="259"/>
      <c r="HG3" s="259"/>
      <c r="HI3" s="259"/>
      <c r="HJ3" s="259"/>
      <c r="HK3" s="259"/>
      <c r="HL3" s="259"/>
      <c r="HM3" s="259"/>
      <c r="HN3" s="259"/>
      <c r="HO3" s="259"/>
      <c r="HP3" s="259"/>
      <c r="HQ3" s="259"/>
      <c r="HR3" s="259"/>
      <c r="HS3" s="259"/>
      <c r="HT3" s="259"/>
      <c r="HV3" s="259"/>
      <c r="HW3" s="259"/>
      <c r="HX3" s="259"/>
      <c r="HY3" s="259"/>
      <c r="HZ3" s="259"/>
      <c r="IA3" s="259"/>
      <c r="IB3" s="259"/>
      <c r="IC3" s="259"/>
      <c r="ID3" s="259"/>
      <c r="IE3" s="259"/>
      <c r="IF3" s="259"/>
      <c r="IG3" s="259"/>
      <c r="II3" s="259"/>
      <c r="IJ3" s="259"/>
      <c r="IK3" s="259"/>
      <c r="IL3" s="259"/>
      <c r="IM3" s="259"/>
      <c r="IN3" s="259"/>
      <c r="IO3" s="259"/>
      <c r="IP3" s="259"/>
      <c r="IQ3" s="259"/>
      <c r="IR3" s="259"/>
      <c r="IS3" s="259"/>
      <c r="IT3" s="259"/>
      <c r="IV3" s="259"/>
      <c r="IW3" s="259"/>
      <c r="IX3" s="259"/>
      <c r="IY3" s="259"/>
      <c r="IZ3" s="259"/>
      <c r="JA3" s="259"/>
      <c r="JB3" s="259"/>
      <c r="JC3" s="259"/>
      <c r="JD3" s="259"/>
      <c r="JE3" s="259"/>
      <c r="JF3" s="259"/>
      <c r="JG3" s="259"/>
      <c r="JI3" s="259"/>
      <c r="JJ3" s="259"/>
      <c r="JK3" s="259"/>
      <c r="JL3" s="259"/>
      <c r="JM3" s="259"/>
      <c r="JN3" s="259"/>
      <c r="JO3" s="259"/>
      <c r="JP3" s="259"/>
      <c r="JQ3" s="259"/>
      <c r="JR3" s="259"/>
      <c r="JS3" s="259"/>
      <c r="JT3" s="259"/>
      <c r="JV3" s="259"/>
      <c r="JW3" s="259"/>
      <c r="JX3" s="259"/>
      <c r="JY3" s="259"/>
      <c r="JZ3" s="259"/>
      <c r="KA3" s="259"/>
      <c r="KB3" s="259"/>
      <c r="KC3" s="259"/>
      <c r="KD3" s="259"/>
      <c r="KE3" s="259"/>
      <c r="KF3" s="259"/>
      <c r="KG3" s="259"/>
      <c r="KI3" s="259"/>
      <c r="KJ3" s="259"/>
      <c r="KK3" s="259"/>
      <c r="KL3" s="259"/>
      <c r="KM3" s="259"/>
      <c r="KN3" s="259"/>
      <c r="KO3" s="259"/>
      <c r="KP3" s="259"/>
      <c r="KQ3" s="259"/>
      <c r="KR3" s="259"/>
      <c r="KS3" s="259"/>
      <c r="KT3" s="259"/>
      <c r="KV3" s="259"/>
      <c r="KW3" s="259"/>
      <c r="KX3" s="259"/>
      <c r="KY3" s="259"/>
      <c r="KZ3" s="259"/>
      <c r="LA3" s="259"/>
      <c r="LB3" s="259"/>
      <c r="LC3" s="259"/>
      <c r="LD3" s="259"/>
      <c r="LE3" s="259"/>
      <c r="LF3" s="259"/>
      <c r="LG3" s="259"/>
      <c r="LI3" s="259"/>
      <c r="LJ3" s="259"/>
      <c r="LK3" s="259"/>
      <c r="LL3" s="259"/>
      <c r="LM3" s="259"/>
      <c r="LN3" s="259"/>
      <c r="LO3" s="259"/>
      <c r="LP3" s="259"/>
      <c r="LQ3" s="259"/>
      <c r="LR3" s="259"/>
      <c r="LS3" s="259"/>
      <c r="LT3" s="259"/>
      <c r="LV3" s="259"/>
      <c r="LW3" s="259"/>
      <c r="LX3" s="259"/>
      <c r="LY3" s="259"/>
      <c r="LZ3" s="259"/>
      <c r="MA3" s="259"/>
      <c r="MB3" s="259"/>
      <c r="MC3" s="259"/>
      <c r="MD3" s="259"/>
      <c r="ME3" s="259"/>
      <c r="MF3" s="259"/>
      <c r="MG3" s="259"/>
    </row>
    <row r="4" customFormat="false" ht="40.5" hidden="false" customHeight="true" outlineLevel="0" collapsed="false">
      <c r="A4" s="256"/>
      <c r="B4" s="260"/>
      <c r="C4" s="261"/>
      <c r="D4" s="261"/>
      <c r="E4" s="262"/>
      <c r="F4" s="263" t="str">
        <f aca="false">Language!$E$206</f>
        <v>Result</v>
      </c>
      <c r="G4" s="263"/>
      <c r="I4" s="264"/>
      <c r="J4" s="261"/>
      <c r="K4" s="261"/>
      <c r="L4" s="262"/>
      <c r="M4" s="265" t="str">
        <f aca="false">Language!$E$209</f>
        <v>Result</v>
      </c>
      <c r="N4" s="265"/>
      <c r="O4" s="266" t="str">
        <f aca="false">Language!$E$219</f>
        <v>Final</v>
      </c>
      <c r="P4" s="266" t="str">
        <f aca="false">Language!$E$210</f>
        <v>W/D/L</v>
      </c>
      <c r="Q4" s="266" t="str">
        <f aca="false">Language!$E$211</f>
        <v>GD</v>
      </c>
      <c r="R4" s="266" t="str">
        <f aca="false">Language!$E$212</f>
        <v>exact</v>
      </c>
      <c r="S4" s="266" t="str">
        <f aca="false">Language!$E$224</f>
        <v>many g.</v>
      </c>
      <c r="T4" s="267" t="str">
        <f aca="false">Language!$E$213</f>
        <v>teams</v>
      </c>
      <c r="V4" s="264"/>
      <c r="W4" s="261"/>
      <c r="X4" s="261"/>
      <c r="Y4" s="262"/>
      <c r="Z4" s="265" t="str">
        <f aca="false">Language!$E$209</f>
        <v>Result</v>
      </c>
      <c r="AA4" s="265"/>
      <c r="AB4" s="266" t="str">
        <f aca="false">Language!$E$219</f>
        <v>Final</v>
      </c>
      <c r="AC4" s="266" t="str">
        <f aca="false">Language!$E$210</f>
        <v>W/D/L</v>
      </c>
      <c r="AD4" s="266" t="str">
        <f aca="false">Language!$E$211</f>
        <v>GD</v>
      </c>
      <c r="AE4" s="266" t="str">
        <f aca="false">Language!$E$212</f>
        <v>exact</v>
      </c>
      <c r="AF4" s="266" t="str">
        <f aca="false">Language!$E$224</f>
        <v>many g.</v>
      </c>
      <c r="AG4" s="267" t="str">
        <f aca="false">Language!$E$213</f>
        <v>teams</v>
      </c>
      <c r="AI4" s="264"/>
      <c r="AJ4" s="261"/>
      <c r="AK4" s="261"/>
      <c r="AL4" s="262"/>
      <c r="AM4" s="265" t="str">
        <f aca="false">Language!$E$209</f>
        <v>Result</v>
      </c>
      <c r="AN4" s="265"/>
      <c r="AO4" s="266" t="str">
        <f aca="false">Language!$E$219</f>
        <v>Final</v>
      </c>
      <c r="AP4" s="266" t="str">
        <f aca="false">Language!$E$210</f>
        <v>W/D/L</v>
      </c>
      <c r="AQ4" s="266" t="str">
        <f aca="false">Language!$E$211</f>
        <v>GD</v>
      </c>
      <c r="AR4" s="266" t="str">
        <f aca="false">Language!$E$212</f>
        <v>exact</v>
      </c>
      <c r="AS4" s="266" t="str">
        <f aca="false">Language!$E$224</f>
        <v>many g.</v>
      </c>
      <c r="AT4" s="267" t="str">
        <f aca="false">Language!$E$213</f>
        <v>teams</v>
      </c>
      <c r="AV4" s="264"/>
      <c r="AW4" s="261"/>
      <c r="AX4" s="261"/>
      <c r="AY4" s="262"/>
      <c r="AZ4" s="265" t="str">
        <f aca="false">Language!$E$209</f>
        <v>Result</v>
      </c>
      <c r="BA4" s="265"/>
      <c r="BB4" s="266" t="str">
        <f aca="false">Language!$E$219</f>
        <v>Final</v>
      </c>
      <c r="BC4" s="266" t="str">
        <f aca="false">Language!$E$210</f>
        <v>W/D/L</v>
      </c>
      <c r="BD4" s="266" t="str">
        <f aca="false">Language!$E$211</f>
        <v>GD</v>
      </c>
      <c r="BE4" s="266" t="str">
        <f aca="false">Language!$E$212</f>
        <v>exact</v>
      </c>
      <c r="BF4" s="266" t="str">
        <f aca="false">Language!$E$224</f>
        <v>many g.</v>
      </c>
      <c r="BG4" s="267" t="str">
        <f aca="false">Language!$E$213</f>
        <v>teams</v>
      </c>
      <c r="BI4" s="264"/>
      <c r="BJ4" s="261"/>
      <c r="BK4" s="261"/>
      <c r="BL4" s="262"/>
      <c r="BM4" s="265" t="str">
        <f aca="false">Language!$E$209</f>
        <v>Result</v>
      </c>
      <c r="BN4" s="265"/>
      <c r="BO4" s="266" t="str">
        <f aca="false">Language!$E$219</f>
        <v>Final</v>
      </c>
      <c r="BP4" s="266" t="str">
        <f aca="false">Language!$E$210</f>
        <v>W/D/L</v>
      </c>
      <c r="BQ4" s="266" t="str">
        <f aca="false">Language!$E$211</f>
        <v>GD</v>
      </c>
      <c r="BR4" s="266" t="str">
        <f aca="false">Language!$E$212</f>
        <v>exact</v>
      </c>
      <c r="BS4" s="266" t="str">
        <f aca="false">Language!$E$224</f>
        <v>many g.</v>
      </c>
      <c r="BT4" s="267" t="str">
        <f aca="false">Language!$E$213</f>
        <v>teams</v>
      </c>
      <c r="BV4" s="264"/>
      <c r="BW4" s="261"/>
      <c r="BX4" s="261"/>
      <c r="BY4" s="262"/>
      <c r="BZ4" s="265" t="str">
        <f aca="false">Language!$E$209</f>
        <v>Result</v>
      </c>
      <c r="CA4" s="265"/>
      <c r="CB4" s="266" t="str">
        <f aca="false">Language!$E$219</f>
        <v>Final</v>
      </c>
      <c r="CC4" s="266" t="str">
        <f aca="false">Language!$E$210</f>
        <v>W/D/L</v>
      </c>
      <c r="CD4" s="266" t="str">
        <f aca="false">Language!$E$211</f>
        <v>GD</v>
      </c>
      <c r="CE4" s="266" t="str">
        <f aca="false">Language!$E$212</f>
        <v>exact</v>
      </c>
      <c r="CF4" s="266" t="str">
        <f aca="false">Language!$E$224</f>
        <v>many g.</v>
      </c>
      <c r="CG4" s="267" t="str">
        <f aca="false">Language!$E$213</f>
        <v>teams</v>
      </c>
      <c r="CI4" s="264"/>
      <c r="CJ4" s="261"/>
      <c r="CK4" s="261"/>
      <c r="CL4" s="262"/>
      <c r="CM4" s="265" t="str">
        <f aca="false">Language!$E$209</f>
        <v>Result</v>
      </c>
      <c r="CN4" s="265"/>
      <c r="CO4" s="266" t="str">
        <f aca="false">Language!$E$219</f>
        <v>Final</v>
      </c>
      <c r="CP4" s="266" t="str">
        <f aca="false">Language!$E$210</f>
        <v>W/D/L</v>
      </c>
      <c r="CQ4" s="266" t="str">
        <f aca="false">Language!$E$211</f>
        <v>GD</v>
      </c>
      <c r="CR4" s="266" t="str">
        <f aca="false">Language!$E$212</f>
        <v>exact</v>
      </c>
      <c r="CS4" s="266" t="str">
        <f aca="false">Language!$E$224</f>
        <v>many g.</v>
      </c>
      <c r="CT4" s="267" t="str">
        <f aca="false">Language!$E$213</f>
        <v>teams</v>
      </c>
      <c r="CV4" s="264"/>
      <c r="CW4" s="261"/>
      <c r="CX4" s="261"/>
      <c r="CY4" s="262"/>
      <c r="CZ4" s="265" t="str">
        <f aca="false">Language!$E$209</f>
        <v>Result</v>
      </c>
      <c r="DA4" s="265"/>
      <c r="DB4" s="266" t="str">
        <f aca="false">Language!$E$219</f>
        <v>Final</v>
      </c>
      <c r="DC4" s="266" t="str">
        <f aca="false">Language!$E$210</f>
        <v>W/D/L</v>
      </c>
      <c r="DD4" s="266" t="str">
        <f aca="false">Language!$E$211</f>
        <v>GD</v>
      </c>
      <c r="DE4" s="266" t="str">
        <f aca="false">Language!$E$212</f>
        <v>exact</v>
      </c>
      <c r="DF4" s="266" t="str">
        <f aca="false">Language!$E$224</f>
        <v>many g.</v>
      </c>
      <c r="DG4" s="267" t="str">
        <f aca="false">Language!$E$213</f>
        <v>teams</v>
      </c>
      <c r="DI4" s="264"/>
      <c r="DJ4" s="261"/>
      <c r="DK4" s="261"/>
      <c r="DL4" s="262"/>
      <c r="DM4" s="265" t="str">
        <f aca="false">Language!$E$209</f>
        <v>Result</v>
      </c>
      <c r="DN4" s="265"/>
      <c r="DO4" s="266" t="str">
        <f aca="false">Language!$E$219</f>
        <v>Final</v>
      </c>
      <c r="DP4" s="266" t="str">
        <f aca="false">Language!$E$210</f>
        <v>W/D/L</v>
      </c>
      <c r="DQ4" s="266" t="str">
        <f aca="false">Language!$E$211</f>
        <v>GD</v>
      </c>
      <c r="DR4" s="266" t="str">
        <f aca="false">Language!$E$212</f>
        <v>exact</v>
      </c>
      <c r="DS4" s="266" t="str">
        <f aca="false">Language!$E$224</f>
        <v>many g.</v>
      </c>
      <c r="DT4" s="267" t="str">
        <f aca="false">Language!$E$213</f>
        <v>teams</v>
      </c>
      <c r="DV4" s="264"/>
      <c r="DW4" s="261"/>
      <c r="DX4" s="261"/>
      <c r="DY4" s="262"/>
      <c r="DZ4" s="265" t="str">
        <f aca="false">Language!$E$209</f>
        <v>Result</v>
      </c>
      <c r="EA4" s="265"/>
      <c r="EB4" s="266" t="str">
        <f aca="false">Language!$E$219</f>
        <v>Final</v>
      </c>
      <c r="EC4" s="266" t="str">
        <f aca="false">Language!$E$210</f>
        <v>W/D/L</v>
      </c>
      <c r="ED4" s="266" t="str">
        <f aca="false">Language!$E$211</f>
        <v>GD</v>
      </c>
      <c r="EE4" s="266" t="str">
        <f aca="false">Language!$E$212</f>
        <v>exact</v>
      </c>
      <c r="EF4" s="266" t="str">
        <f aca="false">Language!$E$224</f>
        <v>many g.</v>
      </c>
      <c r="EG4" s="267" t="str">
        <f aca="false">Language!$E$213</f>
        <v>teams</v>
      </c>
      <c r="EI4" s="264"/>
      <c r="EJ4" s="261"/>
      <c r="EK4" s="261"/>
      <c r="EL4" s="262"/>
      <c r="EM4" s="265" t="str">
        <f aca="false">Language!$E$209</f>
        <v>Result</v>
      </c>
      <c r="EN4" s="265"/>
      <c r="EO4" s="266" t="str">
        <f aca="false">Language!$E$219</f>
        <v>Final</v>
      </c>
      <c r="EP4" s="266" t="str">
        <f aca="false">Language!$E$210</f>
        <v>W/D/L</v>
      </c>
      <c r="EQ4" s="266" t="str">
        <f aca="false">Language!$E$211</f>
        <v>GD</v>
      </c>
      <c r="ER4" s="266" t="str">
        <f aca="false">Language!$E$212</f>
        <v>exact</v>
      </c>
      <c r="ES4" s="266" t="str">
        <f aca="false">Language!$E$224</f>
        <v>many g.</v>
      </c>
      <c r="ET4" s="267" t="str">
        <f aca="false">Language!$E$213</f>
        <v>teams</v>
      </c>
      <c r="EV4" s="264"/>
      <c r="EW4" s="261"/>
      <c r="EX4" s="261"/>
      <c r="EY4" s="262"/>
      <c r="EZ4" s="265" t="str">
        <f aca="false">Language!$E$209</f>
        <v>Result</v>
      </c>
      <c r="FA4" s="265"/>
      <c r="FB4" s="266" t="str">
        <f aca="false">Language!$E$219</f>
        <v>Final</v>
      </c>
      <c r="FC4" s="266" t="str">
        <f aca="false">Language!$E$210</f>
        <v>W/D/L</v>
      </c>
      <c r="FD4" s="266" t="str">
        <f aca="false">Language!$E$211</f>
        <v>GD</v>
      </c>
      <c r="FE4" s="266" t="str">
        <f aca="false">Language!$E$212</f>
        <v>exact</v>
      </c>
      <c r="FF4" s="266" t="str">
        <f aca="false">Language!$E$224</f>
        <v>many g.</v>
      </c>
      <c r="FG4" s="267" t="str">
        <f aca="false">Language!$E$213</f>
        <v>teams</v>
      </c>
      <c r="FI4" s="264"/>
      <c r="FJ4" s="261"/>
      <c r="FK4" s="261"/>
      <c r="FL4" s="262"/>
      <c r="FM4" s="265" t="str">
        <f aca="false">Language!$E$209</f>
        <v>Result</v>
      </c>
      <c r="FN4" s="265"/>
      <c r="FO4" s="266" t="str">
        <f aca="false">Language!$E$219</f>
        <v>Final</v>
      </c>
      <c r="FP4" s="266" t="str">
        <f aca="false">Language!$E$210</f>
        <v>W/D/L</v>
      </c>
      <c r="FQ4" s="266" t="str">
        <f aca="false">Language!$E$211</f>
        <v>GD</v>
      </c>
      <c r="FR4" s="266" t="str">
        <f aca="false">Language!$E$212</f>
        <v>exact</v>
      </c>
      <c r="FS4" s="266" t="str">
        <f aca="false">Language!$E$224</f>
        <v>many g.</v>
      </c>
      <c r="FT4" s="267" t="str">
        <f aca="false">Language!$E$213</f>
        <v>teams</v>
      </c>
      <c r="FV4" s="264"/>
      <c r="FW4" s="261"/>
      <c r="FX4" s="261"/>
      <c r="FY4" s="262"/>
      <c r="FZ4" s="265" t="str">
        <f aca="false">Language!$E$209</f>
        <v>Result</v>
      </c>
      <c r="GA4" s="265"/>
      <c r="GB4" s="266" t="str">
        <f aca="false">Language!$E$219</f>
        <v>Final</v>
      </c>
      <c r="GC4" s="266" t="str">
        <f aca="false">Language!$E$210</f>
        <v>W/D/L</v>
      </c>
      <c r="GD4" s="266" t="str">
        <f aca="false">Language!$E$211</f>
        <v>GD</v>
      </c>
      <c r="GE4" s="266" t="str">
        <f aca="false">Language!$E$212</f>
        <v>exact</v>
      </c>
      <c r="GF4" s="266" t="str">
        <f aca="false">Language!$E$224</f>
        <v>many g.</v>
      </c>
      <c r="GG4" s="267" t="str">
        <f aca="false">Language!$E$213</f>
        <v>teams</v>
      </c>
      <c r="GI4" s="264"/>
      <c r="GJ4" s="261"/>
      <c r="GK4" s="261"/>
      <c r="GL4" s="262"/>
      <c r="GM4" s="265" t="str">
        <f aca="false">Language!$E$209</f>
        <v>Result</v>
      </c>
      <c r="GN4" s="265"/>
      <c r="GO4" s="266" t="str">
        <f aca="false">Language!$E$219</f>
        <v>Final</v>
      </c>
      <c r="GP4" s="266" t="str">
        <f aca="false">Language!$E$210</f>
        <v>W/D/L</v>
      </c>
      <c r="GQ4" s="266" t="str">
        <f aca="false">Language!$E$211</f>
        <v>GD</v>
      </c>
      <c r="GR4" s="266" t="str">
        <f aca="false">Language!$E$212</f>
        <v>exact</v>
      </c>
      <c r="GS4" s="266" t="str">
        <f aca="false">Language!$E$224</f>
        <v>many g.</v>
      </c>
      <c r="GT4" s="267" t="str">
        <f aca="false">Language!$E$213</f>
        <v>teams</v>
      </c>
      <c r="GV4" s="264"/>
      <c r="GW4" s="261"/>
      <c r="GX4" s="261"/>
      <c r="GY4" s="262"/>
      <c r="GZ4" s="265" t="str">
        <f aca="false">Language!$E$209</f>
        <v>Result</v>
      </c>
      <c r="HA4" s="265"/>
      <c r="HB4" s="266" t="str">
        <f aca="false">Language!$E$219</f>
        <v>Final</v>
      </c>
      <c r="HC4" s="266" t="str">
        <f aca="false">Language!$E$210</f>
        <v>W/D/L</v>
      </c>
      <c r="HD4" s="266" t="str">
        <f aca="false">Language!$E$211</f>
        <v>GD</v>
      </c>
      <c r="HE4" s="266" t="str">
        <f aca="false">Language!$E$212</f>
        <v>exact</v>
      </c>
      <c r="HF4" s="266" t="str">
        <f aca="false">Language!$E$224</f>
        <v>many g.</v>
      </c>
      <c r="HG4" s="267" t="str">
        <f aca="false">Language!$E$213</f>
        <v>teams</v>
      </c>
      <c r="HI4" s="264"/>
      <c r="HJ4" s="261"/>
      <c r="HK4" s="261"/>
      <c r="HL4" s="262"/>
      <c r="HM4" s="265" t="str">
        <f aca="false">Language!$E$209</f>
        <v>Result</v>
      </c>
      <c r="HN4" s="265"/>
      <c r="HO4" s="266" t="str">
        <f aca="false">Language!$E$219</f>
        <v>Final</v>
      </c>
      <c r="HP4" s="266" t="str">
        <f aca="false">Language!$E$210</f>
        <v>W/D/L</v>
      </c>
      <c r="HQ4" s="266" t="str">
        <f aca="false">Language!$E$211</f>
        <v>GD</v>
      </c>
      <c r="HR4" s="266" t="str">
        <f aca="false">Language!$E$212</f>
        <v>exact</v>
      </c>
      <c r="HS4" s="266" t="str">
        <f aca="false">Language!$E$224</f>
        <v>many g.</v>
      </c>
      <c r="HT4" s="267" t="str">
        <f aca="false">Language!$E$213</f>
        <v>teams</v>
      </c>
      <c r="HV4" s="264"/>
      <c r="HW4" s="261"/>
      <c r="HX4" s="261"/>
      <c r="HY4" s="262"/>
      <c r="HZ4" s="265" t="str">
        <f aca="false">Language!$E$209</f>
        <v>Result</v>
      </c>
      <c r="IA4" s="265"/>
      <c r="IB4" s="266" t="str">
        <f aca="false">Language!$E$219</f>
        <v>Final</v>
      </c>
      <c r="IC4" s="266" t="str">
        <f aca="false">Language!$E$210</f>
        <v>W/D/L</v>
      </c>
      <c r="ID4" s="266" t="str">
        <f aca="false">Language!$E$211</f>
        <v>GD</v>
      </c>
      <c r="IE4" s="266" t="str">
        <f aca="false">Language!$E$212</f>
        <v>exact</v>
      </c>
      <c r="IF4" s="266" t="str">
        <f aca="false">Language!$E$224</f>
        <v>many g.</v>
      </c>
      <c r="IG4" s="267" t="str">
        <f aca="false">Language!$E$213</f>
        <v>teams</v>
      </c>
      <c r="II4" s="264"/>
      <c r="IJ4" s="261"/>
      <c r="IK4" s="261"/>
      <c r="IL4" s="262"/>
      <c r="IM4" s="265" t="str">
        <f aca="false">Language!$E$209</f>
        <v>Result</v>
      </c>
      <c r="IN4" s="265"/>
      <c r="IO4" s="266" t="str">
        <f aca="false">Language!$E$219</f>
        <v>Final</v>
      </c>
      <c r="IP4" s="266" t="str">
        <f aca="false">Language!$E$210</f>
        <v>W/D/L</v>
      </c>
      <c r="IQ4" s="266" t="str">
        <f aca="false">Language!$E$211</f>
        <v>GD</v>
      </c>
      <c r="IR4" s="266" t="str">
        <f aca="false">Language!$E$212</f>
        <v>exact</v>
      </c>
      <c r="IS4" s="266" t="str">
        <f aca="false">Language!$E$224</f>
        <v>many g.</v>
      </c>
      <c r="IT4" s="267" t="str">
        <f aca="false">Language!$E$213</f>
        <v>teams</v>
      </c>
      <c r="IV4" s="264"/>
      <c r="IW4" s="261"/>
      <c r="IX4" s="261"/>
      <c r="IY4" s="262"/>
      <c r="IZ4" s="265" t="str">
        <f aca="false">Language!$E$209</f>
        <v>Result</v>
      </c>
      <c r="JA4" s="265"/>
      <c r="JB4" s="266" t="str">
        <f aca="false">Language!$E$219</f>
        <v>Final</v>
      </c>
      <c r="JC4" s="266" t="str">
        <f aca="false">Language!$E$210</f>
        <v>W/D/L</v>
      </c>
      <c r="JD4" s="266" t="str">
        <f aca="false">Language!$E$211</f>
        <v>GD</v>
      </c>
      <c r="JE4" s="266" t="str">
        <f aca="false">Language!$E$212</f>
        <v>exact</v>
      </c>
      <c r="JF4" s="266" t="str">
        <f aca="false">Language!$E$224</f>
        <v>many g.</v>
      </c>
      <c r="JG4" s="267" t="str">
        <f aca="false">Language!$E$213</f>
        <v>teams</v>
      </c>
      <c r="JI4" s="264"/>
      <c r="JJ4" s="261"/>
      <c r="JK4" s="261"/>
      <c r="JL4" s="262"/>
      <c r="JM4" s="265" t="str">
        <f aca="false">Language!$E$209</f>
        <v>Result</v>
      </c>
      <c r="JN4" s="265"/>
      <c r="JO4" s="266" t="str">
        <f aca="false">Language!$E$219</f>
        <v>Final</v>
      </c>
      <c r="JP4" s="266" t="str">
        <f aca="false">Language!$E$210</f>
        <v>W/D/L</v>
      </c>
      <c r="JQ4" s="266" t="str">
        <f aca="false">Language!$E$211</f>
        <v>GD</v>
      </c>
      <c r="JR4" s="266" t="str">
        <f aca="false">Language!$E$212</f>
        <v>exact</v>
      </c>
      <c r="JS4" s="266" t="str">
        <f aca="false">Language!$E$224</f>
        <v>many g.</v>
      </c>
      <c r="JT4" s="267" t="str">
        <f aca="false">Language!$E$213</f>
        <v>teams</v>
      </c>
      <c r="JV4" s="264"/>
      <c r="JW4" s="261"/>
      <c r="JX4" s="261"/>
      <c r="JY4" s="262"/>
      <c r="JZ4" s="265" t="str">
        <f aca="false">Language!$E$209</f>
        <v>Result</v>
      </c>
      <c r="KA4" s="265"/>
      <c r="KB4" s="266" t="str">
        <f aca="false">Language!$E$219</f>
        <v>Final</v>
      </c>
      <c r="KC4" s="266" t="str">
        <f aca="false">Language!$E$210</f>
        <v>W/D/L</v>
      </c>
      <c r="KD4" s="266" t="str">
        <f aca="false">Language!$E$211</f>
        <v>GD</v>
      </c>
      <c r="KE4" s="266" t="str">
        <f aca="false">Language!$E$212</f>
        <v>exact</v>
      </c>
      <c r="KF4" s="266" t="str">
        <f aca="false">Language!$E$224</f>
        <v>many g.</v>
      </c>
      <c r="KG4" s="267" t="str">
        <f aca="false">Language!$E$213</f>
        <v>teams</v>
      </c>
      <c r="KI4" s="264"/>
      <c r="KJ4" s="261"/>
      <c r="KK4" s="261"/>
      <c r="KL4" s="262"/>
      <c r="KM4" s="265" t="str">
        <f aca="false">Language!$E$209</f>
        <v>Result</v>
      </c>
      <c r="KN4" s="265"/>
      <c r="KO4" s="266" t="str">
        <f aca="false">Language!$E$219</f>
        <v>Final</v>
      </c>
      <c r="KP4" s="266" t="str">
        <f aca="false">Language!$E$210</f>
        <v>W/D/L</v>
      </c>
      <c r="KQ4" s="266" t="str">
        <f aca="false">Language!$E$211</f>
        <v>GD</v>
      </c>
      <c r="KR4" s="266" t="str">
        <f aca="false">Language!$E$212</f>
        <v>exact</v>
      </c>
      <c r="KS4" s="266" t="str">
        <f aca="false">Language!$E$224</f>
        <v>many g.</v>
      </c>
      <c r="KT4" s="267" t="str">
        <f aca="false">Language!$E$213</f>
        <v>teams</v>
      </c>
      <c r="KV4" s="264"/>
      <c r="KW4" s="261"/>
      <c r="KX4" s="261"/>
      <c r="KY4" s="262"/>
      <c r="KZ4" s="265" t="str">
        <f aca="false">Language!$E$209</f>
        <v>Result</v>
      </c>
      <c r="LA4" s="265"/>
      <c r="LB4" s="266" t="str">
        <f aca="false">Language!$E$219</f>
        <v>Final</v>
      </c>
      <c r="LC4" s="266" t="str">
        <f aca="false">Language!$E$210</f>
        <v>W/D/L</v>
      </c>
      <c r="LD4" s="266" t="str">
        <f aca="false">Language!$E$211</f>
        <v>GD</v>
      </c>
      <c r="LE4" s="266" t="str">
        <f aca="false">Language!$E$212</f>
        <v>exact</v>
      </c>
      <c r="LF4" s="266" t="str">
        <f aca="false">Language!$E$224</f>
        <v>many g.</v>
      </c>
      <c r="LG4" s="267" t="str">
        <f aca="false">Language!$E$213</f>
        <v>teams</v>
      </c>
      <c r="LI4" s="264"/>
      <c r="LJ4" s="261"/>
      <c r="LK4" s="261"/>
      <c r="LL4" s="262"/>
      <c r="LM4" s="265" t="str">
        <f aca="false">Language!$E$209</f>
        <v>Result</v>
      </c>
      <c r="LN4" s="265"/>
      <c r="LO4" s="266" t="str">
        <f aca="false">Language!$E$219</f>
        <v>Final</v>
      </c>
      <c r="LP4" s="266" t="str">
        <f aca="false">Language!$E$210</f>
        <v>W/D/L</v>
      </c>
      <c r="LQ4" s="266" t="str">
        <f aca="false">Language!$E$211</f>
        <v>GD</v>
      </c>
      <c r="LR4" s="266" t="str">
        <f aca="false">Language!$E$212</f>
        <v>exact</v>
      </c>
      <c r="LS4" s="266" t="str">
        <f aca="false">Language!$E$224</f>
        <v>many g.</v>
      </c>
      <c r="LT4" s="267" t="str">
        <f aca="false">Language!$E$213</f>
        <v>teams</v>
      </c>
      <c r="LV4" s="264"/>
      <c r="LW4" s="261"/>
      <c r="LX4" s="261"/>
      <c r="LY4" s="262"/>
      <c r="LZ4" s="265" t="str">
        <f aca="false">Language!$E$209</f>
        <v>Result</v>
      </c>
      <c r="MA4" s="265"/>
      <c r="MB4" s="266" t="str">
        <f aca="false">Language!$E$219</f>
        <v>Final</v>
      </c>
      <c r="MC4" s="266" t="str">
        <f aca="false">Language!$E$210</f>
        <v>W/D/L</v>
      </c>
      <c r="MD4" s="266" t="str">
        <f aca="false">Language!$E$211</f>
        <v>GD</v>
      </c>
      <c r="ME4" s="266" t="str">
        <f aca="false">Language!$E$212</f>
        <v>exact</v>
      </c>
      <c r="MF4" s="266" t="str">
        <f aca="false">Language!$E$224</f>
        <v>many g.</v>
      </c>
      <c r="MG4" s="267" t="str">
        <f aca="false">Language!$E$213</f>
        <v>teams</v>
      </c>
    </row>
    <row r="5" customFormat="false" ht="24" hidden="false" customHeight="true" outlineLevel="0" collapsed="false">
      <c r="A5" s="268"/>
      <c r="B5" s="269" t="str">
        <f aca="false">Language!$E$130&amp;" A"</f>
        <v>Group A</v>
      </c>
      <c r="C5" s="270"/>
      <c r="D5" s="271"/>
      <c r="E5" s="272"/>
      <c r="F5" s="273"/>
      <c r="G5" s="274"/>
      <c r="I5" s="269" t="str">
        <f aca="false">$B5</f>
        <v>Group A</v>
      </c>
      <c r="J5" s="271"/>
      <c r="K5" s="271"/>
      <c r="L5" s="272"/>
      <c r="M5" s="275"/>
      <c r="N5" s="276"/>
      <c r="O5" s="273"/>
      <c r="P5" s="277"/>
      <c r="Q5" s="272"/>
      <c r="R5" s="272"/>
      <c r="S5" s="272"/>
      <c r="T5" s="278"/>
      <c r="V5" s="269" t="str">
        <f aca="false">$B5</f>
        <v>Group A</v>
      </c>
      <c r="W5" s="271"/>
      <c r="X5" s="271"/>
      <c r="Y5" s="272"/>
      <c r="Z5" s="275"/>
      <c r="AA5" s="276"/>
      <c r="AB5" s="273"/>
      <c r="AC5" s="277"/>
      <c r="AD5" s="272"/>
      <c r="AE5" s="272"/>
      <c r="AF5" s="272"/>
      <c r="AG5" s="278"/>
      <c r="AI5" s="269" t="str">
        <f aca="false">$B5</f>
        <v>Group A</v>
      </c>
      <c r="AJ5" s="271"/>
      <c r="AK5" s="271"/>
      <c r="AL5" s="272"/>
      <c r="AM5" s="275"/>
      <c r="AN5" s="276"/>
      <c r="AO5" s="273"/>
      <c r="AP5" s="277"/>
      <c r="AQ5" s="272"/>
      <c r="AR5" s="272"/>
      <c r="AS5" s="272"/>
      <c r="AT5" s="278"/>
      <c r="AV5" s="269" t="str">
        <f aca="false">$B5</f>
        <v>Group A</v>
      </c>
      <c r="AW5" s="271"/>
      <c r="AX5" s="271"/>
      <c r="AY5" s="272"/>
      <c r="AZ5" s="275"/>
      <c r="BA5" s="276"/>
      <c r="BB5" s="273"/>
      <c r="BC5" s="277"/>
      <c r="BD5" s="272"/>
      <c r="BE5" s="272"/>
      <c r="BF5" s="272"/>
      <c r="BG5" s="278"/>
      <c r="BI5" s="269" t="str">
        <f aca="false">$B5</f>
        <v>Group A</v>
      </c>
      <c r="BJ5" s="271"/>
      <c r="BK5" s="271"/>
      <c r="BL5" s="272"/>
      <c r="BM5" s="275"/>
      <c r="BN5" s="276"/>
      <c r="BO5" s="273"/>
      <c r="BP5" s="277"/>
      <c r="BQ5" s="272"/>
      <c r="BR5" s="272"/>
      <c r="BS5" s="272"/>
      <c r="BT5" s="278"/>
      <c r="BV5" s="269" t="str">
        <f aca="false">$B5</f>
        <v>Group A</v>
      </c>
      <c r="BW5" s="271"/>
      <c r="BX5" s="271"/>
      <c r="BY5" s="272"/>
      <c r="BZ5" s="275"/>
      <c r="CA5" s="276"/>
      <c r="CB5" s="273"/>
      <c r="CC5" s="277"/>
      <c r="CD5" s="272"/>
      <c r="CE5" s="272"/>
      <c r="CF5" s="272"/>
      <c r="CG5" s="278"/>
      <c r="CI5" s="269" t="str">
        <f aca="false">$B5</f>
        <v>Group A</v>
      </c>
      <c r="CJ5" s="271"/>
      <c r="CK5" s="271"/>
      <c r="CL5" s="272"/>
      <c r="CM5" s="275"/>
      <c r="CN5" s="276"/>
      <c r="CO5" s="273"/>
      <c r="CP5" s="277"/>
      <c r="CQ5" s="272"/>
      <c r="CR5" s="272"/>
      <c r="CS5" s="272"/>
      <c r="CT5" s="278"/>
      <c r="CV5" s="269" t="str">
        <f aca="false">$B5</f>
        <v>Group A</v>
      </c>
      <c r="CW5" s="271"/>
      <c r="CX5" s="271"/>
      <c r="CY5" s="272"/>
      <c r="CZ5" s="275"/>
      <c r="DA5" s="276"/>
      <c r="DB5" s="273"/>
      <c r="DC5" s="277"/>
      <c r="DD5" s="272"/>
      <c r="DE5" s="272"/>
      <c r="DF5" s="272"/>
      <c r="DG5" s="278"/>
      <c r="DI5" s="269" t="str">
        <f aca="false">$B5</f>
        <v>Group A</v>
      </c>
      <c r="DJ5" s="271"/>
      <c r="DK5" s="271"/>
      <c r="DL5" s="272"/>
      <c r="DM5" s="275"/>
      <c r="DN5" s="276"/>
      <c r="DO5" s="273"/>
      <c r="DP5" s="277"/>
      <c r="DQ5" s="272"/>
      <c r="DR5" s="272"/>
      <c r="DS5" s="272"/>
      <c r="DT5" s="278"/>
      <c r="DV5" s="269" t="str">
        <f aca="false">$B5</f>
        <v>Group A</v>
      </c>
      <c r="DW5" s="271"/>
      <c r="DX5" s="271"/>
      <c r="DY5" s="272"/>
      <c r="DZ5" s="275"/>
      <c r="EA5" s="276"/>
      <c r="EB5" s="273"/>
      <c r="EC5" s="277"/>
      <c r="ED5" s="272"/>
      <c r="EE5" s="272"/>
      <c r="EF5" s="272"/>
      <c r="EG5" s="278"/>
      <c r="EI5" s="269" t="str">
        <f aca="false">$B5</f>
        <v>Group A</v>
      </c>
      <c r="EJ5" s="271"/>
      <c r="EK5" s="271"/>
      <c r="EL5" s="272"/>
      <c r="EM5" s="275"/>
      <c r="EN5" s="276"/>
      <c r="EO5" s="273"/>
      <c r="EP5" s="277"/>
      <c r="EQ5" s="272"/>
      <c r="ER5" s="272"/>
      <c r="ES5" s="272"/>
      <c r="ET5" s="278"/>
      <c r="EV5" s="269" t="str">
        <f aca="false">$B5</f>
        <v>Group A</v>
      </c>
      <c r="EW5" s="271"/>
      <c r="EX5" s="271"/>
      <c r="EY5" s="272"/>
      <c r="EZ5" s="275"/>
      <c r="FA5" s="276"/>
      <c r="FB5" s="273"/>
      <c r="FC5" s="277"/>
      <c r="FD5" s="272"/>
      <c r="FE5" s="272"/>
      <c r="FF5" s="272"/>
      <c r="FG5" s="278"/>
      <c r="FI5" s="269" t="str">
        <f aca="false">$B5</f>
        <v>Group A</v>
      </c>
      <c r="FJ5" s="271"/>
      <c r="FK5" s="271"/>
      <c r="FL5" s="272"/>
      <c r="FM5" s="275"/>
      <c r="FN5" s="276"/>
      <c r="FO5" s="273"/>
      <c r="FP5" s="277"/>
      <c r="FQ5" s="272"/>
      <c r="FR5" s="272"/>
      <c r="FS5" s="272"/>
      <c r="FT5" s="278"/>
      <c r="FV5" s="269" t="str">
        <f aca="false">$B5</f>
        <v>Group A</v>
      </c>
      <c r="FW5" s="271"/>
      <c r="FX5" s="271"/>
      <c r="FY5" s="272"/>
      <c r="FZ5" s="275"/>
      <c r="GA5" s="276"/>
      <c r="GB5" s="273"/>
      <c r="GC5" s="277"/>
      <c r="GD5" s="272"/>
      <c r="GE5" s="272"/>
      <c r="GF5" s="272"/>
      <c r="GG5" s="278"/>
      <c r="GI5" s="269" t="str">
        <f aca="false">$B5</f>
        <v>Group A</v>
      </c>
      <c r="GJ5" s="271"/>
      <c r="GK5" s="271"/>
      <c r="GL5" s="272"/>
      <c r="GM5" s="275"/>
      <c r="GN5" s="276"/>
      <c r="GO5" s="273"/>
      <c r="GP5" s="277"/>
      <c r="GQ5" s="272"/>
      <c r="GR5" s="272"/>
      <c r="GS5" s="272"/>
      <c r="GT5" s="278"/>
      <c r="GV5" s="269" t="str">
        <f aca="false">$B5</f>
        <v>Group A</v>
      </c>
      <c r="GW5" s="271"/>
      <c r="GX5" s="271"/>
      <c r="GY5" s="272"/>
      <c r="GZ5" s="275"/>
      <c r="HA5" s="276"/>
      <c r="HB5" s="273"/>
      <c r="HC5" s="277"/>
      <c r="HD5" s="272"/>
      <c r="HE5" s="272"/>
      <c r="HF5" s="272"/>
      <c r="HG5" s="278"/>
      <c r="HI5" s="269" t="str">
        <f aca="false">$B5</f>
        <v>Group A</v>
      </c>
      <c r="HJ5" s="271"/>
      <c r="HK5" s="271"/>
      <c r="HL5" s="272"/>
      <c r="HM5" s="275"/>
      <c r="HN5" s="276"/>
      <c r="HO5" s="273"/>
      <c r="HP5" s="277"/>
      <c r="HQ5" s="272"/>
      <c r="HR5" s="272"/>
      <c r="HS5" s="272"/>
      <c r="HT5" s="278"/>
      <c r="HV5" s="269" t="str">
        <f aca="false">$B5</f>
        <v>Group A</v>
      </c>
      <c r="HW5" s="271"/>
      <c r="HX5" s="271"/>
      <c r="HY5" s="272"/>
      <c r="HZ5" s="275"/>
      <c r="IA5" s="276"/>
      <c r="IB5" s="273"/>
      <c r="IC5" s="277"/>
      <c r="ID5" s="272"/>
      <c r="IE5" s="272"/>
      <c r="IF5" s="272"/>
      <c r="IG5" s="278"/>
      <c r="II5" s="269" t="str">
        <f aca="false">$B5</f>
        <v>Group A</v>
      </c>
      <c r="IJ5" s="271"/>
      <c r="IK5" s="271"/>
      <c r="IL5" s="272"/>
      <c r="IM5" s="275"/>
      <c r="IN5" s="276"/>
      <c r="IO5" s="273"/>
      <c r="IP5" s="277"/>
      <c r="IQ5" s="272"/>
      <c r="IR5" s="272"/>
      <c r="IS5" s="272"/>
      <c r="IT5" s="278"/>
      <c r="IV5" s="269" t="str">
        <f aca="false">$B5</f>
        <v>Group A</v>
      </c>
      <c r="IW5" s="271"/>
      <c r="IX5" s="271"/>
      <c r="IY5" s="272"/>
      <c r="IZ5" s="275"/>
      <c r="JA5" s="276"/>
      <c r="JB5" s="273"/>
      <c r="JC5" s="277"/>
      <c r="JD5" s="272"/>
      <c r="JE5" s="272"/>
      <c r="JF5" s="272"/>
      <c r="JG5" s="278"/>
      <c r="JI5" s="269" t="str">
        <f aca="false">$B5</f>
        <v>Group A</v>
      </c>
      <c r="JJ5" s="271"/>
      <c r="JK5" s="271"/>
      <c r="JL5" s="272"/>
      <c r="JM5" s="275"/>
      <c r="JN5" s="276"/>
      <c r="JO5" s="273"/>
      <c r="JP5" s="277"/>
      <c r="JQ5" s="272"/>
      <c r="JR5" s="272"/>
      <c r="JS5" s="272"/>
      <c r="JT5" s="278"/>
      <c r="JV5" s="269" t="str">
        <f aca="false">$B5</f>
        <v>Group A</v>
      </c>
      <c r="JW5" s="271"/>
      <c r="JX5" s="271"/>
      <c r="JY5" s="272"/>
      <c r="JZ5" s="275"/>
      <c r="KA5" s="276"/>
      <c r="KB5" s="273"/>
      <c r="KC5" s="277"/>
      <c r="KD5" s="272"/>
      <c r="KE5" s="272"/>
      <c r="KF5" s="272"/>
      <c r="KG5" s="278"/>
      <c r="KI5" s="269" t="str">
        <f aca="false">$B5</f>
        <v>Group A</v>
      </c>
      <c r="KJ5" s="271"/>
      <c r="KK5" s="271"/>
      <c r="KL5" s="272"/>
      <c r="KM5" s="275"/>
      <c r="KN5" s="276"/>
      <c r="KO5" s="273"/>
      <c r="KP5" s="277"/>
      <c r="KQ5" s="272"/>
      <c r="KR5" s="272"/>
      <c r="KS5" s="272"/>
      <c r="KT5" s="278"/>
      <c r="KV5" s="269" t="str">
        <f aca="false">$B5</f>
        <v>Group A</v>
      </c>
      <c r="KW5" s="271"/>
      <c r="KX5" s="271"/>
      <c r="KY5" s="272"/>
      <c r="KZ5" s="275"/>
      <c r="LA5" s="276"/>
      <c r="LB5" s="273"/>
      <c r="LC5" s="277"/>
      <c r="LD5" s="272"/>
      <c r="LE5" s="272"/>
      <c r="LF5" s="272"/>
      <c r="LG5" s="278"/>
      <c r="LI5" s="269" t="str">
        <f aca="false">$B5</f>
        <v>Group A</v>
      </c>
      <c r="LJ5" s="271"/>
      <c r="LK5" s="271"/>
      <c r="LL5" s="272"/>
      <c r="LM5" s="275"/>
      <c r="LN5" s="276"/>
      <c r="LO5" s="273"/>
      <c r="LP5" s="277"/>
      <c r="LQ5" s="272"/>
      <c r="LR5" s="272"/>
      <c r="LS5" s="272"/>
      <c r="LT5" s="278"/>
      <c r="LV5" s="269" t="str">
        <f aca="false">$B5</f>
        <v>Group A</v>
      </c>
      <c r="LW5" s="271"/>
      <c r="LX5" s="271"/>
      <c r="LY5" s="272"/>
      <c r="LZ5" s="275"/>
      <c r="MA5" s="276"/>
      <c r="MB5" s="273"/>
      <c r="MC5" s="277"/>
      <c r="MD5" s="272"/>
      <c r="ME5" s="272"/>
      <c r="MF5" s="272"/>
      <c r="MG5" s="278"/>
    </row>
    <row r="6" customFormat="false" ht="15.75" hidden="false" customHeight="false" outlineLevel="0" collapsed="false">
      <c r="B6" s="279" t="n">
        <f aca="false">INDEX(Groups!$C$7:$C$65,MATCH(C6,Groups!$D$7:$D$65,0))</f>
        <v>15</v>
      </c>
      <c r="C6" s="280" t="str">
        <f aca="false">CalcA!$P$22</f>
        <v>Mexico</v>
      </c>
      <c r="D6" s="281" t="n">
        <f aca="false">INDEX(Groups!$C$7:$C$65,MATCH(E6,Groups!$D$7:$D$65,0))</f>
        <v>60</v>
      </c>
      <c r="E6" s="280" t="str">
        <f aca="false">CalcA!$Q$22</f>
        <v>South Africa</v>
      </c>
      <c r="F6" s="282" t="n">
        <f aca="false">CalcA!$R$22</f>
        <v>2</v>
      </c>
      <c r="G6" s="283" t="n">
        <f aca="false">CalcA!$S$22</f>
        <v>0</v>
      </c>
      <c r="I6" s="279" t="n">
        <f aca="false">$B6</f>
        <v>15</v>
      </c>
      <c r="J6" s="280" t="str">
        <f aca="false">$C6</f>
        <v>Mexico</v>
      </c>
      <c r="K6" s="281" t="n">
        <f aca="false">$D6</f>
        <v>60</v>
      </c>
      <c r="L6" s="280" t="str">
        <f aca="false">$E6</f>
        <v>South Africa</v>
      </c>
      <c r="M6" s="284"/>
      <c r="N6" s="284"/>
      <c r="O6" s="285"/>
      <c r="P6" s="281" t="str">
        <f aca="false">IF(($F6&lt;&gt;"")*($G6&lt;&gt;"")*(M6&lt;&gt;"")*(N6&lt;&gt;""),($F6&gt;$G6)*(M6&gt;N6)+($F6=$G6)*(M6=N6)+($F6&lt;$G6)*(M6&lt;N6),"")</f>
        <v/>
      </c>
      <c r="Q6" s="281" t="str">
        <f aca="false">IF((P6&lt;&gt;""),IF(OR($F6&lt;&gt;$G6,PrSettings!$M$4="●"),(($F6-$G6)=(M6-N6))*1,0),"")</f>
        <v/>
      </c>
      <c r="R6" s="281" t="str">
        <f aca="false">IF((P6&lt;&gt;""),($F6=M6)*($G6=N6),"")</f>
        <v/>
      </c>
      <c r="S6" s="281" t="str">
        <f aca="false">IF(P6&lt;&gt;"",IF(ABS($F6-$G6)&gt;=PrSettings!$M$7,(ABS($F6-$G6-M6+N6)&lt;=1)*1,IF(AND(P6,$F6=$G6,$F6&gt;=PrSettings!$M$6),(ABS(M6-$F6)&lt;=1)*1,IF(AND(P6,$F6+$G6&gt;=PrSettings!$M$8),(ABS(M6-$F6)+ABS(N6-$G6)&lt;=1)*1,""))),"")</f>
        <v/>
      </c>
      <c r="T6" s="286"/>
      <c r="V6" s="279" t="n">
        <f aca="false">$B6</f>
        <v>15</v>
      </c>
      <c r="W6" s="280" t="str">
        <f aca="false">$C6</f>
        <v>Mexico</v>
      </c>
      <c r="X6" s="281" t="n">
        <f aca="false">$D6</f>
        <v>60</v>
      </c>
      <c r="Y6" s="280" t="str">
        <f aca="false">$E6</f>
        <v>South Africa</v>
      </c>
      <c r="Z6" s="284"/>
      <c r="AA6" s="284"/>
      <c r="AB6" s="285"/>
      <c r="AC6" s="281" t="str">
        <f aca="false">IF(($F6&lt;&gt;"")*($G6&lt;&gt;"")*(Z6&lt;&gt;"")*(AA6&lt;&gt;""),($F6&gt;$G6)*(Z6&gt;AA6)+($F6=$G6)*(Z6=AA6)+($F6&lt;$G6)*(Z6&lt;AA6),"")</f>
        <v/>
      </c>
      <c r="AD6" s="281" t="str">
        <f aca="false">IF((AC6&lt;&gt;""),IF(OR($F6&lt;&gt;$G6,PrSettings!$M$4="●"),(($F6-$G6)=(Z6-AA6))*1,0),"")</f>
        <v/>
      </c>
      <c r="AE6" s="281" t="str">
        <f aca="false">IF((AC6&lt;&gt;""),($F6=Z6)*($G6=AA6),"")</f>
        <v/>
      </c>
      <c r="AF6" s="281" t="str">
        <f aca="false">IF(AC6&lt;&gt;"",IF(ABS($F6-$G6)&gt;=PrSettings!$M$7,(ABS($F6-$G6-Z6+AA6)&lt;=1)*1,IF(AND(AC6,$F6=$G6,$F6&gt;=PrSettings!$M$6),(ABS(Z6-$F6)&lt;=1)*1,IF(AND(AC6,$F6+$G6&gt;=PrSettings!$M$8),(ABS(Z6-$F6)+ABS(AA6-$G6)&lt;=1)*1,""))),"")</f>
        <v/>
      </c>
      <c r="AG6" s="286"/>
      <c r="AI6" s="279" t="n">
        <f aca="false">$B6</f>
        <v>15</v>
      </c>
      <c r="AJ6" s="280" t="str">
        <f aca="false">$C6</f>
        <v>Mexico</v>
      </c>
      <c r="AK6" s="281" t="n">
        <f aca="false">$D6</f>
        <v>60</v>
      </c>
      <c r="AL6" s="280" t="str">
        <f aca="false">$E6</f>
        <v>South Africa</v>
      </c>
      <c r="AM6" s="284"/>
      <c r="AN6" s="284"/>
      <c r="AO6" s="285"/>
      <c r="AP6" s="281" t="str">
        <f aca="false">IF(($F6&lt;&gt;"")*($G6&lt;&gt;"")*(AM6&lt;&gt;"")*(AN6&lt;&gt;""),($F6&gt;$G6)*(AM6&gt;AN6)+($F6=$G6)*(AM6=AN6)+($F6&lt;$G6)*(AM6&lt;AN6),"")</f>
        <v/>
      </c>
      <c r="AQ6" s="281" t="str">
        <f aca="false">IF((AP6&lt;&gt;""),IF(OR($F6&lt;&gt;$G6,PrSettings!$M$4="●"),(($F6-$G6)=(AM6-AN6))*1,0),"")</f>
        <v/>
      </c>
      <c r="AR6" s="281" t="str">
        <f aca="false">IF((AP6&lt;&gt;""),($F6=AM6)*($G6=AN6),"")</f>
        <v/>
      </c>
      <c r="AS6" s="281" t="str">
        <f aca="false">IF(AP6&lt;&gt;"",IF(ABS($F6-$G6)&gt;=PrSettings!$M$7,(ABS($F6-$G6-AM6+AN6)&lt;=1)*1,IF(AND(AP6,$F6=$G6,$F6&gt;=PrSettings!$M$6),(ABS(AM6-$F6)&lt;=1)*1,IF(AND(AP6,$F6+$G6&gt;=PrSettings!$M$8),(ABS(AM6-$F6)+ABS(AN6-$G6)&lt;=1)*1,""))),"")</f>
        <v/>
      </c>
      <c r="AT6" s="286"/>
      <c r="AV6" s="279" t="n">
        <f aca="false">$B6</f>
        <v>15</v>
      </c>
      <c r="AW6" s="280" t="str">
        <f aca="false">$C6</f>
        <v>Mexico</v>
      </c>
      <c r="AX6" s="281" t="n">
        <f aca="false">$D6</f>
        <v>60</v>
      </c>
      <c r="AY6" s="280" t="str">
        <f aca="false">$E6</f>
        <v>South Africa</v>
      </c>
      <c r="AZ6" s="284"/>
      <c r="BA6" s="284"/>
      <c r="BB6" s="285"/>
      <c r="BC6" s="281" t="str">
        <f aca="false">IF(($F6&lt;&gt;"")*($G6&lt;&gt;"")*(AZ6&lt;&gt;"")*(BA6&lt;&gt;""),($F6&gt;$G6)*(AZ6&gt;BA6)+($F6=$G6)*(AZ6=BA6)+($F6&lt;$G6)*(AZ6&lt;BA6),"")</f>
        <v/>
      </c>
      <c r="BD6" s="281" t="str">
        <f aca="false">IF((BC6&lt;&gt;""),IF(OR($F6&lt;&gt;$G6,PrSettings!$M$4="●"),(($F6-$G6)=(AZ6-BA6))*1,0),"")</f>
        <v/>
      </c>
      <c r="BE6" s="281" t="str">
        <f aca="false">IF((BC6&lt;&gt;""),($F6=AZ6)*($G6=BA6),"")</f>
        <v/>
      </c>
      <c r="BF6" s="281" t="str">
        <f aca="false">IF(BC6&lt;&gt;"",IF(ABS($F6-$G6)&gt;=PrSettings!$M$7,(ABS($F6-$G6-AZ6+BA6)&lt;=1)*1,IF(AND(BC6,$F6=$G6,$F6&gt;=PrSettings!$M$6),(ABS(AZ6-$F6)&lt;=1)*1,IF(AND(BC6,$F6+$G6&gt;=PrSettings!$M$8),(ABS(AZ6-$F6)+ABS(BA6-$G6)&lt;=1)*1,""))),"")</f>
        <v/>
      </c>
      <c r="BG6" s="286"/>
      <c r="BI6" s="279" t="n">
        <f aca="false">$B6</f>
        <v>15</v>
      </c>
      <c r="BJ6" s="280" t="str">
        <f aca="false">$C6</f>
        <v>Mexico</v>
      </c>
      <c r="BK6" s="281" t="n">
        <f aca="false">$D6</f>
        <v>60</v>
      </c>
      <c r="BL6" s="280" t="str">
        <f aca="false">$E6</f>
        <v>South Africa</v>
      </c>
      <c r="BM6" s="284"/>
      <c r="BN6" s="284"/>
      <c r="BO6" s="285"/>
      <c r="BP6" s="281" t="str">
        <f aca="false">IF(($F6&lt;&gt;"")*($G6&lt;&gt;"")*(BM6&lt;&gt;"")*(BN6&lt;&gt;""),($F6&gt;$G6)*(BM6&gt;BN6)+($F6=$G6)*(BM6=BN6)+($F6&lt;$G6)*(BM6&lt;BN6),"")</f>
        <v/>
      </c>
      <c r="BQ6" s="281" t="str">
        <f aca="false">IF((BP6&lt;&gt;""),IF(OR($F6&lt;&gt;$G6,PrSettings!$M$4="●"),(($F6-$G6)=(BM6-BN6))*1,0),"")</f>
        <v/>
      </c>
      <c r="BR6" s="281" t="str">
        <f aca="false">IF((BP6&lt;&gt;""),($F6=BM6)*($G6=BN6),"")</f>
        <v/>
      </c>
      <c r="BS6" s="281" t="str">
        <f aca="false">IF(BP6&lt;&gt;"",IF(ABS($F6-$G6)&gt;=PrSettings!$M$7,(ABS($F6-$G6-BM6+BN6)&lt;=1)*1,IF(AND(BP6,$F6=$G6,$F6&gt;=PrSettings!$M$6),(ABS(BM6-$F6)&lt;=1)*1,IF(AND(BP6,$F6+$G6&gt;=PrSettings!$M$8),(ABS(BM6-$F6)+ABS(BN6-$G6)&lt;=1)*1,""))),"")</f>
        <v/>
      </c>
      <c r="BT6" s="286"/>
      <c r="BV6" s="279" t="n">
        <f aca="false">$B6</f>
        <v>15</v>
      </c>
      <c r="BW6" s="280" t="str">
        <f aca="false">$C6</f>
        <v>Mexico</v>
      </c>
      <c r="BX6" s="281" t="n">
        <f aca="false">$D6</f>
        <v>60</v>
      </c>
      <c r="BY6" s="280" t="str">
        <f aca="false">$E6</f>
        <v>South Africa</v>
      </c>
      <c r="BZ6" s="284"/>
      <c r="CA6" s="284"/>
      <c r="CB6" s="285"/>
      <c r="CC6" s="281" t="str">
        <f aca="false">IF(($F6&lt;&gt;"")*($G6&lt;&gt;"")*(BZ6&lt;&gt;"")*(CA6&lt;&gt;""),($F6&gt;$G6)*(BZ6&gt;CA6)+($F6=$G6)*(BZ6=CA6)+($F6&lt;$G6)*(BZ6&lt;CA6),"")</f>
        <v/>
      </c>
      <c r="CD6" s="281" t="str">
        <f aca="false">IF((CC6&lt;&gt;""),IF(OR($F6&lt;&gt;$G6,PrSettings!$M$4="●"),(($F6-$G6)=(BZ6-CA6))*1,0),"")</f>
        <v/>
      </c>
      <c r="CE6" s="281" t="str">
        <f aca="false">IF((CC6&lt;&gt;""),($F6=BZ6)*($G6=CA6),"")</f>
        <v/>
      </c>
      <c r="CF6" s="281" t="str">
        <f aca="false">IF(CC6&lt;&gt;"",IF(ABS($F6-$G6)&gt;=PrSettings!$M$7,(ABS($F6-$G6-BZ6+CA6)&lt;=1)*1,IF(AND(CC6,$F6=$G6,$F6&gt;=PrSettings!$M$6),(ABS(BZ6-$F6)&lt;=1)*1,IF(AND(CC6,$F6+$G6&gt;=PrSettings!$M$8),(ABS(BZ6-$F6)+ABS(CA6-$G6)&lt;=1)*1,""))),"")</f>
        <v/>
      </c>
      <c r="CG6" s="286"/>
      <c r="CI6" s="279" t="n">
        <f aca="false">$B6</f>
        <v>15</v>
      </c>
      <c r="CJ6" s="280" t="str">
        <f aca="false">$C6</f>
        <v>Mexico</v>
      </c>
      <c r="CK6" s="281" t="n">
        <f aca="false">$D6</f>
        <v>60</v>
      </c>
      <c r="CL6" s="280" t="str">
        <f aca="false">$E6</f>
        <v>South Africa</v>
      </c>
      <c r="CM6" s="284"/>
      <c r="CN6" s="284"/>
      <c r="CO6" s="285"/>
      <c r="CP6" s="281" t="str">
        <f aca="false">IF(($F6&lt;&gt;"")*($G6&lt;&gt;"")*(CM6&lt;&gt;"")*(CN6&lt;&gt;""),($F6&gt;$G6)*(CM6&gt;CN6)+($F6=$G6)*(CM6=CN6)+($F6&lt;$G6)*(CM6&lt;CN6),"")</f>
        <v/>
      </c>
      <c r="CQ6" s="281" t="str">
        <f aca="false">IF((CP6&lt;&gt;""),IF(OR($F6&lt;&gt;$G6,PrSettings!$M$4="●"),(($F6-$G6)=(CM6-CN6))*1,0),"")</f>
        <v/>
      </c>
      <c r="CR6" s="281" t="str">
        <f aca="false">IF((CP6&lt;&gt;""),($F6=CM6)*($G6=CN6),"")</f>
        <v/>
      </c>
      <c r="CS6" s="281" t="str">
        <f aca="false">IF(CP6&lt;&gt;"",IF(ABS($F6-$G6)&gt;=PrSettings!$M$7,(ABS($F6-$G6-CM6+CN6)&lt;=1)*1,IF(AND(CP6,$F6=$G6,$F6&gt;=PrSettings!$M$6),(ABS(CM6-$F6)&lt;=1)*1,IF(AND(CP6,$F6+$G6&gt;=PrSettings!$M$8),(ABS(CM6-$F6)+ABS(CN6-$G6)&lt;=1)*1,""))),"")</f>
        <v/>
      </c>
      <c r="CT6" s="286"/>
      <c r="CV6" s="279" t="n">
        <f aca="false">$B6</f>
        <v>15</v>
      </c>
      <c r="CW6" s="280" t="str">
        <f aca="false">$C6</f>
        <v>Mexico</v>
      </c>
      <c r="CX6" s="281" t="n">
        <f aca="false">$D6</f>
        <v>60</v>
      </c>
      <c r="CY6" s="280" t="str">
        <f aca="false">$E6</f>
        <v>South Africa</v>
      </c>
      <c r="CZ6" s="284"/>
      <c r="DA6" s="284"/>
      <c r="DB6" s="285"/>
      <c r="DC6" s="281" t="str">
        <f aca="false">IF(($F6&lt;&gt;"")*($G6&lt;&gt;"")*(CZ6&lt;&gt;"")*(DA6&lt;&gt;""),($F6&gt;$G6)*(CZ6&gt;DA6)+($F6=$G6)*(CZ6=DA6)+($F6&lt;$G6)*(CZ6&lt;DA6),"")</f>
        <v/>
      </c>
      <c r="DD6" s="281" t="str">
        <f aca="false">IF((DC6&lt;&gt;""),IF(OR($F6&lt;&gt;$G6,PrSettings!$M$4="●"),(($F6-$G6)=(CZ6-DA6))*1,0),"")</f>
        <v/>
      </c>
      <c r="DE6" s="281" t="str">
        <f aca="false">IF((DC6&lt;&gt;""),($F6=CZ6)*($G6=DA6),"")</f>
        <v/>
      </c>
      <c r="DF6" s="281" t="str">
        <f aca="false">IF(DC6&lt;&gt;"",IF(ABS($F6-$G6)&gt;=PrSettings!$M$7,(ABS($F6-$G6-CZ6+DA6)&lt;=1)*1,IF(AND(DC6,$F6=$G6,$F6&gt;=PrSettings!$M$6),(ABS(CZ6-$F6)&lt;=1)*1,IF(AND(DC6,$F6+$G6&gt;=PrSettings!$M$8),(ABS(CZ6-$F6)+ABS(DA6-$G6)&lt;=1)*1,""))),"")</f>
        <v/>
      </c>
      <c r="DG6" s="286"/>
      <c r="DI6" s="279" t="n">
        <f aca="false">$B6</f>
        <v>15</v>
      </c>
      <c r="DJ6" s="280" t="str">
        <f aca="false">$C6</f>
        <v>Mexico</v>
      </c>
      <c r="DK6" s="281" t="n">
        <f aca="false">$D6</f>
        <v>60</v>
      </c>
      <c r="DL6" s="280" t="str">
        <f aca="false">$E6</f>
        <v>South Africa</v>
      </c>
      <c r="DM6" s="284"/>
      <c r="DN6" s="284"/>
      <c r="DO6" s="285"/>
      <c r="DP6" s="281" t="str">
        <f aca="false">IF(($F6&lt;&gt;"")*($G6&lt;&gt;"")*(DM6&lt;&gt;"")*(DN6&lt;&gt;""),($F6&gt;$G6)*(DM6&gt;DN6)+($F6=$G6)*(DM6=DN6)+($F6&lt;$G6)*(DM6&lt;DN6),"")</f>
        <v/>
      </c>
      <c r="DQ6" s="281" t="str">
        <f aca="false">IF((DP6&lt;&gt;""),IF(OR($F6&lt;&gt;$G6,PrSettings!$M$4="●"),(($F6-$G6)=(DM6-DN6))*1,0),"")</f>
        <v/>
      </c>
      <c r="DR6" s="281" t="str">
        <f aca="false">IF((DP6&lt;&gt;""),($F6=DM6)*($G6=DN6),"")</f>
        <v/>
      </c>
      <c r="DS6" s="281" t="str">
        <f aca="false">IF(DP6&lt;&gt;"",IF(ABS($F6-$G6)&gt;=PrSettings!$M$7,(ABS($F6-$G6-DM6+DN6)&lt;=1)*1,IF(AND(DP6,$F6=$G6,$F6&gt;=PrSettings!$M$6),(ABS(DM6-$F6)&lt;=1)*1,IF(AND(DP6,$F6+$G6&gt;=PrSettings!$M$8),(ABS(DM6-$F6)+ABS(DN6-$G6)&lt;=1)*1,""))),"")</f>
        <v/>
      </c>
      <c r="DT6" s="286"/>
      <c r="DV6" s="279" t="n">
        <f aca="false">$B6</f>
        <v>15</v>
      </c>
      <c r="DW6" s="280" t="str">
        <f aca="false">$C6</f>
        <v>Mexico</v>
      </c>
      <c r="DX6" s="281" t="n">
        <f aca="false">$D6</f>
        <v>60</v>
      </c>
      <c r="DY6" s="280" t="str">
        <f aca="false">$E6</f>
        <v>South Africa</v>
      </c>
      <c r="DZ6" s="284"/>
      <c r="EA6" s="284"/>
      <c r="EB6" s="285"/>
      <c r="EC6" s="281" t="str">
        <f aca="false">IF(($F6&lt;&gt;"")*($G6&lt;&gt;"")*(DZ6&lt;&gt;"")*(EA6&lt;&gt;""),($F6&gt;$G6)*(DZ6&gt;EA6)+($F6=$G6)*(DZ6=EA6)+($F6&lt;$G6)*(DZ6&lt;EA6),"")</f>
        <v/>
      </c>
      <c r="ED6" s="281" t="str">
        <f aca="false">IF((EC6&lt;&gt;""),IF(OR($F6&lt;&gt;$G6,PrSettings!$M$4="●"),(($F6-$G6)=(DZ6-EA6))*1,0),"")</f>
        <v/>
      </c>
      <c r="EE6" s="281" t="str">
        <f aca="false">IF((EC6&lt;&gt;""),($F6=DZ6)*($G6=EA6),"")</f>
        <v/>
      </c>
      <c r="EF6" s="281" t="str">
        <f aca="false">IF(EC6&lt;&gt;"",IF(ABS($F6-$G6)&gt;=PrSettings!$M$7,(ABS($F6-$G6-DZ6+EA6)&lt;=1)*1,IF(AND(EC6,$F6=$G6,$F6&gt;=PrSettings!$M$6),(ABS(DZ6-$F6)&lt;=1)*1,IF(AND(EC6,$F6+$G6&gt;=PrSettings!$M$8),(ABS(DZ6-$F6)+ABS(EA6-$G6)&lt;=1)*1,""))),"")</f>
        <v/>
      </c>
      <c r="EG6" s="286"/>
      <c r="EI6" s="279" t="n">
        <f aca="false">$B6</f>
        <v>15</v>
      </c>
      <c r="EJ6" s="280" t="str">
        <f aca="false">$C6</f>
        <v>Mexico</v>
      </c>
      <c r="EK6" s="281" t="n">
        <f aca="false">$D6</f>
        <v>60</v>
      </c>
      <c r="EL6" s="280" t="str">
        <f aca="false">$E6</f>
        <v>South Africa</v>
      </c>
      <c r="EM6" s="284"/>
      <c r="EN6" s="284"/>
      <c r="EO6" s="285"/>
      <c r="EP6" s="281" t="str">
        <f aca="false">IF(($F6&lt;&gt;"")*($G6&lt;&gt;"")*(EM6&lt;&gt;"")*(EN6&lt;&gt;""),($F6&gt;$G6)*(EM6&gt;EN6)+($F6=$G6)*(EM6=EN6)+($F6&lt;$G6)*(EM6&lt;EN6),"")</f>
        <v/>
      </c>
      <c r="EQ6" s="281" t="str">
        <f aca="false">IF((EP6&lt;&gt;""),IF(OR($F6&lt;&gt;$G6,PrSettings!$M$4="●"),(($F6-$G6)=(EM6-EN6))*1,0),"")</f>
        <v/>
      </c>
      <c r="ER6" s="281" t="str">
        <f aca="false">IF((EP6&lt;&gt;""),($F6=EM6)*($G6=EN6),"")</f>
        <v/>
      </c>
      <c r="ES6" s="281" t="str">
        <f aca="false">IF(EP6&lt;&gt;"",IF(ABS($F6-$G6)&gt;=PrSettings!$M$7,(ABS($F6-$G6-EM6+EN6)&lt;=1)*1,IF(AND(EP6,$F6=$G6,$F6&gt;=PrSettings!$M$6),(ABS(EM6-$F6)&lt;=1)*1,IF(AND(EP6,$F6+$G6&gt;=PrSettings!$M$8),(ABS(EM6-$F6)+ABS(EN6-$G6)&lt;=1)*1,""))),"")</f>
        <v/>
      </c>
      <c r="ET6" s="286"/>
      <c r="EV6" s="279" t="n">
        <f aca="false">$B6</f>
        <v>15</v>
      </c>
      <c r="EW6" s="280" t="str">
        <f aca="false">$C6</f>
        <v>Mexico</v>
      </c>
      <c r="EX6" s="281" t="n">
        <f aca="false">$D6</f>
        <v>60</v>
      </c>
      <c r="EY6" s="280" t="str">
        <f aca="false">$E6</f>
        <v>South Africa</v>
      </c>
      <c r="EZ6" s="284"/>
      <c r="FA6" s="284"/>
      <c r="FB6" s="285"/>
      <c r="FC6" s="281" t="str">
        <f aca="false">IF(($F6&lt;&gt;"")*($G6&lt;&gt;"")*(EZ6&lt;&gt;"")*(FA6&lt;&gt;""),($F6&gt;$G6)*(EZ6&gt;FA6)+($F6=$G6)*(EZ6=FA6)+($F6&lt;$G6)*(EZ6&lt;FA6),"")</f>
        <v/>
      </c>
      <c r="FD6" s="281" t="str">
        <f aca="false">IF((FC6&lt;&gt;""),IF(OR($F6&lt;&gt;$G6,PrSettings!$M$4="●"),(($F6-$G6)=(EZ6-FA6))*1,0),"")</f>
        <v/>
      </c>
      <c r="FE6" s="281" t="str">
        <f aca="false">IF((FC6&lt;&gt;""),($F6=EZ6)*($G6=FA6),"")</f>
        <v/>
      </c>
      <c r="FF6" s="281" t="str">
        <f aca="false">IF(FC6&lt;&gt;"",IF(ABS($F6-$G6)&gt;=PrSettings!$M$7,(ABS($F6-$G6-EZ6+FA6)&lt;=1)*1,IF(AND(FC6,$F6=$G6,$F6&gt;=PrSettings!$M$6),(ABS(EZ6-$F6)&lt;=1)*1,IF(AND(FC6,$F6+$G6&gt;=PrSettings!$M$8),(ABS(EZ6-$F6)+ABS(FA6-$G6)&lt;=1)*1,""))),"")</f>
        <v/>
      </c>
      <c r="FG6" s="286"/>
      <c r="FI6" s="279" t="n">
        <f aca="false">$B6</f>
        <v>15</v>
      </c>
      <c r="FJ6" s="280" t="str">
        <f aca="false">$C6</f>
        <v>Mexico</v>
      </c>
      <c r="FK6" s="281" t="n">
        <f aca="false">$D6</f>
        <v>60</v>
      </c>
      <c r="FL6" s="280" t="str">
        <f aca="false">$E6</f>
        <v>South Africa</v>
      </c>
      <c r="FM6" s="284"/>
      <c r="FN6" s="284"/>
      <c r="FO6" s="285"/>
      <c r="FP6" s="281" t="str">
        <f aca="false">IF(($F6&lt;&gt;"")*($G6&lt;&gt;"")*(FM6&lt;&gt;"")*(FN6&lt;&gt;""),($F6&gt;$G6)*(FM6&gt;FN6)+($F6=$G6)*(FM6=FN6)+($F6&lt;$G6)*(FM6&lt;FN6),"")</f>
        <v/>
      </c>
      <c r="FQ6" s="281" t="str">
        <f aca="false">IF((FP6&lt;&gt;""),IF(OR($F6&lt;&gt;$G6,PrSettings!$M$4="●"),(($F6-$G6)=(FM6-FN6))*1,0),"")</f>
        <v/>
      </c>
      <c r="FR6" s="281" t="str">
        <f aca="false">IF((FP6&lt;&gt;""),($F6=FM6)*($G6=FN6),"")</f>
        <v/>
      </c>
      <c r="FS6" s="281" t="str">
        <f aca="false">IF(FP6&lt;&gt;"",IF(ABS($F6-$G6)&gt;=PrSettings!$M$7,(ABS($F6-$G6-FM6+FN6)&lt;=1)*1,IF(AND(FP6,$F6=$G6,$F6&gt;=PrSettings!$M$6),(ABS(FM6-$F6)&lt;=1)*1,IF(AND(FP6,$F6+$G6&gt;=PrSettings!$M$8),(ABS(FM6-$F6)+ABS(FN6-$G6)&lt;=1)*1,""))),"")</f>
        <v/>
      </c>
      <c r="FT6" s="286"/>
      <c r="FV6" s="279" t="n">
        <f aca="false">$B6</f>
        <v>15</v>
      </c>
      <c r="FW6" s="280" t="str">
        <f aca="false">$C6</f>
        <v>Mexico</v>
      </c>
      <c r="FX6" s="281" t="n">
        <f aca="false">$D6</f>
        <v>60</v>
      </c>
      <c r="FY6" s="280" t="str">
        <f aca="false">$E6</f>
        <v>South Africa</v>
      </c>
      <c r="FZ6" s="284"/>
      <c r="GA6" s="284"/>
      <c r="GB6" s="285"/>
      <c r="GC6" s="281" t="str">
        <f aca="false">IF(($F6&lt;&gt;"")*($G6&lt;&gt;"")*(FZ6&lt;&gt;"")*(GA6&lt;&gt;""),($F6&gt;$G6)*(FZ6&gt;GA6)+($F6=$G6)*(FZ6=GA6)+($F6&lt;$G6)*(FZ6&lt;GA6),"")</f>
        <v/>
      </c>
      <c r="GD6" s="281" t="str">
        <f aca="false">IF((GC6&lt;&gt;""),IF(OR($F6&lt;&gt;$G6,PrSettings!$M$4="●"),(($F6-$G6)=(FZ6-GA6))*1,0),"")</f>
        <v/>
      </c>
      <c r="GE6" s="281" t="str">
        <f aca="false">IF((GC6&lt;&gt;""),($F6=FZ6)*($G6=GA6),"")</f>
        <v/>
      </c>
      <c r="GF6" s="281" t="str">
        <f aca="false">IF(GC6&lt;&gt;"",IF(ABS($F6-$G6)&gt;=PrSettings!$M$7,(ABS($F6-$G6-FZ6+GA6)&lt;=1)*1,IF(AND(GC6,$F6=$G6,$F6&gt;=PrSettings!$M$6),(ABS(FZ6-$F6)&lt;=1)*1,IF(AND(GC6,$F6+$G6&gt;=PrSettings!$M$8),(ABS(FZ6-$F6)+ABS(GA6-$G6)&lt;=1)*1,""))),"")</f>
        <v/>
      </c>
      <c r="GG6" s="286"/>
      <c r="GI6" s="279" t="n">
        <f aca="false">$B6</f>
        <v>15</v>
      </c>
      <c r="GJ6" s="280" t="str">
        <f aca="false">$C6</f>
        <v>Mexico</v>
      </c>
      <c r="GK6" s="281" t="n">
        <f aca="false">$D6</f>
        <v>60</v>
      </c>
      <c r="GL6" s="280" t="str">
        <f aca="false">$E6</f>
        <v>South Africa</v>
      </c>
      <c r="GM6" s="284"/>
      <c r="GN6" s="284"/>
      <c r="GO6" s="285"/>
      <c r="GP6" s="281" t="str">
        <f aca="false">IF(($F6&lt;&gt;"")*($G6&lt;&gt;"")*(GM6&lt;&gt;"")*(GN6&lt;&gt;""),($F6&gt;$G6)*(GM6&gt;GN6)+($F6=$G6)*(GM6=GN6)+($F6&lt;$G6)*(GM6&lt;GN6),"")</f>
        <v/>
      </c>
      <c r="GQ6" s="281" t="str">
        <f aca="false">IF((GP6&lt;&gt;""),IF(OR($F6&lt;&gt;$G6,PrSettings!$M$4="●"),(($F6-$G6)=(GM6-GN6))*1,0),"")</f>
        <v/>
      </c>
      <c r="GR6" s="281" t="str">
        <f aca="false">IF((GP6&lt;&gt;""),($F6=GM6)*($G6=GN6),"")</f>
        <v/>
      </c>
      <c r="GS6" s="281" t="str">
        <f aca="false">IF(GP6&lt;&gt;"",IF(ABS($F6-$G6)&gt;=PrSettings!$M$7,(ABS($F6-$G6-GM6+GN6)&lt;=1)*1,IF(AND(GP6,$F6=$G6,$F6&gt;=PrSettings!$M$6),(ABS(GM6-$F6)&lt;=1)*1,IF(AND(GP6,$F6+$G6&gt;=PrSettings!$M$8),(ABS(GM6-$F6)+ABS(GN6-$G6)&lt;=1)*1,""))),"")</f>
        <v/>
      </c>
      <c r="GT6" s="286"/>
      <c r="GV6" s="279" t="n">
        <f aca="false">$B6</f>
        <v>15</v>
      </c>
      <c r="GW6" s="280" t="str">
        <f aca="false">$C6</f>
        <v>Mexico</v>
      </c>
      <c r="GX6" s="281" t="n">
        <f aca="false">$D6</f>
        <v>60</v>
      </c>
      <c r="GY6" s="280" t="str">
        <f aca="false">$E6</f>
        <v>South Africa</v>
      </c>
      <c r="GZ6" s="284"/>
      <c r="HA6" s="284"/>
      <c r="HB6" s="285"/>
      <c r="HC6" s="281" t="str">
        <f aca="false">IF(($F6&lt;&gt;"")*($G6&lt;&gt;"")*(GZ6&lt;&gt;"")*(HA6&lt;&gt;""),($F6&gt;$G6)*(GZ6&gt;HA6)+($F6=$G6)*(GZ6=HA6)+($F6&lt;$G6)*(GZ6&lt;HA6),"")</f>
        <v/>
      </c>
      <c r="HD6" s="281" t="str">
        <f aca="false">IF((HC6&lt;&gt;""),IF(OR($F6&lt;&gt;$G6,PrSettings!$M$4="●"),(($F6-$G6)=(GZ6-HA6))*1,0),"")</f>
        <v/>
      </c>
      <c r="HE6" s="281" t="str">
        <f aca="false">IF((HC6&lt;&gt;""),($F6=GZ6)*($G6=HA6),"")</f>
        <v/>
      </c>
      <c r="HF6" s="281" t="str">
        <f aca="false">IF(HC6&lt;&gt;"",IF(ABS($F6-$G6)&gt;=PrSettings!$M$7,(ABS($F6-$G6-GZ6+HA6)&lt;=1)*1,IF(AND(HC6,$F6=$G6,$F6&gt;=PrSettings!$M$6),(ABS(GZ6-$F6)&lt;=1)*1,IF(AND(HC6,$F6+$G6&gt;=PrSettings!$M$8),(ABS(GZ6-$F6)+ABS(HA6-$G6)&lt;=1)*1,""))),"")</f>
        <v/>
      </c>
      <c r="HG6" s="286"/>
      <c r="HI6" s="279" t="n">
        <f aca="false">$B6</f>
        <v>15</v>
      </c>
      <c r="HJ6" s="280" t="str">
        <f aca="false">$C6</f>
        <v>Mexico</v>
      </c>
      <c r="HK6" s="281" t="n">
        <f aca="false">$D6</f>
        <v>60</v>
      </c>
      <c r="HL6" s="280" t="str">
        <f aca="false">$E6</f>
        <v>South Africa</v>
      </c>
      <c r="HM6" s="284"/>
      <c r="HN6" s="284"/>
      <c r="HO6" s="285"/>
      <c r="HP6" s="281" t="str">
        <f aca="false">IF(($F6&lt;&gt;"")*($G6&lt;&gt;"")*(HM6&lt;&gt;"")*(HN6&lt;&gt;""),($F6&gt;$G6)*(HM6&gt;HN6)+($F6=$G6)*(HM6=HN6)+($F6&lt;$G6)*(HM6&lt;HN6),"")</f>
        <v/>
      </c>
      <c r="HQ6" s="281" t="str">
        <f aca="false">IF((HP6&lt;&gt;""),IF(OR($F6&lt;&gt;$G6,PrSettings!$M$4="●"),(($F6-$G6)=(HM6-HN6))*1,0),"")</f>
        <v/>
      </c>
      <c r="HR6" s="281" t="str">
        <f aca="false">IF((HP6&lt;&gt;""),($F6=HM6)*($G6=HN6),"")</f>
        <v/>
      </c>
      <c r="HS6" s="281" t="str">
        <f aca="false">IF(HP6&lt;&gt;"",IF(ABS($F6-$G6)&gt;=PrSettings!$M$7,(ABS($F6-$G6-HM6+HN6)&lt;=1)*1,IF(AND(HP6,$F6=$G6,$F6&gt;=PrSettings!$M$6),(ABS(HM6-$F6)&lt;=1)*1,IF(AND(HP6,$F6+$G6&gt;=PrSettings!$M$8),(ABS(HM6-$F6)+ABS(HN6-$G6)&lt;=1)*1,""))),"")</f>
        <v/>
      </c>
      <c r="HT6" s="286"/>
      <c r="HV6" s="279" t="n">
        <f aca="false">$B6</f>
        <v>15</v>
      </c>
      <c r="HW6" s="280" t="str">
        <f aca="false">$C6</f>
        <v>Mexico</v>
      </c>
      <c r="HX6" s="281" t="n">
        <f aca="false">$D6</f>
        <v>60</v>
      </c>
      <c r="HY6" s="280" t="str">
        <f aca="false">$E6</f>
        <v>South Africa</v>
      </c>
      <c r="HZ6" s="284"/>
      <c r="IA6" s="284"/>
      <c r="IB6" s="285"/>
      <c r="IC6" s="281" t="str">
        <f aca="false">IF(($F6&lt;&gt;"")*($G6&lt;&gt;"")*(HZ6&lt;&gt;"")*(IA6&lt;&gt;""),($F6&gt;$G6)*(HZ6&gt;IA6)+($F6=$G6)*(HZ6=IA6)+($F6&lt;$G6)*(HZ6&lt;IA6),"")</f>
        <v/>
      </c>
      <c r="ID6" s="281" t="str">
        <f aca="false">IF((IC6&lt;&gt;""),IF(OR($F6&lt;&gt;$G6,PrSettings!$M$4="●"),(($F6-$G6)=(HZ6-IA6))*1,0),"")</f>
        <v/>
      </c>
      <c r="IE6" s="281" t="str">
        <f aca="false">IF((IC6&lt;&gt;""),($F6=HZ6)*($G6=IA6),"")</f>
        <v/>
      </c>
      <c r="IF6" s="281" t="str">
        <f aca="false">IF(IC6&lt;&gt;"",IF(ABS($F6-$G6)&gt;=PrSettings!$M$7,(ABS($F6-$G6-HZ6+IA6)&lt;=1)*1,IF(AND(IC6,$F6=$G6,$F6&gt;=PrSettings!$M$6),(ABS(HZ6-$F6)&lt;=1)*1,IF(AND(IC6,$F6+$G6&gt;=PrSettings!$M$8),(ABS(HZ6-$F6)+ABS(IA6-$G6)&lt;=1)*1,""))),"")</f>
        <v/>
      </c>
      <c r="IG6" s="286"/>
      <c r="II6" s="279" t="n">
        <f aca="false">$B6</f>
        <v>15</v>
      </c>
      <c r="IJ6" s="280" t="str">
        <f aca="false">$C6</f>
        <v>Mexico</v>
      </c>
      <c r="IK6" s="281" t="n">
        <f aca="false">$D6</f>
        <v>60</v>
      </c>
      <c r="IL6" s="280" t="str">
        <f aca="false">$E6</f>
        <v>South Africa</v>
      </c>
      <c r="IM6" s="284"/>
      <c r="IN6" s="284"/>
      <c r="IO6" s="285"/>
      <c r="IP6" s="281" t="str">
        <f aca="false">IF(($F6&lt;&gt;"")*($G6&lt;&gt;"")*(IM6&lt;&gt;"")*(IN6&lt;&gt;""),($F6&gt;$G6)*(IM6&gt;IN6)+($F6=$G6)*(IM6=IN6)+($F6&lt;$G6)*(IM6&lt;IN6),"")</f>
        <v/>
      </c>
      <c r="IQ6" s="281" t="str">
        <f aca="false">IF((IP6&lt;&gt;""),IF(OR($F6&lt;&gt;$G6,PrSettings!$M$4="●"),(($F6-$G6)=(IM6-IN6))*1,0),"")</f>
        <v/>
      </c>
      <c r="IR6" s="281" t="str">
        <f aca="false">IF((IP6&lt;&gt;""),($F6=IM6)*($G6=IN6),"")</f>
        <v/>
      </c>
      <c r="IS6" s="281" t="str">
        <f aca="false">IF(IP6&lt;&gt;"",IF(ABS($F6-$G6)&gt;=PrSettings!$M$7,(ABS($F6-$G6-IM6+IN6)&lt;=1)*1,IF(AND(IP6,$F6=$G6,$F6&gt;=PrSettings!$M$6),(ABS(IM6-$F6)&lt;=1)*1,IF(AND(IP6,$F6+$G6&gt;=PrSettings!$M$8),(ABS(IM6-$F6)+ABS(IN6-$G6)&lt;=1)*1,""))),"")</f>
        <v/>
      </c>
      <c r="IT6" s="286"/>
      <c r="IV6" s="279" t="n">
        <f aca="false">$B6</f>
        <v>15</v>
      </c>
      <c r="IW6" s="280" t="str">
        <f aca="false">$C6</f>
        <v>Mexico</v>
      </c>
      <c r="IX6" s="281" t="n">
        <f aca="false">$D6</f>
        <v>60</v>
      </c>
      <c r="IY6" s="280" t="str">
        <f aca="false">$E6</f>
        <v>South Africa</v>
      </c>
      <c r="IZ6" s="284"/>
      <c r="JA6" s="284"/>
      <c r="JB6" s="285"/>
      <c r="JC6" s="281" t="str">
        <f aca="false">IF(($F6&lt;&gt;"")*($G6&lt;&gt;"")*(IZ6&lt;&gt;"")*(JA6&lt;&gt;""),($F6&gt;$G6)*(IZ6&gt;JA6)+($F6=$G6)*(IZ6=JA6)+($F6&lt;$G6)*(IZ6&lt;JA6),"")</f>
        <v/>
      </c>
      <c r="JD6" s="281" t="str">
        <f aca="false">IF((JC6&lt;&gt;""),IF(OR($F6&lt;&gt;$G6,PrSettings!$M$4="●"),(($F6-$G6)=(IZ6-JA6))*1,0),"")</f>
        <v/>
      </c>
      <c r="JE6" s="281" t="str">
        <f aca="false">IF((JC6&lt;&gt;""),($F6=IZ6)*($G6=JA6),"")</f>
        <v/>
      </c>
      <c r="JF6" s="281" t="str">
        <f aca="false">IF(JC6&lt;&gt;"",IF(ABS($F6-$G6)&gt;=PrSettings!$M$7,(ABS($F6-$G6-IZ6+JA6)&lt;=1)*1,IF(AND(JC6,$F6=$G6,$F6&gt;=PrSettings!$M$6),(ABS(IZ6-$F6)&lt;=1)*1,IF(AND(JC6,$F6+$G6&gt;=PrSettings!$M$8),(ABS(IZ6-$F6)+ABS(JA6-$G6)&lt;=1)*1,""))),"")</f>
        <v/>
      </c>
      <c r="JG6" s="286"/>
      <c r="JI6" s="279" t="n">
        <f aca="false">$B6</f>
        <v>15</v>
      </c>
      <c r="JJ6" s="280" t="str">
        <f aca="false">$C6</f>
        <v>Mexico</v>
      </c>
      <c r="JK6" s="281" t="n">
        <f aca="false">$D6</f>
        <v>60</v>
      </c>
      <c r="JL6" s="280" t="str">
        <f aca="false">$E6</f>
        <v>South Africa</v>
      </c>
      <c r="JM6" s="284"/>
      <c r="JN6" s="284"/>
      <c r="JO6" s="285"/>
      <c r="JP6" s="281" t="str">
        <f aca="false">IF(($F6&lt;&gt;"")*($G6&lt;&gt;"")*(JM6&lt;&gt;"")*(JN6&lt;&gt;""),($F6&gt;$G6)*(JM6&gt;JN6)+($F6=$G6)*(JM6=JN6)+($F6&lt;$G6)*(JM6&lt;JN6),"")</f>
        <v/>
      </c>
      <c r="JQ6" s="281" t="str">
        <f aca="false">IF((JP6&lt;&gt;""),IF(OR($F6&lt;&gt;$G6,PrSettings!$M$4="●"),(($F6-$G6)=(JM6-JN6))*1,0),"")</f>
        <v/>
      </c>
      <c r="JR6" s="281" t="str">
        <f aca="false">IF((JP6&lt;&gt;""),($F6=JM6)*($G6=JN6),"")</f>
        <v/>
      </c>
      <c r="JS6" s="281" t="str">
        <f aca="false">IF(JP6&lt;&gt;"",IF(ABS($F6-$G6)&gt;=PrSettings!$M$7,(ABS($F6-$G6-JM6+JN6)&lt;=1)*1,IF(AND(JP6,$F6=$G6,$F6&gt;=PrSettings!$M$6),(ABS(JM6-$F6)&lt;=1)*1,IF(AND(JP6,$F6+$G6&gt;=PrSettings!$M$8),(ABS(JM6-$F6)+ABS(JN6-$G6)&lt;=1)*1,""))),"")</f>
        <v/>
      </c>
      <c r="JT6" s="286"/>
      <c r="JV6" s="279" t="n">
        <f aca="false">$B6</f>
        <v>15</v>
      </c>
      <c r="JW6" s="280" t="str">
        <f aca="false">$C6</f>
        <v>Mexico</v>
      </c>
      <c r="JX6" s="281" t="n">
        <f aca="false">$D6</f>
        <v>60</v>
      </c>
      <c r="JY6" s="280" t="str">
        <f aca="false">$E6</f>
        <v>South Africa</v>
      </c>
      <c r="JZ6" s="284"/>
      <c r="KA6" s="284"/>
      <c r="KB6" s="285"/>
      <c r="KC6" s="281" t="str">
        <f aca="false">IF(($F6&lt;&gt;"")*($G6&lt;&gt;"")*(JZ6&lt;&gt;"")*(KA6&lt;&gt;""),($F6&gt;$G6)*(JZ6&gt;KA6)+($F6=$G6)*(JZ6=KA6)+($F6&lt;$G6)*(JZ6&lt;KA6),"")</f>
        <v/>
      </c>
      <c r="KD6" s="281" t="str">
        <f aca="false">IF((KC6&lt;&gt;""),IF(OR($F6&lt;&gt;$G6,PrSettings!$M$4="●"),(($F6-$G6)=(JZ6-KA6))*1,0),"")</f>
        <v/>
      </c>
      <c r="KE6" s="281" t="str">
        <f aca="false">IF((KC6&lt;&gt;""),($F6=JZ6)*($G6=KA6),"")</f>
        <v/>
      </c>
      <c r="KF6" s="281" t="str">
        <f aca="false">IF(KC6&lt;&gt;"",IF(ABS($F6-$G6)&gt;=PrSettings!$M$7,(ABS($F6-$G6-JZ6+KA6)&lt;=1)*1,IF(AND(KC6,$F6=$G6,$F6&gt;=PrSettings!$M$6),(ABS(JZ6-$F6)&lt;=1)*1,IF(AND(KC6,$F6+$G6&gt;=PrSettings!$M$8),(ABS(JZ6-$F6)+ABS(KA6-$G6)&lt;=1)*1,""))),"")</f>
        <v/>
      </c>
      <c r="KG6" s="286"/>
      <c r="KI6" s="279" t="n">
        <f aca="false">$B6</f>
        <v>15</v>
      </c>
      <c r="KJ6" s="280" t="str">
        <f aca="false">$C6</f>
        <v>Mexico</v>
      </c>
      <c r="KK6" s="281" t="n">
        <f aca="false">$D6</f>
        <v>60</v>
      </c>
      <c r="KL6" s="280" t="str">
        <f aca="false">$E6</f>
        <v>South Africa</v>
      </c>
      <c r="KM6" s="284"/>
      <c r="KN6" s="284"/>
      <c r="KO6" s="285"/>
      <c r="KP6" s="281" t="str">
        <f aca="false">IF(($F6&lt;&gt;"")*($G6&lt;&gt;"")*(KM6&lt;&gt;"")*(KN6&lt;&gt;""),($F6&gt;$G6)*(KM6&gt;KN6)+($F6=$G6)*(KM6=KN6)+($F6&lt;$G6)*(KM6&lt;KN6),"")</f>
        <v/>
      </c>
      <c r="KQ6" s="281" t="str">
        <f aca="false">IF((KP6&lt;&gt;""),IF(OR($F6&lt;&gt;$G6,PrSettings!$M$4="●"),(($F6-$G6)=(KM6-KN6))*1,0),"")</f>
        <v/>
      </c>
      <c r="KR6" s="281" t="str">
        <f aca="false">IF((KP6&lt;&gt;""),($F6=KM6)*($G6=KN6),"")</f>
        <v/>
      </c>
      <c r="KS6" s="281" t="str">
        <f aca="false">IF(KP6&lt;&gt;"",IF(ABS($F6-$G6)&gt;=PrSettings!$M$7,(ABS($F6-$G6-KM6+KN6)&lt;=1)*1,IF(AND(KP6,$F6=$G6,$F6&gt;=PrSettings!$M$6),(ABS(KM6-$F6)&lt;=1)*1,IF(AND(KP6,$F6+$G6&gt;=PrSettings!$M$8),(ABS(KM6-$F6)+ABS(KN6-$G6)&lt;=1)*1,""))),"")</f>
        <v/>
      </c>
      <c r="KT6" s="286"/>
      <c r="KV6" s="279" t="n">
        <f aca="false">$B6</f>
        <v>15</v>
      </c>
      <c r="KW6" s="280" t="str">
        <f aca="false">$C6</f>
        <v>Mexico</v>
      </c>
      <c r="KX6" s="281" t="n">
        <f aca="false">$D6</f>
        <v>60</v>
      </c>
      <c r="KY6" s="280" t="str">
        <f aca="false">$E6</f>
        <v>South Africa</v>
      </c>
      <c r="KZ6" s="284"/>
      <c r="LA6" s="284"/>
      <c r="LB6" s="285"/>
      <c r="LC6" s="281" t="str">
        <f aca="false">IF(($F6&lt;&gt;"")*($G6&lt;&gt;"")*(KZ6&lt;&gt;"")*(LA6&lt;&gt;""),($F6&gt;$G6)*(KZ6&gt;LA6)+($F6=$G6)*(KZ6=LA6)+($F6&lt;$G6)*(KZ6&lt;LA6),"")</f>
        <v/>
      </c>
      <c r="LD6" s="281" t="str">
        <f aca="false">IF((LC6&lt;&gt;""),IF(OR($F6&lt;&gt;$G6,PrSettings!$M$4="●"),(($F6-$G6)=(KZ6-LA6))*1,0),"")</f>
        <v/>
      </c>
      <c r="LE6" s="281" t="str">
        <f aca="false">IF((LC6&lt;&gt;""),($F6=KZ6)*($G6=LA6),"")</f>
        <v/>
      </c>
      <c r="LF6" s="281" t="str">
        <f aca="false">IF(LC6&lt;&gt;"",IF(ABS($F6-$G6)&gt;=PrSettings!$M$7,(ABS($F6-$G6-KZ6+LA6)&lt;=1)*1,IF(AND(LC6,$F6=$G6,$F6&gt;=PrSettings!$M$6),(ABS(KZ6-$F6)&lt;=1)*1,IF(AND(LC6,$F6+$G6&gt;=PrSettings!$M$8),(ABS(KZ6-$F6)+ABS(LA6-$G6)&lt;=1)*1,""))),"")</f>
        <v/>
      </c>
      <c r="LG6" s="286"/>
      <c r="LI6" s="279" t="n">
        <f aca="false">$B6</f>
        <v>15</v>
      </c>
      <c r="LJ6" s="280" t="str">
        <f aca="false">$C6</f>
        <v>Mexico</v>
      </c>
      <c r="LK6" s="281" t="n">
        <f aca="false">$D6</f>
        <v>60</v>
      </c>
      <c r="LL6" s="280" t="str">
        <f aca="false">$E6</f>
        <v>South Africa</v>
      </c>
      <c r="LM6" s="284"/>
      <c r="LN6" s="284"/>
      <c r="LO6" s="285"/>
      <c r="LP6" s="281" t="str">
        <f aca="false">IF(($F6&lt;&gt;"")*($G6&lt;&gt;"")*(LM6&lt;&gt;"")*(LN6&lt;&gt;""),($F6&gt;$G6)*(LM6&gt;LN6)+($F6=$G6)*(LM6=LN6)+($F6&lt;$G6)*(LM6&lt;LN6),"")</f>
        <v/>
      </c>
      <c r="LQ6" s="281" t="str">
        <f aca="false">IF((LP6&lt;&gt;""),IF(OR($F6&lt;&gt;$G6,PrSettings!$M$4="●"),(($F6-$G6)=(LM6-LN6))*1,0),"")</f>
        <v/>
      </c>
      <c r="LR6" s="281" t="str">
        <f aca="false">IF((LP6&lt;&gt;""),($F6=LM6)*($G6=LN6),"")</f>
        <v/>
      </c>
      <c r="LS6" s="281" t="str">
        <f aca="false">IF(LP6&lt;&gt;"",IF(ABS($F6-$G6)&gt;=PrSettings!$M$7,(ABS($F6-$G6-LM6+LN6)&lt;=1)*1,IF(AND(LP6,$F6=$G6,$F6&gt;=PrSettings!$M$6),(ABS(LM6-$F6)&lt;=1)*1,IF(AND(LP6,$F6+$G6&gt;=PrSettings!$M$8),(ABS(LM6-$F6)+ABS(LN6-$G6)&lt;=1)*1,""))),"")</f>
        <v/>
      </c>
      <c r="LT6" s="286"/>
      <c r="LV6" s="279" t="n">
        <f aca="false">$B6</f>
        <v>15</v>
      </c>
      <c r="LW6" s="280" t="str">
        <f aca="false">$C6</f>
        <v>Mexico</v>
      </c>
      <c r="LX6" s="281" t="n">
        <f aca="false">$D6</f>
        <v>60</v>
      </c>
      <c r="LY6" s="280" t="str">
        <f aca="false">$E6</f>
        <v>South Africa</v>
      </c>
      <c r="LZ6" s="284"/>
      <c r="MA6" s="284"/>
      <c r="MB6" s="285"/>
      <c r="MC6" s="281" t="str">
        <f aca="false">IF(($F6&lt;&gt;"")*($G6&lt;&gt;"")*(LZ6&lt;&gt;"")*(MA6&lt;&gt;""),($F6&gt;$G6)*(LZ6&gt;MA6)+($F6=$G6)*(LZ6=MA6)+($F6&lt;$G6)*(LZ6&lt;MA6),"")</f>
        <v/>
      </c>
      <c r="MD6" s="281" t="str">
        <f aca="false">IF((MC6&lt;&gt;""),IF(OR($F6&lt;&gt;$G6,PrSettings!$M$4="●"),(($F6-$G6)=(LZ6-MA6))*1,0),"")</f>
        <v/>
      </c>
      <c r="ME6" s="281" t="str">
        <f aca="false">IF((MC6&lt;&gt;""),($F6=LZ6)*($G6=MA6),"")</f>
        <v/>
      </c>
      <c r="MF6" s="281" t="str">
        <f aca="false">IF(MC6&lt;&gt;"",IF(ABS($F6-$G6)&gt;=PrSettings!$M$7,(ABS($F6-$G6-LZ6+MA6)&lt;=1)*1,IF(AND(MC6,$F6=$G6,$F6&gt;=PrSettings!$M$6),(ABS(LZ6-$F6)&lt;=1)*1,IF(AND(MC6,$F6+$G6&gt;=PrSettings!$M$8),(ABS(LZ6-$F6)+ABS(MA6-$G6)&lt;=1)*1,""))),"")</f>
        <v/>
      </c>
      <c r="MG6" s="286"/>
    </row>
    <row r="7" customFormat="false" ht="15.75" hidden="false" customHeight="false" outlineLevel="0" collapsed="false">
      <c r="B7" s="279" t="n">
        <f aca="false">INDEX(Groups!$C$7:$C$65,MATCH(C7,Groups!$D$7:$D$65,0))</f>
        <v>25</v>
      </c>
      <c r="C7" s="280" t="str">
        <f aca="false">CalcA!$P$23</f>
        <v>Rep. of Korea</v>
      </c>
      <c r="D7" s="281" t="n">
        <f aca="false">INDEX(Groups!$C$7:$C$65,MATCH(E7,Groups!$D$7:$D$65,0))</f>
        <v>41</v>
      </c>
      <c r="E7" s="280" t="str">
        <f aca="false">CalcA!$Q$23</f>
        <v>Czech Rep.</v>
      </c>
      <c r="F7" s="287" t="n">
        <f aca="false">CalcA!$R$23</f>
        <v>1</v>
      </c>
      <c r="G7" s="283" t="n">
        <f aca="false">CalcA!$S$23</f>
        <v>1</v>
      </c>
      <c r="I7" s="279" t="n">
        <f aca="false">$B7</f>
        <v>25</v>
      </c>
      <c r="J7" s="280" t="str">
        <f aca="false">$C7</f>
        <v>Rep. of Korea</v>
      </c>
      <c r="K7" s="281" t="n">
        <f aca="false">$D7</f>
        <v>41</v>
      </c>
      <c r="L7" s="280" t="str">
        <f aca="false">$E7</f>
        <v>Czech Rep.</v>
      </c>
      <c r="M7" s="284"/>
      <c r="N7" s="284"/>
      <c r="O7" s="288"/>
      <c r="P7" s="281" t="str">
        <f aca="false">IF(($F7&lt;&gt;"")*($G7&lt;&gt;"")*(M7&lt;&gt;"")*(N7&lt;&gt;""),($F7&gt;$G7)*(M7&gt;N7)+($F7=$G7)*(M7=N7)+($F7&lt;$G7)*(M7&lt;N7),"")</f>
        <v/>
      </c>
      <c r="Q7" s="281" t="str">
        <f aca="false">IF((P7&lt;&gt;""),IF(OR($F7&lt;&gt;$G7,PrSettings!$M$4="●"),(($F7-$G7)=(M7-N7))*1,0),"")</f>
        <v/>
      </c>
      <c r="R7" s="281" t="str">
        <f aca="false">IF((P7&lt;&gt;""),($F7=M7)*($G7=N7),"")</f>
        <v/>
      </c>
      <c r="S7" s="281" t="str">
        <f aca="false">IF(P7&lt;&gt;"",IF(ABS($F7-$G7)&gt;=PrSettings!$M$7,(ABS($F7-$G7-M7+N7)&lt;=1)*1,IF(AND(P7,$F7=$G7,$F7&gt;=PrSettings!$M$6),(ABS(M7-$F7)&lt;=1)*1,IF(AND(P7,$F7+$G7&gt;=PrSettings!$M$8),(ABS(M7-$F7)+ABS(N7-$G7)&lt;=1)*1,""))),"")</f>
        <v/>
      </c>
      <c r="T7" s="289"/>
      <c r="V7" s="279" t="n">
        <f aca="false">$B7</f>
        <v>25</v>
      </c>
      <c r="W7" s="280" t="str">
        <f aca="false">$C7</f>
        <v>Rep. of Korea</v>
      </c>
      <c r="X7" s="281" t="n">
        <f aca="false">$D7</f>
        <v>41</v>
      </c>
      <c r="Y7" s="280" t="str">
        <f aca="false">$E7</f>
        <v>Czech Rep.</v>
      </c>
      <c r="Z7" s="284"/>
      <c r="AA7" s="284"/>
      <c r="AB7" s="288"/>
      <c r="AC7" s="281" t="str">
        <f aca="false">IF(($F7&lt;&gt;"")*($G7&lt;&gt;"")*(Z7&lt;&gt;"")*(AA7&lt;&gt;""),($F7&gt;$G7)*(Z7&gt;AA7)+($F7=$G7)*(Z7=AA7)+($F7&lt;$G7)*(Z7&lt;AA7),"")</f>
        <v/>
      </c>
      <c r="AD7" s="281" t="str">
        <f aca="false">IF((AC7&lt;&gt;""),IF(OR($F7&lt;&gt;$G7,PrSettings!$M$4="●"),(($F7-$G7)=(Z7-AA7))*1,0),"")</f>
        <v/>
      </c>
      <c r="AE7" s="281" t="str">
        <f aca="false">IF((AC7&lt;&gt;""),($F7=Z7)*($G7=AA7),"")</f>
        <v/>
      </c>
      <c r="AF7" s="281" t="str">
        <f aca="false">IF(AC7&lt;&gt;"",IF(ABS($F7-$G7)&gt;=PrSettings!$M$7,(ABS($F7-$G7-Z7+AA7)&lt;=1)*1,IF(AND(AC7,$F7=$G7,$F7&gt;=PrSettings!$M$6),(ABS(Z7-$F7)&lt;=1)*1,IF(AND(AC7,$F7+$G7&gt;=PrSettings!$M$8),(ABS(Z7-$F7)+ABS(AA7-$G7)&lt;=1)*1,""))),"")</f>
        <v/>
      </c>
      <c r="AG7" s="289"/>
      <c r="AI7" s="279" t="n">
        <f aca="false">$B7</f>
        <v>25</v>
      </c>
      <c r="AJ7" s="280" t="str">
        <f aca="false">$C7</f>
        <v>Rep. of Korea</v>
      </c>
      <c r="AK7" s="281" t="n">
        <f aca="false">$D7</f>
        <v>41</v>
      </c>
      <c r="AL7" s="280" t="str">
        <f aca="false">$E7</f>
        <v>Czech Rep.</v>
      </c>
      <c r="AM7" s="284"/>
      <c r="AN7" s="284"/>
      <c r="AO7" s="288"/>
      <c r="AP7" s="281" t="str">
        <f aca="false">IF(($F7&lt;&gt;"")*($G7&lt;&gt;"")*(AM7&lt;&gt;"")*(AN7&lt;&gt;""),($F7&gt;$G7)*(AM7&gt;AN7)+($F7=$G7)*(AM7=AN7)+($F7&lt;$G7)*(AM7&lt;AN7),"")</f>
        <v/>
      </c>
      <c r="AQ7" s="281" t="str">
        <f aca="false">IF((AP7&lt;&gt;""),IF(OR($F7&lt;&gt;$G7,PrSettings!$M$4="●"),(($F7-$G7)=(AM7-AN7))*1,0),"")</f>
        <v/>
      </c>
      <c r="AR7" s="281" t="str">
        <f aca="false">IF((AP7&lt;&gt;""),($F7=AM7)*($G7=AN7),"")</f>
        <v/>
      </c>
      <c r="AS7" s="281" t="str">
        <f aca="false">IF(AP7&lt;&gt;"",IF(ABS($F7-$G7)&gt;=PrSettings!$M$7,(ABS($F7-$G7-AM7+AN7)&lt;=1)*1,IF(AND(AP7,$F7=$G7,$F7&gt;=PrSettings!$M$6),(ABS(AM7-$F7)&lt;=1)*1,IF(AND(AP7,$F7+$G7&gt;=PrSettings!$M$8),(ABS(AM7-$F7)+ABS(AN7-$G7)&lt;=1)*1,""))),"")</f>
        <v/>
      </c>
      <c r="AT7" s="289"/>
      <c r="AV7" s="279" t="n">
        <f aca="false">$B7</f>
        <v>25</v>
      </c>
      <c r="AW7" s="280" t="str">
        <f aca="false">$C7</f>
        <v>Rep. of Korea</v>
      </c>
      <c r="AX7" s="281" t="n">
        <f aca="false">$D7</f>
        <v>41</v>
      </c>
      <c r="AY7" s="280" t="str">
        <f aca="false">$E7</f>
        <v>Czech Rep.</v>
      </c>
      <c r="AZ7" s="284"/>
      <c r="BA7" s="284"/>
      <c r="BB7" s="288"/>
      <c r="BC7" s="281" t="str">
        <f aca="false">IF(($F7&lt;&gt;"")*($G7&lt;&gt;"")*(AZ7&lt;&gt;"")*(BA7&lt;&gt;""),($F7&gt;$G7)*(AZ7&gt;BA7)+($F7=$G7)*(AZ7=BA7)+($F7&lt;$G7)*(AZ7&lt;BA7),"")</f>
        <v/>
      </c>
      <c r="BD7" s="281" t="str">
        <f aca="false">IF((BC7&lt;&gt;""),IF(OR($F7&lt;&gt;$G7,PrSettings!$M$4="●"),(($F7-$G7)=(AZ7-BA7))*1,0),"")</f>
        <v/>
      </c>
      <c r="BE7" s="281" t="str">
        <f aca="false">IF((BC7&lt;&gt;""),($F7=AZ7)*($G7=BA7),"")</f>
        <v/>
      </c>
      <c r="BF7" s="281" t="str">
        <f aca="false">IF(BC7&lt;&gt;"",IF(ABS($F7-$G7)&gt;=PrSettings!$M$7,(ABS($F7-$G7-AZ7+BA7)&lt;=1)*1,IF(AND(BC7,$F7=$G7,$F7&gt;=PrSettings!$M$6),(ABS(AZ7-$F7)&lt;=1)*1,IF(AND(BC7,$F7+$G7&gt;=PrSettings!$M$8),(ABS(AZ7-$F7)+ABS(BA7-$G7)&lt;=1)*1,""))),"")</f>
        <v/>
      </c>
      <c r="BG7" s="289"/>
      <c r="BI7" s="279" t="n">
        <f aca="false">$B7</f>
        <v>25</v>
      </c>
      <c r="BJ7" s="280" t="str">
        <f aca="false">$C7</f>
        <v>Rep. of Korea</v>
      </c>
      <c r="BK7" s="281" t="n">
        <f aca="false">$D7</f>
        <v>41</v>
      </c>
      <c r="BL7" s="280" t="str">
        <f aca="false">$E7</f>
        <v>Czech Rep.</v>
      </c>
      <c r="BM7" s="284"/>
      <c r="BN7" s="284"/>
      <c r="BO7" s="288"/>
      <c r="BP7" s="281" t="str">
        <f aca="false">IF(($F7&lt;&gt;"")*($G7&lt;&gt;"")*(BM7&lt;&gt;"")*(BN7&lt;&gt;""),($F7&gt;$G7)*(BM7&gt;BN7)+($F7=$G7)*(BM7=BN7)+($F7&lt;$G7)*(BM7&lt;BN7),"")</f>
        <v/>
      </c>
      <c r="BQ7" s="281" t="str">
        <f aca="false">IF((BP7&lt;&gt;""),IF(OR($F7&lt;&gt;$G7,PrSettings!$M$4="●"),(($F7-$G7)=(BM7-BN7))*1,0),"")</f>
        <v/>
      </c>
      <c r="BR7" s="281" t="str">
        <f aca="false">IF((BP7&lt;&gt;""),($F7=BM7)*($G7=BN7),"")</f>
        <v/>
      </c>
      <c r="BS7" s="281" t="str">
        <f aca="false">IF(BP7&lt;&gt;"",IF(ABS($F7-$G7)&gt;=PrSettings!$M$7,(ABS($F7-$G7-BM7+BN7)&lt;=1)*1,IF(AND(BP7,$F7=$G7,$F7&gt;=PrSettings!$M$6),(ABS(BM7-$F7)&lt;=1)*1,IF(AND(BP7,$F7+$G7&gt;=PrSettings!$M$8),(ABS(BM7-$F7)+ABS(BN7-$G7)&lt;=1)*1,""))),"")</f>
        <v/>
      </c>
      <c r="BT7" s="289"/>
      <c r="BV7" s="279" t="n">
        <f aca="false">$B7</f>
        <v>25</v>
      </c>
      <c r="BW7" s="280" t="str">
        <f aca="false">$C7</f>
        <v>Rep. of Korea</v>
      </c>
      <c r="BX7" s="281" t="n">
        <f aca="false">$D7</f>
        <v>41</v>
      </c>
      <c r="BY7" s="280" t="str">
        <f aca="false">$E7</f>
        <v>Czech Rep.</v>
      </c>
      <c r="BZ7" s="284"/>
      <c r="CA7" s="284"/>
      <c r="CB7" s="288"/>
      <c r="CC7" s="281" t="str">
        <f aca="false">IF(($F7&lt;&gt;"")*($G7&lt;&gt;"")*(BZ7&lt;&gt;"")*(CA7&lt;&gt;""),($F7&gt;$G7)*(BZ7&gt;CA7)+($F7=$G7)*(BZ7=CA7)+($F7&lt;$G7)*(BZ7&lt;CA7),"")</f>
        <v/>
      </c>
      <c r="CD7" s="281" t="str">
        <f aca="false">IF((CC7&lt;&gt;""),IF(OR($F7&lt;&gt;$G7,PrSettings!$M$4="●"),(($F7-$G7)=(BZ7-CA7))*1,0),"")</f>
        <v/>
      </c>
      <c r="CE7" s="281" t="str">
        <f aca="false">IF((CC7&lt;&gt;""),($F7=BZ7)*($G7=CA7),"")</f>
        <v/>
      </c>
      <c r="CF7" s="281" t="str">
        <f aca="false">IF(CC7&lt;&gt;"",IF(ABS($F7-$G7)&gt;=PrSettings!$M$7,(ABS($F7-$G7-BZ7+CA7)&lt;=1)*1,IF(AND(CC7,$F7=$G7,$F7&gt;=PrSettings!$M$6),(ABS(BZ7-$F7)&lt;=1)*1,IF(AND(CC7,$F7+$G7&gt;=PrSettings!$M$8),(ABS(BZ7-$F7)+ABS(CA7-$G7)&lt;=1)*1,""))),"")</f>
        <v/>
      </c>
      <c r="CG7" s="289"/>
      <c r="CI7" s="279" t="n">
        <f aca="false">$B7</f>
        <v>25</v>
      </c>
      <c r="CJ7" s="280" t="str">
        <f aca="false">$C7</f>
        <v>Rep. of Korea</v>
      </c>
      <c r="CK7" s="281" t="n">
        <f aca="false">$D7</f>
        <v>41</v>
      </c>
      <c r="CL7" s="280" t="str">
        <f aca="false">$E7</f>
        <v>Czech Rep.</v>
      </c>
      <c r="CM7" s="284"/>
      <c r="CN7" s="284"/>
      <c r="CO7" s="288"/>
      <c r="CP7" s="281" t="str">
        <f aca="false">IF(($F7&lt;&gt;"")*($G7&lt;&gt;"")*(CM7&lt;&gt;"")*(CN7&lt;&gt;""),($F7&gt;$G7)*(CM7&gt;CN7)+($F7=$G7)*(CM7=CN7)+($F7&lt;$G7)*(CM7&lt;CN7),"")</f>
        <v/>
      </c>
      <c r="CQ7" s="281" t="str">
        <f aca="false">IF((CP7&lt;&gt;""),IF(OR($F7&lt;&gt;$G7,PrSettings!$M$4="●"),(($F7-$G7)=(CM7-CN7))*1,0),"")</f>
        <v/>
      </c>
      <c r="CR7" s="281" t="str">
        <f aca="false">IF((CP7&lt;&gt;""),($F7=CM7)*($G7=CN7),"")</f>
        <v/>
      </c>
      <c r="CS7" s="281" t="str">
        <f aca="false">IF(CP7&lt;&gt;"",IF(ABS($F7-$G7)&gt;=PrSettings!$M$7,(ABS($F7-$G7-CM7+CN7)&lt;=1)*1,IF(AND(CP7,$F7=$G7,$F7&gt;=PrSettings!$M$6),(ABS(CM7-$F7)&lt;=1)*1,IF(AND(CP7,$F7+$G7&gt;=PrSettings!$M$8),(ABS(CM7-$F7)+ABS(CN7-$G7)&lt;=1)*1,""))),"")</f>
        <v/>
      </c>
      <c r="CT7" s="289"/>
      <c r="CV7" s="279" t="n">
        <f aca="false">$B7</f>
        <v>25</v>
      </c>
      <c r="CW7" s="280" t="str">
        <f aca="false">$C7</f>
        <v>Rep. of Korea</v>
      </c>
      <c r="CX7" s="281" t="n">
        <f aca="false">$D7</f>
        <v>41</v>
      </c>
      <c r="CY7" s="280" t="str">
        <f aca="false">$E7</f>
        <v>Czech Rep.</v>
      </c>
      <c r="CZ7" s="284"/>
      <c r="DA7" s="284"/>
      <c r="DB7" s="288"/>
      <c r="DC7" s="281" t="str">
        <f aca="false">IF(($F7&lt;&gt;"")*($G7&lt;&gt;"")*(CZ7&lt;&gt;"")*(DA7&lt;&gt;""),($F7&gt;$G7)*(CZ7&gt;DA7)+($F7=$G7)*(CZ7=DA7)+($F7&lt;$G7)*(CZ7&lt;DA7),"")</f>
        <v/>
      </c>
      <c r="DD7" s="281" t="str">
        <f aca="false">IF((DC7&lt;&gt;""),IF(OR($F7&lt;&gt;$G7,PrSettings!$M$4="●"),(($F7-$G7)=(CZ7-DA7))*1,0),"")</f>
        <v/>
      </c>
      <c r="DE7" s="281" t="str">
        <f aca="false">IF((DC7&lt;&gt;""),($F7=CZ7)*($G7=DA7),"")</f>
        <v/>
      </c>
      <c r="DF7" s="281" t="str">
        <f aca="false">IF(DC7&lt;&gt;"",IF(ABS($F7-$G7)&gt;=PrSettings!$M$7,(ABS($F7-$G7-CZ7+DA7)&lt;=1)*1,IF(AND(DC7,$F7=$G7,$F7&gt;=PrSettings!$M$6),(ABS(CZ7-$F7)&lt;=1)*1,IF(AND(DC7,$F7+$G7&gt;=PrSettings!$M$8),(ABS(CZ7-$F7)+ABS(DA7-$G7)&lt;=1)*1,""))),"")</f>
        <v/>
      </c>
      <c r="DG7" s="289"/>
      <c r="DI7" s="279" t="n">
        <f aca="false">$B7</f>
        <v>25</v>
      </c>
      <c r="DJ7" s="280" t="str">
        <f aca="false">$C7</f>
        <v>Rep. of Korea</v>
      </c>
      <c r="DK7" s="281" t="n">
        <f aca="false">$D7</f>
        <v>41</v>
      </c>
      <c r="DL7" s="280" t="str">
        <f aca="false">$E7</f>
        <v>Czech Rep.</v>
      </c>
      <c r="DM7" s="284"/>
      <c r="DN7" s="284"/>
      <c r="DO7" s="288"/>
      <c r="DP7" s="281" t="str">
        <f aca="false">IF(($F7&lt;&gt;"")*($G7&lt;&gt;"")*(DM7&lt;&gt;"")*(DN7&lt;&gt;""),($F7&gt;$G7)*(DM7&gt;DN7)+($F7=$G7)*(DM7=DN7)+($F7&lt;$G7)*(DM7&lt;DN7),"")</f>
        <v/>
      </c>
      <c r="DQ7" s="281" t="str">
        <f aca="false">IF((DP7&lt;&gt;""),IF(OR($F7&lt;&gt;$G7,PrSettings!$M$4="●"),(($F7-$G7)=(DM7-DN7))*1,0),"")</f>
        <v/>
      </c>
      <c r="DR7" s="281" t="str">
        <f aca="false">IF((DP7&lt;&gt;""),($F7=DM7)*($G7=DN7),"")</f>
        <v/>
      </c>
      <c r="DS7" s="281" t="str">
        <f aca="false">IF(DP7&lt;&gt;"",IF(ABS($F7-$G7)&gt;=PrSettings!$M$7,(ABS($F7-$G7-DM7+DN7)&lt;=1)*1,IF(AND(DP7,$F7=$G7,$F7&gt;=PrSettings!$M$6),(ABS(DM7-$F7)&lt;=1)*1,IF(AND(DP7,$F7+$G7&gt;=PrSettings!$M$8),(ABS(DM7-$F7)+ABS(DN7-$G7)&lt;=1)*1,""))),"")</f>
        <v/>
      </c>
      <c r="DT7" s="289"/>
      <c r="DV7" s="279" t="n">
        <f aca="false">$B7</f>
        <v>25</v>
      </c>
      <c r="DW7" s="280" t="str">
        <f aca="false">$C7</f>
        <v>Rep. of Korea</v>
      </c>
      <c r="DX7" s="281" t="n">
        <f aca="false">$D7</f>
        <v>41</v>
      </c>
      <c r="DY7" s="280" t="str">
        <f aca="false">$E7</f>
        <v>Czech Rep.</v>
      </c>
      <c r="DZ7" s="284"/>
      <c r="EA7" s="284"/>
      <c r="EB7" s="288"/>
      <c r="EC7" s="281" t="str">
        <f aca="false">IF(($F7&lt;&gt;"")*($G7&lt;&gt;"")*(DZ7&lt;&gt;"")*(EA7&lt;&gt;""),($F7&gt;$G7)*(DZ7&gt;EA7)+($F7=$G7)*(DZ7=EA7)+($F7&lt;$G7)*(DZ7&lt;EA7),"")</f>
        <v/>
      </c>
      <c r="ED7" s="281" t="str">
        <f aca="false">IF((EC7&lt;&gt;""),IF(OR($F7&lt;&gt;$G7,PrSettings!$M$4="●"),(($F7-$G7)=(DZ7-EA7))*1,0),"")</f>
        <v/>
      </c>
      <c r="EE7" s="281" t="str">
        <f aca="false">IF((EC7&lt;&gt;""),($F7=DZ7)*($G7=EA7),"")</f>
        <v/>
      </c>
      <c r="EF7" s="281" t="str">
        <f aca="false">IF(EC7&lt;&gt;"",IF(ABS($F7-$G7)&gt;=PrSettings!$M$7,(ABS($F7-$G7-DZ7+EA7)&lt;=1)*1,IF(AND(EC7,$F7=$G7,$F7&gt;=PrSettings!$M$6),(ABS(DZ7-$F7)&lt;=1)*1,IF(AND(EC7,$F7+$G7&gt;=PrSettings!$M$8),(ABS(DZ7-$F7)+ABS(EA7-$G7)&lt;=1)*1,""))),"")</f>
        <v/>
      </c>
      <c r="EG7" s="289"/>
      <c r="EI7" s="279" t="n">
        <f aca="false">$B7</f>
        <v>25</v>
      </c>
      <c r="EJ7" s="280" t="str">
        <f aca="false">$C7</f>
        <v>Rep. of Korea</v>
      </c>
      <c r="EK7" s="281" t="n">
        <f aca="false">$D7</f>
        <v>41</v>
      </c>
      <c r="EL7" s="280" t="str">
        <f aca="false">$E7</f>
        <v>Czech Rep.</v>
      </c>
      <c r="EM7" s="284"/>
      <c r="EN7" s="284"/>
      <c r="EO7" s="288"/>
      <c r="EP7" s="281" t="str">
        <f aca="false">IF(($F7&lt;&gt;"")*($G7&lt;&gt;"")*(EM7&lt;&gt;"")*(EN7&lt;&gt;""),($F7&gt;$G7)*(EM7&gt;EN7)+($F7=$G7)*(EM7=EN7)+($F7&lt;$G7)*(EM7&lt;EN7),"")</f>
        <v/>
      </c>
      <c r="EQ7" s="281" t="str">
        <f aca="false">IF((EP7&lt;&gt;""),IF(OR($F7&lt;&gt;$G7,PrSettings!$M$4="●"),(($F7-$G7)=(EM7-EN7))*1,0),"")</f>
        <v/>
      </c>
      <c r="ER7" s="281" t="str">
        <f aca="false">IF((EP7&lt;&gt;""),($F7=EM7)*($G7=EN7),"")</f>
        <v/>
      </c>
      <c r="ES7" s="281" t="str">
        <f aca="false">IF(EP7&lt;&gt;"",IF(ABS($F7-$G7)&gt;=PrSettings!$M$7,(ABS($F7-$G7-EM7+EN7)&lt;=1)*1,IF(AND(EP7,$F7=$G7,$F7&gt;=PrSettings!$M$6),(ABS(EM7-$F7)&lt;=1)*1,IF(AND(EP7,$F7+$G7&gt;=PrSettings!$M$8),(ABS(EM7-$F7)+ABS(EN7-$G7)&lt;=1)*1,""))),"")</f>
        <v/>
      </c>
      <c r="ET7" s="289"/>
      <c r="EV7" s="279" t="n">
        <f aca="false">$B7</f>
        <v>25</v>
      </c>
      <c r="EW7" s="280" t="str">
        <f aca="false">$C7</f>
        <v>Rep. of Korea</v>
      </c>
      <c r="EX7" s="281" t="n">
        <f aca="false">$D7</f>
        <v>41</v>
      </c>
      <c r="EY7" s="280" t="str">
        <f aca="false">$E7</f>
        <v>Czech Rep.</v>
      </c>
      <c r="EZ7" s="284"/>
      <c r="FA7" s="284"/>
      <c r="FB7" s="288"/>
      <c r="FC7" s="281" t="str">
        <f aca="false">IF(($F7&lt;&gt;"")*($G7&lt;&gt;"")*(EZ7&lt;&gt;"")*(FA7&lt;&gt;""),($F7&gt;$G7)*(EZ7&gt;FA7)+($F7=$G7)*(EZ7=FA7)+($F7&lt;$G7)*(EZ7&lt;FA7),"")</f>
        <v/>
      </c>
      <c r="FD7" s="281" t="str">
        <f aca="false">IF((FC7&lt;&gt;""),IF(OR($F7&lt;&gt;$G7,PrSettings!$M$4="●"),(($F7-$G7)=(EZ7-FA7))*1,0),"")</f>
        <v/>
      </c>
      <c r="FE7" s="281" t="str">
        <f aca="false">IF((FC7&lt;&gt;""),($F7=EZ7)*($G7=FA7),"")</f>
        <v/>
      </c>
      <c r="FF7" s="281" t="str">
        <f aca="false">IF(FC7&lt;&gt;"",IF(ABS($F7-$G7)&gt;=PrSettings!$M$7,(ABS($F7-$G7-EZ7+FA7)&lt;=1)*1,IF(AND(FC7,$F7=$G7,$F7&gt;=PrSettings!$M$6),(ABS(EZ7-$F7)&lt;=1)*1,IF(AND(FC7,$F7+$G7&gt;=PrSettings!$M$8),(ABS(EZ7-$F7)+ABS(FA7-$G7)&lt;=1)*1,""))),"")</f>
        <v/>
      </c>
      <c r="FG7" s="289"/>
      <c r="FI7" s="279" t="n">
        <f aca="false">$B7</f>
        <v>25</v>
      </c>
      <c r="FJ7" s="280" t="str">
        <f aca="false">$C7</f>
        <v>Rep. of Korea</v>
      </c>
      <c r="FK7" s="281" t="n">
        <f aca="false">$D7</f>
        <v>41</v>
      </c>
      <c r="FL7" s="280" t="str">
        <f aca="false">$E7</f>
        <v>Czech Rep.</v>
      </c>
      <c r="FM7" s="284"/>
      <c r="FN7" s="284"/>
      <c r="FO7" s="288"/>
      <c r="FP7" s="281" t="str">
        <f aca="false">IF(($F7&lt;&gt;"")*($G7&lt;&gt;"")*(FM7&lt;&gt;"")*(FN7&lt;&gt;""),($F7&gt;$G7)*(FM7&gt;FN7)+($F7=$G7)*(FM7=FN7)+($F7&lt;$G7)*(FM7&lt;FN7),"")</f>
        <v/>
      </c>
      <c r="FQ7" s="281" t="str">
        <f aca="false">IF((FP7&lt;&gt;""),IF(OR($F7&lt;&gt;$G7,PrSettings!$M$4="●"),(($F7-$G7)=(FM7-FN7))*1,0),"")</f>
        <v/>
      </c>
      <c r="FR7" s="281" t="str">
        <f aca="false">IF((FP7&lt;&gt;""),($F7=FM7)*($G7=FN7),"")</f>
        <v/>
      </c>
      <c r="FS7" s="281" t="str">
        <f aca="false">IF(FP7&lt;&gt;"",IF(ABS($F7-$G7)&gt;=PrSettings!$M$7,(ABS($F7-$G7-FM7+FN7)&lt;=1)*1,IF(AND(FP7,$F7=$G7,$F7&gt;=PrSettings!$M$6),(ABS(FM7-$F7)&lt;=1)*1,IF(AND(FP7,$F7+$G7&gt;=PrSettings!$M$8),(ABS(FM7-$F7)+ABS(FN7-$G7)&lt;=1)*1,""))),"")</f>
        <v/>
      </c>
      <c r="FT7" s="289"/>
      <c r="FV7" s="279" t="n">
        <f aca="false">$B7</f>
        <v>25</v>
      </c>
      <c r="FW7" s="280" t="str">
        <f aca="false">$C7</f>
        <v>Rep. of Korea</v>
      </c>
      <c r="FX7" s="281" t="n">
        <f aca="false">$D7</f>
        <v>41</v>
      </c>
      <c r="FY7" s="280" t="str">
        <f aca="false">$E7</f>
        <v>Czech Rep.</v>
      </c>
      <c r="FZ7" s="284"/>
      <c r="GA7" s="284"/>
      <c r="GB7" s="288"/>
      <c r="GC7" s="281" t="str">
        <f aca="false">IF(($F7&lt;&gt;"")*($G7&lt;&gt;"")*(FZ7&lt;&gt;"")*(GA7&lt;&gt;""),($F7&gt;$G7)*(FZ7&gt;GA7)+($F7=$G7)*(FZ7=GA7)+($F7&lt;$G7)*(FZ7&lt;GA7),"")</f>
        <v/>
      </c>
      <c r="GD7" s="281" t="str">
        <f aca="false">IF((GC7&lt;&gt;""),IF(OR($F7&lt;&gt;$G7,PrSettings!$M$4="●"),(($F7-$G7)=(FZ7-GA7))*1,0),"")</f>
        <v/>
      </c>
      <c r="GE7" s="281" t="str">
        <f aca="false">IF((GC7&lt;&gt;""),($F7=FZ7)*($G7=GA7),"")</f>
        <v/>
      </c>
      <c r="GF7" s="281" t="str">
        <f aca="false">IF(GC7&lt;&gt;"",IF(ABS($F7-$G7)&gt;=PrSettings!$M$7,(ABS($F7-$G7-FZ7+GA7)&lt;=1)*1,IF(AND(GC7,$F7=$G7,$F7&gt;=PrSettings!$M$6),(ABS(FZ7-$F7)&lt;=1)*1,IF(AND(GC7,$F7+$G7&gt;=PrSettings!$M$8),(ABS(FZ7-$F7)+ABS(GA7-$G7)&lt;=1)*1,""))),"")</f>
        <v/>
      </c>
      <c r="GG7" s="289"/>
      <c r="GI7" s="279" t="n">
        <f aca="false">$B7</f>
        <v>25</v>
      </c>
      <c r="GJ7" s="280" t="str">
        <f aca="false">$C7</f>
        <v>Rep. of Korea</v>
      </c>
      <c r="GK7" s="281" t="n">
        <f aca="false">$D7</f>
        <v>41</v>
      </c>
      <c r="GL7" s="280" t="str">
        <f aca="false">$E7</f>
        <v>Czech Rep.</v>
      </c>
      <c r="GM7" s="284"/>
      <c r="GN7" s="284"/>
      <c r="GO7" s="288"/>
      <c r="GP7" s="281" t="str">
        <f aca="false">IF(($F7&lt;&gt;"")*($G7&lt;&gt;"")*(GM7&lt;&gt;"")*(GN7&lt;&gt;""),($F7&gt;$G7)*(GM7&gt;GN7)+($F7=$G7)*(GM7=GN7)+($F7&lt;$G7)*(GM7&lt;GN7),"")</f>
        <v/>
      </c>
      <c r="GQ7" s="281" t="str">
        <f aca="false">IF((GP7&lt;&gt;""),IF(OR($F7&lt;&gt;$G7,PrSettings!$M$4="●"),(($F7-$G7)=(GM7-GN7))*1,0),"")</f>
        <v/>
      </c>
      <c r="GR7" s="281" t="str">
        <f aca="false">IF((GP7&lt;&gt;""),($F7=GM7)*($G7=GN7),"")</f>
        <v/>
      </c>
      <c r="GS7" s="281" t="str">
        <f aca="false">IF(GP7&lt;&gt;"",IF(ABS($F7-$G7)&gt;=PrSettings!$M$7,(ABS($F7-$G7-GM7+GN7)&lt;=1)*1,IF(AND(GP7,$F7=$G7,$F7&gt;=PrSettings!$M$6),(ABS(GM7-$F7)&lt;=1)*1,IF(AND(GP7,$F7+$G7&gt;=PrSettings!$M$8),(ABS(GM7-$F7)+ABS(GN7-$G7)&lt;=1)*1,""))),"")</f>
        <v/>
      </c>
      <c r="GT7" s="289"/>
      <c r="GV7" s="279" t="n">
        <f aca="false">$B7</f>
        <v>25</v>
      </c>
      <c r="GW7" s="280" t="str">
        <f aca="false">$C7</f>
        <v>Rep. of Korea</v>
      </c>
      <c r="GX7" s="281" t="n">
        <f aca="false">$D7</f>
        <v>41</v>
      </c>
      <c r="GY7" s="280" t="str">
        <f aca="false">$E7</f>
        <v>Czech Rep.</v>
      </c>
      <c r="GZ7" s="284"/>
      <c r="HA7" s="284"/>
      <c r="HB7" s="288"/>
      <c r="HC7" s="281" t="str">
        <f aca="false">IF(($F7&lt;&gt;"")*($G7&lt;&gt;"")*(GZ7&lt;&gt;"")*(HA7&lt;&gt;""),($F7&gt;$G7)*(GZ7&gt;HA7)+($F7=$G7)*(GZ7=HA7)+($F7&lt;$G7)*(GZ7&lt;HA7),"")</f>
        <v/>
      </c>
      <c r="HD7" s="281" t="str">
        <f aca="false">IF((HC7&lt;&gt;""),IF(OR($F7&lt;&gt;$G7,PrSettings!$M$4="●"),(($F7-$G7)=(GZ7-HA7))*1,0),"")</f>
        <v/>
      </c>
      <c r="HE7" s="281" t="str">
        <f aca="false">IF((HC7&lt;&gt;""),($F7=GZ7)*($G7=HA7),"")</f>
        <v/>
      </c>
      <c r="HF7" s="281" t="str">
        <f aca="false">IF(HC7&lt;&gt;"",IF(ABS($F7-$G7)&gt;=PrSettings!$M$7,(ABS($F7-$G7-GZ7+HA7)&lt;=1)*1,IF(AND(HC7,$F7=$G7,$F7&gt;=PrSettings!$M$6),(ABS(GZ7-$F7)&lt;=1)*1,IF(AND(HC7,$F7+$G7&gt;=PrSettings!$M$8),(ABS(GZ7-$F7)+ABS(HA7-$G7)&lt;=1)*1,""))),"")</f>
        <v/>
      </c>
      <c r="HG7" s="289"/>
      <c r="HI7" s="279" t="n">
        <f aca="false">$B7</f>
        <v>25</v>
      </c>
      <c r="HJ7" s="280" t="str">
        <f aca="false">$C7</f>
        <v>Rep. of Korea</v>
      </c>
      <c r="HK7" s="281" t="n">
        <f aca="false">$D7</f>
        <v>41</v>
      </c>
      <c r="HL7" s="280" t="str">
        <f aca="false">$E7</f>
        <v>Czech Rep.</v>
      </c>
      <c r="HM7" s="284"/>
      <c r="HN7" s="284"/>
      <c r="HO7" s="288"/>
      <c r="HP7" s="281" t="str">
        <f aca="false">IF(($F7&lt;&gt;"")*($G7&lt;&gt;"")*(HM7&lt;&gt;"")*(HN7&lt;&gt;""),($F7&gt;$G7)*(HM7&gt;HN7)+($F7=$G7)*(HM7=HN7)+($F7&lt;$G7)*(HM7&lt;HN7),"")</f>
        <v/>
      </c>
      <c r="HQ7" s="281" t="str">
        <f aca="false">IF((HP7&lt;&gt;""),IF(OR($F7&lt;&gt;$G7,PrSettings!$M$4="●"),(($F7-$G7)=(HM7-HN7))*1,0),"")</f>
        <v/>
      </c>
      <c r="HR7" s="281" t="str">
        <f aca="false">IF((HP7&lt;&gt;""),($F7=HM7)*($G7=HN7),"")</f>
        <v/>
      </c>
      <c r="HS7" s="281" t="str">
        <f aca="false">IF(HP7&lt;&gt;"",IF(ABS($F7-$G7)&gt;=PrSettings!$M$7,(ABS($F7-$G7-HM7+HN7)&lt;=1)*1,IF(AND(HP7,$F7=$G7,$F7&gt;=PrSettings!$M$6),(ABS(HM7-$F7)&lt;=1)*1,IF(AND(HP7,$F7+$G7&gt;=PrSettings!$M$8),(ABS(HM7-$F7)+ABS(HN7-$G7)&lt;=1)*1,""))),"")</f>
        <v/>
      </c>
      <c r="HT7" s="289"/>
      <c r="HV7" s="279" t="n">
        <f aca="false">$B7</f>
        <v>25</v>
      </c>
      <c r="HW7" s="280" t="str">
        <f aca="false">$C7</f>
        <v>Rep. of Korea</v>
      </c>
      <c r="HX7" s="281" t="n">
        <f aca="false">$D7</f>
        <v>41</v>
      </c>
      <c r="HY7" s="280" t="str">
        <f aca="false">$E7</f>
        <v>Czech Rep.</v>
      </c>
      <c r="HZ7" s="284"/>
      <c r="IA7" s="284"/>
      <c r="IB7" s="288"/>
      <c r="IC7" s="281" t="str">
        <f aca="false">IF(($F7&lt;&gt;"")*($G7&lt;&gt;"")*(HZ7&lt;&gt;"")*(IA7&lt;&gt;""),($F7&gt;$G7)*(HZ7&gt;IA7)+($F7=$G7)*(HZ7=IA7)+($F7&lt;$G7)*(HZ7&lt;IA7),"")</f>
        <v/>
      </c>
      <c r="ID7" s="281" t="str">
        <f aca="false">IF((IC7&lt;&gt;""),IF(OR($F7&lt;&gt;$G7,PrSettings!$M$4="●"),(($F7-$G7)=(HZ7-IA7))*1,0),"")</f>
        <v/>
      </c>
      <c r="IE7" s="281" t="str">
        <f aca="false">IF((IC7&lt;&gt;""),($F7=HZ7)*($G7=IA7),"")</f>
        <v/>
      </c>
      <c r="IF7" s="281" t="str">
        <f aca="false">IF(IC7&lt;&gt;"",IF(ABS($F7-$G7)&gt;=PrSettings!$M$7,(ABS($F7-$G7-HZ7+IA7)&lt;=1)*1,IF(AND(IC7,$F7=$G7,$F7&gt;=PrSettings!$M$6),(ABS(HZ7-$F7)&lt;=1)*1,IF(AND(IC7,$F7+$G7&gt;=PrSettings!$M$8),(ABS(HZ7-$F7)+ABS(IA7-$G7)&lt;=1)*1,""))),"")</f>
        <v/>
      </c>
      <c r="IG7" s="289"/>
      <c r="II7" s="279" t="n">
        <f aca="false">$B7</f>
        <v>25</v>
      </c>
      <c r="IJ7" s="280" t="str">
        <f aca="false">$C7</f>
        <v>Rep. of Korea</v>
      </c>
      <c r="IK7" s="281" t="n">
        <f aca="false">$D7</f>
        <v>41</v>
      </c>
      <c r="IL7" s="280" t="str">
        <f aca="false">$E7</f>
        <v>Czech Rep.</v>
      </c>
      <c r="IM7" s="284"/>
      <c r="IN7" s="284"/>
      <c r="IO7" s="288"/>
      <c r="IP7" s="281" t="str">
        <f aca="false">IF(($F7&lt;&gt;"")*($G7&lt;&gt;"")*(IM7&lt;&gt;"")*(IN7&lt;&gt;""),($F7&gt;$G7)*(IM7&gt;IN7)+($F7=$G7)*(IM7=IN7)+($F7&lt;$G7)*(IM7&lt;IN7),"")</f>
        <v/>
      </c>
      <c r="IQ7" s="281" t="str">
        <f aca="false">IF((IP7&lt;&gt;""),IF(OR($F7&lt;&gt;$G7,PrSettings!$M$4="●"),(($F7-$G7)=(IM7-IN7))*1,0),"")</f>
        <v/>
      </c>
      <c r="IR7" s="281" t="str">
        <f aca="false">IF((IP7&lt;&gt;""),($F7=IM7)*($G7=IN7),"")</f>
        <v/>
      </c>
      <c r="IS7" s="281" t="str">
        <f aca="false">IF(IP7&lt;&gt;"",IF(ABS($F7-$G7)&gt;=PrSettings!$M$7,(ABS($F7-$G7-IM7+IN7)&lt;=1)*1,IF(AND(IP7,$F7=$G7,$F7&gt;=PrSettings!$M$6),(ABS(IM7-$F7)&lt;=1)*1,IF(AND(IP7,$F7+$G7&gt;=PrSettings!$M$8),(ABS(IM7-$F7)+ABS(IN7-$G7)&lt;=1)*1,""))),"")</f>
        <v/>
      </c>
      <c r="IT7" s="289"/>
      <c r="IV7" s="279" t="n">
        <f aca="false">$B7</f>
        <v>25</v>
      </c>
      <c r="IW7" s="280" t="str">
        <f aca="false">$C7</f>
        <v>Rep. of Korea</v>
      </c>
      <c r="IX7" s="281" t="n">
        <f aca="false">$D7</f>
        <v>41</v>
      </c>
      <c r="IY7" s="280" t="str">
        <f aca="false">$E7</f>
        <v>Czech Rep.</v>
      </c>
      <c r="IZ7" s="284"/>
      <c r="JA7" s="284"/>
      <c r="JB7" s="288"/>
      <c r="JC7" s="281" t="str">
        <f aca="false">IF(($F7&lt;&gt;"")*($G7&lt;&gt;"")*(IZ7&lt;&gt;"")*(JA7&lt;&gt;""),($F7&gt;$G7)*(IZ7&gt;JA7)+($F7=$G7)*(IZ7=JA7)+($F7&lt;$G7)*(IZ7&lt;JA7),"")</f>
        <v/>
      </c>
      <c r="JD7" s="281" t="str">
        <f aca="false">IF((JC7&lt;&gt;""),IF(OR($F7&lt;&gt;$G7,PrSettings!$M$4="●"),(($F7-$G7)=(IZ7-JA7))*1,0),"")</f>
        <v/>
      </c>
      <c r="JE7" s="281" t="str">
        <f aca="false">IF((JC7&lt;&gt;""),($F7=IZ7)*($G7=JA7),"")</f>
        <v/>
      </c>
      <c r="JF7" s="281" t="str">
        <f aca="false">IF(JC7&lt;&gt;"",IF(ABS($F7-$G7)&gt;=PrSettings!$M$7,(ABS($F7-$G7-IZ7+JA7)&lt;=1)*1,IF(AND(JC7,$F7=$G7,$F7&gt;=PrSettings!$M$6),(ABS(IZ7-$F7)&lt;=1)*1,IF(AND(JC7,$F7+$G7&gt;=PrSettings!$M$8),(ABS(IZ7-$F7)+ABS(JA7-$G7)&lt;=1)*1,""))),"")</f>
        <v/>
      </c>
      <c r="JG7" s="289"/>
      <c r="JI7" s="279" t="n">
        <f aca="false">$B7</f>
        <v>25</v>
      </c>
      <c r="JJ7" s="280" t="str">
        <f aca="false">$C7</f>
        <v>Rep. of Korea</v>
      </c>
      <c r="JK7" s="281" t="n">
        <f aca="false">$D7</f>
        <v>41</v>
      </c>
      <c r="JL7" s="280" t="str">
        <f aca="false">$E7</f>
        <v>Czech Rep.</v>
      </c>
      <c r="JM7" s="284"/>
      <c r="JN7" s="284"/>
      <c r="JO7" s="288"/>
      <c r="JP7" s="281" t="str">
        <f aca="false">IF(($F7&lt;&gt;"")*($G7&lt;&gt;"")*(JM7&lt;&gt;"")*(JN7&lt;&gt;""),($F7&gt;$G7)*(JM7&gt;JN7)+($F7=$G7)*(JM7=JN7)+($F7&lt;$G7)*(JM7&lt;JN7),"")</f>
        <v/>
      </c>
      <c r="JQ7" s="281" t="str">
        <f aca="false">IF((JP7&lt;&gt;""),IF(OR($F7&lt;&gt;$G7,PrSettings!$M$4="●"),(($F7-$G7)=(JM7-JN7))*1,0),"")</f>
        <v/>
      </c>
      <c r="JR7" s="281" t="str">
        <f aca="false">IF((JP7&lt;&gt;""),($F7=JM7)*($G7=JN7),"")</f>
        <v/>
      </c>
      <c r="JS7" s="281" t="str">
        <f aca="false">IF(JP7&lt;&gt;"",IF(ABS($F7-$G7)&gt;=PrSettings!$M$7,(ABS($F7-$G7-JM7+JN7)&lt;=1)*1,IF(AND(JP7,$F7=$G7,$F7&gt;=PrSettings!$M$6),(ABS(JM7-$F7)&lt;=1)*1,IF(AND(JP7,$F7+$G7&gt;=PrSettings!$M$8),(ABS(JM7-$F7)+ABS(JN7-$G7)&lt;=1)*1,""))),"")</f>
        <v/>
      </c>
      <c r="JT7" s="289"/>
      <c r="JV7" s="279" t="n">
        <f aca="false">$B7</f>
        <v>25</v>
      </c>
      <c r="JW7" s="280" t="str">
        <f aca="false">$C7</f>
        <v>Rep. of Korea</v>
      </c>
      <c r="JX7" s="281" t="n">
        <f aca="false">$D7</f>
        <v>41</v>
      </c>
      <c r="JY7" s="280" t="str">
        <f aca="false">$E7</f>
        <v>Czech Rep.</v>
      </c>
      <c r="JZ7" s="284"/>
      <c r="KA7" s="284"/>
      <c r="KB7" s="288"/>
      <c r="KC7" s="281" t="str">
        <f aca="false">IF(($F7&lt;&gt;"")*($G7&lt;&gt;"")*(JZ7&lt;&gt;"")*(KA7&lt;&gt;""),($F7&gt;$G7)*(JZ7&gt;KA7)+($F7=$G7)*(JZ7=KA7)+($F7&lt;$G7)*(JZ7&lt;KA7),"")</f>
        <v/>
      </c>
      <c r="KD7" s="281" t="str">
        <f aca="false">IF((KC7&lt;&gt;""),IF(OR($F7&lt;&gt;$G7,PrSettings!$M$4="●"),(($F7-$G7)=(JZ7-KA7))*1,0),"")</f>
        <v/>
      </c>
      <c r="KE7" s="281" t="str">
        <f aca="false">IF((KC7&lt;&gt;""),($F7=JZ7)*($G7=KA7),"")</f>
        <v/>
      </c>
      <c r="KF7" s="281" t="str">
        <f aca="false">IF(KC7&lt;&gt;"",IF(ABS($F7-$G7)&gt;=PrSettings!$M$7,(ABS($F7-$G7-JZ7+KA7)&lt;=1)*1,IF(AND(KC7,$F7=$G7,$F7&gt;=PrSettings!$M$6),(ABS(JZ7-$F7)&lt;=1)*1,IF(AND(KC7,$F7+$G7&gt;=PrSettings!$M$8),(ABS(JZ7-$F7)+ABS(KA7-$G7)&lt;=1)*1,""))),"")</f>
        <v/>
      </c>
      <c r="KG7" s="289"/>
      <c r="KI7" s="279" t="n">
        <f aca="false">$B7</f>
        <v>25</v>
      </c>
      <c r="KJ7" s="280" t="str">
        <f aca="false">$C7</f>
        <v>Rep. of Korea</v>
      </c>
      <c r="KK7" s="281" t="n">
        <f aca="false">$D7</f>
        <v>41</v>
      </c>
      <c r="KL7" s="280" t="str">
        <f aca="false">$E7</f>
        <v>Czech Rep.</v>
      </c>
      <c r="KM7" s="284"/>
      <c r="KN7" s="284"/>
      <c r="KO7" s="288"/>
      <c r="KP7" s="281" t="str">
        <f aca="false">IF(($F7&lt;&gt;"")*($G7&lt;&gt;"")*(KM7&lt;&gt;"")*(KN7&lt;&gt;""),($F7&gt;$G7)*(KM7&gt;KN7)+($F7=$G7)*(KM7=KN7)+($F7&lt;$G7)*(KM7&lt;KN7),"")</f>
        <v/>
      </c>
      <c r="KQ7" s="281" t="str">
        <f aca="false">IF((KP7&lt;&gt;""),IF(OR($F7&lt;&gt;$G7,PrSettings!$M$4="●"),(($F7-$G7)=(KM7-KN7))*1,0),"")</f>
        <v/>
      </c>
      <c r="KR7" s="281" t="str">
        <f aca="false">IF((KP7&lt;&gt;""),($F7=KM7)*($G7=KN7),"")</f>
        <v/>
      </c>
      <c r="KS7" s="281" t="str">
        <f aca="false">IF(KP7&lt;&gt;"",IF(ABS($F7-$G7)&gt;=PrSettings!$M$7,(ABS($F7-$G7-KM7+KN7)&lt;=1)*1,IF(AND(KP7,$F7=$G7,$F7&gt;=PrSettings!$M$6),(ABS(KM7-$F7)&lt;=1)*1,IF(AND(KP7,$F7+$G7&gt;=PrSettings!$M$8),(ABS(KM7-$F7)+ABS(KN7-$G7)&lt;=1)*1,""))),"")</f>
        <v/>
      </c>
      <c r="KT7" s="289"/>
      <c r="KV7" s="279" t="n">
        <f aca="false">$B7</f>
        <v>25</v>
      </c>
      <c r="KW7" s="280" t="str">
        <f aca="false">$C7</f>
        <v>Rep. of Korea</v>
      </c>
      <c r="KX7" s="281" t="n">
        <f aca="false">$D7</f>
        <v>41</v>
      </c>
      <c r="KY7" s="280" t="str">
        <f aca="false">$E7</f>
        <v>Czech Rep.</v>
      </c>
      <c r="KZ7" s="284"/>
      <c r="LA7" s="284"/>
      <c r="LB7" s="288"/>
      <c r="LC7" s="281" t="str">
        <f aca="false">IF(($F7&lt;&gt;"")*($G7&lt;&gt;"")*(KZ7&lt;&gt;"")*(LA7&lt;&gt;""),($F7&gt;$G7)*(KZ7&gt;LA7)+($F7=$G7)*(KZ7=LA7)+($F7&lt;$G7)*(KZ7&lt;LA7),"")</f>
        <v/>
      </c>
      <c r="LD7" s="281" t="str">
        <f aca="false">IF((LC7&lt;&gt;""),IF(OR($F7&lt;&gt;$G7,PrSettings!$M$4="●"),(($F7-$G7)=(KZ7-LA7))*1,0),"")</f>
        <v/>
      </c>
      <c r="LE7" s="281" t="str">
        <f aca="false">IF((LC7&lt;&gt;""),($F7=KZ7)*($G7=LA7),"")</f>
        <v/>
      </c>
      <c r="LF7" s="281" t="str">
        <f aca="false">IF(LC7&lt;&gt;"",IF(ABS($F7-$G7)&gt;=PrSettings!$M$7,(ABS($F7-$G7-KZ7+LA7)&lt;=1)*1,IF(AND(LC7,$F7=$G7,$F7&gt;=PrSettings!$M$6),(ABS(KZ7-$F7)&lt;=1)*1,IF(AND(LC7,$F7+$G7&gt;=PrSettings!$M$8),(ABS(KZ7-$F7)+ABS(LA7-$G7)&lt;=1)*1,""))),"")</f>
        <v/>
      </c>
      <c r="LG7" s="289"/>
      <c r="LI7" s="279" t="n">
        <f aca="false">$B7</f>
        <v>25</v>
      </c>
      <c r="LJ7" s="280" t="str">
        <f aca="false">$C7</f>
        <v>Rep. of Korea</v>
      </c>
      <c r="LK7" s="281" t="n">
        <f aca="false">$D7</f>
        <v>41</v>
      </c>
      <c r="LL7" s="280" t="str">
        <f aca="false">$E7</f>
        <v>Czech Rep.</v>
      </c>
      <c r="LM7" s="284"/>
      <c r="LN7" s="284"/>
      <c r="LO7" s="288"/>
      <c r="LP7" s="281" t="str">
        <f aca="false">IF(($F7&lt;&gt;"")*($G7&lt;&gt;"")*(LM7&lt;&gt;"")*(LN7&lt;&gt;""),($F7&gt;$G7)*(LM7&gt;LN7)+($F7=$G7)*(LM7=LN7)+($F7&lt;$G7)*(LM7&lt;LN7),"")</f>
        <v/>
      </c>
      <c r="LQ7" s="281" t="str">
        <f aca="false">IF((LP7&lt;&gt;""),IF(OR($F7&lt;&gt;$G7,PrSettings!$M$4="●"),(($F7-$G7)=(LM7-LN7))*1,0),"")</f>
        <v/>
      </c>
      <c r="LR7" s="281" t="str">
        <f aca="false">IF((LP7&lt;&gt;""),($F7=LM7)*($G7=LN7),"")</f>
        <v/>
      </c>
      <c r="LS7" s="281" t="str">
        <f aca="false">IF(LP7&lt;&gt;"",IF(ABS($F7-$G7)&gt;=PrSettings!$M$7,(ABS($F7-$G7-LM7+LN7)&lt;=1)*1,IF(AND(LP7,$F7=$G7,$F7&gt;=PrSettings!$M$6),(ABS(LM7-$F7)&lt;=1)*1,IF(AND(LP7,$F7+$G7&gt;=PrSettings!$M$8),(ABS(LM7-$F7)+ABS(LN7-$G7)&lt;=1)*1,""))),"")</f>
        <v/>
      </c>
      <c r="LT7" s="289"/>
      <c r="LV7" s="279" t="n">
        <f aca="false">$B7</f>
        <v>25</v>
      </c>
      <c r="LW7" s="280" t="str">
        <f aca="false">$C7</f>
        <v>Rep. of Korea</v>
      </c>
      <c r="LX7" s="281" t="n">
        <f aca="false">$D7</f>
        <v>41</v>
      </c>
      <c r="LY7" s="280" t="str">
        <f aca="false">$E7</f>
        <v>Czech Rep.</v>
      </c>
      <c r="LZ7" s="284"/>
      <c r="MA7" s="284"/>
      <c r="MB7" s="288"/>
      <c r="MC7" s="281" t="str">
        <f aca="false">IF(($F7&lt;&gt;"")*($G7&lt;&gt;"")*(LZ7&lt;&gt;"")*(MA7&lt;&gt;""),($F7&gt;$G7)*(LZ7&gt;MA7)+($F7=$G7)*(LZ7=MA7)+($F7&lt;$G7)*(LZ7&lt;MA7),"")</f>
        <v/>
      </c>
      <c r="MD7" s="281" t="str">
        <f aca="false">IF((MC7&lt;&gt;""),IF(OR($F7&lt;&gt;$G7,PrSettings!$M$4="●"),(($F7-$G7)=(LZ7-MA7))*1,0),"")</f>
        <v/>
      </c>
      <c r="ME7" s="281" t="str">
        <f aca="false">IF((MC7&lt;&gt;""),($F7=LZ7)*($G7=MA7),"")</f>
        <v/>
      </c>
      <c r="MF7" s="281" t="str">
        <f aca="false">IF(MC7&lt;&gt;"",IF(ABS($F7-$G7)&gt;=PrSettings!$M$7,(ABS($F7-$G7-LZ7+MA7)&lt;=1)*1,IF(AND(MC7,$F7=$G7,$F7&gt;=PrSettings!$M$6),(ABS(LZ7-$F7)&lt;=1)*1,IF(AND(MC7,$F7+$G7&gt;=PrSettings!$M$8),(ABS(LZ7-$F7)+ABS(MA7-$G7)&lt;=1)*1,""))),"")</f>
        <v/>
      </c>
      <c r="MG7" s="289"/>
    </row>
    <row r="8" customFormat="false" ht="15.75" hidden="false" customHeight="false" outlineLevel="0" collapsed="false">
      <c r="B8" s="279" t="n">
        <f aca="false">INDEX(Groups!$C$7:$C$65,MATCH(C8,Groups!$D$7:$D$65,0))</f>
        <v>41</v>
      </c>
      <c r="C8" s="280" t="str">
        <f aca="false">CalcA!$P$24</f>
        <v>Czech Rep.</v>
      </c>
      <c r="D8" s="281" t="n">
        <f aca="false">INDEX(Groups!$C$7:$C$65,MATCH(E8,Groups!$D$7:$D$65,0))</f>
        <v>60</v>
      </c>
      <c r="E8" s="280" t="str">
        <f aca="false">CalcA!$Q$24</f>
        <v>South Africa</v>
      </c>
      <c r="F8" s="282" t="n">
        <f aca="false">CalcA!$R$24</f>
        <v>2</v>
      </c>
      <c r="G8" s="283" t="n">
        <f aca="false">CalcA!$S$24</f>
        <v>0</v>
      </c>
      <c r="I8" s="279" t="n">
        <f aca="false">$B8</f>
        <v>41</v>
      </c>
      <c r="J8" s="280" t="str">
        <f aca="false">$C8</f>
        <v>Czech Rep.</v>
      </c>
      <c r="K8" s="281" t="n">
        <f aca="false">$D8</f>
        <v>60</v>
      </c>
      <c r="L8" s="280" t="str">
        <f aca="false">$E8</f>
        <v>South Africa</v>
      </c>
      <c r="M8" s="284"/>
      <c r="N8" s="284"/>
      <c r="O8" s="288"/>
      <c r="P8" s="281" t="str">
        <f aca="false">IF(($F8&lt;&gt;"")*($G8&lt;&gt;"")*(M8&lt;&gt;"")*(N8&lt;&gt;""),($F8&gt;$G8)*(M8&gt;N8)+($F8=$G8)*(M8=N8)+($F8&lt;$G8)*(M8&lt;N8),"")</f>
        <v/>
      </c>
      <c r="Q8" s="281" t="str">
        <f aca="false">IF((P8&lt;&gt;""),IF(OR($F8&lt;&gt;$G8,PrSettings!$M$4="●"),(($F8-$G8)=(M8-N8))*1,0),"")</f>
        <v/>
      </c>
      <c r="R8" s="281" t="str">
        <f aca="false">IF((P8&lt;&gt;""),($F8=M8)*($G8=N8),"")</f>
        <v/>
      </c>
      <c r="S8" s="281" t="str">
        <f aca="false">IF(P8&lt;&gt;"",IF(ABS($F8-$G8)&gt;=PrSettings!$M$7,(ABS($F8-$G8-M8+N8)&lt;=1)*1,IF(AND(P8,$F8=$G8,$F8&gt;=PrSettings!$M$6),(ABS(M8-$F8)&lt;=1)*1,IF(AND(P8,$F8+$G8&gt;=PrSettings!$M$8),(ABS(M8-$F8)+ABS(N8-$G8)&lt;=1)*1,""))),"")</f>
        <v/>
      </c>
      <c r="T8" s="289"/>
      <c r="V8" s="279" t="n">
        <f aca="false">$B8</f>
        <v>41</v>
      </c>
      <c r="W8" s="280" t="str">
        <f aca="false">$C8</f>
        <v>Czech Rep.</v>
      </c>
      <c r="X8" s="281" t="n">
        <f aca="false">$D8</f>
        <v>60</v>
      </c>
      <c r="Y8" s="280" t="str">
        <f aca="false">$E8</f>
        <v>South Africa</v>
      </c>
      <c r="Z8" s="284"/>
      <c r="AA8" s="284"/>
      <c r="AB8" s="288"/>
      <c r="AC8" s="281" t="str">
        <f aca="false">IF(($F8&lt;&gt;"")*($G8&lt;&gt;"")*(Z8&lt;&gt;"")*(AA8&lt;&gt;""),($F8&gt;$G8)*(Z8&gt;AA8)+($F8=$G8)*(Z8=AA8)+($F8&lt;$G8)*(Z8&lt;AA8),"")</f>
        <v/>
      </c>
      <c r="AD8" s="281" t="str">
        <f aca="false">IF((AC8&lt;&gt;""),IF(OR($F8&lt;&gt;$G8,PrSettings!$M$4="●"),(($F8-$G8)=(Z8-AA8))*1,0),"")</f>
        <v/>
      </c>
      <c r="AE8" s="281" t="str">
        <f aca="false">IF((AC8&lt;&gt;""),($F8=Z8)*($G8=AA8),"")</f>
        <v/>
      </c>
      <c r="AF8" s="281" t="str">
        <f aca="false">IF(AC8&lt;&gt;"",IF(ABS($F8-$G8)&gt;=PrSettings!$M$7,(ABS($F8-$G8-Z8+AA8)&lt;=1)*1,IF(AND(AC8,$F8=$G8,$F8&gt;=PrSettings!$M$6),(ABS(Z8-$F8)&lt;=1)*1,IF(AND(AC8,$F8+$G8&gt;=PrSettings!$M$8),(ABS(Z8-$F8)+ABS(AA8-$G8)&lt;=1)*1,""))),"")</f>
        <v/>
      </c>
      <c r="AG8" s="289"/>
      <c r="AI8" s="279" t="n">
        <f aca="false">$B8</f>
        <v>41</v>
      </c>
      <c r="AJ8" s="280" t="str">
        <f aca="false">$C8</f>
        <v>Czech Rep.</v>
      </c>
      <c r="AK8" s="281" t="n">
        <f aca="false">$D8</f>
        <v>60</v>
      </c>
      <c r="AL8" s="280" t="str">
        <f aca="false">$E8</f>
        <v>South Africa</v>
      </c>
      <c r="AM8" s="284"/>
      <c r="AN8" s="284"/>
      <c r="AO8" s="288"/>
      <c r="AP8" s="281" t="str">
        <f aca="false">IF(($F8&lt;&gt;"")*($G8&lt;&gt;"")*(AM8&lt;&gt;"")*(AN8&lt;&gt;""),($F8&gt;$G8)*(AM8&gt;AN8)+($F8=$G8)*(AM8=AN8)+($F8&lt;$G8)*(AM8&lt;AN8),"")</f>
        <v/>
      </c>
      <c r="AQ8" s="281" t="str">
        <f aca="false">IF((AP8&lt;&gt;""),IF(OR($F8&lt;&gt;$G8,PrSettings!$M$4="●"),(($F8-$G8)=(AM8-AN8))*1,0),"")</f>
        <v/>
      </c>
      <c r="AR8" s="281" t="str">
        <f aca="false">IF((AP8&lt;&gt;""),($F8=AM8)*($G8=AN8),"")</f>
        <v/>
      </c>
      <c r="AS8" s="281" t="str">
        <f aca="false">IF(AP8&lt;&gt;"",IF(ABS($F8-$G8)&gt;=PrSettings!$M$7,(ABS($F8-$G8-AM8+AN8)&lt;=1)*1,IF(AND(AP8,$F8=$G8,$F8&gt;=PrSettings!$M$6),(ABS(AM8-$F8)&lt;=1)*1,IF(AND(AP8,$F8+$G8&gt;=PrSettings!$M$8),(ABS(AM8-$F8)+ABS(AN8-$G8)&lt;=1)*1,""))),"")</f>
        <v/>
      </c>
      <c r="AT8" s="289"/>
      <c r="AV8" s="279" t="n">
        <f aca="false">$B8</f>
        <v>41</v>
      </c>
      <c r="AW8" s="280" t="str">
        <f aca="false">$C8</f>
        <v>Czech Rep.</v>
      </c>
      <c r="AX8" s="281" t="n">
        <f aca="false">$D8</f>
        <v>60</v>
      </c>
      <c r="AY8" s="280" t="str">
        <f aca="false">$E8</f>
        <v>South Africa</v>
      </c>
      <c r="AZ8" s="284"/>
      <c r="BA8" s="284"/>
      <c r="BB8" s="288"/>
      <c r="BC8" s="281" t="str">
        <f aca="false">IF(($F8&lt;&gt;"")*($G8&lt;&gt;"")*(AZ8&lt;&gt;"")*(BA8&lt;&gt;""),($F8&gt;$G8)*(AZ8&gt;BA8)+($F8=$G8)*(AZ8=BA8)+($F8&lt;$G8)*(AZ8&lt;BA8),"")</f>
        <v/>
      </c>
      <c r="BD8" s="281" t="str">
        <f aca="false">IF((BC8&lt;&gt;""),IF(OR($F8&lt;&gt;$G8,PrSettings!$M$4="●"),(($F8-$G8)=(AZ8-BA8))*1,0),"")</f>
        <v/>
      </c>
      <c r="BE8" s="281" t="str">
        <f aca="false">IF((BC8&lt;&gt;""),($F8=AZ8)*($G8=BA8),"")</f>
        <v/>
      </c>
      <c r="BF8" s="281" t="str">
        <f aca="false">IF(BC8&lt;&gt;"",IF(ABS($F8-$G8)&gt;=PrSettings!$M$7,(ABS($F8-$G8-AZ8+BA8)&lt;=1)*1,IF(AND(BC8,$F8=$G8,$F8&gt;=PrSettings!$M$6),(ABS(AZ8-$F8)&lt;=1)*1,IF(AND(BC8,$F8+$G8&gt;=PrSettings!$M$8),(ABS(AZ8-$F8)+ABS(BA8-$G8)&lt;=1)*1,""))),"")</f>
        <v/>
      </c>
      <c r="BG8" s="289"/>
      <c r="BI8" s="279" t="n">
        <f aca="false">$B8</f>
        <v>41</v>
      </c>
      <c r="BJ8" s="280" t="str">
        <f aca="false">$C8</f>
        <v>Czech Rep.</v>
      </c>
      <c r="BK8" s="281" t="n">
        <f aca="false">$D8</f>
        <v>60</v>
      </c>
      <c r="BL8" s="280" t="str">
        <f aca="false">$E8</f>
        <v>South Africa</v>
      </c>
      <c r="BM8" s="284"/>
      <c r="BN8" s="284"/>
      <c r="BO8" s="288"/>
      <c r="BP8" s="281" t="str">
        <f aca="false">IF(($F8&lt;&gt;"")*($G8&lt;&gt;"")*(BM8&lt;&gt;"")*(BN8&lt;&gt;""),($F8&gt;$G8)*(BM8&gt;BN8)+($F8=$G8)*(BM8=BN8)+($F8&lt;$G8)*(BM8&lt;BN8),"")</f>
        <v/>
      </c>
      <c r="BQ8" s="281" t="str">
        <f aca="false">IF((BP8&lt;&gt;""),IF(OR($F8&lt;&gt;$G8,PrSettings!$M$4="●"),(($F8-$G8)=(BM8-BN8))*1,0),"")</f>
        <v/>
      </c>
      <c r="BR8" s="281" t="str">
        <f aca="false">IF((BP8&lt;&gt;""),($F8=BM8)*($G8=BN8),"")</f>
        <v/>
      </c>
      <c r="BS8" s="281" t="str">
        <f aca="false">IF(BP8&lt;&gt;"",IF(ABS($F8-$G8)&gt;=PrSettings!$M$7,(ABS($F8-$G8-BM8+BN8)&lt;=1)*1,IF(AND(BP8,$F8=$G8,$F8&gt;=PrSettings!$M$6),(ABS(BM8-$F8)&lt;=1)*1,IF(AND(BP8,$F8+$G8&gt;=PrSettings!$M$8),(ABS(BM8-$F8)+ABS(BN8-$G8)&lt;=1)*1,""))),"")</f>
        <v/>
      </c>
      <c r="BT8" s="289"/>
      <c r="BV8" s="279" t="n">
        <f aca="false">$B8</f>
        <v>41</v>
      </c>
      <c r="BW8" s="280" t="str">
        <f aca="false">$C8</f>
        <v>Czech Rep.</v>
      </c>
      <c r="BX8" s="281" t="n">
        <f aca="false">$D8</f>
        <v>60</v>
      </c>
      <c r="BY8" s="280" t="str">
        <f aca="false">$E8</f>
        <v>South Africa</v>
      </c>
      <c r="BZ8" s="284"/>
      <c r="CA8" s="284"/>
      <c r="CB8" s="288"/>
      <c r="CC8" s="281" t="str">
        <f aca="false">IF(($F8&lt;&gt;"")*($G8&lt;&gt;"")*(BZ8&lt;&gt;"")*(CA8&lt;&gt;""),($F8&gt;$G8)*(BZ8&gt;CA8)+($F8=$G8)*(BZ8=CA8)+($F8&lt;$G8)*(BZ8&lt;CA8),"")</f>
        <v/>
      </c>
      <c r="CD8" s="281" t="str">
        <f aca="false">IF((CC8&lt;&gt;""),IF(OR($F8&lt;&gt;$G8,PrSettings!$M$4="●"),(($F8-$G8)=(BZ8-CA8))*1,0),"")</f>
        <v/>
      </c>
      <c r="CE8" s="281" t="str">
        <f aca="false">IF((CC8&lt;&gt;""),($F8=BZ8)*($G8=CA8),"")</f>
        <v/>
      </c>
      <c r="CF8" s="281" t="str">
        <f aca="false">IF(CC8&lt;&gt;"",IF(ABS($F8-$G8)&gt;=PrSettings!$M$7,(ABS($F8-$G8-BZ8+CA8)&lt;=1)*1,IF(AND(CC8,$F8=$G8,$F8&gt;=PrSettings!$M$6),(ABS(BZ8-$F8)&lt;=1)*1,IF(AND(CC8,$F8+$G8&gt;=PrSettings!$M$8),(ABS(BZ8-$F8)+ABS(CA8-$G8)&lt;=1)*1,""))),"")</f>
        <v/>
      </c>
      <c r="CG8" s="289"/>
      <c r="CI8" s="279" t="n">
        <f aca="false">$B8</f>
        <v>41</v>
      </c>
      <c r="CJ8" s="280" t="str">
        <f aca="false">$C8</f>
        <v>Czech Rep.</v>
      </c>
      <c r="CK8" s="281" t="n">
        <f aca="false">$D8</f>
        <v>60</v>
      </c>
      <c r="CL8" s="280" t="str">
        <f aca="false">$E8</f>
        <v>South Africa</v>
      </c>
      <c r="CM8" s="284"/>
      <c r="CN8" s="284"/>
      <c r="CO8" s="288"/>
      <c r="CP8" s="281" t="str">
        <f aca="false">IF(($F8&lt;&gt;"")*($G8&lt;&gt;"")*(CM8&lt;&gt;"")*(CN8&lt;&gt;""),($F8&gt;$G8)*(CM8&gt;CN8)+($F8=$G8)*(CM8=CN8)+($F8&lt;$G8)*(CM8&lt;CN8),"")</f>
        <v/>
      </c>
      <c r="CQ8" s="281" t="str">
        <f aca="false">IF((CP8&lt;&gt;""),IF(OR($F8&lt;&gt;$G8,PrSettings!$M$4="●"),(($F8-$G8)=(CM8-CN8))*1,0),"")</f>
        <v/>
      </c>
      <c r="CR8" s="281" t="str">
        <f aca="false">IF((CP8&lt;&gt;""),($F8=CM8)*($G8=CN8),"")</f>
        <v/>
      </c>
      <c r="CS8" s="281" t="str">
        <f aca="false">IF(CP8&lt;&gt;"",IF(ABS($F8-$G8)&gt;=PrSettings!$M$7,(ABS($F8-$G8-CM8+CN8)&lt;=1)*1,IF(AND(CP8,$F8=$G8,$F8&gt;=PrSettings!$M$6),(ABS(CM8-$F8)&lt;=1)*1,IF(AND(CP8,$F8+$G8&gt;=PrSettings!$M$8),(ABS(CM8-$F8)+ABS(CN8-$G8)&lt;=1)*1,""))),"")</f>
        <v/>
      </c>
      <c r="CT8" s="289"/>
      <c r="CV8" s="279" t="n">
        <f aca="false">$B8</f>
        <v>41</v>
      </c>
      <c r="CW8" s="280" t="str">
        <f aca="false">$C8</f>
        <v>Czech Rep.</v>
      </c>
      <c r="CX8" s="281" t="n">
        <f aca="false">$D8</f>
        <v>60</v>
      </c>
      <c r="CY8" s="280" t="str">
        <f aca="false">$E8</f>
        <v>South Africa</v>
      </c>
      <c r="CZ8" s="284"/>
      <c r="DA8" s="284"/>
      <c r="DB8" s="288"/>
      <c r="DC8" s="281" t="str">
        <f aca="false">IF(($F8&lt;&gt;"")*($G8&lt;&gt;"")*(CZ8&lt;&gt;"")*(DA8&lt;&gt;""),($F8&gt;$G8)*(CZ8&gt;DA8)+($F8=$G8)*(CZ8=DA8)+($F8&lt;$G8)*(CZ8&lt;DA8),"")</f>
        <v/>
      </c>
      <c r="DD8" s="281" t="str">
        <f aca="false">IF((DC8&lt;&gt;""),IF(OR($F8&lt;&gt;$G8,PrSettings!$M$4="●"),(($F8-$G8)=(CZ8-DA8))*1,0),"")</f>
        <v/>
      </c>
      <c r="DE8" s="281" t="str">
        <f aca="false">IF((DC8&lt;&gt;""),($F8=CZ8)*($G8=DA8),"")</f>
        <v/>
      </c>
      <c r="DF8" s="281" t="str">
        <f aca="false">IF(DC8&lt;&gt;"",IF(ABS($F8-$G8)&gt;=PrSettings!$M$7,(ABS($F8-$G8-CZ8+DA8)&lt;=1)*1,IF(AND(DC8,$F8=$G8,$F8&gt;=PrSettings!$M$6),(ABS(CZ8-$F8)&lt;=1)*1,IF(AND(DC8,$F8+$G8&gt;=PrSettings!$M$8),(ABS(CZ8-$F8)+ABS(DA8-$G8)&lt;=1)*1,""))),"")</f>
        <v/>
      </c>
      <c r="DG8" s="289"/>
      <c r="DI8" s="279" t="n">
        <f aca="false">$B8</f>
        <v>41</v>
      </c>
      <c r="DJ8" s="280" t="str">
        <f aca="false">$C8</f>
        <v>Czech Rep.</v>
      </c>
      <c r="DK8" s="281" t="n">
        <f aca="false">$D8</f>
        <v>60</v>
      </c>
      <c r="DL8" s="280" t="str">
        <f aca="false">$E8</f>
        <v>South Africa</v>
      </c>
      <c r="DM8" s="284"/>
      <c r="DN8" s="284"/>
      <c r="DO8" s="288"/>
      <c r="DP8" s="281" t="str">
        <f aca="false">IF(($F8&lt;&gt;"")*($G8&lt;&gt;"")*(DM8&lt;&gt;"")*(DN8&lt;&gt;""),($F8&gt;$G8)*(DM8&gt;DN8)+($F8=$G8)*(DM8=DN8)+($F8&lt;$G8)*(DM8&lt;DN8),"")</f>
        <v/>
      </c>
      <c r="DQ8" s="281" t="str">
        <f aca="false">IF((DP8&lt;&gt;""),IF(OR($F8&lt;&gt;$G8,PrSettings!$M$4="●"),(($F8-$G8)=(DM8-DN8))*1,0),"")</f>
        <v/>
      </c>
      <c r="DR8" s="281" t="str">
        <f aca="false">IF((DP8&lt;&gt;""),($F8=DM8)*($G8=DN8),"")</f>
        <v/>
      </c>
      <c r="DS8" s="281" t="str">
        <f aca="false">IF(DP8&lt;&gt;"",IF(ABS($F8-$G8)&gt;=PrSettings!$M$7,(ABS($F8-$G8-DM8+DN8)&lt;=1)*1,IF(AND(DP8,$F8=$G8,$F8&gt;=PrSettings!$M$6),(ABS(DM8-$F8)&lt;=1)*1,IF(AND(DP8,$F8+$G8&gt;=PrSettings!$M$8),(ABS(DM8-$F8)+ABS(DN8-$G8)&lt;=1)*1,""))),"")</f>
        <v/>
      </c>
      <c r="DT8" s="289"/>
      <c r="DV8" s="279" t="n">
        <f aca="false">$B8</f>
        <v>41</v>
      </c>
      <c r="DW8" s="280" t="str">
        <f aca="false">$C8</f>
        <v>Czech Rep.</v>
      </c>
      <c r="DX8" s="281" t="n">
        <f aca="false">$D8</f>
        <v>60</v>
      </c>
      <c r="DY8" s="280" t="str">
        <f aca="false">$E8</f>
        <v>South Africa</v>
      </c>
      <c r="DZ8" s="284"/>
      <c r="EA8" s="284"/>
      <c r="EB8" s="288"/>
      <c r="EC8" s="281" t="str">
        <f aca="false">IF(($F8&lt;&gt;"")*($G8&lt;&gt;"")*(DZ8&lt;&gt;"")*(EA8&lt;&gt;""),($F8&gt;$G8)*(DZ8&gt;EA8)+($F8=$G8)*(DZ8=EA8)+($F8&lt;$G8)*(DZ8&lt;EA8),"")</f>
        <v/>
      </c>
      <c r="ED8" s="281" t="str">
        <f aca="false">IF((EC8&lt;&gt;""),IF(OR($F8&lt;&gt;$G8,PrSettings!$M$4="●"),(($F8-$G8)=(DZ8-EA8))*1,0),"")</f>
        <v/>
      </c>
      <c r="EE8" s="281" t="str">
        <f aca="false">IF((EC8&lt;&gt;""),($F8=DZ8)*($G8=EA8),"")</f>
        <v/>
      </c>
      <c r="EF8" s="281" t="str">
        <f aca="false">IF(EC8&lt;&gt;"",IF(ABS($F8-$G8)&gt;=PrSettings!$M$7,(ABS($F8-$G8-DZ8+EA8)&lt;=1)*1,IF(AND(EC8,$F8=$G8,$F8&gt;=PrSettings!$M$6),(ABS(DZ8-$F8)&lt;=1)*1,IF(AND(EC8,$F8+$G8&gt;=PrSettings!$M$8),(ABS(DZ8-$F8)+ABS(EA8-$G8)&lt;=1)*1,""))),"")</f>
        <v/>
      </c>
      <c r="EG8" s="289"/>
      <c r="EI8" s="279" t="n">
        <f aca="false">$B8</f>
        <v>41</v>
      </c>
      <c r="EJ8" s="280" t="str">
        <f aca="false">$C8</f>
        <v>Czech Rep.</v>
      </c>
      <c r="EK8" s="281" t="n">
        <f aca="false">$D8</f>
        <v>60</v>
      </c>
      <c r="EL8" s="280" t="str">
        <f aca="false">$E8</f>
        <v>South Africa</v>
      </c>
      <c r="EM8" s="284"/>
      <c r="EN8" s="284"/>
      <c r="EO8" s="288"/>
      <c r="EP8" s="281" t="str">
        <f aca="false">IF(($F8&lt;&gt;"")*($G8&lt;&gt;"")*(EM8&lt;&gt;"")*(EN8&lt;&gt;""),($F8&gt;$G8)*(EM8&gt;EN8)+($F8=$G8)*(EM8=EN8)+($F8&lt;$G8)*(EM8&lt;EN8),"")</f>
        <v/>
      </c>
      <c r="EQ8" s="281" t="str">
        <f aca="false">IF((EP8&lt;&gt;""),IF(OR($F8&lt;&gt;$G8,PrSettings!$M$4="●"),(($F8-$G8)=(EM8-EN8))*1,0),"")</f>
        <v/>
      </c>
      <c r="ER8" s="281" t="str">
        <f aca="false">IF((EP8&lt;&gt;""),($F8=EM8)*($G8=EN8),"")</f>
        <v/>
      </c>
      <c r="ES8" s="281" t="str">
        <f aca="false">IF(EP8&lt;&gt;"",IF(ABS($F8-$G8)&gt;=PrSettings!$M$7,(ABS($F8-$G8-EM8+EN8)&lt;=1)*1,IF(AND(EP8,$F8=$G8,$F8&gt;=PrSettings!$M$6),(ABS(EM8-$F8)&lt;=1)*1,IF(AND(EP8,$F8+$G8&gt;=PrSettings!$M$8),(ABS(EM8-$F8)+ABS(EN8-$G8)&lt;=1)*1,""))),"")</f>
        <v/>
      </c>
      <c r="ET8" s="289"/>
      <c r="EV8" s="279" t="n">
        <f aca="false">$B8</f>
        <v>41</v>
      </c>
      <c r="EW8" s="280" t="str">
        <f aca="false">$C8</f>
        <v>Czech Rep.</v>
      </c>
      <c r="EX8" s="281" t="n">
        <f aca="false">$D8</f>
        <v>60</v>
      </c>
      <c r="EY8" s="280" t="str">
        <f aca="false">$E8</f>
        <v>South Africa</v>
      </c>
      <c r="EZ8" s="284"/>
      <c r="FA8" s="284"/>
      <c r="FB8" s="288"/>
      <c r="FC8" s="281" t="str">
        <f aca="false">IF(($F8&lt;&gt;"")*($G8&lt;&gt;"")*(EZ8&lt;&gt;"")*(FA8&lt;&gt;""),($F8&gt;$G8)*(EZ8&gt;FA8)+($F8=$G8)*(EZ8=FA8)+($F8&lt;$G8)*(EZ8&lt;FA8),"")</f>
        <v/>
      </c>
      <c r="FD8" s="281" t="str">
        <f aca="false">IF((FC8&lt;&gt;""),IF(OR($F8&lt;&gt;$G8,PrSettings!$M$4="●"),(($F8-$G8)=(EZ8-FA8))*1,0),"")</f>
        <v/>
      </c>
      <c r="FE8" s="281" t="str">
        <f aca="false">IF((FC8&lt;&gt;""),($F8=EZ8)*($G8=FA8),"")</f>
        <v/>
      </c>
      <c r="FF8" s="281" t="str">
        <f aca="false">IF(FC8&lt;&gt;"",IF(ABS($F8-$G8)&gt;=PrSettings!$M$7,(ABS($F8-$G8-EZ8+FA8)&lt;=1)*1,IF(AND(FC8,$F8=$G8,$F8&gt;=PrSettings!$M$6),(ABS(EZ8-$F8)&lt;=1)*1,IF(AND(FC8,$F8+$G8&gt;=PrSettings!$M$8),(ABS(EZ8-$F8)+ABS(FA8-$G8)&lt;=1)*1,""))),"")</f>
        <v/>
      </c>
      <c r="FG8" s="289"/>
      <c r="FI8" s="279" t="n">
        <f aca="false">$B8</f>
        <v>41</v>
      </c>
      <c r="FJ8" s="280" t="str">
        <f aca="false">$C8</f>
        <v>Czech Rep.</v>
      </c>
      <c r="FK8" s="281" t="n">
        <f aca="false">$D8</f>
        <v>60</v>
      </c>
      <c r="FL8" s="280" t="str">
        <f aca="false">$E8</f>
        <v>South Africa</v>
      </c>
      <c r="FM8" s="284"/>
      <c r="FN8" s="284"/>
      <c r="FO8" s="288"/>
      <c r="FP8" s="281" t="str">
        <f aca="false">IF(($F8&lt;&gt;"")*($G8&lt;&gt;"")*(FM8&lt;&gt;"")*(FN8&lt;&gt;""),($F8&gt;$G8)*(FM8&gt;FN8)+($F8=$G8)*(FM8=FN8)+($F8&lt;$G8)*(FM8&lt;FN8),"")</f>
        <v/>
      </c>
      <c r="FQ8" s="281" t="str">
        <f aca="false">IF((FP8&lt;&gt;""),IF(OR($F8&lt;&gt;$G8,PrSettings!$M$4="●"),(($F8-$G8)=(FM8-FN8))*1,0),"")</f>
        <v/>
      </c>
      <c r="FR8" s="281" t="str">
        <f aca="false">IF((FP8&lt;&gt;""),($F8=FM8)*($G8=FN8),"")</f>
        <v/>
      </c>
      <c r="FS8" s="281" t="str">
        <f aca="false">IF(FP8&lt;&gt;"",IF(ABS($F8-$G8)&gt;=PrSettings!$M$7,(ABS($F8-$G8-FM8+FN8)&lt;=1)*1,IF(AND(FP8,$F8=$G8,$F8&gt;=PrSettings!$M$6),(ABS(FM8-$F8)&lt;=1)*1,IF(AND(FP8,$F8+$G8&gt;=PrSettings!$M$8),(ABS(FM8-$F8)+ABS(FN8-$G8)&lt;=1)*1,""))),"")</f>
        <v/>
      </c>
      <c r="FT8" s="289"/>
      <c r="FV8" s="279" t="n">
        <f aca="false">$B8</f>
        <v>41</v>
      </c>
      <c r="FW8" s="280" t="str">
        <f aca="false">$C8</f>
        <v>Czech Rep.</v>
      </c>
      <c r="FX8" s="281" t="n">
        <f aca="false">$D8</f>
        <v>60</v>
      </c>
      <c r="FY8" s="280" t="str">
        <f aca="false">$E8</f>
        <v>South Africa</v>
      </c>
      <c r="FZ8" s="284"/>
      <c r="GA8" s="284"/>
      <c r="GB8" s="288"/>
      <c r="GC8" s="281" t="str">
        <f aca="false">IF(($F8&lt;&gt;"")*($G8&lt;&gt;"")*(FZ8&lt;&gt;"")*(GA8&lt;&gt;""),($F8&gt;$G8)*(FZ8&gt;GA8)+($F8=$G8)*(FZ8=GA8)+($F8&lt;$G8)*(FZ8&lt;GA8),"")</f>
        <v/>
      </c>
      <c r="GD8" s="281" t="str">
        <f aca="false">IF((GC8&lt;&gt;""),IF(OR($F8&lt;&gt;$G8,PrSettings!$M$4="●"),(($F8-$G8)=(FZ8-GA8))*1,0),"")</f>
        <v/>
      </c>
      <c r="GE8" s="281" t="str">
        <f aca="false">IF((GC8&lt;&gt;""),($F8=FZ8)*($G8=GA8),"")</f>
        <v/>
      </c>
      <c r="GF8" s="281" t="str">
        <f aca="false">IF(GC8&lt;&gt;"",IF(ABS($F8-$G8)&gt;=PrSettings!$M$7,(ABS($F8-$G8-FZ8+GA8)&lt;=1)*1,IF(AND(GC8,$F8=$G8,$F8&gt;=PrSettings!$M$6),(ABS(FZ8-$F8)&lt;=1)*1,IF(AND(GC8,$F8+$G8&gt;=PrSettings!$M$8),(ABS(FZ8-$F8)+ABS(GA8-$G8)&lt;=1)*1,""))),"")</f>
        <v/>
      </c>
      <c r="GG8" s="289"/>
      <c r="GI8" s="279" t="n">
        <f aca="false">$B8</f>
        <v>41</v>
      </c>
      <c r="GJ8" s="280" t="str">
        <f aca="false">$C8</f>
        <v>Czech Rep.</v>
      </c>
      <c r="GK8" s="281" t="n">
        <f aca="false">$D8</f>
        <v>60</v>
      </c>
      <c r="GL8" s="280" t="str">
        <f aca="false">$E8</f>
        <v>South Africa</v>
      </c>
      <c r="GM8" s="284"/>
      <c r="GN8" s="284"/>
      <c r="GO8" s="288"/>
      <c r="GP8" s="281" t="str">
        <f aca="false">IF(($F8&lt;&gt;"")*($G8&lt;&gt;"")*(GM8&lt;&gt;"")*(GN8&lt;&gt;""),($F8&gt;$G8)*(GM8&gt;GN8)+($F8=$G8)*(GM8=GN8)+($F8&lt;$G8)*(GM8&lt;GN8),"")</f>
        <v/>
      </c>
      <c r="GQ8" s="281" t="str">
        <f aca="false">IF((GP8&lt;&gt;""),IF(OR($F8&lt;&gt;$G8,PrSettings!$M$4="●"),(($F8-$G8)=(GM8-GN8))*1,0),"")</f>
        <v/>
      </c>
      <c r="GR8" s="281" t="str">
        <f aca="false">IF((GP8&lt;&gt;""),($F8=GM8)*($G8=GN8),"")</f>
        <v/>
      </c>
      <c r="GS8" s="281" t="str">
        <f aca="false">IF(GP8&lt;&gt;"",IF(ABS($F8-$G8)&gt;=PrSettings!$M$7,(ABS($F8-$G8-GM8+GN8)&lt;=1)*1,IF(AND(GP8,$F8=$G8,$F8&gt;=PrSettings!$M$6),(ABS(GM8-$F8)&lt;=1)*1,IF(AND(GP8,$F8+$G8&gt;=PrSettings!$M$8),(ABS(GM8-$F8)+ABS(GN8-$G8)&lt;=1)*1,""))),"")</f>
        <v/>
      </c>
      <c r="GT8" s="289"/>
      <c r="GV8" s="279" t="n">
        <f aca="false">$B8</f>
        <v>41</v>
      </c>
      <c r="GW8" s="280" t="str">
        <f aca="false">$C8</f>
        <v>Czech Rep.</v>
      </c>
      <c r="GX8" s="281" t="n">
        <f aca="false">$D8</f>
        <v>60</v>
      </c>
      <c r="GY8" s="280" t="str">
        <f aca="false">$E8</f>
        <v>South Africa</v>
      </c>
      <c r="GZ8" s="284"/>
      <c r="HA8" s="284"/>
      <c r="HB8" s="288"/>
      <c r="HC8" s="281" t="str">
        <f aca="false">IF(($F8&lt;&gt;"")*($G8&lt;&gt;"")*(GZ8&lt;&gt;"")*(HA8&lt;&gt;""),($F8&gt;$G8)*(GZ8&gt;HA8)+($F8=$G8)*(GZ8=HA8)+($F8&lt;$G8)*(GZ8&lt;HA8),"")</f>
        <v/>
      </c>
      <c r="HD8" s="281" t="str">
        <f aca="false">IF((HC8&lt;&gt;""),IF(OR($F8&lt;&gt;$G8,PrSettings!$M$4="●"),(($F8-$G8)=(GZ8-HA8))*1,0),"")</f>
        <v/>
      </c>
      <c r="HE8" s="281" t="str">
        <f aca="false">IF((HC8&lt;&gt;""),($F8=GZ8)*($G8=HA8),"")</f>
        <v/>
      </c>
      <c r="HF8" s="281" t="str">
        <f aca="false">IF(HC8&lt;&gt;"",IF(ABS($F8-$G8)&gt;=PrSettings!$M$7,(ABS($F8-$G8-GZ8+HA8)&lt;=1)*1,IF(AND(HC8,$F8=$G8,$F8&gt;=PrSettings!$M$6),(ABS(GZ8-$F8)&lt;=1)*1,IF(AND(HC8,$F8+$G8&gt;=PrSettings!$M$8),(ABS(GZ8-$F8)+ABS(HA8-$G8)&lt;=1)*1,""))),"")</f>
        <v/>
      </c>
      <c r="HG8" s="289"/>
      <c r="HI8" s="279" t="n">
        <f aca="false">$B8</f>
        <v>41</v>
      </c>
      <c r="HJ8" s="280" t="str">
        <f aca="false">$C8</f>
        <v>Czech Rep.</v>
      </c>
      <c r="HK8" s="281" t="n">
        <f aca="false">$D8</f>
        <v>60</v>
      </c>
      <c r="HL8" s="280" t="str">
        <f aca="false">$E8</f>
        <v>South Africa</v>
      </c>
      <c r="HM8" s="284"/>
      <c r="HN8" s="284"/>
      <c r="HO8" s="288"/>
      <c r="HP8" s="281" t="str">
        <f aca="false">IF(($F8&lt;&gt;"")*($G8&lt;&gt;"")*(HM8&lt;&gt;"")*(HN8&lt;&gt;""),($F8&gt;$G8)*(HM8&gt;HN8)+($F8=$G8)*(HM8=HN8)+($F8&lt;$G8)*(HM8&lt;HN8),"")</f>
        <v/>
      </c>
      <c r="HQ8" s="281" t="str">
        <f aca="false">IF((HP8&lt;&gt;""),IF(OR($F8&lt;&gt;$G8,PrSettings!$M$4="●"),(($F8-$G8)=(HM8-HN8))*1,0),"")</f>
        <v/>
      </c>
      <c r="HR8" s="281" t="str">
        <f aca="false">IF((HP8&lt;&gt;""),($F8=HM8)*($G8=HN8),"")</f>
        <v/>
      </c>
      <c r="HS8" s="281" t="str">
        <f aca="false">IF(HP8&lt;&gt;"",IF(ABS($F8-$G8)&gt;=PrSettings!$M$7,(ABS($F8-$G8-HM8+HN8)&lt;=1)*1,IF(AND(HP8,$F8=$G8,$F8&gt;=PrSettings!$M$6),(ABS(HM8-$F8)&lt;=1)*1,IF(AND(HP8,$F8+$G8&gt;=PrSettings!$M$8),(ABS(HM8-$F8)+ABS(HN8-$G8)&lt;=1)*1,""))),"")</f>
        <v/>
      </c>
      <c r="HT8" s="289"/>
      <c r="HV8" s="279" t="n">
        <f aca="false">$B8</f>
        <v>41</v>
      </c>
      <c r="HW8" s="280" t="str">
        <f aca="false">$C8</f>
        <v>Czech Rep.</v>
      </c>
      <c r="HX8" s="281" t="n">
        <f aca="false">$D8</f>
        <v>60</v>
      </c>
      <c r="HY8" s="280" t="str">
        <f aca="false">$E8</f>
        <v>South Africa</v>
      </c>
      <c r="HZ8" s="284"/>
      <c r="IA8" s="284"/>
      <c r="IB8" s="288"/>
      <c r="IC8" s="281" t="str">
        <f aca="false">IF(($F8&lt;&gt;"")*($G8&lt;&gt;"")*(HZ8&lt;&gt;"")*(IA8&lt;&gt;""),($F8&gt;$G8)*(HZ8&gt;IA8)+($F8=$G8)*(HZ8=IA8)+($F8&lt;$G8)*(HZ8&lt;IA8),"")</f>
        <v/>
      </c>
      <c r="ID8" s="281" t="str">
        <f aca="false">IF((IC8&lt;&gt;""),IF(OR($F8&lt;&gt;$G8,PrSettings!$M$4="●"),(($F8-$G8)=(HZ8-IA8))*1,0),"")</f>
        <v/>
      </c>
      <c r="IE8" s="281" t="str">
        <f aca="false">IF((IC8&lt;&gt;""),($F8=HZ8)*($G8=IA8),"")</f>
        <v/>
      </c>
      <c r="IF8" s="281" t="str">
        <f aca="false">IF(IC8&lt;&gt;"",IF(ABS($F8-$G8)&gt;=PrSettings!$M$7,(ABS($F8-$G8-HZ8+IA8)&lt;=1)*1,IF(AND(IC8,$F8=$G8,$F8&gt;=PrSettings!$M$6),(ABS(HZ8-$F8)&lt;=1)*1,IF(AND(IC8,$F8+$G8&gt;=PrSettings!$M$8),(ABS(HZ8-$F8)+ABS(IA8-$G8)&lt;=1)*1,""))),"")</f>
        <v/>
      </c>
      <c r="IG8" s="289"/>
      <c r="II8" s="279" t="n">
        <f aca="false">$B8</f>
        <v>41</v>
      </c>
      <c r="IJ8" s="280" t="str">
        <f aca="false">$C8</f>
        <v>Czech Rep.</v>
      </c>
      <c r="IK8" s="281" t="n">
        <f aca="false">$D8</f>
        <v>60</v>
      </c>
      <c r="IL8" s="280" t="str">
        <f aca="false">$E8</f>
        <v>South Africa</v>
      </c>
      <c r="IM8" s="284"/>
      <c r="IN8" s="284"/>
      <c r="IO8" s="288"/>
      <c r="IP8" s="281" t="str">
        <f aca="false">IF(($F8&lt;&gt;"")*($G8&lt;&gt;"")*(IM8&lt;&gt;"")*(IN8&lt;&gt;""),($F8&gt;$G8)*(IM8&gt;IN8)+($F8=$G8)*(IM8=IN8)+($F8&lt;$G8)*(IM8&lt;IN8),"")</f>
        <v/>
      </c>
      <c r="IQ8" s="281" t="str">
        <f aca="false">IF((IP8&lt;&gt;""),IF(OR($F8&lt;&gt;$G8,PrSettings!$M$4="●"),(($F8-$G8)=(IM8-IN8))*1,0),"")</f>
        <v/>
      </c>
      <c r="IR8" s="281" t="str">
        <f aca="false">IF((IP8&lt;&gt;""),($F8=IM8)*($G8=IN8),"")</f>
        <v/>
      </c>
      <c r="IS8" s="281" t="str">
        <f aca="false">IF(IP8&lt;&gt;"",IF(ABS($F8-$G8)&gt;=PrSettings!$M$7,(ABS($F8-$G8-IM8+IN8)&lt;=1)*1,IF(AND(IP8,$F8=$G8,$F8&gt;=PrSettings!$M$6),(ABS(IM8-$F8)&lt;=1)*1,IF(AND(IP8,$F8+$G8&gt;=PrSettings!$M$8),(ABS(IM8-$F8)+ABS(IN8-$G8)&lt;=1)*1,""))),"")</f>
        <v/>
      </c>
      <c r="IT8" s="289"/>
      <c r="IV8" s="279" t="n">
        <f aca="false">$B8</f>
        <v>41</v>
      </c>
      <c r="IW8" s="280" t="str">
        <f aca="false">$C8</f>
        <v>Czech Rep.</v>
      </c>
      <c r="IX8" s="281" t="n">
        <f aca="false">$D8</f>
        <v>60</v>
      </c>
      <c r="IY8" s="280" t="str">
        <f aca="false">$E8</f>
        <v>South Africa</v>
      </c>
      <c r="IZ8" s="284"/>
      <c r="JA8" s="284"/>
      <c r="JB8" s="288"/>
      <c r="JC8" s="281" t="str">
        <f aca="false">IF(($F8&lt;&gt;"")*($G8&lt;&gt;"")*(IZ8&lt;&gt;"")*(JA8&lt;&gt;""),($F8&gt;$G8)*(IZ8&gt;JA8)+($F8=$G8)*(IZ8=JA8)+($F8&lt;$G8)*(IZ8&lt;JA8),"")</f>
        <v/>
      </c>
      <c r="JD8" s="281" t="str">
        <f aca="false">IF((JC8&lt;&gt;""),IF(OR($F8&lt;&gt;$G8,PrSettings!$M$4="●"),(($F8-$G8)=(IZ8-JA8))*1,0),"")</f>
        <v/>
      </c>
      <c r="JE8" s="281" t="str">
        <f aca="false">IF((JC8&lt;&gt;""),($F8=IZ8)*($G8=JA8),"")</f>
        <v/>
      </c>
      <c r="JF8" s="281" t="str">
        <f aca="false">IF(JC8&lt;&gt;"",IF(ABS($F8-$G8)&gt;=PrSettings!$M$7,(ABS($F8-$G8-IZ8+JA8)&lt;=1)*1,IF(AND(JC8,$F8=$G8,$F8&gt;=PrSettings!$M$6),(ABS(IZ8-$F8)&lt;=1)*1,IF(AND(JC8,$F8+$G8&gt;=PrSettings!$M$8),(ABS(IZ8-$F8)+ABS(JA8-$G8)&lt;=1)*1,""))),"")</f>
        <v/>
      </c>
      <c r="JG8" s="289"/>
      <c r="JI8" s="279" t="n">
        <f aca="false">$B8</f>
        <v>41</v>
      </c>
      <c r="JJ8" s="280" t="str">
        <f aca="false">$C8</f>
        <v>Czech Rep.</v>
      </c>
      <c r="JK8" s="281" t="n">
        <f aca="false">$D8</f>
        <v>60</v>
      </c>
      <c r="JL8" s="280" t="str">
        <f aca="false">$E8</f>
        <v>South Africa</v>
      </c>
      <c r="JM8" s="284"/>
      <c r="JN8" s="284"/>
      <c r="JO8" s="288"/>
      <c r="JP8" s="281" t="str">
        <f aca="false">IF(($F8&lt;&gt;"")*($G8&lt;&gt;"")*(JM8&lt;&gt;"")*(JN8&lt;&gt;""),($F8&gt;$G8)*(JM8&gt;JN8)+($F8=$G8)*(JM8=JN8)+($F8&lt;$G8)*(JM8&lt;JN8),"")</f>
        <v/>
      </c>
      <c r="JQ8" s="281" t="str">
        <f aca="false">IF((JP8&lt;&gt;""),IF(OR($F8&lt;&gt;$G8,PrSettings!$M$4="●"),(($F8-$G8)=(JM8-JN8))*1,0),"")</f>
        <v/>
      </c>
      <c r="JR8" s="281" t="str">
        <f aca="false">IF((JP8&lt;&gt;""),($F8=JM8)*($G8=JN8),"")</f>
        <v/>
      </c>
      <c r="JS8" s="281" t="str">
        <f aca="false">IF(JP8&lt;&gt;"",IF(ABS($F8-$G8)&gt;=PrSettings!$M$7,(ABS($F8-$G8-JM8+JN8)&lt;=1)*1,IF(AND(JP8,$F8=$G8,$F8&gt;=PrSettings!$M$6),(ABS(JM8-$F8)&lt;=1)*1,IF(AND(JP8,$F8+$G8&gt;=PrSettings!$M$8),(ABS(JM8-$F8)+ABS(JN8-$G8)&lt;=1)*1,""))),"")</f>
        <v/>
      </c>
      <c r="JT8" s="289"/>
      <c r="JV8" s="279" t="n">
        <f aca="false">$B8</f>
        <v>41</v>
      </c>
      <c r="JW8" s="280" t="str">
        <f aca="false">$C8</f>
        <v>Czech Rep.</v>
      </c>
      <c r="JX8" s="281" t="n">
        <f aca="false">$D8</f>
        <v>60</v>
      </c>
      <c r="JY8" s="280" t="str">
        <f aca="false">$E8</f>
        <v>South Africa</v>
      </c>
      <c r="JZ8" s="284"/>
      <c r="KA8" s="284"/>
      <c r="KB8" s="288"/>
      <c r="KC8" s="281" t="str">
        <f aca="false">IF(($F8&lt;&gt;"")*($G8&lt;&gt;"")*(JZ8&lt;&gt;"")*(KA8&lt;&gt;""),($F8&gt;$G8)*(JZ8&gt;KA8)+($F8=$G8)*(JZ8=KA8)+($F8&lt;$G8)*(JZ8&lt;KA8),"")</f>
        <v/>
      </c>
      <c r="KD8" s="281" t="str">
        <f aca="false">IF((KC8&lt;&gt;""),IF(OR($F8&lt;&gt;$G8,PrSettings!$M$4="●"),(($F8-$G8)=(JZ8-KA8))*1,0),"")</f>
        <v/>
      </c>
      <c r="KE8" s="281" t="str">
        <f aca="false">IF((KC8&lt;&gt;""),($F8=JZ8)*($G8=KA8),"")</f>
        <v/>
      </c>
      <c r="KF8" s="281" t="str">
        <f aca="false">IF(KC8&lt;&gt;"",IF(ABS($F8-$G8)&gt;=PrSettings!$M$7,(ABS($F8-$G8-JZ8+KA8)&lt;=1)*1,IF(AND(KC8,$F8=$G8,$F8&gt;=PrSettings!$M$6),(ABS(JZ8-$F8)&lt;=1)*1,IF(AND(KC8,$F8+$G8&gt;=PrSettings!$M$8),(ABS(JZ8-$F8)+ABS(KA8-$G8)&lt;=1)*1,""))),"")</f>
        <v/>
      </c>
      <c r="KG8" s="289"/>
      <c r="KI8" s="279" t="n">
        <f aca="false">$B8</f>
        <v>41</v>
      </c>
      <c r="KJ8" s="280" t="str">
        <f aca="false">$C8</f>
        <v>Czech Rep.</v>
      </c>
      <c r="KK8" s="281" t="n">
        <f aca="false">$D8</f>
        <v>60</v>
      </c>
      <c r="KL8" s="280" t="str">
        <f aca="false">$E8</f>
        <v>South Africa</v>
      </c>
      <c r="KM8" s="284"/>
      <c r="KN8" s="284"/>
      <c r="KO8" s="288"/>
      <c r="KP8" s="281" t="str">
        <f aca="false">IF(($F8&lt;&gt;"")*($G8&lt;&gt;"")*(KM8&lt;&gt;"")*(KN8&lt;&gt;""),($F8&gt;$G8)*(KM8&gt;KN8)+($F8=$G8)*(KM8=KN8)+($F8&lt;$G8)*(KM8&lt;KN8),"")</f>
        <v/>
      </c>
      <c r="KQ8" s="281" t="str">
        <f aca="false">IF((KP8&lt;&gt;""),IF(OR($F8&lt;&gt;$G8,PrSettings!$M$4="●"),(($F8-$G8)=(KM8-KN8))*1,0),"")</f>
        <v/>
      </c>
      <c r="KR8" s="281" t="str">
        <f aca="false">IF((KP8&lt;&gt;""),($F8=KM8)*($G8=KN8),"")</f>
        <v/>
      </c>
      <c r="KS8" s="281" t="str">
        <f aca="false">IF(KP8&lt;&gt;"",IF(ABS($F8-$G8)&gt;=PrSettings!$M$7,(ABS($F8-$G8-KM8+KN8)&lt;=1)*1,IF(AND(KP8,$F8=$G8,$F8&gt;=PrSettings!$M$6),(ABS(KM8-$F8)&lt;=1)*1,IF(AND(KP8,$F8+$G8&gt;=PrSettings!$M$8),(ABS(KM8-$F8)+ABS(KN8-$G8)&lt;=1)*1,""))),"")</f>
        <v/>
      </c>
      <c r="KT8" s="289"/>
      <c r="KV8" s="279" t="n">
        <f aca="false">$B8</f>
        <v>41</v>
      </c>
      <c r="KW8" s="280" t="str">
        <f aca="false">$C8</f>
        <v>Czech Rep.</v>
      </c>
      <c r="KX8" s="281" t="n">
        <f aca="false">$D8</f>
        <v>60</v>
      </c>
      <c r="KY8" s="280" t="str">
        <f aca="false">$E8</f>
        <v>South Africa</v>
      </c>
      <c r="KZ8" s="284"/>
      <c r="LA8" s="284"/>
      <c r="LB8" s="288"/>
      <c r="LC8" s="281" t="str">
        <f aca="false">IF(($F8&lt;&gt;"")*($G8&lt;&gt;"")*(KZ8&lt;&gt;"")*(LA8&lt;&gt;""),($F8&gt;$G8)*(KZ8&gt;LA8)+($F8=$G8)*(KZ8=LA8)+($F8&lt;$G8)*(KZ8&lt;LA8),"")</f>
        <v/>
      </c>
      <c r="LD8" s="281" t="str">
        <f aca="false">IF((LC8&lt;&gt;""),IF(OR($F8&lt;&gt;$G8,PrSettings!$M$4="●"),(($F8-$G8)=(KZ8-LA8))*1,0),"")</f>
        <v/>
      </c>
      <c r="LE8" s="281" t="str">
        <f aca="false">IF((LC8&lt;&gt;""),($F8=KZ8)*($G8=LA8),"")</f>
        <v/>
      </c>
      <c r="LF8" s="281" t="str">
        <f aca="false">IF(LC8&lt;&gt;"",IF(ABS($F8-$G8)&gt;=PrSettings!$M$7,(ABS($F8-$G8-KZ8+LA8)&lt;=1)*1,IF(AND(LC8,$F8=$G8,$F8&gt;=PrSettings!$M$6),(ABS(KZ8-$F8)&lt;=1)*1,IF(AND(LC8,$F8+$G8&gt;=PrSettings!$M$8),(ABS(KZ8-$F8)+ABS(LA8-$G8)&lt;=1)*1,""))),"")</f>
        <v/>
      </c>
      <c r="LG8" s="289"/>
      <c r="LI8" s="279" t="n">
        <f aca="false">$B8</f>
        <v>41</v>
      </c>
      <c r="LJ8" s="280" t="str">
        <f aca="false">$C8</f>
        <v>Czech Rep.</v>
      </c>
      <c r="LK8" s="281" t="n">
        <f aca="false">$D8</f>
        <v>60</v>
      </c>
      <c r="LL8" s="280" t="str">
        <f aca="false">$E8</f>
        <v>South Africa</v>
      </c>
      <c r="LM8" s="284"/>
      <c r="LN8" s="284"/>
      <c r="LO8" s="288"/>
      <c r="LP8" s="281" t="str">
        <f aca="false">IF(($F8&lt;&gt;"")*($G8&lt;&gt;"")*(LM8&lt;&gt;"")*(LN8&lt;&gt;""),($F8&gt;$G8)*(LM8&gt;LN8)+($F8=$G8)*(LM8=LN8)+($F8&lt;$G8)*(LM8&lt;LN8),"")</f>
        <v/>
      </c>
      <c r="LQ8" s="281" t="str">
        <f aca="false">IF((LP8&lt;&gt;""),IF(OR($F8&lt;&gt;$G8,PrSettings!$M$4="●"),(($F8-$G8)=(LM8-LN8))*1,0),"")</f>
        <v/>
      </c>
      <c r="LR8" s="281" t="str">
        <f aca="false">IF((LP8&lt;&gt;""),($F8=LM8)*($G8=LN8),"")</f>
        <v/>
      </c>
      <c r="LS8" s="281" t="str">
        <f aca="false">IF(LP8&lt;&gt;"",IF(ABS($F8-$G8)&gt;=PrSettings!$M$7,(ABS($F8-$G8-LM8+LN8)&lt;=1)*1,IF(AND(LP8,$F8=$G8,$F8&gt;=PrSettings!$M$6),(ABS(LM8-$F8)&lt;=1)*1,IF(AND(LP8,$F8+$G8&gt;=PrSettings!$M$8),(ABS(LM8-$F8)+ABS(LN8-$G8)&lt;=1)*1,""))),"")</f>
        <v/>
      </c>
      <c r="LT8" s="289"/>
      <c r="LV8" s="279" t="n">
        <f aca="false">$B8</f>
        <v>41</v>
      </c>
      <c r="LW8" s="280" t="str">
        <f aca="false">$C8</f>
        <v>Czech Rep.</v>
      </c>
      <c r="LX8" s="281" t="n">
        <f aca="false">$D8</f>
        <v>60</v>
      </c>
      <c r="LY8" s="280" t="str">
        <f aca="false">$E8</f>
        <v>South Africa</v>
      </c>
      <c r="LZ8" s="284"/>
      <c r="MA8" s="284"/>
      <c r="MB8" s="288"/>
      <c r="MC8" s="281" t="str">
        <f aca="false">IF(($F8&lt;&gt;"")*($G8&lt;&gt;"")*(LZ8&lt;&gt;"")*(MA8&lt;&gt;""),($F8&gt;$G8)*(LZ8&gt;MA8)+($F8=$G8)*(LZ8=MA8)+($F8&lt;$G8)*(LZ8&lt;MA8),"")</f>
        <v/>
      </c>
      <c r="MD8" s="281" t="str">
        <f aca="false">IF((MC8&lt;&gt;""),IF(OR($F8&lt;&gt;$G8,PrSettings!$M$4="●"),(($F8-$G8)=(LZ8-MA8))*1,0),"")</f>
        <v/>
      </c>
      <c r="ME8" s="281" t="str">
        <f aca="false">IF((MC8&lt;&gt;""),($F8=LZ8)*($G8=MA8),"")</f>
        <v/>
      </c>
      <c r="MF8" s="281" t="str">
        <f aca="false">IF(MC8&lt;&gt;"",IF(ABS($F8-$G8)&gt;=PrSettings!$M$7,(ABS($F8-$G8-LZ8+MA8)&lt;=1)*1,IF(AND(MC8,$F8=$G8,$F8&gt;=PrSettings!$M$6),(ABS(LZ8-$F8)&lt;=1)*1,IF(AND(MC8,$F8+$G8&gt;=PrSettings!$M$8),(ABS(LZ8-$F8)+ABS(MA8-$G8)&lt;=1)*1,""))),"")</f>
        <v/>
      </c>
      <c r="MG8" s="289"/>
    </row>
    <row r="9" customFormat="false" ht="15.75" hidden="false" customHeight="false" outlineLevel="0" collapsed="false">
      <c r="B9" s="279" t="n">
        <f aca="false">INDEX(Groups!$C$7:$C$65,MATCH(C9,Groups!$D$7:$D$65,0))</f>
        <v>15</v>
      </c>
      <c r="C9" s="280" t="str">
        <f aca="false">CalcA!$P$25</f>
        <v>Mexico</v>
      </c>
      <c r="D9" s="281" t="n">
        <f aca="false">INDEX(Groups!$C$7:$C$65,MATCH(E9,Groups!$D$7:$D$65,0))</f>
        <v>25</v>
      </c>
      <c r="E9" s="280" t="str">
        <f aca="false">CalcA!$Q$25</f>
        <v>Rep. of Korea</v>
      </c>
      <c r="F9" s="282" t="n">
        <f aca="false">CalcA!$R$25</f>
        <v>2</v>
      </c>
      <c r="G9" s="283" t="n">
        <f aca="false">CalcA!$S$25</f>
        <v>1</v>
      </c>
      <c r="I9" s="279" t="n">
        <f aca="false">$B9</f>
        <v>15</v>
      </c>
      <c r="J9" s="280" t="str">
        <f aca="false">$C9</f>
        <v>Mexico</v>
      </c>
      <c r="K9" s="281" t="n">
        <f aca="false">$D9</f>
        <v>25</v>
      </c>
      <c r="L9" s="280" t="str">
        <f aca="false">$E9</f>
        <v>Rep. of Korea</v>
      </c>
      <c r="M9" s="284"/>
      <c r="N9" s="284"/>
      <c r="O9" s="288"/>
      <c r="P9" s="281" t="str">
        <f aca="false">IF(($F9&lt;&gt;"")*($G9&lt;&gt;"")*(M9&lt;&gt;"")*(N9&lt;&gt;""),($F9&gt;$G9)*(M9&gt;N9)+($F9=$G9)*(M9=N9)+($F9&lt;$G9)*(M9&lt;N9),"")</f>
        <v/>
      </c>
      <c r="Q9" s="281" t="str">
        <f aca="false">IF((P9&lt;&gt;""),IF(OR($F9&lt;&gt;$G9,PrSettings!$M$4="●"),(($F9-$G9)=(M9-N9))*1,0),"")</f>
        <v/>
      </c>
      <c r="R9" s="281" t="str">
        <f aca="false">IF((P9&lt;&gt;""),($F9=M9)*($G9=N9),"")</f>
        <v/>
      </c>
      <c r="S9" s="281" t="str">
        <f aca="false">IF(P9&lt;&gt;"",IF(ABS($F9-$G9)&gt;=PrSettings!$M$7,(ABS($F9-$G9-M9+N9)&lt;=1)*1,IF(AND(P9,$F9=$G9,$F9&gt;=PrSettings!$M$6),(ABS(M9-$F9)&lt;=1)*1,IF(AND(P9,$F9+$G9&gt;=PrSettings!$M$8),(ABS(M9-$F9)+ABS(N9-$G9)&lt;=1)*1,""))),"")</f>
        <v/>
      </c>
      <c r="T9" s="289"/>
      <c r="V9" s="279" t="n">
        <f aca="false">$B9</f>
        <v>15</v>
      </c>
      <c r="W9" s="280" t="str">
        <f aca="false">$C9</f>
        <v>Mexico</v>
      </c>
      <c r="X9" s="281" t="n">
        <f aca="false">$D9</f>
        <v>25</v>
      </c>
      <c r="Y9" s="280" t="str">
        <f aca="false">$E9</f>
        <v>Rep. of Korea</v>
      </c>
      <c r="Z9" s="284"/>
      <c r="AA9" s="284"/>
      <c r="AB9" s="288"/>
      <c r="AC9" s="281" t="str">
        <f aca="false">IF(($F9&lt;&gt;"")*($G9&lt;&gt;"")*(Z9&lt;&gt;"")*(AA9&lt;&gt;""),($F9&gt;$G9)*(Z9&gt;AA9)+($F9=$G9)*(Z9=AA9)+($F9&lt;$G9)*(Z9&lt;AA9),"")</f>
        <v/>
      </c>
      <c r="AD9" s="281" t="str">
        <f aca="false">IF((AC9&lt;&gt;""),IF(OR($F9&lt;&gt;$G9,PrSettings!$M$4="●"),(($F9-$G9)=(Z9-AA9))*1,0),"")</f>
        <v/>
      </c>
      <c r="AE9" s="281" t="str">
        <f aca="false">IF((AC9&lt;&gt;""),($F9=Z9)*($G9=AA9),"")</f>
        <v/>
      </c>
      <c r="AF9" s="281" t="str">
        <f aca="false">IF(AC9&lt;&gt;"",IF(ABS($F9-$G9)&gt;=PrSettings!$M$7,(ABS($F9-$G9-Z9+AA9)&lt;=1)*1,IF(AND(AC9,$F9=$G9,$F9&gt;=PrSettings!$M$6),(ABS(Z9-$F9)&lt;=1)*1,IF(AND(AC9,$F9+$G9&gt;=PrSettings!$M$8),(ABS(Z9-$F9)+ABS(AA9-$G9)&lt;=1)*1,""))),"")</f>
        <v/>
      </c>
      <c r="AG9" s="289"/>
      <c r="AI9" s="279" t="n">
        <f aca="false">$B9</f>
        <v>15</v>
      </c>
      <c r="AJ9" s="280" t="str">
        <f aca="false">$C9</f>
        <v>Mexico</v>
      </c>
      <c r="AK9" s="281" t="n">
        <f aca="false">$D9</f>
        <v>25</v>
      </c>
      <c r="AL9" s="280" t="str">
        <f aca="false">$E9</f>
        <v>Rep. of Korea</v>
      </c>
      <c r="AM9" s="284"/>
      <c r="AN9" s="284"/>
      <c r="AO9" s="288"/>
      <c r="AP9" s="281" t="str">
        <f aca="false">IF(($F9&lt;&gt;"")*($G9&lt;&gt;"")*(AM9&lt;&gt;"")*(AN9&lt;&gt;""),($F9&gt;$G9)*(AM9&gt;AN9)+($F9=$G9)*(AM9=AN9)+($F9&lt;$G9)*(AM9&lt;AN9),"")</f>
        <v/>
      </c>
      <c r="AQ9" s="281" t="str">
        <f aca="false">IF((AP9&lt;&gt;""),IF(OR($F9&lt;&gt;$G9,PrSettings!$M$4="●"),(($F9-$G9)=(AM9-AN9))*1,0),"")</f>
        <v/>
      </c>
      <c r="AR9" s="281" t="str">
        <f aca="false">IF((AP9&lt;&gt;""),($F9=AM9)*($G9=AN9),"")</f>
        <v/>
      </c>
      <c r="AS9" s="281" t="str">
        <f aca="false">IF(AP9&lt;&gt;"",IF(ABS($F9-$G9)&gt;=PrSettings!$M$7,(ABS($F9-$G9-AM9+AN9)&lt;=1)*1,IF(AND(AP9,$F9=$G9,$F9&gt;=PrSettings!$M$6),(ABS(AM9-$F9)&lt;=1)*1,IF(AND(AP9,$F9+$G9&gt;=PrSettings!$M$8),(ABS(AM9-$F9)+ABS(AN9-$G9)&lt;=1)*1,""))),"")</f>
        <v/>
      </c>
      <c r="AT9" s="289"/>
      <c r="AV9" s="279" t="n">
        <f aca="false">$B9</f>
        <v>15</v>
      </c>
      <c r="AW9" s="280" t="str">
        <f aca="false">$C9</f>
        <v>Mexico</v>
      </c>
      <c r="AX9" s="281" t="n">
        <f aca="false">$D9</f>
        <v>25</v>
      </c>
      <c r="AY9" s="280" t="str">
        <f aca="false">$E9</f>
        <v>Rep. of Korea</v>
      </c>
      <c r="AZ9" s="284"/>
      <c r="BA9" s="284"/>
      <c r="BB9" s="288"/>
      <c r="BC9" s="281" t="str">
        <f aca="false">IF(($F9&lt;&gt;"")*($G9&lt;&gt;"")*(AZ9&lt;&gt;"")*(BA9&lt;&gt;""),($F9&gt;$G9)*(AZ9&gt;BA9)+($F9=$G9)*(AZ9=BA9)+($F9&lt;$G9)*(AZ9&lt;BA9),"")</f>
        <v/>
      </c>
      <c r="BD9" s="281" t="str">
        <f aca="false">IF((BC9&lt;&gt;""),IF(OR($F9&lt;&gt;$G9,PrSettings!$M$4="●"),(($F9-$G9)=(AZ9-BA9))*1,0),"")</f>
        <v/>
      </c>
      <c r="BE9" s="281" t="str">
        <f aca="false">IF((BC9&lt;&gt;""),($F9=AZ9)*($G9=BA9),"")</f>
        <v/>
      </c>
      <c r="BF9" s="281" t="str">
        <f aca="false">IF(BC9&lt;&gt;"",IF(ABS($F9-$G9)&gt;=PrSettings!$M$7,(ABS($F9-$G9-AZ9+BA9)&lt;=1)*1,IF(AND(BC9,$F9=$G9,$F9&gt;=PrSettings!$M$6),(ABS(AZ9-$F9)&lt;=1)*1,IF(AND(BC9,$F9+$G9&gt;=PrSettings!$M$8),(ABS(AZ9-$F9)+ABS(BA9-$G9)&lt;=1)*1,""))),"")</f>
        <v/>
      </c>
      <c r="BG9" s="289"/>
      <c r="BI9" s="279" t="n">
        <f aca="false">$B9</f>
        <v>15</v>
      </c>
      <c r="BJ9" s="280" t="str">
        <f aca="false">$C9</f>
        <v>Mexico</v>
      </c>
      <c r="BK9" s="281" t="n">
        <f aca="false">$D9</f>
        <v>25</v>
      </c>
      <c r="BL9" s="280" t="str">
        <f aca="false">$E9</f>
        <v>Rep. of Korea</v>
      </c>
      <c r="BM9" s="284"/>
      <c r="BN9" s="284"/>
      <c r="BO9" s="288"/>
      <c r="BP9" s="281" t="str">
        <f aca="false">IF(($F9&lt;&gt;"")*($G9&lt;&gt;"")*(BM9&lt;&gt;"")*(BN9&lt;&gt;""),($F9&gt;$G9)*(BM9&gt;BN9)+($F9=$G9)*(BM9=BN9)+($F9&lt;$G9)*(BM9&lt;BN9),"")</f>
        <v/>
      </c>
      <c r="BQ9" s="281" t="str">
        <f aca="false">IF((BP9&lt;&gt;""),IF(OR($F9&lt;&gt;$G9,PrSettings!$M$4="●"),(($F9-$G9)=(BM9-BN9))*1,0),"")</f>
        <v/>
      </c>
      <c r="BR9" s="281" t="str">
        <f aca="false">IF((BP9&lt;&gt;""),($F9=BM9)*($G9=BN9),"")</f>
        <v/>
      </c>
      <c r="BS9" s="281" t="str">
        <f aca="false">IF(BP9&lt;&gt;"",IF(ABS($F9-$G9)&gt;=PrSettings!$M$7,(ABS($F9-$G9-BM9+BN9)&lt;=1)*1,IF(AND(BP9,$F9=$G9,$F9&gt;=PrSettings!$M$6),(ABS(BM9-$F9)&lt;=1)*1,IF(AND(BP9,$F9+$G9&gt;=PrSettings!$M$8),(ABS(BM9-$F9)+ABS(BN9-$G9)&lt;=1)*1,""))),"")</f>
        <v/>
      </c>
      <c r="BT9" s="289"/>
      <c r="BV9" s="279" t="n">
        <f aca="false">$B9</f>
        <v>15</v>
      </c>
      <c r="BW9" s="280" t="str">
        <f aca="false">$C9</f>
        <v>Mexico</v>
      </c>
      <c r="BX9" s="281" t="n">
        <f aca="false">$D9</f>
        <v>25</v>
      </c>
      <c r="BY9" s="280" t="str">
        <f aca="false">$E9</f>
        <v>Rep. of Korea</v>
      </c>
      <c r="BZ9" s="284"/>
      <c r="CA9" s="284"/>
      <c r="CB9" s="288"/>
      <c r="CC9" s="281" t="str">
        <f aca="false">IF(($F9&lt;&gt;"")*($G9&lt;&gt;"")*(BZ9&lt;&gt;"")*(CA9&lt;&gt;""),($F9&gt;$G9)*(BZ9&gt;CA9)+($F9=$G9)*(BZ9=CA9)+($F9&lt;$G9)*(BZ9&lt;CA9),"")</f>
        <v/>
      </c>
      <c r="CD9" s="281" t="str">
        <f aca="false">IF((CC9&lt;&gt;""),IF(OR($F9&lt;&gt;$G9,PrSettings!$M$4="●"),(($F9-$G9)=(BZ9-CA9))*1,0),"")</f>
        <v/>
      </c>
      <c r="CE9" s="281" t="str">
        <f aca="false">IF((CC9&lt;&gt;""),($F9=BZ9)*($G9=CA9),"")</f>
        <v/>
      </c>
      <c r="CF9" s="281" t="str">
        <f aca="false">IF(CC9&lt;&gt;"",IF(ABS($F9-$G9)&gt;=PrSettings!$M$7,(ABS($F9-$G9-BZ9+CA9)&lt;=1)*1,IF(AND(CC9,$F9=$G9,$F9&gt;=PrSettings!$M$6),(ABS(BZ9-$F9)&lt;=1)*1,IF(AND(CC9,$F9+$G9&gt;=PrSettings!$M$8),(ABS(BZ9-$F9)+ABS(CA9-$G9)&lt;=1)*1,""))),"")</f>
        <v/>
      </c>
      <c r="CG9" s="289"/>
      <c r="CI9" s="279" t="n">
        <f aca="false">$B9</f>
        <v>15</v>
      </c>
      <c r="CJ9" s="280" t="str">
        <f aca="false">$C9</f>
        <v>Mexico</v>
      </c>
      <c r="CK9" s="281" t="n">
        <f aca="false">$D9</f>
        <v>25</v>
      </c>
      <c r="CL9" s="280" t="str">
        <f aca="false">$E9</f>
        <v>Rep. of Korea</v>
      </c>
      <c r="CM9" s="284"/>
      <c r="CN9" s="284"/>
      <c r="CO9" s="288"/>
      <c r="CP9" s="281" t="str">
        <f aca="false">IF(($F9&lt;&gt;"")*($G9&lt;&gt;"")*(CM9&lt;&gt;"")*(CN9&lt;&gt;""),($F9&gt;$G9)*(CM9&gt;CN9)+($F9=$G9)*(CM9=CN9)+($F9&lt;$G9)*(CM9&lt;CN9),"")</f>
        <v/>
      </c>
      <c r="CQ9" s="281" t="str">
        <f aca="false">IF((CP9&lt;&gt;""),IF(OR($F9&lt;&gt;$G9,PrSettings!$M$4="●"),(($F9-$G9)=(CM9-CN9))*1,0),"")</f>
        <v/>
      </c>
      <c r="CR9" s="281" t="str">
        <f aca="false">IF((CP9&lt;&gt;""),($F9=CM9)*($G9=CN9),"")</f>
        <v/>
      </c>
      <c r="CS9" s="281" t="str">
        <f aca="false">IF(CP9&lt;&gt;"",IF(ABS($F9-$G9)&gt;=PrSettings!$M$7,(ABS($F9-$G9-CM9+CN9)&lt;=1)*1,IF(AND(CP9,$F9=$G9,$F9&gt;=PrSettings!$M$6),(ABS(CM9-$F9)&lt;=1)*1,IF(AND(CP9,$F9+$G9&gt;=PrSettings!$M$8),(ABS(CM9-$F9)+ABS(CN9-$G9)&lt;=1)*1,""))),"")</f>
        <v/>
      </c>
      <c r="CT9" s="289"/>
      <c r="CV9" s="279" t="n">
        <f aca="false">$B9</f>
        <v>15</v>
      </c>
      <c r="CW9" s="280" t="str">
        <f aca="false">$C9</f>
        <v>Mexico</v>
      </c>
      <c r="CX9" s="281" t="n">
        <f aca="false">$D9</f>
        <v>25</v>
      </c>
      <c r="CY9" s="280" t="str">
        <f aca="false">$E9</f>
        <v>Rep. of Korea</v>
      </c>
      <c r="CZ9" s="284"/>
      <c r="DA9" s="284"/>
      <c r="DB9" s="288"/>
      <c r="DC9" s="281" t="str">
        <f aca="false">IF(($F9&lt;&gt;"")*($G9&lt;&gt;"")*(CZ9&lt;&gt;"")*(DA9&lt;&gt;""),($F9&gt;$G9)*(CZ9&gt;DA9)+($F9=$G9)*(CZ9=DA9)+($F9&lt;$G9)*(CZ9&lt;DA9),"")</f>
        <v/>
      </c>
      <c r="DD9" s="281" t="str">
        <f aca="false">IF((DC9&lt;&gt;""),IF(OR($F9&lt;&gt;$G9,PrSettings!$M$4="●"),(($F9-$G9)=(CZ9-DA9))*1,0),"")</f>
        <v/>
      </c>
      <c r="DE9" s="281" t="str">
        <f aca="false">IF((DC9&lt;&gt;""),($F9=CZ9)*($G9=DA9),"")</f>
        <v/>
      </c>
      <c r="DF9" s="281" t="str">
        <f aca="false">IF(DC9&lt;&gt;"",IF(ABS($F9-$G9)&gt;=PrSettings!$M$7,(ABS($F9-$G9-CZ9+DA9)&lt;=1)*1,IF(AND(DC9,$F9=$G9,$F9&gt;=PrSettings!$M$6),(ABS(CZ9-$F9)&lt;=1)*1,IF(AND(DC9,$F9+$G9&gt;=PrSettings!$M$8),(ABS(CZ9-$F9)+ABS(DA9-$G9)&lt;=1)*1,""))),"")</f>
        <v/>
      </c>
      <c r="DG9" s="289"/>
      <c r="DI9" s="279" t="n">
        <f aca="false">$B9</f>
        <v>15</v>
      </c>
      <c r="DJ9" s="280" t="str">
        <f aca="false">$C9</f>
        <v>Mexico</v>
      </c>
      <c r="DK9" s="281" t="n">
        <f aca="false">$D9</f>
        <v>25</v>
      </c>
      <c r="DL9" s="280" t="str">
        <f aca="false">$E9</f>
        <v>Rep. of Korea</v>
      </c>
      <c r="DM9" s="284"/>
      <c r="DN9" s="284"/>
      <c r="DO9" s="288"/>
      <c r="DP9" s="281" t="str">
        <f aca="false">IF(($F9&lt;&gt;"")*($G9&lt;&gt;"")*(DM9&lt;&gt;"")*(DN9&lt;&gt;""),($F9&gt;$G9)*(DM9&gt;DN9)+($F9=$G9)*(DM9=DN9)+($F9&lt;$G9)*(DM9&lt;DN9),"")</f>
        <v/>
      </c>
      <c r="DQ9" s="281" t="str">
        <f aca="false">IF((DP9&lt;&gt;""),IF(OR($F9&lt;&gt;$G9,PrSettings!$M$4="●"),(($F9-$G9)=(DM9-DN9))*1,0),"")</f>
        <v/>
      </c>
      <c r="DR9" s="281" t="str">
        <f aca="false">IF((DP9&lt;&gt;""),($F9=DM9)*($G9=DN9),"")</f>
        <v/>
      </c>
      <c r="DS9" s="281" t="str">
        <f aca="false">IF(DP9&lt;&gt;"",IF(ABS($F9-$G9)&gt;=PrSettings!$M$7,(ABS($F9-$G9-DM9+DN9)&lt;=1)*1,IF(AND(DP9,$F9=$G9,$F9&gt;=PrSettings!$M$6),(ABS(DM9-$F9)&lt;=1)*1,IF(AND(DP9,$F9+$G9&gt;=PrSettings!$M$8),(ABS(DM9-$F9)+ABS(DN9-$G9)&lt;=1)*1,""))),"")</f>
        <v/>
      </c>
      <c r="DT9" s="289"/>
      <c r="DV9" s="279" t="n">
        <f aca="false">$B9</f>
        <v>15</v>
      </c>
      <c r="DW9" s="280" t="str">
        <f aca="false">$C9</f>
        <v>Mexico</v>
      </c>
      <c r="DX9" s="281" t="n">
        <f aca="false">$D9</f>
        <v>25</v>
      </c>
      <c r="DY9" s="280" t="str">
        <f aca="false">$E9</f>
        <v>Rep. of Korea</v>
      </c>
      <c r="DZ9" s="284"/>
      <c r="EA9" s="284"/>
      <c r="EB9" s="288"/>
      <c r="EC9" s="281" t="str">
        <f aca="false">IF(($F9&lt;&gt;"")*($G9&lt;&gt;"")*(DZ9&lt;&gt;"")*(EA9&lt;&gt;""),($F9&gt;$G9)*(DZ9&gt;EA9)+($F9=$G9)*(DZ9=EA9)+($F9&lt;$G9)*(DZ9&lt;EA9),"")</f>
        <v/>
      </c>
      <c r="ED9" s="281" t="str">
        <f aca="false">IF((EC9&lt;&gt;""),IF(OR($F9&lt;&gt;$G9,PrSettings!$M$4="●"),(($F9-$G9)=(DZ9-EA9))*1,0),"")</f>
        <v/>
      </c>
      <c r="EE9" s="281" t="str">
        <f aca="false">IF((EC9&lt;&gt;""),($F9=DZ9)*($G9=EA9),"")</f>
        <v/>
      </c>
      <c r="EF9" s="281" t="str">
        <f aca="false">IF(EC9&lt;&gt;"",IF(ABS($F9-$G9)&gt;=PrSettings!$M$7,(ABS($F9-$G9-DZ9+EA9)&lt;=1)*1,IF(AND(EC9,$F9=$G9,$F9&gt;=PrSettings!$M$6),(ABS(DZ9-$F9)&lt;=1)*1,IF(AND(EC9,$F9+$G9&gt;=PrSettings!$M$8),(ABS(DZ9-$F9)+ABS(EA9-$G9)&lt;=1)*1,""))),"")</f>
        <v/>
      </c>
      <c r="EG9" s="289"/>
      <c r="EI9" s="279" t="n">
        <f aca="false">$B9</f>
        <v>15</v>
      </c>
      <c r="EJ9" s="280" t="str">
        <f aca="false">$C9</f>
        <v>Mexico</v>
      </c>
      <c r="EK9" s="281" t="n">
        <f aca="false">$D9</f>
        <v>25</v>
      </c>
      <c r="EL9" s="280" t="str">
        <f aca="false">$E9</f>
        <v>Rep. of Korea</v>
      </c>
      <c r="EM9" s="284"/>
      <c r="EN9" s="284"/>
      <c r="EO9" s="288"/>
      <c r="EP9" s="281" t="str">
        <f aca="false">IF(($F9&lt;&gt;"")*($G9&lt;&gt;"")*(EM9&lt;&gt;"")*(EN9&lt;&gt;""),($F9&gt;$G9)*(EM9&gt;EN9)+($F9=$G9)*(EM9=EN9)+($F9&lt;$G9)*(EM9&lt;EN9),"")</f>
        <v/>
      </c>
      <c r="EQ9" s="281" t="str">
        <f aca="false">IF((EP9&lt;&gt;""),IF(OR($F9&lt;&gt;$G9,PrSettings!$M$4="●"),(($F9-$G9)=(EM9-EN9))*1,0),"")</f>
        <v/>
      </c>
      <c r="ER9" s="281" t="str">
        <f aca="false">IF((EP9&lt;&gt;""),($F9=EM9)*($G9=EN9),"")</f>
        <v/>
      </c>
      <c r="ES9" s="281" t="str">
        <f aca="false">IF(EP9&lt;&gt;"",IF(ABS($F9-$G9)&gt;=PrSettings!$M$7,(ABS($F9-$G9-EM9+EN9)&lt;=1)*1,IF(AND(EP9,$F9=$G9,$F9&gt;=PrSettings!$M$6),(ABS(EM9-$F9)&lt;=1)*1,IF(AND(EP9,$F9+$G9&gt;=PrSettings!$M$8),(ABS(EM9-$F9)+ABS(EN9-$G9)&lt;=1)*1,""))),"")</f>
        <v/>
      </c>
      <c r="ET9" s="289"/>
      <c r="EV9" s="279" t="n">
        <f aca="false">$B9</f>
        <v>15</v>
      </c>
      <c r="EW9" s="280" t="str">
        <f aca="false">$C9</f>
        <v>Mexico</v>
      </c>
      <c r="EX9" s="281" t="n">
        <f aca="false">$D9</f>
        <v>25</v>
      </c>
      <c r="EY9" s="280" t="str">
        <f aca="false">$E9</f>
        <v>Rep. of Korea</v>
      </c>
      <c r="EZ9" s="284"/>
      <c r="FA9" s="284"/>
      <c r="FB9" s="288"/>
      <c r="FC9" s="281" t="str">
        <f aca="false">IF(($F9&lt;&gt;"")*($G9&lt;&gt;"")*(EZ9&lt;&gt;"")*(FA9&lt;&gt;""),($F9&gt;$G9)*(EZ9&gt;FA9)+($F9=$G9)*(EZ9=FA9)+($F9&lt;$G9)*(EZ9&lt;FA9),"")</f>
        <v/>
      </c>
      <c r="FD9" s="281" t="str">
        <f aca="false">IF((FC9&lt;&gt;""),IF(OR($F9&lt;&gt;$G9,PrSettings!$M$4="●"),(($F9-$G9)=(EZ9-FA9))*1,0),"")</f>
        <v/>
      </c>
      <c r="FE9" s="281" t="str">
        <f aca="false">IF((FC9&lt;&gt;""),($F9=EZ9)*($G9=FA9),"")</f>
        <v/>
      </c>
      <c r="FF9" s="281" t="str">
        <f aca="false">IF(FC9&lt;&gt;"",IF(ABS($F9-$G9)&gt;=PrSettings!$M$7,(ABS($F9-$G9-EZ9+FA9)&lt;=1)*1,IF(AND(FC9,$F9=$G9,$F9&gt;=PrSettings!$M$6),(ABS(EZ9-$F9)&lt;=1)*1,IF(AND(FC9,$F9+$G9&gt;=PrSettings!$M$8),(ABS(EZ9-$F9)+ABS(FA9-$G9)&lt;=1)*1,""))),"")</f>
        <v/>
      </c>
      <c r="FG9" s="289"/>
      <c r="FI9" s="279" t="n">
        <f aca="false">$B9</f>
        <v>15</v>
      </c>
      <c r="FJ9" s="280" t="str">
        <f aca="false">$C9</f>
        <v>Mexico</v>
      </c>
      <c r="FK9" s="281" t="n">
        <f aca="false">$D9</f>
        <v>25</v>
      </c>
      <c r="FL9" s="280" t="str">
        <f aca="false">$E9</f>
        <v>Rep. of Korea</v>
      </c>
      <c r="FM9" s="284"/>
      <c r="FN9" s="284"/>
      <c r="FO9" s="288"/>
      <c r="FP9" s="281" t="str">
        <f aca="false">IF(($F9&lt;&gt;"")*($G9&lt;&gt;"")*(FM9&lt;&gt;"")*(FN9&lt;&gt;""),($F9&gt;$G9)*(FM9&gt;FN9)+($F9=$G9)*(FM9=FN9)+($F9&lt;$G9)*(FM9&lt;FN9),"")</f>
        <v/>
      </c>
      <c r="FQ9" s="281" t="str">
        <f aca="false">IF((FP9&lt;&gt;""),IF(OR($F9&lt;&gt;$G9,PrSettings!$M$4="●"),(($F9-$G9)=(FM9-FN9))*1,0),"")</f>
        <v/>
      </c>
      <c r="FR9" s="281" t="str">
        <f aca="false">IF((FP9&lt;&gt;""),($F9=FM9)*($G9=FN9),"")</f>
        <v/>
      </c>
      <c r="FS9" s="281" t="str">
        <f aca="false">IF(FP9&lt;&gt;"",IF(ABS($F9-$G9)&gt;=PrSettings!$M$7,(ABS($F9-$G9-FM9+FN9)&lt;=1)*1,IF(AND(FP9,$F9=$G9,$F9&gt;=PrSettings!$M$6),(ABS(FM9-$F9)&lt;=1)*1,IF(AND(FP9,$F9+$G9&gt;=PrSettings!$M$8),(ABS(FM9-$F9)+ABS(FN9-$G9)&lt;=1)*1,""))),"")</f>
        <v/>
      </c>
      <c r="FT9" s="289"/>
      <c r="FV9" s="279" t="n">
        <f aca="false">$B9</f>
        <v>15</v>
      </c>
      <c r="FW9" s="280" t="str">
        <f aca="false">$C9</f>
        <v>Mexico</v>
      </c>
      <c r="FX9" s="281" t="n">
        <f aca="false">$D9</f>
        <v>25</v>
      </c>
      <c r="FY9" s="280" t="str">
        <f aca="false">$E9</f>
        <v>Rep. of Korea</v>
      </c>
      <c r="FZ9" s="284"/>
      <c r="GA9" s="284"/>
      <c r="GB9" s="288"/>
      <c r="GC9" s="281" t="str">
        <f aca="false">IF(($F9&lt;&gt;"")*($G9&lt;&gt;"")*(FZ9&lt;&gt;"")*(GA9&lt;&gt;""),($F9&gt;$G9)*(FZ9&gt;GA9)+($F9=$G9)*(FZ9=GA9)+($F9&lt;$G9)*(FZ9&lt;GA9),"")</f>
        <v/>
      </c>
      <c r="GD9" s="281" t="str">
        <f aca="false">IF((GC9&lt;&gt;""),IF(OR($F9&lt;&gt;$G9,PrSettings!$M$4="●"),(($F9-$G9)=(FZ9-GA9))*1,0),"")</f>
        <v/>
      </c>
      <c r="GE9" s="281" t="str">
        <f aca="false">IF((GC9&lt;&gt;""),($F9=FZ9)*($G9=GA9),"")</f>
        <v/>
      </c>
      <c r="GF9" s="281" t="str">
        <f aca="false">IF(GC9&lt;&gt;"",IF(ABS($F9-$G9)&gt;=PrSettings!$M$7,(ABS($F9-$G9-FZ9+GA9)&lt;=1)*1,IF(AND(GC9,$F9=$G9,$F9&gt;=PrSettings!$M$6),(ABS(FZ9-$F9)&lt;=1)*1,IF(AND(GC9,$F9+$G9&gt;=PrSettings!$M$8),(ABS(FZ9-$F9)+ABS(GA9-$G9)&lt;=1)*1,""))),"")</f>
        <v/>
      </c>
      <c r="GG9" s="289"/>
      <c r="GI9" s="279" t="n">
        <f aca="false">$B9</f>
        <v>15</v>
      </c>
      <c r="GJ9" s="280" t="str">
        <f aca="false">$C9</f>
        <v>Mexico</v>
      </c>
      <c r="GK9" s="281" t="n">
        <f aca="false">$D9</f>
        <v>25</v>
      </c>
      <c r="GL9" s="280" t="str">
        <f aca="false">$E9</f>
        <v>Rep. of Korea</v>
      </c>
      <c r="GM9" s="284"/>
      <c r="GN9" s="284"/>
      <c r="GO9" s="288"/>
      <c r="GP9" s="281" t="str">
        <f aca="false">IF(($F9&lt;&gt;"")*($G9&lt;&gt;"")*(GM9&lt;&gt;"")*(GN9&lt;&gt;""),($F9&gt;$G9)*(GM9&gt;GN9)+($F9=$G9)*(GM9=GN9)+($F9&lt;$G9)*(GM9&lt;GN9),"")</f>
        <v/>
      </c>
      <c r="GQ9" s="281" t="str">
        <f aca="false">IF((GP9&lt;&gt;""),IF(OR($F9&lt;&gt;$G9,PrSettings!$M$4="●"),(($F9-$G9)=(GM9-GN9))*1,0),"")</f>
        <v/>
      </c>
      <c r="GR9" s="281" t="str">
        <f aca="false">IF((GP9&lt;&gt;""),($F9=GM9)*($G9=GN9),"")</f>
        <v/>
      </c>
      <c r="GS9" s="281" t="str">
        <f aca="false">IF(GP9&lt;&gt;"",IF(ABS($F9-$G9)&gt;=PrSettings!$M$7,(ABS($F9-$G9-GM9+GN9)&lt;=1)*1,IF(AND(GP9,$F9=$G9,$F9&gt;=PrSettings!$M$6),(ABS(GM9-$F9)&lt;=1)*1,IF(AND(GP9,$F9+$G9&gt;=PrSettings!$M$8),(ABS(GM9-$F9)+ABS(GN9-$G9)&lt;=1)*1,""))),"")</f>
        <v/>
      </c>
      <c r="GT9" s="289"/>
      <c r="GV9" s="279" t="n">
        <f aca="false">$B9</f>
        <v>15</v>
      </c>
      <c r="GW9" s="280" t="str">
        <f aca="false">$C9</f>
        <v>Mexico</v>
      </c>
      <c r="GX9" s="281" t="n">
        <f aca="false">$D9</f>
        <v>25</v>
      </c>
      <c r="GY9" s="280" t="str">
        <f aca="false">$E9</f>
        <v>Rep. of Korea</v>
      </c>
      <c r="GZ9" s="284"/>
      <c r="HA9" s="284"/>
      <c r="HB9" s="288"/>
      <c r="HC9" s="281" t="str">
        <f aca="false">IF(($F9&lt;&gt;"")*($G9&lt;&gt;"")*(GZ9&lt;&gt;"")*(HA9&lt;&gt;""),($F9&gt;$G9)*(GZ9&gt;HA9)+($F9=$G9)*(GZ9=HA9)+($F9&lt;$G9)*(GZ9&lt;HA9),"")</f>
        <v/>
      </c>
      <c r="HD9" s="281" t="str">
        <f aca="false">IF((HC9&lt;&gt;""),IF(OR($F9&lt;&gt;$G9,PrSettings!$M$4="●"),(($F9-$G9)=(GZ9-HA9))*1,0),"")</f>
        <v/>
      </c>
      <c r="HE9" s="281" t="str">
        <f aca="false">IF((HC9&lt;&gt;""),($F9=GZ9)*($G9=HA9),"")</f>
        <v/>
      </c>
      <c r="HF9" s="281" t="str">
        <f aca="false">IF(HC9&lt;&gt;"",IF(ABS($F9-$G9)&gt;=PrSettings!$M$7,(ABS($F9-$G9-GZ9+HA9)&lt;=1)*1,IF(AND(HC9,$F9=$G9,$F9&gt;=PrSettings!$M$6),(ABS(GZ9-$F9)&lt;=1)*1,IF(AND(HC9,$F9+$G9&gt;=PrSettings!$M$8),(ABS(GZ9-$F9)+ABS(HA9-$G9)&lt;=1)*1,""))),"")</f>
        <v/>
      </c>
      <c r="HG9" s="289"/>
      <c r="HI9" s="279" t="n">
        <f aca="false">$B9</f>
        <v>15</v>
      </c>
      <c r="HJ9" s="280" t="str">
        <f aca="false">$C9</f>
        <v>Mexico</v>
      </c>
      <c r="HK9" s="281" t="n">
        <f aca="false">$D9</f>
        <v>25</v>
      </c>
      <c r="HL9" s="280" t="str">
        <f aca="false">$E9</f>
        <v>Rep. of Korea</v>
      </c>
      <c r="HM9" s="284"/>
      <c r="HN9" s="284"/>
      <c r="HO9" s="288"/>
      <c r="HP9" s="281" t="str">
        <f aca="false">IF(($F9&lt;&gt;"")*($G9&lt;&gt;"")*(HM9&lt;&gt;"")*(HN9&lt;&gt;""),($F9&gt;$G9)*(HM9&gt;HN9)+($F9=$G9)*(HM9=HN9)+($F9&lt;$G9)*(HM9&lt;HN9),"")</f>
        <v/>
      </c>
      <c r="HQ9" s="281" t="str">
        <f aca="false">IF((HP9&lt;&gt;""),IF(OR($F9&lt;&gt;$G9,PrSettings!$M$4="●"),(($F9-$G9)=(HM9-HN9))*1,0),"")</f>
        <v/>
      </c>
      <c r="HR9" s="281" t="str">
        <f aca="false">IF((HP9&lt;&gt;""),($F9=HM9)*($G9=HN9),"")</f>
        <v/>
      </c>
      <c r="HS9" s="281" t="str">
        <f aca="false">IF(HP9&lt;&gt;"",IF(ABS($F9-$G9)&gt;=PrSettings!$M$7,(ABS($F9-$G9-HM9+HN9)&lt;=1)*1,IF(AND(HP9,$F9=$G9,$F9&gt;=PrSettings!$M$6),(ABS(HM9-$F9)&lt;=1)*1,IF(AND(HP9,$F9+$G9&gt;=PrSettings!$M$8),(ABS(HM9-$F9)+ABS(HN9-$G9)&lt;=1)*1,""))),"")</f>
        <v/>
      </c>
      <c r="HT9" s="289"/>
      <c r="HV9" s="279" t="n">
        <f aca="false">$B9</f>
        <v>15</v>
      </c>
      <c r="HW9" s="280" t="str">
        <f aca="false">$C9</f>
        <v>Mexico</v>
      </c>
      <c r="HX9" s="281" t="n">
        <f aca="false">$D9</f>
        <v>25</v>
      </c>
      <c r="HY9" s="280" t="str">
        <f aca="false">$E9</f>
        <v>Rep. of Korea</v>
      </c>
      <c r="HZ9" s="284"/>
      <c r="IA9" s="284"/>
      <c r="IB9" s="288"/>
      <c r="IC9" s="281" t="str">
        <f aca="false">IF(($F9&lt;&gt;"")*($G9&lt;&gt;"")*(HZ9&lt;&gt;"")*(IA9&lt;&gt;""),($F9&gt;$G9)*(HZ9&gt;IA9)+($F9=$G9)*(HZ9=IA9)+($F9&lt;$G9)*(HZ9&lt;IA9),"")</f>
        <v/>
      </c>
      <c r="ID9" s="281" t="str">
        <f aca="false">IF((IC9&lt;&gt;""),IF(OR($F9&lt;&gt;$G9,PrSettings!$M$4="●"),(($F9-$G9)=(HZ9-IA9))*1,0),"")</f>
        <v/>
      </c>
      <c r="IE9" s="281" t="str">
        <f aca="false">IF((IC9&lt;&gt;""),($F9=HZ9)*($G9=IA9),"")</f>
        <v/>
      </c>
      <c r="IF9" s="281" t="str">
        <f aca="false">IF(IC9&lt;&gt;"",IF(ABS($F9-$G9)&gt;=PrSettings!$M$7,(ABS($F9-$G9-HZ9+IA9)&lt;=1)*1,IF(AND(IC9,$F9=$G9,$F9&gt;=PrSettings!$M$6),(ABS(HZ9-$F9)&lt;=1)*1,IF(AND(IC9,$F9+$G9&gt;=PrSettings!$M$8),(ABS(HZ9-$F9)+ABS(IA9-$G9)&lt;=1)*1,""))),"")</f>
        <v/>
      </c>
      <c r="IG9" s="289"/>
      <c r="II9" s="279" t="n">
        <f aca="false">$B9</f>
        <v>15</v>
      </c>
      <c r="IJ9" s="280" t="str">
        <f aca="false">$C9</f>
        <v>Mexico</v>
      </c>
      <c r="IK9" s="281" t="n">
        <f aca="false">$D9</f>
        <v>25</v>
      </c>
      <c r="IL9" s="280" t="str">
        <f aca="false">$E9</f>
        <v>Rep. of Korea</v>
      </c>
      <c r="IM9" s="284"/>
      <c r="IN9" s="284"/>
      <c r="IO9" s="288"/>
      <c r="IP9" s="281" t="str">
        <f aca="false">IF(($F9&lt;&gt;"")*($G9&lt;&gt;"")*(IM9&lt;&gt;"")*(IN9&lt;&gt;""),($F9&gt;$G9)*(IM9&gt;IN9)+($F9=$G9)*(IM9=IN9)+($F9&lt;$G9)*(IM9&lt;IN9),"")</f>
        <v/>
      </c>
      <c r="IQ9" s="281" t="str">
        <f aca="false">IF((IP9&lt;&gt;""),IF(OR($F9&lt;&gt;$G9,PrSettings!$M$4="●"),(($F9-$G9)=(IM9-IN9))*1,0),"")</f>
        <v/>
      </c>
      <c r="IR9" s="281" t="str">
        <f aca="false">IF((IP9&lt;&gt;""),($F9=IM9)*($G9=IN9),"")</f>
        <v/>
      </c>
      <c r="IS9" s="281" t="str">
        <f aca="false">IF(IP9&lt;&gt;"",IF(ABS($F9-$G9)&gt;=PrSettings!$M$7,(ABS($F9-$G9-IM9+IN9)&lt;=1)*1,IF(AND(IP9,$F9=$G9,$F9&gt;=PrSettings!$M$6),(ABS(IM9-$F9)&lt;=1)*1,IF(AND(IP9,$F9+$G9&gt;=PrSettings!$M$8),(ABS(IM9-$F9)+ABS(IN9-$G9)&lt;=1)*1,""))),"")</f>
        <v/>
      </c>
      <c r="IT9" s="289"/>
      <c r="IV9" s="279" t="n">
        <f aca="false">$B9</f>
        <v>15</v>
      </c>
      <c r="IW9" s="280" t="str">
        <f aca="false">$C9</f>
        <v>Mexico</v>
      </c>
      <c r="IX9" s="281" t="n">
        <f aca="false">$D9</f>
        <v>25</v>
      </c>
      <c r="IY9" s="280" t="str">
        <f aca="false">$E9</f>
        <v>Rep. of Korea</v>
      </c>
      <c r="IZ9" s="284"/>
      <c r="JA9" s="284"/>
      <c r="JB9" s="288"/>
      <c r="JC9" s="281" t="str">
        <f aca="false">IF(($F9&lt;&gt;"")*($G9&lt;&gt;"")*(IZ9&lt;&gt;"")*(JA9&lt;&gt;""),($F9&gt;$G9)*(IZ9&gt;JA9)+($F9=$G9)*(IZ9=JA9)+($F9&lt;$G9)*(IZ9&lt;JA9),"")</f>
        <v/>
      </c>
      <c r="JD9" s="281" t="str">
        <f aca="false">IF((JC9&lt;&gt;""),IF(OR($F9&lt;&gt;$G9,PrSettings!$M$4="●"),(($F9-$G9)=(IZ9-JA9))*1,0),"")</f>
        <v/>
      </c>
      <c r="JE9" s="281" t="str">
        <f aca="false">IF((JC9&lt;&gt;""),($F9=IZ9)*($G9=JA9),"")</f>
        <v/>
      </c>
      <c r="JF9" s="281" t="str">
        <f aca="false">IF(JC9&lt;&gt;"",IF(ABS($F9-$G9)&gt;=PrSettings!$M$7,(ABS($F9-$G9-IZ9+JA9)&lt;=1)*1,IF(AND(JC9,$F9=$G9,$F9&gt;=PrSettings!$M$6),(ABS(IZ9-$F9)&lt;=1)*1,IF(AND(JC9,$F9+$G9&gt;=PrSettings!$M$8),(ABS(IZ9-$F9)+ABS(JA9-$G9)&lt;=1)*1,""))),"")</f>
        <v/>
      </c>
      <c r="JG9" s="289"/>
      <c r="JI9" s="279" t="n">
        <f aca="false">$B9</f>
        <v>15</v>
      </c>
      <c r="JJ9" s="280" t="str">
        <f aca="false">$C9</f>
        <v>Mexico</v>
      </c>
      <c r="JK9" s="281" t="n">
        <f aca="false">$D9</f>
        <v>25</v>
      </c>
      <c r="JL9" s="280" t="str">
        <f aca="false">$E9</f>
        <v>Rep. of Korea</v>
      </c>
      <c r="JM9" s="284"/>
      <c r="JN9" s="284"/>
      <c r="JO9" s="288"/>
      <c r="JP9" s="281" t="str">
        <f aca="false">IF(($F9&lt;&gt;"")*($G9&lt;&gt;"")*(JM9&lt;&gt;"")*(JN9&lt;&gt;""),($F9&gt;$G9)*(JM9&gt;JN9)+($F9=$G9)*(JM9=JN9)+($F9&lt;$G9)*(JM9&lt;JN9),"")</f>
        <v/>
      </c>
      <c r="JQ9" s="281" t="str">
        <f aca="false">IF((JP9&lt;&gt;""),IF(OR($F9&lt;&gt;$G9,PrSettings!$M$4="●"),(($F9-$G9)=(JM9-JN9))*1,0),"")</f>
        <v/>
      </c>
      <c r="JR9" s="281" t="str">
        <f aca="false">IF((JP9&lt;&gt;""),($F9=JM9)*($G9=JN9),"")</f>
        <v/>
      </c>
      <c r="JS9" s="281" t="str">
        <f aca="false">IF(JP9&lt;&gt;"",IF(ABS($F9-$G9)&gt;=PrSettings!$M$7,(ABS($F9-$G9-JM9+JN9)&lt;=1)*1,IF(AND(JP9,$F9=$G9,$F9&gt;=PrSettings!$M$6),(ABS(JM9-$F9)&lt;=1)*1,IF(AND(JP9,$F9+$G9&gt;=PrSettings!$M$8),(ABS(JM9-$F9)+ABS(JN9-$G9)&lt;=1)*1,""))),"")</f>
        <v/>
      </c>
      <c r="JT9" s="289"/>
      <c r="JV9" s="279" t="n">
        <f aca="false">$B9</f>
        <v>15</v>
      </c>
      <c r="JW9" s="280" t="str">
        <f aca="false">$C9</f>
        <v>Mexico</v>
      </c>
      <c r="JX9" s="281" t="n">
        <f aca="false">$D9</f>
        <v>25</v>
      </c>
      <c r="JY9" s="280" t="str">
        <f aca="false">$E9</f>
        <v>Rep. of Korea</v>
      </c>
      <c r="JZ9" s="284"/>
      <c r="KA9" s="284"/>
      <c r="KB9" s="288"/>
      <c r="KC9" s="281" t="str">
        <f aca="false">IF(($F9&lt;&gt;"")*($G9&lt;&gt;"")*(JZ9&lt;&gt;"")*(KA9&lt;&gt;""),($F9&gt;$G9)*(JZ9&gt;KA9)+($F9=$G9)*(JZ9=KA9)+($F9&lt;$G9)*(JZ9&lt;KA9),"")</f>
        <v/>
      </c>
      <c r="KD9" s="281" t="str">
        <f aca="false">IF((KC9&lt;&gt;""),IF(OR($F9&lt;&gt;$G9,PrSettings!$M$4="●"),(($F9-$G9)=(JZ9-KA9))*1,0),"")</f>
        <v/>
      </c>
      <c r="KE9" s="281" t="str">
        <f aca="false">IF((KC9&lt;&gt;""),($F9=JZ9)*($G9=KA9),"")</f>
        <v/>
      </c>
      <c r="KF9" s="281" t="str">
        <f aca="false">IF(KC9&lt;&gt;"",IF(ABS($F9-$G9)&gt;=PrSettings!$M$7,(ABS($F9-$G9-JZ9+KA9)&lt;=1)*1,IF(AND(KC9,$F9=$G9,$F9&gt;=PrSettings!$M$6),(ABS(JZ9-$F9)&lt;=1)*1,IF(AND(KC9,$F9+$G9&gt;=PrSettings!$M$8),(ABS(JZ9-$F9)+ABS(KA9-$G9)&lt;=1)*1,""))),"")</f>
        <v/>
      </c>
      <c r="KG9" s="289"/>
      <c r="KI9" s="279" t="n">
        <f aca="false">$B9</f>
        <v>15</v>
      </c>
      <c r="KJ9" s="280" t="str">
        <f aca="false">$C9</f>
        <v>Mexico</v>
      </c>
      <c r="KK9" s="281" t="n">
        <f aca="false">$D9</f>
        <v>25</v>
      </c>
      <c r="KL9" s="280" t="str">
        <f aca="false">$E9</f>
        <v>Rep. of Korea</v>
      </c>
      <c r="KM9" s="284"/>
      <c r="KN9" s="284"/>
      <c r="KO9" s="288"/>
      <c r="KP9" s="281" t="str">
        <f aca="false">IF(($F9&lt;&gt;"")*($G9&lt;&gt;"")*(KM9&lt;&gt;"")*(KN9&lt;&gt;""),($F9&gt;$G9)*(KM9&gt;KN9)+($F9=$G9)*(KM9=KN9)+($F9&lt;$G9)*(KM9&lt;KN9),"")</f>
        <v/>
      </c>
      <c r="KQ9" s="281" t="str">
        <f aca="false">IF((KP9&lt;&gt;""),IF(OR($F9&lt;&gt;$G9,PrSettings!$M$4="●"),(($F9-$G9)=(KM9-KN9))*1,0),"")</f>
        <v/>
      </c>
      <c r="KR9" s="281" t="str">
        <f aca="false">IF((KP9&lt;&gt;""),($F9=KM9)*($G9=KN9),"")</f>
        <v/>
      </c>
      <c r="KS9" s="281" t="str">
        <f aca="false">IF(KP9&lt;&gt;"",IF(ABS($F9-$G9)&gt;=PrSettings!$M$7,(ABS($F9-$G9-KM9+KN9)&lt;=1)*1,IF(AND(KP9,$F9=$G9,$F9&gt;=PrSettings!$M$6),(ABS(KM9-$F9)&lt;=1)*1,IF(AND(KP9,$F9+$G9&gt;=PrSettings!$M$8),(ABS(KM9-$F9)+ABS(KN9-$G9)&lt;=1)*1,""))),"")</f>
        <v/>
      </c>
      <c r="KT9" s="289"/>
      <c r="KV9" s="279" t="n">
        <f aca="false">$B9</f>
        <v>15</v>
      </c>
      <c r="KW9" s="280" t="str">
        <f aca="false">$C9</f>
        <v>Mexico</v>
      </c>
      <c r="KX9" s="281" t="n">
        <f aca="false">$D9</f>
        <v>25</v>
      </c>
      <c r="KY9" s="280" t="str">
        <f aca="false">$E9</f>
        <v>Rep. of Korea</v>
      </c>
      <c r="KZ9" s="284"/>
      <c r="LA9" s="284"/>
      <c r="LB9" s="288"/>
      <c r="LC9" s="281" t="str">
        <f aca="false">IF(($F9&lt;&gt;"")*($G9&lt;&gt;"")*(KZ9&lt;&gt;"")*(LA9&lt;&gt;""),($F9&gt;$G9)*(KZ9&gt;LA9)+($F9=$G9)*(KZ9=LA9)+($F9&lt;$G9)*(KZ9&lt;LA9),"")</f>
        <v/>
      </c>
      <c r="LD9" s="281" t="str">
        <f aca="false">IF((LC9&lt;&gt;""),IF(OR($F9&lt;&gt;$G9,PrSettings!$M$4="●"),(($F9-$G9)=(KZ9-LA9))*1,0),"")</f>
        <v/>
      </c>
      <c r="LE9" s="281" t="str">
        <f aca="false">IF((LC9&lt;&gt;""),($F9=KZ9)*($G9=LA9),"")</f>
        <v/>
      </c>
      <c r="LF9" s="281" t="str">
        <f aca="false">IF(LC9&lt;&gt;"",IF(ABS($F9-$G9)&gt;=PrSettings!$M$7,(ABS($F9-$G9-KZ9+LA9)&lt;=1)*1,IF(AND(LC9,$F9=$G9,$F9&gt;=PrSettings!$M$6),(ABS(KZ9-$F9)&lt;=1)*1,IF(AND(LC9,$F9+$G9&gt;=PrSettings!$M$8),(ABS(KZ9-$F9)+ABS(LA9-$G9)&lt;=1)*1,""))),"")</f>
        <v/>
      </c>
      <c r="LG9" s="289"/>
      <c r="LI9" s="279" t="n">
        <f aca="false">$B9</f>
        <v>15</v>
      </c>
      <c r="LJ9" s="280" t="str">
        <f aca="false">$C9</f>
        <v>Mexico</v>
      </c>
      <c r="LK9" s="281" t="n">
        <f aca="false">$D9</f>
        <v>25</v>
      </c>
      <c r="LL9" s="280" t="str">
        <f aca="false">$E9</f>
        <v>Rep. of Korea</v>
      </c>
      <c r="LM9" s="284"/>
      <c r="LN9" s="284"/>
      <c r="LO9" s="288"/>
      <c r="LP9" s="281" t="str">
        <f aca="false">IF(($F9&lt;&gt;"")*($G9&lt;&gt;"")*(LM9&lt;&gt;"")*(LN9&lt;&gt;""),($F9&gt;$G9)*(LM9&gt;LN9)+($F9=$G9)*(LM9=LN9)+($F9&lt;$G9)*(LM9&lt;LN9),"")</f>
        <v/>
      </c>
      <c r="LQ9" s="281" t="str">
        <f aca="false">IF((LP9&lt;&gt;""),IF(OR($F9&lt;&gt;$G9,PrSettings!$M$4="●"),(($F9-$G9)=(LM9-LN9))*1,0),"")</f>
        <v/>
      </c>
      <c r="LR9" s="281" t="str">
        <f aca="false">IF((LP9&lt;&gt;""),($F9=LM9)*($G9=LN9),"")</f>
        <v/>
      </c>
      <c r="LS9" s="281" t="str">
        <f aca="false">IF(LP9&lt;&gt;"",IF(ABS($F9-$G9)&gt;=PrSettings!$M$7,(ABS($F9-$G9-LM9+LN9)&lt;=1)*1,IF(AND(LP9,$F9=$G9,$F9&gt;=PrSettings!$M$6),(ABS(LM9-$F9)&lt;=1)*1,IF(AND(LP9,$F9+$G9&gt;=PrSettings!$M$8),(ABS(LM9-$F9)+ABS(LN9-$G9)&lt;=1)*1,""))),"")</f>
        <v/>
      </c>
      <c r="LT9" s="289"/>
      <c r="LV9" s="279" t="n">
        <f aca="false">$B9</f>
        <v>15</v>
      </c>
      <c r="LW9" s="280" t="str">
        <f aca="false">$C9</f>
        <v>Mexico</v>
      </c>
      <c r="LX9" s="281" t="n">
        <f aca="false">$D9</f>
        <v>25</v>
      </c>
      <c r="LY9" s="280" t="str">
        <f aca="false">$E9</f>
        <v>Rep. of Korea</v>
      </c>
      <c r="LZ9" s="284"/>
      <c r="MA9" s="284"/>
      <c r="MB9" s="288"/>
      <c r="MC9" s="281" t="str">
        <f aca="false">IF(($F9&lt;&gt;"")*($G9&lt;&gt;"")*(LZ9&lt;&gt;"")*(MA9&lt;&gt;""),($F9&gt;$G9)*(LZ9&gt;MA9)+($F9=$G9)*(LZ9=MA9)+($F9&lt;$G9)*(LZ9&lt;MA9),"")</f>
        <v/>
      </c>
      <c r="MD9" s="281" t="str">
        <f aca="false">IF((MC9&lt;&gt;""),IF(OR($F9&lt;&gt;$G9,PrSettings!$M$4="●"),(($F9-$G9)=(LZ9-MA9))*1,0),"")</f>
        <v/>
      </c>
      <c r="ME9" s="281" t="str">
        <f aca="false">IF((MC9&lt;&gt;""),($F9=LZ9)*($G9=MA9),"")</f>
        <v/>
      </c>
      <c r="MF9" s="281" t="str">
        <f aca="false">IF(MC9&lt;&gt;"",IF(ABS($F9-$G9)&gt;=PrSettings!$M$7,(ABS($F9-$G9-LZ9+MA9)&lt;=1)*1,IF(AND(MC9,$F9=$G9,$F9&gt;=PrSettings!$M$6),(ABS(LZ9-$F9)&lt;=1)*1,IF(AND(MC9,$F9+$G9&gt;=PrSettings!$M$8),(ABS(LZ9-$F9)+ABS(MA9-$G9)&lt;=1)*1,""))),"")</f>
        <v/>
      </c>
      <c r="MG9" s="289"/>
    </row>
    <row r="10" customFormat="false" ht="15.75" hidden="false" customHeight="false" outlineLevel="0" collapsed="false">
      <c r="B10" s="279" t="n">
        <f aca="false">INDEX(Groups!$C$7:$C$65,MATCH(C10,Groups!$D$7:$D$65,0))</f>
        <v>41</v>
      </c>
      <c r="C10" s="280" t="str">
        <f aca="false">CalcA!$P$26</f>
        <v>Czech Rep.</v>
      </c>
      <c r="D10" s="281" t="n">
        <f aca="false">INDEX(Groups!$C$7:$C$65,MATCH(E10,Groups!$D$7:$D$65,0))</f>
        <v>15</v>
      </c>
      <c r="E10" s="280" t="str">
        <f aca="false">CalcA!$Q$26</f>
        <v>Mexico</v>
      </c>
      <c r="F10" s="282" t="n">
        <f aca="false">CalcA!$R$26</f>
        <v>1</v>
      </c>
      <c r="G10" s="283" t="n">
        <f aca="false">CalcA!$S$26</f>
        <v>2</v>
      </c>
      <c r="I10" s="279" t="n">
        <f aca="false">$B10</f>
        <v>41</v>
      </c>
      <c r="J10" s="280" t="str">
        <f aca="false">$C10</f>
        <v>Czech Rep.</v>
      </c>
      <c r="K10" s="281" t="n">
        <f aca="false">$D10</f>
        <v>15</v>
      </c>
      <c r="L10" s="280" t="str">
        <f aca="false">$E10</f>
        <v>Mexico</v>
      </c>
      <c r="M10" s="284"/>
      <c r="N10" s="284"/>
      <c r="O10" s="288"/>
      <c r="P10" s="281" t="str">
        <f aca="false">IF(($F10&lt;&gt;"")*($G10&lt;&gt;"")*(M10&lt;&gt;"")*(N10&lt;&gt;""),($F10&gt;$G10)*(M10&gt;N10)+($F10=$G10)*(M10=N10)+($F10&lt;$G10)*(M10&lt;N10),"")</f>
        <v/>
      </c>
      <c r="Q10" s="281" t="str">
        <f aca="false">IF((P10&lt;&gt;""),IF(OR($F10&lt;&gt;$G10,PrSettings!$M$4="●"),(($F10-$G10)=(M10-N10))*1,0),"")</f>
        <v/>
      </c>
      <c r="R10" s="281" t="str">
        <f aca="false">IF((P10&lt;&gt;""),($F10=M10)*($G10=N10),"")</f>
        <v/>
      </c>
      <c r="S10" s="281" t="str">
        <f aca="false">IF(P10&lt;&gt;"",IF(ABS($F10-$G10)&gt;=PrSettings!$M$7,(ABS($F10-$G10-M10+N10)&lt;=1)*1,IF(AND(P10,$F10=$G10,$F10&gt;=PrSettings!$M$6),(ABS(M10-$F10)&lt;=1)*1,IF(AND(P10,$F10+$G10&gt;=PrSettings!$M$8),(ABS(M10-$F10)+ABS(N10-$G10)&lt;=1)*1,""))),"")</f>
        <v/>
      </c>
      <c r="T10" s="289"/>
      <c r="V10" s="279" t="n">
        <f aca="false">$B10</f>
        <v>41</v>
      </c>
      <c r="W10" s="280" t="str">
        <f aca="false">$C10</f>
        <v>Czech Rep.</v>
      </c>
      <c r="X10" s="281" t="n">
        <f aca="false">$D10</f>
        <v>15</v>
      </c>
      <c r="Y10" s="280" t="str">
        <f aca="false">$E10</f>
        <v>Mexico</v>
      </c>
      <c r="Z10" s="284"/>
      <c r="AA10" s="284"/>
      <c r="AB10" s="288"/>
      <c r="AC10" s="281" t="str">
        <f aca="false">IF(($F10&lt;&gt;"")*($G10&lt;&gt;"")*(Z10&lt;&gt;"")*(AA10&lt;&gt;""),($F10&gt;$G10)*(Z10&gt;AA10)+($F10=$G10)*(Z10=AA10)+($F10&lt;$G10)*(Z10&lt;AA10),"")</f>
        <v/>
      </c>
      <c r="AD10" s="281" t="str">
        <f aca="false">IF((AC10&lt;&gt;""),IF(OR($F10&lt;&gt;$G10,PrSettings!$M$4="●"),(($F10-$G10)=(Z10-AA10))*1,0),"")</f>
        <v/>
      </c>
      <c r="AE10" s="281" t="str">
        <f aca="false">IF((AC10&lt;&gt;""),($F10=Z10)*($G10=AA10),"")</f>
        <v/>
      </c>
      <c r="AF10" s="281" t="str">
        <f aca="false">IF(AC10&lt;&gt;"",IF(ABS($F10-$G10)&gt;=PrSettings!$M$7,(ABS($F10-$G10-Z10+AA10)&lt;=1)*1,IF(AND(AC10,$F10=$G10,$F10&gt;=PrSettings!$M$6),(ABS(Z10-$F10)&lt;=1)*1,IF(AND(AC10,$F10+$G10&gt;=PrSettings!$M$8),(ABS(Z10-$F10)+ABS(AA10-$G10)&lt;=1)*1,""))),"")</f>
        <v/>
      </c>
      <c r="AG10" s="289"/>
      <c r="AI10" s="279" t="n">
        <f aca="false">$B10</f>
        <v>41</v>
      </c>
      <c r="AJ10" s="280" t="str">
        <f aca="false">$C10</f>
        <v>Czech Rep.</v>
      </c>
      <c r="AK10" s="281" t="n">
        <f aca="false">$D10</f>
        <v>15</v>
      </c>
      <c r="AL10" s="280" t="str">
        <f aca="false">$E10</f>
        <v>Mexico</v>
      </c>
      <c r="AM10" s="284"/>
      <c r="AN10" s="284"/>
      <c r="AO10" s="288"/>
      <c r="AP10" s="281" t="str">
        <f aca="false">IF(($F10&lt;&gt;"")*($G10&lt;&gt;"")*(AM10&lt;&gt;"")*(AN10&lt;&gt;""),($F10&gt;$G10)*(AM10&gt;AN10)+($F10=$G10)*(AM10=AN10)+($F10&lt;$G10)*(AM10&lt;AN10),"")</f>
        <v/>
      </c>
      <c r="AQ10" s="281" t="str">
        <f aca="false">IF((AP10&lt;&gt;""),IF(OR($F10&lt;&gt;$G10,PrSettings!$M$4="●"),(($F10-$G10)=(AM10-AN10))*1,0),"")</f>
        <v/>
      </c>
      <c r="AR10" s="281" t="str">
        <f aca="false">IF((AP10&lt;&gt;""),($F10=AM10)*($G10=AN10),"")</f>
        <v/>
      </c>
      <c r="AS10" s="281" t="str">
        <f aca="false">IF(AP10&lt;&gt;"",IF(ABS($F10-$G10)&gt;=PrSettings!$M$7,(ABS($F10-$G10-AM10+AN10)&lt;=1)*1,IF(AND(AP10,$F10=$G10,$F10&gt;=PrSettings!$M$6),(ABS(AM10-$F10)&lt;=1)*1,IF(AND(AP10,$F10+$G10&gt;=PrSettings!$M$8),(ABS(AM10-$F10)+ABS(AN10-$G10)&lt;=1)*1,""))),"")</f>
        <v/>
      </c>
      <c r="AT10" s="289"/>
      <c r="AV10" s="279" t="n">
        <f aca="false">$B10</f>
        <v>41</v>
      </c>
      <c r="AW10" s="280" t="str">
        <f aca="false">$C10</f>
        <v>Czech Rep.</v>
      </c>
      <c r="AX10" s="281" t="n">
        <f aca="false">$D10</f>
        <v>15</v>
      </c>
      <c r="AY10" s="280" t="str">
        <f aca="false">$E10</f>
        <v>Mexico</v>
      </c>
      <c r="AZ10" s="284"/>
      <c r="BA10" s="284"/>
      <c r="BB10" s="288"/>
      <c r="BC10" s="281" t="str">
        <f aca="false">IF(($F10&lt;&gt;"")*($G10&lt;&gt;"")*(AZ10&lt;&gt;"")*(BA10&lt;&gt;""),($F10&gt;$G10)*(AZ10&gt;BA10)+($F10=$G10)*(AZ10=BA10)+($F10&lt;$G10)*(AZ10&lt;BA10),"")</f>
        <v/>
      </c>
      <c r="BD10" s="281" t="str">
        <f aca="false">IF((BC10&lt;&gt;""),IF(OR($F10&lt;&gt;$G10,PrSettings!$M$4="●"),(($F10-$G10)=(AZ10-BA10))*1,0),"")</f>
        <v/>
      </c>
      <c r="BE10" s="281" t="str">
        <f aca="false">IF((BC10&lt;&gt;""),($F10=AZ10)*($G10=BA10),"")</f>
        <v/>
      </c>
      <c r="BF10" s="281" t="str">
        <f aca="false">IF(BC10&lt;&gt;"",IF(ABS($F10-$G10)&gt;=PrSettings!$M$7,(ABS($F10-$G10-AZ10+BA10)&lt;=1)*1,IF(AND(BC10,$F10=$G10,$F10&gt;=PrSettings!$M$6),(ABS(AZ10-$F10)&lt;=1)*1,IF(AND(BC10,$F10+$G10&gt;=PrSettings!$M$8),(ABS(AZ10-$F10)+ABS(BA10-$G10)&lt;=1)*1,""))),"")</f>
        <v/>
      </c>
      <c r="BG10" s="289"/>
      <c r="BI10" s="279" t="n">
        <f aca="false">$B10</f>
        <v>41</v>
      </c>
      <c r="BJ10" s="280" t="str">
        <f aca="false">$C10</f>
        <v>Czech Rep.</v>
      </c>
      <c r="BK10" s="281" t="n">
        <f aca="false">$D10</f>
        <v>15</v>
      </c>
      <c r="BL10" s="280" t="str">
        <f aca="false">$E10</f>
        <v>Mexico</v>
      </c>
      <c r="BM10" s="284"/>
      <c r="BN10" s="284"/>
      <c r="BO10" s="288"/>
      <c r="BP10" s="281" t="str">
        <f aca="false">IF(($F10&lt;&gt;"")*($G10&lt;&gt;"")*(BM10&lt;&gt;"")*(BN10&lt;&gt;""),($F10&gt;$G10)*(BM10&gt;BN10)+($F10=$G10)*(BM10=BN10)+($F10&lt;$G10)*(BM10&lt;BN10),"")</f>
        <v/>
      </c>
      <c r="BQ10" s="281" t="str">
        <f aca="false">IF((BP10&lt;&gt;""),IF(OR($F10&lt;&gt;$G10,PrSettings!$M$4="●"),(($F10-$G10)=(BM10-BN10))*1,0),"")</f>
        <v/>
      </c>
      <c r="BR10" s="281" t="str">
        <f aca="false">IF((BP10&lt;&gt;""),($F10=BM10)*($G10=BN10),"")</f>
        <v/>
      </c>
      <c r="BS10" s="281" t="str">
        <f aca="false">IF(BP10&lt;&gt;"",IF(ABS($F10-$G10)&gt;=PrSettings!$M$7,(ABS($F10-$G10-BM10+BN10)&lt;=1)*1,IF(AND(BP10,$F10=$G10,$F10&gt;=PrSettings!$M$6),(ABS(BM10-$F10)&lt;=1)*1,IF(AND(BP10,$F10+$G10&gt;=PrSettings!$M$8),(ABS(BM10-$F10)+ABS(BN10-$G10)&lt;=1)*1,""))),"")</f>
        <v/>
      </c>
      <c r="BT10" s="289"/>
      <c r="BV10" s="279" t="n">
        <f aca="false">$B10</f>
        <v>41</v>
      </c>
      <c r="BW10" s="280" t="str">
        <f aca="false">$C10</f>
        <v>Czech Rep.</v>
      </c>
      <c r="BX10" s="281" t="n">
        <f aca="false">$D10</f>
        <v>15</v>
      </c>
      <c r="BY10" s="280" t="str">
        <f aca="false">$E10</f>
        <v>Mexico</v>
      </c>
      <c r="BZ10" s="284"/>
      <c r="CA10" s="284"/>
      <c r="CB10" s="288"/>
      <c r="CC10" s="281" t="str">
        <f aca="false">IF(($F10&lt;&gt;"")*($G10&lt;&gt;"")*(BZ10&lt;&gt;"")*(CA10&lt;&gt;""),($F10&gt;$G10)*(BZ10&gt;CA10)+($F10=$G10)*(BZ10=CA10)+($F10&lt;$G10)*(BZ10&lt;CA10),"")</f>
        <v/>
      </c>
      <c r="CD10" s="281" t="str">
        <f aca="false">IF((CC10&lt;&gt;""),IF(OR($F10&lt;&gt;$G10,PrSettings!$M$4="●"),(($F10-$G10)=(BZ10-CA10))*1,0),"")</f>
        <v/>
      </c>
      <c r="CE10" s="281" t="str">
        <f aca="false">IF((CC10&lt;&gt;""),($F10=BZ10)*($G10=CA10),"")</f>
        <v/>
      </c>
      <c r="CF10" s="281" t="str">
        <f aca="false">IF(CC10&lt;&gt;"",IF(ABS($F10-$G10)&gt;=PrSettings!$M$7,(ABS($F10-$G10-BZ10+CA10)&lt;=1)*1,IF(AND(CC10,$F10=$G10,$F10&gt;=PrSettings!$M$6),(ABS(BZ10-$F10)&lt;=1)*1,IF(AND(CC10,$F10+$G10&gt;=PrSettings!$M$8),(ABS(BZ10-$F10)+ABS(CA10-$G10)&lt;=1)*1,""))),"")</f>
        <v/>
      </c>
      <c r="CG10" s="289"/>
      <c r="CI10" s="279" t="n">
        <f aca="false">$B10</f>
        <v>41</v>
      </c>
      <c r="CJ10" s="280" t="str">
        <f aca="false">$C10</f>
        <v>Czech Rep.</v>
      </c>
      <c r="CK10" s="281" t="n">
        <f aca="false">$D10</f>
        <v>15</v>
      </c>
      <c r="CL10" s="280" t="str">
        <f aca="false">$E10</f>
        <v>Mexico</v>
      </c>
      <c r="CM10" s="284"/>
      <c r="CN10" s="284"/>
      <c r="CO10" s="288"/>
      <c r="CP10" s="281" t="str">
        <f aca="false">IF(($F10&lt;&gt;"")*($G10&lt;&gt;"")*(CM10&lt;&gt;"")*(CN10&lt;&gt;""),($F10&gt;$G10)*(CM10&gt;CN10)+($F10=$G10)*(CM10=CN10)+($F10&lt;$G10)*(CM10&lt;CN10),"")</f>
        <v/>
      </c>
      <c r="CQ10" s="281" t="str">
        <f aca="false">IF((CP10&lt;&gt;""),IF(OR($F10&lt;&gt;$G10,PrSettings!$M$4="●"),(($F10-$G10)=(CM10-CN10))*1,0),"")</f>
        <v/>
      </c>
      <c r="CR10" s="281" t="str">
        <f aca="false">IF((CP10&lt;&gt;""),($F10=CM10)*($G10=CN10),"")</f>
        <v/>
      </c>
      <c r="CS10" s="281" t="str">
        <f aca="false">IF(CP10&lt;&gt;"",IF(ABS($F10-$G10)&gt;=PrSettings!$M$7,(ABS($F10-$G10-CM10+CN10)&lt;=1)*1,IF(AND(CP10,$F10=$G10,$F10&gt;=PrSettings!$M$6),(ABS(CM10-$F10)&lt;=1)*1,IF(AND(CP10,$F10+$G10&gt;=PrSettings!$M$8),(ABS(CM10-$F10)+ABS(CN10-$G10)&lt;=1)*1,""))),"")</f>
        <v/>
      </c>
      <c r="CT10" s="289"/>
      <c r="CV10" s="279" t="n">
        <f aca="false">$B10</f>
        <v>41</v>
      </c>
      <c r="CW10" s="280" t="str">
        <f aca="false">$C10</f>
        <v>Czech Rep.</v>
      </c>
      <c r="CX10" s="281" t="n">
        <f aca="false">$D10</f>
        <v>15</v>
      </c>
      <c r="CY10" s="280" t="str">
        <f aca="false">$E10</f>
        <v>Mexico</v>
      </c>
      <c r="CZ10" s="284"/>
      <c r="DA10" s="284"/>
      <c r="DB10" s="288"/>
      <c r="DC10" s="281" t="str">
        <f aca="false">IF(($F10&lt;&gt;"")*($G10&lt;&gt;"")*(CZ10&lt;&gt;"")*(DA10&lt;&gt;""),($F10&gt;$G10)*(CZ10&gt;DA10)+($F10=$G10)*(CZ10=DA10)+($F10&lt;$G10)*(CZ10&lt;DA10),"")</f>
        <v/>
      </c>
      <c r="DD10" s="281" t="str">
        <f aca="false">IF((DC10&lt;&gt;""),IF(OR($F10&lt;&gt;$G10,PrSettings!$M$4="●"),(($F10-$G10)=(CZ10-DA10))*1,0),"")</f>
        <v/>
      </c>
      <c r="DE10" s="281" t="str">
        <f aca="false">IF((DC10&lt;&gt;""),($F10=CZ10)*($G10=DA10),"")</f>
        <v/>
      </c>
      <c r="DF10" s="281" t="str">
        <f aca="false">IF(DC10&lt;&gt;"",IF(ABS($F10-$G10)&gt;=PrSettings!$M$7,(ABS($F10-$G10-CZ10+DA10)&lt;=1)*1,IF(AND(DC10,$F10=$G10,$F10&gt;=PrSettings!$M$6),(ABS(CZ10-$F10)&lt;=1)*1,IF(AND(DC10,$F10+$G10&gt;=PrSettings!$M$8),(ABS(CZ10-$F10)+ABS(DA10-$G10)&lt;=1)*1,""))),"")</f>
        <v/>
      </c>
      <c r="DG10" s="289"/>
      <c r="DI10" s="279" t="n">
        <f aca="false">$B10</f>
        <v>41</v>
      </c>
      <c r="DJ10" s="280" t="str">
        <f aca="false">$C10</f>
        <v>Czech Rep.</v>
      </c>
      <c r="DK10" s="281" t="n">
        <f aca="false">$D10</f>
        <v>15</v>
      </c>
      <c r="DL10" s="280" t="str">
        <f aca="false">$E10</f>
        <v>Mexico</v>
      </c>
      <c r="DM10" s="284"/>
      <c r="DN10" s="284"/>
      <c r="DO10" s="288"/>
      <c r="DP10" s="281" t="str">
        <f aca="false">IF(($F10&lt;&gt;"")*($G10&lt;&gt;"")*(DM10&lt;&gt;"")*(DN10&lt;&gt;""),($F10&gt;$G10)*(DM10&gt;DN10)+($F10=$G10)*(DM10=DN10)+($F10&lt;$G10)*(DM10&lt;DN10),"")</f>
        <v/>
      </c>
      <c r="DQ10" s="281" t="str">
        <f aca="false">IF((DP10&lt;&gt;""),IF(OR($F10&lt;&gt;$G10,PrSettings!$M$4="●"),(($F10-$G10)=(DM10-DN10))*1,0),"")</f>
        <v/>
      </c>
      <c r="DR10" s="281" t="str">
        <f aca="false">IF((DP10&lt;&gt;""),($F10=DM10)*($G10=DN10),"")</f>
        <v/>
      </c>
      <c r="DS10" s="281" t="str">
        <f aca="false">IF(DP10&lt;&gt;"",IF(ABS($F10-$G10)&gt;=PrSettings!$M$7,(ABS($F10-$G10-DM10+DN10)&lt;=1)*1,IF(AND(DP10,$F10=$G10,$F10&gt;=PrSettings!$M$6),(ABS(DM10-$F10)&lt;=1)*1,IF(AND(DP10,$F10+$G10&gt;=PrSettings!$M$8),(ABS(DM10-$F10)+ABS(DN10-$G10)&lt;=1)*1,""))),"")</f>
        <v/>
      </c>
      <c r="DT10" s="289"/>
      <c r="DV10" s="279" t="n">
        <f aca="false">$B10</f>
        <v>41</v>
      </c>
      <c r="DW10" s="280" t="str">
        <f aca="false">$C10</f>
        <v>Czech Rep.</v>
      </c>
      <c r="DX10" s="281" t="n">
        <f aca="false">$D10</f>
        <v>15</v>
      </c>
      <c r="DY10" s="280" t="str">
        <f aca="false">$E10</f>
        <v>Mexico</v>
      </c>
      <c r="DZ10" s="284"/>
      <c r="EA10" s="284"/>
      <c r="EB10" s="288"/>
      <c r="EC10" s="281" t="str">
        <f aca="false">IF(($F10&lt;&gt;"")*($G10&lt;&gt;"")*(DZ10&lt;&gt;"")*(EA10&lt;&gt;""),($F10&gt;$G10)*(DZ10&gt;EA10)+($F10=$G10)*(DZ10=EA10)+($F10&lt;$G10)*(DZ10&lt;EA10),"")</f>
        <v/>
      </c>
      <c r="ED10" s="281" t="str">
        <f aca="false">IF((EC10&lt;&gt;""),IF(OR($F10&lt;&gt;$G10,PrSettings!$M$4="●"),(($F10-$G10)=(DZ10-EA10))*1,0),"")</f>
        <v/>
      </c>
      <c r="EE10" s="281" t="str">
        <f aca="false">IF((EC10&lt;&gt;""),($F10=DZ10)*($G10=EA10),"")</f>
        <v/>
      </c>
      <c r="EF10" s="281" t="str">
        <f aca="false">IF(EC10&lt;&gt;"",IF(ABS($F10-$G10)&gt;=PrSettings!$M$7,(ABS($F10-$G10-DZ10+EA10)&lt;=1)*1,IF(AND(EC10,$F10=$G10,$F10&gt;=PrSettings!$M$6),(ABS(DZ10-$F10)&lt;=1)*1,IF(AND(EC10,$F10+$G10&gt;=PrSettings!$M$8),(ABS(DZ10-$F10)+ABS(EA10-$G10)&lt;=1)*1,""))),"")</f>
        <v/>
      </c>
      <c r="EG10" s="289"/>
      <c r="EI10" s="279" t="n">
        <f aca="false">$B10</f>
        <v>41</v>
      </c>
      <c r="EJ10" s="280" t="str">
        <f aca="false">$C10</f>
        <v>Czech Rep.</v>
      </c>
      <c r="EK10" s="281" t="n">
        <f aca="false">$D10</f>
        <v>15</v>
      </c>
      <c r="EL10" s="280" t="str">
        <f aca="false">$E10</f>
        <v>Mexico</v>
      </c>
      <c r="EM10" s="284"/>
      <c r="EN10" s="284"/>
      <c r="EO10" s="288"/>
      <c r="EP10" s="281" t="str">
        <f aca="false">IF(($F10&lt;&gt;"")*($G10&lt;&gt;"")*(EM10&lt;&gt;"")*(EN10&lt;&gt;""),($F10&gt;$G10)*(EM10&gt;EN10)+($F10=$G10)*(EM10=EN10)+($F10&lt;$G10)*(EM10&lt;EN10),"")</f>
        <v/>
      </c>
      <c r="EQ10" s="281" t="str">
        <f aca="false">IF((EP10&lt;&gt;""),IF(OR($F10&lt;&gt;$G10,PrSettings!$M$4="●"),(($F10-$G10)=(EM10-EN10))*1,0),"")</f>
        <v/>
      </c>
      <c r="ER10" s="281" t="str">
        <f aca="false">IF((EP10&lt;&gt;""),($F10=EM10)*($G10=EN10),"")</f>
        <v/>
      </c>
      <c r="ES10" s="281" t="str">
        <f aca="false">IF(EP10&lt;&gt;"",IF(ABS($F10-$G10)&gt;=PrSettings!$M$7,(ABS($F10-$G10-EM10+EN10)&lt;=1)*1,IF(AND(EP10,$F10=$G10,$F10&gt;=PrSettings!$M$6),(ABS(EM10-$F10)&lt;=1)*1,IF(AND(EP10,$F10+$G10&gt;=PrSettings!$M$8),(ABS(EM10-$F10)+ABS(EN10-$G10)&lt;=1)*1,""))),"")</f>
        <v/>
      </c>
      <c r="ET10" s="289"/>
      <c r="EV10" s="279" t="n">
        <f aca="false">$B10</f>
        <v>41</v>
      </c>
      <c r="EW10" s="280" t="str">
        <f aca="false">$C10</f>
        <v>Czech Rep.</v>
      </c>
      <c r="EX10" s="281" t="n">
        <f aca="false">$D10</f>
        <v>15</v>
      </c>
      <c r="EY10" s="280" t="str">
        <f aca="false">$E10</f>
        <v>Mexico</v>
      </c>
      <c r="EZ10" s="284"/>
      <c r="FA10" s="284"/>
      <c r="FB10" s="288"/>
      <c r="FC10" s="281" t="str">
        <f aca="false">IF(($F10&lt;&gt;"")*($G10&lt;&gt;"")*(EZ10&lt;&gt;"")*(FA10&lt;&gt;""),($F10&gt;$G10)*(EZ10&gt;FA10)+($F10=$G10)*(EZ10=FA10)+($F10&lt;$G10)*(EZ10&lt;FA10),"")</f>
        <v/>
      </c>
      <c r="FD10" s="281" t="str">
        <f aca="false">IF((FC10&lt;&gt;""),IF(OR($F10&lt;&gt;$G10,PrSettings!$M$4="●"),(($F10-$G10)=(EZ10-FA10))*1,0),"")</f>
        <v/>
      </c>
      <c r="FE10" s="281" t="str">
        <f aca="false">IF((FC10&lt;&gt;""),($F10=EZ10)*($G10=FA10),"")</f>
        <v/>
      </c>
      <c r="FF10" s="281" t="str">
        <f aca="false">IF(FC10&lt;&gt;"",IF(ABS($F10-$G10)&gt;=PrSettings!$M$7,(ABS($F10-$G10-EZ10+FA10)&lt;=1)*1,IF(AND(FC10,$F10=$G10,$F10&gt;=PrSettings!$M$6),(ABS(EZ10-$F10)&lt;=1)*1,IF(AND(FC10,$F10+$G10&gt;=PrSettings!$M$8),(ABS(EZ10-$F10)+ABS(FA10-$G10)&lt;=1)*1,""))),"")</f>
        <v/>
      </c>
      <c r="FG10" s="289"/>
      <c r="FI10" s="279" t="n">
        <f aca="false">$B10</f>
        <v>41</v>
      </c>
      <c r="FJ10" s="280" t="str">
        <f aca="false">$C10</f>
        <v>Czech Rep.</v>
      </c>
      <c r="FK10" s="281" t="n">
        <f aca="false">$D10</f>
        <v>15</v>
      </c>
      <c r="FL10" s="280" t="str">
        <f aca="false">$E10</f>
        <v>Mexico</v>
      </c>
      <c r="FM10" s="284"/>
      <c r="FN10" s="284"/>
      <c r="FO10" s="288"/>
      <c r="FP10" s="281" t="str">
        <f aca="false">IF(($F10&lt;&gt;"")*($G10&lt;&gt;"")*(FM10&lt;&gt;"")*(FN10&lt;&gt;""),($F10&gt;$G10)*(FM10&gt;FN10)+($F10=$G10)*(FM10=FN10)+($F10&lt;$G10)*(FM10&lt;FN10),"")</f>
        <v/>
      </c>
      <c r="FQ10" s="281" t="str">
        <f aca="false">IF((FP10&lt;&gt;""),IF(OR($F10&lt;&gt;$G10,PrSettings!$M$4="●"),(($F10-$G10)=(FM10-FN10))*1,0),"")</f>
        <v/>
      </c>
      <c r="FR10" s="281" t="str">
        <f aca="false">IF((FP10&lt;&gt;""),($F10=FM10)*($G10=FN10),"")</f>
        <v/>
      </c>
      <c r="FS10" s="281" t="str">
        <f aca="false">IF(FP10&lt;&gt;"",IF(ABS($F10-$G10)&gt;=PrSettings!$M$7,(ABS($F10-$G10-FM10+FN10)&lt;=1)*1,IF(AND(FP10,$F10=$G10,$F10&gt;=PrSettings!$M$6),(ABS(FM10-$F10)&lt;=1)*1,IF(AND(FP10,$F10+$G10&gt;=PrSettings!$M$8),(ABS(FM10-$F10)+ABS(FN10-$G10)&lt;=1)*1,""))),"")</f>
        <v/>
      </c>
      <c r="FT10" s="289"/>
      <c r="FV10" s="279" t="n">
        <f aca="false">$B10</f>
        <v>41</v>
      </c>
      <c r="FW10" s="280" t="str">
        <f aca="false">$C10</f>
        <v>Czech Rep.</v>
      </c>
      <c r="FX10" s="281" t="n">
        <f aca="false">$D10</f>
        <v>15</v>
      </c>
      <c r="FY10" s="280" t="str">
        <f aca="false">$E10</f>
        <v>Mexico</v>
      </c>
      <c r="FZ10" s="284"/>
      <c r="GA10" s="284"/>
      <c r="GB10" s="288"/>
      <c r="GC10" s="281" t="str">
        <f aca="false">IF(($F10&lt;&gt;"")*($G10&lt;&gt;"")*(FZ10&lt;&gt;"")*(GA10&lt;&gt;""),($F10&gt;$G10)*(FZ10&gt;GA10)+($F10=$G10)*(FZ10=GA10)+($F10&lt;$G10)*(FZ10&lt;GA10),"")</f>
        <v/>
      </c>
      <c r="GD10" s="281" t="str">
        <f aca="false">IF((GC10&lt;&gt;""),IF(OR($F10&lt;&gt;$G10,PrSettings!$M$4="●"),(($F10-$G10)=(FZ10-GA10))*1,0),"")</f>
        <v/>
      </c>
      <c r="GE10" s="281" t="str">
        <f aca="false">IF((GC10&lt;&gt;""),($F10=FZ10)*($G10=GA10),"")</f>
        <v/>
      </c>
      <c r="GF10" s="281" t="str">
        <f aca="false">IF(GC10&lt;&gt;"",IF(ABS($F10-$G10)&gt;=PrSettings!$M$7,(ABS($F10-$G10-FZ10+GA10)&lt;=1)*1,IF(AND(GC10,$F10=$G10,$F10&gt;=PrSettings!$M$6),(ABS(FZ10-$F10)&lt;=1)*1,IF(AND(GC10,$F10+$G10&gt;=PrSettings!$M$8),(ABS(FZ10-$F10)+ABS(GA10-$G10)&lt;=1)*1,""))),"")</f>
        <v/>
      </c>
      <c r="GG10" s="289"/>
      <c r="GI10" s="279" t="n">
        <f aca="false">$B10</f>
        <v>41</v>
      </c>
      <c r="GJ10" s="280" t="str">
        <f aca="false">$C10</f>
        <v>Czech Rep.</v>
      </c>
      <c r="GK10" s="281" t="n">
        <f aca="false">$D10</f>
        <v>15</v>
      </c>
      <c r="GL10" s="280" t="str">
        <f aca="false">$E10</f>
        <v>Mexico</v>
      </c>
      <c r="GM10" s="284"/>
      <c r="GN10" s="284"/>
      <c r="GO10" s="288"/>
      <c r="GP10" s="281" t="str">
        <f aca="false">IF(($F10&lt;&gt;"")*($G10&lt;&gt;"")*(GM10&lt;&gt;"")*(GN10&lt;&gt;""),($F10&gt;$G10)*(GM10&gt;GN10)+($F10=$G10)*(GM10=GN10)+($F10&lt;$G10)*(GM10&lt;GN10),"")</f>
        <v/>
      </c>
      <c r="GQ10" s="281" t="str">
        <f aca="false">IF((GP10&lt;&gt;""),IF(OR($F10&lt;&gt;$G10,PrSettings!$M$4="●"),(($F10-$G10)=(GM10-GN10))*1,0),"")</f>
        <v/>
      </c>
      <c r="GR10" s="281" t="str">
        <f aca="false">IF((GP10&lt;&gt;""),($F10=GM10)*($G10=GN10),"")</f>
        <v/>
      </c>
      <c r="GS10" s="281" t="str">
        <f aca="false">IF(GP10&lt;&gt;"",IF(ABS($F10-$G10)&gt;=PrSettings!$M$7,(ABS($F10-$G10-GM10+GN10)&lt;=1)*1,IF(AND(GP10,$F10=$G10,$F10&gt;=PrSettings!$M$6),(ABS(GM10-$F10)&lt;=1)*1,IF(AND(GP10,$F10+$G10&gt;=PrSettings!$M$8),(ABS(GM10-$F10)+ABS(GN10-$G10)&lt;=1)*1,""))),"")</f>
        <v/>
      </c>
      <c r="GT10" s="289"/>
      <c r="GV10" s="279" t="n">
        <f aca="false">$B10</f>
        <v>41</v>
      </c>
      <c r="GW10" s="280" t="str">
        <f aca="false">$C10</f>
        <v>Czech Rep.</v>
      </c>
      <c r="GX10" s="281" t="n">
        <f aca="false">$D10</f>
        <v>15</v>
      </c>
      <c r="GY10" s="280" t="str">
        <f aca="false">$E10</f>
        <v>Mexico</v>
      </c>
      <c r="GZ10" s="284"/>
      <c r="HA10" s="284"/>
      <c r="HB10" s="288"/>
      <c r="HC10" s="281" t="str">
        <f aca="false">IF(($F10&lt;&gt;"")*($G10&lt;&gt;"")*(GZ10&lt;&gt;"")*(HA10&lt;&gt;""),($F10&gt;$G10)*(GZ10&gt;HA10)+($F10=$G10)*(GZ10=HA10)+($F10&lt;$G10)*(GZ10&lt;HA10),"")</f>
        <v/>
      </c>
      <c r="HD10" s="281" t="str">
        <f aca="false">IF((HC10&lt;&gt;""),IF(OR($F10&lt;&gt;$G10,PrSettings!$M$4="●"),(($F10-$G10)=(GZ10-HA10))*1,0),"")</f>
        <v/>
      </c>
      <c r="HE10" s="281" t="str">
        <f aca="false">IF((HC10&lt;&gt;""),($F10=GZ10)*($G10=HA10),"")</f>
        <v/>
      </c>
      <c r="HF10" s="281" t="str">
        <f aca="false">IF(HC10&lt;&gt;"",IF(ABS($F10-$G10)&gt;=PrSettings!$M$7,(ABS($F10-$G10-GZ10+HA10)&lt;=1)*1,IF(AND(HC10,$F10=$G10,$F10&gt;=PrSettings!$M$6),(ABS(GZ10-$F10)&lt;=1)*1,IF(AND(HC10,$F10+$G10&gt;=PrSettings!$M$8),(ABS(GZ10-$F10)+ABS(HA10-$G10)&lt;=1)*1,""))),"")</f>
        <v/>
      </c>
      <c r="HG10" s="289"/>
      <c r="HI10" s="279" t="n">
        <f aca="false">$B10</f>
        <v>41</v>
      </c>
      <c r="HJ10" s="280" t="str">
        <f aca="false">$C10</f>
        <v>Czech Rep.</v>
      </c>
      <c r="HK10" s="281" t="n">
        <f aca="false">$D10</f>
        <v>15</v>
      </c>
      <c r="HL10" s="280" t="str">
        <f aca="false">$E10</f>
        <v>Mexico</v>
      </c>
      <c r="HM10" s="284"/>
      <c r="HN10" s="284"/>
      <c r="HO10" s="288"/>
      <c r="HP10" s="281" t="str">
        <f aca="false">IF(($F10&lt;&gt;"")*($G10&lt;&gt;"")*(HM10&lt;&gt;"")*(HN10&lt;&gt;""),($F10&gt;$G10)*(HM10&gt;HN10)+($F10=$G10)*(HM10=HN10)+($F10&lt;$G10)*(HM10&lt;HN10),"")</f>
        <v/>
      </c>
      <c r="HQ10" s="281" t="str">
        <f aca="false">IF((HP10&lt;&gt;""),IF(OR($F10&lt;&gt;$G10,PrSettings!$M$4="●"),(($F10-$G10)=(HM10-HN10))*1,0),"")</f>
        <v/>
      </c>
      <c r="HR10" s="281" t="str">
        <f aca="false">IF((HP10&lt;&gt;""),($F10=HM10)*($G10=HN10),"")</f>
        <v/>
      </c>
      <c r="HS10" s="281" t="str">
        <f aca="false">IF(HP10&lt;&gt;"",IF(ABS($F10-$G10)&gt;=PrSettings!$M$7,(ABS($F10-$G10-HM10+HN10)&lt;=1)*1,IF(AND(HP10,$F10=$G10,$F10&gt;=PrSettings!$M$6),(ABS(HM10-$F10)&lt;=1)*1,IF(AND(HP10,$F10+$G10&gt;=PrSettings!$M$8),(ABS(HM10-$F10)+ABS(HN10-$G10)&lt;=1)*1,""))),"")</f>
        <v/>
      </c>
      <c r="HT10" s="289"/>
      <c r="HV10" s="279" t="n">
        <f aca="false">$B10</f>
        <v>41</v>
      </c>
      <c r="HW10" s="280" t="str">
        <f aca="false">$C10</f>
        <v>Czech Rep.</v>
      </c>
      <c r="HX10" s="281" t="n">
        <f aca="false">$D10</f>
        <v>15</v>
      </c>
      <c r="HY10" s="280" t="str">
        <f aca="false">$E10</f>
        <v>Mexico</v>
      </c>
      <c r="HZ10" s="284"/>
      <c r="IA10" s="284"/>
      <c r="IB10" s="288"/>
      <c r="IC10" s="281" t="str">
        <f aca="false">IF(($F10&lt;&gt;"")*($G10&lt;&gt;"")*(HZ10&lt;&gt;"")*(IA10&lt;&gt;""),($F10&gt;$G10)*(HZ10&gt;IA10)+($F10=$G10)*(HZ10=IA10)+($F10&lt;$G10)*(HZ10&lt;IA10),"")</f>
        <v/>
      </c>
      <c r="ID10" s="281" t="str">
        <f aca="false">IF((IC10&lt;&gt;""),IF(OR($F10&lt;&gt;$G10,PrSettings!$M$4="●"),(($F10-$G10)=(HZ10-IA10))*1,0),"")</f>
        <v/>
      </c>
      <c r="IE10" s="281" t="str">
        <f aca="false">IF((IC10&lt;&gt;""),($F10=HZ10)*($G10=IA10),"")</f>
        <v/>
      </c>
      <c r="IF10" s="281" t="str">
        <f aca="false">IF(IC10&lt;&gt;"",IF(ABS($F10-$G10)&gt;=PrSettings!$M$7,(ABS($F10-$G10-HZ10+IA10)&lt;=1)*1,IF(AND(IC10,$F10=$G10,$F10&gt;=PrSettings!$M$6),(ABS(HZ10-$F10)&lt;=1)*1,IF(AND(IC10,$F10+$G10&gt;=PrSettings!$M$8),(ABS(HZ10-$F10)+ABS(IA10-$G10)&lt;=1)*1,""))),"")</f>
        <v/>
      </c>
      <c r="IG10" s="289"/>
      <c r="II10" s="279" t="n">
        <f aca="false">$B10</f>
        <v>41</v>
      </c>
      <c r="IJ10" s="280" t="str">
        <f aca="false">$C10</f>
        <v>Czech Rep.</v>
      </c>
      <c r="IK10" s="281" t="n">
        <f aca="false">$D10</f>
        <v>15</v>
      </c>
      <c r="IL10" s="280" t="str">
        <f aca="false">$E10</f>
        <v>Mexico</v>
      </c>
      <c r="IM10" s="284"/>
      <c r="IN10" s="284"/>
      <c r="IO10" s="288"/>
      <c r="IP10" s="281" t="str">
        <f aca="false">IF(($F10&lt;&gt;"")*($G10&lt;&gt;"")*(IM10&lt;&gt;"")*(IN10&lt;&gt;""),($F10&gt;$G10)*(IM10&gt;IN10)+($F10=$G10)*(IM10=IN10)+($F10&lt;$G10)*(IM10&lt;IN10),"")</f>
        <v/>
      </c>
      <c r="IQ10" s="281" t="str">
        <f aca="false">IF((IP10&lt;&gt;""),IF(OR($F10&lt;&gt;$G10,PrSettings!$M$4="●"),(($F10-$G10)=(IM10-IN10))*1,0),"")</f>
        <v/>
      </c>
      <c r="IR10" s="281" t="str">
        <f aca="false">IF((IP10&lt;&gt;""),($F10=IM10)*($G10=IN10),"")</f>
        <v/>
      </c>
      <c r="IS10" s="281" t="str">
        <f aca="false">IF(IP10&lt;&gt;"",IF(ABS($F10-$G10)&gt;=PrSettings!$M$7,(ABS($F10-$G10-IM10+IN10)&lt;=1)*1,IF(AND(IP10,$F10=$G10,$F10&gt;=PrSettings!$M$6),(ABS(IM10-$F10)&lt;=1)*1,IF(AND(IP10,$F10+$G10&gt;=PrSettings!$M$8),(ABS(IM10-$F10)+ABS(IN10-$G10)&lt;=1)*1,""))),"")</f>
        <v/>
      </c>
      <c r="IT10" s="289"/>
      <c r="IV10" s="279" t="n">
        <f aca="false">$B10</f>
        <v>41</v>
      </c>
      <c r="IW10" s="280" t="str">
        <f aca="false">$C10</f>
        <v>Czech Rep.</v>
      </c>
      <c r="IX10" s="281" t="n">
        <f aca="false">$D10</f>
        <v>15</v>
      </c>
      <c r="IY10" s="280" t="str">
        <f aca="false">$E10</f>
        <v>Mexico</v>
      </c>
      <c r="IZ10" s="284"/>
      <c r="JA10" s="284"/>
      <c r="JB10" s="288"/>
      <c r="JC10" s="281" t="str">
        <f aca="false">IF(($F10&lt;&gt;"")*($G10&lt;&gt;"")*(IZ10&lt;&gt;"")*(JA10&lt;&gt;""),($F10&gt;$G10)*(IZ10&gt;JA10)+($F10=$G10)*(IZ10=JA10)+($F10&lt;$G10)*(IZ10&lt;JA10),"")</f>
        <v/>
      </c>
      <c r="JD10" s="281" t="str">
        <f aca="false">IF((JC10&lt;&gt;""),IF(OR($F10&lt;&gt;$G10,PrSettings!$M$4="●"),(($F10-$G10)=(IZ10-JA10))*1,0),"")</f>
        <v/>
      </c>
      <c r="JE10" s="281" t="str">
        <f aca="false">IF((JC10&lt;&gt;""),($F10=IZ10)*($G10=JA10),"")</f>
        <v/>
      </c>
      <c r="JF10" s="281" t="str">
        <f aca="false">IF(JC10&lt;&gt;"",IF(ABS($F10-$G10)&gt;=PrSettings!$M$7,(ABS($F10-$G10-IZ10+JA10)&lt;=1)*1,IF(AND(JC10,$F10=$G10,$F10&gt;=PrSettings!$M$6),(ABS(IZ10-$F10)&lt;=1)*1,IF(AND(JC10,$F10+$G10&gt;=PrSettings!$M$8),(ABS(IZ10-$F10)+ABS(JA10-$G10)&lt;=1)*1,""))),"")</f>
        <v/>
      </c>
      <c r="JG10" s="289"/>
      <c r="JI10" s="279" t="n">
        <f aca="false">$B10</f>
        <v>41</v>
      </c>
      <c r="JJ10" s="280" t="str">
        <f aca="false">$C10</f>
        <v>Czech Rep.</v>
      </c>
      <c r="JK10" s="281" t="n">
        <f aca="false">$D10</f>
        <v>15</v>
      </c>
      <c r="JL10" s="280" t="str">
        <f aca="false">$E10</f>
        <v>Mexico</v>
      </c>
      <c r="JM10" s="284"/>
      <c r="JN10" s="284"/>
      <c r="JO10" s="288"/>
      <c r="JP10" s="281" t="str">
        <f aca="false">IF(($F10&lt;&gt;"")*($G10&lt;&gt;"")*(JM10&lt;&gt;"")*(JN10&lt;&gt;""),($F10&gt;$G10)*(JM10&gt;JN10)+($F10=$G10)*(JM10=JN10)+($F10&lt;$G10)*(JM10&lt;JN10),"")</f>
        <v/>
      </c>
      <c r="JQ10" s="281" t="str">
        <f aca="false">IF((JP10&lt;&gt;""),IF(OR($F10&lt;&gt;$G10,PrSettings!$M$4="●"),(($F10-$G10)=(JM10-JN10))*1,0),"")</f>
        <v/>
      </c>
      <c r="JR10" s="281" t="str">
        <f aca="false">IF((JP10&lt;&gt;""),($F10=JM10)*($G10=JN10),"")</f>
        <v/>
      </c>
      <c r="JS10" s="281" t="str">
        <f aca="false">IF(JP10&lt;&gt;"",IF(ABS($F10-$G10)&gt;=PrSettings!$M$7,(ABS($F10-$G10-JM10+JN10)&lt;=1)*1,IF(AND(JP10,$F10=$G10,$F10&gt;=PrSettings!$M$6),(ABS(JM10-$F10)&lt;=1)*1,IF(AND(JP10,$F10+$G10&gt;=PrSettings!$M$8),(ABS(JM10-$F10)+ABS(JN10-$G10)&lt;=1)*1,""))),"")</f>
        <v/>
      </c>
      <c r="JT10" s="289"/>
      <c r="JV10" s="279" t="n">
        <f aca="false">$B10</f>
        <v>41</v>
      </c>
      <c r="JW10" s="280" t="str">
        <f aca="false">$C10</f>
        <v>Czech Rep.</v>
      </c>
      <c r="JX10" s="281" t="n">
        <f aca="false">$D10</f>
        <v>15</v>
      </c>
      <c r="JY10" s="280" t="str">
        <f aca="false">$E10</f>
        <v>Mexico</v>
      </c>
      <c r="JZ10" s="284"/>
      <c r="KA10" s="284"/>
      <c r="KB10" s="288"/>
      <c r="KC10" s="281" t="str">
        <f aca="false">IF(($F10&lt;&gt;"")*($G10&lt;&gt;"")*(JZ10&lt;&gt;"")*(KA10&lt;&gt;""),($F10&gt;$G10)*(JZ10&gt;KA10)+($F10=$G10)*(JZ10=KA10)+($F10&lt;$G10)*(JZ10&lt;KA10),"")</f>
        <v/>
      </c>
      <c r="KD10" s="281" t="str">
        <f aca="false">IF((KC10&lt;&gt;""),IF(OR($F10&lt;&gt;$G10,PrSettings!$M$4="●"),(($F10-$G10)=(JZ10-KA10))*1,0),"")</f>
        <v/>
      </c>
      <c r="KE10" s="281" t="str">
        <f aca="false">IF((KC10&lt;&gt;""),($F10=JZ10)*($G10=KA10),"")</f>
        <v/>
      </c>
      <c r="KF10" s="281" t="str">
        <f aca="false">IF(KC10&lt;&gt;"",IF(ABS($F10-$G10)&gt;=PrSettings!$M$7,(ABS($F10-$G10-JZ10+KA10)&lt;=1)*1,IF(AND(KC10,$F10=$G10,$F10&gt;=PrSettings!$M$6),(ABS(JZ10-$F10)&lt;=1)*1,IF(AND(KC10,$F10+$G10&gt;=PrSettings!$M$8),(ABS(JZ10-$F10)+ABS(KA10-$G10)&lt;=1)*1,""))),"")</f>
        <v/>
      </c>
      <c r="KG10" s="289"/>
      <c r="KI10" s="279" t="n">
        <f aca="false">$B10</f>
        <v>41</v>
      </c>
      <c r="KJ10" s="280" t="str">
        <f aca="false">$C10</f>
        <v>Czech Rep.</v>
      </c>
      <c r="KK10" s="281" t="n">
        <f aca="false">$D10</f>
        <v>15</v>
      </c>
      <c r="KL10" s="280" t="str">
        <f aca="false">$E10</f>
        <v>Mexico</v>
      </c>
      <c r="KM10" s="284"/>
      <c r="KN10" s="284"/>
      <c r="KO10" s="288"/>
      <c r="KP10" s="281" t="str">
        <f aca="false">IF(($F10&lt;&gt;"")*($G10&lt;&gt;"")*(KM10&lt;&gt;"")*(KN10&lt;&gt;""),($F10&gt;$G10)*(KM10&gt;KN10)+($F10=$G10)*(KM10=KN10)+($F10&lt;$G10)*(KM10&lt;KN10),"")</f>
        <v/>
      </c>
      <c r="KQ10" s="281" t="str">
        <f aca="false">IF((KP10&lt;&gt;""),IF(OR($F10&lt;&gt;$G10,PrSettings!$M$4="●"),(($F10-$G10)=(KM10-KN10))*1,0),"")</f>
        <v/>
      </c>
      <c r="KR10" s="281" t="str">
        <f aca="false">IF((KP10&lt;&gt;""),($F10=KM10)*($G10=KN10),"")</f>
        <v/>
      </c>
      <c r="KS10" s="281" t="str">
        <f aca="false">IF(KP10&lt;&gt;"",IF(ABS($F10-$G10)&gt;=PrSettings!$M$7,(ABS($F10-$G10-KM10+KN10)&lt;=1)*1,IF(AND(KP10,$F10=$G10,$F10&gt;=PrSettings!$M$6),(ABS(KM10-$F10)&lt;=1)*1,IF(AND(KP10,$F10+$G10&gt;=PrSettings!$M$8),(ABS(KM10-$F10)+ABS(KN10-$G10)&lt;=1)*1,""))),"")</f>
        <v/>
      </c>
      <c r="KT10" s="289"/>
      <c r="KV10" s="279" t="n">
        <f aca="false">$B10</f>
        <v>41</v>
      </c>
      <c r="KW10" s="280" t="str">
        <f aca="false">$C10</f>
        <v>Czech Rep.</v>
      </c>
      <c r="KX10" s="281" t="n">
        <f aca="false">$D10</f>
        <v>15</v>
      </c>
      <c r="KY10" s="280" t="str">
        <f aca="false">$E10</f>
        <v>Mexico</v>
      </c>
      <c r="KZ10" s="284"/>
      <c r="LA10" s="284"/>
      <c r="LB10" s="288"/>
      <c r="LC10" s="281" t="str">
        <f aca="false">IF(($F10&lt;&gt;"")*($G10&lt;&gt;"")*(KZ10&lt;&gt;"")*(LA10&lt;&gt;""),($F10&gt;$G10)*(KZ10&gt;LA10)+($F10=$G10)*(KZ10=LA10)+($F10&lt;$G10)*(KZ10&lt;LA10),"")</f>
        <v/>
      </c>
      <c r="LD10" s="281" t="str">
        <f aca="false">IF((LC10&lt;&gt;""),IF(OR($F10&lt;&gt;$G10,PrSettings!$M$4="●"),(($F10-$G10)=(KZ10-LA10))*1,0),"")</f>
        <v/>
      </c>
      <c r="LE10" s="281" t="str">
        <f aca="false">IF((LC10&lt;&gt;""),($F10=KZ10)*($G10=LA10),"")</f>
        <v/>
      </c>
      <c r="LF10" s="281" t="str">
        <f aca="false">IF(LC10&lt;&gt;"",IF(ABS($F10-$G10)&gt;=PrSettings!$M$7,(ABS($F10-$G10-KZ10+LA10)&lt;=1)*1,IF(AND(LC10,$F10=$G10,$F10&gt;=PrSettings!$M$6),(ABS(KZ10-$F10)&lt;=1)*1,IF(AND(LC10,$F10+$G10&gt;=PrSettings!$M$8),(ABS(KZ10-$F10)+ABS(LA10-$G10)&lt;=1)*1,""))),"")</f>
        <v/>
      </c>
      <c r="LG10" s="289"/>
      <c r="LI10" s="279" t="n">
        <f aca="false">$B10</f>
        <v>41</v>
      </c>
      <c r="LJ10" s="280" t="str">
        <f aca="false">$C10</f>
        <v>Czech Rep.</v>
      </c>
      <c r="LK10" s="281" t="n">
        <f aca="false">$D10</f>
        <v>15</v>
      </c>
      <c r="LL10" s="280" t="str">
        <f aca="false">$E10</f>
        <v>Mexico</v>
      </c>
      <c r="LM10" s="284"/>
      <c r="LN10" s="284"/>
      <c r="LO10" s="288"/>
      <c r="LP10" s="281" t="str">
        <f aca="false">IF(($F10&lt;&gt;"")*($G10&lt;&gt;"")*(LM10&lt;&gt;"")*(LN10&lt;&gt;""),($F10&gt;$G10)*(LM10&gt;LN10)+($F10=$G10)*(LM10=LN10)+($F10&lt;$G10)*(LM10&lt;LN10),"")</f>
        <v/>
      </c>
      <c r="LQ10" s="281" t="str">
        <f aca="false">IF((LP10&lt;&gt;""),IF(OR($F10&lt;&gt;$G10,PrSettings!$M$4="●"),(($F10-$G10)=(LM10-LN10))*1,0),"")</f>
        <v/>
      </c>
      <c r="LR10" s="281" t="str">
        <f aca="false">IF((LP10&lt;&gt;""),($F10=LM10)*($G10=LN10),"")</f>
        <v/>
      </c>
      <c r="LS10" s="281" t="str">
        <f aca="false">IF(LP10&lt;&gt;"",IF(ABS($F10-$G10)&gt;=PrSettings!$M$7,(ABS($F10-$G10-LM10+LN10)&lt;=1)*1,IF(AND(LP10,$F10=$G10,$F10&gt;=PrSettings!$M$6),(ABS(LM10-$F10)&lt;=1)*1,IF(AND(LP10,$F10+$G10&gt;=PrSettings!$M$8),(ABS(LM10-$F10)+ABS(LN10-$G10)&lt;=1)*1,""))),"")</f>
        <v/>
      </c>
      <c r="LT10" s="289"/>
      <c r="LV10" s="279" t="n">
        <f aca="false">$B10</f>
        <v>41</v>
      </c>
      <c r="LW10" s="280" t="str">
        <f aca="false">$C10</f>
        <v>Czech Rep.</v>
      </c>
      <c r="LX10" s="281" t="n">
        <f aca="false">$D10</f>
        <v>15</v>
      </c>
      <c r="LY10" s="280" t="str">
        <f aca="false">$E10</f>
        <v>Mexico</v>
      </c>
      <c r="LZ10" s="284"/>
      <c r="MA10" s="284"/>
      <c r="MB10" s="288"/>
      <c r="MC10" s="281" t="str">
        <f aca="false">IF(($F10&lt;&gt;"")*($G10&lt;&gt;"")*(LZ10&lt;&gt;"")*(MA10&lt;&gt;""),($F10&gt;$G10)*(LZ10&gt;MA10)+($F10=$G10)*(LZ10=MA10)+($F10&lt;$G10)*(LZ10&lt;MA10),"")</f>
        <v/>
      </c>
      <c r="MD10" s="281" t="str">
        <f aca="false">IF((MC10&lt;&gt;""),IF(OR($F10&lt;&gt;$G10,PrSettings!$M$4="●"),(($F10-$G10)=(LZ10-MA10))*1,0),"")</f>
        <v/>
      </c>
      <c r="ME10" s="281" t="str">
        <f aca="false">IF((MC10&lt;&gt;""),($F10=LZ10)*($G10=MA10),"")</f>
        <v/>
      </c>
      <c r="MF10" s="281" t="str">
        <f aca="false">IF(MC10&lt;&gt;"",IF(ABS($F10-$G10)&gt;=PrSettings!$M$7,(ABS($F10-$G10-LZ10+MA10)&lt;=1)*1,IF(AND(MC10,$F10=$G10,$F10&gt;=PrSettings!$M$6),(ABS(LZ10-$F10)&lt;=1)*1,IF(AND(MC10,$F10+$G10&gt;=PrSettings!$M$8),(ABS(LZ10-$F10)+ABS(MA10-$G10)&lt;=1)*1,""))),"")</f>
        <v/>
      </c>
      <c r="MG10" s="289"/>
    </row>
    <row r="11" customFormat="false" ht="15.75" hidden="false" customHeight="false" outlineLevel="0" collapsed="false">
      <c r="B11" s="279" t="n">
        <f aca="false">INDEX(Groups!$C$7:$C$65,MATCH(C11,Groups!$D$7:$D$65,0))</f>
        <v>60</v>
      </c>
      <c r="C11" s="280" t="str">
        <f aca="false">CalcA!$P$27</f>
        <v>South Africa</v>
      </c>
      <c r="D11" s="281" t="n">
        <f aca="false">INDEX(Groups!$C$7:$C$65,MATCH(E11,Groups!$D$7:$D$65,0))</f>
        <v>25</v>
      </c>
      <c r="E11" s="280" t="str">
        <f aca="false">CalcA!$Q$27</f>
        <v>Rep. of Korea</v>
      </c>
      <c r="F11" s="282" t="n">
        <f aca="false">CalcA!$R$27</f>
        <v>0</v>
      </c>
      <c r="G11" s="283" t="n">
        <f aca="false">CalcA!$S$27</f>
        <v>2</v>
      </c>
      <c r="I11" s="279" t="n">
        <f aca="false">$B11</f>
        <v>60</v>
      </c>
      <c r="J11" s="280" t="str">
        <f aca="false">$C11</f>
        <v>South Africa</v>
      </c>
      <c r="K11" s="281" t="n">
        <f aca="false">$D11</f>
        <v>25</v>
      </c>
      <c r="L11" s="280" t="str">
        <f aca="false">$E11</f>
        <v>Rep. of Korea</v>
      </c>
      <c r="M11" s="284"/>
      <c r="N11" s="284"/>
      <c r="O11" s="290"/>
      <c r="P11" s="281" t="str">
        <f aca="false">IF(($F11&lt;&gt;"")*($G11&lt;&gt;"")*(M11&lt;&gt;"")*(N11&lt;&gt;""),($F11&gt;$G11)*(M11&gt;N11)+($F11=$G11)*(M11=N11)+($F11&lt;$G11)*(M11&lt;N11),"")</f>
        <v/>
      </c>
      <c r="Q11" s="281" t="str">
        <f aca="false">IF((P11&lt;&gt;""),IF(OR($F11&lt;&gt;$G11,PrSettings!$M$4="●"),(($F11-$G11)=(M11-N11))*1,0),"")</f>
        <v/>
      </c>
      <c r="R11" s="281" t="str">
        <f aca="false">IF((P11&lt;&gt;""),($F11=M11)*($G11=N11),"")</f>
        <v/>
      </c>
      <c r="S11" s="281" t="str">
        <f aca="false">IF(P11&lt;&gt;"",IF(ABS($F11-$G11)&gt;=PrSettings!$M$7,(ABS($F11-$G11-M11+N11)&lt;=1)*1,IF(AND(P11,$F11=$G11,$F11&gt;=PrSettings!$M$6),(ABS(M11-$F11)&lt;=1)*1,IF(AND(P11,$F11+$G11&gt;=PrSettings!$M$8),(ABS(M11-$F11)+ABS(N11-$G11)&lt;=1)*1,""))),"")</f>
        <v/>
      </c>
      <c r="T11" s="291"/>
      <c r="V11" s="279" t="n">
        <f aca="false">$B11</f>
        <v>60</v>
      </c>
      <c r="W11" s="280" t="str">
        <f aca="false">$C11</f>
        <v>South Africa</v>
      </c>
      <c r="X11" s="281" t="n">
        <f aca="false">$D11</f>
        <v>25</v>
      </c>
      <c r="Y11" s="280" t="str">
        <f aca="false">$E11</f>
        <v>Rep. of Korea</v>
      </c>
      <c r="Z11" s="284"/>
      <c r="AA11" s="284"/>
      <c r="AB11" s="290"/>
      <c r="AC11" s="281" t="str">
        <f aca="false">IF(($F11&lt;&gt;"")*($G11&lt;&gt;"")*(Z11&lt;&gt;"")*(AA11&lt;&gt;""),($F11&gt;$G11)*(Z11&gt;AA11)+($F11=$G11)*(Z11=AA11)+($F11&lt;$G11)*(Z11&lt;AA11),"")</f>
        <v/>
      </c>
      <c r="AD11" s="281" t="str">
        <f aca="false">IF((AC11&lt;&gt;""),IF(OR($F11&lt;&gt;$G11,PrSettings!$M$4="●"),(($F11-$G11)=(Z11-AA11))*1,0),"")</f>
        <v/>
      </c>
      <c r="AE11" s="281" t="str">
        <f aca="false">IF((AC11&lt;&gt;""),($F11=Z11)*($G11=AA11),"")</f>
        <v/>
      </c>
      <c r="AF11" s="281" t="str">
        <f aca="false">IF(AC11&lt;&gt;"",IF(ABS($F11-$G11)&gt;=PrSettings!$M$7,(ABS($F11-$G11-Z11+AA11)&lt;=1)*1,IF(AND(AC11,$F11=$G11,$F11&gt;=PrSettings!$M$6),(ABS(Z11-$F11)&lt;=1)*1,IF(AND(AC11,$F11+$G11&gt;=PrSettings!$M$8),(ABS(Z11-$F11)+ABS(AA11-$G11)&lt;=1)*1,""))),"")</f>
        <v/>
      </c>
      <c r="AG11" s="291"/>
      <c r="AI11" s="279" t="n">
        <f aca="false">$B11</f>
        <v>60</v>
      </c>
      <c r="AJ11" s="280" t="str">
        <f aca="false">$C11</f>
        <v>South Africa</v>
      </c>
      <c r="AK11" s="281" t="n">
        <f aca="false">$D11</f>
        <v>25</v>
      </c>
      <c r="AL11" s="280" t="str">
        <f aca="false">$E11</f>
        <v>Rep. of Korea</v>
      </c>
      <c r="AM11" s="284"/>
      <c r="AN11" s="284"/>
      <c r="AO11" s="290"/>
      <c r="AP11" s="281" t="str">
        <f aca="false">IF(($F11&lt;&gt;"")*($G11&lt;&gt;"")*(AM11&lt;&gt;"")*(AN11&lt;&gt;""),($F11&gt;$G11)*(AM11&gt;AN11)+($F11=$G11)*(AM11=AN11)+($F11&lt;$G11)*(AM11&lt;AN11),"")</f>
        <v/>
      </c>
      <c r="AQ11" s="281" t="str">
        <f aca="false">IF((AP11&lt;&gt;""),IF(OR($F11&lt;&gt;$G11,PrSettings!$M$4="●"),(($F11-$G11)=(AM11-AN11))*1,0),"")</f>
        <v/>
      </c>
      <c r="AR11" s="281" t="str">
        <f aca="false">IF((AP11&lt;&gt;""),($F11=AM11)*($G11=AN11),"")</f>
        <v/>
      </c>
      <c r="AS11" s="281" t="str">
        <f aca="false">IF(AP11&lt;&gt;"",IF(ABS($F11-$G11)&gt;=PrSettings!$M$7,(ABS($F11-$G11-AM11+AN11)&lt;=1)*1,IF(AND(AP11,$F11=$G11,$F11&gt;=PrSettings!$M$6),(ABS(AM11-$F11)&lt;=1)*1,IF(AND(AP11,$F11+$G11&gt;=PrSettings!$M$8),(ABS(AM11-$F11)+ABS(AN11-$G11)&lt;=1)*1,""))),"")</f>
        <v/>
      </c>
      <c r="AT11" s="291"/>
      <c r="AV11" s="279" t="n">
        <f aca="false">$B11</f>
        <v>60</v>
      </c>
      <c r="AW11" s="280" t="str">
        <f aca="false">$C11</f>
        <v>South Africa</v>
      </c>
      <c r="AX11" s="281" t="n">
        <f aca="false">$D11</f>
        <v>25</v>
      </c>
      <c r="AY11" s="280" t="str">
        <f aca="false">$E11</f>
        <v>Rep. of Korea</v>
      </c>
      <c r="AZ11" s="284"/>
      <c r="BA11" s="284"/>
      <c r="BB11" s="290"/>
      <c r="BC11" s="281" t="str">
        <f aca="false">IF(($F11&lt;&gt;"")*($G11&lt;&gt;"")*(AZ11&lt;&gt;"")*(BA11&lt;&gt;""),($F11&gt;$G11)*(AZ11&gt;BA11)+($F11=$G11)*(AZ11=BA11)+($F11&lt;$G11)*(AZ11&lt;BA11),"")</f>
        <v/>
      </c>
      <c r="BD11" s="281" t="str">
        <f aca="false">IF((BC11&lt;&gt;""),IF(OR($F11&lt;&gt;$G11,PrSettings!$M$4="●"),(($F11-$G11)=(AZ11-BA11))*1,0),"")</f>
        <v/>
      </c>
      <c r="BE11" s="281" t="str">
        <f aca="false">IF((BC11&lt;&gt;""),($F11=AZ11)*($G11=BA11),"")</f>
        <v/>
      </c>
      <c r="BF11" s="281" t="str">
        <f aca="false">IF(BC11&lt;&gt;"",IF(ABS($F11-$G11)&gt;=PrSettings!$M$7,(ABS($F11-$G11-AZ11+BA11)&lt;=1)*1,IF(AND(BC11,$F11=$G11,$F11&gt;=PrSettings!$M$6),(ABS(AZ11-$F11)&lt;=1)*1,IF(AND(BC11,$F11+$G11&gt;=PrSettings!$M$8),(ABS(AZ11-$F11)+ABS(BA11-$G11)&lt;=1)*1,""))),"")</f>
        <v/>
      </c>
      <c r="BG11" s="291"/>
      <c r="BI11" s="279" t="n">
        <f aca="false">$B11</f>
        <v>60</v>
      </c>
      <c r="BJ11" s="280" t="str">
        <f aca="false">$C11</f>
        <v>South Africa</v>
      </c>
      <c r="BK11" s="281" t="n">
        <f aca="false">$D11</f>
        <v>25</v>
      </c>
      <c r="BL11" s="280" t="str">
        <f aca="false">$E11</f>
        <v>Rep. of Korea</v>
      </c>
      <c r="BM11" s="284"/>
      <c r="BN11" s="284"/>
      <c r="BO11" s="290"/>
      <c r="BP11" s="281" t="str">
        <f aca="false">IF(($F11&lt;&gt;"")*($G11&lt;&gt;"")*(BM11&lt;&gt;"")*(BN11&lt;&gt;""),($F11&gt;$G11)*(BM11&gt;BN11)+($F11=$G11)*(BM11=BN11)+($F11&lt;$G11)*(BM11&lt;BN11),"")</f>
        <v/>
      </c>
      <c r="BQ11" s="281" t="str">
        <f aca="false">IF((BP11&lt;&gt;""),IF(OR($F11&lt;&gt;$G11,PrSettings!$M$4="●"),(($F11-$G11)=(BM11-BN11))*1,0),"")</f>
        <v/>
      </c>
      <c r="BR11" s="281" t="str">
        <f aca="false">IF((BP11&lt;&gt;""),($F11=BM11)*($G11=BN11),"")</f>
        <v/>
      </c>
      <c r="BS11" s="281" t="str">
        <f aca="false">IF(BP11&lt;&gt;"",IF(ABS($F11-$G11)&gt;=PrSettings!$M$7,(ABS($F11-$G11-BM11+BN11)&lt;=1)*1,IF(AND(BP11,$F11=$G11,$F11&gt;=PrSettings!$M$6),(ABS(BM11-$F11)&lt;=1)*1,IF(AND(BP11,$F11+$G11&gt;=PrSettings!$M$8),(ABS(BM11-$F11)+ABS(BN11-$G11)&lt;=1)*1,""))),"")</f>
        <v/>
      </c>
      <c r="BT11" s="291"/>
      <c r="BV11" s="279" t="n">
        <f aca="false">$B11</f>
        <v>60</v>
      </c>
      <c r="BW11" s="280" t="str">
        <f aca="false">$C11</f>
        <v>South Africa</v>
      </c>
      <c r="BX11" s="281" t="n">
        <f aca="false">$D11</f>
        <v>25</v>
      </c>
      <c r="BY11" s="280" t="str">
        <f aca="false">$E11</f>
        <v>Rep. of Korea</v>
      </c>
      <c r="BZ11" s="284"/>
      <c r="CA11" s="284"/>
      <c r="CB11" s="290"/>
      <c r="CC11" s="281" t="str">
        <f aca="false">IF(($F11&lt;&gt;"")*($G11&lt;&gt;"")*(BZ11&lt;&gt;"")*(CA11&lt;&gt;""),($F11&gt;$G11)*(BZ11&gt;CA11)+($F11=$G11)*(BZ11=CA11)+($F11&lt;$G11)*(BZ11&lt;CA11),"")</f>
        <v/>
      </c>
      <c r="CD11" s="281" t="str">
        <f aca="false">IF((CC11&lt;&gt;""),IF(OR($F11&lt;&gt;$G11,PrSettings!$M$4="●"),(($F11-$G11)=(BZ11-CA11))*1,0),"")</f>
        <v/>
      </c>
      <c r="CE11" s="281" t="str">
        <f aca="false">IF((CC11&lt;&gt;""),($F11=BZ11)*($G11=CA11),"")</f>
        <v/>
      </c>
      <c r="CF11" s="281" t="str">
        <f aca="false">IF(CC11&lt;&gt;"",IF(ABS($F11-$G11)&gt;=PrSettings!$M$7,(ABS($F11-$G11-BZ11+CA11)&lt;=1)*1,IF(AND(CC11,$F11=$G11,$F11&gt;=PrSettings!$M$6),(ABS(BZ11-$F11)&lt;=1)*1,IF(AND(CC11,$F11+$G11&gt;=PrSettings!$M$8),(ABS(BZ11-$F11)+ABS(CA11-$G11)&lt;=1)*1,""))),"")</f>
        <v/>
      </c>
      <c r="CG11" s="291"/>
      <c r="CI11" s="279" t="n">
        <f aca="false">$B11</f>
        <v>60</v>
      </c>
      <c r="CJ11" s="280" t="str">
        <f aca="false">$C11</f>
        <v>South Africa</v>
      </c>
      <c r="CK11" s="281" t="n">
        <f aca="false">$D11</f>
        <v>25</v>
      </c>
      <c r="CL11" s="280" t="str">
        <f aca="false">$E11</f>
        <v>Rep. of Korea</v>
      </c>
      <c r="CM11" s="284"/>
      <c r="CN11" s="284"/>
      <c r="CO11" s="290"/>
      <c r="CP11" s="281" t="str">
        <f aca="false">IF(($F11&lt;&gt;"")*($G11&lt;&gt;"")*(CM11&lt;&gt;"")*(CN11&lt;&gt;""),($F11&gt;$G11)*(CM11&gt;CN11)+($F11=$G11)*(CM11=CN11)+($F11&lt;$G11)*(CM11&lt;CN11),"")</f>
        <v/>
      </c>
      <c r="CQ11" s="281" t="str">
        <f aca="false">IF((CP11&lt;&gt;""),IF(OR($F11&lt;&gt;$G11,PrSettings!$M$4="●"),(($F11-$G11)=(CM11-CN11))*1,0),"")</f>
        <v/>
      </c>
      <c r="CR11" s="281" t="str">
        <f aca="false">IF((CP11&lt;&gt;""),($F11=CM11)*($G11=CN11),"")</f>
        <v/>
      </c>
      <c r="CS11" s="281" t="str">
        <f aca="false">IF(CP11&lt;&gt;"",IF(ABS($F11-$G11)&gt;=PrSettings!$M$7,(ABS($F11-$G11-CM11+CN11)&lt;=1)*1,IF(AND(CP11,$F11=$G11,$F11&gt;=PrSettings!$M$6),(ABS(CM11-$F11)&lt;=1)*1,IF(AND(CP11,$F11+$G11&gt;=PrSettings!$M$8),(ABS(CM11-$F11)+ABS(CN11-$G11)&lt;=1)*1,""))),"")</f>
        <v/>
      </c>
      <c r="CT11" s="291"/>
      <c r="CV11" s="279" t="n">
        <f aca="false">$B11</f>
        <v>60</v>
      </c>
      <c r="CW11" s="280" t="str">
        <f aca="false">$C11</f>
        <v>South Africa</v>
      </c>
      <c r="CX11" s="281" t="n">
        <f aca="false">$D11</f>
        <v>25</v>
      </c>
      <c r="CY11" s="280" t="str">
        <f aca="false">$E11</f>
        <v>Rep. of Korea</v>
      </c>
      <c r="CZ11" s="284"/>
      <c r="DA11" s="284"/>
      <c r="DB11" s="290"/>
      <c r="DC11" s="281" t="str">
        <f aca="false">IF(($F11&lt;&gt;"")*($G11&lt;&gt;"")*(CZ11&lt;&gt;"")*(DA11&lt;&gt;""),($F11&gt;$G11)*(CZ11&gt;DA11)+($F11=$G11)*(CZ11=DA11)+($F11&lt;$G11)*(CZ11&lt;DA11),"")</f>
        <v/>
      </c>
      <c r="DD11" s="281" t="str">
        <f aca="false">IF((DC11&lt;&gt;""),IF(OR($F11&lt;&gt;$G11,PrSettings!$M$4="●"),(($F11-$G11)=(CZ11-DA11))*1,0),"")</f>
        <v/>
      </c>
      <c r="DE11" s="281" t="str">
        <f aca="false">IF((DC11&lt;&gt;""),($F11=CZ11)*($G11=DA11),"")</f>
        <v/>
      </c>
      <c r="DF11" s="281" t="str">
        <f aca="false">IF(DC11&lt;&gt;"",IF(ABS($F11-$G11)&gt;=PrSettings!$M$7,(ABS($F11-$G11-CZ11+DA11)&lt;=1)*1,IF(AND(DC11,$F11=$G11,$F11&gt;=PrSettings!$M$6),(ABS(CZ11-$F11)&lt;=1)*1,IF(AND(DC11,$F11+$G11&gt;=PrSettings!$M$8),(ABS(CZ11-$F11)+ABS(DA11-$G11)&lt;=1)*1,""))),"")</f>
        <v/>
      </c>
      <c r="DG11" s="291"/>
      <c r="DI11" s="279" t="n">
        <f aca="false">$B11</f>
        <v>60</v>
      </c>
      <c r="DJ11" s="280" t="str">
        <f aca="false">$C11</f>
        <v>South Africa</v>
      </c>
      <c r="DK11" s="281" t="n">
        <f aca="false">$D11</f>
        <v>25</v>
      </c>
      <c r="DL11" s="280" t="str">
        <f aca="false">$E11</f>
        <v>Rep. of Korea</v>
      </c>
      <c r="DM11" s="284"/>
      <c r="DN11" s="284"/>
      <c r="DO11" s="290"/>
      <c r="DP11" s="281" t="str">
        <f aca="false">IF(($F11&lt;&gt;"")*($G11&lt;&gt;"")*(DM11&lt;&gt;"")*(DN11&lt;&gt;""),($F11&gt;$G11)*(DM11&gt;DN11)+($F11=$G11)*(DM11=DN11)+($F11&lt;$G11)*(DM11&lt;DN11),"")</f>
        <v/>
      </c>
      <c r="DQ11" s="281" t="str">
        <f aca="false">IF((DP11&lt;&gt;""),IF(OR($F11&lt;&gt;$G11,PrSettings!$M$4="●"),(($F11-$G11)=(DM11-DN11))*1,0),"")</f>
        <v/>
      </c>
      <c r="DR11" s="281" t="str">
        <f aca="false">IF((DP11&lt;&gt;""),($F11=DM11)*($G11=DN11),"")</f>
        <v/>
      </c>
      <c r="DS11" s="281" t="str">
        <f aca="false">IF(DP11&lt;&gt;"",IF(ABS($F11-$G11)&gt;=PrSettings!$M$7,(ABS($F11-$G11-DM11+DN11)&lt;=1)*1,IF(AND(DP11,$F11=$G11,$F11&gt;=PrSettings!$M$6),(ABS(DM11-$F11)&lt;=1)*1,IF(AND(DP11,$F11+$G11&gt;=PrSettings!$M$8),(ABS(DM11-$F11)+ABS(DN11-$G11)&lt;=1)*1,""))),"")</f>
        <v/>
      </c>
      <c r="DT11" s="291"/>
      <c r="DV11" s="279" t="n">
        <f aca="false">$B11</f>
        <v>60</v>
      </c>
      <c r="DW11" s="280" t="str">
        <f aca="false">$C11</f>
        <v>South Africa</v>
      </c>
      <c r="DX11" s="281" t="n">
        <f aca="false">$D11</f>
        <v>25</v>
      </c>
      <c r="DY11" s="280" t="str">
        <f aca="false">$E11</f>
        <v>Rep. of Korea</v>
      </c>
      <c r="DZ11" s="284"/>
      <c r="EA11" s="284"/>
      <c r="EB11" s="290"/>
      <c r="EC11" s="281" t="str">
        <f aca="false">IF(($F11&lt;&gt;"")*($G11&lt;&gt;"")*(DZ11&lt;&gt;"")*(EA11&lt;&gt;""),($F11&gt;$G11)*(DZ11&gt;EA11)+($F11=$G11)*(DZ11=EA11)+($F11&lt;$G11)*(DZ11&lt;EA11),"")</f>
        <v/>
      </c>
      <c r="ED11" s="281" t="str">
        <f aca="false">IF((EC11&lt;&gt;""),IF(OR($F11&lt;&gt;$G11,PrSettings!$M$4="●"),(($F11-$G11)=(DZ11-EA11))*1,0),"")</f>
        <v/>
      </c>
      <c r="EE11" s="281" t="str">
        <f aca="false">IF((EC11&lt;&gt;""),($F11=DZ11)*($G11=EA11),"")</f>
        <v/>
      </c>
      <c r="EF11" s="281" t="str">
        <f aca="false">IF(EC11&lt;&gt;"",IF(ABS($F11-$G11)&gt;=PrSettings!$M$7,(ABS($F11-$G11-DZ11+EA11)&lt;=1)*1,IF(AND(EC11,$F11=$G11,$F11&gt;=PrSettings!$M$6),(ABS(DZ11-$F11)&lt;=1)*1,IF(AND(EC11,$F11+$G11&gt;=PrSettings!$M$8),(ABS(DZ11-$F11)+ABS(EA11-$G11)&lt;=1)*1,""))),"")</f>
        <v/>
      </c>
      <c r="EG11" s="291"/>
      <c r="EI11" s="279" t="n">
        <f aca="false">$B11</f>
        <v>60</v>
      </c>
      <c r="EJ11" s="280" t="str">
        <f aca="false">$C11</f>
        <v>South Africa</v>
      </c>
      <c r="EK11" s="281" t="n">
        <f aca="false">$D11</f>
        <v>25</v>
      </c>
      <c r="EL11" s="280" t="str">
        <f aca="false">$E11</f>
        <v>Rep. of Korea</v>
      </c>
      <c r="EM11" s="284"/>
      <c r="EN11" s="284"/>
      <c r="EO11" s="290"/>
      <c r="EP11" s="281" t="str">
        <f aca="false">IF(($F11&lt;&gt;"")*($G11&lt;&gt;"")*(EM11&lt;&gt;"")*(EN11&lt;&gt;""),($F11&gt;$G11)*(EM11&gt;EN11)+($F11=$G11)*(EM11=EN11)+($F11&lt;$G11)*(EM11&lt;EN11),"")</f>
        <v/>
      </c>
      <c r="EQ11" s="281" t="str">
        <f aca="false">IF((EP11&lt;&gt;""),IF(OR($F11&lt;&gt;$G11,PrSettings!$M$4="●"),(($F11-$G11)=(EM11-EN11))*1,0),"")</f>
        <v/>
      </c>
      <c r="ER11" s="281" t="str">
        <f aca="false">IF((EP11&lt;&gt;""),($F11=EM11)*($G11=EN11),"")</f>
        <v/>
      </c>
      <c r="ES11" s="281" t="str">
        <f aca="false">IF(EP11&lt;&gt;"",IF(ABS($F11-$G11)&gt;=PrSettings!$M$7,(ABS($F11-$G11-EM11+EN11)&lt;=1)*1,IF(AND(EP11,$F11=$G11,$F11&gt;=PrSettings!$M$6),(ABS(EM11-$F11)&lt;=1)*1,IF(AND(EP11,$F11+$G11&gt;=PrSettings!$M$8),(ABS(EM11-$F11)+ABS(EN11-$G11)&lt;=1)*1,""))),"")</f>
        <v/>
      </c>
      <c r="ET11" s="291"/>
      <c r="EV11" s="279" t="n">
        <f aca="false">$B11</f>
        <v>60</v>
      </c>
      <c r="EW11" s="280" t="str">
        <f aca="false">$C11</f>
        <v>South Africa</v>
      </c>
      <c r="EX11" s="281" t="n">
        <f aca="false">$D11</f>
        <v>25</v>
      </c>
      <c r="EY11" s="280" t="str">
        <f aca="false">$E11</f>
        <v>Rep. of Korea</v>
      </c>
      <c r="EZ11" s="284"/>
      <c r="FA11" s="284"/>
      <c r="FB11" s="290"/>
      <c r="FC11" s="281" t="str">
        <f aca="false">IF(($F11&lt;&gt;"")*($G11&lt;&gt;"")*(EZ11&lt;&gt;"")*(FA11&lt;&gt;""),($F11&gt;$G11)*(EZ11&gt;FA11)+($F11=$G11)*(EZ11=FA11)+($F11&lt;$G11)*(EZ11&lt;FA11),"")</f>
        <v/>
      </c>
      <c r="FD11" s="281" t="str">
        <f aca="false">IF((FC11&lt;&gt;""),IF(OR($F11&lt;&gt;$G11,PrSettings!$M$4="●"),(($F11-$G11)=(EZ11-FA11))*1,0),"")</f>
        <v/>
      </c>
      <c r="FE11" s="281" t="str">
        <f aca="false">IF((FC11&lt;&gt;""),($F11=EZ11)*($G11=FA11),"")</f>
        <v/>
      </c>
      <c r="FF11" s="281" t="str">
        <f aca="false">IF(FC11&lt;&gt;"",IF(ABS($F11-$G11)&gt;=PrSettings!$M$7,(ABS($F11-$G11-EZ11+FA11)&lt;=1)*1,IF(AND(FC11,$F11=$G11,$F11&gt;=PrSettings!$M$6),(ABS(EZ11-$F11)&lt;=1)*1,IF(AND(FC11,$F11+$G11&gt;=PrSettings!$M$8),(ABS(EZ11-$F11)+ABS(FA11-$G11)&lt;=1)*1,""))),"")</f>
        <v/>
      </c>
      <c r="FG11" s="291"/>
      <c r="FI11" s="279" t="n">
        <f aca="false">$B11</f>
        <v>60</v>
      </c>
      <c r="FJ11" s="280" t="str">
        <f aca="false">$C11</f>
        <v>South Africa</v>
      </c>
      <c r="FK11" s="281" t="n">
        <f aca="false">$D11</f>
        <v>25</v>
      </c>
      <c r="FL11" s="280" t="str">
        <f aca="false">$E11</f>
        <v>Rep. of Korea</v>
      </c>
      <c r="FM11" s="284"/>
      <c r="FN11" s="284"/>
      <c r="FO11" s="290"/>
      <c r="FP11" s="281" t="str">
        <f aca="false">IF(($F11&lt;&gt;"")*($G11&lt;&gt;"")*(FM11&lt;&gt;"")*(FN11&lt;&gt;""),($F11&gt;$G11)*(FM11&gt;FN11)+($F11=$G11)*(FM11=FN11)+($F11&lt;$G11)*(FM11&lt;FN11),"")</f>
        <v/>
      </c>
      <c r="FQ11" s="281" t="str">
        <f aca="false">IF((FP11&lt;&gt;""),IF(OR($F11&lt;&gt;$G11,PrSettings!$M$4="●"),(($F11-$G11)=(FM11-FN11))*1,0),"")</f>
        <v/>
      </c>
      <c r="FR11" s="281" t="str">
        <f aca="false">IF((FP11&lt;&gt;""),($F11=FM11)*($G11=FN11),"")</f>
        <v/>
      </c>
      <c r="FS11" s="281" t="str">
        <f aca="false">IF(FP11&lt;&gt;"",IF(ABS($F11-$G11)&gt;=PrSettings!$M$7,(ABS($F11-$G11-FM11+FN11)&lt;=1)*1,IF(AND(FP11,$F11=$G11,$F11&gt;=PrSettings!$M$6),(ABS(FM11-$F11)&lt;=1)*1,IF(AND(FP11,$F11+$G11&gt;=PrSettings!$M$8),(ABS(FM11-$F11)+ABS(FN11-$G11)&lt;=1)*1,""))),"")</f>
        <v/>
      </c>
      <c r="FT11" s="291"/>
      <c r="FV11" s="279" t="n">
        <f aca="false">$B11</f>
        <v>60</v>
      </c>
      <c r="FW11" s="280" t="str">
        <f aca="false">$C11</f>
        <v>South Africa</v>
      </c>
      <c r="FX11" s="281" t="n">
        <f aca="false">$D11</f>
        <v>25</v>
      </c>
      <c r="FY11" s="280" t="str">
        <f aca="false">$E11</f>
        <v>Rep. of Korea</v>
      </c>
      <c r="FZ11" s="284"/>
      <c r="GA11" s="284"/>
      <c r="GB11" s="290"/>
      <c r="GC11" s="281" t="str">
        <f aca="false">IF(($F11&lt;&gt;"")*($G11&lt;&gt;"")*(FZ11&lt;&gt;"")*(GA11&lt;&gt;""),($F11&gt;$G11)*(FZ11&gt;GA11)+($F11=$G11)*(FZ11=GA11)+($F11&lt;$G11)*(FZ11&lt;GA11),"")</f>
        <v/>
      </c>
      <c r="GD11" s="281" t="str">
        <f aca="false">IF((GC11&lt;&gt;""),IF(OR($F11&lt;&gt;$G11,PrSettings!$M$4="●"),(($F11-$G11)=(FZ11-GA11))*1,0),"")</f>
        <v/>
      </c>
      <c r="GE11" s="281" t="str">
        <f aca="false">IF((GC11&lt;&gt;""),($F11=FZ11)*($G11=GA11),"")</f>
        <v/>
      </c>
      <c r="GF11" s="281" t="str">
        <f aca="false">IF(GC11&lt;&gt;"",IF(ABS($F11-$G11)&gt;=PrSettings!$M$7,(ABS($F11-$G11-FZ11+GA11)&lt;=1)*1,IF(AND(GC11,$F11=$G11,$F11&gt;=PrSettings!$M$6),(ABS(FZ11-$F11)&lt;=1)*1,IF(AND(GC11,$F11+$G11&gt;=PrSettings!$M$8),(ABS(FZ11-$F11)+ABS(GA11-$G11)&lt;=1)*1,""))),"")</f>
        <v/>
      </c>
      <c r="GG11" s="291"/>
      <c r="GI11" s="279" t="n">
        <f aca="false">$B11</f>
        <v>60</v>
      </c>
      <c r="GJ11" s="280" t="str">
        <f aca="false">$C11</f>
        <v>South Africa</v>
      </c>
      <c r="GK11" s="281" t="n">
        <f aca="false">$D11</f>
        <v>25</v>
      </c>
      <c r="GL11" s="280" t="str">
        <f aca="false">$E11</f>
        <v>Rep. of Korea</v>
      </c>
      <c r="GM11" s="284"/>
      <c r="GN11" s="284"/>
      <c r="GO11" s="290"/>
      <c r="GP11" s="281" t="str">
        <f aca="false">IF(($F11&lt;&gt;"")*($G11&lt;&gt;"")*(GM11&lt;&gt;"")*(GN11&lt;&gt;""),($F11&gt;$G11)*(GM11&gt;GN11)+($F11=$G11)*(GM11=GN11)+($F11&lt;$G11)*(GM11&lt;GN11),"")</f>
        <v/>
      </c>
      <c r="GQ11" s="281" t="str">
        <f aca="false">IF((GP11&lt;&gt;""),IF(OR($F11&lt;&gt;$G11,PrSettings!$M$4="●"),(($F11-$G11)=(GM11-GN11))*1,0),"")</f>
        <v/>
      </c>
      <c r="GR11" s="281" t="str">
        <f aca="false">IF((GP11&lt;&gt;""),($F11=GM11)*($G11=GN11),"")</f>
        <v/>
      </c>
      <c r="GS11" s="281" t="str">
        <f aca="false">IF(GP11&lt;&gt;"",IF(ABS($F11-$G11)&gt;=PrSettings!$M$7,(ABS($F11-$G11-GM11+GN11)&lt;=1)*1,IF(AND(GP11,$F11=$G11,$F11&gt;=PrSettings!$M$6),(ABS(GM11-$F11)&lt;=1)*1,IF(AND(GP11,$F11+$G11&gt;=PrSettings!$M$8),(ABS(GM11-$F11)+ABS(GN11-$G11)&lt;=1)*1,""))),"")</f>
        <v/>
      </c>
      <c r="GT11" s="291"/>
      <c r="GV11" s="279" t="n">
        <f aca="false">$B11</f>
        <v>60</v>
      </c>
      <c r="GW11" s="280" t="str">
        <f aca="false">$C11</f>
        <v>South Africa</v>
      </c>
      <c r="GX11" s="281" t="n">
        <f aca="false">$D11</f>
        <v>25</v>
      </c>
      <c r="GY11" s="280" t="str">
        <f aca="false">$E11</f>
        <v>Rep. of Korea</v>
      </c>
      <c r="GZ11" s="284"/>
      <c r="HA11" s="284"/>
      <c r="HB11" s="290"/>
      <c r="HC11" s="281" t="str">
        <f aca="false">IF(($F11&lt;&gt;"")*($G11&lt;&gt;"")*(GZ11&lt;&gt;"")*(HA11&lt;&gt;""),($F11&gt;$G11)*(GZ11&gt;HA11)+($F11=$G11)*(GZ11=HA11)+($F11&lt;$G11)*(GZ11&lt;HA11),"")</f>
        <v/>
      </c>
      <c r="HD11" s="281" t="str">
        <f aca="false">IF((HC11&lt;&gt;""),IF(OR($F11&lt;&gt;$G11,PrSettings!$M$4="●"),(($F11-$G11)=(GZ11-HA11))*1,0),"")</f>
        <v/>
      </c>
      <c r="HE11" s="281" t="str">
        <f aca="false">IF((HC11&lt;&gt;""),($F11=GZ11)*($G11=HA11),"")</f>
        <v/>
      </c>
      <c r="HF11" s="281" t="str">
        <f aca="false">IF(HC11&lt;&gt;"",IF(ABS($F11-$G11)&gt;=PrSettings!$M$7,(ABS($F11-$G11-GZ11+HA11)&lt;=1)*1,IF(AND(HC11,$F11=$G11,$F11&gt;=PrSettings!$M$6),(ABS(GZ11-$F11)&lt;=1)*1,IF(AND(HC11,$F11+$G11&gt;=PrSettings!$M$8),(ABS(GZ11-$F11)+ABS(HA11-$G11)&lt;=1)*1,""))),"")</f>
        <v/>
      </c>
      <c r="HG11" s="291"/>
      <c r="HI11" s="279" t="n">
        <f aca="false">$B11</f>
        <v>60</v>
      </c>
      <c r="HJ11" s="280" t="str">
        <f aca="false">$C11</f>
        <v>South Africa</v>
      </c>
      <c r="HK11" s="281" t="n">
        <f aca="false">$D11</f>
        <v>25</v>
      </c>
      <c r="HL11" s="280" t="str">
        <f aca="false">$E11</f>
        <v>Rep. of Korea</v>
      </c>
      <c r="HM11" s="284"/>
      <c r="HN11" s="284"/>
      <c r="HO11" s="290"/>
      <c r="HP11" s="281" t="str">
        <f aca="false">IF(($F11&lt;&gt;"")*($G11&lt;&gt;"")*(HM11&lt;&gt;"")*(HN11&lt;&gt;""),($F11&gt;$G11)*(HM11&gt;HN11)+($F11=$G11)*(HM11=HN11)+($F11&lt;$G11)*(HM11&lt;HN11),"")</f>
        <v/>
      </c>
      <c r="HQ11" s="281" t="str">
        <f aca="false">IF((HP11&lt;&gt;""),IF(OR($F11&lt;&gt;$G11,PrSettings!$M$4="●"),(($F11-$G11)=(HM11-HN11))*1,0),"")</f>
        <v/>
      </c>
      <c r="HR11" s="281" t="str">
        <f aca="false">IF((HP11&lt;&gt;""),($F11=HM11)*($G11=HN11),"")</f>
        <v/>
      </c>
      <c r="HS11" s="281" t="str">
        <f aca="false">IF(HP11&lt;&gt;"",IF(ABS($F11-$G11)&gt;=PrSettings!$M$7,(ABS($F11-$G11-HM11+HN11)&lt;=1)*1,IF(AND(HP11,$F11=$G11,$F11&gt;=PrSettings!$M$6),(ABS(HM11-$F11)&lt;=1)*1,IF(AND(HP11,$F11+$G11&gt;=PrSettings!$M$8),(ABS(HM11-$F11)+ABS(HN11-$G11)&lt;=1)*1,""))),"")</f>
        <v/>
      </c>
      <c r="HT11" s="291"/>
      <c r="HV11" s="279" t="n">
        <f aca="false">$B11</f>
        <v>60</v>
      </c>
      <c r="HW11" s="280" t="str">
        <f aca="false">$C11</f>
        <v>South Africa</v>
      </c>
      <c r="HX11" s="281" t="n">
        <f aca="false">$D11</f>
        <v>25</v>
      </c>
      <c r="HY11" s="280" t="str">
        <f aca="false">$E11</f>
        <v>Rep. of Korea</v>
      </c>
      <c r="HZ11" s="284"/>
      <c r="IA11" s="284"/>
      <c r="IB11" s="290"/>
      <c r="IC11" s="281" t="str">
        <f aca="false">IF(($F11&lt;&gt;"")*($G11&lt;&gt;"")*(HZ11&lt;&gt;"")*(IA11&lt;&gt;""),($F11&gt;$G11)*(HZ11&gt;IA11)+($F11=$G11)*(HZ11=IA11)+($F11&lt;$G11)*(HZ11&lt;IA11),"")</f>
        <v/>
      </c>
      <c r="ID11" s="281" t="str">
        <f aca="false">IF((IC11&lt;&gt;""),IF(OR($F11&lt;&gt;$G11,PrSettings!$M$4="●"),(($F11-$G11)=(HZ11-IA11))*1,0),"")</f>
        <v/>
      </c>
      <c r="IE11" s="281" t="str">
        <f aca="false">IF((IC11&lt;&gt;""),($F11=HZ11)*($G11=IA11),"")</f>
        <v/>
      </c>
      <c r="IF11" s="281" t="str">
        <f aca="false">IF(IC11&lt;&gt;"",IF(ABS($F11-$G11)&gt;=PrSettings!$M$7,(ABS($F11-$G11-HZ11+IA11)&lt;=1)*1,IF(AND(IC11,$F11=$G11,$F11&gt;=PrSettings!$M$6),(ABS(HZ11-$F11)&lt;=1)*1,IF(AND(IC11,$F11+$G11&gt;=PrSettings!$M$8),(ABS(HZ11-$F11)+ABS(IA11-$G11)&lt;=1)*1,""))),"")</f>
        <v/>
      </c>
      <c r="IG11" s="291"/>
      <c r="II11" s="279" t="n">
        <f aca="false">$B11</f>
        <v>60</v>
      </c>
      <c r="IJ11" s="280" t="str">
        <f aca="false">$C11</f>
        <v>South Africa</v>
      </c>
      <c r="IK11" s="281" t="n">
        <f aca="false">$D11</f>
        <v>25</v>
      </c>
      <c r="IL11" s="280" t="str">
        <f aca="false">$E11</f>
        <v>Rep. of Korea</v>
      </c>
      <c r="IM11" s="284"/>
      <c r="IN11" s="284"/>
      <c r="IO11" s="290"/>
      <c r="IP11" s="281" t="str">
        <f aca="false">IF(($F11&lt;&gt;"")*($G11&lt;&gt;"")*(IM11&lt;&gt;"")*(IN11&lt;&gt;""),($F11&gt;$G11)*(IM11&gt;IN11)+($F11=$G11)*(IM11=IN11)+($F11&lt;$G11)*(IM11&lt;IN11),"")</f>
        <v/>
      </c>
      <c r="IQ11" s="281" t="str">
        <f aca="false">IF((IP11&lt;&gt;""),IF(OR($F11&lt;&gt;$G11,PrSettings!$M$4="●"),(($F11-$G11)=(IM11-IN11))*1,0),"")</f>
        <v/>
      </c>
      <c r="IR11" s="281" t="str">
        <f aca="false">IF((IP11&lt;&gt;""),($F11=IM11)*($G11=IN11),"")</f>
        <v/>
      </c>
      <c r="IS11" s="281" t="str">
        <f aca="false">IF(IP11&lt;&gt;"",IF(ABS($F11-$G11)&gt;=PrSettings!$M$7,(ABS($F11-$G11-IM11+IN11)&lt;=1)*1,IF(AND(IP11,$F11=$G11,$F11&gt;=PrSettings!$M$6),(ABS(IM11-$F11)&lt;=1)*1,IF(AND(IP11,$F11+$G11&gt;=PrSettings!$M$8),(ABS(IM11-$F11)+ABS(IN11-$G11)&lt;=1)*1,""))),"")</f>
        <v/>
      </c>
      <c r="IT11" s="291"/>
      <c r="IV11" s="279" t="n">
        <f aca="false">$B11</f>
        <v>60</v>
      </c>
      <c r="IW11" s="280" t="str">
        <f aca="false">$C11</f>
        <v>South Africa</v>
      </c>
      <c r="IX11" s="281" t="n">
        <f aca="false">$D11</f>
        <v>25</v>
      </c>
      <c r="IY11" s="280" t="str">
        <f aca="false">$E11</f>
        <v>Rep. of Korea</v>
      </c>
      <c r="IZ11" s="284"/>
      <c r="JA11" s="284"/>
      <c r="JB11" s="290"/>
      <c r="JC11" s="281" t="str">
        <f aca="false">IF(($F11&lt;&gt;"")*($G11&lt;&gt;"")*(IZ11&lt;&gt;"")*(JA11&lt;&gt;""),($F11&gt;$G11)*(IZ11&gt;JA11)+($F11=$G11)*(IZ11=JA11)+($F11&lt;$G11)*(IZ11&lt;JA11),"")</f>
        <v/>
      </c>
      <c r="JD11" s="281" t="str">
        <f aca="false">IF((JC11&lt;&gt;""),IF(OR($F11&lt;&gt;$G11,PrSettings!$M$4="●"),(($F11-$G11)=(IZ11-JA11))*1,0),"")</f>
        <v/>
      </c>
      <c r="JE11" s="281" t="str">
        <f aca="false">IF((JC11&lt;&gt;""),($F11=IZ11)*($G11=JA11),"")</f>
        <v/>
      </c>
      <c r="JF11" s="281" t="str">
        <f aca="false">IF(JC11&lt;&gt;"",IF(ABS($F11-$G11)&gt;=PrSettings!$M$7,(ABS($F11-$G11-IZ11+JA11)&lt;=1)*1,IF(AND(JC11,$F11=$G11,$F11&gt;=PrSettings!$M$6),(ABS(IZ11-$F11)&lt;=1)*1,IF(AND(JC11,$F11+$G11&gt;=PrSettings!$M$8),(ABS(IZ11-$F11)+ABS(JA11-$G11)&lt;=1)*1,""))),"")</f>
        <v/>
      </c>
      <c r="JG11" s="291"/>
      <c r="JI11" s="279" t="n">
        <f aca="false">$B11</f>
        <v>60</v>
      </c>
      <c r="JJ11" s="280" t="str">
        <f aca="false">$C11</f>
        <v>South Africa</v>
      </c>
      <c r="JK11" s="281" t="n">
        <f aca="false">$D11</f>
        <v>25</v>
      </c>
      <c r="JL11" s="280" t="str">
        <f aca="false">$E11</f>
        <v>Rep. of Korea</v>
      </c>
      <c r="JM11" s="284"/>
      <c r="JN11" s="284"/>
      <c r="JO11" s="290"/>
      <c r="JP11" s="281" t="str">
        <f aca="false">IF(($F11&lt;&gt;"")*($G11&lt;&gt;"")*(JM11&lt;&gt;"")*(JN11&lt;&gt;""),($F11&gt;$G11)*(JM11&gt;JN11)+($F11=$G11)*(JM11=JN11)+($F11&lt;$G11)*(JM11&lt;JN11),"")</f>
        <v/>
      </c>
      <c r="JQ11" s="281" t="str">
        <f aca="false">IF((JP11&lt;&gt;""),IF(OR($F11&lt;&gt;$G11,PrSettings!$M$4="●"),(($F11-$G11)=(JM11-JN11))*1,0),"")</f>
        <v/>
      </c>
      <c r="JR11" s="281" t="str">
        <f aca="false">IF((JP11&lt;&gt;""),($F11=JM11)*($G11=JN11),"")</f>
        <v/>
      </c>
      <c r="JS11" s="281" t="str">
        <f aca="false">IF(JP11&lt;&gt;"",IF(ABS($F11-$G11)&gt;=PrSettings!$M$7,(ABS($F11-$G11-JM11+JN11)&lt;=1)*1,IF(AND(JP11,$F11=$G11,$F11&gt;=PrSettings!$M$6),(ABS(JM11-$F11)&lt;=1)*1,IF(AND(JP11,$F11+$G11&gt;=PrSettings!$M$8),(ABS(JM11-$F11)+ABS(JN11-$G11)&lt;=1)*1,""))),"")</f>
        <v/>
      </c>
      <c r="JT11" s="291"/>
      <c r="JV11" s="279" t="n">
        <f aca="false">$B11</f>
        <v>60</v>
      </c>
      <c r="JW11" s="280" t="str">
        <f aca="false">$C11</f>
        <v>South Africa</v>
      </c>
      <c r="JX11" s="281" t="n">
        <f aca="false">$D11</f>
        <v>25</v>
      </c>
      <c r="JY11" s="280" t="str">
        <f aca="false">$E11</f>
        <v>Rep. of Korea</v>
      </c>
      <c r="JZ11" s="284"/>
      <c r="KA11" s="284"/>
      <c r="KB11" s="290"/>
      <c r="KC11" s="281" t="str">
        <f aca="false">IF(($F11&lt;&gt;"")*($G11&lt;&gt;"")*(JZ11&lt;&gt;"")*(KA11&lt;&gt;""),($F11&gt;$G11)*(JZ11&gt;KA11)+($F11=$G11)*(JZ11=KA11)+($F11&lt;$G11)*(JZ11&lt;KA11),"")</f>
        <v/>
      </c>
      <c r="KD11" s="281" t="str">
        <f aca="false">IF((KC11&lt;&gt;""),IF(OR($F11&lt;&gt;$G11,PrSettings!$M$4="●"),(($F11-$G11)=(JZ11-KA11))*1,0),"")</f>
        <v/>
      </c>
      <c r="KE11" s="281" t="str">
        <f aca="false">IF((KC11&lt;&gt;""),($F11=JZ11)*($G11=KA11),"")</f>
        <v/>
      </c>
      <c r="KF11" s="281" t="str">
        <f aca="false">IF(KC11&lt;&gt;"",IF(ABS($F11-$G11)&gt;=PrSettings!$M$7,(ABS($F11-$G11-JZ11+KA11)&lt;=1)*1,IF(AND(KC11,$F11=$G11,$F11&gt;=PrSettings!$M$6),(ABS(JZ11-$F11)&lt;=1)*1,IF(AND(KC11,$F11+$G11&gt;=PrSettings!$M$8),(ABS(JZ11-$F11)+ABS(KA11-$G11)&lt;=1)*1,""))),"")</f>
        <v/>
      </c>
      <c r="KG11" s="291"/>
      <c r="KI11" s="279" t="n">
        <f aca="false">$B11</f>
        <v>60</v>
      </c>
      <c r="KJ11" s="280" t="str">
        <f aca="false">$C11</f>
        <v>South Africa</v>
      </c>
      <c r="KK11" s="281" t="n">
        <f aca="false">$D11</f>
        <v>25</v>
      </c>
      <c r="KL11" s="280" t="str">
        <f aca="false">$E11</f>
        <v>Rep. of Korea</v>
      </c>
      <c r="KM11" s="284"/>
      <c r="KN11" s="284"/>
      <c r="KO11" s="290"/>
      <c r="KP11" s="281" t="str">
        <f aca="false">IF(($F11&lt;&gt;"")*($G11&lt;&gt;"")*(KM11&lt;&gt;"")*(KN11&lt;&gt;""),($F11&gt;$G11)*(KM11&gt;KN11)+($F11=$G11)*(KM11=KN11)+($F11&lt;$G11)*(KM11&lt;KN11),"")</f>
        <v/>
      </c>
      <c r="KQ11" s="281" t="str">
        <f aca="false">IF((KP11&lt;&gt;""),IF(OR($F11&lt;&gt;$G11,PrSettings!$M$4="●"),(($F11-$G11)=(KM11-KN11))*1,0),"")</f>
        <v/>
      </c>
      <c r="KR11" s="281" t="str">
        <f aca="false">IF((KP11&lt;&gt;""),($F11=KM11)*($G11=KN11),"")</f>
        <v/>
      </c>
      <c r="KS11" s="281" t="str">
        <f aca="false">IF(KP11&lt;&gt;"",IF(ABS($F11-$G11)&gt;=PrSettings!$M$7,(ABS($F11-$G11-KM11+KN11)&lt;=1)*1,IF(AND(KP11,$F11=$G11,$F11&gt;=PrSettings!$M$6),(ABS(KM11-$F11)&lt;=1)*1,IF(AND(KP11,$F11+$G11&gt;=PrSettings!$M$8),(ABS(KM11-$F11)+ABS(KN11-$G11)&lt;=1)*1,""))),"")</f>
        <v/>
      </c>
      <c r="KT11" s="291"/>
      <c r="KV11" s="279" t="n">
        <f aca="false">$B11</f>
        <v>60</v>
      </c>
      <c r="KW11" s="280" t="str">
        <f aca="false">$C11</f>
        <v>South Africa</v>
      </c>
      <c r="KX11" s="281" t="n">
        <f aca="false">$D11</f>
        <v>25</v>
      </c>
      <c r="KY11" s="280" t="str">
        <f aca="false">$E11</f>
        <v>Rep. of Korea</v>
      </c>
      <c r="KZ11" s="284"/>
      <c r="LA11" s="284"/>
      <c r="LB11" s="290"/>
      <c r="LC11" s="281" t="str">
        <f aca="false">IF(($F11&lt;&gt;"")*($G11&lt;&gt;"")*(KZ11&lt;&gt;"")*(LA11&lt;&gt;""),($F11&gt;$G11)*(KZ11&gt;LA11)+($F11=$G11)*(KZ11=LA11)+($F11&lt;$G11)*(KZ11&lt;LA11),"")</f>
        <v/>
      </c>
      <c r="LD11" s="281" t="str">
        <f aca="false">IF((LC11&lt;&gt;""),IF(OR($F11&lt;&gt;$G11,PrSettings!$M$4="●"),(($F11-$G11)=(KZ11-LA11))*1,0),"")</f>
        <v/>
      </c>
      <c r="LE11" s="281" t="str">
        <f aca="false">IF((LC11&lt;&gt;""),($F11=KZ11)*($G11=LA11),"")</f>
        <v/>
      </c>
      <c r="LF11" s="281" t="str">
        <f aca="false">IF(LC11&lt;&gt;"",IF(ABS($F11-$G11)&gt;=PrSettings!$M$7,(ABS($F11-$G11-KZ11+LA11)&lt;=1)*1,IF(AND(LC11,$F11=$G11,$F11&gt;=PrSettings!$M$6),(ABS(KZ11-$F11)&lt;=1)*1,IF(AND(LC11,$F11+$G11&gt;=PrSettings!$M$8),(ABS(KZ11-$F11)+ABS(LA11-$G11)&lt;=1)*1,""))),"")</f>
        <v/>
      </c>
      <c r="LG11" s="291"/>
      <c r="LI11" s="279" t="n">
        <f aca="false">$B11</f>
        <v>60</v>
      </c>
      <c r="LJ11" s="280" t="str">
        <f aca="false">$C11</f>
        <v>South Africa</v>
      </c>
      <c r="LK11" s="281" t="n">
        <f aca="false">$D11</f>
        <v>25</v>
      </c>
      <c r="LL11" s="280" t="str">
        <f aca="false">$E11</f>
        <v>Rep. of Korea</v>
      </c>
      <c r="LM11" s="284"/>
      <c r="LN11" s="284"/>
      <c r="LO11" s="290"/>
      <c r="LP11" s="281" t="str">
        <f aca="false">IF(($F11&lt;&gt;"")*($G11&lt;&gt;"")*(LM11&lt;&gt;"")*(LN11&lt;&gt;""),($F11&gt;$G11)*(LM11&gt;LN11)+($F11=$G11)*(LM11=LN11)+($F11&lt;$G11)*(LM11&lt;LN11),"")</f>
        <v/>
      </c>
      <c r="LQ11" s="281" t="str">
        <f aca="false">IF((LP11&lt;&gt;""),IF(OR($F11&lt;&gt;$G11,PrSettings!$M$4="●"),(($F11-$G11)=(LM11-LN11))*1,0),"")</f>
        <v/>
      </c>
      <c r="LR11" s="281" t="str">
        <f aca="false">IF((LP11&lt;&gt;""),($F11=LM11)*($G11=LN11),"")</f>
        <v/>
      </c>
      <c r="LS11" s="281" t="str">
        <f aca="false">IF(LP11&lt;&gt;"",IF(ABS($F11-$G11)&gt;=PrSettings!$M$7,(ABS($F11-$G11-LM11+LN11)&lt;=1)*1,IF(AND(LP11,$F11=$G11,$F11&gt;=PrSettings!$M$6),(ABS(LM11-$F11)&lt;=1)*1,IF(AND(LP11,$F11+$G11&gt;=PrSettings!$M$8),(ABS(LM11-$F11)+ABS(LN11-$G11)&lt;=1)*1,""))),"")</f>
        <v/>
      </c>
      <c r="LT11" s="291"/>
      <c r="LV11" s="279" t="n">
        <f aca="false">$B11</f>
        <v>60</v>
      </c>
      <c r="LW11" s="280" t="str">
        <f aca="false">$C11</f>
        <v>South Africa</v>
      </c>
      <c r="LX11" s="281" t="n">
        <f aca="false">$D11</f>
        <v>25</v>
      </c>
      <c r="LY11" s="280" t="str">
        <f aca="false">$E11</f>
        <v>Rep. of Korea</v>
      </c>
      <c r="LZ11" s="284"/>
      <c r="MA11" s="284"/>
      <c r="MB11" s="290"/>
      <c r="MC11" s="281" t="str">
        <f aca="false">IF(($F11&lt;&gt;"")*($G11&lt;&gt;"")*(LZ11&lt;&gt;"")*(MA11&lt;&gt;""),($F11&gt;$G11)*(LZ11&gt;MA11)+($F11=$G11)*(LZ11=MA11)+($F11&lt;$G11)*(LZ11&lt;MA11),"")</f>
        <v/>
      </c>
      <c r="MD11" s="281" t="str">
        <f aca="false">IF((MC11&lt;&gt;""),IF(OR($F11&lt;&gt;$G11,PrSettings!$M$4="●"),(($F11-$G11)=(LZ11-MA11))*1,0),"")</f>
        <v/>
      </c>
      <c r="ME11" s="281" t="str">
        <f aca="false">IF((MC11&lt;&gt;""),($F11=LZ11)*($G11=MA11),"")</f>
        <v/>
      </c>
      <c r="MF11" s="281" t="str">
        <f aca="false">IF(MC11&lt;&gt;"",IF(ABS($F11-$G11)&gt;=PrSettings!$M$7,(ABS($F11-$G11-LZ11+MA11)&lt;=1)*1,IF(AND(MC11,$F11=$G11,$F11&gt;=PrSettings!$M$6),(ABS(LZ11-$F11)&lt;=1)*1,IF(AND(MC11,$F11+$G11&gt;=PrSettings!$M$8),(ABS(LZ11-$F11)+ABS(MA11-$G11)&lt;=1)*1,""))),"")</f>
        <v/>
      </c>
      <c r="MG11" s="291"/>
    </row>
    <row r="12" customFormat="false" ht="24" hidden="false" customHeight="true" outlineLevel="0" collapsed="false">
      <c r="B12" s="269" t="str">
        <f aca="false">Language!$E$130&amp;" B"</f>
        <v>Group B</v>
      </c>
      <c r="C12" s="270"/>
      <c r="D12" s="292"/>
      <c r="E12" s="272"/>
      <c r="F12" s="293"/>
      <c r="G12" s="294"/>
      <c r="I12" s="269" t="str">
        <f aca="false">$B12</f>
        <v>Group B</v>
      </c>
      <c r="J12" s="271"/>
      <c r="K12" s="292"/>
      <c r="L12" s="272"/>
      <c r="M12" s="275"/>
      <c r="N12" s="276"/>
      <c r="O12" s="273"/>
      <c r="P12" s="277"/>
      <c r="Q12" s="277"/>
      <c r="R12" s="272"/>
      <c r="S12" s="272"/>
      <c r="T12" s="278"/>
      <c r="V12" s="269" t="str">
        <f aca="false">$B12</f>
        <v>Group B</v>
      </c>
      <c r="W12" s="271"/>
      <c r="X12" s="292"/>
      <c r="Y12" s="272"/>
      <c r="Z12" s="275"/>
      <c r="AA12" s="276"/>
      <c r="AB12" s="273"/>
      <c r="AC12" s="277"/>
      <c r="AD12" s="277"/>
      <c r="AE12" s="272"/>
      <c r="AF12" s="272"/>
      <c r="AG12" s="278"/>
      <c r="AI12" s="269" t="str">
        <f aca="false">$B12</f>
        <v>Group B</v>
      </c>
      <c r="AJ12" s="271"/>
      <c r="AK12" s="292"/>
      <c r="AL12" s="272"/>
      <c r="AM12" s="275"/>
      <c r="AN12" s="276"/>
      <c r="AO12" s="273"/>
      <c r="AP12" s="277"/>
      <c r="AQ12" s="277"/>
      <c r="AR12" s="272"/>
      <c r="AS12" s="272"/>
      <c r="AT12" s="278"/>
      <c r="AV12" s="269" t="str">
        <f aca="false">$B12</f>
        <v>Group B</v>
      </c>
      <c r="AW12" s="271"/>
      <c r="AX12" s="292"/>
      <c r="AY12" s="272"/>
      <c r="AZ12" s="275"/>
      <c r="BA12" s="276"/>
      <c r="BB12" s="273"/>
      <c r="BC12" s="277"/>
      <c r="BD12" s="277"/>
      <c r="BE12" s="272"/>
      <c r="BF12" s="272"/>
      <c r="BG12" s="278"/>
      <c r="BI12" s="269" t="str">
        <f aca="false">$B12</f>
        <v>Group B</v>
      </c>
      <c r="BJ12" s="271"/>
      <c r="BK12" s="292"/>
      <c r="BL12" s="272"/>
      <c r="BM12" s="275"/>
      <c r="BN12" s="276"/>
      <c r="BO12" s="273"/>
      <c r="BP12" s="277"/>
      <c r="BQ12" s="277"/>
      <c r="BR12" s="272"/>
      <c r="BS12" s="272"/>
      <c r="BT12" s="278"/>
      <c r="BV12" s="269" t="str">
        <f aca="false">$B12</f>
        <v>Group B</v>
      </c>
      <c r="BW12" s="271"/>
      <c r="BX12" s="292"/>
      <c r="BY12" s="272"/>
      <c r="BZ12" s="275"/>
      <c r="CA12" s="276"/>
      <c r="CB12" s="273"/>
      <c r="CC12" s="277"/>
      <c r="CD12" s="277"/>
      <c r="CE12" s="272"/>
      <c r="CF12" s="272"/>
      <c r="CG12" s="278"/>
      <c r="CI12" s="269" t="str">
        <f aca="false">$B12</f>
        <v>Group B</v>
      </c>
      <c r="CJ12" s="271"/>
      <c r="CK12" s="292"/>
      <c r="CL12" s="272"/>
      <c r="CM12" s="275"/>
      <c r="CN12" s="276"/>
      <c r="CO12" s="273"/>
      <c r="CP12" s="277"/>
      <c r="CQ12" s="277"/>
      <c r="CR12" s="272"/>
      <c r="CS12" s="272"/>
      <c r="CT12" s="278"/>
      <c r="CV12" s="269" t="str">
        <f aca="false">$B12</f>
        <v>Group B</v>
      </c>
      <c r="CW12" s="271"/>
      <c r="CX12" s="292"/>
      <c r="CY12" s="272"/>
      <c r="CZ12" s="275"/>
      <c r="DA12" s="276"/>
      <c r="DB12" s="273"/>
      <c r="DC12" s="277"/>
      <c r="DD12" s="277"/>
      <c r="DE12" s="272"/>
      <c r="DF12" s="272"/>
      <c r="DG12" s="278"/>
      <c r="DI12" s="269" t="str">
        <f aca="false">$B12</f>
        <v>Group B</v>
      </c>
      <c r="DJ12" s="271"/>
      <c r="DK12" s="292"/>
      <c r="DL12" s="272"/>
      <c r="DM12" s="275"/>
      <c r="DN12" s="276"/>
      <c r="DO12" s="273"/>
      <c r="DP12" s="277"/>
      <c r="DQ12" s="277"/>
      <c r="DR12" s="272"/>
      <c r="DS12" s="272"/>
      <c r="DT12" s="278"/>
      <c r="DV12" s="269" t="str">
        <f aca="false">$B12</f>
        <v>Group B</v>
      </c>
      <c r="DW12" s="271"/>
      <c r="DX12" s="292"/>
      <c r="DY12" s="272"/>
      <c r="DZ12" s="275"/>
      <c r="EA12" s="276"/>
      <c r="EB12" s="273"/>
      <c r="EC12" s="277"/>
      <c r="ED12" s="277"/>
      <c r="EE12" s="272"/>
      <c r="EF12" s="272"/>
      <c r="EG12" s="278"/>
      <c r="EI12" s="269" t="str">
        <f aca="false">$B12</f>
        <v>Group B</v>
      </c>
      <c r="EJ12" s="271"/>
      <c r="EK12" s="292"/>
      <c r="EL12" s="272"/>
      <c r="EM12" s="275"/>
      <c r="EN12" s="276"/>
      <c r="EO12" s="273"/>
      <c r="EP12" s="277"/>
      <c r="EQ12" s="277"/>
      <c r="ER12" s="272"/>
      <c r="ES12" s="272"/>
      <c r="ET12" s="278"/>
      <c r="EV12" s="269" t="str">
        <f aca="false">$B12</f>
        <v>Group B</v>
      </c>
      <c r="EW12" s="271"/>
      <c r="EX12" s="292"/>
      <c r="EY12" s="272"/>
      <c r="EZ12" s="275"/>
      <c r="FA12" s="276"/>
      <c r="FB12" s="273"/>
      <c r="FC12" s="277"/>
      <c r="FD12" s="277"/>
      <c r="FE12" s="272"/>
      <c r="FF12" s="272"/>
      <c r="FG12" s="278"/>
      <c r="FI12" s="269" t="str">
        <f aca="false">$B12</f>
        <v>Group B</v>
      </c>
      <c r="FJ12" s="271"/>
      <c r="FK12" s="292"/>
      <c r="FL12" s="272"/>
      <c r="FM12" s="275"/>
      <c r="FN12" s="276"/>
      <c r="FO12" s="273"/>
      <c r="FP12" s="277"/>
      <c r="FQ12" s="277"/>
      <c r="FR12" s="272"/>
      <c r="FS12" s="272"/>
      <c r="FT12" s="278"/>
      <c r="FV12" s="269" t="str">
        <f aca="false">$B12</f>
        <v>Group B</v>
      </c>
      <c r="FW12" s="271"/>
      <c r="FX12" s="292"/>
      <c r="FY12" s="272"/>
      <c r="FZ12" s="275"/>
      <c r="GA12" s="276"/>
      <c r="GB12" s="273"/>
      <c r="GC12" s="277"/>
      <c r="GD12" s="277"/>
      <c r="GE12" s="272"/>
      <c r="GF12" s="272"/>
      <c r="GG12" s="278"/>
      <c r="GI12" s="269" t="str">
        <f aca="false">$B12</f>
        <v>Group B</v>
      </c>
      <c r="GJ12" s="271"/>
      <c r="GK12" s="292"/>
      <c r="GL12" s="272"/>
      <c r="GM12" s="275"/>
      <c r="GN12" s="276"/>
      <c r="GO12" s="273"/>
      <c r="GP12" s="277"/>
      <c r="GQ12" s="277"/>
      <c r="GR12" s="272"/>
      <c r="GS12" s="272"/>
      <c r="GT12" s="278"/>
      <c r="GV12" s="269" t="str">
        <f aca="false">$B12</f>
        <v>Group B</v>
      </c>
      <c r="GW12" s="271"/>
      <c r="GX12" s="292"/>
      <c r="GY12" s="272"/>
      <c r="GZ12" s="275"/>
      <c r="HA12" s="276"/>
      <c r="HB12" s="273"/>
      <c r="HC12" s="277"/>
      <c r="HD12" s="277"/>
      <c r="HE12" s="272"/>
      <c r="HF12" s="272"/>
      <c r="HG12" s="278"/>
      <c r="HI12" s="269" t="str">
        <f aca="false">$B12</f>
        <v>Group B</v>
      </c>
      <c r="HJ12" s="271"/>
      <c r="HK12" s="292"/>
      <c r="HL12" s="272"/>
      <c r="HM12" s="275"/>
      <c r="HN12" s="276"/>
      <c r="HO12" s="273"/>
      <c r="HP12" s="277"/>
      <c r="HQ12" s="277"/>
      <c r="HR12" s="272"/>
      <c r="HS12" s="272"/>
      <c r="HT12" s="278"/>
      <c r="HV12" s="269" t="str">
        <f aca="false">$B12</f>
        <v>Group B</v>
      </c>
      <c r="HW12" s="271"/>
      <c r="HX12" s="292"/>
      <c r="HY12" s="272"/>
      <c r="HZ12" s="275"/>
      <c r="IA12" s="276"/>
      <c r="IB12" s="273"/>
      <c r="IC12" s="277"/>
      <c r="ID12" s="277"/>
      <c r="IE12" s="272"/>
      <c r="IF12" s="272"/>
      <c r="IG12" s="278"/>
      <c r="II12" s="269" t="str">
        <f aca="false">$B12</f>
        <v>Group B</v>
      </c>
      <c r="IJ12" s="271"/>
      <c r="IK12" s="292"/>
      <c r="IL12" s="272"/>
      <c r="IM12" s="275"/>
      <c r="IN12" s="276"/>
      <c r="IO12" s="273"/>
      <c r="IP12" s="277"/>
      <c r="IQ12" s="277"/>
      <c r="IR12" s="272"/>
      <c r="IS12" s="272"/>
      <c r="IT12" s="278"/>
      <c r="IV12" s="269" t="str">
        <f aca="false">$B12</f>
        <v>Group B</v>
      </c>
      <c r="IW12" s="271"/>
      <c r="IX12" s="292"/>
      <c r="IY12" s="272"/>
      <c r="IZ12" s="275"/>
      <c r="JA12" s="276"/>
      <c r="JB12" s="273"/>
      <c r="JC12" s="277"/>
      <c r="JD12" s="277"/>
      <c r="JE12" s="272"/>
      <c r="JF12" s="272"/>
      <c r="JG12" s="278"/>
      <c r="JI12" s="269" t="str">
        <f aca="false">$B12</f>
        <v>Group B</v>
      </c>
      <c r="JJ12" s="271"/>
      <c r="JK12" s="292"/>
      <c r="JL12" s="272"/>
      <c r="JM12" s="275"/>
      <c r="JN12" s="276"/>
      <c r="JO12" s="273"/>
      <c r="JP12" s="277"/>
      <c r="JQ12" s="277"/>
      <c r="JR12" s="272"/>
      <c r="JS12" s="272"/>
      <c r="JT12" s="278"/>
      <c r="JV12" s="269" t="str">
        <f aca="false">$B12</f>
        <v>Group B</v>
      </c>
      <c r="JW12" s="271"/>
      <c r="JX12" s="292"/>
      <c r="JY12" s="272"/>
      <c r="JZ12" s="275"/>
      <c r="KA12" s="276"/>
      <c r="KB12" s="273"/>
      <c r="KC12" s="277"/>
      <c r="KD12" s="277"/>
      <c r="KE12" s="272"/>
      <c r="KF12" s="272"/>
      <c r="KG12" s="278"/>
      <c r="KI12" s="269" t="str">
        <f aca="false">$B12</f>
        <v>Group B</v>
      </c>
      <c r="KJ12" s="271"/>
      <c r="KK12" s="292"/>
      <c r="KL12" s="272"/>
      <c r="KM12" s="275"/>
      <c r="KN12" s="276"/>
      <c r="KO12" s="273"/>
      <c r="KP12" s="277"/>
      <c r="KQ12" s="277"/>
      <c r="KR12" s="272"/>
      <c r="KS12" s="272"/>
      <c r="KT12" s="278"/>
      <c r="KV12" s="269" t="str">
        <f aca="false">$B12</f>
        <v>Group B</v>
      </c>
      <c r="KW12" s="271"/>
      <c r="KX12" s="292"/>
      <c r="KY12" s="272"/>
      <c r="KZ12" s="275"/>
      <c r="LA12" s="276"/>
      <c r="LB12" s="273"/>
      <c r="LC12" s="277"/>
      <c r="LD12" s="277"/>
      <c r="LE12" s="272"/>
      <c r="LF12" s="272"/>
      <c r="LG12" s="278"/>
      <c r="LI12" s="269" t="str">
        <f aca="false">$B12</f>
        <v>Group B</v>
      </c>
      <c r="LJ12" s="271"/>
      <c r="LK12" s="292"/>
      <c r="LL12" s="272"/>
      <c r="LM12" s="275"/>
      <c r="LN12" s="276"/>
      <c r="LO12" s="273"/>
      <c r="LP12" s="277"/>
      <c r="LQ12" s="277"/>
      <c r="LR12" s="272"/>
      <c r="LS12" s="272"/>
      <c r="LT12" s="278"/>
      <c r="LV12" s="269" t="str">
        <f aca="false">$B12</f>
        <v>Group B</v>
      </c>
      <c r="LW12" s="271"/>
      <c r="LX12" s="292"/>
      <c r="LY12" s="272"/>
      <c r="LZ12" s="275"/>
      <c r="MA12" s="276"/>
      <c r="MB12" s="273"/>
      <c r="MC12" s="277"/>
      <c r="MD12" s="277"/>
      <c r="ME12" s="272"/>
      <c r="MF12" s="272"/>
      <c r="MG12" s="278"/>
    </row>
    <row r="13" customFormat="false" ht="15.75" hidden="false" customHeight="false" outlineLevel="0" collapsed="false">
      <c r="B13" s="279" t="n">
        <f aca="false">INDEX(Groups!$C$7:$C$65,MATCH(C13,Groups!$D$7:$D$65,0))</f>
        <v>30</v>
      </c>
      <c r="C13" s="280" t="str">
        <f aca="false">CalcB!$P$22</f>
        <v>Canada</v>
      </c>
      <c r="D13" s="281" t="n">
        <f aca="false">INDEX(Groups!$C$7:$C$65,MATCH(E13,Groups!$D$7:$D$65,0))</f>
        <v>65</v>
      </c>
      <c r="E13" s="280" t="str">
        <f aca="false">CalcB!$Q$22</f>
        <v>Bosnia/Herzeg.</v>
      </c>
      <c r="F13" s="282" t="n">
        <f aca="false">CalcB!$R$22</f>
        <v>2</v>
      </c>
      <c r="G13" s="283" t="n">
        <f aca="false">CalcB!$S$22</f>
        <v>1</v>
      </c>
      <c r="I13" s="279" t="n">
        <f aca="false">$B13</f>
        <v>30</v>
      </c>
      <c r="J13" s="280" t="str">
        <f aca="false">$C13</f>
        <v>Canada</v>
      </c>
      <c r="K13" s="281" t="n">
        <f aca="false">$D13</f>
        <v>65</v>
      </c>
      <c r="L13" s="280" t="str">
        <f aca="false">$E13</f>
        <v>Bosnia/Herzeg.</v>
      </c>
      <c r="M13" s="284"/>
      <c r="N13" s="284"/>
      <c r="O13" s="285"/>
      <c r="P13" s="281" t="str">
        <f aca="false">IF(($F13&lt;&gt;"")*($G13&lt;&gt;"")*(M13&lt;&gt;"")*(N13&lt;&gt;""),($F13&gt;$G13)*(M13&gt;N13)+($F13=$G13)*(M13=N13)+($F13&lt;$G13)*(M13&lt;N13),"")</f>
        <v/>
      </c>
      <c r="Q13" s="281" t="str">
        <f aca="false">IF((P13&lt;&gt;""),IF(OR($F13&lt;&gt;$G13,PrSettings!$M$4="●"),(($F13-$G13)=(M13-N13))*1,0),"")</f>
        <v/>
      </c>
      <c r="R13" s="281" t="str">
        <f aca="false">IF((P13&lt;&gt;""),($F13=M13)*($G13=N13),"")</f>
        <v/>
      </c>
      <c r="S13" s="281" t="str">
        <f aca="false">IF(P13&lt;&gt;"",IF(ABS($F13-$G13)&gt;=PrSettings!$M$7,(ABS($F13-$G13-M13+N13)&lt;=1)*1,IF(AND(P13,$F13=$G13,$F13&gt;=PrSettings!$M$6),(ABS(M13-$F13)&lt;=1)*1,IF(AND(P13,$F13+$G13&gt;=PrSettings!$M$8),(ABS(M13-$F13)+ABS(N13-$G13)&lt;=1)*1,""))),"")</f>
        <v/>
      </c>
      <c r="T13" s="286"/>
      <c r="V13" s="279" t="n">
        <f aca="false">$B13</f>
        <v>30</v>
      </c>
      <c r="W13" s="280" t="str">
        <f aca="false">$C13</f>
        <v>Canada</v>
      </c>
      <c r="X13" s="281" t="n">
        <f aca="false">$D13</f>
        <v>65</v>
      </c>
      <c r="Y13" s="280" t="str">
        <f aca="false">$E13</f>
        <v>Bosnia/Herzeg.</v>
      </c>
      <c r="Z13" s="284"/>
      <c r="AA13" s="284"/>
      <c r="AB13" s="285"/>
      <c r="AC13" s="281" t="str">
        <f aca="false">IF(($F13&lt;&gt;"")*($G13&lt;&gt;"")*(Z13&lt;&gt;"")*(AA13&lt;&gt;""),($F13&gt;$G13)*(Z13&gt;AA13)+($F13=$G13)*(Z13=AA13)+($F13&lt;$G13)*(Z13&lt;AA13),"")</f>
        <v/>
      </c>
      <c r="AD13" s="281" t="str">
        <f aca="false">IF((AC13&lt;&gt;""),IF(OR($F13&lt;&gt;$G13,PrSettings!$M$4="●"),(($F13-$G13)=(Z13-AA13))*1,0),"")</f>
        <v/>
      </c>
      <c r="AE13" s="281" t="str">
        <f aca="false">IF((AC13&lt;&gt;""),($F13=Z13)*($G13=AA13),"")</f>
        <v/>
      </c>
      <c r="AF13" s="281" t="str">
        <f aca="false">IF(AC13&lt;&gt;"",IF(ABS($F13-$G13)&gt;=PrSettings!$M$7,(ABS($F13-$G13-Z13+AA13)&lt;=1)*1,IF(AND(AC13,$F13=$G13,$F13&gt;=PrSettings!$M$6),(ABS(Z13-$F13)&lt;=1)*1,IF(AND(AC13,$F13+$G13&gt;=PrSettings!$M$8),(ABS(Z13-$F13)+ABS(AA13-$G13)&lt;=1)*1,""))),"")</f>
        <v/>
      </c>
      <c r="AG13" s="286"/>
      <c r="AI13" s="279" t="n">
        <f aca="false">$B13</f>
        <v>30</v>
      </c>
      <c r="AJ13" s="280" t="str">
        <f aca="false">$C13</f>
        <v>Canada</v>
      </c>
      <c r="AK13" s="281" t="n">
        <f aca="false">$D13</f>
        <v>65</v>
      </c>
      <c r="AL13" s="280" t="str">
        <f aca="false">$E13</f>
        <v>Bosnia/Herzeg.</v>
      </c>
      <c r="AM13" s="284"/>
      <c r="AN13" s="284"/>
      <c r="AO13" s="285"/>
      <c r="AP13" s="281" t="str">
        <f aca="false">IF(($F13&lt;&gt;"")*($G13&lt;&gt;"")*(AM13&lt;&gt;"")*(AN13&lt;&gt;""),($F13&gt;$G13)*(AM13&gt;AN13)+($F13=$G13)*(AM13=AN13)+($F13&lt;$G13)*(AM13&lt;AN13),"")</f>
        <v/>
      </c>
      <c r="AQ13" s="281" t="str">
        <f aca="false">IF((AP13&lt;&gt;""),IF(OR($F13&lt;&gt;$G13,PrSettings!$M$4="●"),(($F13-$G13)=(AM13-AN13))*1,0),"")</f>
        <v/>
      </c>
      <c r="AR13" s="281" t="str">
        <f aca="false">IF((AP13&lt;&gt;""),($F13=AM13)*($G13=AN13),"")</f>
        <v/>
      </c>
      <c r="AS13" s="281" t="str">
        <f aca="false">IF(AP13&lt;&gt;"",IF(ABS($F13-$G13)&gt;=PrSettings!$M$7,(ABS($F13-$G13-AM13+AN13)&lt;=1)*1,IF(AND(AP13,$F13=$G13,$F13&gt;=PrSettings!$M$6),(ABS(AM13-$F13)&lt;=1)*1,IF(AND(AP13,$F13+$G13&gt;=PrSettings!$M$8),(ABS(AM13-$F13)+ABS(AN13-$G13)&lt;=1)*1,""))),"")</f>
        <v/>
      </c>
      <c r="AT13" s="286"/>
      <c r="AV13" s="279" t="n">
        <f aca="false">$B13</f>
        <v>30</v>
      </c>
      <c r="AW13" s="280" t="str">
        <f aca="false">$C13</f>
        <v>Canada</v>
      </c>
      <c r="AX13" s="281" t="n">
        <f aca="false">$D13</f>
        <v>65</v>
      </c>
      <c r="AY13" s="280" t="str">
        <f aca="false">$E13</f>
        <v>Bosnia/Herzeg.</v>
      </c>
      <c r="AZ13" s="284"/>
      <c r="BA13" s="284"/>
      <c r="BB13" s="285"/>
      <c r="BC13" s="281" t="str">
        <f aca="false">IF(($F13&lt;&gt;"")*($G13&lt;&gt;"")*(AZ13&lt;&gt;"")*(BA13&lt;&gt;""),($F13&gt;$G13)*(AZ13&gt;BA13)+($F13=$G13)*(AZ13=BA13)+($F13&lt;$G13)*(AZ13&lt;BA13),"")</f>
        <v/>
      </c>
      <c r="BD13" s="281" t="str">
        <f aca="false">IF((BC13&lt;&gt;""),IF(OR($F13&lt;&gt;$G13,PrSettings!$M$4="●"),(($F13-$G13)=(AZ13-BA13))*1,0),"")</f>
        <v/>
      </c>
      <c r="BE13" s="281" t="str">
        <f aca="false">IF((BC13&lt;&gt;""),($F13=AZ13)*($G13=BA13),"")</f>
        <v/>
      </c>
      <c r="BF13" s="281" t="str">
        <f aca="false">IF(BC13&lt;&gt;"",IF(ABS($F13-$G13)&gt;=PrSettings!$M$7,(ABS($F13-$G13-AZ13+BA13)&lt;=1)*1,IF(AND(BC13,$F13=$G13,$F13&gt;=PrSettings!$M$6),(ABS(AZ13-$F13)&lt;=1)*1,IF(AND(BC13,$F13+$G13&gt;=PrSettings!$M$8),(ABS(AZ13-$F13)+ABS(BA13-$G13)&lt;=1)*1,""))),"")</f>
        <v/>
      </c>
      <c r="BG13" s="286"/>
      <c r="BI13" s="279" t="n">
        <f aca="false">$B13</f>
        <v>30</v>
      </c>
      <c r="BJ13" s="280" t="str">
        <f aca="false">$C13</f>
        <v>Canada</v>
      </c>
      <c r="BK13" s="281" t="n">
        <f aca="false">$D13</f>
        <v>65</v>
      </c>
      <c r="BL13" s="280" t="str">
        <f aca="false">$E13</f>
        <v>Bosnia/Herzeg.</v>
      </c>
      <c r="BM13" s="284"/>
      <c r="BN13" s="284"/>
      <c r="BO13" s="285"/>
      <c r="BP13" s="281" t="str">
        <f aca="false">IF(($F13&lt;&gt;"")*($G13&lt;&gt;"")*(BM13&lt;&gt;"")*(BN13&lt;&gt;""),($F13&gt;$G13)*(BM13&gt;BN13)+($F13=$G13)*(BM13=BN13)+($F13&lt;$G13)*(BM13&lt;BN13),"")</f>
        <v/>
      </c>
      <c r="BQ13" s="281" t="str">
        <f aca="false">IF((BP13&lt;&gt;""),IF(OR($F13&lt;&gt;$G13,PrSettings!$M$4="●"),(($F13-$G13)=(BM13-BN13))*1,0),"")</f>
        <v/>
      </c>
      <c r="BR13" s="281" t="str">
        <f aca="false">IF((BP13&lt;&gt;""),($F13=BM13)*($G13=BN13),"")</f>
        <v/>
      </c>
      <c r="BS13" s="281" t="str">
        <f aca="false">IF(BP13&lt;&gt;"",IF(ABS($F13-$G13)&gt;=PrSettings!$M$7,(ABS($F13-$G13-BM13+BN13)&lt;=1)*1,IF(AND(BP13,$F13=$G13,$F13&gt;=PrSettings!$M$6),(ABS(BM13-$F13)&lt;=1)*1,IF(AND(BP13,$F13+$G13&gt;=PrSettings!$M$8),(ABS(BM13-$F13)+ABS(BN13-$G13)&lt;=1)*1,""))),"")</f>
        <v/>
      </c>
      <c r="BT13" s="286"/>
      <c r="BV13" s="279" t="n">
        <f aca="false">$B13</f>
        <v>30</v>
      </c>
      <c r="BW13" s="280" t="str">
        <f aca="false">$C13</f>
        <v>Canada</v>
      </c>
      <c r="BX13" s="281" t="n">
        <f aca="false">$D13</f>
        <v>65</v>
      </c>
      <c r="BY13" s="280" t="str">
        <f aca="false">$E13</f>
        <v>Bosnia/Herzeg.</v>
      </c>
      <c r="BZ13" s="284"/>
      <c r="CA13" s="284"/>
      <c r="CB13" s="285"/>
      <c r="CC13" s="281" t="str">
        <f aca="false">IF(($F13&lt;&gt;"")*($G13&lt;&gt;"")*(BZ13&lt;&gt;"")*(CA13&lt;&gt;""),($F13&gt;$G13)*(BZ13&gt;CA13)+($F13=$G13)*(BZ13=CA13)+($F13&lt;$G13)*(BZ13&lt;CA13),"")</f>
        <v/>
      </c>
      <c r="CD13" s="281" t="str">
        <f aca="false">IF((CC13&lt;&gt;""),IF(OR($F13&lt;&gt;$G13,PrSettings!$M$4="●"),(($F13-$G13)=(BZ13-CA13))*1,0),"")</f>
        <v/>
      </c>
      <c r="CE13" s="281" t="str">
        <f aca="false">IF((CC13&lt;&gt;""),($F13=BZ13)*($G13=CA13),"")</f>
        <v/>
      </c>
      <c r="CF13" s="281" t="str">
        <f aca="false">IF(CC13&lt;&gt;"",IF(ABS($F13-$G13)&gt;=PrSettings!$M$7,(ABS($F13-$G13-BZ13+CA13)&lt;=1)*1,IF(AND(CC13,$F13=$G13,$F13&gt;=PrSettings!$M$6),(ABS(BZ13-$F13)&lt;=1)*1,IF(AND(CC13,$F13+$G13&gt;=PrSettings!$M$8),(ABS(BZ13-$F13)+ABS(CA13-$G13)&lt;=1)*1,""))),"")</f>
        <v/>
      </c>
      <c r="CG13" s="286"/>
      <c r="CI13" s="279" t="n">
        <f aca="false">$B13</f>
        <v>30</v>
      </c>
      <c r="CJ13" s="280" t="str">
        <f aca="false">$C13</f>
        <v>Canada</v>
      </c>
      <c r="CK13" s="281" t="n">
        <f aca="false">$D13</f>
        <v>65</v>
      </c>
      <c r="CL13" s="280" t="str">
        <f aca="false">$E13</f>
        <v>Bosnia/Herzeg.</v>
      </c>
      <c r="CM13" s="284"/>
      <c r="CN13" s="284"/>
      <c r="CO13" s="285"/>
      <c r="CP13" s="281" t="str">
        <f aca="false">IF(($F13&lt;&gt;"")*($G13&lt;&gt;"")*(CM13&lt;&gt;"")*(CN13&lt;&gt;""),($F13&gt;$G13)*(CM13&gt;CN13)+($F13=$G13)*(CM13=CN13)+($F13&lt;$G13)*(CM13&lt;CN13),"")</f>
        <v/>
      </c>
      <c r="CQ13" s="281" t="str">
        <f aca="false">IF((CP13&lt;&gt;""),IF(OR($F13&lt;&gt;$G13,PrSettings!$M$4="●"),(($F13-$G13)=(CM13-CN13))*1,0),"")</f>
        <v/>
      </c>
      <c r="CR13" s="281" t="str">
        <f aca="false">IF((CP13&lt;&gt;""),($F13=CM13)*($G13=CN13),"")</f>
        <v/>
      </c>
      <c r="CS13" s="281" t="str">
        <f aca="false">IF(CP13&lt;&gt;"",IF(ABS($F13-$G13)&gt;=PrSettings!$M$7,(ABS($F13-$G13-CM13+CN13)&lt;=1)*1,IF(AND(CP13,$F13=$G13,$F13&gt;=PrSettings!$M$6),(ABS(CM13-$F13)&lt;=1)*1,IF(AND(CP13,$F13+$G13&gt;=PrSettings!$M$8),(ABS(CM13-$F13)+ABS(CN13-$G13)&lt;=1)*1,""))),"")</f>
        <v/>
      </c>
      <c r="CT13" s="286"/>
      <c r="CV13" s="279" t="n">
        <f aca="false">$B13</f>
        <v>30</v>
      </c>
      <c r="CW13" s="280" t="str">
        <f aca="false">$C13</f>
        <v>Canada</v>
      </c>
      <c r="CX13" s="281" t="n">
        <f aca="false">$D13</f>
        <v>65</v>
      </c>
      <c r="CY13" s="280" t="str">
        <f aca="false">$E13</f>
        <v>Bosnia/Herzeg.</v>
      </c>
      <c r="CZ13" s="284"/>
      <c r="DA13" s="284"/>
      <c r="DB13" s="285"/>
      <c r="DC13" s="281" t="str">
        <f aca="false">IF(($F13&lt;&gt;"")*($G13&lt;&gt;"")*(CZ13&lt;&gt;"")*(DA13&lt;&gt;""),($F13&gt;$G13)*(CZ13&gt;DA13)+($F13=$G13)*(CZ13=DA13)+($F13&lt;$G13)*(CZ13&lt;DA13),"")</f>
        <v/>
      </c>
      <c r="DD13" s="281" t="str">
        <f aca="false">IF((DC13&lt;&gt;""),IF(OR($F13&lt;&gt;$G13,PrSettings!$M$4="●"),(($F13-$G13)=(CZ13-DA13))*1,0),"")</f>
        <v/>
      </c>
      <c r="DE13" s="281" t="str">
        <f aca="false">IF((DC13&lt;&gt;""),($F13=CZ13)*($G13=DA13),"")</f>
        <v/>
      </c>
      <c r="DF13" s="281" t="str">
        <f aca="false">IF(DC13&lt;&gt;"",IF(ABS($F13-$G13)&gt;=PrSettings!$M$7,(ABS($F13-$G13-CZ13+DA13)&lt;=1)*1,IF(AND(DC13,$F13=$G13,$F13&gt;=PrSettings!$M$6),(ABS(CZ13-$F13)&lt;=1)*1,IF(AND(DC13,$F13+$G13&gt;=PrSettings!$M$8),(ABS(CZ13-$F13)+ABS(DA13-$G13)&lt;=1)*1,""))),"")</f>
        <v/>
      </c>
      <c r="DG13" s="286"/>
      <c r="DI13" s="279" t="n">
        <f aca="false">$B13</f>
        <v>30</v>
      </c>
      <c r="DJ13" s="280" t="str">
        <f aca="false">$C13</f>
        <v>Canada</v>
      </c>
      <c r="DK13" s="281" t="n">
        <f aca="false">$D13</f>
        <v>65</v>
      </c>
      <c r="DL13" s="280" t="str">
        <f aca="false">$E13</f>
        <v>Bosnia/Herzeg.</v>
      </c>
      <c r="DM13" s="284"/>
      <c r="DN13" s="284"/>
      <c r="DO13" s="285"/>
      <c r="DP13" s="281" t="str">
        <f aca="false">IF(($F13&lt;&gt;"")*($G13&lt;&gt;"")*(DM13&lt;&gt;"")*(DN13&lt;&gt;""),($F13&gt;$G13)*(DM13&gt;DN13)+($F13=$G13)*(DM13=DN13)+($F13&lt;$G13)*(DM13&lt;DN13),"")</f>
        <v/>
      </c>
      <c r="DQ13" s="281" t="str">
        <f aca="false">IF((DP13&lt;&gt;""),IF(OR($F13&lt;&gt;$G13,PrSettings!$M$4="●"),(($F13-$G13)=(DM13-DN13))*1,0),"")</f>
        <v/>
      </c>
      <c r="DR13" s="281" t="str">
        <f aca="false">IF((DP13&lt;&gt;""),($F13=DM13)*($G13=DN13),"")</f>
        <v/>
      </c>
      <c r="DS13" s="281" t="str">
        <f aca="false">IF(DP13&lt;&gt;"",IF(ABS($F13-$G13)&gt;=PrSettings!$M$7,(ABS($F13-$G13-DM13+DN13)&lt;=1)*1,IF(AND(DP13,$F13=$G13,$F13&gt;=PrSettings!$M$6),(ABS(DM13-$F13)&lt;=1)*1,IF(AND(DP13,$F13+$G13&gt;=PrSettings!$M$8),(ABS(DM13-$F13)+ABS(DN13-$G13)&lt;=1)*1,""))),"")</f>
        <v/>
      </c>
      <c r="DT13" s="286"/>
      <c r="DV13" s="279" t="n">
        <f aca="false">$B13</f>
        <v>30</v>
      </c>
      <c r="DW13" s="280" t="str">
        <f aca="false">$C13</f>
        <v>Canada</v>
      </c>
      <c r="DX13" s="281" t="n">
        <f aca="false">$D13</f>
        <v>65</v>
      </c>
      <c r="DY13" s="280" t="str">
        <f aca="false">$E13</f>
        <v>Bosnia/Herzeg.</v>
      </c>
      <c r="DZ13" s="284"/>
      <c r="EA13" s="284"/>
      <c r="EB13" s="285"/>
      <c r="EC13" s="281" t="str">
        <f aca="false">IF(($F13&lt;&gt;"")*($G13&lt;&gt;"")*(DZ13&lt;&gt;"")*(EA13&lt;&gt;""),($F13&gt;$G13)*(DZ13&gt;EA13)+($F13=$G13)*(DZ13=EA13)+($F13&lt;$G13)*(DZ13&lt;EA13),"")</f>
        <v/>
      </c>
      <c r="ED13" s="281" t="str">
        <f aca="false">IF((EC13&lt;&gt;""),IF(OR($F13&lt;&gt;$G13,PrSettings!$M$4="●"),(($F13-$G13)=(DZ13-EA13))*1,0),"")</f>
        <v/>
      </c>
      <c r="EE13" s="281" t="str">
        <f aca="false">IF((EC13&lt;&gt;""),($F13=DZ13)*($G13=EA13),"")</f>
        <v/>
      </c>
      <c r="EF13" s="281" t="str">
        <f aca="false">IF(EC13&lt;&gt;"",IF(ABS($F13-$G13)&gt;=PrSettings!$M$7,(ABS($F13-$G13-DZ13+EA13)&lt;=1)*1,IF(AND(EC13,$F13=$G13,$F13&gt;=PrSettings!$M$6),(ABS(DZ13-$F13)&lt;=1)*1,IF(AND(EC13,$F13+$G13&gt;=PrSettings!$M$8),(ABS(DZ13-$F13)+ABS(EA13-$G13)&lt;=1)*1,""))),"")</f>
        <v/>
      </c>
      <c r="EG13" s="286"/>
      <c r="EI13" s="279" t="n">
        <f aca="false">$B13</f>
        <v>30</v>
      </c>
      <c r="EJ13" s="280" t="str">
        <f aca="false">$C13</f>
        <v>Canada</v>
      </c>
      <c r="EK13" s="281" t="n">
        <f aca="false">$D13</f>
        <v>65</v>
      </c>
      <c r="EL13" s="280" t="str">
        <f aca="false">$E13</f>
        <v>Bosnia/Herzeg.</v>
      </c>
      <c r="EM13" s="284"/>
      <c r="EN13" s="284"/>
      <c r="EO13" s="285"/>
      <c r="EP13" s="281" t="str">
        <f aca="false">IF(($F13&lt;&gt;"")*($G13&lt;&gt;"")*(EM13&lt;&gt;"")*(EN13&lt;&gt;""),($F13&gt;$G13)*(EM13&gt;EN13)+($F13=$G13)*(EM13=EN13)+($F13&lt;$G13)*(EM13&lt;EN13),"")</f>
        <v/>
      </c>
      <c r="EQ13" s="281" t="str">
        <f aca="false">IF((EP13&lt;&gt;""),IF(OR($F13&lt;&gt;$G13,PrSettings!$M$4="●"),(($F13-$G13)=(EM13-EN13))*1,0),"")</f>
        <v/>
      </c>
      <c r="ER13" s="281" t="str">
        <f aca="false">IF((EP13&lt;&gt;""),($F13=EM13)*($G13=EN13),"")</f>
        <v/>
      </c>
      <c r="ES13" s="281" t="str">
        <f aca="false">IF(EP13&lt;&gt;"",IF(ABS($F13-$G13)&gt;=PrSettings!$M$7,(ABS($F13-$G13-EM13+EN13)&lt;=1)*1,IF(AND(EP13,$F13=$G13,$F13&gt;=PrSettings!$M$6),(ABS(EM13-$F13)&lt;=1)*1,IF(AND(EP13,$F13+$G13&gt;=PrSettings!$M$8),(ABS(EM13-$F13)+ABS(EN13-$G13)&lt;=1)*1,""))),"")</f>
        <v/>
      </c>
      <c r="ET13" s="286"/>
      <c r="EV13" s="279" t="n">
        <f aca="false">$B13</f>
        <v>30</v>
      </c>
      <c r="EW13" s="280" t="str">
        <f aca="false">$C13</f>
        <v>Canada</v>
      </c>
      <c r="EX13" s="281" t="n">
        <f aca="false">$D13</f>
        <v>65</v>
      </c>
      <c r="EY13" s="280" t="str">
        <f aca="false">$E13</f>
        <v>Bosnia/Herzeg.</v>
      </c>
      <c r="EZ13" s="284"/>
      <c r="FA13" s="284"/>
      <c r="FB13" s="285"/>
      <c r="FC13" s="281" t="str">
        <f aca="false">IF(($F13&lt;&gt;"")*($G13&lt;&gt;"")*(EZ13&lt;&gt;"")*(FA13&lt;&gt;""),($F13&gt;$G13)*(EZ13&gt;FA13)+($F13=$G13)*(EZ13=FA13)+($F13&lt;$G13)*(EZ13&lt;FA13),"")</f>
        <v/>
      </c>
      <c r="FD13" s="281" t="str">
        <f aca="false">IF((FC13&lt;&gt;""),IF(OR($F13&lt;&gt;$G13,PrSettings!$M$4="●"),(($F13-$G13)=(EZ13-FA13))*1,0),"")</f>
        <v/>
      </c>
      <c r="FE13" s="281" t="str">
        <f aca="false">IF((FC13&lt;&gt;""),($F13=EZ13)*($G13=FA13),"")</f>
        <v/>
      </c>
      <c r="FF13" s="281" t="str">
        <f aca="false">IF(FC13&lt;&gt;"",IF(ABS($F13-$G13)&gt;=PrSettings!$M$7,(ABS($F13-$G13-EZ13+FA13)&lt;=1)*1,IF(AND(FC13,$F13=$G13,$F13&gt;=PrSettings!$M$6),(ABS(EZ13-$F13)&lt;=1)*1,IF(AND(FC13,$F13+$G13&gt;=PrSettings!$M$8),(ABS(EZ13-$F13)+ABS(FA13-$G13)&lt;=1)*1,""))),"")</f>
        <v/>
      </c>
      <c r="FG13" s="286"/>
      <c r="FI13" s="279" t="n">
        <f aca="false">$B13</f>
        <v>30</v>
      </c>
      <c r="FJ13" s="280" t="str">
        <f aca="false">$C13</f>
        <v>Canada</v>
      </c>
      <c r="FK13" s="281" t="n">
        <f aca="false">$D13</f>
        <v>65</v>
      </c>
      <c r="FL13" s="280" t="str">
        <f aca="false">$E13</f>
        <v>Bosnia/Herzeg.</v>
      </c>
      <c r="FM13" s="284"/>
      <c r="FN13" s="284"/>
      <c r="FO13" s="285"/>
      <c r="FP13" s="281" t="str">
        <f aca="false">IF(($F13&lt;&gt;"")*($G13&lt;&gt;"")*(FM13&lt;&gt;"")*(FN13&lt;&gt;""),($F13&gt;$G13)*(FM13&gt;FN13)+($F13=$G13)*(FM13=FN13)+($F13&lt;$G13)*(FM13&lt;FN13),"")</f>
        <v/>
      </c>
      <c r="FQ13" s="281" t="str">
        <f aca="false">IF((FP13&lt;&gt;""),IF(OR($F13&lt;&gt;$G13,PrSettings!$M$4="●"),(($F13-$G13)=(FM13-FN13))*1,0),"")</f>
        <v/>
      </c>
      <c r="FR13" s="281" t="str">
        <f aca="false">IF((FP13&lt;&gt;""),($F13=FM13)*($G13=FN13),"")</f>
        <v/>
      </c>
      <c r="FS13" s="281" t="str">
        <f aca="false">IF(FP13&lt;&gt;"",IF(ABS($F13-$G13)&gt;=PrSettings!$M$7,(ABS($F13-$G13-FM13+FN13)&lt;=1)*1,IF(AND(FP13,$F13=$G13,$F13&gt;=PrSettings!$M$6),(ABS(FM13-$F13)&lt;=1)*1,IF(AND(FP13,$F13+$G13&gt;=PrSettings!$M$8),(ABS(FM13-$F13)+ABS(FN13-$G13)&lt;=1)*1,""))),"")</f>
        <v/>
      </c>
      <c r="FT13" s="286"/>
      <c r="FV13" s="279" t="n">
        <f aca="false">$B13</f>
        <v>30</v>
      </c>
      <c r="FW13" s="280" t="str">
        <f aca="false">$C13</f>
        <v>Canada</v>
      </c>
      <c r="FX13" s="281" t="n">
        <f aca="false">$D13</f>
        <v>65</v>
      </c>
      <c r="FY13" s="280" t="str">
        <f aca="false">$E13</f>
        <v>Bosnia/Herzeg.</v>
      </c>
      <c r="FZ13" s="284"/>
      <c r="GA13" s="284"/>
      <c r="GB13" s="285"/>
      <c r="GC13" s="281" t="str">
        <f aca="false">IF(($F13&lt;&gt;"")*($G13&lt;&gt;"")*(FZ13&lt;&gt;"")*(GA13&lt;&gt;""),($F13&gt;$G13)*(FZ13&gt;GA13)+($F13=$G13)*(FZ13=GA13)+($F13&lt;$G13)*(FZ13&lt;GA13),"")</f>
        <v/>
      </c>
      <c r="GD13" s="281" t="str">
        <f aca="false">IF((GC13&lt;&gt;""),IF(OR($F13&lt;&gt;$G13,PrSettings!$M$4="●"),(($F13-$G13)=(FZ13-GA13))*1,0),"")</f>
        <v/>
      </c>
      <c r="GE13" s="281" t="str">
        <f aca="false">IF((GC13&lt;&gt;""),($F13=FZ13)*($G13=GA13),"")</f>
        <v/>
      </c>
      <c r="GF13" s="281" t="str">
        <f aca="false">IF(GC13&lt;&gt;"",IF(ABS($F13-$G13)&gt;=PrSettings!$M$7,(ABS($F13-$G13-FZ13+GA13)&lt;=1)*1,IF(AND(GC13,$F13=$G13,$F13&gt;=PrSettings!$M$6),(ABS(FZ13-$F13)&lt;=1)*1,IF(AND(GC13,$F13+$G13&gt;=PrSettings!$M$8),(ABS(FZ13-$F13)+ABS(GA13-$G13)&lt;=1)*1,""))),"")</f>
        <v/>
      </c>
      <c r="GG13" s="286"/>
      <c r="GI13" s="279" t="n">
        <f aca="false">$B13</f>
        <v>30</v>
      </c>
      <c r="GJ13" s="280" t="str">
        <f aca="false">$C13</f>
        <v>Canada</v>
      </c>
      <c r="GK13" s="281" t="n">
        <f aca="false">$D13</f>
        <v>65</v>
      </c>
      <c r="GL13" s="280" t="str">
        <f aca="false">$E13</f>
        <v>Bosnia/Herzeg.</v>
      </c>
      <c r="GM13" s="284"/>
      <c r="GN13" s="284"/>
      <c r="GO13" s="285"/>
      <c r="GP13" s="281" t="str">
        <f aca="false">IF(($F13&lt;&gt;"")*($G13&lt;&gt;"")*(GM13&lt;&gt;"")*(GN13&lt;&gt;""),($F13&gt;$G13)*(GM13&gt;GN13)+($F13=$G13)*(GM13=GN13)+($F13&lt;$G13)*(GM13&lt;GN13),"")</f>
        <v/>
      </c>
      <c r="GQ13" s="281" t="str">
        <f aca="false">IF((GP13&lt;&gt;""),IF(OR($F13&lt;&gt;$G13,PrSettings!$M$4="●"),(($F13-$G13)=(GM13-GN13))*1,0),"")</f>
        <v/>
      </c>
      <c r="GR13" s="281" t="str">
        <f aca="false">IF((GP13&lt;&gt;""),($F13=GM13)*($G13=GN13),"")</f>
        <v/>
      </c>
      <c r="GS13" s="281" t="str">
        <f aca="false">IF(GP13&lt;&gt;"",IF(ABS($F13-$G13)&gt;=PrSettings!$M$7,(ABS($F13-$G13-GM13+GN13)&lt;=1)*1,IF(AND(GP13,$F13=$G13,$F13&gt;=PrSettings!$M$6),(ABS(GM13-$F13)&lt;=1)*1,IF(AND(GP13,$F13+$G13&gt;=PrSettings!$M$8),(ABS(GM13-$F13)+ABS(GN13-$G13)&lt;=1)*1,""))),"")</f>
        <v/>
      </c>
      <c r="GT13" s="286"/>
      <c r="GV13" s="279" t="n">
        <f aca="false">$B13</f>
        <v>30</v>
      </c>
      <c r="GW13" s="280" t="str">
        <f aca="false">$C13</f>
        <v>Canada</v>
      </c>
      <c r="GX13" s="281" t="n">
        <f aca="false">$D13</f>
        <v>65</v>
      </c>
      <c r="GY13" s="280" t="str">
        <f aca="false">$E13</f>
        <v>Bosnia/Herzeg.</v>
      </c>
      <c r="GZ13" s="284"/>
      <c r="HA13" s="284"/>
      <c r="HB13" s="285"/>
      <c r="HC13" s="281" t="str">
        <f aca="false">IF(($F13&lt;&gt;"")*($G13&lt;&gt;"")*(GZ13&lt;&gt;"")*(HA13&lt;&gt;""),($F13&gt;$G13)*(GZ13&gt;HA13)+($F13=$G13)*(GZ13=HA13)+($F13&lt;$G13)*(GZ13&lt;HA13),"")</f>
        <v/>
      </c>
      <c r="HD13" s="281" t="str">
        <f aca="false">IF((HC13&lt;&gt;""),IF(OR($F13&lt;&gt;$G13,PrSettings!$M$4="●"),(($F13-$G13)=(GZ13-HA13))*1,0),"")</f>
        <v/>
      </c>
      <c r="HE13" s="281" t="str">
        <f aca="false">IF((HC13&lt;&gt;""),($F13=GZ13)*($G13=HA13),"")</f>
        <v/>
      </c>
      <c r="HF13" s="281" t="str">
        <f aca="false">IF(HC13&lt;&gt;"",IF(ABS($F13-$G13)&gt;=PrSettings!$M$7,(ABS($F13-$G13-GZ13+HA13)&lt;=1)*1,IF(AND(HC13,$F13=$G13,$F13&gt;=PrSettings!$M$6),(ABS(GZ13-$F13)&lt;=1)*1,IF(AND(HC13,$F13+$G13&gt;=PrSettings!$M$8),(ABS(GZ13-$F13)+ABS(HA13-$G13)&lt;=1)*1,""))),"")</f>
        <v/>
      </c>
      <c r="HG13" s="286"/>
      <c r="HI13" s="279" t="n">
        <f aca="false">$B13</f>
        <v>30</v>
      </c>
      <c r="HJ13" s="280" t="str">
        <f aca="false">$C13</f>
        <v>Canada</v>
      </c>
      <c r="HK13" s="281" t="n">
        <f aca="false">$D13</f>
        <v>65</v>
      </c>
      <c r="HL13" s="280" t="str">
        <f aca="false">$E13</f>
        <v>Bosnia/Herzeg.</v>
      </c>
      <c r="HM13" s="284"/>
      <c r="HN13" s="284"/>
      <c r="HO13" s="285"/>
      <c r="HP13" s="281" t="str">
        <f aca="false">IF(($F13&lt;&gt;"")*($G13&lt;&gt;"")*(HM13&lt;&gt;"")*(HN13&lt;&gt;""),($F13&gt;$G13)*(HM13&gt;HN13)+($F13=$G13)*(HM13=HN13)+($F13&lt;$G13)*(HM13&lt;HN13),"")</f>
        <v/>
      </c>
      <c r="HQ13" s="281" t="str">
        <f aca="false">IF((HP13&lt;&gt;""),IF(OR($F13&lt;&gt;$G13,PrSettings!$M$4="●"),(($F13-$G13)=(HM13-HN13))*1,0),"")</f>
        <v/>
      </c>
      <c r="HR13" s="281" t="str">
        <f aca="false">IF((HP13&lt;&gt;""),($F13=HM13)*($G13=HN13),"")</f>
        <v/>
      </c>
      <c r="HS13" s="281" t="str">
        <f aca="false">IF(HP13&lt;&gt;"",IF(ABS($F13-$G13)&gt;=PrSettings!$M$7,(ABS($F13-$G13-HM13+HN13)&lt;=1)*1,IF(AND(HP13,$F13=$G13,$F13&gt;=PrSettings!$M$6),(ABS(HM13-$F13)&lt;=1)*1,IF(AND(HP13,$F13+$G13&gt;=PrSettings!$M$8),(ABS(HM13-$F13)+ABS(HN13-$G13)&lt;=1)*1,""))),"")</f>
        <v/>
      </c>
      <c r="HT13" s="286"/>
      <c r="HV13" s="279" t="n">
        <f aca="false">$B13</f>
        <v>30</v>
      </c>
      <c r="HW13" s="280" t="str">
        <f aca="false">$C13</f>
        <v>Canada</v>
      </c>
      <c r="HX13" s="281" t="n">
        <f aca="false">$D13</f>
        <v>65</v>
      </c>
      <c r="HY13" s="280" t="str">
        <f aca="false">$E13</f>
        <v>Bosnia/Herzeg.</v>
      </c>
      <c r="HZ13" s="284"/>
      <c r="IA13" s="284"/>
      <c r="IB13" s="285"/>
      <c r="IC13" s="281" t="str">
        <f aca="false">IF(($F13&lt;&gt;"")*($G13&lt;&gt;"")*(HZ13&lt;&gt;"")*(IA13&lt;&gt;""),($F13&gt;$G13)*(HZ13&gt;IA13)+($F13=$G13)*(HZ13=IA13)+($F13&lt;$G13)*(HZ13&lt;IA13),"")</f>
        <v/>
      </c>
      <c r="ID13" s="281" t="str">
        <f aca="false">IF((IC13&lt;&gt;""),IF(OR($F13&lt;&gt;$G13,PrSettings!$M$4="●"),(($F13-$G13)=(HZ13-IA13))*1,0),"")</f>
        <v/>
      </c>
      <c r="IE13" s="281" t="str">
        <f aca="false">IF((IC13&lt;&gt;""),($F13=HZ13)*($G13=IA13),"")</f>
        <v/>
      </c>
      <c r="IF13" s="281" t="str">
        <f aca="false">IF(IC13&lt;&gt;"",IF(ABS($F13-$G13)&gt;=PrSettings!$M$7,(ABS($F13-$G13-HZ13+IA13)&lt;=1)*1,IF(AND(IC13,$F13=$G13,$F13&gt;=PrSettings!$M$6),(ABS(HZ13-$F13)&lt;=1)*1,IF(AND(IC13,$F13+$G13&gt;=PrSettings!$M$8),(ABS(HZ13-$F13)+ABS(IA13-$G13)&lt;=1)*1,""))),"")</f>
        <v/>
      </c>
      <c r="IG13" s="286"/>
      <c r="II13" s="279" t="n">
        <f aca="false">$B13</f>
        <v>30</v>
      </c>
      <c r="IJ13" s="280" t="str">
        <f aca="false">$C13</f>
        <v>Canada</v>
      </c>
      <c r="IK13" s="281" t="n">
        <f aca="false">$D13</f>
        <v>65</v>
      </c>
      <c r="IL13" s="280" t="str">
        <f aca="false">$E13</f>
        <v>Bosnia/Herzeg.</v>
      </c>
      <c r="IM13" s="284"/>
      <c r="IN13" s="284"/>
      <c r="IO13" s="285"/>
      <c r="IP13" s="281" t="str">
        <f aca="false">IF(($F13&lt;&gt;"")*($G13&lt;&gt;"")*(IM13&lt;&gt;"")*(IN13&lt;&gt;""),($F13&gt;$G13)*(IM13&gt;IN13)+($F13=$G13)*(IM13=IN13)+($F13&lt;$G13)*(IM13&lt;IN13),"")</f>
        <v/>
      </c>
      <c r="IQ13" s="281" t="str">
        <f aca="false">IF((IP13&lt;&gt;""),IF(OR($F13&lt;&gt;$G13,PrSettings!$M$4="●"),(($F13-$G13)=(IM13-IN13))*1,0),"")</f>
        <v/>
      </c>
      <c r="IR13" s="281" t="str">
        <f aca="false">IF((IP13&lt;&gt;""),($F13=IM13)*($G13=IN13),"")</f>
        <v/>
      </c>
      <c r="IS13" s="281" t="str">
        <f aca="false">IF(IP13&lt;&gt;"",IF(ABS($F13-$G13)&gt;=PrSettings!$M$7,(ABS($F13-$G13-IM13+IN13)&lt;=1)*1,IF(AND(IP13,$F13=$G13,$F13&gt;=PrSettings!$M$6),(ABS(IM13-$F13)&lt;=1)*1,IF(AND(IP13,$F13+$G13&gt;=PrSettings!$M$8),(ABS(IM13-$F13)+ABS(IN13-$G13)&lt;=1)*1,""))),"")</f>
        <v/>
      </c>
      <c r="IT13" s="286"/>
      <c r="IV13" s="279" t="n">
        <f aca="false">$B13</f>
        <v>30</v>
      </c>
      <c r="IW13" s="280" t="str">
        <f aca="false">$C13</f>
        <v>Canada</v>
      </c>
      <c r="IX13" s="281" t="n">
        <f aca="false">$D13</f>
        <v>65</v>
      </c>
      <c r="IY13" s="280" t="str">
        <f aca="false">$E13</f>
        <v>Bosnia/Herzeg.</v>
      </c>
      <c r="IZ13" s="284"/>
      <c r="JA13" s="284"/>
      <c r="JB13" s="285"/>
      <c r="JC13" s="281" t="str">
        <f aca="false">IF(($F13&lt;&gt;"")*($G13&lt;&gt;"")*(IZ13&lt;&gt;"")*(JA13&lt;&gt;""),($F13&gt;$G13)*(IZ13&gt;JA13)+($F13=$G13)*(IZ13=JA13)+($F13&lt;$G13)*(IZ13&lt;JA13),"")</f>
        <v/>
      </c>
      <c r="JD13" s="281" t="str">
        <f aca="false">IF((JC13&lt;&gt;""),IF(OR($F13&lt;&gt;$G13,PrSettings!$M$4="●"),(($F13-$G13)=(IZ13-JA13))*1,0),"")</f>
        <v/>
      </c>
      <c r="JE13" s="281" t="str">
        <f aca="false">IF((JC13&lt;&gt;""),($F13=IZ13)*($G13=JA13),"")</f>
        <v/>
      </c>
      <c r="JF13" s="281" t="str">
        <f aca="false">IF(JC13&lt;&gt;"",IF(ABS($F13-$G13)&gt;=PrSettings!$M$7,(ABS($F13-$G13-IZ13+JA13)&lt;=1)*1,IF(AND(JC13,$F13=$G13,$F13&gt;=PrSettings!$M$6),(ABS(IZ13-$F13)&lt;=1)*1,IF(AND(JC13,$F13+$G13&gt;=PrSettings!$M$8),(ABS(IZ13-$F13)+ABS(JA13-$G13)&lt;=1)*1,""))),"")</f>
        <v/>
      </c>
      <c r="JG13" s="286"/>
      <c r="JI13" s="279" t="n">
        <f aca="false">$B13</f>
        <v>30</v>
      </c>
      <c r="JJ13" s="280" t="str">
        <f aca="false">$C13</f>
        <v>Canada</v>
      </c>
      <c r="JK13" s="281" t="n">
        <f aca="false">$D13</f>
        <v>65</v>
      </c>
      <c r="JL13" s="280" t="str">
        <f aca="false">$E13</f>
        <v>Bosnia/Herzeg.</v>
      </c>
      <c r="JM13" s="284"/>
      <c r="JN13" s="284"/>
      <c r="JO13" s="285"/>
      <c r="JP13" s="281" t="str">
        <f aca="false">IF(($F13&lt;&gt;"")*($G13&lt;&gt;"")*(JM13&lt;&gt;"")*(JN13&lt;&gt;""),($F13&gt;$G13)*(JM13&gt;JN13)+($F13=$G13)*(JM13=JN13)+($F13&lt;$G13)*(JM13&lt;JN13),"")</f>
        <v/>
      </c>
      <c r="JQ13" s="281" t="str">
        <f aca="false">IF((JP13&lt;&gt;""),IF(OR($F13&lt;&gt;$G13,PrSettings!$M$4="●"),(($F13-$G13)=(JM13-JN13))*1,0),"")</f>
        <v/>
      </c>
      <c r="JR13" s="281" t="str">
        <f aca="false">IF((JP13&lt;&gt;""),($F13=JM13)*($G13=JN13),"")</f>
        <v/>
      </c>
      <c r="JS13" s="281" t="str">
        <f aca="false">IF(JP13&lt;&gt;"",IF(ABS($F13-$G13)&gt;=PrSettings!$M$7,(ABS($F13-$G13-JM13+JN13)&lt;=1)*1,IF(AND(JP13,$F13=$G13,$F13&gt;=PrSettings!$M$6),(ABS(JM13-$F13)&lt;=1)*1,IF(AND(JP13,$F13+$G13&gt;=PrSettings!$M$8),(ABS(JM13-$F13)+ABS(JN13-$G13)&lt;=1)*1,""))),"")</f>
        <v/>
      </c>
      <c r="JT13" s="286"/>
      <c r="JV13" s="279" t="n">
        <f aca="false">$B13</f>
        <v>30</v>
      </c>
      <c r="JW13" s="280" t="str">
        <f aca="false">$C13</f>
        <v>Canada</v>
      </c>
      <c r="JX13" s="281" t="n">
        <f aca="false">$D13</f>
        <v>65</v>
      </c>
      <c r="JY13" s="280" t="str">
        <f aca="false">$E13</f>
        <v>Bosnia/Herzeg.</v>
      </c>
      <c r="JZ13" s="284"/>
      <c r="KA13" s="284"/>
      <c r="KB13" s="285"/>
      <c r="KC13" s="281" t="str">
        <f aca="false">IF(($F13&lt;&gt;"")*($G13&lt;&gt;"")*(JZ13&lt;&gt;"")*(KA13&lt;&gt;""),($F13&gt;$G13)*(JZ13&gt;KA13)+($F13=$G13)*(JZ13=KA13)+($F13&lt;$G13)*(JZ13&lt;KA13),"")</f>
        <v/>
      </c>
      <c r="KD13" s="281" t="str">
        <f aca="false">IF((KC13&lt;&gt;""),IF(OR($F13&lt;&gt;$G13,PrSettings!$M$4="●"),(($F13-$G13)=(JZ13-KA13))*1,0),"")</f>
        <v/>
      </c>
      <c r="KE13" s="281" t="str">
        <f aca="false">IF((KC13&lt;&gt;""),($F13=JZ13)*($G13=KA13),"")</f>
        <v/>
      </c>
      <c r="KF13" s="281" t="str">
        <f aca="false">IF(KC13&lt;&gt;"",IF(ABS($F13-$G13)&gt;=PrSettings!$M$7,(ABS($F13-$G13-JZ13+KA13)&lt;=1)*1,IF(AND(KC13,$F13=$G13,$F13&gt;=PrSettings!$M$6),(ABS(JZ13-$F13)&lt;=1)*1,IF(AND(KC13,$F13+$G13&gt;=PrSettings!$M$8),(ABS(JZ13-$F13)+ABS(KA13-$G13)&lt;=1)*1,""))),"")</f>
        <v/>
      </c>
      <c r="KG13" s="286"/>
      <c r="KI13" s="279" t="n">
        <f aca="false">$B13</f>
        <v>30</v>
      </c>
      <c r="KJ13" s="280" t="str">
        <f aca="false">$C13</f>
        <v>Canada</v>
      </c>
      <c r="KK13" s="281" t="n">
        <f aca="false">$D13</f>
        <v>65</v>
      </c>
      <c r="KL13" s="280" t="str">
        <f aca="false">$E13</f>
        <v>Bosnia/Herzeg.</v>
      </c>
      <c r="KM13" s="284"/>
      <c r="KN13" s="284"/>
      <c r="KO13" s="285"/>
      <c r="KP13" s="281" t="str">
        <f aca="false">IF(($F13&lt;&gt;"")*($G13&lt;&gt;"")*(KM13&lt;&gt;"")*(KN13&lt;&gt;""),($F13&gt;$G13)*(KM13&gt;KN13)+($F13=$G13)*(KM13=KN13)+($F13&lt;$G13)*(KM13&lt;KN13),"")</f>
        <v/>
      </c>
      <c r="KQ13" s="281" t="str">
        <f aca="false">IF((KP13&lt;&gt;""),IF(OR($F13&lt;&gt;$G13,PrSettings!$M$4="●"),(($F13-$G13)=(KM13-KN13))*1,0),"")</f>
        <v/>
      </c>
      <c r="KR13" s="281" t="str">
        <f aca="false">IF((KP13&lt;&gt;""),($F13=KM13)*($G13=KN13),"")</f>
        <v/>
      </c>
      <c r="KS13" s="281" t="str">
        <f aca="false">IF(KP13&lt;&gt;"",IF(ABS($F13-$G13)&gt;=PrSettings!$M$7,(ABS($F13-$G13-KM13+KN13)&lt;=1)*1,IF(AND(KP13,$F13=$G13,$F13&gt;=PrSettings!$M$6),(ABS(KM13-$F13)&lt;=1)*1,IF(AND(KP13,$F13+$G13&gt;=PrSettings!$M$8),(ABS(KM13-$F13)+ABS(KN13-$G13)&lt;=1)*1,""))),"")</f>
        <v/>
      </c>
      <c r="KT13" s="286"/>
      <c r="KV13" s="279" t="n">
        <f aca="false">$B13</f>
        <v>30</v>
      </c>
      <c r="KW13" s="280" t="str">
        <f aca="false">$C13</f>
        <v>Canada</v>
      </c>
      <c r="KX13" s="281" t="n">
        <f aca="false">$D13</f>
        <v>65</v>
      </c>
      <c r="KY13" s="280" t="str">
        <f aca="false">$E13</f>
        <v>Bosnia/Herzeg.</v>
      </c>
      <c r="KZ13" s="284"/>
      <c r="LA13" s="284"/>
      <c r="LB13" s="285"/>
      <c r="LC13" s="281" t="str">
        <f aca="false">IF(($F13&lt;&gt;"")*($G13&lt;&gt;"")*(KZ13&lt;&gt;"")*(LA13&lt;&gt;""),($F13&gt;$G13)*(KZ13&gt;LA13)+($F13=$G13)*(KZ13=LA13)+($F13&lt;$G13)*(KZ13&lt;LA13),"")</f>
        <v/>
      </c>
      <c r="LD13" s="281" t="str">
        <f aca="false">IF((LC13&lt;&gt;""),IF(OR($F13&lt;&gt;$G13,PrSettings!$M$4="●"),(($F13-$G13)=(KZ13-LA13))*1,0),"")</f>
        <v/>
      </c>
      <c r="LE13" s="281" t="str">
        <f aca="false">IF((LC13&lt;&gt;""),($F13=KZ13)*($G13=LA13),"")</f>
        <v/>
      </c>
      <c r="LF13" s="281" t="str">
        <f aca="false">IF(LC13&lt;&gt;"",IF(ABS($F13-$G13)&gt;=PrSettings!$M$7,(ABS($F13-$G13-KZ13+LA13)&lt;=1)*1,IF(AND(LC13,$F13=$G13,$F13&gt;=PrSettings!$M$6),(ABS(KZ13-$F13)&lt;=1)*1,IF(AND(LC13,$F13+$G13&gt;=PrSettings!$M$8),(ABS(KZ13-$F13)+ABS(LA13-$G13)&lt;=1)*1,""))),"")</f>
        <v/>
      </c>
      <c r="LG13" s="286"/>
      <c r="LI13" s="279" t="n">
        <f aca="false">$B13</f>
        <v>30</v>
      </c>
      <c r="LJ13" s="280" t="str">
        <f aca="false">$C13</f>
        <v>Canada</v>
      </c>
      <c r="LK13" s="281" t="n">
        <f aca="false">$D13</f>
        <v>65</v>
      </c>
      <c r="LL13" s="280" t="str">
        <f aca="false">$E13</f>
        <v>Bosnia/Herzeg.</v>
      </c>
      <c r="LM13" s="284"/>
      <c r="LN13" s="284"/>
      <c r="LO13" s="285"/>
      <c r="LP13" s="281" t="str">
        <f aca="false">IF(($F13&lt;&gt;"")*($G13&lt;&gt;"")*(LM13&lt;&gt;"")*(LN13&lt;&gt;""),($F13&gt;$G13)*(LM13&gt;LN13)+($F13=$G13)*(LM13=LN13)+($F13&lt;$G13)*(LM13&lt;LN13),"")</f>
        <v/>
      </c>
      <c r="LQ13" s="281" t="str">
        <f aca="false">IF((LP13&lt;&gt;""),IF(OR($F13&lt;&gt;$G13,PrSettings!$M$4="●"),(($F13-$G13)=(LM13-LN13))*1,0),"")</f>
        <v/>
      </c>
      <c r="LR13" s="281" t="str">
        <f aca="false">IF((LP13&lt;&gt;""),($F13=LM13)*($G13=LN13),"")</f>
        <v/>
      </c>
      <c r="LS13" s="281" t="str">
        <f aca="false">IF(LP13&lt;&gt;"",IF(ABS($F13-$G13)&gt;=PrSettings!$M$7,(ABS($F13-$G13-LM13+LN13)&lt;=1)*1,IF(AND(LP13,$F13=$G13,$F13&gt;=PrSettings!$M$6),(ABS(LM13-$F13)&lt;=1)*1,IF(AND(LP13,$F13+$G13&gt;=PrSettings!$M$8),(ABS(LM13-$F13)+ABS(LN13-$G13)&lt;=1)*1,""))),"")</f>
        <v/>
      </c>
      <c r="LT13" s="286"/>
      <c r="LV13" s="279" t="n">
        <f aca="false">$B13</f>
        <v>30</v>
      </c>
      <c r="LW13" s="280" t="str">
        <f aca="false">$C13</f>
        <v>Canada</v>
      </c>
      <c r="LX13" s="281" t="n">
        <f aca="false">$D13</f>
        <v>65</v>
      </c>
      <c r="LY13" s="280" t="str">
        <f aca="false">$E13</f>
        <v>Bosnia/Herzeg.</v>
      </c>
      <c r="LZ13" s="284"/>
      <c r="MA13" s="284"/>
      <c r="MB13" s="285"/>
      <c r="MC13" s="281" t="str">
        <f aca="false">IF(($F13&lt;&gt;"")*($G13&lt;&gt;"")*(LZ13&lt;&gt;"")*(MA13&lt;&gt;""),($F13&gt;$G13)*(LZ13&gt;MA13)+($F13=$G13)*(LZ13=MA13)+($F13&lt;$G13)*(LZ13&lt;MA13),"")</f>
        <v/>
      </c>
      <c r="MD13" s="281" t="str">
        <f aca="false">IF((MC13&lt;&gt;""),IF(OR($F13&lt;&gt;$G13,PrSettings!$M$4="●"),(($F13-$G13)=(LZ13-MA13))*1,0),"")</f>
        <v/>
      </c>
      <c r="ME13" s="281" t="str">
        <f aca="false">IF((MC13&lt;&gt;""),($F13=LZ13)*($G13=MA13),"")</f>
        <v/>
      </c>
      <c r="MF13" s="281" t="str">
        <f aca="false">IF(MC13&lt;&gt;"",IF(ABS($F13-$G13)&gt;=PrSettings!$M$7,(ABS($F13-$G13-LZ13+MA13)&lt;=1)*1,IF(AND(MC13,$F13=$G13,$F13&gt;=PrSettings!$M$6),(ABS(LZ13-$F13)&lt;=1)*1,IF(AND(MC13,$F13+$G13&gt;=PrSettings!$M$8),(ABS(LZ13-$F13)+ABS(MA13-$G13)&lt;=1)*1,""))),"")</f>
        <v/>
      </c>
      <c r="MG13" s="286"/>
    </row>
    <row r="14" customFormat="false" ht="15.75" hidden="false" customHeight="false" outlineLevel="0" collapsed="false">
      <c r="B14" s="279" t="n">
        <f aca="false">INDEX(Groups!$C$7:$C$65,MATCH(C14,Groups!$D$7:$D$65,0))</f>
        <v>55</v>
      </c>
      <c r="C14" s="280" t="str">
        <f aca="false">CalcB!$P$23</f>
        <v>Qatar</v>
      </c>
      <c r="D14" s="281" t="n">
        <f aca="false">INDEX(Groups!$C$7:$C$65,MATCH(E14,Groups!$D$7:$D$65,0))</f>
        <v>19</v>
      </c>
      <c r="E14" s="280" t="str">
        <f aca="false">CalcB!$Q$23</f>
        <v>Switzerland</v>
      </c>
      <c r="F14" s="287" t="n">
        <f aca="false">CalcB!$R$23</f>
        <v>0</v>
      </c>
      <c r="G14" s="283" t="n">
        <f aca="false">CalcB!$S$23</f>
        <v>2</v>
      </c>
      <c r="I14" s="279" t="n">
        <f aca="false">$B14</f>
        <v>55</v>
      </c>
      <c r="J14" s="280" t="str">
        <f aca="false">$C14</f>
        <v>Qatar</v>
      </c>
      <c r="K14" s="281" t="n">
        <f aca="false">$D14</f>
        <v>19</v>
      </c>
      <c r="L14" s="280" t="str">
        <f aca="false">$E14</f>
        <v>Switzerland</v>
      </c>
      <c r="M14" s="284"/>
      <c r="N14" s="284"/>
      <c r="O14" s="288"/>
      <c r="P14" s="281" t="str">
        <f aca="false">IF(($F14&lt;&gt;"")*($G14&lt;&gt;"")*(M14&lt;&gt;"")*(N14&lt;&gt;""),($F14&gt;$G14)*(M14&gt;N14)+($F14=$G14)*(M14=N14)+($F14&lt;$G14)*(M14&lt;N14),"")</f>
        <v/>
      </c>
      <c r="Q14" s="281" t="str">
        <f aca="false">IF((P14&lt;&gt;""),IF(OR($F14&lt;&gt;$G14,PrSettings!$M$4="●"),(($F14-$G14)=(M14-N14))*1,0),"")</f>
        <v/>
      </c>
      <c r="R14" s="281" t="str">
        <f aca="false">IF((P14&lt;&gt;""),($F14=M14)*($G14=N14),"")</f>
        <v/>
      </c>
      <c r="S14" s="281" t="str">
        <f aca="false">IF(P14&lt;&gt;"",IF(ABS($F14-$G14)&gt;=PrSettings!$M$7,(ABS($F14-$G14-M14+N14)&lt;=1)*1,IF(AND(P14,$F14=$G14,$F14&gt;=PrSettings!$M$6),(ABS(M14-$F14)&lt;=1)*1,IF(AND(P14,$F14+$G14&gt;=PrSettings!$M$8),(ABS(M14-$F14)+ABS(N14-$G14)&lt;=1)*1,""))),"")</f>
        <v/>
      </c>
      <c r="T14" s="289"/>
      <c r="V14" s="279" t="n">
        <f aca="false">$B14</f>
        <v>55</v>
      </c>
      <c r="W14" s="280" t="str">
        <f aca="false">$C14</f>
        <v>Qatar</v>
      </c>
      <c r="X14" s="281" t="n">
        <f aca="false">$D14</f>
        <v>19</v>
      </c>
      <c r="Y14" s="280" t="str">
        <f aca="false">$E14</f>
        <v>Switzerland</v>
      </c>
      <c r="Z14" s="284"/>
      <c r="AA14" s="284"/>
      <c r="AB14" s="288"/>
      <c r="AC14" s="281" t="str">
        <f aca="false">IF(($F14&lt;&gt;"")*($G14&lt;&gt;"")*(Z14&lt;&gt;"")*(AA14&lt;&gt;""),($F14&gt;$G14)*(Z14&gt;AA14)+($F14=$G14)*(Z14=AA14)+($F14&lt;$G14)*(Z14&lt;AA14),"")</f>
        <v/>
      </c>
      <c r="AD14" s="281" t="str">
        <f aca="false">IF((AC14&lt;&gt;""),IF(OR($F14&lt;&gt;$G14,PrSettings!$M$4="●"),(($F14-$G14)=(Z14-AA14))*1,0),"")</f>
        <v/>
      </c>
      <c r="AE14" s="281" t="str">
        <f aca="false">IF((AC14&lt;&gt;""),($F14=Z14)*($G14=AA14),"")</f>
        <v/>
      </c>
      <c r="AF14" s="281" t="str">
        <f aca="false">IF(AC14&lt;&gt;"",IF(ABS($F14-$G14)&gt;=PrSettings!$M$7,(ABS($F14-$G14-Z14+AA14)&lt;=1)*1,IF(AND(AC14,$F14=$G14,$F14&gt;=PrSettings!$M$6),(ABS(Z14-$F14)&lt;=1)*1,IF(AND(AC14,$F14+$G14&gt;=PrSettings!$M$8),(ABS(Z14-$F14)+ABS(AA14-$G14)&lt;=1)*1,""))),"")</f>
        <v/>
      </c>
      <c r="AG14" s="289"/>
      <c r="AI14" s="279" t="n">
        <f aca="false">$B14</f>
        <v>55</v>
      </c>
      <c r="AJ14" s="280" t="str">
        <f aca="false">$C14</f>
        <v>Qatar</v>
      </c>
      <c r="AK14" s="281" t="n">
        <f aca="false">$D14</f>
        <v>19</v>
      </c>
      <c r="AL14" s="280" t="str">
        <f aca="false">$E14</f>
        <v>Switzerland</v>
      </c>
      <c r="AM14" s="284"/>
      <c r="AN14" s="284"/>
      <c r="AO14" s="288"/>
      <c r="AP14" s="281" t="str">
        <f aca="false">IF(($F14&lt;&gt;"")*($G14&lt;&gt;"")*(AM14&lt;&gt;"")*(AN14&lt;&gt;""),($F14&gt;$G14)*(AM14&gt;AN14)+($F14=$G14)*(AM14=AN14)+($F14&lt;$G14)*(AM14&lt;AN14),"")</f>
        <v/>
      </c>
      <c r="AQ14" s="281" t="str">
        <f aca="false">IF((AP14&lt;&gt;""),IF(OR($F14&lt;&gt;$G14,PrSettings!$M$4="●"),(($F14-$G14)=(AM14-AN14))*1,0),"")</f>
        <v/>
      </c>
      <c r="AR14" s="281" t="str">
        <f aca="false">IF((AP14&lt;&gt;""),($F14=AM14)*($G14=AN14),"")</f>
        <v/>
      </c>
      <c r="AS14" s="281" t="str">
        <f aca="false">IF(AP14&lt;&gt;"",IF(ABS($F14-$G14)&gt;=PrSettings!$M$7,(ABS($F14-$G14-AM14+AN14)&lt;=1)*1,IF(AND(AP14,$F14=$G14,$F14&gt;=PrSettings!$M$6),(ABS(AM14-$F14)&lt;=1)*1,IF(AND(AP14,$F14+$G14&gt;=PrSettings!$M$8),(ABS(AM14-$F14)+ABS(AN14-$G14)&lt;=1)*1,""))),"")</f>
        <v/>
      </c>
      <c r="AT14" s="289"/>
      <c r="AV14" s="279" t="n">
        <f aca="false">$B14</f>
        <v>55</v>
      </c>
      <c r="AW14" s="280" t="str">
        <f aca="false">$C14</f>
        <v>Qatar</v>
      </c>
      <c r="AX14" s="281" t="n">
        <f aca="false">$D14</f>
        <v>19</v>
      </c>
      <c r="AY14" s="280" t="str">
        <f aca="false">$E14</f>
        <v>Switzerland</v>
      </c>
      <c r="AZ14" s="284"/>
      <c r="BA14" s="284"/>
      <c r="BB14" s="288"/>
      <c r="BC14" s="281" t="str">
        <f aca="false">IF(($F14&lt;&gt;"")*($G14&lt;&gt;"")*(AZ14&lt;&gt;"")*(BA14&lt;&gt;""),($F14&gt;$G14)*(AZ14&gt;BA14)+($F14=$G14)*(AZ14=BA14)+($F14&lt;$G14)*(AZ14&lt;BA14),"")</f>
        <v/>
      </c>
      <c r="BD14" s="281" t="str">
        <f aca="false">IF((BC14&lt;&gt;""),IF(OR($F14&lt;&gt;$G14,PrSettings!$M$4="●"),(($F14-$G14)=(AZ14-BA14))*1,0),"")</f>
        <v/>
      </c>
      <c r="BE14" s="281" t="str">
        <f aca="false">IF((BC14&lt;&gt;""),($F14=AZ14)*($G14=BA14),"")</f>
        <v/>
      </c>
      <c r="BF14" s="281" t="str">
        <f aca="false">IF(BC14&lt;&gt;"",IF(ABS($F14-$G14)&gt;=PrSettings!$M$7,(ABS($F14-$G14-AZ14+BA14)&lt;=1)*1,IF(AND(BC14,$F14=$G14,$F14&gt;=PrSettings!$M$6),(ABS(AZ14-$F14)&lt;=1)*1,IF(AND(BC14,$F14+$G14&gt;=PrSettings!$M$8),(ABS(AZ14-$F14)+ABS(BA14-$G14)&lt;=1)*1,""))),"")</f>
        <v/>
      </c>
      <c r="BG14" s="289"/>
      <c r="BI14" s="279" t="n">
        <f aca="false">$B14</f>
        <v>55</v>
      </c>
      <c r="BJ14" s="280" t="str">
        <f aca="false">$C14</f>
        <v>Qatar</v>
      </c>
      <c r="BK14" s="281" t="n">
        <f aca="false">$D14</f>
        <v>19</v>
      </c>
      <c r="BL14" s="280" t="str">
        <f aca="false">$E14</f>
        <v>Switzerland</v>
      </c>
      <c r="BM14" s="284"/>
      <c r="BN14" s="284"/>
      <c r="BO14" s="288"/>
      <c r="BP14" s="281" t="str">
        <f aca="false">IF(($F14&lt;&gt;"")*($G14&lt;&gt;"")*(BM14&lt;&gt;"")*(BN14&lt;&gt;""),($F14&gt;$G14)*(BM14&gt;BN14)+($F14=$G14)*(BM14=BN14)+($F14&lt;$G14)*(BM14&lt;BN14),"")</f>
        <v/>
      </c>
      <c r="BQ14" s="281" t="str">
        <f aca="false">IF((BP14&lt;&gt;""),IF(OR($F14&lt;&gt;$G14,PrSettings!$M$4="●"),(($F14-$G14)=(BM14-BN14))*1,0),"")</f>
        <v/>
      </c>
      <c r="BR14" s="281" t="str">
        <f aca="false">IF((BP14&lt;&gt;""),($F14=BM14)*($G14=BN14),"")</f>
        <v/>
      </c>
      <c r="BS14" s="281" t="str">
        <f aca="false">IF(BP14&lt;&gt;"",IF(ABS($F14-$G14)&gt;=PrSettings!$M$7,(ABS($F14-$G14-BM14+BN14)&lt;=1)*1,IF(AND(BP14,$F14=$G14,$F14&gt;=PrSettings!$M$6),(ABS(BM14-$F14)&lt;=1)*1,IF(AND(BP14,$F14+$G14&gt;=PrSettings!$M$8),(ABS(BM14-$F14)+ABS(BN14-$G14)&lt;=1)*1,""))),"")</f>
        <v/>
      </c>
      <c r="BT14" s="289"/>
      <c r="BV14" s="279" t="n">
        <f aca="false">$B14</f>
        <v>55</v>
      </c>
      <c r="BW14" s="280" t="str">
        <f aca="false">$C14</f>
        <v>Qatar</v>
      </c>
      <c r="BX14" s="281" t="n">
        <f aca="false">$D14</f>
        <v>19</v>
      </c>
      <c r="BY14" s="280" t="str">
        <f aca="false">$E14</f>
        <v>Switzerland</v>
      </c>
      <c r="BZ14" s="284"/>
      <c r="CA14" s="284"/>
      <c r="CB14" s="288"/>
      <c r="CC14" s="281" t="str">
        <f aca="false">IF(($F14&lt;&gt;"")*($G14&lt;&gt;"")*(BZ14&lt;&gt;"")*(CA14&lt;&gt;""),($F14&gt;$G14)*(BZ14&gt;CA14)+($F14=$G14)*(BZ14=CA14)+($F14&lt;$G14)*(BZ14&lt;CA14),"")</f>
        <v/>
      </c>
      <c r="CD14" s="281" t="str">
        <f aca="false">IF((CC14&lt;&gt;""),IF(OR($F14&lt;&gt;$G14,PrSettings!$M$4="●"),(($F14-$G14)=(BZ14-CA14))*1,0),"")</f>
        <v/>
      </c>
      <c r="CE14" s="281" t="str">
        <f aca="false">IF((CC14&lt;&gt;""),($F14=BZ14)*($G14=CA14),"")</f>
        <v/>
      </c>
      <c r="CF14" s="281" t="str">
        <f aca="false">IF(CC14&lt;&gt;"",IF(ABS($F14-$G14)&gt;=PrSettings!$M$7,(ABS($F14-$G14-BZ14+CA14)&lt;=1)*1,IF(AND(CC14,$F14=$G14,$F14&gt;=PrSettings!$M$6),(ABS(BZ14-$F14)&lt;=1)*1,IF(AND(CC14,$F14+$G14&gt;=PrSettings!$M$8),(ABS(BZ14-$F14)+ABS(CA14-$G14)&lt;=1)*1,""))),"")</f>
        <v/>
      </c>
      <c r="CG14" s="289"/>
      <c r="CI14" s="279" t="n">
        <f aca="false">$B14</f>
        <v>55</v>
      </c>
      <c r="CJ14" s="280" t="str">
        <f aca="false">$C14</f>
        <v>Qatar</v>
      </c>
      <c r="CK14" s="281" t="n">
        <f aca="false">$D14</f>
        <v>19</v>
      </c>
      <c r="CL14" s="280" t="str">
        <f aca="false">$E14</f>
        <v>Switzerland</v>
      </c>
      <c r="CM14" s="284"/>
      <c r="CN14" s="284"/>
      <c r="CO14" s="288"/>
      <c r="CP14" s="281" t="str">
        <f aca="false">IF(($F14&lt;&gt;"")*($G14&lt;&gt;"")*(CM14&lt;&gt;"")*(CN14&lt;&gt;""),($F14&gt;$G14)*(CM14&gt;CN14)+($F14=$G14)*(CM14=CN14)+($F14&lt;$G14)*(CM14&lt;CN14),"")</f>
        <v/>
      </c>
      <c r="CQ14" s="281" t="str">
        <f aca="false">IF((CP14&lt;&gt;""),IF(OR($F14&lt;&gt;$G14,PrSettings!$M$4="●"),(($F14-$G14)=(CM14-CN14))*1,0),"")</f>
        <v/>
      </c>
      <c r="CR14" s="281" t="str">
        <f aca="false">IF((CP14&lt;&gt;""),($F14=CM14)*($G14=CN14),"")</f>
        <v/>
      </c>
      <c r="CS14" s="281" t="str">
        <f aca="false">IF(CP14&lt;&gt;"",IF(ABS($F14-$G14)&gt;=PrSettings!$M$7,(ABS($F14-$G14-CM14+CN14)&lt;=1)*1,IF(AND(CP14,$F14=$G14,$F14&gt;=PrSettings!$M$6),(ABS(CM14-$F14)&lt;=1)*1,IF(AND(CP14,$F14+$G14&gt;=PrSettings!$M$8),(ABS(CM14-$F14)+ABS(CN14-$G14)&lt;=1)*1,""))),"")</f>
        <v/>
      </c>
      <c r="CT14" s="289"/>
      <c r="CV14" s="279" t="n">
        <f aca="false">$B14</f>
        <v>55</v>
      </c>
      <c r="CW14" s="280" t="str">
        <f aca="false">$C14</f>
        <v>Qatar</v>
      </c>
      <c r="CX14" s="281" t="n">
        <f aca="false">$D14</f>
        <v>19</v>
      </c>
      <c r="CY14" s="280" t="str">
        <f aca="false">$E14</f>
        <v>Switzerland</v>
      </c>
      <c r="CZ14" s="284"/>
      <c r="DA14" s="284"/>
      <c r="DB14" s="288"/>
      <c r="DC14" s="281" t="str">
        <f aca="false">IF(($F14&lt;&gt;"")*($G14&lt;&gt;"")*(CZ14&lt;&gt;"")*(DA14&lt;&gt;""),($F14&gt;$G14)*(CZ14&gt;DA14)+($F14=$G14)*(CZ14=DA14)+($F14&lt;$G14)*(CZ14&lt;DA14),"")</f>
        <v/>
      </c>
      <c r="DD14" s="281" t="str">
        <f aca="false">IF((DC14&lt;&gt;""),IF(OR($F14&lt;&gt;$G14,PrSettings!$M$4="●"),(($F14-$G14)=(CZ14-DA14))*1,0),"")</f>
        <v/>
      </c>
      <c r="DE14" s="281" t="str">
        <f aca="false">IF((DC14&lt;&gt;""),($F14=CZ14)*($G14=DA14),"")</f>
        <v/>
      </c>
      <c r="DF14" s="281" t="str">
        <f aca="false">IF(DC14&lt;&gt;"",IF(ABS($F14-$G14)&gt;=PrSettings!$M$7,(ABS($F14-$G14-CZ14+DA14)&lt;=1)*1,IF(AND(DC14,$F14=$G14,$F14&gt;=PrSettings!$M$6),(ABS(CZ14-$F14)&lt;=1)*1,IF(AND(DC14,$F14+$G14&gt;=PrSettings!$M$8),(ABS(CZ14-$F14)+ABS(DA14-$G14)&lt;=1)*1,""))),"")</f>
        <v/>
      </c>
      <c r="DG14" s="289"/>
      <c r="DI14" s="279" t="n">
        <f aca="false">$B14</f>
        <v>55</v>
      </c>
      <c r="DJ14" s="280" t="str">
        <f aca="false">$C14</f>
        <v>Qatar</v>
      </c>
      <c r="DK14" s="281" t="n">
        <f aca="false">$D14</f>
        <v>19</v>
      </c>
      <c r="DL14" s="280" t="str">
        <f aca="false">$E14</f>
        <v>Switzerland</v>
      </c>
      <c r="DM14" s="284"/>
      <c r="DN14" s="284"/>
      <c r="DO14" s="288"/>
      <c r="DP14" s="281" t="str">
        <f aca="false">IF(($F14&lt;&gt;"")*($G14&lt;&gt;"")*(DM14&lt;&gt;"")*(DN14&lt;&gt;""),($F14&gt;$G14)*(DM14&gt;DN14)+($F14=$G14)*(DM14=DN14)+($F14&lt;$G14)*(DM14&lt;DN14),"")</f>
        <v/>
      </c>
      <c r="DQ14" s="281" t="str">
        <f aca="false">IF((DP14&lt;&gt;""),IF(OR($F14&lt;&gt;$G14,PrSettings!$M$4="●"),(($F14-$G14)=(DM14-DN14))*1,0),"")</f>
        <v/>
      </c>
      <c r="DR14" s="281" t="str">
        <f aca="false">IF((DP14&lt;&gt;""),($F14=DM14)*($G14=DN14),"")</f>
        <v/>
      </c>
      <c r="DS14" s="281" t="str">
        <f aca="false">IF(DP14&lt;&gt;"",IF(ABS($F14-$G14)&gt;=PrSettings!$M$7,(ABS($F14-$G14-DM14+DN14)&lt;=1)*1,IF(AND(DP14,$F14=$G14,$F14&gt;=PrSettings!$M$6),(ABS(DM14-$F14)&lt;=1)*1,IF(AND(DP14,$F14+$G14&gt;=PrSettings!$M$8),(ABS(DM14-$F14)+ABS(DN14-$G14)&lt;=1)*1,""))),"")</f>
        <v/>
      </c>
      <c r="DT14" s="289"/>
      <c r="DV14" s="279" t="n">
        <f aca="false">$B14</f>
        <v>55</v>
      </c>
      <c r="DW14" s="280" t="str">
        <f aca="false">$C14</f>
        <v>Qatar</v>
      </c>
      <c r="DX14" s="281" t="n">
        <f aca="false">$D14</f>
        <v>19</v>
      </c>
      <c r="DY14" s="280" t="str">
        <f aca="false">$E14</f>
        <v>Switzerland</v>
      </c>
      <c r="DZ14" s="284"/>
      <c r="EA14" s="284"/>
      <c r="EB14" s="288"/>
      <c r="EC14" s="281" t="str">
        <f aca="false">IF(($F14&lt;&gt;"")*($G14&lt;&gt;"")*(DZ14&lt;&gt;"")*(EA14&lt;&gt;""),($F14&gt;$G14)*(DZ14&gt;EA14)+($F14=$G14)*(DZ14=EA14)+($F14&lt;$G14)*(DZ14&lt;EA14),"")</f>
        <v/>
      </c>
      <c r="ED14" s="281" t="str">
        <f aca="false">IF((EC14&lt;&gt;""),IF(OR($F14&lt;&gt;$G14,PrSettings!$M$4="●"),(($F14-$G14)=(DZ14-EA14))*1,0),"")</f>
        <v/>
      </c>
      <c r="EE14" s="281" t="str">
        <f aca="false">IF((EC14&lt;&gt;""),($F14=DZ14)*($G14=EA14),"")</f>
        <v/>
      </c>
      <c r="EF14" s="281" t="str">
        <f aca="false">IF(EC14&lt;&gt;"",IF(ABS($F14-$G14)&gt;=PrSettings!$M$7,(ABS($F14-$G14-DZ14+EA14)&lt;=1)*1,IF(AND(EC14,$F14=$G14,$F14&gt;=PrSettings!$M$6),(ABS(DZ14-$F14)&lt;=1)*1,IF(AND(EC14,$F14+$G14&gt;=PrSettings!$M$8),(ABS(DZ14-$F14)+ABS(EA14-$G14)&lt;=1)*1,""))),"")</f>
        <v/>
      </c>
      <c r="EG14" s="289"/>
      <c r="EI14" s="279" t="n">
        <f aca="false">$B14</f>
        <v>55</v>
      </c>
      <c r="EJ14" s="280" t="str">
        <f aca="false">$C14</f>
        <v>Qatar</v>
      </c>
      <c r="EK14" s="281" t="n">
        <f aca="false">$D14</f>
        <v>19</v>
      </c>
      <c r="EL14" s="280" t="str">
        <f aca="false">$E14</f>
        <v>Switzerland</v>
      </c>
      <c r="EM14" s="284"/>
      <c r="EN14" s="284"/>
      <c r="EO14" s="288"/>
      <c r="EP14" s="281" t="str">
        <f aca="false">IF(($F14&lt;&gt;"")*($G14&lt;&gt;"")*(EM14&lt;&gt;"")*(EN14&lt;&gt;""),($F14&gt;$G14)*(EM14&gt;EN14)+($F14=$G14)*(EM14=EN14)+($F14&lt;$G14)*(EM14&lt;EN14),"")</f>
        <v/>
      </c>
      <c r="EQ14" s="281" t="str">
        <f aca="false">IF((EP14&lt;&gt;""),IF(OR($F14&lt;&gt;$G14,PrSettings!$M$4="●"),(($F14-$G14)=(EM14-EN14))*1,0),"")</f>
        <v/>
      </c>
      <c r="ER14" s="281" t="str">
        <f aca="false">IF((EP14&lt;&gt;""),($F14=EM14)*($G14=EN14),"")</f>
        <v/>
      </c>
      <c r="ES14" s="281" t="str">
        <f aca="false">IF(EP14&lt;&gt;"",IF(ABS($F14-$G14)&gt;=PrSettings!$M$7,(ABS($F14-$G14-EM14+EN14)&lt;=1)*1,IF(AND(EP14,$F14=$G14,$F14&gt;=PrSettings!$M$6),(ABS(EM14-$F14)&lt;=1)*1,IF(AND(EP14,$F14+$G14&gt;=PrSettings!$M$8),(ABS(EM14-$F14)+ABS(EN14-$G14)&lt;=1)*1,""))),"")</f>
        <v/>
      </c>
      <c r="ET14" s="289"/>
      <c r="EV14" s="279" t="n">
        <f aca="false">$B14</f>
        <v>55</v>
      </c>
      <c r="EW14" s="280" t="str">
        <f aca="false">$C14</f>
        <v>Qatar</v>
      </c>
      <c r="EX14" s="281" t="n">
        <f aca="false">$D14</f>
        <v>19</v>
      </c>
      <c r="EY14" s="280" t="str">
        <f aca="false">$E14</f>
        <v>Switzerland</v>
      </c>
      <c r="EZ14" s="284"/>
      <c r="FA14" s="284"/>
      <c r="FB14" s="288"/>
      <c r="FC14" s="281" t="str">
        <f aca="false">IF(($F14&lt;&gt;"")*($G14&lt;&gt;"")*(EZ14&lt;&gt;"")*(FA14&lt;&gt;""),($F14&gt;$G14)*(EZ14&gt;FA14)+($F14=$G14)*(EZ14=FA14)+($F14&lt;$G14)*(EZ14&lt;FA14),"")</f>
        <v/>
      </c>
      <c r="FD14" s="281" t="str">
        <f aca="false">IF((FC14&lt;&gt;""),IF(OR($F14&lt;&gt;$G14,PrSettings!$M$4="●"),(($F14-$G14)=(EZ14-FA14))*1,0),"")</f>
        <v/>
      </c>
      <c r="FE14" s="281" t="str">
        <f aca="false">IF((FC14&lt;&gt;""),($F14=EZ14)*($G14=FA14),"")</f>
        <v/>
      </c>
      <c r="FF14" s="281" t="str">
        <f aca="false">IF(FC14&lt;&gt;"",IF(ABS($F14-$G14)&gt;=PrSettings!$M$7,(ABS($F14-$G14-EZ14+FA14)&lt;=1)*1,IF(AND(FC14,$F14=$G14,$F14&gt;=PrSettings!$M$6),(ABS(EZ14-$F14)&lt;=1)*1,IF(AND(FC14,$F14+$G14&gt;=PrSettings!$M$8),(ABS(EZ14-$F14)+ABS(FA14-$G14)&lt;=1)*1,""))),"")</f>
        <v/>
      </c>
      <c r="FG14" s="289"/>
      <c r="FI14" s="279" t="n">
        <f aca="false">$B14</f>
        <v>55</v>
      </c>
      <c r="FJ14" s="280" t="str">
        <f aca="false">$C14</f>
        <v>Qatar</v>
      </c>
      <c r="FK14" s="281" t="n">
        <f aca="false">$D14</f>
        <v>19</v>
      </c>
      <c r="FL14" s="280" t="str">
        <f aca="false">$E14</f>
        <v>Switzerland</v>
      </c>
      <c r="FM14" s="284"/>
      <c r="FN14" s="284"/>
      <c r="FO14" s="288"/>
      <c r="FP14" s="281" t="str">
        <f aca="false">IF(($F14&lt;&gt;"")*($G14&lt;&gt;"")*(FM14&lt;&gt;"")*(FN14&lt;&gt;""),($F14&gt;$G14)*(FM14&gt;FN14)+($F14=$G14)*(FM14=FN14)+($F14&lt;$G14)*(FM14&lt;FN14),"")</f>
        <v/>
      </c>
      <c r="FQ14" s="281" t="str">
        <f aca="false">IF((FP14&lt;&gt;""),IF(OR($F14&lt;&gt;$G14,PrSettings!$M$4="●"),(($F14-$G14)=(FM14-FN14))*1,0),"")</f>
        <v/>
      </c>
      <c r="FR14" s="281" t="str">
        <f aca="false">IF((FP14&lt;&gt;""),($F14=FM14)*($G14=FN14),"")</f>
        <v/>
      </c>
      <c r="FS14" s="281" t="str">
        <f aca="false">IF(FP14&lt;&gt;"",IF(ABS($F14-$G14)&gt;=PrSettings!$M$7,(ABS($F14-$G14-FM14+FN14)&lt;=1)*1,IF(AND(FP14,$F14=$G14,$F14&gt;=PrSettings!$M$6),(ABS(FM14-$F14)&lt;=1)*1,IF(AND(FP14,$F14+$G14&gt;=PrSettings!$M$8),(ABS(FM14-$F14)+ABS(FN14-$G14)&lt;=1)*1,""))),"")</f>
        <v/>
      </c>
      <c r="FT14" s="289"/>
      <c r="FV14" s="279" t="n">
        <f aca="false">$B14</f>
        <v>55</v>
      </c>
      <c r="FW14" s="280" t="str">
        <f aca="false">$C14</f>
        <v>Qatar</v>
      </c>
      <c r="FX14" s="281" t="n">
        <f aca="false">$D14</f>
        <v>19</v>
      </c>
      <c r="FY14" s="280" t="str">
        <f aca="false">$E14</f>
        <v>Switzerland</v>
      </c>
      <c r="FZ14" s="284"/>
      <c r="GA14" s="284"/>
      <c r="GB14" s="288"/>
      <c r="GC14" s="281" t="str">
        <f aca="false">IF(($F14&lt;&gt;"")*($G14&lt;&gt;"")*(FZ14&lt;&gt;"")*(GA14&lt;&gt;""),($F14&gt;$G14)*(FZ14&gt;GA14)+($F14=$G14)*(FZ14=GA14)+($F14&lt;$G14)*(FZ14&lt;GA14),"")</f>
        <v/>
      </c>
      <c r="GD14" s="281" t="str">
        <f aca="false">IF((GC14&lt;&gt;""),IF(OR($F14&lt;&gt;$G14,PrSettings!$M$4="●"),(($F14-$G14)=(FZ14-GA14))*1,0),"")</f>
        <v/>
      </c>
      <c r="GE14" s="281" t="str">
        <f aca="false">IF((GC14&lt;&gt;""),($F14=FZ14)*($G14=GA14),"")</f>
        <v/>
      </c>
      <c r="GF14" s="281" t="str">
        <f aca="false">IF(GC14&lt;&gt;"",IF(ABS($F14-$G14)&gt;=PrSettings!$M$7,(ABS($F14-$G14-FZ14+GA14)&lt;=1)*1,IF(AND(GC14,$F14=$G14,$F14&gt;=PrSettings!$M$6),(ABS(FZ14-$F14)&lt;=1)*1,IF(AND(GC14,$F14+$G14&gt;=PrSettings!$M$8),(ABS(FZ14-$F14)+ABS(GA14-$G14)&lt;=1)*1,""))),"")</f>
        <v/>
      </c>
      <c r="GG14" s="289"/>
      <c r="GI14" s="279" t="n">
        <f aca="false">$B14</f>
        <v>55</v>
      </c>
      <c r="GJ14" s="280" t="str">
        <f aca="false">$C14</f>
        <v>Qatar</v>
      </c>
      <c r="GK14" s="281" t="n">
        <f aca="false">$D14</f>
        <v>19</v>
      </c>
      <c r="GL14" s="280" t="str">
        <f aca="false">$E14</f>
        <v>Switzerland</v>
      </c>
      <c r="GM14" s="284"/>
      <c r="GN14" s="284"/>
      <c r="GO14" s="288"/>
      <c r="GP14" s="281" t="str">
        <f aca="false">IF(($F14&lt;&gt;"")*($G14&lt;&gt;"")*(GM14&lt;&gt;"")*(GN14&lt;&gt;""),($F14&gt;$G14)*(GM14&gt;GN14)+($F14=$G14)*(GM14=GN14)+($F14&lt;$G14)*(GM14&lt;GN14),"")</f>
        <v/>
      </c>
      <c r="GQ14" s="281" t="str">
        <f aca="false">IF((GP14&lt;&gt;""),IF(OR($F14&lt;&gt;$G14,PrSettings!$M$4="●"),(($F14-$G14)=(GM14-GN14))*1,0),"")</f>
        <v/>
      </c>
      <c r="GR14" s="281" t="str">
        <f aca="false">IF((GP14&lt;&gt;""),($F14=GM14)*($G14=GN14),"")</f>
        <v/>
      </c>
      <c r="GS14" s="281" t="str">
        <f aca="false">IF(GP14&lt;&gt;"",IF(ABS($F14-$G14)&gt;=PrSettings!$M$7,(ABS($F14-$G14-GM14+GN14)&lt;=1)*1,IF(AND(GP14,$F14=$G14,$F14&gt;=PrSettings!$M$6),(ABS(GM14-$F14)&lt;=1)*1,IF(AND(GP14,$F14+$G14&gt;=PrSettings!$M$8),(ABS(GM14-$F14)+ABS(GN14-$G14)&lt;=1)*1,""))),"")</f>
        <v/>
      </c>
      <c r="GT14" s="289"/>
      <c r="GV14" s="279" t="n">
        <f aca="false">$B14</f>
        <v>55</v>
      </c>
      <c r="GW14" s="280" t="str">
        <f aca="false">$C14</f>
        <v>Qatar</v>
      </c>
      <c r="GX14" s="281" t="n">
        <f aca="false">$D14</f>
        <v>19</v>
      </c>
      <c r="GY14" s="280" t="str">
        <f aca="false">$E14</f>
        <v>Switzerland</v>
      </c>
      <c r="GZ14" s="284"/>
      <c r="HA14" s="284"/>
      <c r="HB14" s="288"/>
      <c r="HC14" s="281" t="str">
        <f aca="false">IF(($F14&lt;&gt;"")*($G14&lt;&gt;"")*(GZ14&lt;&gt;"")*(HA14&lt;&gt;""),($F14&gt;$G14)*(GZ14&gt;HA14)+($F14=$G14)*(GZ14=HA14)+($F14&lt;$G14)*(GZ14&lt;HA14),"")</f>
        <v/>
      </c>
      <c r="HD14" s="281" t="str">
        <f aca="false">IF((HC14&lt;&gt;""),IF(OR($F14&lt;&gt;$G14,PrSettings!$M$4="●"),(($F14-$G14)=(GZ14-HA14))*1,0),"")</f>
        <v/>
      </c>
      <c r="HE14" s="281" t="str">
        <f aca="false">IF((HC14&lt;&gt;""),($F14=GZ14)*($G14=HA14),"")</f>
        <v/>
      </c>
      <c r="HF14" s="281" t="str">
        <f aca="false">IF(HC14&lt;&gt;"",IF(ABS($F14-$G14)&gt;=PrSettings!$M$7,(ABS($F14-$G14-GZ14+HA14)&lt;=1)*1,IF(AND(HC14,$F14=$G14,$F14&gt;=PrSettings!$M$6),(ABS(GZ14-$F14)&lt;=1)*1,IF(AND(HC14,$F14+$G14&gt;=PrSettings!$M$8),(ABS(GZ14-$F14)+ABS(HA14-$G14)&lt;=1)*1,""))),"")</f>
        <v/>
      </c>
      <c r="HG14" s="289"/>
      <c r="HI14" s="279" t="n">
        <f aca="false">$B14</f>
        <v>55</v>
      </c>
      <c r="HJ14" s="280" t="str">
        <f aca="false">$C14</f>
        <v>Qatar</v>
      </c>
      <c r="HK14" s="281" t="n">
        <f aca="false">$D14</f>
        <v>19</v>
      </c>
      <c r="HL14" s="280" t="str">
        <f aca="false">$E14</f>
        <v>Switzerland</v>
      </c>
      <c r="HM14" s="284"/>
      <c r="HN14" s="284"/>
      <c r="HO14" s="288"/>
      <c r="HP14" s="281" t="str">
        <f aca="false">IF(($F14&lt;&gt;"")*($G14&lt;&gt;"")*(HM14&lt;&gt;"")*(HN14&lt;&gt;""),($F14&gt;$G14)*(HM14&gt;HN14)+($F14=$G14)*(HM14=HN14)+($F14&lt;$G14)*(HM14&lt;HN14),"")</f>
        <v/>
      </c>
      <c r="HQ14" s="281" t="str">
        <f aca="false">IF((HP14&lt;&gt;""),IF(OR($F14&lt;&gt;$G14,PrSettings!$M$4="●"),(($F14-$G14)=(HM14-HN14))*1,0),"")</f>
        <v/>
      </c>
      <c r="HR14" s="281" t="str">
        <f aca="false">IF((HP14&lt;&gt;""),($F14=HM14)*($G14=HN14),"")</f>
        <v/>
      </c>
      <c r="HS14" s="281" t="str">
        <f aca="false">IF(HP14&lt;&gt;"",IF(ABS($F14-$G14)&gt;=PrSettings!$M$7,(ABS($F14-$G14-HM14+HN14)&lt;=1)*1,IF(AND(HP14,$F14=$G14,$F14&gt;=PrSettings!$M$6),(ABS(HM14-$F14)&lt;=1)*1,IF(AND(HP14,$F14+$G14&gt;=PrSettings!$M$8),(ABS(HM14-$F14)+ABS(HN14-$G14)&lt;=1)*1,""))),"")</f>
        <v/>
      </c>
      <c r="HT14" s="289"/>
      <c r="HV14" s="279" t="n">
        <f aca="false">$B14</f>
        <v>55</v>
      </c>
      <c r="HW14" s="280" t="str">
        <f aca="false">$C14</f>
        <v>Qatar</v>
      </c>
      <c r="HX14" s="281" t="n">
        <f aca="false">$D14</f>
        <v>19</v>
      </c>
      <c r="HY14" s="280" t="str">
        <f aca="false">$E14</f>
        <v>Switzerland</v>
      </c>
      <c r="HZ14" s="284"/>
      <c r="IA14" s="284"/>
      <c r="IB14" s="288"/>
      <c r="IC14" s="281" t="str">
        <f aca="false">IF(($F14&lt;&gt;"")*($G14&lt;&gt;"")*(HZ14&lt;&gt;"")*(IA14&lt;&gt;""),($F14&gt;$G14)*(HZ14&gt;IA14)+($F14=$G14)*(HZ14=IA14)+($F14&lt;$G14)*(HZ14&lt;IA14),"")</f>
        <v/>
      </c>
      <c r="ID14" s="281" t="str">
        <f aca="false">IF((IC14&lt;&gt;""),IF(OR($F14&lt;&gt;$G14,PrSettings!$M$4="●"),(($F14-$G14)=(HZ14-IA14))*1,0),"")</f>
        <v/>
      </c>
      <c r="IE14" s="281" t="str">
        <f aca="false">IF((IC14&lt;&gt;""),($F14=HZ14)*($G14=IA14),"")</f>
        <v/>
      </c>
      <c r="IF14" s="281" t="str">
        <f aca="false">IF(IC14&lt;&gt;"",IF(ABS($F14-$G14)&gt;=PrSettings!$M$7,(ABS($F14-$G14-HZ14+IA14)&lt;=1)*1,IF(AND(IC14,$F14=$G14,$F14&gt;=PrSettings!$M$6),(ABS(HZ14-$F14)&lt;=1)*1,IF(AND(IC14,$F14+$G14&gt;=PrSettings!$M$8),(ABS(HZ14-$F14)+ABS(IA14-$G14)&lt;=1)*1,""))),"")</f>
        <v/>
      </c>
      <c r="IG14" s="289"/>
      <c r="II14" s="279" t="n">
        <f aca="false">$B14</f>
        <v>55</v>
      </c>
      <c r="IJ14" s="280" t="str">
        <f aca="false">$C14</f>
        <v>Qatar</v>
      </c>
      <c r="IK14" s="281" t="n">
        <f aca="false">$D14</f>
        <v>19</v>
      </c>
      <c r="IL14" s="280" t="str">
        <f aca="false">$E14</f>
        <v>Switzerland</v>
      </c>
      <c r="IM14" s="284"/>
      <c r="IN14" s="284"/>
      <c r="IO14" s="288"/>
      <c r="IP14" s="281" t="str">
        <f aca="false">IF(($F14&lt;&gt;"")*($G14&lt;&gt;"")*(IM14&lt;&gt;"")*(IN14&lt;&gt;""),($F14&gt;$G14)*(IM14&gt;IN14)+($F14=$G14)*(IM14=IN14)+($F14&lt;$G14)*(IM14&lt;IN14),"")</f>
        <v/>
      </c>
      <c r="IQ14" s="281" t="str">
        <f aca="false">IF((IP14&lt;&gt;""),IF(OR($F14&lt;&gt;$G14,PrSettings!$M$4="●"),(($F14-$G14)=(IM14-IN14))*1,0),"")</f>
        <v/>
      </c>
      <c r="IR14" s="281" t="str">
        <f aca="false">IF((IP14&lt;&gt;""),($F14=IM14)*($G14=IN14),"")</f>
        <v/>
      </c>
      <c r="IS14" s="281" t="str">
        <f aca="false">IF(IP14&lt;&gt;"",IF(ABS($F14-$G14)&gt;=PrSettings!$M$7,(ABS($F14-$G14-IM14+IN14)&lt;=1)*1,IF(AND(IP14,$F14=$G14,$F14&gt;=PrSettings!$M$6),(ABS(IM14-$F14)&lt;=1)*1,IF(AND(IP14,$F14+$G14&gt;=PrSettings!$M$8),(ABS(IM14-$F14)+ABS(IN14-$G14)&lt;=1)*1,""))),"")</f>
        <v/>
      </c>
      <c r="IT14" s="289"/>
      <c r="IV14" s="279" t="n">
        <f aca="false">$B14</f>
        <v>55</v>
      </c>
      <c r="IW14" s="280" t="str">
        <f aca="false">$C14</f>
        <v>Qatar</v>
      </c>
      <c r="IX14" s="281" t="n">
        <f aca="false">$D14</f>
        <v>19</v>
      </c>
      <c r="IY14" s="280" t="str">
        <f aca="false">$E14</f>
        <v>Switzerland</v>
      </c>
      <c r="IZ14" s="284"/>
      <c r="JA14" s="284"/>
      <c r="JB14" s="288"/>
      <c r="JC14" s="281" t="str">
        <f aca="false">IF(($F14&lt;&gt;"")*($G14&lt;&gt;"")*(IZ14&lt;&gt;"")*(JA14&lt;&gt;""),($F14&gt;$G14)*(IZ14&gt;JA14)+($F14=$G14)*(IZ14=JA14)+($F14&lt;$G14)*(IZ14&lt;JA14),"")</f>
        <v/>
      </c>
      <c r="JD14" s="281" t="str">
        <f aca="false">IF((JC14&lt;&gt;""),IF(OR($F14&lt;&gt;$G14,PrSettings!$M$4="●"),(($F14-$G14)=(IZ14-JA14))*1,0),"")</f>
        <v/>
      </c>
      <c r="JE14" s="281" t="str">
        <f aca="false">IF((JC14&lt;&gt;""),($F14=IZ14)*($G14=JA14),"")</f>
        <v/>
      </c>
      <c r="JF14" s="281" t="str">
        <f aca="false">IF(JC14&lt;&gt;"",IF(ABS($F14-$G14)&gt;=PrSettings!$M$7,(ABS($F14-$G14-IZ14+JA14)&lt;=1)*1,IF(AND(JC14,$F14=$G14,$F14&gt;=PrSettings!$M$6),(ABS(IZ14-$F14)&lt;=1)*1,IF(AND(JC14,$F14+$G14&gt;=PrSettings!$M$8),(ABS(IZ14-$F14)+ABS(JA14-$G14)&lt;=1)*1,""))),"")</f>
        <v/>
      </c>
      <c r="JG14" s="289"/>
      <c r="JI14" s="279" t="n">
        <f aca="false">$B14</f>
        <v>55</v>
      </c>
      <c r="JJ14" s="280" t="str">
        <f aca="false">$C14</f>
        <v>Qatar</v>
      </c>
      <c r="JK14" s="281" t="n">
        <f aca="false">$D14</f>
        <v>19</v>
      </c>
      <c r="JL14" s="280" t="str">
        <f aca="false">$E14</f>
        <v>Switzerland</v>
      </c>
      <c r="JM14" s="284"/>
      <c r="JN14" s="284"/>
      <c r="JO14" s="288"/>
      <c r="JP14" s="281" t="str">
        <f aca="false">IF(($F14&lt;&gt;"")*($G14&lt;&gt;"")*(JM14&lt;&gt;"")*(JN14&lt;&gt;""),($F14&gt;$G14)*(JM14&gt;JN14)+($F14=$G14)*(JM14=JN14)+($F14&lt;$G14)*(JM14&lt;JN14),"")</f>
        <v/>
      </c>
      <c r="JQ14" s="281" t="str">
        <f aca="false">IF((JP14&lt;&gt;""),IF(OR($F14&lt;&gt;$G14,PrSettings!$M$4="●"),(($F14-$G14)=(JM14-JN14))*1,0),"")</f>
        <v/>
      </c>
      <c r="JR14" s="281" t="str">
        <f aca="false">IF((JP14&lt;&gt;""),($F14=JM14)*($G14=JN14),"")</f>
        <v/>
      </c>
      <c r="JS14" s="281" t="str">
        <f aca="false">IF(JP14&lt;&gt;"",IF(ABS($F14-$G14)&gt;=PrSettings!$M$7,(ABS($F14-$G14-JM14+JN14)&lt;=1)*1,IF(AND(JP14,$F14=$G14,$F14&gt;=PrSettings!$M$6),(ABS(JM14-$F14)&lt;=1)*1,IF(AND(JP14,$F14+$G14&gt;=PrSettings!$M$8),(ABS(JM14-$F14)+ABS(JN14-$G14)&lt;=1)*1,""))),"")</f>
        <v/>
      </c>
      <c r="JT14" s="289"/>
      <c r="JV14" s="279" t="n">
        <f aca="false">$B14</f>
        <v>55</v>
      </c>
      <c r="JW14" s="280" t="str">
        <f aca="false">$C14</f>
        <v>Qatar</v>
      </c>
      <c r="JX14" s="281" t="n">
        <f aca="false">$D14</f>
        <v>19</v>
      </c>
      <c r="JY14" s="280" t="str">
        <f aca="false">$E14</f>
        <v>Switzerland</v>
      </c>
      <c r="JZ14" s="284"/>
      <c r="KA14" s="284"/>
      <c r="KB14" s="288"/>
      <c r="KC14" s="281" t="str">
        <f aca="false">IF(($F14&lt;&gt;"")*($G14&lt;&gt;"")*(JZ14&lt;&gt;"")*(KA14&lt;&gt;""),($F14&gt;$G14)*(JZ14&gt;KA14)+($F14=$G14)*(JZ14=KA14)+($F14&lt;$G14)*(JZ14&lt;KA14),"")</f>
        <v/>
      </c>
      <c r="KD14" s="281" t="str">
        <f aca="false">IF((KC14&lt;&gt;""),IF(OR($F14&lt;&gt;$G14,PrSettings!$M$4="●"),(($F14-$G14)=(JZ14-KA14))*1,0),"")</f>
        <v/>
      </c>
      <c r="KE14" s="281" t="str">
        <f aca="false">IF((KC14&lt;&gt;""),($F14=JZ14)*($G14=KA14),"")</f>
        <v/>
      </c>
      <c r="KF14" s="281" t="str">
        <f aca="false">IF(KC14&lt;&gt;"",IF(ABS($F14-$G14)&gt;=PrSettings!$M$7,(ABS($F14-$G14-JZ14+KA14)&lt;=1)*1,IF(AND(KC14,$F14=$G14,$F14&gt;=PrSettings!$M$6),(ABS(JZ14-$F14)&lt;=1)*1,IF(AND(KC14,$F14+$G14&gt;=PrSettings!$M$8),(ABS(JZ14-$F14)+ABS(KA14-$G14)&lt;=1)*1,""))),"")</f>
        <v/>
      </c>
      <c r="KG14" s="289"/>
      <c r="KI14" s="279" t="n">
        <f aca="false">$B14</f>
        <v>55</v>
      </c>
      <c r="KJ14" s="280" t="str">
        <f aca="false">$C14</f>
        <v>Qatar</v>
      </c>
      <c r="KK14" s="281" t="n">
        <f aca="false">$D14</f>
        <v>19</v>
      </c>
      <c r="KL14" s="280" t="str">
        <f aca="false">$E14</f>
        <v>Switzerland</v>
      </c>
      <c r="KM14" s="284"/>
      <c r="KN14" s="284"/>
      <c r="KO14" s="288"/>
      <c r="KP14" s="281" t="str">
        <f aca="false">IF(($F14&lt;&gt;"")*($G14&lt;&gt;"")*(KM14&lt;&gt;"")*(KN14&lt;&gt;""),($F14&gt;$G14)*(KM14&gt;KN14)+($F14=$G14)*(KM14=KN14)+($F14&lt;$G14)*(KM14&lt;KN14),"")</f>
        <v/>
      </c>
      <c r="KQ14" s="281" t="str">
        <f aca="false">IF((KP14&lt;&gt;""),IF(OR($F14&lt;&gt;$G14,PrSettings!$M$4="●"),(($F14-$G14)=(KM14-KN14))*1,0),"")</f>
        <v/>
      </c>
      <c r="KR14" s="281" t="str">
        <f aca="false">IF((KP14&lt;&gt;""),($F14=KM14)*($G14=KN14),"")</f>
        <v/>
      </c>
      <c r="KS14" s="281" t="str">
        <f aca="false">IF(KP14&lt;&gt;"",IF(ABS($F14-$G14)&gt;=PrSettings!$M$7,(ABS($F14-$G14-KM14+KN14)&lt;=1)*1,IF(AND(KP14,$F14=$G14,$F14&gt;=PrSettings!$M$6),(ABS(KM14-$F14)&lt;=1)*1,IF(AND(KP14,$F14+$G14&gt;=PrSettings!$M$8),(ABS(KM14-$F14)+ABS(KN14-$G14)&lt;=1)*1,""))),"")</f>
        <v/>
      </c>
      <c r="KT14" s="289"/>
      <c r="KV14" s="279" t="n">
        <f aca="false">$B14</f>
        <v>55</v>
      </c>
      <c r="KW14" s="280" t="str">
        <f aca="false">$C14</f>
        <v>Qatar</v>
      </c>
      <c r="KX14" s="281" t="n">
        <f aca="false">$D14</f>
        <v>19</v>
      </c>
      <c r="KY14" s="280" t="str">
        <f aca="false">$E14</f>
        <v>Switzerland</v>
      </c>
      <c r="KZ14" s="284"/>
      <c r="LA14" s="284"/>
      <c r="LB14" s="288"/>
      <c r="LC14" s="281" t="str">
        <f aca="false">IF(($F14&lt;&gt;"")*($G14&lt;&gt;"")*(KZ14&lt;&gt;"")*(LA14&lt;&gt;""),($F14&gt;$G14)*(KZ14&gt;LA14)+($F14=$G14)*(KZ14=LA14)+($F14&lt;$G14)*(KZ14&lt;LA14),"")</f>
        <v/>
      </c>
      <c r="LD14" s="281" t="str">
        <f aca="false">IF((LC14&lt;&gt;""),IF(OR($F14&lt;&gt;$G14,PrSettings!$M$4="●"),(($F14-$G14)=(KZ14-LA14))*1,0),"")</f>
        <v/>
      </c>
      <c r="LE14" s="281" t="str">
        <f aca="false">IF((LC14&lt;&gt;""),($F14=KZ14)*($G14=LA14),"")</f>
        <v/>
      </c>
      <c r="LF14" s="281" t="str">
        <f aca="false">IF(LC14&lt;&gt;"",IF(ABS($F14-$G14)&gt;=PrSettings!$M$7,(ABS($F14-$G14-KZ14+LA14)&lt;=1)*1,IF(AND(LC14,$F14=$G14,$F14&gt;=PrSettings!$M$6),(ABS(KZ14-$F14)&lt;=1)*1,IF(AND(LC14,$F14+$G14&gt;=PrSettings!$M$8),(ABS(KZ14-$F14)+ABS(LA14-$G14)&lt;=1)*1,""))),"")</f>
        <v/>
      </c>
      <c r="LG14" s="289"/>
      <c r="LI14" s="279" t="n">
        <f aca="false">$B14</f>
        <v>55</v>
      </c>
      <c r="LJ14" s="280" t="str">
        <f aca="false">$C14</f>
        <v>Qatar</v>
      </c>
      <c r="LK14" s="281" t="n">
        <f aca="false">$D14</f>
        <v>19</v>
      </c>
      <c r="LL14" s="280" t="str">
        <f aca="false">$E14</f>
        <v>Switzerland</v>
      </c>
      <c r="LM14" s="284"/>
      <c r="LN14" s="284"/>
      <c r="LO14" s="288"/>
      <c r="LP14" s="281" t="str">
        <f aca="false">IF(($F14&lt;&gt;"")*($G14&lt;&gt;"")*(LM14&lt;&gt;"")*(LN14&lt;&gt;""),($F14&gt;$G14)*(LM14&gt;LN14)+($F14=$G14)*(LM14=LN14)+($F14&lt;$G14)*(LM14&lt;LN14),"")</f>
        <v/>
      </c>
      <c r="LQ14" s="281" t="str">
        <f aca="false">IF((LP14&lt;&gt;""),IF(OR($F14&lt;&gt;$G14,PrSettings!$M$4="●"),(($F14-$G14)=(LM14-LN14))*1,0),"")</f>
        <v/>
      </c>
      <c r="LR14" s="281" t="str">
        <f aca="false">IF((LP14&lt;&gt;""),($F14=LM14)*($G14=LN14),"")</f>
        <v/>
      </c>
      <c r="LS14" s="281" t="str">
        <f aca="false">IF(LP14&lt;&gt;"",IF(ABS($F14-$G14)&gt;=PrSettings!$M$7,(ABS($F14-$G14-LM14+LN14)&lt;=1)*1,IF(AND(LP14,$F14=$G14,$F14&gt;=PrSettings!$M$6),(ABS(LM14-$F14)&lt;=1)*1,IF(AND(LP14,$F14+$G14&gt;=PrSettings!$M$8),(ABS(LM14-$F14)+ABS(LN14-$G14)&lt;=1)*1,""))),"")</f>
        <v/>
      </c>
      <c r="LT14" s="289"/>
      <c r="LV14" s="279" t="n">
        <f aca="false">$B14</f>
        <v>55</v>
      </c>
      <c r="LW14" s="280" t="str">
        <f aca="false">$C14</f>
        <v>Qatar</v>
      </c>
      <c r="LX14" s="281" t="n">
        <f aca="false">$D14</f>
        <v>19</v>
      </c>
      <c r="LY14" s="280" t="str">
        <f aca="false">$E14</f>
        <v>Switzerland</v>
      </c>
      <c r="LZ14" s="284"/>
      <c r="MA14" s="284"/>
      <c r="MB14" s="288"/>
      <c r="MC14" s="281" t="str">
        <f aca="false">IF(($F14&lt;&gt;"")*($G14&lt;&gt;"")*(LZ14&lt;&gt;"")*(MA14&lt;&gt;""),($F14&gt;$G14)*(LZ14&gt;MA14)+($F14=$G14)*(LZ14=MA14)+($F14&lt;$G14)*(LZ14&lt;MA14),"")</f>
        <v/>
      </c>
      <c r="MD14" s="281" t="str">
        <f aca="false">IF((MC14&lt;&gt;""),IF(OR($F14&lt;&gt;$G14,PrSettings!$M$4="●"),(($F14-$G14)=(LZ14-MA14))*1,0),"")</f>
        <v/>
      </c>
      <c r="ME14" s="281" t="str">
        <f aca="false">IF((MC14&lt;&gt;""),($F14=LZ14)*($G14=MA14),"")</f>
        <v/>
      </c>
      <c r="MF14" s="281" t="str">
        <f aca="false">IF(MC14&lt;&gt;"",IF(ABS($F14-$G14)&gt;=PrSettings!$M$7,(ABS($F14-$G14-LZ14+MA14)&lt;=1)*1,IF(AND(MC14,$F14=$G14,$F14&gt;=PrSettings!$M$6),(ABS(LZ14-$F14)&lt;=1)*1,IF(AND(MC14,$F14+$G14&gt;=PrSettings!$M$8),(ABS(LZ14-$F14)+ABS(MA14-$G14)&lt;=1)*1,""))),"")</f>
        <v/>
      </c>
      <c r="MG14" s="289"/>
    </row>
    <row r="15" customFormat="false" ht="15.75" hidden="false" customHeight="false" outlineLevel="0" collapsed="false">
      <c r="B15" s="279" t="n">
        <f aca="false">INDEX(Groups!$C$7:$C$65,MATCH(C15,Groups!$D$7:$D$65,0))</f>
        <v>19</v>
      </c>
      <c r="C15" s="280" t="str">
        <f aca="false">CalcB!$P$24</f>
        <v>Switzerland</v>
      </c>
      <c r="D15" s="281" t="n">
        <f aca="false">INDEX(Groups!$C$7:$C$65,MATCH(E15,Groups!$D$7:$D$65,0))</f>
        <v>65</v>
      </c>
      <c r="E15" s="280" t="str">
        <f aca="false">CalcB!$Q$24</f>
        <v>Bosnia/Herzeg.</v>
      </c>
      <c r="F15" s="282" t="n">
        <f aca="false">CalcB!$R$24</f>
        <v>2</v>
      </c>
      <c r="G15" s="283" t="n">
        <f aca="false">CalcB!$S$24</f>
        <v>0</v>
      </c>
      <c r="I15" s="279" t="n">
        <f aca="false">$B15</f>
        <v>19</v>
      </c>
      <c r="J15" s="280" t="str">
        <f aca="false">$C15</f>
        <v>Switzerland</v>
      </c>
      <c r="K15" s="281" t="n">
        <f aca="false">$D15</f>
        <v>65</v>
      </c>
      <c r="L15" s="280" t="str">
        <f aca="false">$E15</f>
        <v>Bosnia/Herzeg.</v>
      </c>
      <c r="M15" s="284"/>
      <c r="N15" s="284"/>
      <c r="O15" s="288"/>
      <c r="P15" s="281" t="str">
        <f aca="false">IF(($F15&lt;&gt;"")*($G15&lt;&gt;"")*(M15&lt;&gt;"")*(N15&lt;&gt;""),($F15&gt;$G15)*(M15&gt;N15)+($F15=$G15)*(M15=N15)+($F15&lt;$G15)*(M15&lt;N15),"")</f>
        <v/>
      </c>
      <c r="Q15" s="281" t="str">
        <f aca="false">IF((P15&lt;&gt;""),IF(OR($F15&lt;&gt;$G15,PrSettings!$M$4="●"),(($F15-$G15)=(M15-N15))*1,0),"")</f>
        <v/>
      </c>
      <c r="R15" s="281" t="str">
        <f aca="false">IF((P15&lt;&gt;""),($F15=M15)*($G15=N15),"")</f>
        <v/>
      </c>
      <c r="S15" s="281" t="str">
        <f aca="false">IF(P15&lt;&gt;"",IF(ABS($F15-$G15)&gt;=PrSettings!$M$7,(ABS($F15-$G15-M15+N15)&lt;=1)*1,IF(AND(P15,$F15=$G15,$F15&gt;=PrSettings!$M$6),(ABS(M15-$F15)&lt;=1)*1,IF(AND(P15,$F15+$G15&gt;=PrSettings!$M$8),(ABS(M15-$F15)+ABS(N15-$G15)&lt;=1)*1,""))),"")</f>
        <v/>
      </c>
      <c r="T15" s="289"/>
      <c r="V15" s="279" t="n">
        <f aca="false">$B15</f>
        <v>19</v>
      </c>
      <c r="W15" s="280" t="str">
        <f aca="false">$C15</f>
        <v>Switzerland</v>
      </c>
      <c r="X15" s="281" t="n">
        <f aca="false">$D15</f>
        <v>65</v>
      </c>
      <c r="Y15" s="280" t="str">
        <f aca="false">$E15</f>
        <v>Bosnia/Herzeg.</v>
      </c>
      <c r="Z15" s="284"/>
      <c r="AA15" s="284"/>
      <c r="AB15" s="288"/>
      <c r="AC15" s="281" t="str">
        <f aca="false">IF(($F15&lt;&gt;"")*($G15&lt;&gt;"")*(Z15&lt;&gt;"")*(AA15&lt;&gt;""),($F15&gt;$G15)*(Z15&gt;AA15)+($F15=$G15)*(Z15=AA15)+($F15&lt;$G15)*(Z15&lt;AA15),"")</f>
        <v/>
      </c>
      <c r="AD15" s="281" t="str">
        <f aca="false">IF((AC15&lt;&gt;""),IF(OR($F15&lt;&gt;$G15,PrSettings!$M$4="●"),(($F15-$G15)=(Z15-AA15))*1,0),"")</f>
        <v/>
      </c>
      <c r="AE15" s="281" t="str">
        <f aca="false">IF((AC15&lt;&gt;""),($F15=Z15)*($G15=AA15),"")</f>
        <v/>
      </c>
      <c r="AF15" s="281" t="str">
        <f aca="false">IF(AC15&lt;&gt;"",IF(ABS($F15-$G15)&gt;=PrSettings!$M$7,(ABS($F15-$G15-Z15+AA15)&lt;=1)*1,IF(AND(AC15,$F15=$G15,$F15&gt;=PrSettings!$M$6),(ABS(Z15-$F15)&lt;=1)*1,IF(AND(AC15,$F15+$G15&gt;=PrSettings!$M$8),(ABS(Z15-$F15)+ABS(AA15-$G15)&lt;=1)*1,""))),"")</f>
        <v/>
      </c>
      <c r="AG15" s="289"/>
      <c r="AI15" s="279" t="n">
        <f aca="false">$B15</f>
        <v>19</v>
      </c>
      <c r="AJ15" s="280" t="str">
        <f aca="false">$C15</f>
        <v>Switzerland</v>
      </c>
      <c r="AK15" s="281" t="n">
        <f aca="false">$D15</f>
        <v>65</v>
      </c>
      <c r="AL15" s="280" t="str">
        <f aca="false">$E15</f>
        <v>Bosnia/Herzeg.</v>
      </c>
      <c r="AM15" s="284"/>
      <c r="AN15" s="284"/>
      <c r="AO15" s="288"/>
      <c r="AP15" s="281" t="str">
        <f aca="false">IF(($F15&lt;&gt;"")*($G15&lt;&gt;"")*(AM15&lt;&gt;"")*(AN15&lt;&gt;""),($F15&gt;$G15)*(AM15&gt;AN15)+($F15=$G15)*(AM15=AN15)+($F15&lt;$G15)*(AM15&lt;AN15),"")</f>
        <v/>
      </c>
      <c r="AQ15" s="281" t="str">
        <f aca="false">IF((AP15&lt;&gt;""),IF(OR($F15&lt;&gt;$G15,PrSettings!$M$4="●"),(($F15-$G15)=(AM15-AN15))*1,0),"")</f>
        <v/>
      </c>
      <c r="AR15" s="281" t="str">
        <f aca="false">IF((AP15&lt;&gt;""),($F15=AM15)*($G15=AN15),"")</f>
        <v/>
      </c>
      <c r="AS15" s="281" t="str">
        <f aca="false">IF(AP15&lt;&gt;"",IF(ABS($F15-$G15)&gt;=PrSettings!$M$7,(ABS($F15-$G15-AM15+AN15)&lt;=1)*1,IF(AND(AP15,$F15=$G15,$F15&gt;=PrSettings!$M$6),(ABS(AM15-$F15)&lt;=1)*1,IF(AND(AP15,$F15+$G15&gt;=PrSettings!$M$8),(ABS(AM15-$F15)+ABS(AN15-$G15)&lt;=1)*1,""))),"")</f>
        <v/>
      </c>
      <c r="AT15" s="289"/>
      <c r="AV15" s="279" t="n">
        <f aca="false">$B15</f>
        <v>19</v>
      </c>
      <c r="AW15" s="280" t="str">
        <f aca="false">$C15</f>
        <v>Switzerland</v>
      </c>
      <c r="AX15" s="281" t="n">
        <f aca="false">$D15</f>
        <v>65</v>
      </c>
      <c r="AY15" s="280" t="str">
        <f aca="false">$E15</f>
        <v>Bosnia/Herzeg.</v>
      </c>
      <c r="AZ15" s="284"/>
      <c r="BA15" s="284"/>
      <c r="BB15" s="288"/>
      <c r="BC15" s="281" t="str">
        <f aca="false">IF(($F15&lt;&gt;"")*($G15&lt;&gt;"")*(AZ15&lt;&gt;"")*(BA15&lt;&gt;""),($F15&gt;$G15)*(AZ15&gt;BA15)+($F15=$G15)*(AZ15=BA15)+($F15&lt;$G15)*(AZ15&lt;BA15),"")</f>
        <v/>
      </c>
      <c r="BD15" s="281" t="str">
        <f aca="false">IF((BC15&lt;&gt;""),IF(OR($F15&lt;&gt;$G15,PrSettings!$M$4="●"),(($F15-$G15)=(AZ15-BA15))*1,0),"")</f>
        <v/>
      </c>
      <c r="BE15" s="281" t="str">
        <f aca="false">IF((BC15&lt;&gt;""),($F15=AZ15)*($G15=BA15),"")</f>
        <v/>
      </c>
      <c r="BF15" s="281" t="str">
        <f aca="false">IF(BC15&lt;&gt;"",IF(ABS($F15-$G15)&gt;=PrSettings!$M$7,(ABS($F15-$G15-AZ15+BA15)&lt;=1)*1,IF(AND(BC15,$F15=$G15,$F15&gt;=PrSettings!$M$6),(ABS(AZ15-$F15)&lt;=1)*1,IF(AND(BC15,$F15+$G15&gt;=PrSettings!$M$8),(ABS(AZ15-$F15)+ABS(BA15-$G15)&lt;=1)*1,""))),"")</f>
        <v/>
      </c>
      <c r="BG15" s="289"/>
      <c r="BI15" s="279" t="n">
        <f aca="false">$B15</f>
        <v>19</v>
      </c>
      <c r="BJ15" s="280" t="str">
        <f aca="false">$C15</f>
        <v>Switzerland</v>
      </c>
      <c r="BK15" s="281" t="n">
        <f aca="false">$D15</f>
        <v>65</v>
      </c>
      <c r="BL15" s="280" t="str">
        <f aca="false">$E15</f>
        <v>Bosnia/Herzeg.</v>
      </c>
      <c r="BM15" s="284"/>
      <c r="BN15" s="284"/>
      <c r="BO15" s="288"/>
      <c r="BP15" s="281" t="str">
        <f aca="false">IF(($F15&lt;&gt;"")*($G15&lt;&gt;"")*(BM15&lt;&gt;"")*(BN15&lt;&gt;""),($F15&gt;$G15)*(BM15&gt;BN15)+($F15=$G15)*(BM15=BN15)+($F15&lt;$G15)*(BM15&lt;BN15),"")</f>
        <v/>
      </c>
      <c r="BQ15" s="281" t="str">
        <f aca="false">IF((BP15&lt;&gt;""),IF(OR($F15&lt;&gt;$G15,PrSettings!$M$4="●"),(($F15-$G15)=(BM15-BN15))*1,0),"")</f>
        <v/>
      </c>
      <c r="BR15" s="281" t="str">
        <f aca="false">IF((BP15&lt;&gt;""),($F15=BM15)*($G15=BN15),"")</f>
        <v/>
      </c>
      <c r="BS15" s="281" t="str">
        <f aca="false">IF(BP15&lt;&gt;"",IF(ABS($F15-$G15)&gt;=PrSettings!$M$7,(ABS($F15-$G15-BM15+BN15)&lt;=1)*1,IF(AND(BP15,$F15=$G15,$F15&gt;=PrSettings!$M$6),(ABS(BM15-$F15)&lt;=1)*1,IF(AND(BP15,$F15+$G15&gt;=PrSettings!$M$8),(ABS(BM15-$F15)+ABS(BN15-$G15)&lt;=1)*1,""))),"")</f>
        <v/>
      </c>
      <c r="BT15" s="289"/>
      <c r="BV15" s="279" t="n">
        <f aca="false">$B15</f>
        <v>19</v>
      </c>
      <c r="BW15" s="280" t="str">
        <f aca="false">$C15</f>
        <v>Switzerland</v>
      </c>
      <c r="BX15" s="281" t="n">
        <f aca="false">$D15</f>
        <v>65</v>
      </c>
      <c r="BY15" s="280" t="str">
        <f aca="false">$E15</f>
        <v>Bosnia/Herzeg.</v>
      </c>
      <c r="BZ15" s="284"/>
      <c r="CA15" s="284"/>
      <c r="CB15" s="288"/>
      <c r="CC15" s="281" t="str">
        <f aca="false">IF(($F15&lt;&gt;"")*($G15&lt;&gt;"")*(BZ15&lt;&gt;"")*(CA15&lt;&gt;""),($F15&gt;$G15)*(BZ15&gt;CA15)+($F15=$G15)*(BZ15=CA15)+($F15&lt;$G15)*(BZ15&lt;CA15),"")</f>
        <v/>
      </c>
      <c r="CD15" s="281" t="str">
        <f aca="false">IF((CC15&lt;&gt;""),IF(OR($F15&lt;&gt;$G15,PrSettings!$M$4="●"),(($F15-$G15)=(BZ15-CA15))*1,0),"")</f>
        <v/>
      </c>
      <c r="CE15" s="281" t="str">
        <f aca="false">IF((CC15&lt;&gt;""),($F15=BZ15)*($G15=CA15),"")</f>
        <v/>
      </c>
      <c r="CF15" s="281" t="str">
        <f aca="false">IF(CC15&lt;&gt;"",IF(ABS($F15-$G15)&gt;=PrSettings!$M$7,(ABS($F15-$G15-BZ15+CA15)&lt;=1)*1,IF(AND(CC15,$F15=$G15,$F15&gt;=PrSettings!$M$6),(ABS(BZ15-$F15)&lt;=1)*1,IF(AND(CC15,$F15+$G15&gt;=PrSettings!$M$8),(ABS(BZ15-$F15)+ABS(CA15-$G15)&lt;=1)*1,""))),"")</f>
        <v/>
      </c>
      <c r="CG15" s="289"/>
      <c r="CI15" s="279" t="n">
        <f aca="false">$B15</f>
        <v>19</v>
      </c>
      <c r="CJ15" s="280" t="str">
        <f aca="false">$C15</f>
        <v>Switzerland</v>
      </c>
      <c r="CK15" s="281" t="n">
        <f aca="false">$D15</f>
        <v>65</v>
      </c>
      <c r="CL15" s="280" t="str">
        <f aca="false">$E15</f>
        <v>Bosnia/Herzeg.</v>
      </c>
      <c r="CM15" s="284"/>
      <c r="CN15" s="284"/>
      <c r="CO15" s="288"/>
      <c r="CP15" s="281" t="str">
        <f aca="false">IF(($F15&lt;&gt;"")*($G15&lt;&gt;"")*(CM15&lt;&gt;"")*(CN15&lt;&gt;""),($F15&gt;$G15)*(CM15&gt;CN15)+($F15=$G15)*(CM15=CN15)+($F15&lt;$G15)*(CM15&lt;CN15),"")</f>
        <v/>
      </c>
      <c r="CQ15" s="281" t="str">
        <f aca="false">IF((CP15&lt;&gt;""),IF(OR($F15&lt;&gt;$G15,PrSettings!$M$4="●"),(($F15-$G15)=(CM15-CN15))*1,0),"")</f>
        <v/>
      </c>
      <c r="CR15" s="281" t="str">
        <f aca="false">IF((CP15&lt;&gt;""),($F15=CM15)*($G15=CN15),"")</f>
        <v/>
      </c>
      <c r="CS15" s="281" t="str">
        <f aca="false">IF(CP15&lt;&gt;"",IF(ABS($F15-$G15)&gt;=PrSettings!$M$7,(ABS($F15-$G15-CM15+CN15)&lt;=1)*1,IF(AND(CP15,$F15=$G15,$F15&gt;=PrSettings!$M$6),(ABS(CM15-$F15)&lt;=1)*1,IF(AND(CP15,$F15+$G15&gt;=PrSettings!$M$8),(ABS(CM15-$F15)+ABS(CN15-$G15)&lt;=1)*1,""))),"")</f>
        <v/>
      </c>
      <c r="CT15" s="289"/>
      <c r="CV15" s="279" t="n">
        <f aca="false">$B15</f>
        <v>19</v>
      </c>
      <c r="CW15" s="280" t="str">
        <f aca="false">$C15</f>
        <v>Switzerland</v>
      </c>
      <c r="CX15" s="281" t="n">
        <f aca="false">$D15</f>
        <v>65</v>
      </c>
      <c r="CY15" s="280" t="str">
        <f aca="false">$E15</f>
        <v>Bosnia/Herzeg.</v>
      </c>
      <c r="CZ15" s="284"/>
      <c r="DA15" s="284"/>
      <c r="DB15" s="288"/>
      <c r="DC15" s="281" t="str">
        <f aca="false">IF(($F15&lt;&gt;"")*($G15&lt;&gt;"")*(CZ15&lt;&gt;"")*(DA15&lt;&gt;""),($F15&gt;$G15)*(CZ15&gt;DA15)+($F15=$G15)*(CZ15=DA15)+($F15&lt;$G15)*(CZ15&lt;DA15),"")</f>
        <v/>
      </c>
      <c r="DD15" s="281" t="str">
        <f aca="false">IF((DC15&lt;&gt;""),IF(OR($F15&lt;&gt;$G15,PrSettings!$M$4="●"),(($F15-$G15)=(CZ15-DA15))*1,0),"")</f>
        <v/>
      </c>
      <c r="DE15" s="281" t="str">
        <f aca="false">IF((DC15&lt;&gt;""),($F15=CZ15)*($G15=DA15),"")</f>
        <v/>
      </c>
      <c r="DF15" s="281" t="str">
        <f aca="false">IF(DC15&lt;&gt;"",IF(ABS($F15-$G15)&gt;=PrSettings!$M$7,(ABS($F15-$G15-CZ15+DA15)&lt;=1)*1,IF(AND(DC15,$F15=$G15,$F15&gt;=PrSettings!$M$6),(ABS(CZ15-$F15)&lt;=1)*1,IF(AND(DC15,$F15+$G15&gt;=PrSettings!$M$8),(ABS(CZ15-$F15)+ABS(DA15-$G15)&lt;=1)*1,""))),"")</f>
        <v/>
      </c>
      <c r="DG15" s="289"/>
      <c r="DI15" s="279" t="n">
        <f aca="false">$B15</f>
        <v>19</v>
      </c>
      <c r="DJ15" s="280" t="str">
        <f aca="false">$C15</f>
        <v>Switzerland</v>
      </c>
      <c r="DK15" s="281" t="n">
        <f aca="false">$D15</f>
        <v>65</v>
      </c>
      <c r="DL15" s="280" t="str">
        <f aca="false">$E15</f>
        <v>Bosnia/Herzeg.</v>
      </c>
      <c r="DM15" s="284"/>
      <c r="DN15" s="284"/>
      <c r="DO15" s="288"/>
      <c r="DP15" s="281" t="str">
        <f aca="false">IF(($F15&lt;&gt;"")*($G15&lt;&gt;"")*(DM15&lt;&gt;"")*(DN15&lt;&gt;""),($F15&gt;$G15)*(DM15&gt;DN15)+($F15=$G15)*(DM15=DN15)+($F15&lt;$G15)*(DM15&lt;DN15),"")</f>
        <v/>
      </c>
      <c r="DQ15" s="281" t="str">
        <f aca="false">IF((DP15&lt;&gt;""),IF(OR($F15&lt;&gt;$G15,PrSettings!$M$4="●"),(($F15-$G15)=(DM15-DN15))*1,0),"")</f>
        <v/>
      </c>
      <c r="DR15" s="281" t="str">
        <f aca="false">IF((DP15&lt;&gt;""),($F15=DM15)*($G15=DN15),"")</f>
        <v/>
      </c>
      <c r="DS15" s="281" t="str">
        <f aca="false">IF(DP15&lt;&gt;"",IF(ABS($F15-$G15)&gt;=PrSettings!$M$7,(ABS($F15-$G15-DM15+DN15)&lt;=1)*1,IF(AND(DP15,$F15=$G15,$F15&gt;=PrSettings!$M$6),(ABS(DM15-$F15)&lt;=1)*1,IF(AND(DP15,$F15+$G15&gt;=PrSettings!$M$8),(ABS(DM15-$F15)+ABS(DN15-$G15)&lt;=1)*1,""))),"")</f>
        <v/>
      </c>
      <c r="DT15" s="289"/>
      <c r="DV15" s="279" t="n">
        <f aca="false">$B15</f>
        <v>19</v>
      </c>
      <c r="DW15" s="280" t="str">
        <f aca="false">$C15</f>
        <v>Switzerland</v>
      </c>
      <c r="DX15" s="281" t="n">
        <f aca="false">$D15</f>
        <v>65</v>
      </c>
      <c r="DY15" s="280" t="str">
        <f aca="false">$E15</f>
        <v>Bosnia/Herzeg.</v>
      </c>
      <c r="DZ15" s="284"/>
      <c r="EA15" s="284"/>
      <c r="EB15" s="288"/>
      <c r="EC15" s="281" t="str">
        <f aca="false">IF(($F15&lt;&gt;"")*($G15&lt;&gt;"")*(DZ15&lt;&gt;"")*(EA15&lt;&gt;""),($F15&gt;$G15)*(DZ15&gt;EA15)+($F15=$G15)*(DZ15=EA15)+($F15&lt;$G15)*(DZ15&lt;EA15),"")</f>
        <v/>
      </c>
      <c r="ED15" s="281" t="str">
        <f aca="false">IF((EC15&lt;&gt;""),IF(OR($F15&lt;&gt;$G15,PrSettings!$M$4="●"),(($F15-$G15)=(DZ15-EA15))*1,0),"")</f>
        <v/>
      </c>
      <c r="EE15" s="281" t="str">
        <f aca="false">IF((EC15&lt;&gt;""),($F15=DZ15)*($G15=EA15),"")</f>
        <v/>
      </c>
      <c r="EF15" s="281" t="str">
        <f aca="false">IF(EC15&lt;&gt;"",IF(ABS($F15-$G15)&gt;=PrSettings!$M$7,(ABS($F15-$G15-DZ15+EA15)&lt;=1)*1,IF(AND(EC15,$F15=$G15,$F15&gt;=PrSettings!$M$6),(ABS(DZ15-$F15)&lt;=1)*1,IF(AND(EC15,$F15+$G15&gt;=PrSettings!$M$8),(ABS(DZ15-$F15)+ABS(EA15-$G15)&lt;=1)*1,""))),"")</f>
        <v/>
      </c>
      <c r="EG15" s="289"/>
      <c r="EI15" s="279" t="n">
        <f aca="false">$B15</f>
        <v>19</v>
      </c>
      <c r="EJ15" s="280" t="str">
        <f aca="false">$C15</f>
        <v>Switzerland</v>
      </c>
      <c r="EK15" s="281" t="n">
        <f aca="false">$D15</f>
        <v>65</v>
      </c>
      <c r="EL15" s="280" t="str">
        <f aca="false">$E15</f>
        <v>Bosnia/Herzeg.</v>
      </c>
      <c r="EM15" s="284"/>
      <c r="EN15" s="284"/>
      <c r="EO15" s="288"/>
      <c r="EP15" s="281" t="str">
        <f aca="false">IF(($F15&lt;&gt;"")*($G15&lt;&gt;"")*(EM15&lt;&gt;"")*(EN15&lt;&gt;""),($F15&gt;$G15)*(EM15&gt;EN15)+($F15=$G15)*(EM15=EN15)+($F15&lt;$G15)*(EM15&lt;EN15),"")</f>
        <v/>
      </c>
      <c r="EQ15" s="281" t="str">
        <f aca="false">IF((EP15&lt;&gt;""),IF(OR($F15&lt;&gt;$G15,PrSettings!$M$4="●"),(($F15-$G15)=(EM15-EN15))*1,0),"")</f>
        <v/>
      </c>
      <c r="ER15" s="281" t="str">
        <f aca="false">IF((EP15&lt;&gt;""),($F15=EM15)*($G15=EN15),"")</f>
        <v/>
      </c>
      <c r="ES15" s="281" t="str">
        <f aca="false">IF(EP15&lt;&gt;"",IF(ABS($F15-$G15)&gt;=PrSettings!$M$7,(ABS($F15-$G15-EM15+EN15)&lt;=1)*1,IF(AND(EP15,$F15=$G15,$F15&gt;=PrSettings!$M$6),(ABS(EM15-$F15)&lt;=1)*1,IF(AND(EP15,$F15+$G15&gt;=PrSettings!$M$8),(ABS(EM15-$F15)+ABS(EN15-$G15)&lt;=1)*1,""))),"")</f>
        <v/>
      </c>
      <c r="ET15" s="289"/>
      <c r="EV15" s="279" t="n">
        <f aca="false">$B15</f>
        <v>19</v>
      </c>
      <c r="EW15" s="280" t="str">
        <f aca="false">$C15</f>
        <v>Switzerland</v>
      </c>
      <c r="EX15" s="281" t="n">
        <f aca="false">$D15</f>
        <v>65</v>
      </c>
      <c r="EY15" s="280" t="str">
        <f aca="false">$E15</f>
        <v>Bosnia/Herzeg.</v>
      </c>
      <c r="EZ15" s="284"/>
      <c r="FA15" s="284"/>
      <c r="FB15" s="288"/>
      <c r="FC15" s="281" t="str">
        <f aca="false">IF(($F15&lt;&gt;"")*($G15&lt;&gt;"")*(EZ15&lt;&gt;"")*(FA15&lt;&gt;""),($F15&gt;$G15)*(EZ15&gt;FA15)+($F15=$G15)*(EZ15=FA15)+($F15&lt;$G15)*(EZ15&lt;FA15),"")</f>
        <v/>
      </c>
      <c r="FD15" s="281" t="str">
        <f aca="false">IF((FC15&lt;&gt;""),IF(OR($F15&lt;&gt;$G15,PrSettings!$M$4="●"),(($F15-$G15)=(EZ15-FA15))*1,0),"")</f>
        <v/>
      </c>
      <c r="FE15" s="281" t="str">
        <f aca="false">IF((FC15&lt;&gt;""),($F15=EZ15)*($G15=FA15),"")</f>
        <v/>
      </c>
      <c r="FF15" s="281" t="str">
        <f aca="false">IF(FC15&lt;&gt;"",IF(ABS($F15-$G15)&gt;=PrSettings!$M$7,(ABS($F15-$G15-EZ15+FA15)&lt;=1)*1,IF(AND(FC15,$F15=$G15,$F15&gt;=PrSettings!$M$6),(ABS(EZ15-$F15)&lt;=1)*1,IF(AND(FC15,$F15+$G15&gt;=PrSettings!$M$8),(ABS(EZ15-$F15)+ABS(FA15-$G15)&lt;=1)*1,""))),"")</f>
        <v/>
      </c>
      <c r="FG15" s="289"/>
      <c r="FI15" s="279" t="n">
        <f aca="false">$B15</f>
        <v>19</v>
      </c>
      <c r="FJ15" s="280" t="str">
        <f aca="false">$C15</f>
        <v>Switzerland</v>
      </c>
      <c r="FK15" s="281" t="n">
        <f aca="false">$D15</f>
        <v>65</v>
      </c>
      <c r="FL15" s="280" t="str">
        <f aca="false">$E15</f>
        <v>Bosnia/Herzeg.</v>
      </c>
      <c r="FM15" s="284"/>
      <c r="FN15" s="284"/>
      <c r="FO15" s="288"/>
      <c r="FP15" s="281" t="str">
        <f aca="false">IF(($F15&lt;&gt;"")*($G15&lt;&gt;"")*(FM15&lt;&gt;"")*(FN15&lt;&gt;""),($F15&gt;$G15)*(FM15&gt;FN15)+($F15=$G15)*(FM15=FN15)+($F15&lt;$G15)*(FM15&lt;FN15),"")</f>
        <v/>
      </c>
      <c r="FQ15" s="281" t="str">
        <f aca="false">IF((FP15&lt;&gt;""),IF(OR($F15&lt;&gt;$G15,PrSettings!$M$4="●"),(($F15-$G15)=(FM15-FN15))*1,0),"")</f>
        <v/>
      </c>
      <c r="FR15" s="281" t="str">
        <f aca="false">IF((FP15&lt;&gt;""),($F15=FM15)*($G15=FN15),"")</f>
        <v/>
      </c>
      <c r="FS15" s="281" t="str">
        <f aca="false">IF(FP15&lt;&gt;"",IF(ABS($F15-$G15)&gt;=PrSettings!$M$7,(ABS($F15-$G15-FM15+FN15)&lt;=1)*1,IF(AND(FP15,$F15=$G15,$F15&gt;=PrSettings!$M$6),(ABS(FM15-$F15)&lt;=1)*1,IF(AND(FP15,$F15+$G15&gt;=PrSettings!$M$8),(ABS(FM15-$F15)+ABS(FN15-$G15)&lt;=1)*1,""))),"")</f>
        <v/>
      </c>
      <c r="FT15" s="289"/>
      <c r="FV15" s="279" t="n">
        <f aca="false">$B15</f>
        <v>19</v>
      </c>
      <c r="FW15" s="280" t="str">
        <f aca="false">$C15</f>
        <v>Switzerland</v>
      </c>
      <c r="FX15" s="281" t="n">
        <f aca="false">$D15</f>
        <v>65</v>
      </c>
      <c r="FY15" s="280" t="str">
        <f aca="false">$E15</f>
        <v>Bosnia/Herzeg.</v>
      </c>
      <c r="FZ15" s="284"/>
      <c r="GA15" s="284"/>
      <c r="GB15" s="288"/>
      <c r="GC15" s="281" t="str">
        <f aca="false">IF(($F15&lt;&gt;"")*($G15&lt;&gt;"")*(FZ15&lt;&gt;"")*(GA15&lt;&gt;""),($F15&gt;$G15)*(FZ15&gt;GA15)+($F15=$G15)*(FZ15=GA15)+($F15&lt;$G15)*(FZ15&lt;GA15),"")</f>
        <v/>
      </c>
      <c r="GD15" s="281" t="str">
        <f aca="false">IF((GC15&lt;&gt;""),IF(OR($F15&lt;&gt;$G15,PrSettings!$M$4="●"),(($F15-$G15)=(FZ15-GA15))*1,0),"")</f>
        <v/>
      </c>
      <c r="GE15" s="281" t="str">
        <f aca="false">IF((GC15&lt;&gt;""),($F15=FZ15)*($G15=GA15),"")</f>
        <v/>
      </c>
      <c r="GF15" s="281" t="str">
        <f aca="false">IF(GC15&lt;&gt;"",IF(ABS($F15-$G15)&gt;=PrSettings!$M$7,(ABS($F15-$G15-FZ15+GA15)&lt;=1)*1,IF(AND(GC15,$F15=$G15,$F15&gt;=PrSettings!$M$6),(ABS(FZ15-$F15)&lt;=1)*1,IF(AND(GC15,$F15+$G15&gt;=PrSettings!$M$8),(ABS(FZ15-$F15)+ABS(GA15-$G15)&lt;=1)*1,""))),"")</f>
        <v/>
      </c>
      <c r="GG15" s="289"/>
      <c r="GI15" s="279" t="n">
        <f aca="false">$B15</f>
        <v>19</v>
      </c>
      <c r="GJ15" s="280" t="str">
        <f aca="false">$C15</f>
        <v>Switzerland</v>
      </c>
      <c r="GK15" s="281" t="n">
        <f aca="false">$D15</f>
        <v>65</v>
      </c>
      <c r="GL15" s="280" t="str">
        <f aca="false">$E15</f>
        <v>Bosnia/Herzeg.</v>
      </c>
      <c r="GM15" s="284"/>
      <c r="GN15" s="284"/>
      <c r="GO15" s="288"/>
      <c r="GP15" s="281" t="str">
        <f aca="false">IF(($F15&lt;&gt;"")*($G15&lt;&gt;"")*(GM15&lt;&gt;"")*(GN15&lt;&gt;""),($F15&gt;$G15)*(GM15&gt;GN15)+($F15=$G15)*(GM15=GN15)+($F15&lt;$G15)*(GM15&lt;GN15),"")</f>
        <v/>
      </c>
      <c r="GQ15" s="281" t="str">
        <f aca="false">IF((GP15&lt;&gt;""),IF(OR($F15&lt;&gt;$G15,PrSettings!$M$4="●"),(($F15-$G15)=(GM15-GN15))*1,0),"")</f>
        <v/>
      </c>
      <c r="GR15" s="281" t="str">
        <f aca="false">IF((GP15&lt;&gt;""),($F15=GM15)*($G15=GN15),"")</f>
        <v/>
      </c>
      <c r="GS15" s="281" t="str">
        <f aca="false">IF(GP15&lt;&gt;"",IF(ABS($F15-$G15)&gt;=PrSettings!$M$7,(ABS($F15-$G15-GM15+GN15)&lt;=1)*1,IF(AND(GP15,$F15=$G15,$F15&gt;=PrSettings!$M$6),(ABS(GM15-$F15)&lt;=1)*1,IF(AND(GP15,$F15+$G15&gt;=PrSettings!$M$8),(ABS(GM15-$F15)+ABS(GN15-$G15)&lt;=1)*1,""))),"")</f>
        <v/>
      </c>
      <c r="GT15" s="289"/>
      <c r="GV15" s="279" t="n">
        <f aca="false">$B15</f>
        <v>19</v>
      </c>
      <c r="GW15" s="280" t="str">
        <f aca="false">$C15</f>
        <v>Switzerland</v>
      </c>
      <c r="GX15" s="281" t="n">
        <f aca="false">$D15</f>
        <v>65</v>
      </c>
      <c r="GY15" s="280" t="str">
        <f aca="false">$E15</f>
        <v>Bosnia/Herzeg.</v>
      </c>
      <c r="GZ15" s="284"/>
      <c r="HA15" s="284"/>
      <c r="HB15" s="288"/>
      <c r="HC15" s="281" t="str">
        <f aca="false">IF(($F15&lt;&gt;"")*($G15&lt;&gt;"")*(GZ15&lt;&gt;"")*(HA15&lt;&gt;""),($F15&gt;$G15)*(GZ15&gt;HA15)+($F15=$G15)*(GZ15=HA15)+($F15&lt;$G15)*(GZ15&lt;HA15),"")</f>
        <v/>
      </c>
      <c r="HD15" s="281" t="str">
        <f aca="false">IF((HC15&lt;&gt;""),IF(OR($F15&lt;&gt;$G15,PrSettings!$M$4="●"),(($F15-$G15)=(GZ15-HA15))*1,0),"")</f>
        <v/>
      </c>
      <c r="HE15" s="281" t="str">
        <f aca="false">IF((HC15&lt;&gt;""),($F15=GZ15)*($G15=HA15),"")</f>
        <v/>
      </c>
      <c r="HF15" s="281" t="str">
        <f aca="false">IF(HC15&lt;&gt;"",IF(ABS($F15-$G15)&gt;=PrSettings!$M$7,(ABS($F15-$G15-GZ15+HA15)&lt;=1)*1,IF(AND(HC15,$F15=$G15,$F15&gt;=PrSettings!$M$6),(ABS(GZ15-$F15)&lt;=1)*1,IF(AND(HC15,$F15+$G15&gt;=PrSettings!$M$8),(ABS(GZ15-$F15)+ABS(HA15-$G15)&lt;=1)*1,""))),"")</f>
        <v/>
      </c>
      <c r="HG15" s="289"/>
      <c r="HI15" s="279" t="n">
        <f aca="false">$B15</f>
        <v>19</v>
      </c>
      <c r="HJ15" s="280" t="str">
        <f aca="false">$C15</f>
        <v>Switzerland</v>
      </c>
      <c r="HK15" s="281" t="n">
        <f aca="false">$D15</f>
        <v>65</v>
      </c>
      <c r="HL15" s="280" t="str">
        <f aca="false">$E15</f>
        <v>Bosnia/Herzeg.</v>
      </c>
      <c r="HM15" s="284"/>
      <c r="HN15" s="284"/>
      <c r="HO15" s="288"/>
      <c r="HP15" s="281" t="str">
        <f aca="false">IF(($F15&lt;&gt;"")*($G15&lt;&gt;"")*(HM15&lt;&gt;"")*(HN15&lt;&gt;""),($F15&gt;$G15)*(HM15&gt;HN15)+($F15=$G15)*(HM15=HN15)+($F15&lt;$G15)*(HM15&lt;HN15),"")</f>
        <v/>
      </c>
      <c r="HQ15" s="281" t="str">
        <f aca="false">IF((HP15&lt;&gt;""),IF(OR($F15&lt;&gt;$G15,PrSettings!$M$4="●"),(($F15-$G15)=(HM15-HN15))*1,0),"")</f>
        <v/>
      </c>
      <c r="HR15" s="281" t="str">
        <f aca="false">IF((HP15&lt;&gt;""),($F15=HM15)*($G15=HN15),"")</f>
        <v/>
      </c>
      <c r="HS15" s="281" t="str">
        <f aca="false">IF(HP15&lt;&gt;"",IF(ABS($F15-$G15)&gt;=PrSettings!$M$7,(ABS($F15-$G15-HM15+HN15)&lt;=1)*1,IF(AND(HP15,$F15=$G15,$F15&gt;=PrSettings!$M$6),(ABS(HM15-$F15)&lt;=1)*1,IF(AND(HP15,$F15+$G15&gt;=PrSettings!$M$8),(ABS(HM15-$F15)+ABS(HN15-$G15)&lt;=1)*1,""))),"")</f>
        <v/>
      </c>
      <c r="HT15" s="289"/>
      <c r="HV15" s="279" t="n">
        <f aca="false">$B15</f>
        <v>19</v>
      </c>
      <c r="HW15" s="280" t="str">
        <f aca="false">$C15</f>
        <v>Switzerland</v>
      </c>
      <c r="HX15" s="281" t="n">
        <f aca="false">$D15</f>
        <v>65</v>
      </c>
      <c r="HY15" s="280" t="str">
        <f aca="false">$E15</f>
        <v>Bosnia/Herzeg.</v>
      </c>
      <c r="HZ15" s="284"/>
      <c r="IA15" s="284"/>
      <c r="IB15" s="288"/>
      <c r="IC15" s="281" t="str">
        <f aca="false">IF(($F15&lt;&gt;"")*($G15&lt;&gt;"")*(HZ15&lt;&gt;"")*(IA15&lt;&gt;""),($F15&gt;$G15)*(HZ15&gt;IA15)+($F15=$G15)*(HZ15=IA15)+($F15&lt;$G15)*(HZ15&lt;IA15),"")</f>
        <v/>
      </c>
      <c r="ID15" s="281" t="str">
        <f aca="false">IF((IC15&lt;&gt;""),IF(OR($F15&lt;&gt;$G15,PrSettings!$M$4="●"),(($F15-$G15)=(HZ15-IA15))*1,0),"")</f>
        <v/>
      </c>
      <c r="IE15" s="281" t="str">
        <f aca="false">IF((IC15&lt;&gt;""),($F15=HZ15)*($G15=IA15),"")</f>
        <v/>
      </c>
      <c r="IF15" s="281" t="str">
        <f aca="false">IF(IC15&lt;&gt;"",IF(ABS($F15-$G15)&gt;=PrSettings!$M$7,(ABS($F15-$G15-HZ15+IA15)&lt;=1)*1,IF(AND(IC15,$F15=$G15,$F15&gt;=PrSettings!$M$6),(ABS(HZ15-$F15)&lt;=1)*1,IF(AND(IC15,$F15+$G15&gt;=PrSettings!$M$8),(ABS(HZ15-$F15)+ABS(IA15-$G15)&lt;=1)*1,""))),"")</f>
        <v/>
      </c>
      <c r="IG15" s="289"/>
      <c r="II15" s="279" t="n">
        <f aca="false">$B15</f>
        <v>19</v>
      </c>
      <c r="IJ15" s="280" t="str">
        <f aca="false">$C15</f>
        <v>Switzerland</v>
      </c>
      <c r="IK15" s="281" t="n">
        <f aca="false">$D15</f>
        <v>65</v>
      </c>
      <c r="IL15" s="280" t="str">
        <f aca="false">$E15</f>
        <v>Bosnia/Herzeg.</v>
      </c>
      <c r="IM15" s="284"/>
      <c r="IN15" s="284"/>
      <c r="IO15" s="288"/>
      <c r="IP15" s="281" t="str">
        <f aca="false">IF(($F15&lt;&gt;"")*($G15&lt;&gt;"")*(IM15&lt;&gt;"")*(IN15&lt;&gt;""),($F15&gt;$G15)*(IM15&gt;IN15)+($F15=$G15)*(IM15=IN15)+($F15&lt;$G15)*(IM15&lt;IN15),"")</f>
        <v/>
      </c>
      <c r="IQ15" s="281" t="str">
        <f aca="false">IF((IP15&lt;&gt;""),IF(OR($F15&lt;&gt;$G15,PrSettings!$M$4="●"),(($F15-$G15)=(IM15-IN15))*1,0),"")</f>
        <v/>
      </c>
      <c r="IR15" s="281" t="str">
        <f aca="false">IF((IP15&lt;&gt;""),($F15=IM15)*($G15=IN15),"")</f>
        <v/>
      </c>
      <c r="IS15" s="281" t="str">
        <f aca="false">IF(IP15&lt;&gt;"",IF(ABS($F15-$G15)&gt;=PrSettings!$M$7,(ABS($F15-$G15-IM15+IN15)&lt;=1)*1,IF(AND(IP15,$F15=$G15,$F15&gt;=PrSettings!$M$6),(ABS(IM15-$F15)&lt;=1)*1,IF(AND(IP15,$F15+$G15&gt;=PrSettings!$M$8),(ABS(IM15-$F15)+ABS(IN15-$G15)&lt;=1)*1,""))),"")</f>
        <v/>
      </c>
      <c r="IT15" s="289"/>
      <c r="IV15" s="279" t="n">
        <f aca="false">$B15</f>
        <v>19</v>
      </c>
      <c r="IW15" s="280" t="str">
        <f aca="false">$C15</f>
        <v>Switzerland</v>
      </c>
      <c r="IX15" s="281" t="n">
        <f aca="false">$D15</f>
        <v>65</v>
      </c>
      <c r="IY15" s="280" t="str">
        <f aca="false">$E15</f>
        <v>Bosnia/Herzeg.</v>
      </c>
      <c r="IZ15" s="284"/>
      <c r="JA15" s="284"/>
      <c r="JB15" s="288"/>
      <c r="JC15" s="281" t="str">
        <f aca="false">IF(($F15&lt;&gt;"")*($G15&lt;&gt;"")*(IZ15&lt;&gt;"")*(JA15&lt;&gt;""),($F15&gt;$G15)*(IZ15&gt;JA15)+($F15=$G15)*(IZ15=JA15)+($F15&lt;$G15)*(IZ15&lt;JA15),"")</f>
        <v/>
      </c>
      <c r="JD15" s="281" t="str">
        <f aca="false">IF((JC15&lt;&gt;""),IF(OR($F15&lt;&gt;$G15,PrSettings!$M$4="●"),(($F15-$G15)=(IZ15-JA15))*1,0),"")</f>
        <v/>
      </c>
      <c r="JE15" s="281" t="str">
        <f aca="false">IF((JC15&lt;&gt;""),($F15=IZ15)*($G15=JA15),"")</f>
        <v/>
      </c>
      <c r="JF15" s="281" t="str">
        <f aca="false">IF(JC15&lt;&gt;"",IF(ABS($F15-$G15)&gt;=PrSettings!$M$7,(ABS($F15-$G15-IZ15+JA15)&lt;=1)*1,IF(AND(JC15,$F15=$G15,$F15&gt;=PrSettings!$M$6),(ABS(IZ15-$F15)&lt;=1)*1,IF(AND(JC15,$F15+$G15&gt;=PrSettings!$M$8),(ABS(IZ15-$F15)+ABS(JA15-$G15)&lt;=1)*1,""))),"")</f>
        <v/>
      </c>
      <c r="JG15" s="289"/>
      <c r="JI15" s="279" t="n">
        <f aca="false">$B15</f>
        <v>19</v>
      </c>
      <c r="JJ15" s="280" t="str">
        <f aca="false">$C15</f>
        <v>Switzerland</v>
      </c>
      <c r="JK15" s="281" t="n">
        <f aca="false">$D15</f>
        <v>65</v>
      </c>
      <c r="JL15" s="280" t="str">
        <f aca="false">$E15</f>
        <v>Bosnia/Herzeg.</v>
      </c>
      <c r="JM15" s="284"/>
      <c r="JN15" s="284"/>
      <c r="JO15" s="288"/>
      <c r="JP15" s="281" t="str">
        <f aca="false">IF(($F15&lt;&gt;"")*($G15&lt;&gt;"")*(JM15&lt;&gt;"")*(JN15&lt;&gt;""),($F15&gt;$G15)*(JM15&gt;JN15)+($F15=$G15)*(JM15=JN15)+($F15&lt;$G15)*(JM15&lt;JN15),"")</f>
        <v/>
      </c>
      <c r="JQ15" s="281" t="str">
        <f aca="false">IF((JP15&lt;&gt;""),IF(OR($F15&lt;&gt;$G15,PrSettings!$M$4="●"),(($F15-$G15)=(JM15-JN15))*1,0),"")</f>
        <v/>
      </c>
      <c r="JR15" s="281" t="str">
        <f aca="false">IF((JP15&lt;&gt;""),($F15=JM15)*($G15=JN15),"")</f>
        <v/>
      </c>
      <c r="JS15" s="281" t="str">
        <f aca="false">IF(JP15&lt;&gt;"",IF(ABS($F15-$G15)&gt;=PrSettings!$M$7,(ABS($F15-$G15-JM15+JN15)&lt;=1)*1,IF(AND(JP15,$F15=$G15,$F15&gt;=PrSettings!$M$6),(ABS(JM15-$F15)&lt;=1)*1,IF(AND(JP15,$F15+$G15&gt;=PrSettings!$M$8),(ABS(JM15-$F15)+ABS(JN15-$G15)&lt;=1)*1,""))),"")</f>
        <v/>
      </c>
      <c r="JT15" s="289"/>
      <c r="JV15" s="279" t="n">
        <f aca="false">$B15</f>
        <v>19</v>
      </c>
      <c r="JW15" s="280" t="str">
        <f aca="false">$C15</f>
        <v>Switzerland</v>
      </c>
      <c r="JX15" s="281" t="n">
        <f aca="false">$D15</f>
        <v>65</v>
      </c>
      <c r="JY15" s="280" t="str">
        <f aca="false">$E15</f>
        <v>Bosnia/Herzeg.</v>
      </c>
      <c r="JZ15" s="284"/>
      <c r="KA15" s="284"/>
      <c r="KB15" s="288"/>
      <c r="KC15" s="281" t="str">
        <f aca="false">IF(($F15&lt;&gt;"")*($G15&lt;&gt;"")*(JZ15&lt;&gt;"")*(KA15&lt;&gt;""),($F15&gt;$G15)*(JZ15&gt;KA15)+($F15=$G15)*(JZ15=KA15)+($F15&lt;$G15)*(JZ15&lt;KA15),"")</f>
        <v/>
      </c>
      <c r="KD15" s="281" t="str">
        <f aca="false">IF((KC15&lt;&gt;""),IF(OR($F15&lt;&gt;$G15,PrSettings!$M$4="●"),(($F15-$G15)=(JZ15-KA15))*1,0),"")</f>
        <v/>
      </c>
      <c r="KE15" s="281" t="str">
        <f aca="false">IF((KC15&lt;&gt;""),($F15=JZ15)*($G15=KA15),"")</f>
        <v/>
      </c>
      <c r="KF15" s="281" t="str">
        <f aca="false">IF(KC15&lt;&gt;"",IF(ABS($F15-$G15)&gt;=PrSettings!$M$7,(ABS($F15-$G15-JZ15+KA15)&lt;=1)*1,IF(AND(KC15,$F15=$G15,$F15&gt;=PrSettings!$M$6),(ABS(JZ15-$F15)&lt;=1)*1,IF(AND(KC15,$F15+$G15&gt;=PrSettings!$M$8),(ABS(JZ15-$F15)+ABS(KA15-$G15)&lt;=1)*1,""))),"")</f>
        <v/>
      </c>
      <c r="KG15" s="289"/>
      <c r="KI15" s="279" t="n">
        <f aca="false">$B15</f>
        <v>19</v>
      </c>
      <c r="KJ15" s="280" t="str">
        <f aca="false">$C15</f>
        <v>Switzerland</v>
      </c>
      <c r="KK15" s="281" t="n">
        <f aca="false">$D15</f>
        <v>65</v>
      </c>
      <c r="KL15" s="280" t="str">
        <f aca="false">$E15</f>
        <v>Bosnia/Herzeg.</v>
      </c>
      <c r="KM15" s="284"/>
      <c r="KN15" s="284"/>
      <c r="KO15" s="288"/>
      <c r="KP15" s="281" t="str">
        <f aca="false">IF(($F15&lt;&gt;"")*($G15&lt;&gt;"")*(KM15&lt;&gt;"")*(KN15&lt;&gt;""),($F15&gt;$G15)*(KM15&gt;KN15)+($F15=$G15)*(KM15=KN15)+($F15&lt;$G15)*(KM15&lt;KN15),"")</f>
        <v/>
      </c>
      <c r="KQ15" s="281" t="str">
        <f aca="false">IF((KP15&lt;&gt;""),IF(OR($F15&lt;&gt;$G15,PrSettings!$M$4="●"),(($F15-$G15)=(KM15-KN15))*1,0),"")</f>
        <v/>
      </c>
      <c r="KR15" s="281" t="str">
        <f aca="false">IF((KP15&lt;&gt;""),($F15=KM15)*($G15=KN15),"")</f>
        <v/>
      </c>
      <c r="KS15" s="281" t="str">
        <f aca="false">IF(KP15&lt;&gt;"",IF(ABS($F15-$G15)&gt;=PrSettings!$M$7,(ABS($F15-$G15-KM15+KN15)&lt;=1)*1,IF(AND(KP15,$F15=$G15,$F15&gt;=PrSettings!$M$6),(ABS(KM15-$F15)&lt;=1)*1,IF(AND(KP15,$F15+$G15&gt;=PrSettings!$M$8),(ABS(KM15-$F15)+ABS(KN15-$G15)&lt;=1)*1,""))),"")</f>
        <v/>
      </c>
      <c r="KT15" s="289"/>
      <c r="KV15" s="279" t="n">
        <f aca="false">$B15</f>
        <v>19</v>
      </c>
      <c r="KW15" s="280" t="str">
        <f aca="false">$C15</f>
        <v>Switzerland</v>
      </c>
      <c r="KX15" s="281" t="n">
        <f aca="false">$D15</f>
        <v>65</v>
      </c>
      <c r="KY15" s="280" t="str">
        <f aca="false">$E15</f>
        <v>Bosnia/Herzeg.</v>
      </c>
      <c r="KZ15" s="284"/>
      <c r="LA15" s="284"/>
      <c r="LB15" s="288"/>
      <c r="LC15" s="281" t="str">
        <f aca="false">IF(($F15&lt;&gt;"")*($G15&lt;&gt;"")*(KZ15&lt;&gt;"")*(LA15&lt;&gt;""),($F15&gt;$G15)*(KZ15&gt;LA15)+($F15=$G15)*(KZ15=LA15)+($F15&lt;$G15)*(KZ15&lt;LA15),"")</f>
        <v/>
      </c>
      <c r="LD15" s="281" t="str">
        <f aca="false">IF((LC15&lt;&gt;""),IF(OR($F15&lt;&gt;$G15,PrSettings!$M$4="●"),(($F15-$G15)=(KZ15-LA15))*1,0),"")</f>
        <v/>
      </c>
      <c r="LE15" s="281" t="str">
        <f aca="false">IF((LC15&lt;&gt;""),($F15=KZ15)*($G15=LA15),"")</f>
        <v/>
      </c>
      <c r="LF15" s="281" t="str">
        <f aca="false">IF(LC15&lt;&gt;"",IF(ABS($F15-$G15)&gt;=PrSettings!$M$7,(ABS($F15-$G15-KZ15+LA15)&lt;=1)*1,IF(AND(LC15,$F15=$G15,$F15&gt;=PrSettings!$M$6),(ABS(KZ15-$F15)&lt;=1)*1,IF(AND(LC15,$F15+$G15&gt;=PrSettings!$M$8),(ABS(KZ15-$F15)+ABS(LA15-$G15)&lt;=1)*1,""))),"")</f>
        <v/>
      </c>
      <c r="LG15" s="289"/>
      <c r="LI15" s="279" t="n">
        <f aca="false">$B15</f>
        <v>19</v>
      </c>
      <c r="LJ15" s="280" t="str">
        <f aca="false">$C15</f>
        <v>Switzerland</v>
      </c>
      <c r="LK15" s="281" t="n">
        <f aca="false">$D15</f>
        <v>65</v>
      </c>
      <c r="LL15" s="280" t="str">
        <f aca="false">$E15</f>
        <v>Bosnia/Herzeg.</v>
      </c>
      <c r="LM15" s="284"/>
      <c r="LN15" s="284"/>
      <c r="LO15" s="288"/>
      <c r="LP15" s="281" t="str">
        <f aca="false">IF(($F15&lt;&gt;"")*($G15&lt;&gt;"")*(LM15&lt;&gt;"")*(LN15&lt;&gt;""),($F15&gt;$G15)*(LM15&gt;LN15)+($F15=$G15)*(LM15=LN15)+($F15&lt;$G15)*(LM15&lt;LN15),"")</f>
        <v/>
      </c>
      <c r="LQ15" s="281" t="str">
        <f aca="false">IF((LP15&lt;&gt;""),IF(OR($F15&lt;&gt;$G15,PrSettings!$M$4="●"),(($F15-$G15)=(LM15-LN15))*1,0),"")</f>
        <v/>
      </c>
      <c r="LR15" s="281" t="str">
        <f aca="false">IF((LP15&lt;&gt;""),($F15=LM15)*($G15=LN15),"")</f>
        <v/>
      </c>
      <c r="LS15" s="281" t="str">
        <f aca="false">IF(LP15&lt;&gt;"",IF(ABS($F15-$G15)&gt;=PrSettings!$M$7,(ABS($F15-$G15-LM15+LN15)&lt;=1)*1,IF(AND(LP15,$F15=$G15,$F15&gt;=PrSettings!$M$6),(ABS(LM15-$F15)&lt;=1)*1,IF(AND(LP15,$F15+$G15&gt;=PrSettings!$M$8),(ABS(LM15-$F15)+ABS(LN15-$G15)&lt;=1)*1,""))),"")</f>
        <v/>
      </c>
      <c r="LT15" s="289"/>
      <c r="LV15" s="279" t="n">
        <f aca="false">$B15</f>
        <v>19</v>
      </c>
      <c r="LW15" s="280" t="str">
        <f aca="false">$C15</f>
        <v>Switzerland</v>
      </c>
      <c r="LX15" s="281" t="n">
        <f aca="false">$D15</f>
        <v>65</v>
      </c>
      <c r="LY15" s="280" t="str">
        <f aca="false">$E15</f>
        <v>Bosnia/Herzeg.</v>
      </c>
      <c r="LZ15" s="284"/>
      <c r="MA15" s="284"/>
      <c r="MB15" s="288"/>
      <c r="MC15" s="281" t="str">
        <f aca="false">IF(($F15&lt;&gt;"")*($G15&lt;&gt;"")*(LZ15&lt;&gt;"")*(MA15&lt;&gt;""),($F15&gt;$G15)*(LZ15&gt;MA15)+($F15=$G15)*(LZ15=MA15)+($F15&lt;$G15)*(LZ15&lt;MA15),"")</f>
        <v/>
      </c>
      <c r="MD15" s="281" t="str">
        <f aca="false">IF((MC15&lt;&gt;""),IF(OR($F15&lt;&gt;$G15,PrSettings!$M$4="●"),(($F15-$G15)=(LZ15-MA15))*1,0),"")</f>
        <v/>
      </c>
      <c r="ME15" s="281" t="str">
        <f aca="false">IF((MC15&lt;&gt;""),($F15=LZ15)*($G15=MA15),"")</f>
        <v/>
      </c>
      <c r="MF15" s="281" t="str">
        <f aca="false">IF(MC15&lt;&gt;"",IF(ABS($F15-$G15)&gt;=PrSettings!$M$7,(ABS($F15-$G15-LZ15+MA15)&lt;=1)*1,IF(AND(MC15,$F15=$G15,$F15&gt;=PrSettings!$M$6),(ABS(LZ15-$F15)&lt;=1)*1,IF(AND(MC15,$F15+$G15&gt;=PrSettings!$M$8),(ABS(LZ15-$F15)+ABS(MA15-$G15)&lt;=1)*1,""))),"")</f>
        <v/>
      </c>
      <c r="MG15" s="289"/>
    </row>
    <row r="16" customFormat="false" ht="15.75" hidden="false" customHeight="false" outlineLevel="0" collapsed="false">
      <c r="B16" s="279" t="n">
        <f aca="false">INDEX(Groups!$C$7:$C$65,MATCH(C16,Groups!$D$7:$D$65,0))</f>
        <v>30</v>
      </c>
      <c r="C16" s="280" t="str">
        <f aca="false">CalcB!$P$25</f>
        <v>Canada</v>
      </c>
      <c r="D16" s="281" t="n">
        <f aca="false">INDEX(Groups!$C$7:$C$65,MATCH(E16,Groups!$D$7:$D$65,0))</f>
        <v>55</v>
      </c>
      <c r="E16" s="280" t="str">
        <f aca="false">CalcB!$Q$25</f>
        <v>Qatar</v>
      </c>
      <c r="F16" s="282" t="n">
        <f aca="false">CalcB!$R$25</f>
        <v>2</v>
      </c>
      <c r="G16" s="283" t="n">
        <f aca="false">CalcB!$S$25</f>
        <v>0</v>
      </c>
      <c r="I16" s="279" t="n">
        <f aca="false">$B16</f>
        <v>30</v>
      </c>
      <c r="J16" s="280" t="str">
        <f aca="false">$C16</f>
        <v>Canada</v>
      </c>
      <c r="K16" s="281" t="n">
        <f aca="false">$D16</f>
        <v>55</v>
      </c>
      <c r="L16" s="280" t="str">
        <f aca="false">$E16</f>
        <v>Qatar</v>
      </c>
      <c r="M16" s="284"/>
      <c r="N16" s="284"/>
      <c r="O16" s="288"/>
      <c r="P16" s="281" t="str">
        <f aca="false">IF(($F16&lt;&gt;"")*($G16&lt;&gt;"")*(M16&lt;&gt;"")*(N16&lt;&gt;""),($F16&gt;$G16)*(M16&gt;N16)+($F16=$G16)*(M16=N16)+($F16&lt;$G16)*(M16&lt;N16),"")</f>
        <v/>
      </c>
      <c r="Q16" s="281" t="str">
        <f aca="false">IF((P16&lt;&gt;""),IF(OR($F16&lt;&gt;$G16,PrSettings!$M$4="●"),(($F16-$G16)=(M16-N16))*1,0),"")</f>
        <v/>
      </c>
      <c r="R16" s="281" t="str">
        <f aca="false">IF((P16&lt;&gt;""),($F16=M16)*($G16=N16),"")</f>
        <v/>
      </c>
      <c r="S16" s="281" t="str">
        <f aca="false">IF(P16&lt;&gt;"",IF(ABS($F16-$G16)&gt;=PrSettings!$M$7,(ABS($F16-$G16-M16+N16)&lt;=1)*1,IF(AND(P16,$F16=$G16,$F16&gt;=PrSettings!$M$6),(ABS(M16-$F16)&lt;=1)*1,IF(AND(P16,$F16+$G16&gt;=PrSettings!$M$8),(ABS(M16-$F16)+ABS(N16-$G16)&lt;=1)*1,""))),"")</f>
        <v/>
      </c>
      <c r="T16" s="289"/>
      <c r="V16" s="279" t="n">
        <f aca="false">$B16</f>
        <v>30</v>
      </c>
      <c r="W16" s="280" t="str">
        <f aca="false">$C16</f>
        <v>Canada</v>
      </c>
      <c r="X16" s="281" t="n">
        <f aca="false">$D16</f>
        <v>55</v>
      </c>
      <c r="Y16" s="280" t="str">
        <f aca="false">$E16</f>
        <v>Qatar</v>
      </c>
      <c r="Z16" s="284"/>
      <c r="AA16" s="284"/>
      <c r="AB16" s="288"/>
      <c r="AC16" s="281" t="str">
        <f aca="false">IF(($F16&lt;&gt;"")*($G16&lt;&gt;"")*(Z16&lt;&gt;"")*(AA16&lt;&gt;""),($F16&gt;$G16)*(Z16&gt;AA16)+($F16=$G16)*(Z16=AA16)+($F16&lt;$G16)*(Z16&lt;AA16),"")</f>
        <v/>
      </c>
      <c r="AD16" s="281" t="str">
        <f aca="false">IF((AC16&lt;&gt;""),IF(OR($F16&lt;&gt;$G16,PrSettings!$M$4="●"),(($F16-$G16)=(Z16-AA16))*1,0),"")</f>
        <v/>
      </c>
      <c r="AE16" s="281" t="str">
        <f aca="false">IF((AC16&lt;&gt;""),($F16=Z16)*($G16=AA16),"")</f>
        <v/>
      </c>
      <c r="AF16" s="281" t="str">
        <f aca="false">IF(AC16&lt;&gt;"",IF(ABS($F16-$G16)&gt;=PrSettings!$M$7,(ABS($F16-$G16-Z16+AA16)&lt;=1)*1,IF(AND(AC16,$F16=$G16,$F16&gt;=PrSettings!$M$6),(ABS(Z16-$F16)&lt;=1)*1,IF(AND(AC16,$F16+$G16&gt;=PrSettings!$M$8),(ABS(Z16-$F16)+ABS(AA16-$G16)&lt;=1)*1,""))),"")</f>
        <v/>
      </c>
      <c r="AG16" s="289"/>
      <c r="AI16" s="279" t="n">
        <f aca="false">$B16</f>
        <v>30</v>
      </c>
      <c r="AJ16" s="280" t="str">
        <f aca="false">$C16</f>
        <v>Canada</v>
      </c>
      <c r="AK16" s="281" t="n">
        <f aca="false">$D16</f>
        <v>55</v>
      </c>
      <c r="AL16" s="280" t="str">
        <f aca="false">$E16</f>
        <v>Qatar</v>
      </c>
      <c r="AM16" s="284"/>
      <c r="AN16" s="284"/>
      <c r="AO16" s="288"/>
      <c r="AP16" s="281" t="str">
        <f aca="false">IF(($F16&lt;&gt;"")*($G16&lt;&gt;"")*(AM16&lt;&gt;"")*(AN16&lt;&gt;""),($F16&gt;$G16)*(AM16&gt;AN16)+($F16=$G16)*(AM16=AN16)+($F16&lt;$G16)*(AM16&lt;AN16),"")</f>
        <v/>
      </c>
      <c r="AQ16" s="281" t="str">
        <f aca="false">IF((AP16&lt;&gt;""),IF(OR($F16&lt;&gt;$G16,PrSettings!$M$4="●"),(($F16-$G16)=(AM16-AN16))*1,0),"")</f>
        <v/>
      </c>
      <c r="AR16" s="281" t="str">
        <f aca="false">IF((AP16&lt;&gt;""),($F16=AM16)*($G16=AN16),"")</f>
        <v/>
      </c>
      <c r="AS16" s="281" t="str">
        <f aca="false">IF(AP16&lt;&gt;"",IF(ABS($F16-$G16)&gt;=PrSettings!$M$7,(ABS($F16-$G16-AM16+AN16)&lt;=1)*1,IF(AND(AP16,$F16=$G16,$F16&gt;=PrSettings!$M$6),(ABS(AM16-$F16)&lt;=1)*1,IF(AND(AP16,$F16+$G16&gt;=PrSettings!$M$8),(ABS(AM16-$F16)+ABS(AN16-$G16)&lt;=1)*1,""))),"")</f>
        <v/>
      </c>
      <c r="AT16" s="289"/>
      <c r="AV16" s="279" t="n">
        <f aca="false">$B16</f>
        <v>30</v>
      </c>
      <c r="AW16" s="280" t="str">
        <f aca="false">$C16</f>
        <v>Canada</v>
      </c>
      <c r="AX16" s="281" t="n">
        <f aca="false">$D16</f>
        <v>55</v>
      </c>
      <c r="AY16" s="280" t="str">
        <f aca="false">$E16</f>
        <v>Qatar</v>
      </c>
      <c r="AZ16" s="284"/>
      <c r="BA16" s="284"/>
      <c r="BB16" s="288"/>
      <c r="BC16" s="281" t="str">
        <f aca="false">IF(($F16&lt;&gt;"")*($G16&lt;&gt;"")*(AZ16&lt;&gt;"")*(BA16&lt;&gt;""),($F16&gt;$G16)*(AZ16&gt;BA16)+($F16=$G16)*(AZ16=BA16)+($F16&lt;$G16)*(AZ16&lt;BA16),"")</f>
        <v/>
      </c>
      <c r="BD16" s="281" t="str">
        <f aca="false">IF((BC16&lt;&gt;""),IF(OR($F16&lt;&gt;$G16,PrSettings!$M$4="●"),(($F16-$G16)=(AZ16-BA16))*1,0),"")</f>
        <v/>
      </c>
      <c r="BE16" s="281" t="str">
        <f aca="false">IF((BC16&lt;&gt;""),($F16=AZ16)*($G16=BA16),"")</f>
        <v/>
      </c>
      <c r="BF16" s="281" t="str">
        <f aca="false">IF(BC16&lt;&gt;"",IF(ABS($F16-$G16)&gt;=PrSettings!$M$7,(ABS($F16-$G16-AZ16+BA16)&lt;=1)*1,IF(AND(BC16,$F16=$G16,$F16&gt;=PrSettings!$M$6),(ABS(AZ16-$F16)&lt;=1)*1,IF(AND(BC16,$F16+$G16&gt;=PrSettings!$M$8),(ABS(AZ16-$F16)+ABS(BA16-$G16)&lt;=1)*1,""))),"")</f>
        <v/>
      </c>
      <c r="BG16" s="289"/>
      <c r="BI16" s="279" t="n">
        <f aca="false">$B16</f>
        <v>30</v>
      </c>
      <c r="BJ16" s="280" t="str">
        <f aca="false">$C16</f>
        <v>Canada</v>
      </c>
      <c r="BK16" s="281" t="n">
        <f aca="false">$D16</f>
        <v>55</v>
      </c>
      <c r="BL16" s="280" t="str">
        <f aca="false">$E16</f>
        <v>Qatar</v>
      </c>
      <c r="BM16" s="284"/>
      <c r="BN16" s="284"/>
      <c r="BO16" s="288"/>
      <c r="BP16" s="281" t="str">
        <f aca="false">IF(($F16&lt;&gt;"")*($G16&lt;&gt;"")*(BM16&lt;&gt;"")*(BN16&lt;&gt;""),($F16&gt;$G16)*(BM16&gt;BN16)+($F16=$G16)*(BM16=BN16)+($F16&lt;$G16)*(BM16&lt;BN16),"")</f>
        <v/>
      </c>
      <c r="BQ16" s="281" t="str">
        <f aca="false">IF((BP16&lt;&gt;""),IF(OR($F16&lt;&gt;$G16,PrSettings!$M$4="●"),(($F16-$G16)=(BM16-BN16))*1,0),"")</f>
        <v/>
      </c>
      <c r="BR16" s="281" t="str">
        <f aca="false">IF((BP16&lt;&gt;""),($F16=BM16)*($G16=BN16),"")</f>
        <v/>
      </c>
      <c r="BS16" s="281" t="str">
        <f aca="false">IF(BP16&lt;&gt;"",IF(ABS($F16-$G16)&gt;=PrSettings!$M$7,(ABS($F16-$G16-BM16+BN16)&lt;=1)*1,IF(AND(BP16,$F16=$G16,$F16&gt;=PrSettings!$M$6),(ABS(BM16-$F16)&lt;=1)*1,IF(AND(BP16,$F16+$G16&gt;=PrSettings!$M$8),(ABS(BM16-$F16)+ABS(BN16-$G16)&lt;=1)*1,""))),"")</f>
        <v/>
      </c>
      <c r="BT16" s="289"/>
      <c r="BV16" s="279" t="n">
        <f aca="false">$B16</f>
        <v>30</v>
      </c>
      <c r="BW16" s="280" t="str">
        <f aca="false">$C16</f>
        <v>Canada</v>
      </c>
      <c r="BX16" s="281" t="n">
        <f aca="false">$D16</f>
        <v>55</v>
      </c>
      <c r="BY16" s="280" t="str">
        <f aca="false">$E16</f>
        <v>Qatar</v>
      </c>
      <c r="BZ16" s="284"/>
      <c r="CA16" s="284"/>
      <c r="CB16" s="288"/>
      <c r="CC16" s="281" t="str">
        <f aca="false">IF(($F16&lt;&gt;"")*($G16&lt;&gt;"")*(BZ16&lt;&gt;"")*(CA16&lt;&gt;""),($F16&gt;$G16)*(BZ16&gt;CA16)+($F16=$G16)*(BZ16=CA16)+($F16&lt;$G16)*(BZ16&lt;CA16),"")</f>
        <v/>
      </c>
      <c r="CD16" s="281" t="str">
        <f aca="false">IF((CC16&lt;&gt;""),IF(OR($F16&lt;&gt;$G16,PrSettings!$M$4="●"),(($F16-$G16)=(BZ16-CA16))*1,0),"")</f>
        <v/>
      </c>
      <c r="CE16" s="281" t="str">
        <f aca="false">IF((CC16&lt;&gt;""),($F16=BZ16)*($G16=CA16),"")</f>
        <v/>
      </c>
      <c r="CF16" s="281" t="str">
        <f aca="false">IF(CC16&lt;&gt;"",IF(ABS($F16-$G16)&gt;=PrSettings!$M$7,(ABS($F16-$G16-BZ16+CA16)&lt;=1)*1,IF(AND(CC16,$F16=$G16,$F16&gt;=PrSettings!$M$6),(ABS(BZ16-$F16)&lt;=1)*1,IF(AND(CC16,$F16+$G16&gt;=PrSettings!$M$8),(ABS(BZ16-$F16)+ABS(CA16-$G16)&lt;=1)*1,""))),"")</f>
        <v/>
      </c>
      <c r="CG16" s="289"/>
      <c r="CI16" s="279" t="n">
        <f aca="false">$B16</f>
        <v>30</v>
      </c>
      <c r="CJ16" s="280" t="str">
        <f aca="false">$C16</f>
        <v>Canada</v>
      </c>
      <c r="CK16" s="281" t="n">
        <f aca="false">$D16</f>
        <v>55</v>
      </c>
      <c r="CL16" s="280" t="str">
        <f aca="false">$E16</f>
        <v>Qatar</v>
      </c>
      <c r="CM16" s="284"/>
      <c r="CN16" s="284"/>
      <c r="CO16" s="288"/>
      <c r="CP16" s="281" t="str">
        <f aca="false">IF(($F16&lt;&gt;"")*($G16&lt;&gt;"")*(CM16&lt;&gt;"")*(CN16&lt;&gt;""),($F16&gt;$G16)*(CM16&gt;CN16)+($F16=$G16)*(CM16=CN16)+($F16&lt;$G16)*(CM16&lt;CN16),"")</f>
        <v/>
      </c>
      <c r="CQ16" s="281" t="str">
        <f aca="false">IF((CP16&lt;&gt;""),IF(OR($F16&lt;&gt;$G16,PrSettings!$M$4="●"),(($F16-$G16)=(CM16-CN16))*1,0),"")</f>
        <v/>
      </c>
      <c r="CR16" s="281" t="str">
        <f aca="false">IF((CP16&lt;&gt;""),($F16=CM16)*($G16=CN16),"")</f>
        <v/>
      </c>
      <c r="CS16" s="281" t="str">
        <f aca="false">IF(CP16&lt;&gt;"",IF(ABS($F16-$G16)&gt;=PrSettings!$M$7,(ABS($F16-$G16-CM16+CN16)&lt;=1)*1,IF(AND(CP16,$F16=$G16,$F16&gt;=PrSettings!$M$6),(ABS(CM16-$F16)&lt;=1)*1,IF(AND(CP16,$F16+$G16&gt;=PrSettings!$M$8),(ABS(CM16-$F16)+ABS(CN16-$G16)&lt;=1)*1,""))),"")</f>
        <v/>
      </c>
      <c r="CT16" s="289"/>
      <c r="CV16" s="279" t="n">
        <f aca="false">$B16</f>
        <v>30</v>
      </c>
      <c r="CW16" s="280" t="str">
        <f aca="false">$C16</f>
        <v>Canada</v>
      </c>
      <c r="CX16" s="281" t="n">
        <f aca="false">$D16</f>
        <v>55</v>
      </c>
      <c r="CY16" s="280" t="str">
        <f aca="false">$E16</f>
        <v>Qatar</v>
      </c>
      <c r="CZ16" s="284"/>
      <c r="DA16" s="284"/>
      <c r="DB16" s="288"/>
      <c r="DC16" s="281" t="str">
        <f aca="false">IF(($F16&lt;&gt;"")*($G16&lt;&gt;"")*(CZ16&lt;&gt;"")*(DA16&lt;&gt;""),($F16&gt;$G16)*(CZ16&gt;DA16)+($F16=$G16)*(CZ16=DA16)+($F16&lt;$G16)*(CZ16&lt;DA16),"")</f>
        <v/>
      </c>
      <c r="DD16" s="281" t="str">
        <f aca="false">IF((DC16&lt;&gt;""),IF(OR($F16&lt;&gt;$G16,PrSettings!$M$4="●"),(($F16-$G16)=(CZ16-DA16))*1,0),"")</f>
        <v/>
      </c>
      <c r="DE16" s="281" t="str">
        <f aca="false">IF((DC16&lt;&gt;""),($F16=CZ16)*($G16=DA16),"")</f>
        <v/>
      </c>
      <c r="DF16" s="281" t="str">
        <f aca="false">IF(DC16&lt;&gt;"",IF(ABS($F16-$G16)&gt;=PrSettings!$M$7,(ABS($F16-$G16-CZ16+DA16)&lt;=1)*1,IF(AND(DC16,$F16=$G16,$F16&gt;=PrSettings!$M$6),(ABS(CZ16-$F16)&lt;=1)*1,IF(AND(DC16,$F16+$G16&gt;=PrSettings!$M$8),(ABS(CZ16-$F16)+ABS(DA16-$G16)&lt;=1)*1,""))),"")</f>
        <v/>
      </c>
      <c r="DG16" s="289"/>
      <c r="DI16" s="279" t="n">
        <f aca="false">$B16</f>
        <v>30</v>
      </c>
      <c r="DJ16" s="280" t="str">
        <f aca="false">$C16</f>
        <v>Canada</v>
      </c>
      <c r="DK16" s="281" t="n">
        <f aca="false">$D16</f>
        <v>55</v>
      </c>
      <c r="DL16" s="280" t="str">
        <f aca="false">$E16</f>
        <v>Qatar</v>
      </c>
      <c r="DM16" s="284"/>
      <c r="DN16" s="284"/>
      <c r="DO16" s="288"/>
      <c r="DP16" s="281" t="str">
        <f aca="false">IF(($F16&lt;&gt;"")*($G16&lt;&gt;"")*(DM16&lt;&gt;"")*(DN16&lt;&gt;""),($F16&gt;$G16)*(DM16&gt;DN16)+($F16=$G16)*(DM16=DN16)+($F16&lt;$G16)*(DM16&lt;DN16),"")</f>
        <v/>
      </c>
      <c r="DQ16" s="281" t="str">
        <f aca="false">IF((DP16&lt;&gt;""),IF(OR($F16&lt;&gt;$G16,PrSettings!$M$4="●"),(($F16-$G16)=(DM16-DN16))*1,0),"")</f>
        <v/>
      </c>
      <c r="DR16" s="281" t="str">
        <f aca="false">IF((DP16&lt;&gt;""),($F16=DM16)*($G16=DN16),"")</f>
        <v/>
      </c>
      <c r="DS16" s="281" t="str">
        <f aca="false">IF(DP16&lt;&gt;"",IF(ABS($F16-$G16)&gt;=PrSettings!$M$7,(ABS($F16-$G16-DM16+DN16)&lt;=1)*1,IF(AND(DP16,$F16=$G16,$F16&gt;=PrSettings!$M$6),(ABS(DM16-$F16)&lt;=1)*1,IF(AND(DP16,$F16+$G16&gt;=PrSettings!$M$8),(ABS(DM16-$F16)+ABS(DN16-$G16)&lt;=1)*1,""))),"")</f>
        <v/>
      </c>
      <c r="DT16" s="289"/>
      <c r="DV16" s="279" t="n">
        <f aca="false">$B16</f>
        <v>30</v>
      </c>
      <c r="DW16" s="280" t="str">
        <f aca="false">$C16</f>
        <v>Canada</v>
      </c>
      <c r="DX16" s="281" t="n">
        <f aca="false">$D16</f>
        <v>55</v>
      </c>
      <c r="DY16" s="280" t="str">
        <f aca="false">$E16</f>
        <v>Qatar</v>
      </c>
      <c r="DZ16" s="284"/>
      <c r="EA16" s="284"/>
      <c r="EB16" s="288"/>
      <c r="EC16" s="281" t="str">
        <f aca="false">IF(($F16&lt;&gt;"")*($G16&lt;&gt;"")*(DZ16&lt;&gt;"")*(EA16&lt;&gt;""),($F16&gt;$G16)*(DZ16&gt;EA16)+($F16=$G16)*(DZ16=EA16)+($F16&lt;$G16)*(DZ16&lt;EA16),"")</f>
        <v/>
      </c>
      <c r="ED16" s="281" t="str">
        <f aca="false">IF((EC16&lt;&gt;""),IF(OR($F16&lt;&gt;$G16,PrSettings!$M$4="●"),(($F16-$G16)=(DZ16-EA16))*1,0),"")</f>
        <v/>
      </c>
      <c r="EE16" s="281" t="str">
        <f aca="false">IF((EC16&lt;&gt;""),($F16=DZ16)*($G16=EA16),"")</f>
        <v/>
      </c>
      <c r="EF16" s="281" t="str">
        <f aca="false">IF(EC16&lt;&gt;"",IF(ABS($F16-$G16)&gt;=PrSettings!$M$7,(ABS($F16-$G16-DZ16+EA16)&lt;=1)*1,IF(AND(EC16,$F16=$G16,$F16&gt;=PrSettings!$M$6),(ABS(DZ16-$F16)&lt;=1)*1,IF(AND(EC16,$F16+$G16&gt;=PrSettings!$M$8),(ABS(DZ16-$F16)+ABS(EA16-$G16)&lt;=1)*1,""))),"")</f>
        <v/>
      </c>
      <c r="EG16" s="289"/>
      <c r="EI16" s="279" t="n">
        <f aca="false">$B16</f>
        <v>30</v>
      </c>
      <c r="EJ16" s="280" t="str">
        <f aca="false">$C16</f>
        <v>Canada</v>
      </c>
      <c r="EK16" s="281" t="n">
        <f aca="false">$D16</f>
        <v>55</v>
      </c>
      <c r="EL16" s="280" t="str">
        <f aca="false">$E16</f>
        <v>Qatar</v>
      </c>
      <c r="EM16" s="284"/>
      <c r="EN16" s="284"/>
      <c r="EO16" s="288"/>
      <c r="EP16" s="281" t="str">
        <f aca="false">IF(($F16&lt;&gt;"")*($G16&lt;&gt;"")*(EM16&lt;&gt;"")*(EN16&lt;&gt;""),($F16&gt;$G16)*(EM16&gt;EN16)+($F16=$G16)*(EM16=EN16)+($F16&lt;$G16)*(EM16&lt;EN16),"")</f>
        <v/>
      </c>
      <c r="EQ16" s="281" t="str">
        <f aca="false">IF((EP16&lt;&gt;""),IF(OR($F16&lt;&gt;$G16,PrSettings!$M$4="●"),(($F16-$G16)=(EM16-EN16))*1,0),"")</f>
        <v/>
      </c>
      <c r="ER16" s="281" t="str">
        <f aca="false">IF((EP16&lt;&gt;""),($F16=EM16)*($G16=EN16),"")</f>
        <v/>
      </c>
      <c r="ES16" s="281" t="str">
        <f aca="false">IF(EP16&lt;&gt;"",IF(ABS($F16-$G16)&gt;=PrSettings!$M$7,(ABS($F16-$G16-EM16+EN16)&lt;=1)*1,IF(AND(EP16,$F16=$G16,$F16&gt;=PrSettings!$M$6),(ABS(EM16-$F16)&lt;=1)*1,IF(AND(EP16,$F16+$G16&gt;=PrSettings!$M$8),(ABS(EM16-$F16)+ABS(EN16-$G16)&lt;=1)*1,""))),"")</f>
        <v/>
      </c>
      <c r="ET16" s="289"/>
      <c r="EV16" s="279" t="n">
        <f aca="false">$B16</f>
        <v>30</v>
      </c>
      <c r="EW16" s="280" t="str">
        <f aca="false">$C16</f>
        <v>Canada</v>
      </c>
      <c r="EX16" s="281" t="n">
        <f aca="false">$D16</f>
        <v>55</v>
      </c>
      <c r="EY16" s="280" t="str">
        <f aca="false">$E16</f>
        <v>Qatar</v>
      </c>
      <c r="EZ16" s="284"/>
      <c r="FA16" s="284"/>
      <c r="FB16" s="288"/>
      <c r="FC16" s="281" t="str">
        <f aca="false">IF(($F16&lt;&gt;"")*($G16&lt;&gt;"")*(EZ16&lt;&gt;"")*(FA16&lt;&gt;""),($F16&gt;$G16)*(EZ16&gt;FA16)+($F16=$G16)*(EZ16=FA16)+($F16&lt;$G16)*(EZ16&lt;FA16),"")</f>
        <v/>
      </c>
      <c r="FD16" s="281" t="str">
        <f aca="false">IF((FC16&lt;&gt;""),IF(OR($F16&lt;&gt;$G16,PrSettings!$M$4="●"),(($F16-$G16)=(EZ16-FA16))*1,0),"")</f>
        <v/>
      </c>
      <c r="FE16" s="281" t="str">
        <f aca="false">IF((FC16&lt;&gt;""),($F16=EZ16)*($G16=FA16),"")</f>
        <v/>
      </c>
      <c r="FF16" s="281" t="str">
        <f aca="false">IF(FC16&lt;&gt;"",IF(ABS($F16-$G16)&gt;=PrSettings!$M$7,(ABS($F16-$G16-EZ16+FA16)&lt;=1)*1,IF(AND(FC16,$F16=$G16,$F16&gt;=PrSettings!$M$6),(ABS(EZ16-$F16)&lt;=1)*1,IF(AND(FC16,$F16+$G16&gt;=PrSettings!$M$8),(ABS(EZ16-$F16)+ABS(FA16-$G16)&lt;=1)*1,""))),"")</f>
        <v/>
      </c>
      <c r="FG16" s="289"/>
      <c r="FI16" s="279" t="n">
        <f aca="false">$B16</f>
        <v>30</v>
      </c>
      <c r="FJ16" s="280" t="str">
        <f aca="false">$C16</f>
        <v>Canada</v>
      </c>
      <c r="FK16" s="281" t="n">
        <f aca="false">$D16</f>
        <v>55</v>
      </c>
      <c r="FL16" s="280" t="str">
        <f aca="false">$E16</f>
        <v>Qatar</v>
      </c>
      <c r="FM16" s="284"/>
      <c r="FN16" s="284"/>
      <c r="FO16" s="288"/>
      <c r="FP16" s="281" t="str">
        <f aca="false">IF(($F16&lt;&gt;"")*($G16&lt;&gt;"")*(FM16&lt;&gt;"")*(FN16&lt;&gt;""),($F16&gt;$G16)*(FM16&gt;FN16)+($F16=$G16)*(FM16=FN16)+($F16&lt;$G16)*(FM16&lt;FN16),"")</f>
        <v/>
      </c>
      <c r="FQ16" s="281" t="str">
        <f aca="false">IF((FP16&lt;&gt;""),IF(OR($F16&lt;&gt;$G16,PrSettings!$M$4="●"),(($F16-$G16)=(FM16-FN16))*1,0),"")</f>
        <v/>
      </c>
      <c r="FR16" s="281" t="str">
        <f aca="false">IF((FP16&lt;&gt;""),($F16=FM16)*($G16=FN16),"")</f>
        <v/>
      </c>
      <c r="FS16" s="281" t="str">
        <f aca="false">IF(FP16&lt;&gt;"",IF(ABS($F16-$G16)&gt;=PrSettings!$M$7,(ABS($F16-$G16-FM16+FN16)&lt;=1)*1,IF(AND(FP16,$F16=$G16,$F16&gt;=PrSettings!$M$6),(ABS(FM16-$F16)&lt;=1)*1,IF(AND(FP16,$F16+$G16&gt;=PrSettings!$M$8),(ABS(FM16-$F16)+ABS(FN16-$G16)&lt;=1)*1,""))),"")</f>
        <v/>
      </c>
      <c r="FT16" s="289"/>
      <c r="FV16" s="279" t="n">
        <f aca="false">$B16</f>
        <v>30</v>
      </c>
      <c r="FW16" s="280" t="str">
        <f aca="false">$C16</f>
        <v>Canada</v>
      </c>
      <c r="FX16" s="281" t="n">
        <f aca="false">$D16</f>
        <v>55</v>
      </c>
      <c r="FY16" s="280" t="str">
        <f aca="false">$E16</f>
        <v>Qatar</v>
      </c>
      <c r="FZ16" s="284"/>
      <c r="GA16" s="284"/>
      <c r="GB16" s="288"/>
      <c r="GC16" s="281" t="str">
        <f aca="false">IF(($F16&lt;&gt;"")*($G16&lt;&gt;"")*(FZ16&lt;&gt;"")*(GA16&lt;&gt;""),($F16&gt;$G16)*(FZ16&gt;GA16)+($F16=$G16)*(FZ16=GA16)+($F16&lt;$G16)*(FZ16&lt;GA16),"")</f>
        <v/>
      </c>
      <c r="GD16" s="281" t="str">
        <f aca="false">IF((GC16&lt;&gt;""),IF(OR($F16&lt;&gt;$G16,PrSettings!$M$4="●"),(($F16-$G16)=(FZ16-GA16))*1,0),"")</f>
        <v/>
      </c>
      <c r="GE16" s="281" t="str">
        <f aca="false">IF((GC16&lt;&gt;""),($F16=FZ16)*($G16=GA16),"")</f>
        <v/>
      </c>
      <c r="GF16" s="281" t="str">
        <f aca="false">IF(GC16&lt;&gt;"",IF(ABS($F16-$G16)&gt;=PrSettings!$M$7,(ABS($F16-$G16-FZ16+GA16)&lt;=1)*1,IF(AND(GC16,$F16=$G16,$F16&gt;=PrSettings!$M$6),(ABS(FZ16-$F16)&lt;=1)*1,IF(AND(GC16,$F16+$G16&gt;=PrSettings!$M$8),(ABS(FZ16-$F16)+ABS(GA16-$G16)&lt;=1)*1,""))),"")</f>
        <v/>
      </c>
      <c r="GG16" s="289"/>
      <c r="GI16" s="279" t="n">
        <f aca="false">$B16</f>
        <v>30</v>
      </c>
      <c r="GJ16" s="280" t="str">
        <f aca="false">$C16</f>
        <v>Canada</v>
      </c>
      <c r="GK16" s="281" t="n">
        <f aca="false">$D16</f>
        <v>55</v>
      </c>
      <c r="GL16" s="280" t="str">
        <f aca="false">$E16</f>
        <v>Qatar</v>
      </c>
      <c r="GM16" s="284"/>
      <c r="GN16" s="284"/>
      <c r="GO16" s="288"/>
      <c r="GP16" s="281" t="str">
        <f aca="false">IF(($F16&lt;&gt;"")*($G16&lt;&gt;"")*(GM16&lt;&gt;"")*(GN16&lt;&gt;""),($F16&gt;$G16)*(GM16&gt;GN16)+($F16=$G16)*(GM16=GN16)+($F16&lt;$G16)*(GM16&lt;GN16),"")</f>
        <v/>
      </c>
      <c r="GQ16" s="281" t="str">
        <f aca="false">IF((GP16&lt;&gt;""),IF(OR($F16&lt;&gt;$G16,PrSettings!$M$4="●"),(($F16-$G16)=(GM16-GN16))*1,0),"")</f>
        <v/>
      </c>
      <c r="GR16" s="281" t="str">
        <f aca="false">IF((GP16&lt;&gt;""),($F16=GM16)*($G16=GN16),"")</f>
        <v/>
      </c>
      <c r="GS16" s="281" t="str">
        <f aca="false">IF(GP16&lt;&gt;"",IF(ABS($F16-$G16)&gt;=PrSettings!$M$7,(ABS($F16-$G16-GM16+GN16)&lt;=1)*1,IF(AND(GP16,$F16=$G16,$F16&gt;=PrSettings!$M$6),(ABS(GM16-$F16)&lt;=1)*1,IF(AND(GP16,$F16+$G16&gt;=PrSettings!$M$8),(ABS(GM16-$F16)+ABS(GN16-$G16)&lt;=1)*1,""))),"")</f>
        <v/>
      </c>
      <c r="GT16" s="289"/>
      <c r="GV16" s="279" t="n">
        <f aca="false">$B16</f>
        <v>30</v>
      </c>
      <c r="GW16" s="280" t="str">
        <f aca="false">$C16</f>
        <v>Canada</v>
      </c>
      <c r="GX16" s="281" t="n">
        <f aca="false">$D16</f>
        <v>55</v>
      </c>
      <c r="GY16" s="280" t="str">
        <f aca="false">$E16</f>
        <v>Qatar</v>
      </c>
      <c r="GZ16" s="284"/>
      <c r="HA16" s="284"/>
      <c r="HB16" s="288"/>
      <c r="HC16" s="281" t="str">
        <f aca="false">IF(($F16&lt;&gt;"")*($G16&lt;&gt;"")*(GZ16&lt;&gt;"")*(HA16&lt;&gt;""),($F16&gt;$G16)*(GZ16&gt;HA16)+($F16=$G16)*(GZ16=HA16)+($F16&lt;$G16)*(GZ16&lt;HA16),"")</f>
        <v/>
      </c>
      <c r="HD16" s="281" t="str">
        <f aca="false">IF((HC16&lt;&gt;""),IF(OR($F16&lt;&gt;$G16,PrSettings!$M$4="●"),(($F16-$G16)=(GZ16-HA16))*1,0),"")</f>
        <v/>
      </c>
      <c r="HE16" s="281" t="str">
        <f aca="false">IF((HC16&lt;&gt;""),($F16=GZ16)*($G16=HA16),"")</f>
        <v/>
      </c>
      <c r="HF16" s="281" t="str">
        <f aca="false">IF(HC16&lt;&gt;"",IF(ABS($F16-$G16)&gt;=PrSettings!$M$7,(ABS($F16-$G16-GZ16+HA16)&lt;=1)*1,IF(AND(HC16,$F16=$G16,$F16&gt;=PrSettings!$M$6),(ABS(GZ16-$F16)&lt;=1)*1,IF(AND(HC16,$F16+$G16&gt;=PrSettings!$M$8),(ABS(GZ16-$F16)+ABS(HA16-$G16)&lt;=1)*1,""))),"")</f>
        <v/>
      </c>
      <c r="HG16" s="289"/>
      <c r="HI16" s="279" t="n">
        <f aca="false">$B16</f>
        <v>30</v>
      </c>
      <c r="HJ16" s="280" t="str">
        <f aca="false">$C16</f>
        <v>Canada</v>
      </c>
      <c r="HK16" s="281" t="n">
        <f aca="false">$D16</f>
        <v>55</v>
      </c>
      <c r="HL16" s="280" t="str">
        <f aca="false">$E16</f>
        <v>Qatar</v>
      </c>
      <c r="HM16" s="284"/>
      <c r="HN16" s="284"/>
      <c r="HO16" s="288"/>
      <c r="HP16" s="281" t="str">
        <f aca="false">IF(($F16&lt;&gt;"")*($G16&lt;&gt;"")*(HM16&lt;&gt;"")*(HN16&lt;&gt;""),($F16&gt;$G16)*(HM16&gt;HN16)+($F16=$G16)*(HM16=HN16)+($F16&lt;$G16)*(HM16&lt;HN16),"")</f>
        <v/>
      </c>
      <c r="HQ16" s="281" t="str">
        <f aca="false">IF((HP16&lt;&gt;""),IF(OR($F16&lt;&gt;$G16,PrSettings!$M$4="●"),(($F16-$G16)=(HM16-HN16))*1,0),"")</f>
        <v/>
      </c>
      <c r="HR16" s="281" t="str">
        <f aca="false">IF((HP16&lt;&gt;""),($F16=HM16)*($G16=HN16),"")</f>
        <v/>
      </c>
      <c r="HS16" s="281" t="str">
        <f aca="false">IF(HP16&lt;&gt;"",IF(ABS($F16-$G16)&gt;=PrSettings!$M$7,(ABS($F16-$G16-HM16+HN16)&lt;=1)*1,IF(AND(HP16,$F16=$G16,$F16&gt;=PrSettings!$M$6),(ABS(HM16-$F16)&lt;=1)*1,IF(AND(HP16,$F16+$G16&gt;=PrSettings!$M$8),(ABS(HM16-$F16)+ABS(HN16-$G16)&lt;=1)*1,""))),"")</f>
        <v/>
      </c>
      <c r="HT16" s="289"/>
      <c r="HV16" s="279" t="n">
        <f aca="false">$B16</f>
        <v>30</v>
      </c>
      <c r="HW16" s="280" t="str">
        <f aca="false">$C16</f>
        <v>Canada</v>
      </c>
      <c r="HX16" s="281" t="n">
        <f aca="false">$D16</f>
        <v>55</v>
      </c>
      <c r="HY16" s="280" t="str">
        <f aca="false">$E16</f>
        <v>Qatar</v>
      </c>
      <c r="HZ16" s="284"/>
      <c r="IA16" s="284"/>
      <c r="IB16" s="288"/>
      <c r="IC16" s="281" t="str">
        <f aca="false">IF(($F16&lt;&gt;"")*($G16&lt;&gt;"")*(HZ16&lt;&gt;"")*(IA16&lt;&gt;""),($F16&gt;$G16)*(HZ16&gt;IA16)+($F16=$G16)*(HZ16=IA16)+($F16&lt;$G16)*(HZ16&lt;IA16),"")</f>
        <v/>
      </c>
      <c r="ID16" s="281" t="str">
        <f aca="false">IF((IC16&lt;&gt;""),IF(OR($F16&lt;&gt;$G16,PrSettings!$M$4="●"),(($F16-$G16)=(HZ16-IA16))*1,0),"")</f>
        <v/>
      </c>
      <c r="IE16" s="281" t="str">
        <f aca="false">IF((IC16&lt;&gt;""),($F16=HZ16)*($G16=IA16),"")</f>
        <v/>
      </c>
      <c r="IF16" s="281" t="str">
        <f aca="false">IF(IC16&lt;&gt;"",IF(ABS($F16-$G16)&gt;=PrSettings!$M$7,(ABS($F16-$G16-HZ16+IA16)&lt;=1)*1,IF(AND(IC16,$F16=$G16,$F16&gt;=PrSettings!$M$6),(ABS(HZ16-$F16)&lt;=1)*1,IF(AND(IC16,$F16+$G16&gt;=PrSettings!$M$8),(ABS(HZ16-$F16)+ABS(IA16-$G16)&lt;=1)*1,""))),"")</f>
        <v/>
      </c>
      <c r="IG16" s="289"/>
      <c r="II16" s="279" t="n">
        <f aca="false">$B16</f>
        <v>30</v>
      </c>
      <c r="IJ16" s="280" t="str">
        <f aca="false">$C16</f>
        <v>Canada</v>
      </c>
      <c r="IK16" s="281" t="n">
        <f aca="false">$D16</f>
        <v>55</v>
      </c>
      <c r="IL16" s="280" t="str">
        <f aca="false">$E16</f>
        <v>Qatar</v>
      </c>
      <c r="IM16" s="284"/>
      <c r="IN16" s="284"/>
      <c r="IO16" s="288"/>
      <c r="IP16" s="281" t="str">
        <f aca="false">IF(($F16&lt;&gt;"")*($G16&lt;&gt;"")*(IM16&lt;&gt;"")*(IN16&lt;&gt;""),($F16&gt;$G16)*(IM16&gt;IN16)+($F16=$G16)*(IM16=IN16)+($F16&lt;$G16)*(IM16&lt;IN16),"")</f>
        <v/>
      </c>
      <c r="IQ16" s="281" t="str">
        <f aca="false">IF((IP16&lt;&gt;""),IF(OR($F16&lt;&gt;$G16,PrSettings!$M$4="●"),(($F16-$G16)=(IM16-IN16))*1,0),"")</f>
        <v/>
      </c>
      <c r="IR16" s="281" t="str">
        <f aca="false">IF((IP16&lt;&gt;""),($F16=IM16)*($G16=IN16),"")</f>
        <v/>
      </c>
      <c r="IS16" s="281" t="str">
        <f aca="false">IF(IP16&lt;&gt;"",IF(ABS($F16-$G16)&gt;=PrSettings!$M$7,(ABS($F16-$G16-IM16+IN16)&lt;=1)*1,IF(AND(IP16,$F16=$G16,$F16&gt;=PrSettings!$M$6),(ABS(IM16-$F16)&lt;=1)*1,IF(AND(IP16,$F16+$G16&gt;=PrSettings!$M$8),(ABS(IM16-$F16)+ABS(IN16-$G16)&lt;=1)*1,""))),"")</f>
        <v/>
      </c>
      <c r="IT16" s="289"/>
      <c r="IV16" s="279" t="n">
        <f aca="false">$B16</f>
        <v>30</v>
      </c>
      <c r="IW16" s="280" t="str">
        <f aca="false">$C16</f>
        <v>Canada</v>
      </c>
      <c r="IX16" s="281" t="n">
        <f aca="false">$D16</f>
        <v>55</v>
      </c>
      <c r="IY16" s="280" t="str">
        <f aca="false">$E16</f>
        <v>Qatar</v>
      </c>
      <c r="IZ16" s="284"/>
      <c r="JA16" s="284"/>
      <c r="JB16" s="288"/>
      <c r="JC16" s="281" t="str">
        <f aca="false">IF(($F16&lt;&gt;"")*($G16&lt;&gt;"")*(IZ16&lt;&gt;"")*(JA16&lt;&gt;""),($F16&gt;$G16)*(IZ16&gt;JA16)+($F16=$G16)*(IZ16=JA16)+($F16&lt;$G16)*(IZ16&lt;JA16),"")</f>
        <v/>
      </c>
      <c r="JD16" s="281" t="str">
        <f aca="false">IF((JC16&lt;&gt;""),IF(OR($F16&lt;&gt;$G16,PrSettings!$M$4="●"),(($F16-$G16)=(IZ16-JA16))*1,0),"")</f>
        <v/>
      </c>
      <c r="JE16" s="281" t="str">
        <f aca="false">IF((JC16&lt;&gt;""),($F16=IZ16)*($G16=JA16),"")</f>
        <v/>
      </c>
      <c r="JF16" s="281" t="str">
        <f aca="false">IF(JC16&lt;&gt;"",IF(ABS($F16-$G16)&gt;=PrSettings!$M$7,(ABS($F16-$G16-IZ16+JA16)&lt;=1)*1,IF(AND(JC16,$F16=$G16,$F16&gt;=PrSettings!$M$6),(ABS(IZ16-$F16)&lt;=1)*1,IF(AND(JC16,$F16+$G16&gt;=PrSettings!$M$8),(ABS(IZ16-$F16)+ABS(JA16-$G16)&lt;=1)*1,""))),"")</f>
        <v/>
      </c>
      <c r="JG16" s="289"/>
      <c r="JI16" s="279" t="n">
        <f aca="false">$B16</f>
        <v>30</v>
      </c>
      <c r="JJ16" s="280" t="str">
        <f aca="false">$C16</f>
        <v>Canada</v>
      </c>
      <c r="JK16" s="281" t="n">
        <f aca="false">$D16</f>
        <v>55</v>
      </c>
      <c r="JL16" s="280" t="str">
        <f aca="false">$E16</f>
        <v>Qatar</v>
      </c>
      <c r="JM16" s="284"/>
      <c r="JN16" s="284"/>
      <c r="JO16" s="288"/>
      <c r="JP16" s="281" t="str">
        <f aca="false">IF(($F16&lt;&gt;"")*($G16&lt;&gt;"")*(JM16&lt;&gt;"")*(JN16&lt;&gt;""),($F16&gt;$G16)*(JM16&gt;JN16)+($F16=$G16)*(JM16=JN16)+($F16&lt;$G16)*(JM16&lt;JN16),"")</f>
        <v/>
      </c>
      <c r="JQ16" s="281" t="str">
        <f aca="false">IF((JP16&lt;&gt;""),IF(OR($F16&lt;&gt;$G16,PrSettings!$M$4="●"),(($F16-$G16)=(JM16-JN16))*1,0),"")</f>
        <v/>
      </c>
      <c r="JR16" s="281" t="str">
        <f aca="false">IF((JP16&lt;&gt;""),($F16=JM16)*($G16=JN16),"")</f>
        <v/>
      </c>
      <c r="JS16" s="281" t="str">
        <f aca="false">IF(JP16&lt;&gt;"",IF(ABS($F16-$G16)&gt;=PrSettings!$M$7,(ABS($F16-$G16-JM16+JN16)&lt;=1)*1,IF(AND(JP16,$F16=$G16,$F16&gt;=PrSettings!$M$6),(ABS(JM16-$F16)&lt;=1)*1,IF(AND(JP16,$F16+$G16&gt;=PrSettings!$M$8),(ABS(JM16-$F16)+ABS(JN16-$G16)&lt;=1)*1,""))),"")</f>
        <v/>
      </c>
      <c r="JT16" s="289"/>
      <c r="JV16" s="279" t="n">
        <f aca="false">$B16</f>
        <v>30</v>
      </c>
      <c r="JW16" s="280" t="str">
        <f aca="false">$C16</f>
        <v>Canada</v>
      </c>
      <c r="JX16" s="281" t="n">
        <f aca="false">$D16</f>
        <v>55</v>
      </c>
      <c r="JY16" s="280" t="str">
        <f aca="false">$E16</f>
        <v>Qatar</v>
      </c>
      <c r="JZ16" s="284"/>
      <c r="KA16" s="284"/>
      <c r="KB16" s="288"/>
      <c r="KC16" s="281" t="str">
        <f aca="false">IF(($F16&lt;&gt;"")*($G16&lt;&gt;"")*(JZ16&lt;&gt;"")*(KA16&lt;&gt;""),($F16&gt;$G16)*(JZ16&gt;KA16)+($F16=$G16)*(JZ16=KA16)+($F16&lt;$G16)*(JZ16&lt;KA16),"")</f>
        <v/>
      </c>
      <c r="KD16" s="281" t="str">
        <f aca="false">IF((KC16&lt;&gt;""),IF(OR($F16&lt;&gt;$G16,PrSettings!$M$4="●"),(($F16-$G16)=(JZ16-KA16))*1,0),"")</f>
        <v/>
      </c>
      <c r="KE16" s="281" t="str">
        <f aca="false">IF((KC16&lt;&gt;""),($F16=JZ16)*($G16=KA16),"")</f>
        <v/>
      </c>
      <c r="KF16" s="281" t="str">
        <f aca="false">IF(KC16&lt;&gt;"",IF(ABS($F16-$G16)&gt;=PrSettings!$M$7,(ABS($F16-$G16-JZ16+KA16)&lt;=1)*1,IF(AND(KC16,$F16=$G16,$F16&gt;=PrSettings!$M$6),(ABS(JZ16-$F16)&lt;=1)*1,IF(AND(KC16,$F16+$G16&gt;=PrSettings!$M$8),(ABS(JZ16-$F16)+ABS(KA16-$G16)&lt;=1)*1,""))),"")</f>
        <v/>
      </c>
      <c r="KG16" s="289"/>
      <c r="KI16" s="279" t="n">
        <f aca="false">$B16</f>
        <v>30</v>
      </c>
      <c r="KJ16" s="280" t="str">
        <f aca="false">$C16</f>
        <v>Canada</v>
      </c>
      <c r="KK16" s="281" t="n">
        <f aca="false">$D16</f>
        <v>55</v>
      </c>
      <c r="KL16" s="280" t="str">
        <f aca="false">$E16</f>
        <v>Qatar</v>
      </c>
      <c r="KM16" s="284"/>
      <c r="KN16" s="284"/>
      <c r="KO16" s="288"/>
      <c r="KP16" s="281" t="str">
        <f aca="false">IF(($F16&lt;&gt;"")*($G16&lt;&gt;"")*(KM16&lt;&gt;"")*(KN16&lt;&gt;""),($F16&gt;$G16)*(KM16&gt;KN16)+($F16=$G16)*(KM16=KN16)+($F16&lt;$G16)*(KM16&lt;KN16),"")</f>
        <v/>
      </c>
      <c r="KQ16" s="281" t="str">
        <f aca="false">IF((KP16&lt;&gt;""),IF(OR($F16&lt;&gt;$G16,PrSettings!$M$4="●"),(($F16-$G16)=(KM16-KN16))*1,0),"")</f>
        <v/>
      </c>
      <c r="KR16" s="281" t="str">
        <f aca="false">IF((KP16&lt;&gt;""),($F16=KM16)*($G16=KN16),"")</f>
        <v/>
      </c>
      <c r="KS16" s="281" t="str">
        <f aca="false">IF(KP16&lt;&gt;"",IF(ABS($F16-$G16)&gt;=PrSettings!$M$7,(ABS($F16-$G16-KM16+KN16)&lt;=1)*1,IF(AND(KP16,$F16=$G16,$F16&gt;=PrSettings!$M$6),(ABS(KM16-$F16)&lt;=1)*1,IF(AND(KP16,$F16+$G16&gt;=PrSettings!$M$8),(ABS(KM16-$F16)+ABS(KN16-$G16)&lt;=1)*1,""))),"")</f>
        <v/>
      </c>
      <c r="KT16" s="289"/>
      <c r="KV16" s="279" t="n">
        <f aca="false">$B16</f>
        <v>30</v>
      </c>
      <c r="KW16" s="280" t="str">
        <f aca="false">$C16</f>
        <v>Canada</v>
      </c>
      <c r="KX16" s="281" t="n">
        <f aca="false">$D16</f>
        <v>55</v>
      </c>
      <c r="KY16" s="280" t="str">
        <f aca="false">$E16</f>
        <v>Qatar</v>
      </c>
      <c r="KZ16" s="284"/>
      <c r="LA16" s="284"/>
      <c r="LB16" s="288"/>
      <c r="LC16" s="281" t="str">
        <f aca="false">IF(($F16&lt;&gt;"")*($G16&lt;&gt;"")*(KZ16&lt;&gt;"")*(LA16&lt;&gt;""),($F16&gt;$G16)*(KZ16&gt;LA16)+($F16=$G16)*(KZ16=LA16)+($F16&lt;$G16)*(KZ16&lt;LA16),"")</f>
        <v/>
      </c>
      <c r="LD16" s="281" t="str">
        <f aca="false">IF((LC16&lt;&gt;""),IF(OR($F16&lt;&gt;$G16,PrSettings!$M$4="●"),(($F16-$G16)=(KZ16-LA16))*1,0),"")</f>
        <v/>
      </c>
      <c r="LE16" s="281" t="str">
        <f aca="false">IF((LC16&lt;&gt;""),($F16=KZ16)*($G16=LA16),"")</f>
        <v/>
      </c>
      <c r="LF16" s="281" t="str">
        <f aca="false">IF(LC16&lt;&gt;"",IF(ABS($F16-$G16)&gt;=PrSettings!$M$7,(ABS($F16-$G16-KZ16+LA16)&lt;=1)*1,IF(AND(LC16,$F16=$G16,$F16&gt;=PrSettings!$M$6),(ABS(KZ16-$F16)&lt;=1)*1,IF(AND(LC16,$F16+$G16&gt;=PrSettings!$M$8),(ABS(KZ16-$F16)+ABS(LA16-$G16)&lt;=1)*1,""))),"")</f>
        <v/>
      </c>
      <c r="LG16" s="289"/>
      <c r="LI16" s="279" t="n">
        <f aca="false">$B16</f>
        <v>30</v>
      </c>
      <c r="LJ16" s="280" t="str">
        <f aca="false">$C16</f>
        <v>Canada</v>
      </c>
      <c r="LK16" s="281" t="n">
        <f aca="false">$D16</f>
        <v>55</v>
      </c>
      <c r="LL16" s="280" t="str">
        <f aca="false">$E16</f>
        <v>Qatar</v>
      </c>
      <c r="LM16" s="284"/>
      <c r="LN16" s="284"/>
      <c r="LO16" s="288"/>
      <c r="LP16" s="281" t="str">
        <f aca="false">IF(($F16&lt;&gt;"")*($G16&lt;&gt;"")*(LM16&lt;&gt;"")*(LN16&lt;&gt;""),($F16&gt;$G16)*(LM16&gt;LN16)+($F16=$G16)*(LM16=LN16)+($F16&lt;$G16)*(LM16&lt;LN16),"")</f>
        <v/>
      </c>
      <c r="LQ16" s="281" t="str">
        <f aca="false">IF((LP16&lt;&gt;""),IF(OR($F16&lt;&gt;$G16,PrSettings!$M$4="●"),(($F16-$G16)=(LM16-LN16))*1,0),"")</f>
        <v/>
      </c>
      <c r="LR16" s="281" t="str">
        <f aca="false">IF((LP16&lt;&gt;""),($F16=LM16)*($G16=LN16),"")</f>
        <v/>
      </c>
      <c r="LS16" s="281" t="str">
        <f aca="false">IF(LP16&lt;&gt;"",IF(ABS($F16-$G16)&gt;=PrSettings!$M$7,(ABS($F16-$G16-LM16+LN16)&lt;=1)*1,IF(AND(LP16,$F16=$G16,$F16&gt;=PrSettings!$M$6),(ABS(LM16-$F16)&lt;=1)*1,IF(AND(LP16,$F16+$G16&gt;=PrSettings!$M$8),(ABS(LM16-$F16)+ABS(LN16-$G16)&lt;=1)*1,""))),"")</f>
        <v/>
      </c>
      <c r="LT16" s="289"/>
      <c r="LV16" s="279" t="n">
        <f aca="false">$B16</f>
        <v>30</v>
      </c>
      <c r="LW16" s="280" t="str">
        <f aca="false">$C16</f>
        <v>Canada</v>
      </c>
      <c r="LX16" s="281" t="n">
        <f aca="false">$D16</f>
        <v>55</v>
      </c>
      <c r="LY16" s="280" t="str">
        <f aca="false">$E16</f>
        <v>Qatar</v>
      </c>
      <c r="LZ16" s="284"/>
      <c r="MA16" s="284"/>
      <c r="MB16" s="288"/>
      <c r="MC16" s="281" t="str">
        <f aca="false">IF(($F16&lt;&gt;"")*($G16&lt;&gt;"")*(LZ16&lt;&gt;"")*(MA16&lt;&gt;""),($F16&gt;$G16)*(LZ16&gt;MA16)+($F16=$G16)*(LZ16=MA16)+($F16&lt;$G16)*(LZ16&lt;MA16),"")</f>
        <v/>
      </c>
      <c r="MD16" s="281" t="str">
        <f aca="false">IF((MC16&lt;&gt;""),IF(OR($F16&lt;&gt;$G16,PrSettings!$M$4="●"),(($F16-$G16)=(LZ16-MA16))*1,0),"")</f>
        <v/>
      </c>
      <c r="ME16" s="281" t="str">
        <f aca="false">IF((MC16&lt;&gt;""),($F16=LZ16)*($G16=MA16),"")</f>
        <v/>
      </c>
      <c r="MF16" s="281" t="str">
        <f aca="false">IF(MC16&lt;&gt;"",IF(ABS($F16-$G16)&gt;=PrSettings!$M$7,(ABS($F16-$G16-LZ16+MA16)&lt;=1)*1,IF(AND(MC16,$F16=$G16,$F16&gt;=PrSettings!$M$6),(ABS(LZ16-$F16)&lt;=1)*1,IF(AND(MC16,$F16+$G16&gt;=PrSettings!$M$8),(ABS(LZ16-$F16)+ABS(MA16-$G16)&lt;=1)*1,""))),"")</f>
        <v/>
      </c>
      <c r="MG16" s="289"/>
    </row>
    <row r="17" customFormat="false" ht="15.75" hidden="false" customHeight="false" outlineLevel="0" collapsed="false">
      <c r="B17" s="279" t="n">
        <f aca="false">INDEX(Groups!$C$7:$C$65,MATCH(C17,Groups!$D$7:$D$65,0))</f>
        <v>19</v>
      </c>
      <c r="C17" s="280" t="str">
        <f aca="false">CalcB!$P$26</f>
        <v>Switzerland</v>
      </c>
      <c r="D17" s="281" t="n">
        <f aca="false">INDEX(Groups!$C$7:$C$65,MATCH(E17,Groups!$D$7:$D$65,0))</f>
        <v>30</v>
      </c>
      <c r="E17" s="280" t="str">
        <f aca="false">CalcB!$Q$26</f>
        <v>Canada</v>
      </c>
      <c r="F17" s="282" t="n">
        <f aca="false">CalcB!$R$26</f>
        <v>1</v>
      </c>
      <c r="G17" s="283" t="n">
        <f aca="false">CalcB!$S$26</f>
        <v>1</v>
      </c>
      <c r="I17" s="279" t="n">
        <f aca="false">$B17</f>
        <v>19</v>
      </c>
      <c r="J17" s="280" t="str">
        <f aca="false">$C17</f>
        <v>Switzerland</v>
      </c>
      <c r="K17" s="281" t="n">
        <f aca="false">$D17</f>
        <v>30</v>
      </c>
      <c r="L17" s="280" t="str">
        <f aca="false">$E17</f>
        <v>Canada</v>
      </c>
      <c r="M17" s="284"/>
      <c r="N17" s="284"/>
      <c r="O17" s="288"/>
      <c r="P17" s="281" t="str">
        <f aca="false">IF(($F17&lt;&gt;"")*($G17&lt;&gt;"")*(M17&lt;&gt;"")*(N17&lt;&gt;""),($F17&gt;$G17)*(M17&gt;N17)+($F17=$G17)*(M17=N17)+($F17&lt;$G17)*(M17&lt;N17),"")</f>
        <v/>
      </c>
      <c r="Q17" s="281" t="str">
        <f aca="false">IF((P17&lt;&gt;""),IF(OR($F17&lt;&gt;$G17,PrSettings!$M$4="●"),(($F17-$G17)=(M17-N17))*1,0),"")</f>
        <v/>
      </c>
      <c r="R17" s="281" t="str">
        <f aca="false">IF((P17&lt;&gt;""),($F17=M17)*($G17=N17),"")</f>
        <v/>
      </c>
      <c r="S17" s="281" t="str">
        <f aca="false">IF(P17&lt;&gt;"",IF(ABS($F17-$G17)&gt;=PrSettings!$M$7,(ABS($F17-$G17-M17+N17)&lt;=1)*1,IF(AND(P17,$F17=$G17,$F17&gt;=PrSettings!$M$6),(ABS(M17-$F17)&lt;=1)*1,IF(AND(P17,$F17+$G17&gt;=PrSettings!$M$8),(ABS(M17-$F17)+ABS(N17-$G17)&lt;=1)*1,""))),"")</f>
        <v/>
      </c>
      <c r="T17" s="289"/>
      <c r="V17" s="279" t="n">
        <f aca="false">$B17</f>
        <v>19</v>
      </c>
      <c r="W17" s="280" t="str">
        <f aca="false">$C17</f>
        <v>Switzerland</v>
      </c>
      <c r="X17" s="281" t="n">
        <f aca="false">$D17</f>
        <v>30</v>
      </c>
      <c r="Y17" s="280" t="str">
        <f aca="false">$E17</f>
        <v>Canada</v>
      </c>
      <c r="Z17" s="284"/>
      <c r="AA17" s="284"/>
      <c r="AB17" s="288"/>
      <c r="AC17" s="281" t="str">
        <f aca="false">IF(($F17&lt;&gt;"")*($G17&lt;&gt;"")*(Z17&lt;&gt;"")*(AA17&lt;&gt;""),($F17&gt;$G17)*(Z17&gt;AA17)+($F17=$G17)*(Z17=AA17)+($F17&lt;$G17)*(Z17&lt;AA17),"")</f>
        <v/>
      </c>
      <c r="AD17" s="281" t="str">
        <f aca="false">IF((AC17&lt;&gt;""),IF(OR($F17&lt;&gt;$G17,PrSettings!$M$4="●"),(($F17-$G17)=(Z17-AA17))*1,0),"")</f>
        <v/>
      </c>
      <c r="AE17" s="281" t="str">
        <f aca="false">IF((AC17&lt;&gt;""),($F17=Z17)*($G17=AA17),"")</f>
        <v/>
      </c>
      <c r="AF17" s="281" t="str">
        <f aca="false">IF(AC17&lt;&gt;"",IF(ABS($F17-$G17)&gt;=PrSettings!$M$7,(ABS($F17-$G17-Z17+AA17)&lt;=1)*1,IF(AND(AC17,$F17=$G17,$F17&gt;=PrSettings!$M$6),(ABS(Z17-$F17)&lt;=1)*1,IF(AND(AC17,$F17+$G17&gt;=PrSettings!$M$8),(ABS(Z17-$F17)+ABS(AA17-$G17)&lt;=1)*1,""))),"")</f>
        <v/>
      </c>
      <c r="AG17" s="289"/>
      <c r="AI17" s="279" t="n">
        <f aca="false">$B17</f>
        <v>19</v>
      </c>
      <c r="AJ17" s="280" t="str">
        <f aca="false">$C17</f>
        <v>Switzerland</v>
      </c>
      <c r="AK17" s="281" t="n">
        <f aca="false">$D17</f>
        <v>30</v>
      </c>
      <c r="AL17" s="280" t="str">
        <f aca="false">$E17</f>
        <v>Canada</v>
      </c>
      <c r="AM17" s="284"/>
      <c r="AN17" s="284"/>
      <c r="AO17" s="288"/>
      <c r="AP17" s="281" t="str">
        <f aca="false">IF(($F17&lt;&gt;"")*($G17&lt;&gt;"")*(AM17&lt;&gt;"")*(AN17&lt;&gt;""),($F17&gt;$G17)*(AM17&gt;AN17)+($F17=$G17)*(AM17=AN17)+($F17&lt;$G17)*(AM17&lt;AN17),"")</f>
        <v/>
      </c>
      <c r="AQ17" s="281" t="str">
        <f aca="false">IF((AP17&lt;&gt;""),IF(OR($F17&lt;&gt;$G17,PrSettings!$M$4="●"),(($F17-$G17)=(AM17-AN17))*1,0),"")</f>
        <v/>
      </c>
      <c r="AR17" s="281" t="str">
        <f aca="false">IF((AP17&lt;&gt;""),($F17=AM17)*($G17=AN17),"")</f>
        <v/>
      </c>
      <c r="AS17" s="281" t="str">
        <f aca="false">IF(AP17&lt;&gt;"",IF(ABS($F17-$G17)&gt;=PrSettings!$M$7,(ABS($F17-$G17-AM17+AN17)&lt;=1)*1,IF(AND(AP17,$F17=$G17,$F17&gt;=PrSettings!$M$6),(ABS(AM17-$F17)&lt;=1)*1,IF(AND(AP17,$F17+$G17&gt;=PrSettings!$M$8),(ABS(AM17-$F17)+ABS(AN17-$G17)&lt;=1)*1,""))),"")</f>
        <v/>
      </c>
      <c r="AT17" s="289"/>
      <c r="AV17" s="279" t="n">
        <f aca="false">$B17</f>
        <v>19</v>
      </c>
      <c r="AW17" s="280" t="str">
        <f aca="false">$C17</f>
        <v>Switzerland</v>
      </c>
      <c r="AX17" s="281" t="n">
        <f aca="false">$D17</f>
        <v>30</v>
      </c>
      <c r="AY17" s="280" t="str">
        <f aca="false">$E17</f>
        <v>Canada</v>
      </c>
      <c r="AZ17" s="284"/>
      <c r="BA17" s="284"/>
      <c r="BB17" s="288"/>
      <c r="BC17" s="281" t="str">
        <f aca="false">IF(($F17&lt;&gt;"")*($G17&lt;&gt;"")*(AZ17&lt;&gt;"")*(BA17&lt;&gt;""),($F17&gt;$G17)*(AZ17&gt;BA17)+($F17=$G17)*(AZ17=BA17)+($F17&lt;$G17)*(AZ17&lt;BA17),"")</f>
        <v/>
      </c>
      <c r="BD17" s="281" t="str">
        <f aca="false">IF((BC17&lt;&gt;""),IF(OR($F17&lt;&gt;$G17,PrSettings!$M$4="●"),(($F17-$G17)=(AZ17-BA17))*1,0),"")</f>
        <v/>
      </c>
      <c r="BE17" s="281" t="str">
        <f aca="false">IF((BC17&lt;&gt;""),($F17=AZ17)*($G17=BA17),"")</f>
        <v/>
      </c>
      <c r="BF17" s="281" t="str">
        <f aca="false">IF(BC17&lt;&gt;"",IF(ABS($F17-$G17)&gt;=PrSettings!$M$7,(ABS($F17-$G17-AZ17+BA17)&lt;=1)*1,IF(AND(BC17,$F17=$G17,$F17&gt;=PrSettings!$M$6),(ABS(AZ17-$F17)&lt;=1)*1,IF(AND(BC17,$F17+$G17&gt;=PrSettings!$M$8),(ABS(AZ17-$F17)+ABS(BA17-$G17)&lt;=1)*1,""))),"")</f>
        <v/>
      </c>
      <c r="BG17" s="289"/>
      <c r="BI17" s="279" t="n">
        <f aca="false">$B17</f>
        <v>19</v>
      </c>
      <c r="BJ17" s="280" t="str">
        <f aca="false">$C17</f>
        <v>Switzerland</v>
      </c>
      <c r="BK17" s="281" t="n">
        <f aca="false">$D17</f>
        <v>30</v>
      </c>
      <c r="BL17" s="280" t="str">
        <f aca="false">$E17</f>
        <v>Canada</v>
      </c>
      <c r="BM17" s="284"/>
      <c r="BN17" s="284"/>
      <c r="BO17" s="288"/>
      <c r="BP17" s="281" t="str">
        <f aca="false">IF(($F17&lt;&gt;"")*($G17&lt;&gt;"")*(BM17&lt;&gt;"")*(BN17&lt;&gt;""),($F17&gt;$G17)*(BM17&gt;BN17)+($F17=$G17)*(BM17=BN17)+($F17&lt;$G17)*(BM17&lt;BN17),"")</f>
        <v/>
      </c>
      <c r="BQ17" s="281" t="str">
        <f aca="false">IF((BP17&lt;&gt;""),IF(OR($F17&lt;&gt;$G17,PrSettings!$M$4="●"),(($F17-$G17)=(BM17-BN17))*1,0),"")</f>
        <v/>
      </c>
      <c r="BR17" s="281" t="str">
        <f aca="false">IF((BP17&lt;&gt;""),($F17=BM17)*($G17=BN17),"")</f>
        <v/>
      </c>
      <c r="BS17" s="281" t="str">
        <f aca="false">IF(BP17&lt;&gt;"",IF(ABS($F17-$G17)&gt;=PrSettings!$M$7,(ABS($F17-$G17-BM17+BN17)&lt;=1)*1,IF(AND(BP17,$F17=$G17,$F17&gt;=PrSettings!$M$6),(ABS(BM17-$F17)&lt;=1)*1,IF(AND(BP17,$F17+$G17&gt;=PrSettings!$M$8),(ABS(BM17-$F17)+ABS(BN17-$G17)&lt;=1)*1,""))),"")</f>
        <v/>
      </c>
      <c r="BT17" s="289"/>
      <c r="BV17" s="279" t="n">
        <f aca="false">$B17</f>
        <v>19</v>
      </c>
      <c r="BW17" s="280" t="str">
        <f aca="false">$C17</f>
        <v>Switzerland</v>
      </c>
      <c r="BX17" s="281" t="n">
        <f aca="false">$D17</f>
        <v>30</v>
      </c>
      <c r="BY17" s="280" t="str">
        <f aca="false">$E17</f>
        <v>Canada</v>
      </c>
      <c r="BZ17" s="284"/>
      <c r="CA17" s="284"/>
      <c r="CB17" s="288"/>
      <c r="CC17" s="281" t="str">
        <f aca="false">IF(($F17&lt;&gt;"")*($G17&lt;&gt;"")*(BZ17&lt;&gt;"")*(CA17&lt;&gt;""),($F17&gt;$G17)*(BZ17&gt;CA17)+($F17=$G17)*(BZ17=CA17)+($F17&lt;$G17)*(BZ17&lt;CA17),"")</f>
        <v/>
      </c>
      <c r="CD17" s="281" t="str">
        <f aca="false">IF((CC17&lt;&gt;""),IF(OR($F17&lt;&gt;$G17,PrSettings!$M$4="●"),(($F17-$G17)=(BZ17-CA17))*1,0),"")</f>
        <v/>
      </c>
      <c r="CE17" s="281" t="str">
        <f aca="false">IF((CC17&lt;&gt;""),($F17=BZ17)*($G17=CA17),"")</f>
        <v/>
      </c>
      <c r="CF17" s="281" t="str">
        <f aca="false">IF(CC17&lt;&gt;"",IF(ABS($F17-$G17)&gt;=PrSettings!$M$7,(ABS($F17-$G17-BZ17+CA17)&lt;=1)*1,IF(AND(CC17,$F17=$G17,$F17&gt;=PrSettings!$M$6),(ABS(BZ17-$F17)&lt;=1)*1,IF(AND(CC17,$F17+$G17&gt;=PrSettings!$M$8),(ABS(BZ17-$F17)+ABS(CA17-$G17)&lt;=1)*1,""))),"")</f>
        <v/>
      </c>
      <c r="CG17" s="289"/>
      <c r="CI17" s="279" t="n">
        <f aca="false">$B17</f>
        <v>19</v>
      </c>
      <c r="CJ17" s="280" t="str">
        <f aca="false">$C17</f>
        <v>Switzerland</v>
      </c>
      <c r="CK17" s="281" t="n">
        <f aca="false">$D17</f>
        <v>30</v>
      </c>
      <c r="CL17" s="280" t="str">
        <f aca="false">$E17</f>
        <v>Canada</v>
      </c>
      <c r="CM17" s="284"/>
      <c r="CN17" s="284"/>
      <c r="CO17" s="288"/>
      <c r="CP17" s="281" t="str">
        <f aca="false">IF(($F17&lt;&gt;"")*($G17&lt;&gt;"")*(CM17&lt;&gt;"")*(CN17&lt;&gt;""),($F17&gt;$G17)*(CM17&gt;CN17)+($F17=$G17)*(CM17=CN17)+($F17&lt;$G17)*(CM17&lt;CN17),"")</f>
        <v/>
      </c>
      <c r="CQ17" s="281" t="str">
        <f aca="false">IF((CP17&lt;&gt;""),IF(OR($F17&lt;&gt;$G17,PrSettings!$M$4="●"),(($F17-$G17)=(CM17-CN17))*1,0),"")</f>
        <v/>
      </c>
      <c r="CR17" s="281" t="str">
        <f aca="false">IF((CP17&lt;&gt;""),($F17=CM17)*($G17=CN17),"")</f>
        <v/>
      </c>
      <c r="CS17" s="281" t="str">
        <f aca="false">IF(CP17&lt;&gt;"",IF(ABS($F17-$G17)&gt;=PrSettings!$M$7,(ABS($F17-$G17-CM17+CN17)&lt;=1)*1,IF(AND(CP17,$F17=$G17,$F17&gt;=PrSettings!$M$6),(ABS(CM17-$F17)&lt;=1)*1,IF(AND(CP17,$F17+$G17&gt;=PrSettings!$M$8),(ABS(CM17-$F17)+ABS(CN17-$G17)&lt;=1)*1,""))),"")</f>
        <v/>
      </c>
      <c r="CT17" s="289"/>
      <c r="CV17" s="279" t="n">
        <f aca="false">$B17</f>
        <v>19</v>
      </c>
      <c r="CW17" s="280" t="str">
        <f aca="false">$C17</f>
        <v>Switzerland</v>
      </c>
      <c r="CX17" s="281" t="n">
        <f aca="false">$D17</f>
        <v>30</v>
      </c>
      <c r="CY17" s="280" t="str">
        <f aca="false">$E17</f>
        <v>Canada</v>
      </c>
      <c r="CZ17" s="284"/>
      <c r="DA17" s="284"/>
      <c r="DB17" s="288"/>
      <c r="DC17" s="281" t="str">
        <f aca="false">IF(($F17&lt;&gt;"")*($G17&lt;&gt;"")*(CZ17&lt;&gt;"")*(DA17&lt;&gt;""),($F17&gt;$G17)*(CZ17&gt;DA17)+($F17=$G17)*(CZ17=DA17)+($F17&lt;$G17)*(CZ17&lt;DA17),"")</f>
        <v/>
      </c>
      <c r="DD17" s="281" t="str">
        <f aca="false">IF((DC17&lt;&gt;""),IF(OR($F17&lt;&gt;$G17,PrSettings!$M$4="●"),(($F17-$G17)=(CZ17-DA17))*1,0),"")</f>
        <v/>
      </c>
      <c r="DE17" s="281" t="str">
        <f aca="false">IF((DC17&lt;&gt;""),($F17=CZ17)*($G17=DA17),"")</f>
        <v/>
      </c>
      <c r="DF17" s="281" t="str">
        <f aca="false">IF(DC17&lt;&gt;"",IF(ABS($F17-$G17)&gt;=PrSettings!$M$7,(ABS($F17-$G17-CZ17+DA17)&lt;=1)*1,IF(AND(DC17,$F17=$G17,$F17&gt;=PrSettings!$M$6),(ABS(CZ17-$F17)&lt;=1)*1,IF(AND(DC17,$F17+$G17&gt;=PrSettings!$M$8),(ABS(CZ17-$F17)+ABS(DA17-$G17)&lt;=1)*1,""))),"")</f>
        <v/>
      </c>
      <c r="DG17" s="289"/>
      <c r="DI17" s="279" t="n">
        <f aca="false">$B17</f>
        <v>19</v>
      </c>
      <c r="DJ17" s="280" t="str">
        <f aca="false">$C17</f>
        <v>Switzerland</v>
      </c>
      <c r="DK17" s="281" t="n">
        <f aca="false">$D17</f>
        <v>30</v>
      </c>
      <c r="DL17" s="280" t="str">
        <f aca="false">$E17</f>
        <v>Canada</v>
      </c>
      <c r="DM17" s="284"/>
      <c r="DN17" s="284"/>
      <c r="DO17" s="288"/>
      <c r="DP17" s="281" t="str">
        <f aca="false">IF(($F17&lt;&gt;"")*($G17&lt;&gt;"")*(DM17&lt;&gt;"")*(DN17&lt;&gt;""),($F17&gt;$G17)*(DM17&gt;DN17)+($F17=$G17)*(DM17=DN17)+($F17&lt;$G17)*(DM17&lt;DN17),"")</f>
        <v/>
      </c>
      <c r="DQ17" s="281" t="str">
        <f aca="false">IF((DP17&lt;&gt;""),IF(OR($F17&lt;&gt;$G17,PrSettings!$M$4="●"),(($F17-$G17)=(DM17-DN17))*1,0),"")</f>
        <v/>
      </c>
      <c r="DR17" s="281" t="str">
        <f aca="false">IF((DP17&lt;&gt;""),($F17=DM17)*($G17=DN17),"")</f>
        <v/>
      </c>
      <c r="DS17" s="281" t="str">
        <f aca="false">IF(DP17&lt;&gt;"",IF(ABS($F17-$G17)&gt;=PrSettings!$M$7,(ABS($F17-$G17-DM17+DN17)&lt;=1)*1,IF(AND(DP17,$F17=$G17,$F17&gt;=PrSettings!$M$6),(ABS(DM17-$F17)&lt;=1)*1,IF(AND(DP17,$F17+$G17&gt;=PrSettings!$M$8),(ABS(DM17-$F17)+ABS(DN17-$G17)&lt;=1)*1,""))),"")</f>
        <v/>
      </c>
      <c r="DT17" s="289"/>
      <c r="DV17" s="279" t="n">
        <f aca="false">$B17</f>
        <v>19</v>
      </c>
      <c r="DW17" s="280" t="str">
        <f aca="false">$C17</f>
        <v>Switzerland</v>
      </c>
      <c r="DX17" s="281" t="n">
        <f aca="false">$D17</f>
        <v>30</v>
      </c>
      <c r="DY17" s="280" t="str">
        <f aca="false">$E17</f>
        <v>Canada</v>
      </c>
      <c r="DZ17" s="284"/>
      <c r="EA17" s="284"/>
      <c r="EB17" s="288"/>
      <c r="EC17" s="281" t="str">
        <f aca="false">IF(($F17&lt;&gt;"")*($G17&lt;&gt;"")*(DZ17&lt;&gt;"")*(EA17&lt;&gt;""),($F17&gt;$G17)*(DZ17&gt;EA17)+($F17=$G17)*(DZ17=EA17)+($F17&lt;$G17)*(DZ17&lt;EA17),"")</f>
        <v/>
      </c>
      <c r="ED17" s="281" t="str">
        <f aca="false">IF((EC17&lt;&gt;""),IF(OR($F17&lt;&gt;$G17,PrSettings!$M$4="●"),(($F17-$G17)=(DZ17-EA17))*1,0),"")</f>
        <v/>
      </c>
      <c r="EE17" s="281" t="str">
        <f aca="false">IF((EC17&lt;&gt;""),($F17=DZ17)*($G17=EA17),"")</f>
        <v/>
      </c>
      <c r="EF17" s="281" t="str">
        <f aca="false">IF(EC17&lt;&gt;"",IF(ABS($F17-$G17)&gt;=PrSettings!$M$7,(ABS($F17-$G17-DZ17+EA17)&lt;=1)*1,IF(AND(EC17,$F17=$G17,$F17&gt;=PrSettings!$M$6),(ABS(DZ17-$F17)&lt;=1)*1,IF(AND(EC17,$F17+$G17&gt;=PrSettings!$M$8),(ABS(DZ17-$F17)+ABS(EA17-$G17)&lt;=1)*1,""))),"")</f>
        <v/>
      </c>
      <c r="EG17" s="289"/>
      <c r="EI17" s="279" t="n">
        <f aca="false">$B17</f>
        <v>19</v>
      </c>
      <c r="EJ17" s="280" t="str">
        <f aca="false">$C17</f>
        <v>Switzerland</v>
      </c>
      <c r="EK17" s="281" t="n">
        <f aca="false">$D17</f>
        <v>30</v>
      </c>
      <c r="EL17" s="280" t="str">
        <f aca="false">$E17</f>
        <v>Canada</v>
      </c>
      <c r="EM17" s="284"/>
      <c r="EN17" s="284"/>
      <c r="EO17" s="288"/>
      <c r="EP17" s="281" t="str">
        <f aca="false">IF(($F17&lt;&gt;"")*($G17&lt;&gt;"")*(EM17&lt;&gt;"")*(EN17&lt;&gt;""),($F17&gt;$G17)*(EM17&gt;EN17)+($F17=$G17)*(EM17=EN17)+($F17&lt;$G17)*(EM17&lt;EN17),"")</f>
        <v/>
      </c>
      <c r="EQ17" s="281" t="str">
        <f aca="false">IF((EP17&lt;&gt;""),IF(OR($F17&lt;&gt;$G17,PrSettings!$M$4="●"),(($F17-$G17)=(EM17-EN17))*1,0),"")</f>
        <v/>
      </c>
      <c r="ER17" s="281" t="str">
        <f aca="false">IF((EP17&lt;&gt;""),($F17=EM17)*($G17=EN17),"")</f>
        <v/>
      </c>
      <c r="ES17" s="281" t="str">
        <f aca="false">IF(EP17&lt;&gt;"",IF(ABS($F17-$G17)&gt;=PrSettings!$M$7,(ABS($F17-$G17-EM17+EN17)&lt;=1)*1,IF(AND(EP17,$F17=$G17,$F17&gt;=PrSettings!$M$6),(ABS(EM17-$F17)&lt;=1)*1,IF(AND(EP17,$F17+$G17&gt;=PrSettings!$M$8),(ABS(EM17-$F17)+ABS(EN17-$G17)&lt;=1)*1,""))),"")</f>
        <v/>
      </c>
      <c r="ET17" s="289"/>
      <c r="EV17" s="279" t="n">
        <f aca="false">$B17</f>
        <v>19</v>
      </c>
      <c r="EW17" s="280" t="str">
        <f aca="false">$C17</f>
        <v>Switzerland</v>
      </c>
      <c r="EX17" s="281" t="n">
        <f aca="false">$D17</f>
        <v>30</v>
      </c>
      <c r="EY17" s="280" t="str">
        <f aca="false">$E17</f>
        <v>Canada</v>
      </c>
      <c r="EZ17" s="284"/>
      <c r="FA17" s="284"/>
      <c r="FB17" s="288"/>
      <c r="FC17" s="281" t="str">
        <f aca="false">IF(($F17&lt;&gt;"")*($G17&lt;&gt;"")*(EZ17&lt;&gt;"")*(FA17&lt;&gt;""),($F17&gt;$G17)*(EZ17&gt;FA17)+($F17=$G17)*(EZ17=FA17)+($F17&lt;$G17)*(EZ17&lt;FA17),"")</f>
        <v/>
      </c>
      <c r="FD17" s="281" t="str">
        <f aca="false">IF((FC17&lt;&gt;""),IF(OR($F17&lt;&gt;$G17,PrSettings!$M$4="●"),(($F17-$G17)=(EZ17-FA17))*1,0),"")</f>
        <v/>
      </c>
      <c r="FE17" s="281" t="str">
        <f aca="false">IF((FC17&lt;&gt;""),($F17=EZ17)*($G17=FA17),"")</f>
        <v/>
      </c>
      <c r="FF17" s="281" t="str">
        <f aca="false">IF(FC17&lt;&gt;"",IF(ABS($F17-$G17)&gt;=PrSettings!$M$7,(ABS($F17-$G17-EZ17+FA17)&lt;=1)*1,IF(AND(FC17,$F17=$G17,$F17&gt;=PrSettings!$M$6),(ABS(EZ17-$F17)&lt;=1)*1,IF(AND(FC17,$F17+$G17&gt;=PrSettings!$M$8),(ABS(EZ17-$F17)+ABS(FA17-$G17)&lt;=1)*1,""))),"")</f>
        <v/>
      </c>
      <c r="FG17" s="289"/>
      <c r="FI17" s="279" t="n">
        <f aca="false">$B17</f>
        <v>19</v>
      </c>
      <c r="FJ17" s="280" t="str">
        <f aca="false">$C17</f>
        <v>Switzerland</v>
      </c>
      <c r="FK17" s="281" t="n">
        <f aca="false">$D17</f>
        <v>30</v>
      </c>
      <c r="FL17" s="280" t="str">
        <f aca="false">$E17</f>
        <v>Canada</v>
      </c>
      <c r="FM17" s="284"/>
      <c r="FN17" s="284"/>
      <c r="FO17" s="288"/>
      <c r="FP17" s="281" t="str">
        <f aca="false">IF(($F17&lt;&gt;"")*($G17&lt;&gt;"")*(FM17&lt;&gt;"")*(FN17&lt;&gt;""),($F17&gt;$G17)*(FM17&gt;FN17)+($F17=$G17)*(FM17=FN17)+($F17&lt;$G17)*(FM17&lt;FN17),"")</f>
        <v/>
      </c>
      <c r="FQ17" s="281" t="str">
        <f aca="false">IF((FP17&lt;&gt;""),IF(OR($F17&lt;&gt;$G17,PrSettings!$M$4="●"),(($F17-$G17)=(FM17-FN17))*1,0),"")</f>
        <v/>
      </c>
      <c r="FR17" s="281" t="str">
        <f aca="false">IF((FP17&lt;&gt;""),($F17=FM17)*($G17=FN17),"")</f>
        <v/>
      </c>
      <c r="FS17" s="281" t="str">
        <f aca="false">IF(FP17&lt;&gt;"",IF(ABS($F17-$G17)&gt;=PrSettings!$M$7,(ABS($F17-$G17-FM17+FN17)&lt;=1)*1,IF(AND(FP17,$F17=$G17,$F17&gt;=PrSettings!$M$6),(ABS(FM17-$F17)&lt;=1)*1,IF(AND(FP17,$F17+$G17&gt;=PrSettings!$M$8),(ABS(FM17-$F17)+ABS(FN17-$G17)&lt;=1)*1,""))),"")</f>
        <v/>
      </c>
      <c r="FT17" s="289"/>
      <c r="FV17" s="279" t="n">
        <f aca="false">$B17</f>
        <v>19</v>
      </c>
      <c r="FW17" s="280" t="str">
        <f aca="false">$C17</f>
        <v>Switzerland</v>
      </c>
      <c r="FX17" s="281" t="n">
        <f aca="false">$D17</f>
        <v>30</v>
      </c>
      <c r="FY17" s="280" t="str">
        <f aca="false">$E17</f>
        <v>Canada</v>
      </c>
      <c r="FZ17" s="284"/>
      <c r="GA17" s="284"/>
      <c r="GB17" s="288"/>
      <c r="GC17" s="281" t="str">
        <f aca="false">IF(($F17&lt;&gt;"")*($G17&lt;&gt;"")*(FZ17&lt;&gt;"")*(GA17&lt;&gt;""),($F17&gt;$G17)*(FZ17&gt;GA17)+($F17=$G17)*(FZ17=GA17)+($F17&lt;$G17)*(FZ17&lt;GA17),"")</f>
        <v/>
      </c>
      <c r="GD17" s="281" t="str">
        <f aca="false">IF((GC17&lt;&gt;""),IF(OR($F17&lt;&gt;$G17,PrSettings!$M$4="●"),(($F17-$G17)=(FZ17-GA17))*1,0),"")</f>
        <v/>
      </c>
      <c r="GE17" s="281" t="str">
        <f aca="false">IF((GC17&lt;&gt;""),($F17=FZ17)*($G17=GA17),"")</f>
        <v/>
      </c>
      <c r="GF17" s="281" t="str">
        <f aca="false">IF(GC17&lt;&gt;"",IF(ABS($F17-$G17)&gt;=PrSettings!$M$7,(ABS($F17-$G17-FZ17+GA17)&lt;=1)*1,IF(AND(GC17,$F17=$G17,$F17&gt;=PrSettings!$M$6),(ABS(FZ17-$F17)&lt;=1)*1,IF(AND(GC17,$F17+$G17&gt;=PrSettings!$M$8),(ABS(FZ17-$F17)+ABS(GA17-$G17)&lt;=1)*1,""))),"")</f>
        <v/>
      </c>
      <c r="GG17" s="289"/>
      <c r="GI17" s="279" t="n">
        <f aca="false">$B17</f>
        <v>19</v>
      </c>
      <c r="GJ17" s="280" t="str">
        <f aca="false">$C17</f>
        <v>Switzerland</v>
      </c>
      <c r="GK17" s="281" t="n">
        <f aca="false">$D17</f>
        <v>30</v>
      </c>
      <c r="GL17" s="280" t="str">
        <f aca="false">$E17</f>
        <v>Canada</v>
      </c>
      <c r="GM17" s="284"/>
      <c r="GN17" s="284"/>
      <c r="GO17" s="288"/>
      <c r="GP17" s="281" t="str">
        <f aca="false">IF(($F17&lt;&gt;"")*($G17&lt;&gt;"")*(GM17&lt;&gt;"")*(GN17&lt;&gt;""),($F17&gt;$G17)*(GM17&gt;GN17)+($F17=$G17)*(GM17=GN17)+($F17&lt;$G17)*(GM17&lt;GN17),"")</f>
        <v/>
      </c>
      <c r="GQ17" s="281" t="str">
        <f aca="false">IF((GP17&lt;&gt;""),IF(OR($F17&lt;&gt;$G17,PrSettings!$M$4="●"),(($F17-$G17)=(GM17-GN17))*1,0),"")</f>
        <v/>
      </c>
      <c r="GR17" s="281" t="str">
        <f aca="false">IF((GP17&lt;&gt;""),($F17=GM17)*($G17=GN17),"")</f>
        <v/>
      </c>
      <c r="GS17" s="281" t="str">
        <f aca="false">IF(GP17&lt;&gt;"",IF(ABS($F17-$G17)&gt;=PrSettings!$M$7,(ABS($F17-$G17-GM17+GN17)&lt;=1)*1,IF(AND(GP17,$F17=$G17,$F17&gt;=PrSettings!$M$6),(ABS(GM17-$F17)&lt;=1)*1,IF(AND(GP17,$F17+$G17&gt;=PrSettings!$M$8),(ABS(GM17-$F17)+ABS(GN17-$G17)&lt;=1)*1,""))),"")</f>
        <v/>
      </c>
      <c r="GT17" s="289"/>
      <c r="GV17" s="279" t="n">
        <f aca="false">$B17</f>
        <v>19</v>
      </c>
      <c r="GW17" s="280" t="str">
        <f aca="false">$C17</f>
        <v>Switzerland</v>
      </c>
      <c r="GX17" s="281" t="n">
        <f aca="false">$D17</f>
        <v>30</v>
      </c>
      <c r="GY17" s="280" t="str">
        <f aca="false">$E17</f>
        <v>Canada</v>
      </c>
      <c r="GZ17" s="284"/>
      <c r="HA17" s="284"/>
      <c r="HB17" s="288"/>
      <c r="HC17" s="281" t="str">
        <f aca="false">IF(($F17&lt;&gt;"")*($G17&lt;&gt;"")*(GZ17&lt;&gt;"")*(HA17&lt;&gt;""),($F17&gt;$G17)*(GZ17&gt;HA17)+($F17=$G17)*(GZ17=HA17)+($F17&lt;$G17)*(GZ17&lt;HA17),"")</f>
        <v/>
      </c>
      <c r="HD17" s="281" t="str">
        <f aca="false">IF((HC17&lt;&gt;""),IF(OR($F17&lt;&gt;$G17,PrSettings!$M$4="●"),(($F17-$G17)=(GZ17-HA17))*1,0),"")</f>
        <v/>
      </c>
      <c r="HE17" s="281" t="str">
        <f aca="false">IF((HC17&lt;&gt;""),($F17=GZ17)*($G17=HA17),"")</f>
        <v/>
      </c>
      <c r="HF17" s="281" t="str">
        <f aca="false">IF(HC17&lt;&gt;"",IF(ABS($F17-$G17)&gt;=PrSettings!$M$7,(ABS($F17-$G17-GZ17+HA17)&lt;=1)*1,IF(AND(HC17,$F17=$G17,$F17&gt;=PrSettings!$M$6),(ABS(GZ17-$F17)&lt;=1)*1,IF(AND(HC17,$F17+$G17&gt;=PrSettings!$M$8),(ABS(GZ17-$F17)+ABS(HA17-$G17)&lt;=1)*1,""))),"")</f>
        <v/>
      </c>
      <c r="HG17" s="289"/>
      <c r="HI17" s="279" t="n">
        <f aca="false">$B17</f>
        <v>19</v>
      </c>
      <c r="HJ17" s="280" t="str">
        <f aca="false">$C17</f>
        <v>Switzerland</v>
      </c>
      <c r="HK17" s="281" t="n">
        <f aca="false">$D17</f>
        <v>30</v>
      </c>
      <c r="HL17" s="280" t="str">
        <f aca="false">$E17</f>
        <v>Canada</v>
      </c>
      <c r="HM17" s="284"/>
      <c r="HN17" s="284"/>
      <c r="HO17" s="288"/>
      <c r="HP17" s="281" t="str">
        <f aca="false">IF(($F17&lt;&gt;"")*($G17&lt;&gt;"")*(HM17&lt;&gt;"")*(HN17&lt;&gt;""),($F17&gt;$G17)*(HM17&gt;HN17)+($F17=$G17)*(HM17=HN17)+($F17&lt;$G17)*(HM17&lt;HN17),"")</f>
        <v/>
      </c>
      <c r="HQ17" s="281" t="str">
        <f aca="false">IF((HP17&lt;&gt;""),IF(OR($F17&lt;&gt;$G17,PrSettings!$M$4="●"),(($F17-$G17)=(HM17-HN17))*1,0),"")</f>
        <v/>
      </c>
      <c r="HR17" s="281" t="str">
        <f aca="false">IF((HP17&lt;&gt;""),($F17=HM17)*($G17=HN17),"")</f>
        <v/>
      </c>
      <c r="HS17" s="281" t="str">
        <f aca="false">IF(HP17&lt;&gt;"",IF(ABS($F17-$G17)&gt;=PrSettings!$M$7,(ABS($F17-$G17-HM17+HN17)&lt;=1)*1,IF(AND(HP17,$F17=$G17,$F17&gt;=PrSettings!$M$6),(ABS(HM17-$F17)&lt;=1)*1,IF(AND(HP17,$F17+$G17&gt;=PrSettings!$M$8),(ABS(HM17-$F17)+ABS(HN17-$G17)&lt;=1)*1,""))),"")</f>
        <v/>
      </c>
      <c r="HT17" s="289"/>
      <c r="HV17" s="279" t="n">
        <f aca="false">$B17</f>
        <v>19</v>
      </c>
      <c r="HW17" s="280" t="str">
        <f aca="false">$C17</f>
        <v>Switzerland</v>
      </c>
      <c r="HX17" s="281" t="n">
        <f aca="false">$D17</f>
        <v>30</v>
      </c>
      <c r="HY17" s="280" t="str">
        <f aca="false">$E17</f>
        <v>Canada</v>
      </c>
      <c r="HZ17" s="284"/>
      <c r="IA17" s="284"/>
      <c r="IB17" s="288"/>
      <c r="IC17" s="281" t="str">
        <f aca="false">IF(($F17&lt;&gt;"")*($G17&lt;&gt;"")*(HZ17&lt;&gt;"")*(IA17&lt;&gt;""),($F17&gt;$G17)*(HZ17&gt;IA17)+($F17=$G17)*(HZ17=IA17)+($F17&lt;$G17)*(HZ17&lt;IA17),"")</f>
        <v/>
      </c>
      <c r="ID17" s="281" t="str">
        <f aca="false">IF((IC17&lt;&gt;""),IF(OR($F17&lt;&gt;$G17,PrSettings!$M$4="●"),(($F17-$G17)=(HZ17-IA17))*1,0),"")</f>
        <v/>
      </c>
      <c r="IE17" s="281" t="str">
        <f aca="false">IF((IC17&lt;&gt;""),($F17=HZ17)*($G17=IA17),"")</f>
        <v/>
      </c>
      <c r="IF17" s="281" t="str">
        <f aca="false">IF(IC17&lt;&gt;"",IF(ABS($F17-$G17)&gt;=PrSettings!$M$7,(ABS($F17-$G17-HZ17+IA17)&lt;=1)*1,IF(AND(IC17,$F17=$G17,$F17&gt;=PrSettings!$M$6),(ABS(HZ17-$F17)&lt;=1)*1,IF(AND(IC17,$F17+$G17&gt;=PrSettings!$M$8),(ABS(HZ17-$F17)+ABS(IA17-$G17)&lt;=1)*1,""))),"")</f>
        <v/>
      </c>
      <c r="IG17" s="289"/>
      <c r="II17" s="279" t="n">
        <f aca="false">$B17</f>
        <v>19</v>
      </c>
      <c r="IJ17" s="280" t="str">
        <f aca="false">$C17</f>
        <v>Switzerland</v>
      </c>
      <c r="IK17" s="281" t="n">
        <f aca="false">$D17</f>
        <v>30</v>
      </c>
      <c r="IL17" s="280" t="str">
        <f aca="false">$E17</f>
        <v>Canada</v>
      </c>
      <c r="IM17" s="284"/>
      <c r="IN17" s="284"/>
      <c r="IO17" s="288"/>
      <c r="IP17" s="281" t="str">
        <f aca="false">IF(($F17&lt;&gt;"")*($G17&lt;&gt;"")*(IM17&lt;&gt;"")*(IN17&lt;&gt;""),($F17&gt;$G17)*(IM17&gt;IN17)+($F17=$G17)*(IM17=IN17)+($F17&lt;$G17)*(IM17&lt;IN17),"")</f>
        <v/>
      </c>
      <c r="IQ17" s="281" t="str">
        <f aca="false">IF((IP17&lt;&gt;""),IF(OR($F17&lt;&gt;$G17,PrSettings!$M$4="●"),(($F17-$G17)=(IM17-IN17))*1,0),"")</f>
        <v/>
      </c>
      <c r="IR17" s="281" t="str">
        <f aca="false">IF((IP17&lt;&gt;""),($F17=IM17)*($G17=IN17),"")</f>
        <v/>
      </c>
      <c r="IS17" s="281" t="str">
        <f aca="false">IF(IP17&lt;&gt;"",IF(ABS($F17-$G17)&gt;=PrSettings!$M$7,(ABS($F17-$G17-IM17+IN17)&lt;=1)*1,IF(AND(IP17,$F17=$G17,$F17&gt;=PrSettings!$M$6),(ABS(IM17-$F17)&lt;=1)*1,IF(AND(IP17,$F17+$G17&gt;=PrSettings!$M$8),(ABS(IM17-$F17)+ABS(IN17-$G17)&lt;=1)*1,""))),"")</f>
        <v/>
      </c>
      <c r="IT17" s="289"/>
      <c r="IV17" s="279" t="n">
        <f aca="false">$B17</f>
        <v>19</v>
      </c>
      <c r="IW17" s="280" t="str">
        <f aca="false">$C17</f>
        <v>Switzerland</v>
      </c>
      <c r="IX17" s="281" t="n">
        <f aca="false">$D17</f>
        <v>30</v>
      </c>
      <c r="IY17" s="280" t="str">
        <f aca="false">$E17</f>
        <v>Canada</v>
      </c>
      <c r="IZ17" s="284"/>
      <c r="JA17" s="284"/>
      <c r="JB17" s="288"/>
      <c r="JC17" s="281" t="str">
        <f aca="false">IF(($F17&lt;&gt;"")*($G17&lt;&gt;"")*(IZ17&lt;&gt;"")*(JA17&lt;&gt;""),($F17&gt;$G17)*(IZ17&gt;JA17)+($F17=$G17)*(IZ17=JA17)+($F17&lt;$G17)*(IZ17&lt;JA17),"")</f>
        <v/>
      </c>
      <c r="JD17" s="281" t="str">
        <f aca="false">IF((JC17&lt;&gt;""),IF(OR($F17&lt;&gt;$G17,PrSettings!$M$4="●"),(($F17-$G17)=(IZ17-JA17))*1,0),"")</f>
        <v/>
      </c>
      <c r="JE17" s="281" t="str">
        <f aca="false">IF((JC17&lt;&gt;""),($F17=IZ17)*($G17=JA17),"")</f>
        <v/>
      </c>
      <c r="JF17" s="281" t="str">
        <f aca="false">IF(JC17&lt;&gt;"",IF(ABS($F17-$G17)&gt;=PrSettings!$M$7,(ABS($F17-$G17-IZ17+JA17)&lt;=1)*1,IF(AND(JC17,$F17=$G17,$F17&gt;=PrSettings!$M$6),(ABS(IZ17-$F17)&lt;=1)*1,IF(AND(JC17,$F17+$G17&gt;=PrSettings!$M$8),(ABS(IZ17-$F17)+ABS(JA17-$G17)&lt;=1)*1,""))),"")</f>
        <v/>
      </c>
      <c r="JG17" s="289"/>
      <c r="JI17" s="279" t="n">
        <f aca="false">$B17</f>
        <v>19</v>
      </c>
      <c r="JJ17" s="280" t="str">
        <f aca="false">$C17</f>
        <v>Switzerland</v>
      </c>
      <c r="JK17" s="281" t="n">
        <f aca="false">$D17</f>
        <v>30</v>
      </c>
      <c r="JL17" s="280" t="str">
        <f aca="false">$E17</f>
        <v>Canada</v>
      </c>
      <c r="JM17" s="284"/>
      <c r="JN17" s="284"/>
      <c r="JO17" s="288"/>
      <c r="JP17" s="281" t="str">
        <f aca="false">IF(($F17&lt;&gt;"")*($G17&lt;&gt;"")*(JM17&lt;&gt;"")*(JN17&lt;&gt;""),($F17&gt;$G17)*(JM17&gt;JN17)+($F17=$G17)*(JM17=JN17)+($F17&lt;$G17)*(JM17&lt;JN17),"")</f>
        <v/>
      </c>
      <c r="JQ17" s="281" t="str">
        <f aca="false">IF((JP17&lt;&gt;""),IF(OR($F17&lt;&gt;$G17,PrSettings!$M$4="●"),(($F17-$G17)=(JM17-JN17))*1,0),"")</f>
        <v/>
      </c>
      <c r="JR17" s="281" t="str">
        <f aca="false">IF((JP17&lt;&gt;""),($F17=JM17)*($G17=JN17),"")</f>
        <v/>
      </c>
      <c r="JS17" s="281" t="str">
        <f aca="false">IF(JP17&lt;&gt;"",IF(ABS($F17-$G17)&gt;=PrSettings!$M$7,(ABS($F17-$G17-JM17+JN17)&lt;=1)*1,IF(AND(JP17,$F17=$G17,$F17&gt;=PrSettings!$M$6),(ABS(JM17-$F17)&lt;=1)*1,IF(AND(JP17,$F17+$G17&gt;=PrSettings!$M$8),(ABS(JM17-$F17)+ABS(JN17-$G17)&lt;=1)*1,""))),"")</f>
        <v/>
      </c>
      <c r="JT17" s="289"/>
      <c r="JV17" s="279" t="n">
        <f aca="false">$B17</f>
        <v>19</v>
      </c>
      <c r="JW17" s="280" t="str">
        <f aca="false">$C17</f>
        <v>Switzerland</v>
      </c>
      <c r="JX17" s="281" t="n">
        <f aca="false">$D17</f>
        <v>30</v>
      </c>
      <c r="JY17" s="280" t="str">
        <f aca="false">$E17</f>
        <v>Canada</v>
      </c>
      <c r="JZ17" s="284"/>
      <c r="KA17" s="284"/>
      <c r="KB17" s="288"/>
      <c r="KC17" s="281" t="str">
        <f aca="false">IF(($F17&lt;&gt;"")*($G17&lt;&gt;"")*(JZ17&lt;&gt;"")*(KA17&lt;&gt;""),($F17&gt;$G17)*(JZ17&gt;KA17)+($F17=$G17)*(JZ17=KA17)+($F17&lt;$G17)*(JZ17&lt;KA17),"")</f>
        <v/>
      </c>
      <c r="KD17" s="281" t="str">
        <f aca="false">IF((KC17&lt;&gt;""),IF(OR($F17&lt;&gt;$G17,PrSettings!$M$4="●"),(($F17-$G17)=(JZ17-KA17))*1,0),"")</f>
        <v/>
      </c>
      <c r="KE17" s="281" t="str">
        <f aca="false">IF((KC17&lt;&gt;""),($F17=JZ17)*($G17=KA17),"")</f>
        <v/>
      </c>
      <c r="KF17" s="281" t="str">
        <f aca="false">IF(KC17&lt;&gt;"",IF(ABS($F17-$G17)&gt;=PrSettings!$M$7,(ABS($F17-$G17-JZ17+KA17)&lt;=1)*1,IF(AND(KC17,$F17=$G17,$F17&gt;=PrSettings!$M$6),(ABS(JZ17-$F17)&lt;=1)*1,IF(AND(KC17,$F17+$G17&gt;=PrSettings!$M$8),(ABS(JZ17-$F17)+ABS(KA17-$G17)&lt;=1)*1,""))),"")</f>
        <v/>
      </c>
      <c r="KG17" s="289"/>
      <c r="KI17" s="279" t="n">
        <f aca="false">$B17</f>
        <v>19</v>
      </c>
      <c r="KJ17" s="280" t="str">
        <f aca="false">$C17</f>
        <v>Switzerland</v>
      </c>
      <c r="KK17" s="281" t="n">
        <f aca="false">$D17</f>
        <v>30</v>
      </c>
      <c r="KL17" s="280" t="str">
        <f aca="false">$E17</f>
        <v>Canada</v>
      </c>
      <c r="KM17" s="284"/>
      <c r="KN17" s="284"/>
      <c r="KO17" s="288"/>
      <c r="KP17" s="281" t="str">
        <f aca="false">IF(($F17&lt;&gt;"")*($G17&lt;&gt;"")*(KM17&lt;&gt;"")*(KN17&lt;&gt;""),($F17&gt;$G17)*(KM17&gt;KN17)+($F17=$G17)*(KM17=KN17)+($F17&lt;$G17)*(KM17&lt;KN17),"")</f>
        <v/>
      </c>
      <c r="KQ17" s="281" t="str">
        <f aca="false">IF((KP17&lt;&gt;""),IF(OR($F17&lt;&gt;$G17,PrSettings!$M$4="●"),(($F17-$G17)=(KM17-KN17))*1,0),"")</f>
        <v/>
      </c>
      <c r="KR17" s="281" t="str">
        <f aca="false">IF((KP17&lt;&gt;""),($F17=KM17)*($G17=KN17),"")</f>
        <v/>
      </c>
      <c r="KS17" s="281" t="str">
        <f aca="false">IF(KP17&lt;&gt;"",IF(ABS($F17-$G17)&gt;=PrSettings!$M$7,(ABS($F17-$G17-KM17+KN17)&lt;=1)*1,IF(AND(KP17,$F17=$G17,$F17&gt;=PrSettings!$M$6),(ABS(KM17-$F17)&lt;=1)*1,IF(AND(KP17,$F17+$G17&gt;=PrSettings!$M$8),(ABS(KM17-$F17)+ABS(KN17-$G17)&lt;=1)*1,""))),"")</f>
        <v/>
      </c>
      <c r="KT17" s="289"/>
      <c r="KV17" s="279" t="n">
        <f aca="false">$B17</f>
        <v>19</v>
      </c>
      <c r="KW17" s="280" t="str">
        <f aca="false">$C17</f>
        <v>Switzerland</v>
      </c>
      <c r="KX17" s="281" t="n">
        <f aca="false">$D17</f>
        <v>30</v>
      </c>
      <c r="KY17" s="280" t="str">
        <f aca="false">$E17</f>
        <v>Canada</v>
      </c>
      <c r="KZ17" s="284"/>
      <c r="LA17" s="284"/>
      <c r="LB17" s="288"/>
      <c r="LC17" s="281" t="str">
        <f aca="false">IF(($F17&lt;&gt;"")*($G17&lt;&gt;"")*(KZ17&lt;&gt;"")*(LA17&lt;&gt;""),($F17&gt;$G17)*(KZ17&gt;LA17)+($F17=$G17)*(KZ17=LA17)+($F17&lt;$G17)*(KZ17&lt;LA17),"")</f>
        <v/>
      </c>
      <c r="LD17" s="281" t="str">
        <f aca="false">IF((LC17&lt;&gt;""),IF(OR($F17&lt;&gt;$G17,PrSettings!$M$4="●"),(($F17-$G17)=(KZ17-LA17))*1,0),"")</f>
        <v/>
      </c>
      <c r="LE17" s="281" t="str">
        <f aca="false">IF((LC17&lt;&gt;""),($F17=KZ17)*($G17=LA17),"")</f>
        <v/>
      </c>
      <c r="LF17" s="281" t="str">
        <f aca="false">IF(LC17&lt;&gt;"",IF(ABS($F17-$G17)&gt;=PrSettings!$M$7,(ABS($F17-$G17-KZ17+LA17)&lt;=1)*1,IF(AND(LC17,$F17=$G17,$F17&gt;=PrSettings!$M$6),(ABS(KZ17-$F17)&lt;=1)*1,IF(AND(LC17,$F17+$G17&gt;=PrSettings!$M$8),(ABS(KZ17-$F17)+ABS(LA17-$G17)&lt;=1)*1,""))),"")</f>
        <v/>
      </c>
      <c r="LG17" s="289"/>
      <c r="LI17" s="279" t="n">
        <f aca="false">$B17</f>
        <v>19</v>
      </c>
      <c r="LJ17" s="280" t="str">
        <f aca="false">$C17</f>
        <v>Switzerland</v>
      </c>
      <c r="LK17" s="281" t="n">
        <f aca="false">$D17</f>
        <v>30</v>
      </c>
      <c r="LL17" s="280" t="str">
        <f aca="false">$E17</f>
        <v>Canada</v>
      </c>
      <c r="LM17" s="284"/>
      <c r="LN17" s="284"/>
      <c r="LO17" s="288"/>
      <c r="LP17" s="281" t="str">
        <f aca="false">IF(($F17&lt;&gt;"")*($G17&lt;&gt;"")*(LM17&lt;&gt;"")*(LN17&lt;&gt;""),($F17&gt;$G17)*(LM17&gt;LN17)+($F17=$G17)*(LM17=LN17)+($F17&lt;$G17)*(LM17&lt;LN17),"")</f>
        <v/>
      </c>
      <c r="LQ17" s="281" t="str">
        <f aca="false">IF((LP17&lt;&gt;""),IF(OR($F17&lt;&gt;$G17,PrSettings!$M$4="●"),(($F17-$G17)=(LM17-LN17))*1,0),"")</f>
        <v/>
      </c>
      <c r="LR17" s="281" t="str">
        <f aca="false">IF((LP17&lt;&gt;""),($F17=LM17)*($G17=LN17),"")</f>
        <v/>
      </c>
      <c r="LS17" s="281" t="str">
        <f aca="false">IF(LP17&lt;&gt;"",IF(ABS($F17-$G17)&gt;=PrSettings!$M$7,(ABS($F17-$G17-LM17+LN17)&lt;=1)*1,IF(AND(LP17,$F17=$G17,$F17&gt;=PrSettings!$M$6),(ABS(LM17-$F17)&lt;=1)*1,IF(AND(LP17,$F17+$G17&gt;=PrSettings!$M$8),(ABS(LM17-$F17)+ABS(LN17-$G17)&lt;=1)*1,""))),"")</f>
        <v/>
      </c>
      <c r="LT17" s="289"/>
      <c r="LV17" s="279" t="n">
        <f aca="false">$B17</f>
        <v>19</v>
      </c>
      <c r="LW17" s="280" t="str">
        <f aca="false">$C17</f>
        <v>Switzerland</v>
      </c>
      <c r="LX17" s="281" t="n">
        <f aca="false">$D17</f>
        <v>30</v>
      </c>
      <c r="LY17" s="280" t="str">
        <f aca="false">$E17</f>
        <v>Canada</v>
      </c>
      <c r="LZ17" s="284"/>
      <c r="MA17" s="284"/>
      <c r="MB17" s="288"/>
      <c r="MC17" s="281" t="str">
        <f aca="false">IF(($F17&lt;&gt;"")*($G17&lt;&gt;"")*(LZ17&lt;&gt;"")*(MA17&lt;&gt;""),($F17&gt;$G17)*(LZ17&gt;MA17)+($F17=$G17)*(LZ17=MA17)+($F17&lt;$G17)*(LZ17&lt;MA17),"")</f>
        <v/>
      </c>
      <c r="MD17" s="281" t="str">
        <f aca="false">IF((MC17&lt;&gt;""),IF(OR($F17&lt;&gt;$G17,PrSettings!$M$4="●"),(($F17-$G17)=(LZ17-MA17))*1,0),"")</f>
        <v/>
      </c>
      <c r="ME17" s="281" t="str">
        <f aca="false">IF((MC17&lt;&gt;""),($F17=LZ17)*($G17=MA17),"")</f>
        <v/>
      </c>
      <c r="MF17" s="281" t="str">
        <f aca="false">IF(MC17&lt;&gt;"",IF(ABS($F17-$G17)&gt;=PrSettings!$M$7,(ABS($F17-$G17-LZ17+MA17)&lt;=1)*1,IF(AND(MC17,$F17=$G17,$F17&gt;=PrSettings!$M$6),(ABS(LZ17-$F17)&lt;=1)*1,IF(AND(MC17,$F17+$G17&gt;=PrSettings!$M$8),(ABS(LZ17-$F17)+ABS(MA17-$G17)&lt;=1)*1,""))),"")</f>
        <v/>
      </c>
      <c r="MG17" s="289"/>
    </row>
    <row r="18" customFormat="false" ht="15.75" hidden="false" customHeight="false" outlineLevel="0" collapsed="false">
      <c r="B18" s="279" t="n">
        <f aca="false">INDEX(Groups!$C$7:$C$65,MATCH(C18,Groups!$D$7:$D$65,0))</f>
        <v>65</v>
      </c>
      <c r="C18" s="280" t="str">
        <f aca="false">CalcB!$P$27</f>
        <v>Bosnia/Herzeg.</v>
      </c>
      <c r="D18" s="281" t="n">
        <f aca="false">INDEX(Groups!$C$7:$C$65,MATCH(E18,Groups!$D$7:$D$65,0))</f>
        <v>55</v>
      </c>
      <c r="E18" s="280" t="str">
        <f aca="false">CalcB!$Q$27</f>
        <v>Qatar</v>
      </c>
      <c r="F18" s="282" t="n">
        <f aca="false">CalcB!$R$27</f>
        <v>1</v>
      </c>
      <c r="G18" s="283" t="n">
        <f aca="false">CalcB!$S$27</f>
        <v>0</v>
      </c>
      <c r="I18" s="279" t="n">
        <f aca="false">$B18</f>
        <v>65</v>
      </c>
      <c r="J18" s="280" t="str">
        <f aca="false">$C18</f>
        <v>Bosnia/Herzeg.</v>
      </c>
      <c r="K18" s="281" t="n">
        <f aca="false">$D18</f>
        <v>55</v>
      </c>
      <c r="L18" s="280" t="str">
        <f aca="false">$E18</f>
        <v>Qatar</v>
      </c>
      <c r="M18" s="284"/>
      <c r="N18" s="284"/>
      <c r="O18" s="290"/>
      <c r="P18" s="281" t="str">
        <f aca="false">IF(($F18&lt;&gt;"")*($G18&lt;&gt;"")*(M18&lt;&gt;"")*(N18&lt;&gt;""),($F18&gt;$G18)*(M18&gt;N18)+($F18=$G18)*(M18=N18)+($F18&lt;$G18)*(M18&lt;N18),"")</f>
        <v/>
      </c>
      <c r="Q18" s="281" t="str">
        <f aca="false">IF((P18&lt;&gt;""),IF(OR($F18&lt;&gt;$G18,PrSettings!$M$4="●"),(($F18-$G18)=(M18-N18))*1,0),"")</f>
        <v/>
      </c>
      <c r="R18" s="281" t="str">
        <f aca="false">IF((P18&lt;&gt;""),($F18=M18)*($G18=N18),"")</f>
        <v/>
      </c>
      <c r="S18" s="281" t="str">
        <f aca="false">IF(P18&lt;&gt;"",IF(ABS($F18-$G18)&gt;=PrSettings!$M$7,(ABS($F18-$G18-M18+N18)&lt;=1)*1,IF(AND(P18,$F18=$G18,$F18&gt;=PrSettings!$M$6),(ABS(M18-$F18)&lt;=1)*1,IF(AND(P18,$F18+$G18&gt;=PrSettings!$M$8),(ABS(M18-$F18)+ABS(N18-$G18)&lt;=1)*1,""))),"")</f>
        <v/>
      </c>
      <c r="T18" s="291"/>
      <c r="V18" s="279" t="n">
        <f aca="false">$B18</f>
        <v>65</v>
      </c>
      <c r="W18" s="280" t="str">
        <f aca="false">$C18</f>
        <v>Bosnia/Herzeg.</v>
      </c>
      <c r="X18" s="281" t="n">
        <f aca="false">$D18</f>
        <v>55</v>
      </c>
      <c r="Y18" s="280" t="str">
        <f aca="false">$E18</f>
        <v>Qatar</v>
      </c>
      <c r="Z18" s="284"/>
      <c r="AA18" s="284"/>
      <c r="AB18" s="290"/>
      <c r="AC18" s="281" t="str">
        <f aca="false">IF(($F18&lt;&gt;"")*($G18&lt;&gt;"")*(Z18&lt;&gt;"")*(AA18&lt;&gt;""),($F18&gt;$G18)*(Z18&gt;AA18)+($F18=$G18)*(Z18=AA18)+($F18&lt;$G18)*(Z18&lt;AA18),"")</f>
        <v/>
      </c>
      <c r="AD18" s="281" t="str">
        <f aca="false">IF((AC18&lt;&gt;""),IF(OR($F18&lt;&gt;$G18,PrSettings!$M$4="●"),(($F18-$G18)=(Z18-AA18))*1,0),"")</f>
        <v/>
      </c>
      <c r="AE18" s="281" t="str">
        <f aca="false">IF((AC18&lt;&gt;""),($F18=Z18)*($G18=AA18),"")</f>
        <v/>
      </c>
      <c r="AF18" s="281" t="str">
        <f aca="false">IF(AC18&lt;&gt;"",IF(ABS($F18-$G18)&gt;=PrSettings!$M$7,(ABS($F18-$G18-Z18+AA18)&lt;=1)*1,IF(AND(AC18,$F18=$G18,$F18&gt;=PrSettings!$M$6),(ABS(Z18-$F18)&lt;=1)*1,IF(AND(AC18,$F18+$G18&gt;=PrSettings!$M$8),(ABS(Z18-$F18)+ABS(AA18-$G18)&lt;=1)*1,""))),"")</f>
        <v/>
      </c>
      <c r="AG18" s="291"/>
      <c r="AI18" s="279" t="n">
        <f aca="false">$B18</f>
        <v>65</v>
      </c>
      <c r="AJ18" s="280" t="str">
        <f aca="false">$C18</f>
        <v>Bosnia/Herzeg.</v>
      </c>
      <c r="AK18" s="281" t="n">
        <f aca="false">$D18</f>
        <v>55</v>
      </c>
      <c r="AL18" s="280" t="str">
        <f aca="false">$E18</f>
        <v>Qatar</v>
      </c>
      <c r="AM18" s="284"/>
      <c r="AN18" s="284"/>
      <c r="AO18" s="290"/>
      <c r="AP18" s="281" t="str">
        <f aca="false">IF(($F18&lt;&gt;"")*($G18&lt;&gt;"")*(AM18&lt;&gt;"")*(AN18&lt;&gt;""),($F18&gt;$G18)*(AM18&gt;AN18)+($F18=$G18)*(AM18=AN18)+($F18&lt;$G18)*(AM18&lt;AN18),"")</f>
        <v/>
      </c>
      <c r="AQ18" s="281" t="str">
        <f aca="false">IF((AP18&lt;&gt;""),IF(OR($F18&lt;&gt;$G18,PrSettings!$M$4="●"),(($F18-$G18)=(AM18-AN18))*1,0),"")</f>
        <v/>
      </c>
      <c r="AR18" s="281" t="str">
        <f aca="false">IF((AP18&lt;&gt;""),($F18=AM18)*($G18=AN18),"")</f>
        <v/>
      </c>
      <c r="AS18" s="281" t="str">
        <f aca="false">IF(AP18&lt;&gt;"",IF(ABS($F18-$G18)&gt;=PrSettings!$M$7,(ABS($F18-$G18-AM18+AN18)&lt;=1)*1,IF(AND(AP18,$F18=$G18,$F18&gt;=PrSettings!$M$6),(ABS(AM18-$F18)&lt;=1)*1,IF(AND(AP18,$F18+$G18&gt;=PrSettings!$M$8),(ABS(AM18-$F18)+ABS(AN18-$G18)&lt;=1)*1,""))),"")</f>
        <v/>
      </c>
      <c r="AT18" s="291"/>
      <c r="AV18" s="279" t="n">
        <f aca="false">$B18</f>
        <v>65</v>
      </c>
      <c r="AW18" s="280" t="str">
        <f aca="false">$C18</f>
        <v>Bosnia/Herzeg.</v>
      </c>
      <c r="AX18" s="281" t="n">
        <f aca="false">$D18</f>
        <v>55</v>
      </c>
      <c r="AY18" s="280" t="str">
        <f aca="false">$E18</f>
        <v>Qatar</v>
      </c>
      <c r="AZ18" s="284"/>
      <c r="BA18" s="284"/>
      <c r="BB18" s="290"/>
      <c r="BC18" s="281" t="str">
        <f aca="false">IF(($F18&lt;&gt;"")*($G18&lt;&gt;"")*(AZ18&lt;&gt;"")*(BA18&lt;&gt;""),($F18&gt;$G18)*(AZ18&gt;BA18)+($F18=$G18)*(AZ18=BA18)+($F18&lt;$G18)*(AZ18&lt;BA18),"")</f>
        <v/>
      </c>
      <c r="BD18" s="281" t="str">
        <f aca="false">IF((BC18&lt;&gt;""),IF(OR($F18&lt;&gt;$G18,PrSettings!$M$4="●"),(($F18-$G18)=(AZ18-BA18))*1,0),"")</f>
        <v/>
      </c>
      <c r="BE18" s="281" t="str">
        <f aca="false">IF((BC18&lt;&gt;""),($F18=AZ18)*($G18=BA18),"")</f>
        <v/>
      </c>
      <c r="BF18" s="281" t="str">
        <f aca="false">IF(BC18&lt;&gt;"",IF(ABS($F18-$G18)&gt;=PrSettings!$M$7,(ABS($F18-$G18-AZ18+BA18)&lt;=1)*1,IF(AND(BC18,$F18=$G18,$F18&gt;=PrSettings!$M$6),(ABS(AZ18-$F18)&lt;=1)*1,IF(AND(BC18,$F18+$G18&gt;=PrSettings!$M$8),(ABS(AZ18-$F18)+ABS(BA18-$G18)&lt;=1)*1,""))),"")</f>
        <v/>
      </c>
      <c r="BG18" s="291"/>
      <c r="BI18" s="279" t="n">
        <f aca="false">$B18</f>
        <v>65</v>
      </c>
      <c r="BJ18" s="280" t="str">
        <f aca="false">$C18</f>
        <v>Bosnia/Herzeg.</v>
      </c>
      <c r="BK18" s="281" t="n">
        <f aca="false">$D18</f>
        <v>55</v>
      </c>
      <c r="BL18" s="280" t="str">
        <f aca="false">$E18</f>
        <v>Qatar</v>
      </c>
      <c r="BM18" s="284"/>
      <c r="BN18" s="284"/>
      <c r="BO18" s="290"/>
      <c r="BP18" s="281" t="str">
        <f aca="false">IF(($F18&lt;&gt;"")*($G18&lt;&gt;"")*(BM18&lt;&gt;"")*(BN18&lt;&gt;""),($F18&gt;$G18)*(BM18&gt;BN18)+($F18=$G18)*(BM18=BN18)+($F18&lt;$G18)*(BM18&lt;BN18),"")</f>
        <v/>
      </c>
      <c r="BQ18" s="281" t="str">
        <f aca="false">IF((BP18&lt;&gt;""),IF(OR($F18&lt;&gt;$G18,PrSettings!$M$4="●"),(($F18-$G18)=(BM18-BN18))*1,0),"")</f>
        <v/>
      </c>
      <c r="BR18" s="281" t="str">
        <f aca="false">IF((BP18&lt;&gt;""),($F18=BM18)*($G18=BN18),"")</f>
        <v/>
      </c>
      <c r="BS18" s="281" t="str">
        <f aca="false">IF(BP18&lt;&gt;"",IF(ABS($F18-$G18)&gt;=PrSettings!$M$7,(ABS($F18-$G18-BM18+BN18)&lt;=1)*1,IF(AND(BP18,$F18=$G18,$F18&gt;=PrSettings!$M$6),(ABS(BM18-$F18)&lt;=1)*1,IF(AND(BP18,$F18+$G18&gt;=PrSettings!$M$8),(ABS(BM18-$F18)+ABS(BN18-$G18)&lt;=1)*1,""))),"")</f>
        <v/>
      </c>
      <c r="BT18" s="291"/>
      <c r="BV18" s="279" t="n">
        <f aca="false">$B18</f>
        <v>65</v>
      </c>
      <c r="BW18" s="280" t="str">
        <f aca="false">$C18</f>
        <v>Bosnia/Herzeg.</v>
      </c>
      <c r="BX18" s="281" t="n">
        <f aca="false">$D18</f>
        <v>55</v>
      </c>
      <c r="BY18" s="280" t="str">
        <f aca="false">$E18</f>
        <v>Qatar</v>
      </c>
      <c r="BZ18" s="284"/>
      <c r="CA18" s="284"/>
      <c r="CB18" s="290"/>
      <c r="CC18" s="281" t="str">
        <f aca="false">IF(($F18&lt;&gt;"")*($G18&lt;&gt;"")*(BZ18&lt;&gt;"")*(CA18&lt;&gt;""),($F18&gt;$G18)*(BZ18&gt;CA18)+($F18=$G18)*(BZ18=CA18)+($F18&lt;$G18)*(BZ18&lt;CA18),"")</f>
        <v/>
      </c>
      <c r="CD18" s="281" t="str">
        <f aca="false">IF((CC18&lt;&gt;""),IF(OR($F18&lt;&gt;$G18,PrSettings!$M$4="●"),(($F18-$G18)=(BZ18-CA18))*1,0),"")</f>
        <v/>
      </c>
      <c r="CE18" s="281" t="str">
        <f aca="false">IF((CC18&lt;&gt;""),($F18=BZ18)*($G18=CA18),"")</f>
        <v/>
      </c>
      <c r="CF18" s="281" t="str">
        <f aca="false">IF(CC18&lt;&gt;"",IF(ABS($F18-$G18)&gt;=PrSettings!$M$7,(ABS($F18-$G18-BZ18+CA18)&lt;=1)*1,IF(AND(CC18,$F18=$G18,$F18&gt;=PrSettings!$M$6),(ABS(BZ18-$F18)&lt;=1)*1,IF(AND(CC18,$F18+$G18&gt;=PrSettings!$M$8),(ABS(BZ18-$F18)+ABS(CA18-$G18)&lt;=1)*1,""))),"")</f>
        <v/>
      </c>
      <c r="CG18" s="291"/>
      <c r="CI18" s="279" t="n">
        <f aca="false">$B18</f>
        <v>65</v>
      </c>
      <c r="CJ18" s="280" t="str">
        <f aca="false">$C18</f>
        <v>Bosnia/Herzeg.</v>
      </c>
      <c r="CK18" s="281" t="n">
        <f aca="false">$D18</f>
        <v>55</v>
      </c>
      <c r="CL18" s="280" t="str">
        <f aca="false">$E18</f>
        <v>Qatar</v>
      </c>
      <c r="CM18" s="284"/>
      <c r="CN18" s="284"/>
      <c r="CO18" s="290"/>
      <c r="CP18" s="281" t="str">
        <f aca="false">IF(($F18&lt;&gt;"")*($G18&lt;&gt;"")*(CM18&lt;&gt;"")*(CN18&lt;&gt;""),($F18&gt;$G18)*(CM18&gt;CN18)+($F18=$G18)*(CM18=CN18)+($F18&lt;$G18)*(CM18&lt;CN18),"")</f>
        <v/>
      </c>
      <c r="CQ18" s="281" t="str">
        <f aca="false">IF((CP18&lt;&gt;""),IF(OR($F18&lt;&gt;$G18,PrSettings!$M$4="●"),(($F18-$G18)=(CM18-CN18))*1,0),"")</f>
        <v/>
      </c>
      <c r="CR18" s="281" t="str">
        <f aca="false">IF((CP18&lt;&gt;""),($F18=CM18)*($G18=CN18),"")</f>
        <v/>
      </c>
      <c r="CS18" s="281" t="str">
        <f aca="false">IF(CP18&lt;&gt;"",IF(ABS($F18-$G18)&gt;=PrSettings!$M$7,(ABS($F18-$G18-CM18+CN18)&lt;=1)*1,IF(AND(CP18,$F18=$G18,$F18&gt;=PrSettings!$M$6),(ABS(CM18-$F18)&lt;=1)*1,IF(AND(CP18,$F18+$G18&gt;=PrSettings!$M$8),(ABS(CM18-$F18)+ABS(CN18-$G18)&lt;=1)*1,""))),"")</f>
        <v/>
      </c>
      <c r="CT18" s="291"/>
      <c r="CV18" s="279" t="n">
        <f aca="false">$B18</f>
        <v>65</v>
      </c>
      <c r="CW18" s="280" t="str">
        <f aca="false">$C18</f>
        <v>Bosnia/Herzeg.</v>
      </c>
      <c r="CX18" s="281" t="n">
        <f aca="false">$D18</f>
        <v>55</v>
      </c>
      <c r="CY18" s="280" t="str">
        <f aca="false">$E18</f>
        <v>Qatar</v>
      </c>
      <c r="CZ18" s="284"/>
      <c r="DA18" s="284"/>
      <c r="DB18" s="290"/>
      <c r="DC18" s="281" t="str">
        <f aca="false">IF(($F18&lt;&gt;"")*($G18&lt;&gt;"")*(CZ18&lt;&gt;"")*(DA18&lt;&gt;""),($F18&gt;$G18)*(CZ18&gt;DA18)+($F18=$G18)*(CZ18=DA18)+($F18&lt;$G18)*(CZ18&lt;DA18),"")</f>
        <v/>
      </c>
      <c r="DD18" s="281" t="str">
        <f aca="false">IF((DC18&lt;&gt;""),IF(OR($F18&lt;&gt;$G18,PrSettings!$M$4="●"),(($F18-$G18)=(CZ18-DA18))*1,0),"")</f>
        <v/>
      </c>
      <c r="DE18" s="281" t="str">
        <f aca="false">IF((DC18&lt;&gt;""),($F18=CZ18)*($G18=DA18),"")</f>
        <v/>
      </c>
      <c r="DF18" s="281" t="str">
        <f aca="false">IF(DC18&lt;&gt;"",IF(ABS($F18-$G18)&gt;=PrSettings!$M$7,(ABS($F18-$G18-CZ18+DA18)&lt;=1)*1,IF(AND(DC18,$F18=$G18,$F18&gt;=PrSettings!$M$6),(ABS(CZ18-$F18)&lt;=1)*1,IF(AND(DC18,$F18+$G18&gt;=PrSettings!$M$8),(ABS(CZ18-$F18)+ABS(DA18-$G18)&lt;=1)*1,""))),"")</f>
        <v/>
      </c>
      <c r="DG18" s="291"/>
      <c r="DI18" s="279" t="n">
        <f aca="false">$B18</f>
        <v>65</v>
      </c>
      <c r="DJ18" s="280" t="str">
        <f aca="false">$C18</f>
        <v>Bosnia/Herzeg.</v>
      </c>
      <c r="DK18" s="281" t="n">
        <f aca="false">$D18</f>
        <v>55</v>
      </c>
      <c r="DL18" s="280" t="str">
        <f aca="false">$E18</f>
        <v>Qatar</v>
      </c>
      <c r="DM18" s="284"/>
      <c r="DN18" s="284"/>
      <c r="DO18" s="290"/>
      <c r="DP18" s="281" t="str">
        <f aca="false">IF(($F18&lt;&gt;"")*($G18&lt;&gt;"")*(DM18&lt;&gt;"")*(DN18&lt;&gt;""),($F18&gt;$G18)*(DM18&gt;DN18)+($F18=$G18)*(DM18=DN18)+($F18&lt;$G18)*(DM18&lt;DN18),"")</f>
        <v/>
      </c>
      <c r="DQ18" s="281" t="str">
        <f aca="false">IF((DP18&lt;&gt;""),IF(OR($F18&lt;&gt;$G18,PrSettings!$M$4="●"),(($F18-$G18)=(DM18-DN18))*1,0),"")</f>
        <v/>
      </c>
      <c r="DR18" s="281" t="str">
        <f aca="false">IF((DP18&lt;&gt;""),($F18=DM18)*($G18=DN18),"")</f>
        <v/>
      </c>
      <c r="DS18" s="281" t="str">
        <f aca="false">IF(DP18&lt;&gt;"",IF(ABS($F18-$G18)&gt;=PrSettings!$M$7,(ABS($F18-$G18-DM18+DN18)&lt;=1)*1,IF(AND(DP18,$F18=$G18,$F18&gt;=PrSettings!$M$6),(ABS(DM18-$F18)&lt;=1)*1,IF(AND(DP18,$F18+$G18&gt;=PrSettings!$M$8),(ABS(DM18-$F18)+ABS(DN18-$G18)&lt;=1)*1,""))),"")</f>
        <v/>
      </c>
      <c r="DT18" s="291"/>
      <c r="DV18" s="279" t="n">
        <f aca="false">$B18</f>
        <v>65</v>
      </c>
      <c r="DW18" s="280" t="str">
        <f aca="false">$C18</f>
        <v>Bosnia/Herzeg.</v>
      </c>
      <c r="DX18" s="281" t="n">
        <f aca="false">$D18</f>
        <v>55</v>
      </c>
      <c r="DY18" s="280" t="str">
        <f aca="false">$E18</f>
        <v>Qatar</v>
      </c>
      <c r="DZ18" s="284"/>
      <c r="EA18" s="284"/>
      <c r="EB18" s="290"/>
      <c r="EC18" s="281" t="str">
        <f aca="false">IF(($F18&lt;&gt;"")*($G18&lt;&gt;"")*(DZ18&lt;&gt;"")*(EA18&lt;&gt;""),($F18&gt;$G18)*(DZ18&gt;EA18)+($F18=$G18)*(DZ18=EA18)+($F18&lt;$G18)*(DZ18&lt;EA18),"")</f>
        <v/>
      </c>
      <c r="ED18" s="281" t="str">
        <f aca="false">IF((EC18&lt;&gt;""),IF(OR($F18&lt;&gt;$G18,PrSettings!$M$4="●"),(($F18-$G18)=(DZ18-EA18))*1,0),"")</f>
        <v/>
      </c>
      <c r="EE18" s="281" t="str">
        <f aca="false">IF((EC18&lt;&gt;""),($F18=DZ18)*($G18=EA18),"")</f>
        <v/>
      </c>
      <c r="EF18" s="281" t="str">
        <f aca="false">IF(EC18&lt;&gt;"",IF(ABS($F18-$G18)&gt;=PrSettings!$M$7,(ABS($F18-$G18-DZ18+EA18)&lt;=1)*1,IF(AND(EC18,$F18=$G18,$F18&gt;=PrSettings!$M$6),(ABS(DZ18-$F18)&lt;=1)*1,IF(AND(EC18,$F18+$G18&gt;=PrSettings!$M$8),(ABS(DZ18-$F18)+ABS(EA18-$G18)&lt;=1)*1,""))),"")</f>
        <v/>
      </c>
      <c r="EG18" s="291"/>
      <c r="EI18" s="279" t="n">
        <f aca="false">$B18</f>
        <v>65</v>
      </c>
      <c r="EJ18" s="280" t="str">
        <f aca="false">$C18</f>
        <v>Bosnia/Herzeg.</v>
      </c>
      <c r="EK18" s="281" t="n">
        <f aca="false">$D18</f>
        <v>55</v>
      </c>
      <c r="EL18" s="280" t="str">
        <f aca="false">$E18</f>
        <v>Qatar</v>
      </c>
      <c r="EM18" s="284"/>
      <c r="EN18" s="284"/>
      <c r="EO18" s="290"/>
      <c r="EP18" s="281" t="str">
        <f aca="false">IF(($F18&lt;&gt;"")*($G18&lt;&gt;"")*(EM18&lt;&gt;"")*(EN18&lt;&gt;""),($F18&gt;$G18)*(EM18&gt;EN18)+($F18=$G18)*(EM18=EN18)+($F18&lt;$G18)*(EM18&lt;EN18),"")</f>
        <v/>
      </c>
      <c r="EQ18" s="281" t="str">
        <f aca="false">IF((EP18&lt;&gt;""),IF(OR($F18&lt;&gt;$G18,PrSettings!$M$4="●"),(($F18-$G18)=(EM18-EN18))*1,0),"")</f>
        <v/>
      </c>
      <c r="ER18" s="281" t="str">
        <f aca="false">IF((EP18&lt;&gt;""),($F18=EM18)*($G18=EN18),"")</f>
        <v/>
      </c>
      <c r="ES18" s="281" t="str">
        <f aca="false">IF(EP18&lt;&gt;"",IF(ABS($F18-$G18)&gt;=PrSettings!$M$7,(ABS($F18-$G18-EM18+EN18)&lt;=1)*1,IF(AND(EP18,$F18=$G18,$F18&gt;=PrSettings!$M$6),(ABS(EM18-$F18)&lt;=1)*1,IF(AND(EP18,$F18+$G18&gt;=PrSettings!$M$8),(ABS(EM18-$F18)+ABS(EN18-$G18)&lt;=1)*1,""))),"")</f>
        <v/>
      </c>
      <c r="ET18" s="291"/>
      <c r="EV18" s="279" t="n">
        <f aca="false">$B18</f>
        <v>65</v>
      </c>
      <c r="EW18" s="280" t="str">
        <f aca="false">$C18</f>
        <v>Bosnia/Herzeg.</v>
      </c>
      <c r="EX18" s="281" t="n">
        <f aca="false">$D18</f>
        <v>55</v>
      </c>
      <c r="EY18" s="280" t="str">
        <f aca="false">$E18</f>
        <v>Qatar</v>
      </c>
      <c r="EZ18" s="284"/>
      <c r="FA18" s="284"/>
      <c r="FB18" s="290"/>
      <c r="FC18" s="281" t="str">
        <f aca="false">IF(($F18&lt;&gt;"")*($G18&lt;&gt;"")*(EZ18&lt;&gt;"")*(FA18&lt;&gt;""),($F18&gt;$G18)*(EZ18&gt;FA18)+($F18=$G18)*(EZ18=FA18)+($F18&lt;$G18)*(EZ18&lt;FA18),"")</f>
        <v/>
      </c>
      <c r="FD18" s="281" t="str">
        <f aca="false">IF((FC18&lt;&gt;""),IF(OR($F18&lt;&gt;$G18,PrSettings!$M$4="●"),(($F18-$G18)=(EZ18-FA18))*1,0),"")</f>
        <v/>
      </c>
      <c r="FE18" s="281" t="str">
        <f aca="false">IF((FC18&lt;&gt;""),($F18=EZ18)*($G18=FA18),"")</f>
        <v/>
      </c>
      <c r="FF18" s="281" t="str">
        <f aca="false">IF(FC18&lt;&gt;"",IF(ABS($F18-$G18)&gt;=PrSettings!$M$7,(ABS($F18-$G18-EZ18+FA18)&lt;=1)*1,IF(AND(FC18,$F18=$G18,$F18&gt;=PrSettings!$M$6),(ABS(EZ18-$F18)&lt;=1)*1,IF(AND(FC18,$F18+$G18&gt;=PrSettings!$M$8),(ABS(EZ18-$F18)+ABS(FA18-$G18)&lt;=1)*1,""))),"")</f>
        <v/>
      </c>
      <c r="FG18" s="291"/>
      <c r="FI18" s="279" t="n">
        <f aca="false">$B18</f>
        <v>65</v>
      </c>
      <c r="FJ18" s="280" t="str">
        <f aca="false">$C18</f>
        <v>Bosnia/Herzeg.</v>
      </c>
      <c r="FK18" s="281" t="n">
        <f aca="false">$D18</f>
        <v>55</v>
      </c>
      <c r="FL18" s="280" t="str">
        <f aca="false">$E18</f>
        <v>Qatar</v>
      </c>
      <c r="FM18" s="284"/>
      <c r="FN18" s="284"/>
      <c r="FO18" s="290"/>
      <c r="FP18" s="281" t="str">
        <f aca="false">IF(($F18&lt;&gt;"")*($G18&lt;&gt;"")*(FM18&lt;&gt;"")*(FN18&lt;&gt;""),($F18&gt;$G18)*(FM18&gt;FN18)+($F18=$G18)*(FM18=FN18)+($F18&lt;$G18)*(FM18&lt;FN18),"")</f>
        <v/>
      </c>
      <c r="FQ18" s="281" t="str">
        <f aca="false">IF((FP18&lt;&gt;""),IF(OR($F18&lt;&gt;$G18,PrSettings!$M$4="●"),(($F18-$G18)=(FM18-FN18))*1,0),"")</f>
        <v/>
      </c>
      <c r="FR18" s="281" t="str">
        <f aca="false">IF((FP18&lt;&gt;""),($F18=FM18)*($G18=FN18),"")</f>
        <v/>
      </c>
      <c r="FS18" s="281" t="str">
        <f aca="false">IF(FP18&lt;&gt;"",IF(ABS($F18-$G18)&gt;=PrSettings!$M$7,(ABS($F18-$G18-FM18+FN18)&lt;=1)*1,IF(AND(FP18,$F18=$G18,$F18&gt;=PrSettings!$M$6),(ABS(FM18-$F18)&lt;=1)*1,IF(AND(FP18,$F18+$G18&gt;=PrSettings!$M$8),(ABS(FM18-$F18)+ABS(FN18-$G18)&lt;=1)*1,""))),"")</f>
        <v/>
      </c>
      <c r="FT18" s="291"/>
      <c r="FV18" s="279" t="n">
        <f aca="false">$B18</f>
        <v>65</v>
      </c>
      <c r="FW18" s="280" t="str">
        <f aca="false">$C18</f>
        <v>Bosnia/Herzeg.</v>
      </c>
      <c r="FX18" s="281" t="n">
        <f aca="false">$D18</f>
        <v>55</v>
      </c>
      <c r="FY18" s="280" t="str">
        <f aca="false">$E18</f>
        <v>Qatar</v>
      </c>
      <c r="FZ18" s="284"/>
      <c r="GA18" s="284"/>
      <c r="GB18" s="290"/>
      <c r="GC18" s="281" t="str">
        <f aca="false">IF(($F18&lt;&gt;"")*($G18&lt;&gt;"")*(FZ18&lt;&gt;"")*(GA18&lt;&gt;""),($F18&gt;$G18)*(FZ18&gt;GA18)+($F18=$G18)*(FZ18=GA18)+($F18&lt;$G18)*(FZ18&lt;GA18),"")</f>
        <v/>
      </c>
      <c r="GD18" s="281" t="str">
        <f aca="false">IF((GC18&lt;&gt;""),IF(OR($F18&lt;&gt;$G18,PrSettings!$M$4="●"),(($F18-$G18)=(FZ18-GA18))*1,0),"")</f>
        <v/>
      </c>
      <c r="GE18" s="281" t="str">
        <f aca="false">IF((GC18&lt;&gt;""),($F18=FZ18)*($G18=GA18),"")</f>
        <v/>
      </c>
      <c r="GF18" s="281" t="str">
        <f aca="false">IF(GC18&lt;&gt;"",IF(ABS($F18-$G18)&gt;=PrSettings!$M$7,(ABS($F18-$G18-FZ18+GA18)&lt;=1)*1,IF(AND(GC18,$F18=$G18,$F18&gt;=PrSettings!$M$6),(ABS(FZ18-$F18)&lt;=1)*1,IF(AND(GC18,$F18+$G18&gt;=PrSettings!$M$8),(ABS(FZ18-$F18)+ABS(GA18-$G18)&lt;=1)*1,""))),"")</f>
        <v/>
      </c>
      <c r="GG18" s="291"/>
      <c r="GI18" s="279" t="n">
        <f aca="false">$B18</f>
        <v>65</v>
      </c>
      <c r="GJ18" s="280" t="str">
        <f aca="false">$C18</f>
        <v>Bosnia/Herzeg.</v>
      </c>
      <c r="GK18" s="281" t="n">
        <f aca="false">$D18</f>
        <v>55</v>
      </c>
      <c r="GL18" s="280" t="str">
        <f aca="false">$E18</f>
        <v>Qatar</v>
      </c>
      <c r="GM18" s="284"/>
      <c r="GN18" s="284"/>
      <c r="GO18" s="290"/>
      <c r="GP18" s="281" t="str">
        <f aca="false">IF(($F18&lt;&gt;"")*($G18&lt;&gt;"")*(GM18&lt;&gt;"")*(GN18&lt;&gt;""),($F18&gt;$G18)*(GM18&gt;GN18)+($F18=$G18)*(GM18=GN18)+($F18&lt;$G18)*(GM18&lt;GN18),"")</f>
        <v/>
      </c>
      <c r="GQ18" s="281" t="str">
        <f aca="false">IF((GP18&lt;&gt;""),IF(OR($F18&lt;&gt;$G18,PrSettings!$M$4="●"),(($F18-$G18)=(GM18-GN18))*1,0),"")</f>
        <v/>
      </c>
      <c r="GR18" s="281" t="str">
        <f aca="false">IF((GP18&lt;&gt;""),($F18=GM18)*($G18=GN18),"")</f>
        <v/>
      </c>
      <c r="GS18" s="281" t="str">
        <f aca="false">IF(GP18&lt;&gt;"",IF(ABS($F18-$G18)&gt;=PrSettings!$M$7,(ABS($F18-$G18-GM18+GN18)&lt;=1)*1,IF(AND(GP18,$F18=$G18,$F18&gt;=PrSettings!$M$6),(ABS(GM18-$F18)&lt;=1)*1,IF(AND(GP18,$F18+$G18&gt;=PrSettings!$M$8),(ABS(GM18-$F18)+ABS(GN18-$G18)&lt;=1)*1,""))),"")</f>
        <v/>
      </c>
      <c r="GT18" s="291"/>
      <c r="GV18" s="279" t="n">
        <f aca="false">$B18</f>
        <v>65</v>
      </c>
      <c r="GW18" s="280" t="str">
        <f aca="false">$C18</f>
        <v>Bosnia/Herzeg.</v>
      </c>
      <c r="GX18" s="281" t="n">
        <f aca="false">$D18</f>
        <v>55</v>
      </c>
      <c r="GY18" s="280" t="str">
        <f aca="false">$E18</f>
        <v>Qatar</v>
      </c>
      <c r="GZ18" s="284"/>
      <c r="HA18" s="284"/>
      <c r="HB18" s="290"/>
      <c r="HC18" s="281" t="str">
        <f aca="false">IF(($F18&lt;&gt;"")*($G18&lt;&gt;"")*(GZ18&lt;&gt;"")*(HA18&lt;&gt;""),($F18&gt;$G18)*(GZ18&gt;HA18)+($F18=$G18)*(GZ18=HA18)+($F18&lt;$G18)*(GZ18&lt;HA18),"")</f>
        <v/>
      </c>
      <c r="HD18" s="281" t="str">
        <f aca="false">IF((HC18&lt;&gt;""),IF(OR($F18&lt;&gt;$G18,PrSettings!$M$4="●"),(($F18-$G18)=(GZ18-HA18))*1,0),"")</f>
        <v/>
      </c>
      <c r="HE18" s="281" t="str">
        <f aca="false">IF((HC18&lt;&gt;""),($F18=GZ18)*($G18=HA18),"")</f>
        <v/>
      </c>
      <c r="HF18" s="281" t="str">
        <f aca="false">IF(HC18&lt;&gt;"",IF(ABS($F18-$G18)&gt;=PrSettings!$M$7,(ABS($F18-$G18-GZ18+HA18)&lt;=1)*1,IF(AND(HC18,$F18=$G18,$F18&gt;=PrSettings!$M$6),(ABS(GZ18-$F18)&lt;=1)*1,IF(AND(HC18,$F18+$G18&gt;=PrSettings!$M$8),(ABS(GZ18-$F18)+ABS(HA18-$G18)&lt;=1)*1,""))),"")</f>
        <v/>
      </c>
      <c r="HG18" s="291"/>
      <c r="HI18" s="279" t="n">
        <f aca="false">$B18</f>
        <v>65</v>
      </c>
      <c r="HJ18" s="280" t="str">
        <f aca="false">$C18</f>
        <v>Bosnia/Herzeg.</v>
      </c>
      <c r="HK18" s="281" t="n">
        <f aca="false">$D18</f>
        <v>55</v>
      </c>
      <c r="HL18" s="280" t="str">
        <f aca="false">$E18</f>
        <v>Qatar</v>
      </c>
      <c r="HM18" s="284"/>
      <c r="HN18" s="284"/>
      <c r="HO18" s="290"/>
      <c r="HP18" s="281" t="str">
        <f aca="false">IF(($F18&lt;&gt;"")*($G18&lt;&gt;"")*(HM18&lt;&gt;"")*(HN18&lt;&gt;""),($F18&gt;$G18)*(HM18&gt;HN18)+($F18=$G18)*(HM18=HN18)+($F18&lt;$G18)*(HM18&lt;HN18),"")</f>
        <v/>
      </c>
      <c r="HQ18" s="281" t="str">
        <f aca="false">IF((HP18&lt;&gt;""),IF(OR($F18&lt;&gt;$G18,PrSettings!$M$4="●"),(($F18-$G18)=(HM18-HN18))*1,0),"")</f>
        <v/>
      </c>
      <c r="HR18" s="281" t="str">
        <f aca="false">IF((HP18&lt;&gt;""),($F18=HM18)*($G18=HN18),"")</f>
        <v/>
      </c>
      <c r="HS18" s="281" t="str">
        <f aca="false">IF(HP18&lt;&gt;"",IF(ABS($F18-$G18)&gt;=PrSettings!$M$7,(ABS($F18-$G18-HM18+HN18)&lt;=1)*1,IF(AND(HP18,$F18=$G18,$F18&gt;=PrSettings!$M$6),(ABS(HM18-$F18)&lt;=1)*1,IF(AND(HP18,$F18+$G18&gt;=PrSettings!$M$8),(ABS(HM18-$F18)+ABS(HN18-$G18)&lt;=1)*1,""))),"")</f>
        <v/>
      </c>
      <c r="HT18" s="291"/>
      <c r="HV18" s="279" t="n">
        <f aca="false">$B18</f>
        <v>65</v>
      </c>
      <c r="HW18" s="280" t="str">
        <f aca="false">$C18</f>
        <v>Bosnia/Herzeg.</v>
      </c>
      <c r="HX18" s="281" t="n">
        <f aca="false">$D18</f>
        <v>55</v>
      </c>
      <c r="HY18" s="280" t="str">
        <f aca="false">$E18</f>
        <v>Qatar</v>
      </c>
      <c r="HZ18" s="284"/>
      <c r="IA18" s="284"/>
      <c r="IB18" s="290"/>
      <c r="IC18" s="281" t="str">
        <f aca="false">IF(($F18&lt;&gt;"")*($G18&lt;&gt;"")*(HZ18&lt;&gt;"")*(IA18&lt;&gt;""),($F18&gt;$G18)*(HZ18&gt;IA18)+($F18=$G18)*(HZ18=IA18)+($F18&lt;$G18)*(HZ18&lt;IA18),"")</f>
        <v/>
      </c>
      <c r="ID18" s="281" t="str">
        <f aca="false">IF((IC18&lt;&gt;""),IF(OR($F18&lt;&gt;$G18,PrSettings!$M$4="●"),(($F18-$G18)=(HZ18-IA18))*1,0),"")</f>
        <v/>
      </c>
      <c r="IE18" s="281" t="str">
        <f aca="false">IF((IC18&lt;&gt;""),($F18=HZ18)*($G18=IA18),"")</f>
        <v/>
      </c>
      <c r="IF18" s="281" t="str">
        <f aca="false">IF(IC18&lt;&gt;"",IF(ABS($F18-$G18)&gt;=PrSettings!$M$7,(ABS($F18-$G18-HZ18+IA18)&lt;=1)*1,IF(AND(IC18,$F18=$G18,$F18&gt;=PrSettings!$M$6),(ABS(HZ18-$F18)&lt;=1)*1,IF(AND(IC18,$F18+$G18&gt;=PrSettings!$M$8),(ABS(HZ18-$F18)+ABS(IA18-$G18)&lt;=1)*1,""))),"")</f>
        <v/>
      </c>
      <c r="IG18" s="291"/>
      <c r="II18" s="279" t="n">
        <f aca="false">$B18</f>
        <v>65</v>
      </c>
      <c r="IJ18" s="280" t="str">
        <f aca="false">$C18</f>
        <v>Bosnia/Herzeg.</v>
      </c>
      <c r="IK18" s="281" t="n">
        <f aca="false">$D18</f>
        <v>55</v>
      </c>
      <c r="IL18" s="280" t="str">
        <f aca="false">$E18</f>
        <v>Qatar</v>
      </c>
      <c r="IM18" s="284"/>
      <c r="IN18" s="284"/>
      <c r="IO18" s="290"/>
      <c r="IP18" s="281" t="str">
        <f aca="false">IF(($F18&lt;&gt;"")*($G18&lt;&gt;"")*(IM18&lt;&gt;"")*(IN18&lt;&gt;""),($F18&gt;$G18)*(IM18&gt;IN18)+($F18=$G18)*(IM18=IN18)+($F18&lt;$G18)*(IM18&lt;IN18),"")</f>
        <v/>
      </c>
      <c r="IQ18" s="281" t="str">
        <f aca="false">IF((IP18&lt;&gt;""),IF(OR($F18&lt;&gt;$G18,PrSettings!$M$4="●"),(($F18-$G18)=(IM18-IN18))*1,0),"")</f>
        <v/>
      </c>
      <c r="IR18" s="281" t="str">
        <f aca="false">IF((IP18&lt;&gt;""),($F18=IM18)*($G18=IN18),"")</f>
        <v/>
      </c>
      <c r="IS18" s="281" t="str">
        <f aca="false">IF(IP18&lt;&gt;"",IF(ABS($F18-$G18)&gt;=PrSettings!$M$7,(ABS($F18-$G18-IM18+IN18)&lt;=1)*1,IF(AND(IP18,$F18=$G18,$F18&gt;=PrSettings!$M$6),(ABS(IM18-$F18)&lt;=1)*1,IF(AND(IP18,$F18+$G18&gt;=PrSettings!$M$8),(ABS(IM18-$F18)+ABS(IN18-$G18)&lt;=1)*1,""))),"")</f>
        <v/>
      </c>
      <c r="IT18" s="291"/>
      <c r="IV18" s="279" t="n">
        <f aca="false">$B18</f>
        <v>65</v>
      </c>
      <c r="IW18" s="280" t="str">
        <f aca="false">$C18</f>
        <v>Bosnia/Herzeg.</v>
      </c>
      <c r="IX18" s="281" t="n">
        <f aca="false">$D18</f>
        <v>55</v>
      </c>
      <c r="IY18" s="280" t="str">
        <f aca="false">$E18</f>
        <v>Qatar</v>
      </c>
      <c r="IZ18" s="284"/>
      <c r="JA18" s="284"/>
      <c r="JB18" s="290"/>
      <c r="JC18" s="281" t="str">
        <f aca="false">IF(($F18&lt;&gt;"")*($G18&lt;&gt;"")*(IZ18&lt;&gt;"")*(JA18&lt;&gt;""),($F18&gt;$G18)*(IZ18&gt;JA18)+($F18=$G18)*(IZ18=JA18)+($F18&lt;$G18)*(IZ18&lt;JA18),"")</f>
        <v/>
      </c>
      <c r="JD18" s="281" t="str">
        <f aca="false">IF((JC18&lt;&gt;""),IF(OR($F18&lt;&gt;$G18,PrSettings!$M$4="●"),(($F18-$G18)=(IZ18-JA18))*1,0),"")</f>
        <v/>
      </c>
      <c r="JE18" s="281" t="str">
        <f aca="false">IF((JC18&lt;&gt;""),($F18=IZ18)*($G18=JA18),"")</f>
        <v/>
      </c>
      <c r="JF18" s="281" t="str">
        <f aca="false">IF(JC18&lt;&gt;"",IF(ABS($F18-$G18)&gt;=PrSettings!$M$7,(ABS($F18-$G18-IZ18+JA18)&lt;=1)*1,IF(AND(JC18,$F18=$G18,$F18&gt;=PrSettings!$M$6),(ABS(IZ18-$F18)&lt;=1)*1,IF(AND(JC18,$F18+$G18&gt;=PrSettings!$M$8),(ABS(IZ18-$F18)+ABS(JA18-$G18)&lt;=1)*1,""))),"")</f>
        <v/>
      </c>
      <c r="JG18" s="291"/>
      <c r="JI18" s="279" t="n">
        <f aca="false">$B18</f>
        <v>65</v>
      </c>
      <c r="JJ18" s="280" t="str">
        <f aca="false">$C18</f>
        <v>Bosnia/Herzeg.</v>
      </c>
      <c r="JK18" s="281" t="n">
        <f aca="false">$D18</f>
        <v>55</v>
      </c>
      <c r="JL18" s="280" t="str">
        <f aca="false">$E18</f>
        <v>Qatar</v>
      </c>
      <c r="JM18" s="284"/>
      <c r="JN18" s="284"/>
      <c r="JO18" s="290"/>
      <c r="JP18" s="281" t="str">
        <f aca="false">IF(($F18&lt;&gt;"")*($G18&lt;&gt;"")*(JM18&lt;&gt;"")*(JN18&lt;&gt;""),($F18&gt;$G18)*(JM18&gt;JN18)+($F18=$G18)*(JM18=JN18)+($F18&lt;$G18)*(JM18&lt;JN18),"")</f>
        <v/>
      </c>
      <c r="JQ18" s="281" t="str">
        <f aca="false">IF((JP18&lt;&gt;""),IF(OR($F18&lt;&gt;$G18,PrSettings!$M$4="●"),(($F18-$G18)=(JM18-JN18))*1,0),"")</f>
        <v/>
      </c>
      <c r="JR18" s="281" t="str">
        <f aca="false">IF((JP18&lt;&gt;""),($F18=JM18)*($G18=JN18),"")</f>
        <v/>
      </c>
      <c r="JS18" s="281" t="str">
        <f aca="false">IF(JP18&lt;&gt;"",IF(ABS($F18-$G18)&gt;=PrSettings!$M$7,(ABS($F18-$G18-JM18+JN18)&lt;=1)*1,IF(AND(JP18,$F18=$G18,$F18&gt;=PrSettings!$M$6),(ABS(JM18-$F18)&lt;=1)*1,IF(AND(JP18,$F18+$G18&gt;=PrSettings!$M$8),(ABS(JM18-$F18)+ABS(JN18-$G18)&lt;=1)*1,""))),"")</f>
        <v/>
      </c>
      <c r="JT18" s="291"/>
      <c r="JV18" s="279" t="n">
        <f aca="false">$B18</f>
        <v>65</v>
      </c>
      <c r="JW18" s="280" t="str">
        <f aca="false">$C18</f>
        <v>Bosnia/Herzeg.</v>
      </c>
      <c r="JX18" s="281" t="n">
        <f aca="false">$D18</f>
        <v>55</v>
      </c>
      <c r="JY18" s="280" t="str">
        <f aca="false">$E18</f>
        <v>Qatar</v>
      </c>
      <c r="JZ18" s="284"/>
      <c r="KA18" s="284"/>
      <c r="KB18" s="290"/>
      <c r="KC18" s="281" t="str">
        <f aca="false">IF(($F18&lt;&gt;"")*($G18&lt;&gt;"")*(JZ18&lt;&gt;"")*(KA18&lt;&gt;""),($F18&gt;$G18)*(JZ18&gt;KA18)+($F18=$G18)*(JZ18=KA18)+($F18&lt;$G18)*(JZ18&lt;KA18),"")</f>
        <v/>
      </c>
      <c r="KD18" s="281" t="str">
        <f aca="false">IF((KC18&lt;&gt;""),IF(OR($F18&lt;&gt;$G18,PrSettings!$M$4="●"),(($F18-$G18)=(JZ18-KA18))*1,0),"")</f>
        <v/>
      </c>
      <c r="KE18" s="281" t="str">
        <f aca="false">IF((KC18&lt;&gt;""),($F18=JZ18)*($G18=KA18),"")</f>
        <v/>
      </c>
      <c r="KF18" s="281" t="str">
        <f aca="false">IF(KC18&lt;&gt;"",IF(ABS($F18-$G18)&gt;=PrSettings!$M$7,(ABS($F18-$G18-JZ18+KA18)&lt;=1)*1,IF(AND(KC18,$F18=$G18,$F18&gt;=PrSettings!$M$6),(ABS(JZ18-$F18)&lt;=1)*1,IF(AND(KC18,$F18+$G18&gt;=PrSettings!$M$8),(ABS(JZ18-$F18)+ABS(KA18-$G18)&lt;=1)*1,""))),"")</f>
        <v/>
      </c>
      <c r="KG18" s="291"/>
      <c r="KI18" s="279" t="n">
        <f aca="false">$B18</f>
        <v>65</v>
      </c>
      <c r="KJ18" s="280" t="str">
        <f aca="false">$C18</f>
        <v>Bosnia/Herzeg.</v>
      </c>
      <c r="KK18" s="281" t="n">
        <f aca="false">$D18</f>
        <v>55</v>
      </c>
      <c r="KL18" s="280" t="str">
        <f aca="false">$E18</f>
        <v>Qatar</v>
      </c>
      <c r="KM18" s="284"/>
      <c r="KN18" s="284"/>
      <c r="KO18" s="290"/>
      <c r="KP18" s="281" t="str">
        <f aca="false">IF(($F18&lt;&gt;"")*($G18&lt;&gt;"")*(KM18&lt;&gt;"")*(KN18&lt;&gt;""),($F18&gt;$G18)*(KM18&gt;KN18)+($F18=$G18)*(KM18=KN18)+($F18&lt;$G18)*(KM18&lt;KN18),"")</f>
        <v/>
      </c>
      <c r="KQ18" s="281" t="str">
        <f aca="false">IF((KP18&lt;&gt;""),IF(OR($F18&lt;&gt;$G18,PrSettings!$M$4="●"),(($F18-$G18)=(KM18-KN18))*1,0),"")</f>
        <v/>
      </c>
      <c r="KR18" s="281" t="str">
        <f aca="false">IF((KP18&lt;&gt;""),($F18=KM18)*($G18=KN18),"")</f>
        <v/>
      </c>
      <c r="KS18" s="281" t="str">
        <f aca="false">IF(KP18&lt;&gt;"",IF(ABS($F18-$G18)&gt;=PrSettings!$M$7,(ABS($F18-$G18-KM18+KN18)&lt;=1)*1,IF(AND(KP18,$F18=$G18,$F18&gt;=PrSettings!$M$6),(ABS(KM18-$F18)&lt;=1)*1,IF(AND(KP18,$F18+$G18&gt;=PrSettings!$M$8),(ABS(KM18-$F18)+ABS(KN18-$G18)&lt;=1)*1,""))),"")</f>
        <v/>
      </c>
      <c r="KT18" s="291"/>
      <c r="KV18" s="279" t="n">
        <f aca="false">$B18</f>
        <v>65</v>
      </c>
      <c r="KW18" s="280" t="str">
        <f aca="false">$C18</f>
        <v>Bosnia/Herzeg.</v>
      </c>
      <c r="KX18" s="281" t="n">
        <f aca="false">$D18</f>
        <v>55</v>
      </c>
      <c r="KY18" s="280" t="str">
        <f aca="false">$E18</f>
        <v>Qatar</v>
      </c>
      <c r="KZ18" s="284"/>
      <c r="LA18" s="284"/>
      <c r="LB18" s="290"/>
      <c r="LC18" s="281" t="str">
        <f aca="false">IF(($F18&lt;&gt;"")*($G18&lt;&gt;"")*(KZ18&lt;&gt;"")*(LA18&lt;&gt;""),($F18&gt;$G18)*(KZ18&gt;LA18)+($F18=$G18)*(KZ18=LA18)+($F18&lt;$G18)*(KZ18&lt;LA18),"")</f>
        <v/>
      </c>
      <c r="LD18" s="281" t="str">
        <f aca="false">IF((LC18&lt;&gt;""),IF(OR($F18&lt;&gt;$G18,PrSettings!$M$4="●"),(($F18-$G18)=(KZ18-LA18))*1,0),"")</f>
        <v/>
      </c>
      <c r="LE18" s="281" t="str">
        <f aca="false">IF((LC18&lt;&gt;""),($F18=KZ18)*($G18=LA18),"")</f>
        <v/>
      </c>
      <c r="LF18" s="281" t="str">
        <f aca="false">IF(LC18&lt;&gt;"",IF(ABS($F18-$G18)&gt;=PrSettings!$M$7,(ABS($F18-$G18-KZ18+LA18)&lt;=1)*1,IF(AND(LC18,$F18=$G18,$F18&gt;=PrSettings!$M$6),(ABS(KZ18-$F18)&lt;=1)*1,IF(AND(LC18,$F18+$G18&gt;=PrSettings!$M$8),(ABS(KZ18-$F18)+ABS(LA18-$G18)&lt;=1)*1,""))),"")</f>
        <v/>
      </c>
      <c r="LG18" s="291"/>
      <c r="LI18" s="279" t="n">
        <f aca="false">$B18</f>
        <v>65</v>
      </c>
      <c r="LJ18" s="280" t="str">
        <f aca="false">$C18</f>
        <v>Bosnia/Herzeg.</v>
      </c>
      <c r="LK18" s="281" t="n">
        <f aca="false">$D18</f>
        <v>55</v>
      </c>
      <c r="LL18" s="280" t="str">
        <f aca="false">$E18</f>
        <v>Qatar</v>
      </c>
      <c r="LM18" s="284"/>
      <c r="LN18" s="284"/>
      <c r="LO18" s="290"/>
      <c r="LP18" s="281" t="str">
        <f aca="false">IF(($F18&lt;&gt;"")*($G18&lt;&gt;"")*(LM18&lt;&gt;"")*(LN18&lt;&gt;""),($F18&gt;$G18)*(LM18&gt;LN18)+($F18=$G18)*(LM18=LN18)+($F18&lt;$G18)*(LM18&lt;LN18),"")</f>
        <v/>
      </c>
      <c r="LQ18" s="281" t="str">
        <f aca="false">IF((LP18&lt;&gt;""),IF(OR($F18&lt;&gt;$G18,PrSettings!$M$4="●"),(($F18-$G18)=(LM18-LN18))*1,0),"")</f>
        <v/>
      </c>
      <c r="LR18" s="281" t="str">
        <f aca="false">IF((LP18&lt;&gt;""),($F18=LM18)*($G18=LN18),"")</f>
        <v/>
      </c>
      <c r="LS18" s="281" t="str">
        <f aca="false">IF(LP18&lt;&gt;"",IF(ABS($F18-$G18)&gt;=PrSettings!$M$7,(ABS($F18-$G18-LM18+LN18)&lt;=1)*1,IF(AND(LP18,$F18=$G18,$F18&gt;=PrSettings!$M$6),(ABS(LM18-$F18)&lt;=1)*1,IF(AND(LP18,$F18+$G18&gt;=PrSettings!$M$8),(ABS(LM18-$F18)+ABS(LN18-$G18)&lt;=1)*1,""))),"")</f>
        <v/>
      </c>
      <c r="LT18" s="291"/>
      <c r="LV18" s="279" t="n">
        <f aca="false">$B18</f>
        <v>65</v>
      </c>
      <c r="LW18" s="280" t="str">
        <f aca="false">$C18</f>
        <v>Bosnia/Herzeg.</v>
      </c>
      <c r="LX18" s="281" t="n">
        <f aca="false">$D18</f>
        <v>55</v>
      </c>
      <c r="LY18" s="280" t="str">
        <f aca="false">$E18</f>
        <v>Qatar</v>
      </c>
      <c r="LZ18" s="284"/>
      <c r="MA18" s="284"/>
      <c r="MB18" s="290"/>
      <c r="MC18" s="281" t="str">
        <f aca="false">IF(($F18&lt;&gt;"")*($G18&lt;&gt;"")*(LZ18&lt;&gt;"")*(MA18&lt;&gt;""),($F18&gt;$G18)*(LZ18&gt;MA18)+($F18=$G18)*(LZ18=MA18)+($F18&lt;$G18)*(LZ18&lt;MA18),"")</f>
        <v/>
      </c>
      <c r="MD18" s="281" t="str">
        <f aca="false">IF((MC18&lt;&gt;""),IF(OR($F18&lt;&gt;$G18,PrSettings!$M$4="●"),(($F18-$G18)=(LZ18-MA18))*1,0),"")</f>
        <v/>
      </c>
      <c r="ME18" s="281" t="str">
        <f aca="false">IF((MC18&lt;&gt;""),($F18=LZ18)*($G18=MA18),"")</f>
        <v/>
      </c>
      <c r="MF18" s="281" t="str">
        <f aca="false">IF(MC18&lt;&gt;"",IF(ABS($F18-$G18)&gt;=PrSettings!$M$7,(ABS($F18-$G18-LZ18+MA18)&lt;=1)*1,IF(AND(MC18,$F18=$G18,$F18&gt;=PrSettings!$M$6),(ABS(LZ18-$F18)&lt;=1)*1,IF(AND(MC18,$F18+$G18&gt;=PrSettings!$M$8),(ABS(LZ18-$F18)+ABS(MA18-$G18)&lt;=1)*1,""))),"")</f>
        <v/>
      </c>
      <c r="MG18" s="291"/>
    </row>
    <row r="19" customFormat="false" ht="24" hidden="false" customHeight="true" outlineLevel="0" collapsed="false">
      <c r="B19" s="269" t="str">
        <f aca="false">Language!$E$130&amp;" C"</f>
        <v>Group C</v>
      </c>
      <c r="C19" s="270"/>
      <c r="D19" s="292"/>
      <c r="E19" s="272"/>
      <c r="F19" s="293"/>
      <c r="G19" s="294"/>
      <c r="I19" s="269" t="str">
        <f aca="false">$B19</f>
        <v>Group C</v>
      </c>
      <c r="J19" s="271"/>
      <c r="K19" s="292"/>
      <c r="L19" s="272"/>
      <c r="M19" s="275"/>
      <c r="N19" s="276"/>
      <c r="O19" s="273"/>
      <c r="P19" s="277"/>
      <c r="Q19" s="277"/>
      <c r="R19" s="272"/>
      <c r="S19" s="272"/>
      <c r="T19" s="278"/>
      <c r="V19" s="269" t="str">
        <f aca="false">$B19</f>
        <v>Group C</v>
      </c>
      <c r="W19" s="271"/>
      <c r="X19" s="292"/>
      <c r="Y19" s="272"/>
      <c r="Z19" s="275"/>
      <c r="AA19" s="276"/>
      <c r="AB19" s="273"/>
      <c r="AC19" s="277"/>
      <c r="AD19" s="277"/>
      <c r="AE19" s="272"/>
      <c r="AF19" s="272"/>
      <c r="AG19" s="278"/>
      <c r="AI19" s="269" t="str">
        <f aca="false">$B19</f>
        <v>Group C</v>
      </c>
      <c r="AJ19" s="271"/>
      <c r="AK19" s="292"/>
      <c r="AL19" s="272"/>
      <c r="AM19" s="275"/>
      <c r="AN19" s="276"/>
      <c r="AO19" s="273"/>
      <c r="AP19" s="277"/>
      <c r="AQ19" s="277"/>
      <c r="AR19" s="272"/>
      <c r="AS19" s="272"/>
      <c r="AT19" s="278"/>
      <c r="AV19" s="269" t="str">
        <f aca="false">$B19</f>
        <v>Group C</v>
      </c>
      <c r="AW19" s="271"/>
      <c r="AX19" s="292"/>
      <c r="AY19" s="272"/>
      <c r="AZ19" s="275"/>
      <c r="BA19" s="276"/>
      <c r="BB19" s="273"/>
      <c r="BC19" s="277"/>
      <c r="BD19" s="277"/>
      <c r="BE19" s="272"/>
      <c r="BF19" s="272"/>
      <c r="BG19" s="278"/>
      <c r="BI19" s="269" t="str">
        <f aca="false">$B19</f>
        <v>Group C</v>
      </c>
      <c r="BJ19" s="271"/>
      <c r="BK19" s="292"/>
      <c r="BL19" s="272"/>
      <c r="BM19" s="275"/>
      <c r="BN19" s="276"/>
      <c r="BO19" s="273"/>
      <c r="BP19" s="277"/>
      <c r="BQ19" s="277"/>
      <c r="BR19" s="272"/>
      <c r="BS19" s="272"/>
      <c r="BT19" s="278"/>
      <c r="BV19" s="269" t="str">
        <f aca="false">$B19</f>
        <v>Group C</v>
      </c>
      <c r="BW19" s="271"/>
      <c r="BX19" s="292"/>
      <c r="BY19" s="272"/>
      <c r="BZ19" s="275"/>
      <c r="CA19" s="276"/>
      <c r="CB19" s="273"/>
      <c r="CC19" s="277"/>
      <c r="CD19" s="277"/>
      <c r="CE19" s="272"/>
      <c r="CF19" s="272"/>
      <c r="CG19" s="278"/>
      <c r="CI19" s="269" t="str">
        <f aca="false">$B19</f>
        <v>Group C</v>
      </c>
      <c r="CJ19" s="271"/>
      <c r="CK19" s="292"/>
      <c r="CL19" s="272"/>
      <c r="CM19" s="275"/>
      <c r="CN19" s="276"/>
      <c r="CO19" s="273"/>
      <c r="CP19" s="277"/>
      <c r="CQ19" s="277"/>
      <c r="CR19" s="272"/>
      <c r="CS19" s="272"/>
      <c r="CT19" s="278"/>
      <c r="CV19" s="269" t="str">
        <f aca="false">$B19</f>
        <v>Group C</v>
      </c>
      <c r="CW19" s="271"/>
      <c r="CX19" s="292"/>
      <c r="CY19" s="272"/>
      <c r="CZ19" s="275"/>
      <c r="DA19" s="276"/>
      <c r="DB19" s="273"/>
      <c r="DC19" s="277"/>
      <c r="DD19" s="277"/>
      <c r="DE19" s="272"/>
      <c r="DF19" s="272"/>
      <c r="DG19" s="278"/>
      <c r="DI19" s="269" t="str">
        <f aca="false">$B19</f>
        <v>Group C</v>
      </c>
      <c r="DJ19" s="271"/>
      <c r="DK19" s="292"/>
      <c r="DL19" s="272"/>
      <c r="DM19" s="275"/>
      <c r="DN19" s="276"/>
      <c r="DO19" s="273"/>
      <c r="DP19" s="277"/>
      <c r="DQ19" s="277"/>
      <c r="DR19" s="272"/>
      <c r="DS19" s="272"/>
      <c r="DT19" s="278"/>
      <c r="DV19" s="269" t="str">
        <f aca="false">$B19</f>
        <v>Group C</v>
      </c>
      <c r="DW19" s="271"/>
      <c r="DX19" s="292"/>
      <c r="DY19" s="272"/>
      <c r="DZ19" s="275"/>
      <c r="EA19" s="276"/>
      <c r="EB19" s="273"/>
      <c r="EC19" s="277"/>
      <c r="ED19" s="277"/>
      <c r="EE19" s="272"/>
      <c r="EF19" s="272"/>
      <c r="EG19" s="278"/>
      <c r="EI19" s="269" t="str">
        <f aca="false">$B19</f>
        <v>Group C</v>
      </c>
      <c r="EJ19" s="271"/>
      <c r="EK19" s="292"/>
      <c r="EL19" s="272"/>
      <c r="EM19" s="275"/>
      <c r="EN19" s="276"/>
      <c r="EO19" s="273"/>
      <c r="EP19" s="277"/>
      <c r="EQ19" s="277"/>
      <c r="ER19" s="272"/>
      <c r="ES19" s="272"/>
      <c r="ET19" s="278"/>
      <c r="EV19" s="269" t="str">
        <f aca="false">$B19</f>
        <v>Group C</v>
      </c>
      <c r="EW19" s="271"/>
      <c r="EX19" s="292"/>
      <c r="EY19" s="272"/>
      <c r="EZ19" s="275"/>
      <c r="FA19" s="276"/>
      <c r="FB19" s="273"/>
      <c r="FC19" s="277"/>
      <c r="FD19" s="277"/>
      <c r="FE19" s="272"/>
      <c r="FF19" s="272"/>
      <c r="FG19" s="278"/>
      <c r="FI19" s="269" t="str">
        <f aca="false">$B19</f>
        <v>Group C</v>
      </c>
      <c r="FJ19" s="271"/>
      <c r="FK19" s="292"/>
      <c r="FL19" s="272"/>
      <c r="FM19" s="275"/>
      <c r="FN19" s="276"/>
      <c r="FO19" s="273"/>
      <c r="FP19" s="277"/>
      <c r="FQ19" s="277"/>
      <c r="FR19" s="272"/>
      <c r="FS19" s="272"/>
      <c r="FT19" s="278"/>
      <c r="FV19" s="269" t="str">
        <f aca="false">$B19</f>
        <v>Group C</v>
      </c>
      <c r="FW19" s="271"/>
      <c r="FX19" s="292"/>
      <c r="FY19" s="272"/>
      <c r="FZ19" s="275"/>
      <c r="GA19" s="276"/>
      <c r="GB19" s="273"/>
      <c r="GC19" s="277"/>
      <c r="GD19" s="277"/>
      <c r="GE19" s="272"/>
      <c r="GF19" s="272"/>
      <c r="GG19" s="278"/>
      <c r="GI19" s="269" t="str">
        <f aca="false">$B19</f>
        <v>Group C</v>
      </c>
      <c r="GJ19" s="271"/>
      <c r="GK19" s="292"/>
      <c r="GL19" s="272"/>
      <c r="GM19" s="275"/>
      <c r="GN19" s="276"/>
      <c r="GO19" s="273"/>
      <c r="GP19" s="277"/>
      <c r="GQ19" s="277"/>
      <c r="GR19" s="272"/>
      <c r="GS19" s="272"/>
      <c r="GT19" s="278"/>
      <c r="GV19" s="269" t="str">
        <f aca="false">$B19</f>
        <v>Group C</v>
      </c>
      <c r="GW19" s="271"/>
      <c r="GX19" s="292"/>
      <c r="GY19" s="272"/>
      <c r="GZ19" s="275"/>
      <c r="HA19" s="276"/>
      <c r="HB19" s="273"/>
      <c r="HC19" s="277"/>
      <c r="HD19" s="277"/>
      <c r="HE19" s="272"/>
      <c r="HF19" s="272"/>
      <c r="HG19" s="278"/>
      <c r="HI19" s="269" t="str">
        <f aca="false">$B19</f>
        <v>Group C</v>
      </c>
      <c r="HJ19" s="271"/>
      <c r="HK19" s="292"/>
      <c r="HL19" s="272"/>
      <c r="HM19" s="275"/>
      <c r="HN19" s="276"/>
      <c r="HO19" s="273"/>
      <c r="HP19" s="277"/>
      <c r="HQ19" s="277"/>
      <c r="HR19" s="272"/>
      <c r="HS19" s="272"/>
      <c r="HT19" s="278"/>
      <c r="HV19" s="269" t="str">
        <f aca="false">$B19</f>
        <v>Group C</v>
      </c>
      <c r="HW19" s="271"/>
      <c r="HX19" s="292"/>
      <c r="HY19" s="272"/>
      <c r="HZ19" s="275"/>
      <c r="IA19" s="276"/>
      <c r="IB19" s="273"/>
      <c r="IC19" s="277"/>
      <c r="ID19" s="277"/>
      <c r="IE19" s="272"/>
      <c r="IF19" s="272"/>
      <c r="IG19" s="278"/>
      <c r="II19" s="269" t="str">
        <f aca="false">$B19</f>
        <v>Group C</v>
      </c>
      <c r="IJ19" s="271"/>
      <c r="IK19" s="292"/>
      <c r="IL19" s="272"/>
      <c r="IM19" s="275"/>
      <c r="IN19" s="276"/>
      <c r="IO19" s="273"/>
      <c r="IP19" s="277"/>
      <c r="IQ19" s="277"/>
      <c r="IR19" s="272"/>
      <c r="IS19" s="272"/>
      <c r="IT19" s="278"/>
      <c r="IV19" s="269" t="str">
        <f aca="false">$B19</f>
        <v>Group C</v>
      </c>
      <c r="IW19" s="271"/>
      <c r="IX19" s="292"/>
      <c r="IY19" s="272"/>
      <c r="IZ19" s="275"/>
      <c r="JA19" s="276"/>
      <c r="JB19" s="273"/>
      <c r="JC19" s="277"/>
      <c r="JD19" s="277"/>
      <c r="JE19" s="272"/>
      <c r="JF19" s="272"/>
      <c r="JG19" s="278"/>
      <c r="JI19" s="269" t="str">
        <f aca="false">$B19</f>
        <v>Group C</v>
      </c>
      <c r="JJ19" s="271"/>
      <c r="JK19" s="292"/>
      <c r="JL19" s="272"/>
      <c r="JM19" s="275"/>
      <c r="JN19" s="276"/>
      <c r="JO19" s="273"/>
      <c r="JP19" s="277"/>
      <c r="JQ19" s="277"/>
      <c r="JR19" s="272"/>
      <c r="JS19" s="272"/>
      <c r="JT19" s="278"/>
      <c r="JV19" s="269" t="str">
        <f aca="false">$B19</f>
        <v>Group C</v>
      </c>
      <c r="JW19" s="271"/>
      <c r="JX19" s="292"/>
      <c r="JY19" s="272"/>
      <c r="JZ19" s="275"/>
      <c r="KA19" s="276"/>
      <c r="KB19" s="273"/>
      <c r="KC19" s="277"/>
      <c r="KD19" s="277"/>
      <c r="KE19" s="272"/>
      <c r="KF19" s="272"/>
      <c r="KG19" s="278"/>
      <c r="KI19" s="269" t="str">
        <f aca="false">$B19</f>
        <v>Group C</v>
      </c>
      <c r="KJ19" s="271"/>
      <c r="KK19" s="292"/>
      <c r="KL19" s="272"/>
      <c r="KM19" s="275"/>
      <c r="KN19" s="276"/>
      <c r="KO19" s="273"/>
      <c r="KP19" s="277"/>
      <c r="KQ19" s="277"/>
      <c r="KR19" s="272"/>
      <c r="KS19" s="272"/>
      <c r="KT19" s="278"/>
      <c r="KV19" s="269" t="str">
        <f aca="false">$B19</f>
        <v>Group C</v>
      </c>
      <c r="KW19" s="271"/>
      <c r="KX19" s="292"/>
      <c r="KY19" s="272"/>
      <c r="KZ19" s="275"/>
      <c r="LA19" s="276"/>
      <c r="LB19" s="273"/>
      <c r="LC19" s="277"/>
      <c r="LD19" s="277"/>
      <c r="LE19" s="272"/>
      <c r="LF19" s="272"/>
      <c r="LG19" s="278"/>
      <c r="LI19" s="269" t="str">
        <f aca="false">$B19</f>
        <v>Group C</v>
      </c>
      <c r="LJ19" s="271"/>
      <c r="LK19" s="292"/>
      <c r="LL19" s="272"/>
      <c r="LM19" s="275"/>
      <c r="LN19" s="276"/>
      <c r="LO19" s="273"/>
      <c r="LP19" s="277"/>
      <c r="LQ19" s="277"/>
      <c r="LR19" s="272"/>
      <c r="LS19" s="272"/>
      <c r="LT19" s="278"/>
      <c r="LV19" s="269" t="str">
        <f aca="false">$B19</f>
        <v>Group C</v>
      </c>
      <c r="LW19" s="271"/>
      <c r="LX19" s="292"/>
      <c r="LY19" s="272"/>
      <c r="LZ19" s="275"/>
      <c r="MA19" s="276"/>
      <c r="MB19" s="273"/>
      <c r="MC19" s="277"/>
      <c r="MD19" s="277"/>
      <c r="ME19" s="272"/>
      <c r="MF19" s="272"/>
      <c r="MG19" s="278"/>
    </row>
    <row r="20" customFormat="false" ht="15.75" hidden="false" customHeight="false" outlineLevel="0" collapsed="false">
      <c r="B20" s="279" t="n">
        <f aca="false">INDEX(Groups!$C$7:$C$65,MATCH(C20,Groups!$D$7:$D$65,0))</f>
        <v>6</v>
      </c>
      <c r="C20" s="280" t="str">
        <f aca="false">CalcC!$P$22</f>
        <v>Brazil</v>
      </c>
      <c r="D20" s="281" t="n">
        <f aca="false">INDEX(Groups!$C$7:$C$65,MATCH(E20,Groups!$D$7:$D$65,0))</f>
        <v>8</v>
      </c>
      <c r="E20" s="280" t="str">
        <f aca="false">CalcC!$Q$22</f>
        <v>Morocco</v>
      </c>
      <c r="F20" s="282" t="n">
        <f aca="false">CalcC!$R$22</f>
        <v>2</v>
      </c>
      <c r="G20" s="283" t="n">
        <f aca="false">CalcC!$S$22</f>
        <v>1</v>
      </c>
      <c r="I20" s="279" t="n">
        <f aca="false">$B20</f>
        <v>6</v>
      </c>
      <c r="J20" s="280" t="str">
        <f aca="false">$C20</f>
        <v>Brazil</v>
      </c>
      <c r="K20" s="281" t="n">
        <f aca="false">$D20</f>
        <v>8</v>
      </c>
      <c r="L20" s="280" t="str">
        <f aca="false">$E20</f>
        <v>Morocco</v>
      </c>
      <c r="M20" s="284"/>
      <c r="N20" s="284"/>
      <c r="O20" s="285"/>
      <c r="P20" s="281" t="str">
        <f aca="false">IF(($F20&lt;&gt;"")*($G20&lt;&gt;"")*(M20&lt;&gt;"")*(N20&lt;&gt;""),($F20&gt;$G20)*(M20&gt;N20)+($F20=$G20)*(M20=N20)+($F20&lt;$G20)*(M20&lt;N20),"")</f>
        <v/>
      </c>
      <c r="Q20" s="281" t="str">
        <f aca="false">IF((P20&lt;&gt;""),IF(OR($F20&lt;&gt;$G20,PrSettings!$M$4="●"),(($F20-$G20)=(M20-N20))*1,0),"")</f>
        <v/>
      </c>
      <c r="R20" s="281" t="str">
        <f aca="false">IF((P20&lt;&gt;""),($F20=M20)*($G20=N20),"")</f>
        <v/>
      </c>
      <c r="S20" s="281" t="str">
        <f aca="false">IF(P20&lt;&gt;"",IF(ABS($F20-$G20)&gt;=PrSettings!$M$7,(ABS($F20-$G20-M20+N20)&lt;=1)*1,IF(AND(P20,$F20=$G20,$F20&gt;=PrSettings!$M$6),(ABS(M20-$F20)&lt;=1)*1,IF(AND(P20,$F20+$G20&gt;=PrSettings!$M$8),(ABS(M20-$F20)+ABS(N20-$G20)&lt;=1)*1,""))),"")</f>
        <v/>
      </c>
      <c r="T20" s="286"/>
      <c r="V20" s="279" t="n">
        <f aca="false">$B20</f>
        <v>6</v>
      </c>
      <c r="W20" s="280" t="str">
        <f aca="false">$C20</f>
        <v>Brazil</v>
      </c>
      <c r="X20" s="281" t="n">
        <f aca="false">$D20</f>
        <v>8</v>
      </c>
      <c r="Y20" s="280" t="str">
        <f aca="false">$E20</f>
        <v>Morocco</v>
      </c>
      <c r="Z20" s="284"/>
      <c r="AA20" s="284"/>
      <c r="AB20" s="285"/>
      <c r="AC20" s="281" t="str">
        <f aca="false">IF(($F20&lt;&gt;"")*($G20&lt;&gt;"")*(Z20&lt;&gt;"")*(AA20&lt;&gt;""),($F20&gt;$G20)*(Z20&gt;AA20)+($F20=$G20)*(Z20=AA20)+($F20&lt;$G20)*(Z20&lt;AA20),"")</f>
        <v/>
      </c>
      <c r="AD20" s="281" t="str">
        <f aca="false">IF((AC20&lt;&gt;""),IF(OR($F20&lt;&gt;$G20,PrSettings!$M$4="●"),(($F20-$G20)=(Z20-AA20))*1,0),"")</f>
        <v/>
      </c>
      <c r="AE20" s="281" t="str">
        <f aca="false">IF((AC20&lt;&gt;""),($F20=Z20)*($G20=AA20),"")</f>
        <v/>
      </c>
      <c r="AF20" s="281" t="str">
        <f aca="false">IF(AC20&lt;&gt;"",IF(ABS($F20-$G20)&gt;=PrSettings!$M$7,(ABS($F20-$G20-Z20+AA20)&lt;=1)*1,IF(AND(AC20,$F20=$G20,$F20&gt;=PrSettings!$M$6),(ABS(Z20-$F20)&lt;=1)*1,IF(AND(AC20,$F20+$G20&gt;=PrSettings!$M$8),(ABS(Z20-$F20)+ABS(AA20-$G20)&lt;=1)*1,""))),"")</f>
        <v/>
      </c>
      <c r="AG20" s="286"/>
      <c r="AI20" s="279" t="n">
        <f aca="false">$B20</f>
        <v>6</v>
      </c>
      <c r="AJ20" s="280" t="str">
        <f aca="false">$C20</f>
        <v>Brazil</v>
      </c>
      <c r="AK20" s="281" t="n">
        <f aca="false">$D20</f>
        <v>8</v>
      </c>
      <c r="AL20" s="280" t="str">
        <f aca="false">$E20</f>
        <v>Morocco</v>
      </c>
      <c r="AM20" s="284"/>
      <c r="AN20" s="284"/>
      <c r="AO20" s="285"/>
      <c r="AP20" s="281" t="str">
        <f aca="false">IF(($F20&lt;&gt;"")*($G20&lt;&gt;"")*(AM20&lt;&gt;"")*(AN20&lt;&gt;""),($F20&gt;$G20)*(AM20&gt;AN20)+($F20=$G20)*(AM20=AN20)+($F20&lt;$G20)*(AM20&lt;AN20),"")</f>
        <v/>
      </c>
      <c r="AQ20" s="281" t="str">
        <f aca="false">IF((AP20&lt;&gt;""),IF(OR($F20&lt;&gt;$G20,PrSettings!$M$4="●"),(($F20-$G20)=(AM20-AN20))*1,0),"")</f>
        <v/>
      </c>
      <c r="AR20" s="281" t="str">
        <f aca="false">IF((AP20&lt;&gt;""),($F20=AM20)*($G20=AN20),"")</f>
        <v/>
      </c>
      <c r="AS20" s="281" t="str">
        <f aca="false">IF(AP20&lt;&gt;"",IF(ABS($F20-$G20)&gt;=PrSettings!$M$7,(ABS($F20-$G20-AM20+AN20)&lt;=1)*1,IF(AND(AP20,$F20=$G20,$F20&gt;=PrSettings!$M$6),(ABS(AM20-$F20)&lt;=1)*1,IF(AND(AP20,$F20+$G20&gt;=PrSettings!$M$8),(ABS(AM20-$F20)+ABS(AN20-$G20)&lt;=1)*1,""))),"")</f>
        <v/>
      </c>
      <c r="AT20" s="286"/>
      <c r="AV20" s="279" t="n">
        <f aca="false">$B20</f>
        <v>6</v>
      </c>
      <c r="AW20" s="280" t="str">
        <f aca="false">$C20</f>
        <v>Brazil</v>
      </c>
      <c r="AX20" s="281" t="n">
        <f aca="false">$D20</f>
        <v>8</v>
      </c>
      <c r="AY20" s="280" t="str">
        <f aca="false">$E20</f>
        <v>Morocco</v>
      </c>
      <c r="AZ20" s="284"/>
      <c r="BA20" s="284"/>
      <c r="BB20" s="285"/>
      <c r="BC20" s="281" t="str">
        <f aca="false">IF(($F20&lt;&gt;"")*($G20&lt;&gt;"")*(AZ20&lt;&gt;"")*(BA20&lt;&gt;""),($F20&gt;$G20)*(AZ20&gt;BA20)+($F20=$G20)*(AZ20=BA20)+($F20&lt;$G20)*(AZ20&lt;BA20),"")</f>
        <v/>
      </c>
      <c r="BD20" s="281" t="str">
        <f aca="false">IF((BC20&lt;&gt;""),IF(OR($F20&lt;&gt;$G20,PrSettings!$M$4="●"),(($F20-$G20)=(AZ20-BA20))*1,0),"")</f>
        <v/>
      </c>
      <c r="BE20" s="281" t="str">
        <f aca="false">IF((BC20&lt;&gt;""),($F20=AZ20)*($G20=BA20),"")</f>
        <v/>
      </c>
      <c r="BF20" s="281" t="str">
        <f aca="false">IF(BC20&lt;&gt;"",IF(ABS($F20-$G20)&gt;=PrSettings!$M$7,(ABS($F20-$G20-AZ20+BA20)&lt;=1)*1,IF(AND(BC20,$F20=$G20,$F20&gt;=PrSettings!$M$6),(ABS(AZ20-$F20)&lt;=1)*1,IF(AND(BC20,$F20+$G20&gt;=PrSettings!$M$8),(ABS(AZ20-$F20)+ABS(BA20-$G20)&lt;=1)*1,""))),"")</f>
        <v/>
      </c>
      <c r="BG20" s="286"/>
      <c r="BI20" s="279" t="n">
        <f aca="false">$B20</f>
        <v>6</v>
      </c>
      <c r="BJ20" s="280" t="str">
        <f aca="false">$C20</f>
        <v>Brazil</v>
      </c>
      <c r="BK20" s="281" t="n">
        <f aca="false">$D20</f>
        <v>8</v>
      </c>
      <c r="BL20" s="280" t="str">
        <f aca="false">$E20</f>
        <v>Morocco</v>
      </c>
      <c r="BM20" s="284"/>
      <c r="BN20" s="284"/>
      <c r="BO20" s="285"/>
      <c r="BP20" s="281" t="str">
        <f aca="false">IF(($F20&lt;&gt;"")*($G20&lt;&gt;"")*(BM20&lt;&gt;"")*(BN20&lt;&gt;""),($F20&gt;$G20)*(BM20&gt;BN20)+($F20=$G20)*(BM20=BN20)+($F20&lt;$G20)*(BM20&lt;BN20),"")</f>
        <v/>
      </c>
      <c r="BQ20" s="281" t="str">
        <f aca="false">IF((BP20&lt;&gt;""),IF(OR($F20&lt;&gt;$G20,PrSettings!$M$4="●"),(($F20-$G20)=(BM20-BN20))*1,0),"")</f>
        <v/>
      </c>
      <c r="BR20" s="281" t="str">
        <f aca="false">IF((BP20&lt;&gt;""),($F20=BM20)*($G20=BN20),"")</f>
        <v/>
      </c>
      <c r="BS20" s="281" t="str">
        <f aca="false">IF(BP20&lt;&gt;"",IF(ABS($F20-$G20)&gt;=PrSettings!$M$7,(ABS($F20-$G20-BM20+BN20)&lt;=1)*1,IF(AND(BP20,$F20=$G20,$F20&gt;=PrSettings!$M$6),(ABS(BM20-$F20)&lt;=1)*1,IF(AND(BP20,$F20+$G20&gt;=PrSettings!$M$8),(ABS(BM20-$F20)+ABS(BN20-$G20)&lt;=1)*1,""))),"")</f>
        <v/>
      </c>
      <c r="BT20" s="286"/>
      <c r="BV20" s="279" t="n">
        <f aca="false">$B20</f>
        <v>6</v>
      </c>
      <c r="BW20" s="280" t="str">
        <f aca="false">$C20</f>
        <v>Brazil</v>
      </c>
      <c r="BX20" s="281" t="n">
        <f aca="false">$D20</f>
        <v>8</v>
      </c>
      <c r="BY20" s="280" t="str">
        <f aca="false">$E20</f>
        <v>Morocco</v>
      </c>
      <c r="BZ20" s="284"/>
      <c r="CA20" s="284"/>
      <c r="CB20" s="285"/>
      <c r="CC20" s="281" t="str">
        <f aca="false">IF(($F20&lt;&gt;"")*($G20&lt;&gt;"")*(BZ20&lt;&gt;"")*(CA20&lt;&gt;""),($F20&gt;$G20)*(BZ20&gt;CA20)+($F20=$G20)*(BZ20=CA20)+($F20&lt;$G20)*(BZ20&lt;CA20),"")</f>
        <v/>
      </c>
      <c r="CD20" s="281" t="str">
        <f aca="false">IF((CC20&lt;&gt;""),IF(OR($F20&lt;&gt;$G20,PrSettings!$M$4="●"),(($F20-$G20)=(BZ20-CA20))*1,0),"")</f>
        <v/>
      </c>
      <c r="CE20" s="281" t="str">
        <f aca="false">IF((CC20&lt;&gt;""),($F20=BZ20)*($G20=CA20),"")</f>
        <v/>
      </c>
      <c r="CF20" s="281" t="str">
        <f aca="false">IF(CC20&lt;&gt;"",IF(ABS($F20-$G20)&gt;=PrSettings!$M$7,(ABS($F20-$G20-BZ20+CA20)&lt;=1)*1,IF(AND(CC20,$F20=$G20,$F20&gt;=PrSettings!$M$6),(ABS(BZ20-$F20)&lt;=1)*1,IF(AND(CC20,$F20+$G20&gt;=PrSettings!$M$8),(ABS(BZ20-$F20)+ABS(CA20-$G20)&lt;=1)*1,""))),"")</f>
        <v/>
      </c>
      <c r="CG20" s="286"/>
      <c r="CI20" s="279" t="n">
        <f aca="false">$B20</f>
        <v>6</v>
      </c>
      <c r="CJ20" s="280" t="str">
        <f aca="false">$C20</f>
        <v>Brazil</v>
      </c>
      <c r="CK20" s="281" t="n">
        <f aca="false">$D20</f>
        <v>8</v>
      </c>
      <c r="CL20" s="280" t="str">
        <f aca="false">$E20</f>
        <v>Morocco</v>
      </c>
      <c r="CM20" s="284"/>
      <c r="CN20" s="284"/>
      <c r="CO20" s="285"/>
      <c r="CP20" s="281" t="str">
        <f aca="false">IF(($F20&lt;&gt;"")*($G20&lt;&gt;"")*(CM20&lt;&gt;"")*(CN20&lt;&gt;""),($F20&gt;$G20)*(CM20&gt;CN20)+($F20=$G20)*(CM20=CN20)+($F20&lt;$G20)*(CM20&lt;CN20),"")</f>
        <v/>
      </c>
      <c r="CQ20" s="281" t="str">
        <f aca="false">IF((CP20&lt;&gt;""),IF(OR($F20&lt;&gt;$G20,PrSettings!$M$4="●"),(($F20-$G20)=(CM20-CN20))*1,0),"")</f>
        <v/>
      </c>
      <c r="CR20" s="281" t="str">
        <f aca="false">IF((CP20&lt;&gt;""),($F20=CM20)*($G20=CN20),"")</f>
        <v/>
      </c>
      <c r="CS20" s="281" t="str">
        <f aca="false">IF(CP20&lt;&gt;"",IF(ABS($F20-$G20)&gt;=PrSettings!$M$7,(ABS($F20-$G20-CM20+CN20)&lt;=1)*1,IF(AND(CP20,$F20=$G20,$F20&gt;=PrSettings!$M$6),(ABS(CM20-$F20)&lt;=1)*1,IF(AND(CP20,$F20+$G20&gt;=PrSettings!$M$8),(ABS(CM20-$F20)+ABS(CN20-$G20)&lt;=1)*1,""))),"")</f>
        <v/>
      </c>
      <c r="CT20" s="286"/>
      <c r="CV20" s="279" t="n">
        <f aca="false">$B20</f>
        <v>6</v>
      </c>
      <c r="CW20" s="280" t="str">
        <f aca="false">$C20</f>
        <v>Brazil</v>
      </c>
      <c r="CX20" s="281" t="n">
        <f aca="false">$D20</f>
        <v>8</v>
      </c>
      <c r="CY20" s="280" t="str">
        <f aca="false">$E20</f>
        <v>Morocco</v>
      </c>
      <c r="CZ20" s="284"/>
      <c r="DA20" s="284"/>
      <c r="DB20" s="285"/>
      <c r="DC20" s="281" t="str">
        <f aca="false">IF(($F20&lt;&gt;"")*($G20&lt;&gt;"")*(CZ20&lt;&gt;"")*(DA20&lt;&gt;""),($F20&gt;$G20)*(CZ20&gt;DA20)+($F20=$G20)*(CZ20=DA20)+($F20&lt;$G20)*(CZ20&lt;DA20),"")</f>
        <v/>
      </c>
      <c r="DD20" s="281" t="str">
        <f aca="false">IF((DC20&lt;&gt;""),IF(OR($F20&lt;&gt;$G20,PrSettings!$M$4="●"),(($F20-$G20)=(CZ20-DA20))*1,0),"")</f>
        <v/>
      </c>
      <c r="DE20" s="281" t="str">
        <f aca="false">IF((DC20&lt;&gt;""),($F20=CZ20)*($G20=DA20),"")</f>
        <v/>
      </c>
      <c r="DF20" s="281" t="str">
        <f aca="false">IF(DC20&lt;&gt;"",IF(ABS($F20-$G20)&gt;=PrSettings!$M$7,(ABS($F20-$G20-CZ20+DA20)&lt;=1)*1,IF(AND(DC20,$F20=$G20,$F20&gt;=PrSettings!$M$6),(ABS(CZ20-$F20)&lt;=1)*1,IF(AND(DC20,$F20+$G20&gt;=PrSettings!$M$8),(ABS(CZ20-$F20)+ABS(DA20-$G20)&lt;=1)*1,""))),"")</f>
        <v/>
      </c>
      <c r="DG20" s="286"/>
      <c r="DI20" s="279" t="n">
        <f aca="false">$B20</f>
        <v>6</v>
      </c>
      <c r="DJ20" s="280" t="str">
        <f aca="false">$C20</f>
        <v>Brazil</v>
      </c>
      <c r="DK20" s="281" t="n">
        <f aca="false">$D20</f>
        <v>8</v>
      </c>
      <c r="DL20" s="280" t="str">
        <f aca="false">$E20</f>
        <v>Morocco</v>
      </c>
      <c r="DM20" s="284"/>
      <c r="DN20" s="284"/>
      <c r="DO20" s="285"/>
      <c r="DP20" s="281" t="str">
        <f aca="false">IF(($F20&lt;&gt;"")*($G20&lt;&gt;"")*(DM20&lt;&gt;"")*(DN20&lt;&gt;""),($F20&gt;$G20)*(DM20&gt;DN20)+($F20=$G20)*(DM20=DN20)+($F20&lt;$G20)*(DM20&lt;DN20),"")</f>
        <v/>
      </c>
      <c r="DQ20" s="281" t="str">
        <f aca="false">IF((DP20&lt;&gt;""),IF(OR($F20&lt;&gt;$G20,PrSettings!$M$4="●"),(($F20-$G20)=(DM20-DN20))*1,0),"")</f>
        <v/>
      </c>
      <c r="DR20" s="281" t="str">
        <f aca="false">IF((DP20&lt;&gt;""),($F20=DM20)*($G20=DN20),"")</f>
        <v/>
      </c>
      <c r="DS20" s="281" t="str">
        <f aca="false">IF(DP20&lt;&gt;"",IF(ABS($F20-$G20)&gt;=PrSettings!$M$7,(ABS($F20-$G20-DM20+DN20)&lt;=1)*1,IF(AND(DP20,$F20=$G20,$F20&gt;=PrSettings!$M$6),(ABS(DM20-$F20)&lt;=1)*1,IF(AND(DP20,$F20+$G20&gt;=PrSettings!$M$8),(ABS(DM20-$F20)+ABS(DN20-$G20)&lt;=1)*1,""))),"")</f>
        <v/>
      </c>
      <c r="DT20" s="286"/>
      <c r="DV20" s="279" t="n">
        <f aca="false">$B20</f>
        <v>6</v>
      </c>
      <c r="DW20" s="280" t="str">
        <f aca="false">$C20</f>
        <v>Brazil</v>
      </c>
      <c r="DX20" s="281" t="n">
        <f aca="false">$D20</f>
        <v>8</v>
      </c>
      <c r="DY20" s="280" t="str">
        <f aca="false">$E20</f>
        <v>Morocco</v>
      </c>
      <c r="DZ20" s="284"/>
      <c r="EA20" s="284"/>
      <c r="EB20" s="285"/>
      <c r="EC20" s="281" t="str">
        <f aca="false">IF(($F20&lt;&gt;"")*($G20&lt;&gt;"")*(DZ20&lt;&gt;"")*(EA20&lt;&gt;""),($F20&gt;$G20)*(DZ20&gt;EA20)+($F20=$G20)*(DZ20=EA20)+($F20&lt;$G20)*(DZ20&lt;EA20),"")</f>
        <v/>
      </c>
      <c r="ED20" s="281" t="str">
        <f aca="false">IF((EC20&lt;&gt;""),IF(OR($F20&lt;&gt;$G20,PrSettings!$M$4="●"),(($F20-$G20)=(DZ20-EA20))*1,0),"")</f>
        <v/>
      </c>
      <c r="EE20" s="281" t="str">
        <f aca="false">IF((EC20&lt;&gt;""),($F20=DZ20)*($G20=EA20),"")</f>
        <v/>
      </c>
      <c r="EF20" s="281" t="str">
        <f aca="false">IF(EC20&lt;&gt;"",IF(ABS($F20-$G20)&gt;=PrSettings!$M$7,(ABS($F20-$G20-DZ20+EA20)&lt;=1)*1,IF(AND(EC20,$F20=$G20,$F20&gt;=PrSettings!$M$6),(ABS(DZ20-$F20)&lt;=1)*1,IF(AND(EC20,$F20+$G20&gt;=PrSettings!$M$8),(ABS(DZ20-$F20)+ABS(EA20-$G20)&lt;=1)*1,""))),"")</f>
        <v/>
      </c>
      <c r="EG20" s="286"/>
      <c r="EI20" s="279" t="n">
        <f aca="false">$B20</f>
        <v>6</v>
      </c>
      <c r="EJ20" s="280" t="str">
        <f aca="false">$C20</f>
        <v>Brazil</v>
      </c>
      <c r="EK20" s="281" t="n">
        <f aca="false">$D20</f>
        <v>8</v>
      </c>
      <c r="EL20" s="280" t="str">
        <f aca="false">$E20</f>
        <v>Morocco</v>
      </c>
      <c r="EM20" s="284"/>
      <c r="EN20" s="284"/>
      <c r="EO20" s="285"/>
      <c r="EP20" s="281" t="str">
        <f aca="false">IF(($F20&lt;&gt;"")*($G20&lt;&gt;"")*(EM20&lt;&gt;"")*(EN20&lt;&gt;""),($F20&gt;$G20)*(EM20&gt;EN20)+($F20=$G20)*(EM20=EN20)+($F20&lt;$G20)*(EM20&lt;EN20),"")</f>
        <v/>
      </c>
      <c r="EQ20" s="281" t="str">
        <f aca="false">IF((EP20&lt;&gt;""),IF(OR($F20&lt;&gt;$G20,PrSettings!$M$4="●"),(($F20-$G20)=(EM20-EN20))*1,0),"")</f>
        <v/>
      </c>
      <c r="ER20" s="281" t="str">
        <f aca="false">IF((EP20&lt;&gt;""),($F20=EM20)*($G20=EN20),"")</f>
        <v/>
      </c>
      <c r="ES20" s="281" t="str">
        <f aca="false">IF(EP20&lt;&gt;"",IF(ABS($F20-$G20)&gt;=PrSettings!$M$7,(ABS($F20-$G20-EM20+EN20)&lt;=1)*1,IF(AND(EP20,$F20=$G20,$F20&gt;=PrSettings!$M$6),(ABS(EM20-$F20)&lt;=1)*1,IF(AND(EP20,$F20+$G20&gt;=PrSettings!$M$8),(ABS(EM20-$F20)+ABS(EN20-$G20)&lt;=1)*1,""))),"")</f>
        <v/>
      </c>
      <c r="ET20" s="286"/>
      <c r="EV20" s="279" t="n">
        <f aca="false">$B20</f>
        <v>6</v>
      </c>
      <c r="EW20" s="280" t="str">
        <f aca="false">$C20</f>
        <v>Brazil</v>
      </c>
      <c r="EX20" s="281" t="n">
        <f aca="false">$D20</f>
        <v>8</v>
      </c>
      <c r="EY20" s="280" t="str">
        <f aca="false">$E20</f>
        <v>Morocco</v>
      </c>
      <c r="EZ20" s="284"/>
      <c r="FA20" s="284"/>
      <c r="FB20" s="285"/>
      <c r="FC20" s="281" t="str">
        <f aca="false">IF(($F20&lt;&gt;"")*($G20&lt;&gt;"")*(EZ20&lt;&gt;"")*(FA20&lt;&gt;""),($F20&gt;$G20)*(EZ20&gt;FA20)+($F20=$G20)*(EZ20=FA20)+($F20&lt;$G20)*(EZ20&lt;FA20),"")</f>
        <v/>
      </c>
      <c r="FD20" s="281" t="str">
        <f aca="false">IF((FC20&lt;&gt;""),IF(OR($F20&lt;&gt;$G20,PrSettings!$M$4="●"),(($F20-$G20)=(EZ20-FA20))*1,0),"")</f>
        <v/>
      </c>
      <c r="FE20" s="281" t="str">
        <f aca="false">IF((FC20&lt;&gt;""),($F20=EZ20)*($G20=FA20),"")</f>
        <v/>
      </c>
      <c r="FF20" s="281" t="str">
        <f aca="false">IF(FC20&lt;&gt;"",IF(ABS($F20-$G20)&gt;=PrSettings!$M$7,(ABS($F20-$G20-EZ20+FA20)&lt;=1)*1,IF(AND(FC20,$F20=$G20,$F20&gt;=PrSettings!$M$6),(ABS(EZ20-$F20)&lt;=1)*1,IF(AND(FC20,$F20+$G20&gt;=PrSettings!$M$8),(ABS(EZ20-$F20)+ABS(FA20-$G20)&lt;=1)*1,""))),"")</f>
        <v/>
      </c>
      <c r="FG20" s="286"/>
      <c r="FI20" s="279" t="n">
        <f aca="false">$B20</f>
        <v>6</v>
      </c>
      <c r="FJ20" s="280" t="str">
        <f aca="false">$C20</f>
        <v>Brazil</v>
      </c>
      <c r="FK20" s="281" t="n">
        <f aca="false">$D20</f>
        <v>8</v>
      </c>
      <c r="FL20" s="280" t="str">
        <f aca="false">$E20</f>
        <v>Morocco</v>
      </c>
      <c r="FM20" s="284"/>
      <c r="FN20" s="284"/>
      <c r="FO20" s="285"/>
      <c r="FP20" s="281" t="str">
        <f aca="false">IF(($F20&lt;&gt;"")*($G20&lt;&gt;"")*(FM20&lt;&gt;"")*(FN20&lt;&gt;""),($F20&gt;$G20)*(FM20&gt;FN20)+($F20=$G20)*(FM20=FN20)+($F20&lt;$G20)*(FM20&lt;FN20),"")</f>
        <v/>
      </c>
      <c r="FQ20" s="281" t="str">
        <f aca="false">IF((FP20&lt;&gt;""),IF(OR($F20&lt;&gt;$G20,PrSettings!$M$4="●"),(($F20-$G20)=(FM20-FN20))*1,0),"")</f>
        <v/>
      </c>
      <c r="FR20" s="281" t="str">
        <f aca="false">IF((FP20&lt;&gt;""),($F20=FM20)*($G20=FN20),"")</f>
        <v/>
      </c>
      <c r="FS20" s="281" t="str">
        <f aca="false">IF(FP20&lt;&gt;"",IF(ABS($F20-$G20)&gt;=PrSettings!$M$7,(ABS($F20-$G20-FM20+FN20)&lt;=1)*1,IF(AND(FP20,$F20=$G20,$F20&gt;=PrSettings!$M$6),(ABS(FM20-$F20)&lt;=1)*1,IF(AND(FP20,$F20+$G20&gt;=PrSettings!$M$8),(ABS(FM20-$F20)+ABS(FN20-$G20)&lt;=1)*1,""))),"")</f>
        <v/>
      </c>
      <c r="FT20" s="286"/>
      <c r="FV20" s="279" t="n">
        <f aca="false">$B20</f>
        <v>6</v>
      </c>
      <c r="FW20" s="280" t="str">
        <f aca="false">$C20</f>
        <v>Brazil</v>
      </c>
      <c r="FX20" s="281" t="n">
        <f aca="false">$D20</f>
        <v>8</v>
      </c>
      <c r="FY20" s="280" t="str">
        <f aca="false">$E20</f>
        <v>Morocco</v>
      </c>
      <c r="FZ20" s="284"/>
      <c r="GA20" s="284"/>
      <c r="GB20" s="285"/>
      <c r="GC20" s="281" t="str">
        <f aca="false">IF(($F20&lt;&gt;"")*($G20&lt;&gt;"")*(FZ20&lt;&gt;"")*(GA20&lt;&gt;""),($F20&gt;$G20)*(FZ20&gt;GA20)+($F20=$G20)*(FZ20=GA20)+($F20&lt;$G20)*(FZ20&lt;GA20),"")</f>
        <v/>
      </c>
      <c r="GD20" s="281" t="str">
        <f aca="false">IF((GC20&lt;&gt;""),IF(OR($F20&lt;&gt;$G20,PrSettings!$M$4="●"),(($F20-$G20)=(FZ20-GA20))*1,0),"")</f>
        <v/>
      </c>
      <c r="GE20" s="281" t="str">
        <f aca="false">IF((GC20&lt;&gt;""),($F20=FZ20)*($G20=GA20),"")</f>
        <v/>
      </c>
      <c r="GF20" s="281" t="str">
        <f aca="false">IF(GC20&lt;&gt;"",IF(ABS($F20-$G20)&gt;=PrSettings!$M$7,(ABS($F20-$G20-FZ20+GA20)&lt;=1)*1,IF(AND(GC20,$F20=$G20,$F20&gt;=PrSettings!$M$6),(ABS(FZ20-$F20)&lt;=1)*1,IF(AND(GC20,$F20+$G20&gt;=PrSettings!$M$8),(ABS(FZ20-$F20)+ABS(GA20-$G20)&lt;=1)*1,""))),"")</f>
        <v/>
      </c>
      <c r="GG20" s="286"/>
      <c r="GI20" s="279" t="n">
        <f aca="false">$B20</f>
        <v>6</v>
      </c>
      <c r="GJ20" s="280" t="str">
        <f aca="false">$C20</f>
        <v>Brazil</v>
      </c>
      <c r="GK20" s="281" t="n">
        <f aca="false">$D20</f>
        <v>8</v>
      </c>
      <c r="GL20" s="280" t="str">
        <f aca="false">$E20</f>
        <v>Morocco</v>
      </c>
      <c r="GM20" s="284"/>
      <c r="GN20" s="284"/>
      <c r="GO20" s="285"/>
      <c r="GP20" s="281" t="str">
        <f aca="false">IF(($F20&lt;&gt;"")*($G20&lt;&gt;"")*(GM20&lt;&gt;"")*(GN20&lt;&gt;""),($F20&gt;$G20)*(GM20&gt;GN20)+($F20=$G20)*(GM20=GN20)+($F20&lt;$G20)*(GM20&lt;GN20),"")</f>
        <v/>
      </c>
      <c r="GQ20" s="281" t="str">
        <f aca="false">IF((GP20&lt;&gt;""),IF(OR($F20&lt;&gt;$G20,PrSettings!$M$4="●"),(($F20-$G20)=(GM20-GN20))*1,0),"")</f>
        <v/>
      </c>
      <c r="GR20" s="281" t="str">
        <f aca="false">IF((GP20&lt;&gt;""),($F20=GM20)*($G20=GN20),"")</f>
        <v/>
      </c>
      <c r="GS20" s="281" t="str">
        <f aca="false">IF(GP20&lt;&gt;"",IF(ABS($F20-$G20)&gt;=PrSettings!$M$7,(ABS($F20-$G20-GM20+GN20)&lt;=1)*1,IF(AND(GP20,$F20=$G20,$F20&gt;=PrSettings!$M$6),(ABS(GM20-$F20)&lt;=1)*1,IF(AND(GP20,$F20+$G20&gt;=PrSettings!$M$8),(ABS(GM20-$F20)+ABS(GN20-$G20)&lt;=1)*1,""))),"")</f>
        <v/>
      </c>
      <c r="GT20" s="286"/>
      <c r="GV20" s="279" t="n">
        <f aca="false">$B20</f>
        <v>6</v>
      </c>
      <c r="GW20" s="280" t="str">
        <f aca="false">$C20</f>
        <v>Brazil</v>
      </c>
      <c r="GX20" s="281" t="n">
        <f aca="false">$D20</f>
        <v>8</v>
      </c>
      <c r="GY20" s="280" t="str">
        <f aca="false">$E20</f>
        <v>Morocco</v>
      </c>
      <c r="GZ20" s="284"/>
      <c r="HA20" s="284"/>
      <c r="HB20" s="285"/>
      <c r="HC20" s="281" t="str">
        <f aca="false">IF(($F20&lt;&gt;"")*($G20&lt;&gt;"")*(GZ20&lt;&gt;"")*(HA20&lt;&gt;""),($F20&gt;$G20)*(GZ20&gt;HA20)+($F20=$G20)*(GZ20=HA20)+($F20&lt;$G20)*(GZ20&lt;HA20),"")</f>
        <v/>
      </c>
      <c r="HD20" s="281" t="str">
        <f aca="false">IF((HC20&lt;&gt;""),IF(OR($F20&lt;&gt;$G20,PrSettings!$M$4="●"),(($F20-$G20)=(GZ20-HA20))*1,0),"")</f>
        <v/>
      </c>
      <c r="HE20" s="281" t="str">
        <f aca="false">IF((HC20&lt;&gt;""),($F20=GZ20)*($G20=HA20),"")</f>
        <v/>
      </c>
      <c r="HF20" s="281" t="str">
        <f aca="false">IF(HC20&lt;&gt;"",IF(ABS($F20-$G20)&gt;=PrSettings!$M$7,(ABS($F20-$G20-GZ20+HA20)&lt;=1)*1,IF(AND(HC20,$F20=$G20,$F20&gt;=PrSettings!$M$6),(ABS(GZ20-$F20)&lt;=1)*1,IF(AND(HC20,$F20+$G20&gt;=PrSettings!$M$8),(ABS(GZ20-$F20)+ABS(HA20-$G20)&lt;=1)*1,""))),"")</f>
        <v/>
      </c>
      <c r="HG20" s="286"/>
      <c r="HI20" s="279" t="n">
        <f aca="false">$B20</f>
        <v>6</v>
      </c>
      <c r="HJ20" s="280" t="str">
        <f aca="false">$C20</f>
        <v>Brazil</v>
      </c>
      <c r="HK20" s="281" t="n">
        <f aca="false">$D20</f>
        <v>8</v>
      </c>
      <c r="HL20" s="280" t="str">
        <f aca="false">$E20</f>
        <v>Morocco</v>
      </c>
      <c r="HM20" s="284"/>
      <c r="HN20" s="284"/>
      <c r="HO20" s="285"/>
      <c r="HP20" s="281" t="str">
        <f aca="false">IF(($F20&lt;&gt;"")*($G20&lt;&gt;"")*(HM20&lt;&gt;"")*(HN20&lt;&gt;""),($F20&gt;$G20)*(HM20&gt;HN20)+($F20=$G20)*(HM20=HN20)+($F20&lt;$G20)*(HM20&lt;HN20),"")</f>
        <v/>
      </c>
      <c r="HQ20" s="281" t="str">
        <f aca="false">IF((HP20&lt;&gt;""),IF(OR($F20&lt;&gt;$G20,PrSettings!$M$4="●"),(($F20-$G20)=(HM20-HN20))*1,0),"")</f>
        <v/>
      </c>
      <c r="HR20" s="281" t="str">
        <f aca="false">IF((HP20&lt;&gt;""),($F20=HM20)*($G20=HN20),"")</f>
        <v/>
      </c>
      <c r="HS20" s="281" t="str">
        <f aca="false">IF(HP20&lt;&gt;"",IF(ABS($F20-$G20)&gt;=PrSettings!$M$7,(ABS($F20-$G20-HM20+HN20)&lt;=1)*1,IF(AND(HP20,$F20=$G20,$F20&gt;=PrSettings!$M$6),(ABS(HM20-$F20)&lt;=1)*1,IF(AND(HP20,$F20+$G20&gt;=PrSettings!$M$8),(ABS(HM20-$F20)+ABS(HN20-$G20)&lt;=1)*1,""))),"")</f>
        <v/>
      </c>
      <c r="HT20" s="286"/>
      <c r="HV20" s="279" t="n">
        <f aca="false">$B20</f>
        <v>6</v>
      </c>
      <c r="HW20" s="280" t="str">
        <f aca="false">$C20</f>
        <v>Brazil</v>
      </c>
      <c r="HX20" s="281" t="n">
        <f aca="false">$D20</f>
        <v>8</v>
      </c>
      <c r="HY20" s="280" t="str">
        <f aca="false">$E20</f>
        <v>Morocco</v>
      </c>
      <c r="HZ20" s="284"/>
      <c r="IA20" s="284"/>
      <c r="IB20" s="285"/>
      <c r="IC20" s="281" t="str">
        <f aca="false">IF(($F20&lt;&gt;"")*($G20&lt;&gt;"")*(HZ20&lt;&gt;"")*(IA20&lt;&gt;""),($F20&gt;$G20)*(HZ20&gt;IA20)+($F20=$G20)*(HZ20=IA20)+($F20&lt;$G20)*(HZ20&lt;IA20),"")</f>
        <v/>
      </c>
      <c r="ID20" s="281" t="str">
        <f aca="false">IF((IC20&lt;&gt;""),IF(OR($F20&lt;&gt;$G20,PrSettings!$M$4="●"),(($F20-$G20)=(HZ20-IA20))*1,0),"")</f>
        <v/>
      </c>
      <c r="IE20" s="281" t="str">
        <f aca="false">IF((IC20&lt;&gt;""),($F20=HZ20)*($G20=IA20),"")</f>
        <v/>
      </c>
      <c r="IF20" s="281" t="str">
        <f aca="false">IF(IC20&lt;&gt;"",IF(ABS($F20-$G20)&gt;=PrSettings!$M$7,(ABS($F20-$G20-HZ20+IA20)&lt;=1)*1,IF(AND(IC20,$F20=$G20,$F20&gt;=PrSettings!$M$6),(ABS(HZ20-$F20)&lt;=1)*1,IF(AND(IC20,$F20+$G20&gt;=PrSettings!$M$8),(ABS(HZ20-$F20)+ABS(IA20-$G20)&lt;=1)*1,""))),"")</f>
        <v/>
      </c>
      <c r="IG20" s="286"/>
      <c r="II20" s="279" t="n">
        <f aca="false">$B20</f>
        <v>6</v>
      </c>
      <c r="IJ20" s="280" t="str">
        <f aca="false">$C20</f>
        <v>Brazil</v>
      </c>
      <c r="IK20" s="281" t="n">
        <f aca="false">$D20</f>
        <v>8</v>
      </c>
      <c r="IL20" s="280" t="str">
        <f aca="false">$E20</f>
        <v>Morocco</v>
      </c>
      <c r="IM20" s="284"/>
      <c r="IN20" s="284"/>
      <c r="IO20" s="285"/>
      <c r="IP20" s="281" t="str">
        <f aca="false">IF(($F20&lt;&gt;"")*($G20&lt;&gt;"")*(IM20&lt;&gt;"")*(IN20&lt;&gt;""),($F20&gt;$G20)*(IM20&gt;IN20)+($F20=$G20)*(IM20=IN20)+($F20&lt;$G20)*(IM20&lt;IN20),"")</f>
        <v/>
      </c>
      <c r="IQ20" s="281" t="str">
        <f aca="false">IF((IP20&lt;&gt;""),IF(OR($F20&lt;&gt;$G20,PrSettings!$M$4="●"),(($F20-$G20)=(IM20-IN20))*1,0),"")</f>
        <v/>
      </c>
      <c r="IR20" s="281" t="str">
        <f aca="false">IF((IP20&lt;&gt;""),($F20=IM20)*($G20=IN20),"")</f>
        <v/>
      </c>
      <c r="IS20" s="281" t="str">
        <f aca="false">IF(IP20&lt;&gt;"",IF(ABS($F20-$G20)&gt;=PrSettings!$M$7,(ABS($F20-$G20-IM20+IN20)&lt;=1)*1,IF(AND(IP20,$F20=$G20,$F20&gt;=PrSettings!$M$6),(ABS(IM20-$F20)&lt;=1)*1,IF(AND(IP20,$F20+$G20&gt;=PrSettings!$M$8),(ABS(IM20-$F20)+ABS(IN20-$G20)&lt;=1)*1,""))),"")</f>
        <v/>
      </c>
      <c r="IT20" s="286"/>
      <c r="IV20" s="279" t="n">
        <f aca="false">$B20</f>
        <v>6</v>
      </c>
      <c r="IW20" s="280" t="str">
        <f aca="false">$C20</f>
        <v>Brazil</v>
      </c>
      <c r="IX20" s="281" t="n">
        <f aca="false">$D20</f>
        <v>8</v>
      </c>
      <c r="IY20" s="280" t="str">
        <f aca="false">$E20</f>
        <v>Morocco</v>
      </c>
      <c r="IZ20" s="284"/>
      <c r="JA20" s="284"/>
      <c r="JB20" s="285"/>
      <c r="JC20" s="281" t="str">
        <f aca="false">IF(($F20&lt;&gt;"")*($G20&lt;&gt;"")*(IZ20&lt;&gt;"")*(JA20&lt;&gt;""),($F20&gt;$G20)*(IZ20&gt;JA20)+($F20=$G20)*(IZ20=JA20)+($F20&lt;$G20)*(IZ20&lt;JA20),"")</f>
        <v/>
      </c>
      <c r="JD20" s="281" t="str">
        <f aca="false">IF((JC20&lt;&gt;""),IF(OR($F20&lt;&gt;$G20,PrSettings!$M$4="●"),(($F20-$G20)=(IZ20-JA20))*1,0),"")</f>
        <v/>
      </c>
      <c r="JE20" s="281" t="str">
        <f aca="false">IF((JC20&lt;&gt;""),($F20=IZ20)*($G20=JA20),"")</f>
        <v/>
      </c>
      <c r="JF20" s="281" t="str">
        <f aca="false">IF(JC20&lt;&gt;"",IF(ABS($F20-$G20)&gt;=PrSettings!$M$7,(ABS($F20-$G20-IZ20+JA20)&lt;=1)*1,IF(AND(JC20,$F20=$G20,$F20&gt;=PrSettings!$M$6),(ABS(IZ20-$F20)&lt;=1)*1,IF(AND(JC20,$F20+$G20&gt;=PrSettings!$M$8),(ABS(IZ20-$F20)+ABS(JA20-$G20)&lt;=1)*1,""))),"")</f>
        <v/>
      </c>
      <c r="JG20" s="286"/>
      <c r="JI20" s="279" t="n">
        <f aca="false">$B20</f>
        <v>6</v>
      </c>
      <c r="JJ20" s="280" t="str">
        <f aca="false">$C20</f>
        <v>Brazil</v>
      </c>
      <c r="JK20" s="281" t="n">
        <f aca="false">$D20</f>
        <v>8</v>
      </c>
      <c r="JL20" s="280" t="str">
        <f aca="false">$E20</f>
        <v>Morocco</v>
      </c>
      <c r="JM20" s="284"/>
      <c r="JN20" s="284"/>
      <c r="JO20" s="285"/>
      <c r="JP20" s="281" t="str">
        <f aca="false">IF(($F20&lt;&gt;"")*($G20&lt;&gt;"")*(JM20&lt;&gt;"")*(JN20&lt;&gt;""),($F20&gt;$G20)*(JM20&gt;JN20)+($F20=$G20)*(JM20=JN20)+($F20&lt;$G20)*(JM20&lt;JN20),"")</f>
        <v/>
      </c>
      <c r="JQ20" s="281" t="str">
        <f aca="false">IF((JP20&lt;&gt;""),IF(OR($F20&lt;&gt;$G20,PrSettings!$M$4="●"),(($F20-$G20)=(JM20-JN20))*1,0),"")</f>
        <v/>
      </c>
      <c r="JR20" s="281" t="str">
        <f aca="false">IF((JP20&lt;&gt;""),($F20=JM20)*($G20=JN20),"")</f>
        <v/>
      </c>
      <c r="JS20" s="281" t="str">
        <f aca="false">IF(JP20&lt;&gt;"",IF(ABS($F20-$G20)&gt;=PrSettings!$M$7,(ABS($F20-$G20-JM20+JN20)&lt;=1)*1,IF(AND(JP20,$F20=$G20,$F20&gt;=PrSettings!$M$6),(ABS(JM20-$F20)&lt;=1)*1,IF(AND(JP20,$F20+$G20&gt;=PrSettings!$M$8),(ABS(JM20-$F20)+ABS(JN20-$G20)&lt;=1)*1,""))),"")</f>
        <v/>
      </c>
      <c r="JT20" s="286"/>
      <c r="JV20" s="279" t="n">
        <f aca="false">$B20</f>
        <v>6</v>
      </c>
      <c r="JW20" s="280" t="str">
        <f aca="false">$C20</f>
        <v>Brazil</v>
      </c>
      <c r="JX20" s="281" t="n">
        <f aca="false">$D20</f>
        <v>8</v>
      </c>
      <c r="JY20" s="280" t="str">
        <f aca="false">$E20</f>
        <v>Morocco</v>
      </c>
      <c r="JZ20" s="284"/>
      <c r="KA20" s="284"/>
      <c r="KB20" s="285"/>
      <c r="KC20" s="281" t="str">
        <f aca="false">IF(($F20&lt;&gt;"")*($G20&lt;&gt;"")*(JZ20&lt;&gt;"")*(KA20&lt;&gt;""),($F20&gt;$G20)*(JZ20&gt;KA20)+($F20=$G20)*(JZ20=KA20)+($F20&lt;$G20)*(JZ20&lt;KA20),"")</f>
        <v/>
      </c>
      <c r="KD20" s="281" t="str">
        <f aca="false">IF((KC20&lt;&gt;""),IF(OR($F20&lt;&gt;$G20,PrSettings!$M$4="●"),(($F20-$G20)=(JZ20-KA20))*1,0),"")</f>
        <v/>
      </c>
      <c r="KE20" s="281" t="str">
        <f aca="false">IF((KC20&lt;&gt;""),($F20=JZ20)*($G20=KA20),"")</f>
        <v/>
      </c>
      <c r="KF20" s="281" t="str">
        <f aca="false">IF(KC20&lt;&gt;"",IF(ABS($F20-$G20)&gt;=PrSettings!$M$7,(ABS($F20-$G20-JZ20+KA20)&lt;=1)*1,IF(AND(KC20,$F20=$G20,$F20&gt;=PrSettings!$M$6),(ABS(JZ20-$F20)&lt;=1)*1,IF(AND(KC20,$F20+$G20&gt;=PrSettings!$M$8),(ABS(JZ20-$F20)+ABS(KA20-$G20)&lt;=1)*1,""))),"")</f>
        <v/>
      </c>
      <c r="KG20" s="286"/>
      <c r="KI20" s="279" t="n">
        <f aca="false">$B20</f>
        <v>6</v>
      </c>
      <c r="KJ20" s="280" t="str">
        <f aca="false">$C20</f>
        <v>Brazil</v>
      </c>
      <c r="KK20" s="281" t="n">
        <f aca="false">$D20</f>
        <v>8</v>
      </c>
      <c r="KL20" s="280" t="str">
        <f aca="false">$E20</f>
        <v>Morocco</v>
      </c>
      <c r="KM20" s="284"/>
      <c r="KN20" s="284"/>
      <c r="KO20" s="285"/>
      <c r="KP20" s="281" t="str">
        <f aca="false">IF(($F20&lt;&gt;"")*($G20&lt;&gt;"")*(KM20&lt;&gt;"")*(KN20&lt;&gt;""),($F20&gt;$G20)*(KM20&gt;KN20)+($F20=$G20)*(KM20=KN20)+($F20&lt;$G20)*(KM20&lt;KN20),"")</f>
        <v/>
      </c>
      <c r="KQ20" s="281" t="str">
        <f aca="false">IF((KP20&lt;&gt;""),IF(OR($F20&lt;&gt;$G20,PrSettings!$M$4="●"),(($F20-$G20)=(KM20-KN20))*1,0),"")</f>
        <v/>
      </c>
      <c r="KR20" s="281" t="str">
        <f aca="false">IF((KP20&lt;&gt;""),($F20=KM20)*($G20=KN20),"")</f>
        <v/>
      </c>
      <c r="KS20" s="281" t="str">
        <f aca="false">IF(KP20&lt;&gt;"",IF(ABS($F20-$G20)&gt;=PrSettings!$M$7,(ABS($F20-$G20-KM20+KN20)&lt;=1)*1,IF(AND(KP20,$F20=$G20,$F20&gt;=PrSettings!$M$6),(ABS(KM20-$F20)&lt;=1)*1,IF(AND(KP20,$F20+$G20&gt;=PrSettings!$M$8),(ABS(KM20-$F20)+ABS(KN20-$G20)&lt;=1)*1,""))),"")</f>
        <v/>
      </c>
      <c r="KT20" s="286"/>
      <c r="KV20" s="279" t="n">
        <f aca="false">$B20</f>
        <v>6</v>
      </c>
      <c r="KW20" s="280" t="str">
        <f aca="false">$C20</f>
        <v>Brazil</v>
      </c>
      <c r="KX20" s="281" t="n">
        <f aca="false">$D20</f>
        <v>8</v>
      </c>
      <c r="KY20" s="280" t="str">
        <f aca="false">$E20</f>
        <v>Morocco</v>
      </c>
      <c r="KZ20" s="284"/>
      <c r="LA20" s="284"/>
      <c r="LB20" s="285"/>
      <c r="LC20" s="281" t="str">
        <f aca="false">IF(($F20&lt;&gt;"")*($G20&lt;&gt;"")*(KZ20&lt;&gt;"")*(LA20&lt;&gt;""),($F20&gt;$G20)*(KZ20&gt;LA20)+($F20=$G20)*(KZ20=LA20)+($F20&lt;$G20)*(KZ20&lt;LA20),"")</f>
        <v/>
      </c>
      <c r="LD20" s="281" t="str">
        <f aca="false">IF((LC20&lt;&gt;""),IF(OR($F20&lt;&gt;$G20,PrSettings!$M$4="●"),(($F20-$G20)=(KZ20-LA20))*1,0),"")</f>
        <v/>
      </c>
      <c r="LE20" s="281" t="str">
        <f aca="false">IF((LC20&lt;&gt;""),($F20=KZ20)*($G20=LA20),"")</f>
        <v/>
      </c>
      <c r="LF20" s="281" t="str">
        <f aca="false">IF(LC20&lt;&gt;"",IF(ABS($F20-$G20)&gt;=PrSettings!$M$7,(ABS($F20-$G20-KZ20+LA20)&lt;=1)*1,IF(AND(LC20,$F20=$G20,$F20&gt;=PrSettings!$M$6),(ABS(KZ20-$F20)&lt;=1)*1,IF(AND(LC20,$F20+$G20&gt;=PrSettings!$M$8),(ABS(KZ20-$F20)+ABS(LA20-$G20)&lt;=1)*1,""))),"")</f>
        <v/>
      </c>
      <c r="LG20" s="286"/>
      <c r="LI20" s="279" t="n">
        <f aca="false">$B20</f>
        <v>6</v>
      </c>
      <c r="LJ20" s="280" t="str">
        <f aca="false">$C20</f>
        <v>Brazil</v>
      </c>
      <c r="LK20" s="281" t="n">
        <f aca="false">$D20</f>
        <v>8</v>
      </c>
      <c r="LL20" s="280" t="str">
        <f aca="false">$E20</f>
        <v>Morocco</v>
      </c>
      <c r="LM20" s="284"/>
      <c r="LN20" s="284"/>
      <c r="LO20" s="285"/>
      <c r="LP20" s="281" t="str">
        <f aca="false">IF(($F20&lt;&gt;"")*($G20&lt;&gt;"")*(LM20&lt;&gt;"")*(LN20&lt;&gt;""),($F20&gt;$G20)*(LM20&gt;LN20)+($F20=$G20)*(LM20=LN20)+($F20&lt;$G20)*(LM20&lt;LN20),"")</f>
        <v/>
      </c>
      <c r="LQ20" s="281" t="str">
        <f aca="false">IF((LP20&lt;&gt;""),IF(OR($F20&lt;&gt;$G20,PrSettings!$M$4="●"),(($F20-$G20)=(LM20-LN20))*1,0),"")</f>
        <v/>
      </c>
      <c r="LR20" s="281" t="str">
        <f aca="false">IF((LP20&lt;&gt;""),($F20=LM20)*($G20=LN20),"")</f>
        <v/>
      </c>
      <c r="LS20" s="281" t="str">
        <f aca="false">IF(LP20&lt;&gt;"",IF(ABS($F20-$G20)&gt;=PrSettings!$M$7,(ABS($F20-$G20-LM20+LN20)&lt;=1)*1,IF(AND(LP20,$F20=$G20,$F20&gt;=PrSettings!$M$6),(ABS(LM20-$F20)&lt;=1)*1,IF(AND(LP20,$F20+$G20&gt;=PrSettings!$M$8),(ABS(LM20-$F20)+ABS(LN20-$G20)&lt;=1)*1,""))),"")</f>
        <v/>
      </c>
      <c r="LT20" s="286"/>
      <c r="LV20" s="279" t="n">
        <f aca="false">$B20</f>
        <v>6</v>
      </c>
      <c r="LW20" s="280" t="str">
        <f aca="false">$C20</f>
        <v>Brazil</v>
      </c>
      <c r="LX20" s="281" t="n">
        <f aca="false">$D20</f>
        <v>8</v>
      </c>
      <c r="LY20" s="280" t="str">
        <f aca="false">$E20</f>
        <v>Morocco</v>
      </c>
      <c r="LZ20" s="284"/>
      <c r="MA20" s="284"/>
      <c r="MB20" s="285"/>
      <c r="MC20" s="281" t="str">
        <f aca="false">IF(($F20&lt;&gt;"")*($G20&lt;&gt;"")*(LZ20&lt;&gt;"")*(MA20&lt;&gt;""),($F20&gt;$G20)*(LZ20&gt;MA20)+($F20=$G20)*(LZ20=MA20)+($F20&lt;$G20)*(LZ20&lt;MA20),"")</f>
        <v/>
      </c>
      <c r="MD20" s="281" t="str">
        <f aca="false">IF((MC20&lt;&gt;""),IF(OR($F20&lt;&gt;$G20,PrSettings!$M$4="●"),(($F20-$G20)=(LZ20-MA20))*1,0),"")</f>
        <v/>
      </c>
      <c r="ME20" s="281" t="str">
        <f aca="false">IF((MC20&lt;&gt;""),($F20=LZ20)*($G20=MA20),"")</f>
        <v/>
      </c>
      <c r="MF20" s="281" t="str">
        <f aca="false">IF(MC20&lt;&gt;"",IF(ABS($F20-$G20)&gt;=PrSettings!$M$7,(ABS($F20-$G20-LZ20+MA20)&lt;=1)*1,IF(AND(MC20,$F20=$G20,$F20&gt;=PrSettings!$M$6),(ABS(LZ20-$F20)&lt;=1)*1,IF(AND(MC20,$F20+$G20&gt;=PrSettings!$M$8),(ABS(LZ20-$F20)+ABS(MA20-$G20)&lt;=1)*1,""))),"")</f>
        <v/>
      </c>
      <c r="MG20" s="286"/>
    </row>
    <row r="21" customFormat="false" ht="15.75" hidden="false" customHeight="false" outlineLevel="0" collapsed="false">
      <c r="B21" s="279" t="n">
        <f aca="false">INDEX(Groups!$C$7:$C$65,MATCH(C21,Groups!$D$7:$D$65,0))</f>
        <v>83</v>
      </c>
      <c r="C21" s="280" t="str">
        <f aca="false">CalcC!$P$23</f>
        <v>Haiti</v>
      </c>
      <c r="D21" s="281" t="n">
        <f aca="false">INDEX(Groups!$C$7:$C$65,MATCH(E21,Groups!$D$7:$D$65,0))</f>
        <v>43</v>
      </c>
      <c r="E21" s="280" t="str">
        <f aca="false">CalcC!$Q$23</f>
        <v>Scotland</v>
      </c>
      <c r="F21" s="287" t="n">
        <f aca="false">CalcC!$R$23</f>
        <v>0</v>
      </c>
      <c r="G21" s="283" t="n">
        <f aca="false">CalcC!$S$23</f>
        <v>2</v>
      </c>
      <c r="I21" s="279" t="n">
        <f aca="false">$B21</f>
        <v>83</v>
      </c>
      <c r="J21" s="280" t="str">
        <f aca="false">$C21</f>
        <v>Haiti</v>
      </c>
      <c r="K21" s="281" t="n">
        <f aca="false">$D21</f>
        <v>43</v>
      </c>
      <c r="L21" s="280" t="str">
        <f aca="false">$E21</f>
        <v>Scotland</v>
      </c>
      <c r="M21" s="284"/>
      <c r="N21" s="284"/>
      <c r="O21" s="288"/>
      <c r="P21" s="281" t="str">
        <f aca="false">IF(($F21&lt;&gt;"")*($G21&lt;&gt;"")*(M21&lt;&gt;"")*(N21&lt;&gt;""),($F21&gt;$G21)*(M21&gt;N21)+($F21=$G21)*(M21=N21)+($F21&lt;$G21)*(M21&lt;N21),"")</f>
        <v/>
      </c>
      <c r="Q21" s="281" t="str">
        <f aca="false">IF((P21&lt;&gt;""),IF(OR($F21&lt;&gt;$G21,PrSettings!$M$4="●"),(($F21-$G21)=(M21-N21))*1,0),"")</f>
        <v/>
      </c>
      <c r="R21" s="281" t="str">
        <f aca="false">IF((P21&lt;&gt;""),($F21=M21)*($G21=N21),"")</f>
        <v/>
      </c>
      <c r="S21" s="281" t="str">
        <f aca="false">IF(P21&lt;&gt;"",IF(ABS($F21-$G21)&gt;=PrSettings!$M$7,(ABS($F21-$G21-M21+N21)&lt;=1)*1,IF(AND(P21,$F21=$G21,$F21&gt;=PrSettings!$M$6),(ABS(M21-$F21)&lt;=1)*1,IF(AND(P21,$F21+$G21&gt;=PrSettings!$M$8),(ABS(M21-$F21)+ABS(N21-$G21)&lt;=1)*1,""))),"")</f>
        <v/>
      </c>
      <c r="T21" s="289"/>
      <c r="V21" s="279" t="n">
        <f aca="false">$B21</f>
        <v>83</v>
      </c>
      <c r="W21" s="280" t="str">
        <f aca="false">$C21</f>
        <v>Haiti</v>
      </c>
      <c r="X21" s="281" t="n">
        <f aca="false">$D21</f>
        <v>43</v>
      </c>
      <c r="Y21" s="280" t="str">
        <f aca="false">$E21</f>
        <v>Scotland</v>
      </c>
      <c r="Z21" s="284"/>
      <c r="AA21" s="284"/>
      <c r="AB21" s="288"/>
      <c r="AC21" s="281" t="str">
        <f aca="false">IF(($F21&lt;&gt;"")*($G21&lt;&gt;"")*(Z21&lt;&gt;"")*(AA21&lt;&gt;""),($F21&gt;$G21)*(Z21&gt;AA21)+($F21=$G21)*(Z21=AA21)+($F21&lt;$G21)*(Z21&lt;AA21),"")</f>
        <v/>
      </c>
      <c r="AD21" s="281" t="str">
        <f aca="false">IF((AC21&lt;&gt;""),IF(OR($F21&lt;&gt;$G21,PrSettings!$M$4="●"),(($F21-$G21)=(Z21-AA21))*1,0),"")</f>
        <v/>
      </c>
      <c r="AE21" s="281" t="str">
        <f aca="false">IF((AC21&lt;&gt;""),($F21=Z21)*($G21=AA21),"")</f>
        <v/>
      </c>
      <c r="AF21" s="281" t="str">
        <f aca="false">IF(AC21&lt;&gt;"",IF(ABS($F21-$G21)&gt;=PrSettings!$M$7,(ABS($F21-$G21-Z21+AA21)&lt;=1)*1,IF(AND(AC21,$F21=$G21,$F21&gt;=PrSettings!$M$6),(ABS(Z21-$F21)&lt;=1)*1,IF(AND(AC21,$F21+$G21&gt;=PrSettings!$M$8),(ABS(Z21-$F21)+ABS(AA21-$G21)&lt;=1)*1,""))),"")</f>
        <v/>
      </c>
      <c r="AG21" s="289"/>
      <c r="AI21" s="279" t="n">
        <f aca="false">$B21</f>
        <v>83</v>
      </c>
      <c r="AJ21" s="280" t="str">
        <f aca="false">$C21</f>
        <v>Haiti</v>
      </c>
      <c r="AK21" s="281" t="n">
        <f aca="false">$D21</f>
        <v>43</v>
      </c>
      <c r="AL21" s="280" t="str">
        <f aca="false">$E21</f>
        <v>Scotland</v>
      </c>
      <c r="AM21" s="284"/>
      <c r="AN21" s="284"/>
      <c r="AO21" s="288"/>
      <c r="AP21" s="281" t="str">
        <f aca="false">IF(($F21&lt;&gt;"")*($G21&lt;&gt;"")*(AM21&lt;&gt;"")*(AN21&lt;&gt;""),($F21&gt;$G21)*(AM21&gt;AN21)+($F21=$G21)*(AM21=AN21)+($F21&lt;$G21)*(AM21&lt;AN21),"")</f>
        <v/>
      </c>
      <c r="AQ21" s="281" t="str">
        <f aca="false">IF((AP21&lt;&gt;""),IF(OR($F21&lt;&gt;$G21,PrSettings!$M$4="●"),(($F21-$G21)=(AM21-AN21))*1,0),"")</f>
        <v/>
      </c>
      <c r="AR21" s="281" t="str">
        <f aca="false">IF((AP21&lt;&gt;""),($F21=AM21)*($G21=AN21),"")</f>
        <v/>
      </c>
      <c r="AS21" s="281" t="str">
        <f aca="false">IF(AP21&lt;&gt;"",IF(ABS($F21-$G21)&gt;=PrSettings!$M$7,(ABS($F21-$G21-AM21+AN21)&lt;=1)*1,IF(AND(AP21,$F21=$G21,$F21&gt;=PrSettings!$M$6),(ABS(AM21-$F21)&lt;=1)*1,IF(AND(AP21,$F21+$G21&gt;=PrSettings!$M$8),(ABS(AM21-$F21)+ABS(AN21-$G21)&lt;=1)*1,""))),"")</f>
        <v/>
      </c>
      <c r="AT21" s="289"/>
      <c r="AV21" s="279" t="n">
        <f aca="false">$B21</f>
        <v>83</v>
      </c>
      <c r="AW21" s="280" t="str">
        <f aca="false">$C21</f>
        <v>Haiti</v>
      </c>
      <c r="AX21" s="281" t="n">
        <f aca="false">$D21</f>
        <v>43</v>
      </c>
      <c r="AY21" s="280" t="str">
        <f aca="false">$E21</f>
        <v>Scotland</v>
      </c>
      <c r="AZ21" s="284"/>
      <c r="BA21" s="284"/>
      <c r="BB21" s="288"/>
      <c r="BC21" s="281" t="str">
        <f aca="false">IF(($F21&lt;&gt;"")*($G21&lt;&gt;"")*(AZ21&lt;&gt;"")*(BA21&lt;&gt;""),($F21&gt;$G21)*(AZ21&gt;BA21)+($F21=$G21)*(AZ21=BA21)+($F21&lt;$G21)*(AZ21&lt;BA21),"")</f>
        <v/>
      </c>
      <c r="BD21" s="281" t="str">
        <f aca="false">IF((BC21&lt;&gt;""),IF(OR($F21&lt;&gt;$G21,PrSettings!$M$4="●"),(($F21-$G21)=(AZ21-BA21))*1,0),"")</f>
        <v/>
      </c>
      <c r="BE21" s="281" t="str">
        <f aca="false">IF((BC21&lt;&gt;""),($F21=AZ21)*($G21=BA21),"")</f>
        <v/>
      </c>
      <c r="BF21" s="281" t="str">
        <f aca="false">IF(BC21&lt;&gt;"",IF(ABS($F21-$G21)&gt;=PrSettings!$M$7,(ABS($F21-$G21-AZ21+BA21)&lt;=1)*1,IF(AND(BC21,$F21=$G21,$F21&gt;=PrSettings!$M$6),(ABS(AZ21-$F21)&lt;=1)*1,IF(AND(BC21,$F21+$G21&gt;=PrSettings!$M$8),(ABS(AZ21-$F21)+ABS(BA21-$G21)&lt;=1)*1,""))),"")</f>
        <v/>
      </c>
      <c r="BG21" s="289"/>
      <c r="BI21" s="279" t="n">
        <f aca="false">$B21</f>
        <v>83</v>
      </c>
      <c r="BJ21" s="280" t="str">
        <f aca="false">$C21</f>
        <v>Haiti</v>
      </c>
      <c r="BK21" s="281" t="n">
        <f aca="false">$D21</f>
        <v>43</v>
      </c>
      <c r="BL21" s="280" t="str">
        <f aca="false">$E21</f>
        <v>Scotland</v>
      </c>
      <c r="BM21" s="284"/>
      <c r="BN21" s="284"/>
      <c r="BO21" s="288"/>
      <c r="BP21" s="281" t="str">
        <f aca="false">IF(($F21&lt;&gt;"")*($G21&lt;&gt;"")*(BM21&lt;&gt;"")*(BN21&lt;&gt;""),($F21&gt;$G21)*(BM21&gt;BN21)+($F21=$G21)*(BM21=BN21)+($F21&lt;$G21)*(BM21&lt;BN21),"")</f>
        <v/>
      </c>
      <c r="BQ21" s="281" t="str">
        <f aca="false">IF((BP21&lt;&gt;""),IF(OR($F21&lt;&gt;$G21,PrSettings!$M$4="●"),(($F21-$G21)=(BM21-BN21))*1,0),"")</f>
        <v/>
      </c>
      <c r="BR21" s="281" t="str">
        <f aca="false">IF((BP21&lt;&gt;""),($F21=BM21)*($G21=BN21),"")</f>
        <v/>
      </c>
      <c r="BS21" s="281" t="str">
        <f aca="false">IF(BP21&lt;&gt;"",IF(ABS($F21-$G21)&gt;=PrSettings!$M$7,(ABS($F21-$G21-BM21+BN21)&lt;=1)*1,IF(AND(BP21,$F21=$G21,$F21&gt;=PrSettings!$M$6),(ABS(BM21-$F21)&lt;=1)*1,IF(AND(BP21,$F21+$G21&gt;=PrSettings!$M$8),(ABS(BM21-$F21)+ABS(BN21-$G21)&lt;=1)*1,""))),"")</f>
        <v/>
      </c>
      <c r="BT21" s="289"/>
      <c r="BV21" s="279" t="n">
        <f aca="false">$B21</f>
        <v>83</v>
      </c>
      <c r="BW21" s="280" t="str">
        <f aca="false">$C21</f>
        <v>Haiti</v>
      </c>
      <c r="BX21" s="281" t="n">
        <f aca="false">$D21</f>
        <v>43</v>
      </c>
      <c r="BY21" s="280" t="str">
        <f aca="false">$E21</f>
        <v>Scotland</v>
      </c>
      <c r="BZ21" s="284"/>
      <c r="CA21" s="284"/>
      <c r="CB21" s="288"/>
      <c r="CC21" s="281" t="str">
        <f aca="false">IF(($F21&lt;&gt;"")*($G21&lt;&gt;"")*(BZ21&lt;&gt;"")*(CA21&lt;&gt;""),($F21&gt;$G21)*(BZ21&gt;CA21)+($F21=$G21)*(BZ21=CA21)+($F21&lt;$G21)*(BZ21&lt;CA21),"")</f>
        <v/>
      </c>
      <c r="CD21" s="281" t="str">
        <f aca="false">IF((CC21&lt;&gt;""),IF(OR($F21&lt;&gt;$G21,PrSettings!$M$4="●"),(($F21-$G21)=(BZ21-CA21))*1,0),"")</f>
        <v/>
      </c>
      <c r="CE21" s="281" t="str">
        <f aca="false">IF((CC21&lt;&gt;""),($F21=BZ21)*($G21=CA21),"")</f>
        <v/>
      </c>
      <c r="CF21" s="281" t="str">
        <f aca="false">IF(CC21&lt;&gt;"",IF(ABS($F21-$G21)&gt;=PrSettings!$M$7,(ABS($F21-$G21-BZ21+CA21)&lt;=1)*1,IF(AND(CC21,$F21=$G21,$F21&gt;=PrSettings!$M$6),(ABS(BZ21-$F21)&lt;=1)*1,IF(AND(CC21,$F21+$G21&gt;=PrSettings!$M$8),(ABS(BZ21-$F21)+ABS(CA21-$G21)&lt;=1)*1,""))),"")</f>
        <v/>
      </c>
      <c r="CG21" s="289"/>
      <c r="CI21" s="279" t="n">
        <f aca="false">$B21</f>
        <v>83</v>
      </c>
      <c r="CJ21" s="280" t="str">
        <f aca="false">$C21</f>
        <v>Haiti</v>
      </c>
      <c r="CK21" s="281" t="n">
        <f aca="false">$D21</f>
        <v>43</v>
      </c>
      <c r="CL21" s="280" t="str">
        <f aca="false">$E21</f>
        <v>Scotland</v>
      </c>
      <c r="CM21" s="284"/>
      <c r="CN21" s="284"/>
      <c r="CO21" s="288"/>
      <c r="CP21" s="281" t="str">
        <f aca="false">IF(($F21&lt;&gt;"")*($G21&lt;&gt;"")*(CM21&lt;&gt;"")*(CN21&lt;&gt;""),($F21&gt;$G21)*(CM21&gt;CN21)+($F21=$G21)*(CM21=CN21)+($F21&lt;$G21)*(CM21&lt;CN21),"")</f>
        <v/>
      </c>
      <c r="CQ21" s="281" t="str">
        <f aca="false">IF((CP21&lt;&gt;""),IF(OR($F21&lt;&gt;$G21,PrSettings!$M$4="●"),(($F21-$G21)=(CM21-CN21))*1,0),"")</f>
        <v/>
      </c>
      <c r="CR21" s="281" t="str">
        <f aca="false">IF((CP21&lt;&gt;""),($F21=CM21)*($G21=CN21),"")</f>
        <v/>
      </c>
      <c r="CS21" s="281" t="str">
        <f aca="false">IF(CP21&lt;&gt;"",IF(ABS($F21-$G21)&gt;=PrSettings!$M$7,(ABS($F21-$G21-CM21+CN21)&lt;=1)*1,IF(AND(CP21,$F21=$G21,$F21&gt;=PrSettings!$M$6),(ABS(CM21-$F21)&lt;=1)*1,IF(AND(CP21,$F21+$G21&gt;=PrSettings!$M$8),(ABS(CM21-$F21)+ABS(CN21-$G21)&lt;=1)*1,""))),"")</f>
        <v/>
      </c>
      <c r="CT21" s="289"/>
      <c r="CV21" s="279" t="n">
        <f aca="false">$B21</f>
        <v>83</v>
      </c>
      <c r="CW21" s="280" t="str">
        <f aca="false">$C21</f>
        <v>Haiti</v>
      </c>
      <c r="CX21" s="281" t="n">
        <f aca="false">$D21</f>
        <v>43</v>
      </c>
      <c r="CY21" s="280" t="str">
        <f aca="false">$E21</f>
        <v>Scotland</v>
      </c>
      <c r="CZ21" s="284"/>
      <c r="DA21" s="284"/>
      <c r="DB21" s="288"/>
      <c r="DC21" s="281" t="str">
        <f aca="false">IF(($F21&lt;&gt;"")*($G21&lt;&gt;"")*(CZ21&lt;&gt;"")*(DA21&lt;&gt;""),($F21&gt;$G21)*(CZ21&gt;DA21)+($F21=$G21)*(CZ21=DA21)+($F21&lt;$G21)*(CZ21&lt;DA21),"")</f>
        <v/>
      </c>
      <c r="DD21" s="281" t="str">
        <f aca="false">IF((DC21&lt;&gt;""),IF(OR($F21&lt;&gt;$G21,PrSettings!$M$4="●"),(($F21-$G21)=(CZ21-DA21))*1,0),"")</f>
        <v/>
      </c>
      <c r="DE21" s="281" t="str">
        <f aca="false">IF((DC21&lt;&gt;""),($F21=CZ21)*($G21=DA21),"")</f>
        <v/>
      </c>
      <c r="DF21" s="281" t="str">
        <f aca="false">IF(DC21&lt;&gt;"",IF(ABS($F21-$G21)&gt;=PrSettings!$M$7,(ABS($F21-$G21-CZ21+DA21)&lt;=1)*1,IF(AND(DC21,$F21=$G21,$F21&gt;=PrSettings!$M$6),(ABS(CZ21-$F21)&lt;=1)*1,IF(AND(DC21,$F21+$G21&gt;=PrSettings!$M$8),(ABS(CZ21-$F21)+ABS(DA21-$G21)&lt;=1)*1,""))),"")</f>
        <v/>
      </c>
      <c r="DG21" s="289"/>
      <c r="DI21" s="279" t="n">
        <f aca="false">$B21</f>
        <v>83</v>
      </c>
      <c r="DJ21" s="280" t="str">
        <f aca="false">$C21</f>
        <v>Haiti</v>
      </c>
      <c r="DK21" s="281" t="n">
        <f aca="false">$D21</f>
        <v>43</v>
      </c>
      <c r="DL21" s="280" t="str">
        <f aca="false">$E21</f>
        <v>Scotland</v>
      </c>
      <c r="DM21" s="284"/>
      <c r="DN21" s="284"/>
      <c r="DO21" s="288"/>
      <c r="DP21" s="281" t="str">
        <f aca="false">IF(($F21&lt;&gt;"")*($G21&lt;&gt;"")*(DM21&lt;&gt;"")*(DN21&lt;&gt;""),($F21&gt;$G21)*(DM21&gt;DN21)+($F21=$G21)*(DM21=DN21)+($F21&lt;$G21)*(DM21&lt;DN21),"")</f>
        <v/>
      </c>
      <c r="DQ21" s="281" t="str">
        <f aca="false">IF((DP21&lt;&gt;""),IF(OR($F21&lt;&gt;$G21,PrSettings!$M$4="●"),(($F21-$G21)=(DM21-DN21))*1,0),"")</f>
        <v/>
      </c>
      <c r="DR21" s="281" t="str">
        <f aca="false">IF((DP21&lt;&gt;""),($F21=DM21)*($G21=DN21),"")</f>
        <v/>
      </c>
      <c r="DS21" s="281" t="str">
        <f aca="false">IF(DP21&lt;&gt;"",IF(ABS($F21-$G21)&gt;=PrSettings!$M$7,(ABS($F21-$G21-DM21+DN21)&lt;=1)*1,IF(AND(DP21,$F21=$G21,$F21&gt;=PrSettings!$M$6),(ABS(DM21-$F21)&lt;=1)*1,IF(AND(DP21,$F21+$G21&gt;=PrSettings!$M$8),(ABS(DM21-$F21)+ABS(DN21-$G21)&lt;=1)*1,""))),"")</f>
        <v/>
      </c>
      <c r="DT21" s="289"/>
      <c r="DV21" s="279" t="n">
        <f aca="false">$B21</f>
        <v>83</v>
      </c>
      <c r="DW21" s="280" t="str">
        <f aca="false">$C21</f>
        <v>Haiti</v>
      </c>
      <c r="DX21" s="281" t="n">
        <f aca="false">$D21</f>
        <v>43</v>
      </c>
      <c r="DY21" s="280" t="str">
        <f aca="false">$E21</f>
        <v>Scotland</v>
      </c>
      <c r="DZ21" s="284"/>
      <c r="EA21" s="284"/>
      <c r="EB21" s="288"/>
      <c r="EC21" s="281" t="str">
        <f aca="false">IF(($F21&lt;&gt;"")*($G21&lt;&gt;"")*(DZ21&lt;&gt;"")*(EA21&lt;&gt;""),($F21&gt;$G21)*(DZ21&gt;EA21)+($F21=$G21)*(DZ21=EA21)+($F21&lt;$G21)*(DZ21&lt;EA21),"")</f>
        <v/>
      </c>
      <c r="ED21" s="281" t="str">
        <f aca="false">IF((EC21&lt;&gt;""),IF(OR($F21&lt;&gt;$G21,PrSettings!$M$4="●"),(($F21-$G21)=(DZ21-EA21))*1,0),"")</f>
        <v/>
      </c>
      <c r="EE21" s="281" t="str">
        <f aca="false">IF((EC21&lt;&gt;""),($F21=DZ21)*($G21=EA21),"")</f>
        <v/>
      </c>
      <c r="EF21" s="281" t="str">
        <f aca="false">IF(EC21&lt;&gt;"",IF(ABS($F21-$G21)&gt;=PrSettings!$M$7,(ABS($F21-$G21-DZ21+EA21)&lt;=1)*1,IF(AND(EC21,$F21=$G21,$F21&gt;=PrSettings!$M$6),(ABS(DZ21-$F21)&lt;=1)*1,IF(AND(EC21,$F21+$G21&gt;=PrSettings!$M$8),(ABS(DZ21-$F21)+ABS(EA21-$G21)&lt;=1)*1,""))),"")</f>
        <v/>
      </c>
      <c r="EG21" s="289"/>
      <c r="EI21" s="279" t="n">
        <f aca="false">$B21</f>
        <v>83</v>
      </c>
      <c r="EJ21" s="280" t="str">
        <f aca="false">$C21</f>
        <v>Haiti</v>
      </c>
      <c r="EK21" s="281" t="n">
        <f aca="false">$D21</f>
        <v>43</v>
      </c>
      <c r="EL21" s="280" t="str">
        <f aca="false">$E21</f>
        <v>Scotland</v>
      </c>
      <c r="EM21" s="284"/>
      <c r="EN21" s="284"/>
      <c r="EO21" s="288"/>
      <c r="EP21" s="281" t="str">
        <f aca="false">IF(($F21&lt;&gt;"")*($G21&lt;&gt;"")*(EM21&lt;&gt;"")*(EN21&lt;&gt;""),($F21&gt;$G21)*(EM21&gt;EN21)+($F21=$G21)*(EM21=EN21)+($F21&lt;$G21)*(EM21&lt;EN21),"")</f>
        <v/>
      </c>
      <c r="EQ21" s="281" t="str">
        <f aca="false">IF((EP21&lt;&gt;""),IF(OR($F21&lt;&gt;$G21,PrSettings!$M$4="●"),(($F21-$G21)=(EM21-EN21))*1,0),"")</f>
        <v/>
      </c>
      <c r="ER21" s="281" t="str">
        <f aca="false">IF((EP21&lt;&gt;""),($F21=EM21)*($G21=EN21),"")</f>
        <v/>
      </c>
      <c r="ES21" s="281" t="str">
        <f aca="false">IF(EP21&lt;&gt;"",IF(ABS($F21-$G21)&gt;=PrSettings!$M$7,(ABS($F21-$G21-EM21+EN21)&lt;=1)*1,IF(AND(EP21,$F21=$G21,$F21&gt;=PrSettings!$M$6),(ABS(EM21-$F21)&lt;=1)*1,IF(AND(EP21,$F21+$G21&gt;=PrSettings!$M$8),(ABS(EM21-$F21)+ABS(EN21-$G21)&lt;=1)*1,""))),"")</f>
        <v/>
      </c>
      <c r="ET21" s="289"/>
      <c r="EV21" s="279" t="n">
        <f aca="false">$B21</f>
        <v>83</v>
      </c>
      <c r="EW21" s="280" t="str">
        <f aca="false">$C21</f>
        <v>Haiti</v>
      </c>
      <c r="EX21" s="281" t="n">
        <f aca="false">$D21</f>
        <v>43</v>
      </c>
      <c r="EY21" s="280" t="str">
        <f aca="false">$E21</f>
        <v>Scotland</v>
      </c>
      <c r="EZ21" s="284"/>
      <c r="FA21" s="284"/>
      <c r="FB21" s="288"/>
      <c r="FC21" s="281" t="str">
        <f aca="false">IF(($F21&lt;&gt;"")*($G21&lt;&gt;"")*(EZ21&lt;&gt;"")*(FA21&lt;&gt;""),($F21&gt;$G21)*(EZ21&gt;FA21)+($F21=$G21)*(EZ21=FA21)+($F21&lt;$G21)*(EZ21&lt;FA21),"")</f>
        <v/>
      </c>
      <c r="FD21" s="281" t="str">
        <f aca="false">IF((FC21&lt;&gt;""),IF(OR($F21&lt;&gt;$G21,PrSettings!$M$4="●"),(($F21-$G21)=(EZ21-FA21))*1,0),"")</f>
        <v/>
      </c>
      <c r="FE21" s="281" t="str">
        <f aca="false">IF((FC21&lt;&gt;""),($F21=EZ21)*($G21=FA21),"")</f>
        <v/>
      </c>
      <c r="FF21" s="281" t="str">
        <f aca="false">IF(FC21&lt;&gt;"",IF(ABS($F21-$G21)&gt;=PrSettings!$M$7,(ABS($F21-$G21-EZ21+FA21)&lt;=1)*1,IF(AND(FC21,$F21=$G21,$F21&gt;=PrSettings!$M$6),(ABS(EZ21-$F21)&lt;=1)*1,IF(AND(FC21,$F21+$G21&gt;=PrSettings!$M$8),(ABS(EZ21-$F21)+ABS(FA21-$G21)&lt;=1)*1,""))),"")</f>
        <v/>
      </c>
      <c r="FG21" s="289"/>
      <c r="FI21" s="279" t="n">
        <f aca="false">$B21</f>
        <v>83</v>
      </c>
      <c r="FJ21" s="280" t="str">
        <f aca="false">$C21</f>
        <v>Haiti</v>
      </c>
      <c r="FK21" s="281" t="n">
        <f aca="false">$D21</f>
        <v>43</v>
      </c>
      <c r="FL21" s="280" t="str">
        <f aca="false">$E21</f>
        <v>Scotland</v>
      </c>
      <c r="FM21" s="284"/>
      <c r="FN21" s="284"/>
      <c r="FO21" s="288"/>
      <c r="FP21" s="281" t="str">
        <f aca="false">IF(($F21&lt;&gt;"")*($G21&lt;&gt;"")*(FM21&lt;&gt;"")*(FN21&lt;&gt;""),($F21&gt;$G21)*(FM21&gt;FN21)+($F21=$G21)*(FM21=FN21)+($F21&lt;$G21)*(FM21&lt;FN21),"")</f>
        <v/>
      </c>
      <c r="FQ21" s="281" t="str">
        <f aca="false">IF((FP21&lt;&gt;""),IF(OR($F21&lt;&gt;$G21,PrSettings!$M$4="●"),(($F21-$G21)=(FM21-FN21))*1,0),"")</f>
        <v/>
      </c>
      <c r="FR21" s="281" t="str">
        <f aca="false">IF((FP21&lt;&gt;""),($F21=FM21)*($G21=FN21),"")</f>
        <v/>
      </c>
      <c r="FS21" s="281" t="str">
        <f aca="false">IF(FP21&lt;&gt;"",IF(ABS($F21-$G21)&gt;=PrSettings!$M$7,(ABS($F21-$G21-FM21+FN21)&lt;=1)*1,IF(AND(FP21,$F21=$G21,$F21&gt;=PrSettings!$M$6),(ABS(FM21-$F21)&lt;=1)*1,IF(AND(FP21,$F21+$G21&gt;=PrSettings!$M$8),(ABS(FM21-$F21)+ABS(FN21-$G21)&lt;=1)*1,""))),"")</f>
        <v/>
      </c>
      <c r="FT21" s="289"/>
      <c r="FV21" s="279" t="n">
        <f aca="false">$B21</f>
        <v>83</v>
      </c>
      <c r="FW21" s="280" t="str">
        <f aca="false">$C21</f>
        <v>Haiti</v>
      </c>
      <c r="FX21" s="281" t="n">
        <f aca="false">$D21</f>
        <v>43</v>
      </c>
      <c r="FY21" s="280" t="str">
        <f aca="false">$E21</f>
        <v>Scotland</v>
      </c>
      <c r="FZ21" s="284"/>
      <c r="GA21" s="284"/>
      <c r="GB21" s="288"/>
      <c r="GC21" s="281" t="str">
        <f aca="false">IF(($F21&lt;&gt;"")*($G21&lt;&gt;"")*(FZ21&lt;&gt;"")*(GA21&lt;&gt;""),($F21&gt;$G21)*(FZ21&gt;GA21)+($F21=$G21)*(FZ21=GA21)+($F21&lt;$G21)*(FZ21&lt;GA21),"")</f>
        <v/>
      </c>
      <c r="GD21" s="281" t="str">
        <f aca="false">IF((GC21&lt;&gt;""),IF(OR($F21&lt;&gt;$G21,PrSettings!$M$4="●"),(($F21-$G21)=(FZ21-GA21))*1,0),"")</f>
        <v/>
      </c>
      <c r="GE21" s="281" t="str">
        <f aca="false">IF((GC21&lt;&gt;""),($F21=FZ21)*($G21=GA21),"")</f>
        <v/>
      </c>
      <c r="GF21" s="281" t="str">
        <f aca="false">IF(GC21&lt;&gt;"",IF(ABS($F21-$G21)&gt;=PrSettings!$M$7,(ABS($F21-$G21-FZ21+GA21)&lt;=1)*1,IF(AND(GC21,$F21=$G21,$F21&gt;=PrSettings!$M$6),(ABS(FZ21-$F21)&lt;=1)*1,IF(AND(GC21,$F21+$G21&gt;=PrSettings!$M$8),(ABS(FZ21-$F21)+ABS(GA21-$G21)&lt;=1)*1,""))),"")</f>
        <v/>
      </c>
      <c r="GG21" s="289"/>
      <c r="GI21" s="279" t="n">
        <f aca="false">$B21</f>
        <v>83</v>
      </c>
      <c r="GJ21" s="280" t="str">
        <f aca="false">$C21</f>
        <v>Haiti</v>
      </c>
      <c r="GK21" s="281" t="n">
        <f aca="false">$D21</f>
        <v>43</v>
      </c>
      <c r="GL21" s="280" t="str">
        <f aca="false">$E21</f>
        <v>Scotland</v>
      </c>
      <c r="GM21" s="284"/>
      <c r="GN21" s="284"/>
      <c r="GO21" s="288"/>
      <c r="GP21" s="281" t="str">
        <f aca="false">IF(($F21&lt;&gt;"")*($G21&lt;&gt;"")*(GM21&lt;&gt;"")*(GN21&lt;&gt;""),($F21&gt;$G21)*(GM21&gt;GN21)+($F21=$G21)*(GM21=GN21)+($F21&lt;$G21)*(GM21&lt;GN21),"")</f>
        <v/>
      </c>
      <c r="GQ21" s="281" t="str">
        <f aca="false">IF((GP21&lt;&gt;""),IF(OR($F21&lt;&gt;$G21,PrSettings!$M$4="●"),(($F21-$G21)=(GM21-GN21))*1,0),"")</f>
        <v/>
      </c>
      <c r="GR21" s="281" t="str">
        <f aca="false">IF((GP21&lt;&gt;""),($F21=GM21)*($G21=GN21),"")</f>
        <v/>
      </c>
      <c r="GS21" s="281" t="str">
        <f aca="false">IF(GP21&lt;&gt;"",IF(ABS($F21-$G21)&gt;=PrSettings!$M$7,(ABS($F21-$G21-GM21+GN21)&lt;=1)*1,IF(AND(GP21,$F21=$G21,$F21&gt;=PrSettings!$M$6),(ABS(GM21-$F21)&lt;=1)*1,IF(AND(GP21,$F21+$G21&gt;=PrSettings!$M$8),(ABS(GM21-$F21)+ABS(GN21-$G21)&lt;=1)*1,""))),"")</f>
        <v/>
      </c>
      <c r="GT21" s="289"/>
      <c r="GV21" s="279" t="n">
        <f aca="false">$B21</f>
        <v>83</v>
      </c>
      <c r="GW21" s="280" t="str">
        <f aca="false">$C21</f>
        <v>Haiti</v>
      </c>
      <c r="GX21" s="281" t="n">
        <f aca="false">$D21</f>
        <v>43</v>
      </c>
      <c r="GY21" s="280" t="str">
        <f aca="false">$E21</f>
        <v>Scotland</v>
      </c>
      <c r="GZ21" s="284"/>
      <c r="HA21" s="284"/>
      <c r="HB21" s="288"/>
      <c r="HC21" s="281" t="str">
        <f aca="false">IF(($F21&lt;&gt;"")*($G21&lt;&gt;"")*(GZ21&lt;&gt;"")*(HA21&lt;&gt;""),($F21&gt;$G21)*(GZ21&gt;HA21)+($F21=$G21)*(GZ21=HA21)+($F21&lt;$G21)*(GZ21&lt;HA21),"")</f>
        <v/>
      </c>
      <c r="HD21" s="281" t="str">
        <f aca="false">IF((HC21&lt;&gt;""),IF(OR($F21&lt;&gt;$G21,PrSettings!$M$4="●"),(($F21-$G21)=(GZ21-HA21))*1,0),"")</f>
        <v/>
      </c>
      <c r="HE21" s="281" t="str">
        <f aca="false">IF((HC21&lt;&gt;""),($F21=GZ21)*($G21=HA21),"")</f>
        <v/>
      </c>
      <c r="HF21" s="281" t="str">
        <f aca="false">IF(HC21&lt;&gt;"",IF(ABS($F21-$G21)&gt;=PrSettings!$M$7,(ABS($F21-$G21-GZ21+HA21)&lt;=1)*1,IF(AND(HC21,$F21=$G21,$F21&gt;=PrSettings!$M$6),(ABS(GZ21-$F21)&lt;=1)*1,IF(AND(HC21,$F21+$G21&gt;=PrSettings!$M$8),(ABS(GZ21-$F21)+ABS(HA21-$G21)&lt;=1)*1,""))),"")</f>
        <v/>
      </c>
      <c r="HG21" s="289"/>
      <c r="HI21" s="279" t="n">
        <f aca="false">$B21</f>
        <v>83</v>
      </c>
      <c r="HJ21" s="280" t="str">
        <f aca="false">$C21</f>
        <v>Haiti</v>
      </c>
      <c r="HK21" s="281" t="n">
        <f aca="false">$D21</f>
        <v>43</v>
      </c>
      <c r="HL21" s="280" t="str">
        <f aca="false">$E21</f>
        <v>Scotland</v>
      </c>
      <c r="HM21" s="284"/>
      <c r="HN21" s="284"/>
      <c r="HO21" s="288"/>
      <c r="HP21" s="281" t="str">
        <f aca="false">IF(($F21&lt;&gt;"")*($G21&lt;&gt;"")*(HM21&lt;&gt;"")*(HN21&lt;&gt;""),($F21&gt;$G21)*(HM21&gt;HN21)+($F21=$G21)*(HM21=HN21)+($F21&lt;$G21)*(HM21&lt;HN21),"")</f>
        <v/>
      </c>
      <c r="HQ21" s="281" t="str">
        <f aca="false">IF((HP21&lt;&gt;""),IF(OR($F21&lt;&gt;$G21,PrSettings!$M$4="●"),(($F21-$G21)=(HM21-HN21))*1,0),"")</f>
        <v/>
      </c>
      <c r="HR21" s="281" t="str">
        <f aca="false">IF((HP21&lt;&gt;""),($F21=HM21)*($G21=HN21),"")</f>
        <v/>
      </c>
      <c r="HS21" s="281" t="str">
        <f aca="false">IF(HP21&lt;&gt;"",IF(ABS($F21-$G21)&gt;=PrSettings!$M$7,(ABS($F21-$G21-HM21+HN21)&lt;=1)*1,IF(AND(HP21,$F21=$G21,$F21&gt;=PrSettings!$M$6),(ABS(HM21-$F21)&lt;=1)*1,IF(AND(HP21,$F21+$G21&gt;=PrSettings!$M$8),(ABS(HM21-$F21)+ABS(HN21-$G21)&lt;=1)*1,""))),"")</f>
        <v/>
      </c>
      <c r="HT21" s="289"/>
      <c r="HV21" s="279" t="n">
        <f aca="false">$B21</f>
        <v>83</v>
      </c>
      <c r="HW21" s="280" t="str">
        <f aca="false">$C21</f>
        <v>Haiti</v>
      </c>
      <c r="HX21" s="281" t="n">
        <f aca="false">$D21</f>
        <v>43</v>
      </c>
      <c r="HY21" s="280" t="str">
        <f aca="false">$E21</f>
        <v>Scotland</v>
      </c>
      <c r="HZ21" s="284"/>
      <c r="IA21" s="284"/>
      <c r="IB21" s="288"/>
      <c r="IC21" s="281" t="str">
        <f aca="false">IF(($F21&lt;&gt;"")*($G21&lt;&gt;"")*(HZ21&lt;&gt;"")*(IA21&lt;&gt;""),($F21&gt;$G21)*(HZ21&gt;IA21)+($F21=$G21)*(HZ21=IA21)+($F21&lt;$G21)*(HZ21&lt;IA21),"")</f>
        <v/>
      </c>
      <c r="ID21" s="281" t="str">
        <f aca="false">IF((IC21&lt;&gt;""),IF(OR($F21&lt;&gt;$G21,PrSettings!$M$4="●"),(($F21-$G21)=(HZ21-IA21))*1,0),"")</f>
        <v/>
      </c>
      <c r="IE21" s="281" t="str">
        <f aca="false">IF((IC21&lt;&gt;""),($F21=HZ21)*($G21=IA21),"")</f>
        <v/>
      </c>
      <c r="IF21" s="281" t="str">
        <f aca="false">IF(IC21&lt;&gt;"",IF(ABS($F21-$G21)&gt;=PrSettings!$M$7,(ABS($F21-$G21-HZ21+IA21)&lt;=1)*1,IF(AND(IC21,$F21=$G21,$F21&gt;=PrSettings!$M$6),(ABS(HZ21-$F21)&lt;=1)*1,IF(AND(IC21,$F21+$G21&gt;=PrSettings!$M$8),(ABS(HZ21-$F21)+ABS(IA21-$G21)&lt;=1)*1,""))),"")</f>
        <v/>
      </c>
      <c r="IG21" s="289"/>
      <c r="II21" s="279" t="n">
        <f aca="false">$B21</f>
        <v>83</v>
      </c>
      <c r="IJ21" s="280" t="str">
        <f aca="false">$C21</f>
        <v>Haiti</v>
      </c>
      <c r="IK21" s="281" t="n">
        <f aca="false">$D21</f>
        <v>43</v>
      </c>
      <c r="IL21" s="280" t="str">
        <f aca="false">$E21</f>
        <v>Scotland</v>
      </c>
      <c r="IM21" s="284"/>
      <c r="IN21" s="284"/>
      <c r="IO21" s="288"/>
      <c r="IP21" s="281" t="str">
        <f aca="false">IF(($F21&lt;&gt;"")*($G21&lt;&gt;"")*(IM21&lt;&gt;"")*(IN21&lt;&gt;""),($F21&gt;$G21)*(IM21&gt;IN21)+($F21=$G21)*(IM21=IN21)+($F21&lt;$G21)*(IM21&lt;IN21),"")</f>
        <v/>
      </c>
      <c r="IQ21" s="281" t="str">
        <f aca="false">IF((IP21&lt;&gt;""),IF(OR($F21&lt;&gt;$G21,PrSettings!$M$4="●"),(($F21-$G21)=(IM21-IN21))*1,0),"")</f>
        <v/>
      </c>
      <c r="IR21" s="281" t="str">
        <f aca="false">IF((IP21&lt;&gt;""),($F21=IM21)*($G21=IN21),"")</f>
        <v/>
      </c>
      <c r="IS21" s="281" t="str">
        <f aca="false">IF(IP21&lt;&gt;"",IF(ABS($F21-$G21)&gt;=PrSettings!$M$7,(ABS($F21-$G21-IM21+IN21)&lt;=1)*1,IF(AND(IP21,$F21=$G21,$F21&gt;=PrSettings!$M$6),(ABS(IM21-$F21)&lt;=1)*1,IF(AND(IP21,$F21+$G21&gt;=PrSettings!$M$8),(ABS(IM21-$F21)+ABS(IN21-$G21)&lt;=1)*1,""))),"")</f>
        <v/>
      </c>
      <c r="IT21" s="289"/>
      <c r="IV21" s="279" t="n">
        <f aca="false">$B21</f>
        <v>83</v>
      </c>
      <c r="IW21" s="280" t="str">
        <f aca="false">$C21</f>
        <v>Haiti</v>
      </c>
      <c r="IX21" s="281" t="n">
        <f aca="false">$D21</f>
        <v>43</v>
      </c>
      <c r="IY21" s="280" t="str">
        <f aca="false">$E21</f>
        <v>Scotland</v>
      </c>
      <c r="IZ21" s="284"/>
      <c r="JA21" s="284"/>
      <c r="JB21" s="288"/>
      <c r="JC21" s="281" t="str">
        <f aca="false">IF(($F21&lt;&gt;"")*($G21&lt;&gt;"")*(IZ21&lt;&gt;"")*(JA21&lt;&gt;""),($F21&gt;$G21)*(IZ21&gt;JA21)+($F21=$G21)*(IZ21=JA21)+($F21&lt;$G21)*(IZ21&lt;JA21),"")</f>
        <v/>
      </c>
      <c r="JD21" s="281" t="str">
        <f aca="false">IF((JC21&lt;&gt;""),IF(OR($F21&lt;&gt;$G21,PrSettings!$M$4="●"),(($F21-$G21)=(IZ21-JA21))*1,0),"")</f>
        <v/>
      </c>
      <c r="JE21" s="281" t="str">
        <f aca="false">IF((JC21&lt;&gt;""),($F21=IZ21)*($G21=JA21),"")</f>
        <v/>
      </c>
      <c r="JF21" s="281" t="str">
        <f aca="false">IF(JC21&lt;&gt;"",IF(ABS($F21-$G21)&gt;=PrSettings!$M$7,(ABS($F21-$G21-IZ21+JA21)&lt;=1)*1,IF(AND(JC21,$F21=$G21,$F21&gt;=PrSettings!$M$6),(ABS(IZ21-$F21)&lt;=1)*1,IF(AND(JC21,$F21+$G21&gt;=PrSettings!$M$8),(ABS(IZ21-$F21)+ABS(JA21-$G21)&lt;=1)*1,""))),"")</f>
        <v/>
      </c>
      <c r="JG21" s="289"/>
      <c r="JI21" s="279" t="n">
        <f aca="false">$B21</f>
        <v>83</v>
      </c>
      <c r="JJ21" s="280" t="str">
        <f aca="false">$C21</f>
        <v>Haiti</v>
      </c>
      <c r="JK21" s="281" t="n">
        <f aca="false">$D21</f>
        <v>43</v>
      </c>
      <c r="JL21" s="280" t="str">
        <f aca="false">$E21</f>
        <v>Scotland</v>
      </c>
      <c r="JM21" s="284"/>
      <c r="JN21" s="284"/>
      <c r="JO21" s="288"/>
      <c r="JP21" s="281" t="str">
        <f aca="false">IF(($F21&lt;&gt;"")*($G21&lt;&gt;"")*(JM21&lt;&gt;"")*(JN21&lt;&gt;""),($F21&gt;$G21)*(JM21&gt;JN21)+($F21=$G21)*(JM21=JN21)+($F21&lt;$G21)*(JM21&lt;JN21),"")</f>
        <v/>
      </c>
      <c r="JQ21" s="281" t="str">
        <f aca="false">IF((JP21&lt;&gt;""),IF(OR($F21&lt;&gt;$G21,PrSettings!$M$4="●"),(($F21-$G21)=(JM21-JN21))*1,0),"")</f>
        <v/>
      </c>
      <c r="JR21" s="281" t="str">
        <f aca="false">IF((JP21&lt;&gt;""),($F21=JM21)*($G21=JN21),"")</f>
        <v/>
      </c>
      <c r="JS21" s="281" t="str">
        <f aca="false">IF(JP21&lt;&gt;"",IF(ABS($F21-$G21)&gt;=PrSettings!$M$7,(ABS($F21-$G21-JM21+JN21)&lt;=1)*1,IF(AND(JP21,$F21=$G21,$F21&gt;=PrSettings!$M$6),(ABS(JM21-$F21)&lt;=1)*1,IF(AND(JP21,$F21+$G21&gt;=PrSettings!$M$8),(ABS(JM21-$F21)+ABS(JN21-$G21)&lt;=1)*1,""))),"")</f>
        <v/>
      </c>
      <c r="JT21" s="289"/>
      <c r="JV21" s="279" t="n">
        <f aca="false">$B21</f>
        <v>83</v>
      </c>
      <c r="JW21" s="280" t="str">
        <f aca="false">$C21</f>
        <v>Haiti</v>
      </c>
      <c r="JX21" s="281" t="n">
        <f aca="false">$D21</f>
        <v>43</v>
      </c>
      <c r="JY21" s="280" t="str">
        <f aca="false">$E21</f>
        <v>Scotland</v>
      </c>
      <c r="JZ21" s="284"/>
      <c r="KA21" s="284"/>
      <c r="KB21" s="288"/>
      <c r="KC21" s="281" t="str">
        <f aca="false">IF(($F21&lt;&gt;"")*($G21&lt;&gt;"")*(JZ21&lt;&gt;"")*(KA21&lt;&gt;""),($F21&gt;$G21)*(JZ21&gt;KA21)+($F21=$G21)*(JZ21=KA21)+($F21&lt;$G21)*(JZ21&lt;KA21),"")</f>
        <v/>
      </c>
      <c r="KD21" s="281" t="str">
        <f aca="false">IF((KC21&lt;&gt;""),IF(OR($F21&lt;&gt;$G21,PrSettings!$M$4="●"),(($F21-$G21)=(JZ21-KA21))*1,0),"")</f>
        <v/>
      </c>
      <c r="KE21" s="281" t="str">
        <f aca="false">IF((KC21&lt;&gt;""),($F21=JZ21)*($G21=KA21),"")</f>
        <v/>
      </c>
      <c r="KF21" s="281" t="str">
        <f aca="false">IF(KC21&lt;&gt;"",IF(ABS($F21-$G21)&gt;=PrSettings!$M$7,(ABS($F21-$G21-JZ21+KA21)&lt;=1)*1,IF(AND(KC21,$F21=$G21,$F21&gt;=PrSettings!$M$6),(ABS(JZ21-$F21)&lt;=1)*1,IF(AND(KC21,$F21+$G21&gt;=PrSettings!$M$8),(ABS(JZ21-$F21)+ABS(KA21-$G21)&lt;=1)*1,""))),"")</f>
        <v/>
      </c>
      <c r="KG21" s="289"/>
      <c r="KI21" s="279" t="n">
        <f aca="false">$B21</f>
        <v>83</v>
      </c>
      <c r="KJ21" s="280" t="str">
        <f aca="false">$C21</f>
        <v>Haiti</v>
      </c>
      <c r="KK21" s="281" t="n">
        <f aca="false">$D21</f>
        <v>43</v>
      </c>
      <c r="KL21" s="280" t="str">
        <f aca="false">$E21</f>
        <v>Scotland</v>
      </c>
      <c r="KM21" s="284"/>
      <c r="KN21" s="284"/>
      <c r="KO21" s="288"/>
      <c r="KP21" s="281" t="str">
        <f aca="false">IF(($F21&lt;&gt;"")*($G21&lt;&gt;"")*(KM21&lt;&gt;"")*(KN21&lt;&gt;""),($F21&gt;$G21)*(KM21&gt;KN21)+($F21=$G21)*(KM21=KN21)+($F21&lt;$G21)*(KM21&lt;KN21),"")</f>
        <v/>
      </c>
      <c r="KQ21" s="281" t="str">
        <f aca="false">IF((KP21&lt;&gt;""),IF(OR($F21&lt;&gt;$G21,PrSettings!$M$4="●"),(($F21-$G21)=(KM21-KN21))*1,0),"")</f>
        <v/>
      </c>
      <c r="KR21" s="281" t="str">
        <f aca="false">IF((KP21&lt;&gt;""),($F21=KM21)*($G21=KN21),"")</f>
        <v/>
      </c>
      <c r="KS21" s="281" t="str">
        <f aca="false">IF(KP21&lt;&gt;"",IF(ABS($F21-$G21)&gt;=PrSettings!$M$7,(ABS($F21-$G21-KM21+KN21)&lt;=1)*1,IF(AND(KP21,$F21=$G21,$F21&gt;=PrSettings!$M$6),(ABS(KM21-$F21)&lt;=1)*1,IF(AND(KP21,$F21+$G21&gt;=PrSettings!$M$8),(ABS(KM21-$F21)+ABS(KN21-$G21)&lt;=1)*1,""))),"")</f>
        <v/>
      </c>
      <c r="KT21" s="289"/>
      <c r="KV21" s="279" t="n">
        <f aca="false">$B21</f>
        <v>83</v>
      </c>
      <c r="KW21" s="280" t="str">
        <f aca="false">$C21</f>
        <v>Haiti</v>
      </c>
      <c r="KX21" s="281" t="n">
        <f aca="false">$D21</f>
        <v>43</v>
      </c>
      <c r="KY21" s="280" t="str">
        <f aca="false">$E21</f>
        <v>Scotland</v>
      </c>
      <c r="KZ21" s="284"/>
      <c r="LA21" s="284"/>
      <c r="LB21" s="288"/>
      <c r="LC21" s="281" t="str">
        <f aca="false">IF(($F21&lt;&gt;"")*($G21&lt;&gt;"")*(KZ21&lt;&gt;"")*(LA21&lt;&gt;""),($F21&gt;$G21)*(KZ21&gt;LA21)+($F21=$G21)*(KZ21=LA21)+($F21&lt;$G21)*(KZ21&lt;LA21),"")</f>
        <v/>
      </c>
      <c r="LD21" s="281" t="str">
        <f aca="false">IF((LC21&lt;&gt;""),IF(OR($F21&lt;&gt;$G21,PrSettings!$M$4="●"),(($F21-$G21)=(KZ21-LA21))*1,0),"")</f>
        <v/>
      </c>
      <c r="LE21" s="281" t="str">
        <f aca="false">IF((LC21&lt;&gt;""),($F21=KZ21)*($G21=LA21),"")</f>
        <v/>
      </c>
      <c r="LF21" s="281" t="str">
        <f aca="false">IF(LC21&lt;&gt;"",IF(ABS($F21-$G21)&gt;=PrSettings!$M$7,(ABS($F21-$G21-KZ21+LA21)&lt;=1)*1,IF(AND(LC21,$F21=$G21,$F21&gt;=PrSettings!$M$6),(ABS(KZ21-$F21)&lt;=1)*1,IF(AND(LC21,$F21+$G21&gt;=PrSettings!$M$8),(ABS(KZ21-$F21)+ABS(LA21-$G21)&lt;=1)*1,""))),"")</f>
        <v/>
      </c>
      <c r="LG21" s="289"/>
      <c r="LI21" s="279" t="n">
        <f aca="false">$B21</f>
        <v>83</v>
      </c>
      <c r="LJ21" s="280" t="str">
        <f aca="false">$C21</f>
        <v>Haiti</v>
      </c>
      <c r="LK21" s="281" t="n">
        <f aca="false">$D21</f>
        <v>43</v>
      </c>
      <c r="LL21" s="280" t="str">
        <f aca="false">$E21</f>
        <v>Scotland</v>
      </c>
      <c r="LM21" s="284"/>
      <c r="LN21" s="284"/>
      <c r="LO21" s="288"/>
      <c r="LP21" s="281" t="str">
        <f aca="false">IF(($F21&lt;&gt;"")*($G21&lt;&gt;"")*(LM21&lt;&gt;"")*(LN21&lt;&gt;""),($F21&gt;$G21)*(LM21&gt;LN21)+($F21=$G21)*(LM21=LN21)+($F21&lt;$G21)*(LM21&lt;LN21),"")</f>
        <v/>
      </c>
      <c r="LQ21" s="281" t="str">
        <f aca="false">IF((LP21&lt;&gt;""),IF(OR($F21&lt;&gt;$G21,PrSettings!$M$4="●"),(($F21-$G21)=(LM21-LN21))*1,0),"")</f>
        <v/>
      </c>
      <c r="LR21" s="281" t="str">
        <f aca="false">IF((LP21&lt;&gt;""),($F21=LM21)*($G21=LN21),"")</f>
        <v/>
      </c>
      <c r="LS21" s="281" t="str">
        <f aca="false">IF(LP21&lt;&gt;"",IF(ABS($F21-$G21)&gt;=PrSettings!$M$7,(ABS($F21-$G21-LM21+LN21)&lt;=1)*1,IF(AND(LP21,$F21=$G21,$F21&gt;=PrSettings!$M$6),(ABS(LM21-$F21)&lt;=1)*1,IF(AND(LP21,$F21+$G21&gt;=PrSettings!$M$8),(ABS(LM21-$F21)+ABS(LN21-$G21)&lt;=1)*1,""))),"")</f>
        <v/>
      </c>
      <c r="LT21" s="289"/>
      <c r="LV21" s="279" t="n">
        <f aca="false">$B21</f>
        <v>83</v>
      </c>
      <c r="LW21" s="280" t="str">
        <f aca="false">$C21</f>
        <v>Haiti</v>
      </c>
      <c r="LX21" s="281" t="n">
        <f aca="false">$D21</f>
        <v>43</v>
      </c>
      <c r="LY21" s="280" t="str">
        <f aca="false">$E21</f>
        <v>Scotland</v>
      </c>
      <c r="LZ21" s="284"/>
      <c r="MA21" s="284"/>
      <c r="MB21" s="288"/>
      <c r="MC21" s="281" t="str">
        <f aca="false">IF(($F21&lt;&gt;"")*($G21&lt;&gt;"")*(LZ21&lt;&gt;"")*(MA21&lt;&gt;""),($F21&gt;$G21)*(LZ21&gt;MA21)+($F21=$G21)*(LZ21=MA21)+($F21&lt;$G21)*(LZ21&lt;MA21),"")</f>
        <v/>
      </c>
      <c r="MD21" s="281" t="str">
        <f aca="false">IF((MC21&lt;&gt;""),IF(OR($F21&lt;&gt;$G21,PrSettings!$M$4="●"),(($F21-$G21)=(LZ21-MA21))*1,0),"")</f>
        <v/>
      </c>
      <c r="ME21" s="281" t="str">
        <f aca="false">IF((MC21&lt;&gt;""),($F21=LZ21)*($G21=MA21),"")</f>
        <v/>
      </c>
      <c r="MF21" s="281" t="str">
        <f aca="false">IF(MC21&lt;&gt;"",IF(ABS($F21-$G21)&gt;=PrSettings!$M$7,(ABS($F21-$G21-LZ21+MA21)&lt;=1)*1,IF(AND(MC21,$F21=$G21,$F21&gt;=PrSettings!$M$6),(ABS(LZ21-$F21)&lt;=1)*1,IF(AND(MC21,$F21+$G21&gt;=PrSettings!$M$8),(ABS(LZ21-$F21)+ABS(MA21-$G21)&lt;=1)*1,""))),"")</f>
        <v/>
      </c>
      <c r="MG21" s="289"/>
    </row>
    <row r="22" customFormat="false" ht="15.75" hidden="false" customHeight="false" outlineLevel="0" collapsed="false">
      <c r="B22" s="279" t="n">
        <f aca="false">INDEX(Groups!$C$7:$C$65,MATCH(C22,Groups!$D$7:$D$65,0))</f>
        <v>43</v>
      </c>
      <c r="C22" s="280" t="str">
        <f aca="false">CalcC!$P$24</f>
        <v>Scotland</v>
      </c>
      <c r="D22" s="281" t="n">
        <f aca="false">INDEX(Groups!$C$7:$C$65,MATCH(E22,Groups!$D$7:$D$65,0))</f>
        <v>8</v>
      </c>
      <c r="E22" s="280" t="str">
        <f aca="false">CalcC!$Q$24</f>
        <v>Morocco</v>
      </c>
      <c r="F22" s="282" t="n">
        <f aca="false">CalcC!$R$24</f>
        <v>1</v>
      </c>
      <c r="G22" s="283" t="n">
        <f aca="false">CalcC!$S$24</f>
        <v>1</v>
      </c>
      <c r="I22" s="279" t="n">
        <f aca="false">$B22</f>
        <v>43</v>
      </c>
      <c r="J22" s="280" t="str">
        <f aca="false">$C22</f>
        <v>Scotland</v>
      </c>
      <c r="K22" s="281" t="n">
        <f aca="false">$D22</f>
        <v>8</v>
      </c>
      <c r="L22" s="280" t="str">
        <f aca="false">$E22</f>
        <v>Morocco</v>
      </c>
      <c r="M22" s="284"/>
      <c r="N22" s="284"/>
      <c r="O22" s="288"/>
      <c r="P22" s="281" t="str">
        <f aca="false">IF(($F22&lt;&gt;"")*($G22&lt;&gt;"")*(M22&lt;&gt;"")*(N22&lt;&gt;""),($F22&gt;$G22)*(M22&gt;N22)+($F22=$G22)*(M22=N22)+($F22&lt;$G22)*(M22&lt;N22),"")</f>
        <v/>
      </c>
      <c r="Q22" s="281" t="str">
        <f aca="false">IF((P22&lt;&gt;""),IF(OR($F22&lt;&gt;$G22,PrSettings!$M$4="●"),(($F22-$G22)=(M22-N22))*1,0),"")</f>
        <v/>
      </c>
      <c r="R22" s="281" t="str">
        <f aca="false">IF((P22&lt;&gt;""),($F22=M22)*($G22=N22),"")</f>
        <v/>
      </c>
      <c r="S22" s="281" t="str">
        <f aca="false">IF(P22&lt;&gt;"",IF(ABS($F22-$G22)&gt;=PrSettings!$M$7,(ABS($F22-$G22-M22+N22)&lt;=1)*1,IF(AND(P22,$F22=$G22,$F22&gt;=PrSettings!$M$6),(ABS(M22-$F22)&lt;=1)*1,IF(AND(P22,$F22+$G22&gt;=PrSettings!$M$8),(ABS(M22-$F22)+ABS(N22-$G22)&lt;=1)*1,""))),"")</f>
        <v/>
      </c>
      <c r="T22" s="289"/>
      <c r="V22" s="279" t="n">
        <f aca="false">$B22</f>
        <v>43</v>
      </c>
      <c r="W22" s="280" t="str">
        <f aca="false">$C22</f>
        <v>Scotland</v>
      </c>
      <c r="X22" s="281" t="n">
        <f aca="false">$D22</f>
        <v>8</v>
      </c>
      <c r="Y22" s="280" t="str">
        <f aca="false">$E22</f>
        <v>Morocco</v>
      </c>
      <c r="Z22" s="284"/>
      <c r="AA22" s="284"/>
      <c r="AB22" s="288"/>
      <c r="AC22" s="281" t="str">
        <f aca="false">IF(($F22&lt;&gt;"")*($G22&lt;&gt;"")*(Z22&lt;&gt;"")*(AA22&lt;&gt;""),($F22&gt;$G22)*(Z22&gt;AA22)+($F22=$G22)*(Z22=AA22)+($F22&lt;$G22)*(Z22&lt;AA22),"")</f>
        <v/>
      </c>
      <c r="AD22" s="281" t="str">
        <f aca="false">IF((AC22&lt;&gt;""),IF(OR($F22&lt;&gt;$G22,PrSettings!$M$4="●"),(($F22-$G22)=(Z22-AA22))*1,0),"")</f>
        <v/>
      </c>
      <c r="AE22" s="281" t="str">
        <f aca="false">IF((AC22&lt;&gt;""),($F22=Z22)*($G22=AA22),"")</f>
        <v/>
      </c>
      <c r="AF22" s="281" t="str">
        <f aca="false">IF(AC22&lt;&gt;"",IF(ABS($F22-$G22)&gt;=PrSettings!$M$7,(ABS($F22-$G22-Z22+AA22)&lt;=1)*1,IF(AND(AC22,$F22=$G22,$F22&gt;=PrSettings!$M$6),(ABS(Z22-$F22)&lt;=1)*1,IF(AND(AC22,$F22+$G22&gt;=PrSettings!$M$8),(ABS(Z22-$F22)+ABS(AA22-$G22)&lt;=1)*1,""))),"")</f>
        <v/>
      </c>
      <c r="AG22" s="289"/>
      <c r="AI22" s="279" t="n">
        <f aca="false">$B22</f>
        <v>43</v>
      </c>
      <c r="AJ22" s="280" t="str">
        <f aca="false">$C22</f>
        <v>Scotland</v>
      </c>
      <c r="AK22" s="281" t="n">
        <f aca="false">$D22</f>
        <v>8</v>
      </c>
      <c r="AL22" s="280" t="str">
        <f aca="false">$E22</f>
        <v>Morocco</v>
      </c>
      <c r="AM22" s="284"/>
      <c r="AN22" s="284"/>
      <c r="AO22" s="288"/>
      <c r="AP22" s="281" t="str">
        <f aca="false">IF(($F22&lt;&gt;"")*($G22&lt;&gt;"")*(AM22&lt;&gt;"")*(AN22&lt;&gt;""),($F22&gt;$G22)*(AM22&gt;AN22)+($F22=$G22)*(AM22=AN22)+($F22&lt;$G22)*(AM22&lt;AN22),"")</f>
        <v/>
      </c>
      <c r="AQ22" s="281" t="str">
        <f aca="false">IF((AP22&lt;&gt;""),IF(OR($F22&lt;&gt;$G22,PrSettings!$M$4="●"),(($F22-$G22)=(AM22-AN22))*1,0),"")</f>
        <v/>
      </c>
      <c r="AR22" s="281" t="str">
        <f aca="false">IF((AP22&lt;&gt;""),($F22=AM22)*($G22=AN22),"")</f>
        <v/>
      </c>
      <c r="AS22" s="281" t="str">
        <f aca="false">IF(AP22&lt;&gt;"",IF(ABS($F22-$G22)&gt;=PrSettings!$M$7,(ABS($F22-$G22-AM22+AN22)&lt;=1)*1,IF(AND(AP22,$F22=$G22,$F22&gt;=PrSettings!$M$6),(ABS(AM22-$F22)&lt;=1)*1,IF(AND(AP22,$F22+$G22&gt;=PrSettings!$M$8),(ABS(AM22-$F22)+ABS(AN22-$G22)&lt;=1)*1,""))),"")</f>
        <v/>
      </c>
      <c r="AT22" s="289"/>
      <c r="AV22" s="279" t="n">
        <f aca="false">$B22</f>
        <v>43</v>
      </c>
      <c r="AW22" s="280" t="str">
        <f aca="false">$C22</f>
        <v>Scotland</v>
      </c>
      <c r="AX22" s="281" t="n">
        <f aca="false">$D22</f>
        <v>8</v>
      </c>
      <c r="AY22" s="280" t="str">
        <f aca="false">$E22</f>
        <v>Morocco</v>
      </c>
      <c r="AZ22" s="284"/>
      <c r="BA22" s="284"/>
      <c r="BB22" s="288"/>
      <c r="BC22" s="281" t="str">
        <f aca="false">IF(($F22&lt;&gt;"")*($G22&lt;&gt;"")*(AZ22&lt;&gt;"")*(BA22&lt;&gt;""),($F22&gt;$G22)*(AZ22&gt;BA22)+($F22=$G22)*(AZ22=BA22)+($F22&lt;$G22)*(AZ22&lt;BA22),"")</f>
        <v/>
      </c>
      <c r="BD22" s="281" t="str">
        <f aca="false">IF((BC22&lt;&gt;""),IF(OR($F22&lt;&gt;$G22,PrSettings!$M$4="●"),(($F22-$G22)=(AZ22-BA22))*1,0),"")</f>
        <v/>
      </c>
      <c r="BE22" s="281" t="str">
        <f aca="false">IF((BC22&lt;&gt;""),($F22=AZ22)*($G22=BA22),"")</f>
        <v/>
      </c>
      <c r="BF22" s="281" t="str">
        <f aca="false">IF(BC22&lt;&gt;"",IF(ABS($F22-$G22)&gt;=PrSettings!$M$7,(ABS($F22-$G22-AZ22+BA22)&lt;=1)*1,IF(AND(BC22,$F22=$G22,$F22&gt;=PrSettings!$M$6),(ABS(AZ22-$F22)&lt;=1)*1,IF(AND(BC22,$F22+$G22&gt;=PrSettings!$M$8),(ABS(AZ22-$F22)+ABS(BA22-$G22)&lt;=1)*1,""))),"")</f>
        <v/>
      </c>
      <c r="BG22" s="289"/>
      <c r="BI22" s="279" t="n">
        <f aca="false">$B22</f>
        <v>43</v>
      </c>
      <c r="BJ22" s="280" t="str">
        <f aca="false">$C22</f>
        <v>Scotland</v>
      </c>
      <c r="BK22" s="281" t="n">
        <f aca="false">$D22</f>
        <v>8</v>
      </c>
      <c r="BL22" s="280" t="str">
        <f aca="false">$E22</f>
        <v>Morocco</v>
      </c>
      <c r="BM22" s="284"/>
      <c r="BN22" s="284"/>
      <c r="BO22" s="288"/>
      <c r="BP22" s="281" t="str">
        <f aca="false">IF(($F22&lt;&gt;"")*($G22&lt;&gt;"")*(BM22&lt;&gt;"")*(BN22&lt;&gt;""),($F22&gt;$G22)*(BM22&gt;BN22)+($F22=$G22)*(BM22=BN22)+($F22&lt;$G22)*(BM22&lt;BN22),"")</f>
        <v/>
      </c>
      <c r="BQ22" s="281" t="str">
        <f aca="false">IF((BP22&lt;&gt;""),IF(OR($F22&lt;&gt;$G22,PrSettings!$M$4="●"),(($F22-$G22)=(BM22-BN22))*1,0),"")</f>
        <v/>
      </c>
      <c r="BR22" s="281" t="str">
        <f aca="false">IF((BP22&lt;&gt;""),($F22=BM22)*($G22=BN22),"")</f>
        <v/>
      </c>
      <c r="BS22" s="281" t="str">
        <f aca="false">IF(BP22&lt;&gt;"",IF(ABS($F22-$G22)&gt;=PrSettings!$M$7,(ABS($F22-$G22-BM22+BN22)&lt;=1)*1,IF(AND(BP22,$F22=$G22,$F22&gt;=PrSettings!$M$6),(ABS(BM22-$F22)&lt;=1)*1,IF(AND(BP22,$F22+$G22&gt;=PrSettings!$M$8),(ABS(BM22-$F22)+ABS(BN22-$G22)&lt;=1)*1,""))),"")</f>
        <v/>
      </c>
      <c r="BT22" s="289"/>
      <c r="BV22" s="279" t="n">
        <f aca="false">$B22</f>
        <v>43</v>
      </c>
      <c r="BW22" s="280" t="str">
        <f aca="false">$C22</f>
        <v>Scotland</v>
      </c>
      <c r="BX22" s="281" t="n">
        <f aca="false">$D22</f>
        <v>8</v>
      </c>
      <c r="BY22" s="280" t="str">
        <f aca="false">$E22</f>
        <v>Morocco</v>
      </c>
      <c r="BZ22" s="284"/>
      <c r="CA22" s="284"/>
      <c r="CB22" s="288"/>
      <c r="CC22" s="281" t="str">
        <f aca="false">IF(($F22&lt;&gt;"")*($G22&lt;&gt;"")*(BZ22&lt;&gt;"")*(CA22&lt;&gt;""),($F22&gt;$G22)*(BZ22&gt;CA22)+($F22=$G22)*(BZ22=CA22)+($F22&lt;$G22)*(BZ22&lt;CA22),"")</f>
        <v/>
      </c>
      <c r="CD22" s="281" t="str">
        <f aca="false">IF((CC22&lt;&gt;""),IF(OR($F22&lt;&gt;$G22,PrSettings!$M$4="●"),(($F22-$G22)=(BZ22-CA22))*1,0),"")</f>
        <v/>
      </c>
      <c r="CE22" s="281" t="str">
        <f aca="false">IF((CC22&lt;&gt;""),($F22=BZ22)*($G22=CA22),"")</f>
        <v/>
      </c>
      <c r="CF22" s="281" t="str">
        <f aca="false">IF(CC22&lt;&gt;"",IF(ABS($F22-$G22)&gt;=PrSettings!$M$7,(ABS($F22-$G22-BZ22+CA22)&lt;=1)*1,IF(AND(CC22,$F22=$G22,$F22&gt;=PrSettings!$M$6),(ABS(BZ22-$F22)&lt;=1)*1,IF(AND(CC22,$F22+$G22&gt;=PrSettings!$M$8),(ABS(BZ22-$F22)+ABS(CA22-$G22)&lt;=1)*1,""))),"")</f>
        <v/>
      </c>
      <c r="CG22" s="289"/>
      <c r="CI22" s="279" t="n">
        <f aca="false">$B22</f>
        <v>43</v>
      </c>
      <c r="CJ22" s="280" t="str">
        <f aca="false">$C22</f>
        <v>Scotland</v>
      </c>
      <c r="CK22" s="281" t="n">
        <f aca="false">$D22</f>
        <v>8</v>
      </c>
      <c r="CL22" s="280" t="str">
        <f aca="false">$E22</f>
        <v>Morocco</v>
      </c>
      <c r="CM22" s="284"/>
      <c r="CN22" s="284"/>
      <c r="CO22" s="288"/>
      <c r="CP22" s="281" t="str">
        <f aca="false">IF(($F22&lt;&gt;"")*($G22&lt;&gt;"")*(CM22&lt;&gt;"")*(CN22&lt;&gt;""),($F22&gt;$G22)*(CM22&gt;CN22)+($F22=$G22)*(CM22=CN22)+($F22&lt;$G22)*(CM22&lt;CN22),"")</f>
        <v/>
      </c>
      <c r="CQ22" s="281" t="str">
        <f aca="false">IF((CP22&lt;&gt;""),IF(OR($F22&lt;&gt;$G22,PrSettings!$M$4="●"),(($F22-$G22)=(CM22-CN22))*1,0),"")</f>
        <v/>
      </c>
      <c r="CR22" s="281" t="str">
        <f aca="false">IF((CP22&lt;&gt;""),($F22=CM22)*($G22=CN22),"")</f>
        <v/>
      </c>
      <c r="CS22" s="281" t="str">
        <f aca="false">IF(CP22&lt;&gt;"",IF(ABS($F22-$G22)&gt;=PrSettings!$M$7,(ABS($F22-$G22-CM22+CN22)&lt;=1)*1,IF(AND(CP22,$F22=$G22,$F22&gt;=PrSettings!$M$6),(ABS(CM22-$F22)&lt;=1)*1,IF(AND(CP22,$F22+$G22&gt;=PrSettings!$M$8),(ABS(CM22-$F22)+ABS(CN22-$G22)&lt;=1)*1,""))),"")</f>
        <v/>
      </c>
      <c r="CT22" s="289"/>
      <c r="CV22" s="279" t="n">
        <f aca="false">$B22</f>
        <v>43</v>
      </c>
      <c r="CW22" s="280" t="str">
        <f aca="false">$C22</f>
        <v>Scotland</v>
      </c>
      <c r="CX22" s="281" t="n">
        <f aca="false">$D22</f>
        <v>8</v>
      </c>
      <c r="CY22" s="280" t="str">
        <f aca="false">$E22</f>
        <v>Morocco</v>
      </c>
      <c r="CZ22" s="284"/>
      <c r="DA22" s="284"/>
      <c r="DB22" s="288"/>
      <c r="DC22" s="281" t="str">
        <f aca="false">IF(($F22&lt;&gt;"")*($G22&lt;&gt;"")*(CZ22&lt;&gt;"")*(DA22&lt;&gt;""),($F22&gt;$G22)*(CZ22&gt;DA22)+($F22=$G22)*(CZ22=DA22)+($F22&lt;$G22)*(CZ22&lt;DA22),"")</f>
        <v/>
      </c>
      <c r="DD22" s="281" t="str">
        <f aca="false">IF((DC22&lt;&gt;""),IF(OR($F22&lt;&gt;$G22,PrSettings!$M$4="●"),(($F22-$G22)=(CZ22-DA22))*1,0),"")</f>
        <v/>
      </c>
      <c r="DE22" s="281" t="str">
        <f aca="false">IF((DC22&lt;&gt;""),($F22=CZ22)*($G22=DA22),"")</f>
        <v/>
      </c>
      <c r="DF22" s="281" t="str">
        <f aca="false">IF(DC22&lt;&gt;"",IF(ABS($F22-$G22)&gt;=PrSettings!$M$7,(ABS($F22-$G22-CZ22+DA22)&lt;=1)*1,IF(AND(DC22,$F22=$G22,$F22&gt;=PrSettings!$M$6),(ABS(CZ22-$F22)&lt;=1)*1,IF(AND(DC22,$F22+$G22&gt;=PrSettings!$M$8),(ABS(CZ22-$F22)+ABS(DA22-$G22)&lt;=1)*1,""))),"")</f>
        <v/>
      </c>
      <c r="DG22" s="289"/>
      <c r="DI22" s="279" t="n">
        <f aca="false">$B22</f>
        <v>43</v>
      </c>
      <c r="DJ22" s="280" t="str">
        <f aca="false">$C22</f>
        <v>Scotland</v>
      </c>
      <c r="DK22" s="281" t="n">
        <f aca="false">$D22</f>
        <v>8</v>
      </c>
      <c r="DL22" s="280" t="str">
        <f aca="false">$E22</f>
        <v>Morocco</v>
      </c>
      <c r="DM22" s="284"/>
      <c r="DN22" s="284"/>
      <c r="DO22" s="288"/>
      <c r="DP22" s="281" t="str">
        <f aca="false">IF(($F22&lt;&gt;"")*($G22&lt;&gt;"")*(DM22&lt;&gt;"")*(DN22&lt;&gt;""),($F22&gt;$G22)*(DM22&gt;DN22)+($F22=$G22)*(DM22=DN22)+($F22&lt;$G22)*(DM22&lt;DN22),"")</f>
        <v/>
      </c>
      <c r="DQ22" s="281" t="str">
        <f aca="false">IF((DP22&lt;&gt;""),IF(OR($F22&lt;&gt;$G22,PrSettings!$M$4="●"),(($F22-$G22)=(DM22-DN22))*1,0),"")</f>
        <v/>
      </c>
      <c r="DR22" s="281" t="str">
        <f aca="false">IF((DP22&lt;&gt;""),($F22=DM22)*($G22=DN22),"")</f>
        <v/>
      </c>
      <c r="DS22" s="281" t="str">
        <f aca="false">IF(DP22&lt;&gt;"",IF(ABS($F22-$G22)&gt;=PrSettings!$M$7,(ABS($F22-$G22-DM22+DN22)&lt;=1)*1,IF(AND(DP22,$F22=$G22,$F22&gt;=PrSettings!$M$6),(ABS(DM22-$F22)&lt;=1)*1,IF(AND(DP22,$F22+$G22&gt;=PrSettings!$M$8),(ABS(DM22-$F22)+ABS(DN22-$G22)&lt;=1)*1,""))),"")</f>
        <v/>
      </c>
      <c r="DT22" s="289"/>
      <c r="DV22" s="279" t="n">
        <f aca="false">$B22</f>
        <v>43</v>
      </c>
      <c r="DW22" s="280" t="str">
        <f aca="false">$C22</f>
        <v>Scotland</v>
      </c>
      <c r="DX22" s="281" t="n">
        <f aca="false">$D22</f>
        <v>8</v>
      </c>
      <c r="DY22" s="280" t="str">
        <f aca="false">$E22</f>
        <v>Morocco</v>
      </c>
      <c r="DZ22" s="284"/>
      <c r="EA22" s="284"/>
      <c r="EB22" s="288"/>
      <c r="EC22" s="281" t="str">
        <f aca="false">IF(($F22&lt;&gt;"")*($G22&lt;&gt;"")*(DZ22&lt;&gt;"")*(EA22&lt;&gt;""),($F22&gt;$G22)*(DZ22&gt;EA22)+($F22=$G22)*(DZ22=EA22)+($F22&lt;$G22)*(DZ22&lt;EA22),"")</f>
        <v/>
      </c>
      <c r="ED22" s="281" t="str">
        <f aca="false">IF((EC22&lt;&gt;""),IF(OR($F22&lt;&gt;$G22,PrSettings!$M$4="●"),(($F22-$G22)=(DZ22-EA22))*1,0),"")</f>
        <v/>
      </c>
      <c r="EE22" s="281" t="str">
        <f aca="false">IF((EC22&lt;&gt;""),($F22=DZ22)*($G22=EA22),"")</f>
        <v/>
      </c>
      <c r="EF22" s="281" t="str">
        <f aca="false">IF(EC22&lt;&gt;"",IF(ABS($F22-$G22)&gt;=PrSettings!$M$7,(ABS($F22-$G22-DZ22+EA22)&lt;=1)*1,IF(AND(EC22,$F22=$G22,$F22&gt;=PrSettings!$M$6),(ABS(DZ22-$F22)&lt;=1)*1,IF(AND(EC22,$F22+$G22&gt;=PrSettings!$M$8),(ABS(DZ22-$F22)+ABS(EA22-$G22)&lt;=1)*1,""))),"")</f>
        <v/>
      </c>
      <c r="EG22" s="289"/>
      <c r="EI22" s="279" t="n">
        <f aca="false">$B22</f>
        <v>43</v>
      </c>
      <c r="EJ22" s="280" t="str">
        <f aca="false">$C22</f>
        <v>Scotland</v>
      </c>
      <c r="EK22" s="281" t="n">
        <f aca="false">$D22</f>
        <v>8</v>
      </c>
      <c r="EL22" s="280" t="str">
        <f aca="false">$E22</f>
        <v>Morocco</v>
      </c>
      <c r="EM22" s="284"/>
      <c r="EN22" s="284"/>
      <c r="EO22" s="288"/>
      <c r="EP22" s="281" t="str">
        <f aca="false">IF(($F22&lt;&gt;"")*($G22&lt;&gt;"")*(EM22&lt;&gt;"")*(EN22&lt;&gt;""),($F22&gt;$G22)*(EM22&gt;EN22)+($F22=$G22)*(EM22=EN22)+($F22&lt;$G22)*(EM22&lt;EN22),"")</f>
        <v/>
      </c>
      <c r="EQ22" s="281" t="str">
        <f aca="false">IF((EP22&lt;&gt;""),IF(OR($F22&lt;&gt;$G22,PrSettings!$M$4="●"),(($F22-$G22)=(EM22-EN22))*1,0),"")</f>
        <v/>
      </c>
      <c r="ER22" s="281" t="str">
        <f aca="false">IF((EP22&lt;&gt;""),($F22=EM22)*($G22=EN22),"")</f>
        <v/>
      </c>
      <c r="ES22" s="281" t="str">
        <f aca="false">IF(EP22&lt;&gt;"",IF(ABS($F22-$G22)&gt;=PrSettings!$M$7,(ABS($F22-$G22-EM22+EN22)&lt;=1)*1,IF(AND(EP22,$F22=$G22,$F22&gt;=PrSettings!$M$6),(ABS(EM22-$F22)&lt;=1)*1,IF(AND(EP22,$F22+$G22&gt;=PrSettings!$M$8),(ABS(EM22-$F22)+ABS(EN22-$G22)&lt;=1)*1,""))),"")</f>
        <v/>
      </c>
      <c r="ET22" s="289"/>
      <c r="EV22" s="279" t="n">
        <f aca="false">$B22</f>
        <v>43</v>
      </c>
      <c r="EW22" s="280" t="str">
        <f aca="false">$C22</f>
        <v>Scotland</v>
      </c>
      <c r="EX22" s="281" t="n">
        <f aca="false">$D22</f>
        <v>8</v>
      </c>
      <c r="EY22" s="280" t="str">
        <f aca="false">$E22</f>
        <v>Morocco</v>
      </c>
      <c r="EZ22" s="284"/>
      <c r="FA22" s="284"/>
      <c r="FB22" s="288"/>
      <c r="FC22" s="281" t="str">
        <f aca="false">IF(($F22&lt;&gt;"")*($G22&lt;&gt;"")*(EZ22&lt;&gt;"")*(FA22&lt;&gt;""),($F22&gt;$G22)*(EZ22&gt;FA22)+($F22=$G22)*(EZ22=FA22)+($F22&lt;$G22)*(EZ22&lt;FA22),"")</f>
        <v/>
      </c>
      <c r="FD22" s="281" t="str">
        <f aca="false">IF((FC22&lt;&gt;""),IF(OR($F22&lt;&gt;$G22,PrSettings!$M$4="●"),(($F22-$G22)=(EZ22-FA22))*1,0),"")</f>
        <v/>
      </c>
      <c r="FE22" s="281" t="str">
        <f aca="false">IF((FC22&lt;&gt;""),($F22=EZ22)*($G22=FA22),"")</f>
        <v/>
      </c>
      <c r="FF22" s="281" t="str">
        <f aca="false">IF(FC22&lt;&gt;"",IF(ABS($F22-$G22)&gt;=PrSettings!$M$7,(ABS($F22-$G22-EZ22+FA22)&lt;=1)*1,IF(AND(FC22,$F22=$G22,$F22&gt;=PrSettings!$M$6),(ABS(EZ22-$F22)&lt;=1)*1,IF(AND(FC22,$F22+$G22&gt;=PrSettings!$M$8),(ABS(EZ22-$F22)+ABS(FA22-$G22)&lt;=1)*1,""))),"")</f>
        <v/>
      </c>
      <c r="FG22" s="289"/>
      <c r="FI22" s="279" t="n">
        <f aca="false">$B22</f>
        <v>43</v>
      </c>
      <c r="FJ22" s="280" t="str">
        <f aca="false">$C22</f>
        <v>Scotland</v>
      </c>
      <c r="FK22" s="281" t="n">
        <f aca="false">$D22</f>
        <v>8</v>
      </c>
      <c r="FL22" s="280" t="str">
        <f aca="false">$E22</f>
        <v>Morocco</v>
      </c>
      <c r="FM22" s="284"/>
      <c r="FN22" s="284"/>
      <c r="FO22" s="288"/>
      <c r="FP22" s="281" t="str">
        <f aca="false">IF(($F22&lt;&gt;"")*($G22&lt;&gt;"")*(FM22&lt;&gt;"")*(FN22&lt;&gt;""),($F22&gt;$G22)*(FM22&gt;FN22)+($F22=$G22)*(FM22=FN22)+($F22&lt;$G22)*(FM22&lt;FN22),"")</f>
        <v/>
      </c>
      <c r="FQ22" s="281" t="str">
        <f aca="false">IF((FP22&lt;&gt;""),IF(OR($F22&lt;&gt;$G22,PrSettings!$M$4="●"),(($F22-$G22)=(FM22-FN22))*1,0),"")</f>
        <v/>
      </c>
      <c r="FR22" s="281" t="str">
        <f aca="false">IF((FP22&lt;&gt;""),($F22=FM22)*($G22=FN22),"")</f>
        <v/>
      </c>
      <c r="FS22" s="281" t="str">
        <f aca="false">IF(FP22&lt;&gt;"",IF(ABS($F22-$G22)&gt;=PrSettings!$M$7,(ABS($F22-$G22-FM22+FN22)&lt;=1)*1,IF(AND(FP22,$F22=$G22,$F22&gt;=PrSettings!$M$6),(ABS(FM22-$F22)&lt;=1)*1,IF(AND(FP22,$F22+$G22&gt;=PrSettings!$M$8),(ABS(FM22-$F22)+ABS(FN22-$G22)&lt;=1)*1,""))),"")</f>
        <v/>
      </c>
      <c r="FT22" s="289"/>
      <c r="FV22" s="279" t="n">
        <f aca="false">$B22</f>
        <v>43</v>
      </c>
      <c r="FW22" s="280" t="str">
        <f aca="false">$C22</f>
        <v>Scotland</v>
      </c>
      <c r="FX22" s="281" t="n">
        <f aca="false">$D22</f>
        <v>8</v>
      </c>
      <c r="FY22" s="280" t="str">
        <f aca="false">$E22</f>
        <v>Morocco</v>
      </c>
      <c r="FZ22" s="284"/>
      <c r="GA22" s="284"/>
      <c r="GB22" s="288"/>
      <c r="GC22" s="281" t="str">
        <f aca="false">IF(($F22&lt;&gt;"")*($G22&lt;&gt;"")*(FZ22&lt;&gt;"")*(GA22&lt;&gt;""),($F22&gt;$G22)*(FZ22&gt;GA22)+($F22=$G22)*(FZ22=GA22)+($F22&lt;$G22)*(FZ22&lt;GA22),"")</f>
        <v/>
      </c>
      <c r="GD22" s="281" t="str">
        <f aca="false">IF((GC22&lt;&gt;""),IF(OR($F22&lt;&gt;$G22,PrSettings!$M$4="●"),(($F22-$G22)=(FZ22-GA22))*1,0),"")</f>
        <v/>
      </c>
      <c r="GE22" s="281" t="str">
        <f aca="false">IF((GC22&lt;&gt;""),($F22=FZ22)*($G22=GA22),"")</f>
        <v/>
      </c>
      <c r="GF22" s="281" t="str">
        <f aca="false">IF(GC22&lt;&gt;"",IF(ABS($F22-$G22)&gt;=PrSettings!$M$7,(ABS($F22-$G22-FZ22+GA22)&lt;=1)*1,IF(AND(GC22,$F22=$G22,$F22&gt;=PrSettings!$M$6),(ABS(FZ22-$F22)&lt;=1)*1,IF(AND(GC22,$F22+$G22&gt;=PrSettings!$M$8),(ABS(FZ22-$F22)+ABS(GA22-$G22)&lt;=1)*1,""))),"")</f>
        <v/>
      </c>
      <c r="GG22" s="289"/>
      <c r="GI22" s="279" t="n">
        <f aca="false">$B22</f>
        <v>43</v>
      </c>
      <c r="GJ22" s="280" t="str">
        <f aca="false">$C22</f>
        <v>Scotland</v>
      </c>
      <c r="GK22" s="281" t="n">
        <f aca="false">$D22</f>
        <v>8</v>
      </c>
      <c r="GL22" s="280" t="str">
        <f aca="false">$E22</f>
        <v>Morocco</v>
      </c>
      <c r="GM22" s="284"/>
      <c r="GN22" s="284"/>
      <c r="GO22" s="288"/>
      <c r="GP22" s="281" t="str">
        <f aca="false">IF(($F22&lt;&gt;"")*($G22&lt;&gt;"")*(GM22&lt;&gt;"")*(GN22&lt;&gt;""),($F22&gt;$G22)*(GM22&gt;GN22)+($F22=$G22)*(GM22=GN22)+($F22&lt;$G22)*(GM22&lt;GN22),"")</f>
        <v/>
      </c>
      <c r="GQ22" s="281" t="str">
        <f aca="false">IF((GP22&lt;&gt;""),IF(OR($F22&lt;&gt;$G22,PrSettings!$M$4="●"),(($F22-$G22)=(GM22-GN22))*1,0),"")</f>
        <v/>
      </c>
      <c r="GR22" s="281" t="str">
        <f aca="false">IF((GP22&lt;&gt;""),($F22=GM22)*($G22=GN22),"")</f>
        <v/>
      </c>
      <c r="GS22" s="281" t="str">
        <f aca="false">IF(GP22&lt;&gt;"",IF(ABS($F22-$G22)&gt;=PrSettings!$M$7,(ABS($F22-$G22-GM22+GN22)&lt;=1)*1,IF(AND(GP22,$F22=$G22,$F22&gt;=PrSettings!$M$6),(ABS(GM22-$F22)&lt;=1)*1,IF(AND(GP22,$F22+$G22&gt;=PrSettings!$M$8),(ABS(GM22-$F22)+ABS(GN22-$G22)&lt;=1)*1,""))),"")</f>
        <v/>
      </c>
      <c r="GT22" s="289"/>
      <c r="GV22" s="279" t="n">
        <f aca="false">$B22</f>
        <v>43</v>
      </c>
      <c r="GW22" s="280" t="str">
        <f aca="false">$C22</f>
        <v>Scotland</v>
      </c>
      <c r="GX22" s="281" t="n">
        <f aca="false">$D22</f>
        <v>8</v>
      </c>
      <c r="GY22" s="280" t="str">
        <f aca="false">$E22</f>
        <v>Morocco</v>
      </c>
      <c r="GZ22" s="284"/>
      <c r="HA22" s="284"/>
      <c r="HB22" s="288"/>
      <c r="HC22" s="281" t="str">
        <f aca="false">IF(($F22&lt;&gt;"")*($G22&lt;&gt;"")*(GZ22&lt;&gt;"")*(HA22&lt;&gt;""),($F22&gt;$G22)*(GZ22&gt;HA22)+($F22=$G22)*(GZ22=HA22)+($F22&lt;$G22)*(GZ22&lt;HA22),"")</f>
        <v/>
      </c>
      <c r="HD22" s="281" t="str">
        <f aca="false">IF((HC22&lt;&gt;""),IF(OR($F22&lt;&gt;$G22,PrSettings!$M$4="●"),(($F22-$G22)=(GZ22-HA22))*1,0),"")</f>
        <v/>
      </c>
      <c r="HE22" s="281" t="str">
        <f aca="false">IF((HC22&lt;&gt;""),($F22=GZ22)*($G22=HA22),"")</f>
        <v/>
      </c>
      <c r="HF22" s="281" t="str">
        <f aca="false">IF(HC22&lt;&gt;"",IF(ABS($F22-$G22)&gt;=PrSettings!$M$7,(ABS($F22-$G22-GZ22+HA22)&lt;=1)*1,IF(AND(HC22,$F22=$G22,$F22&gt;=PrSettings!$M$6),(ABS(GZ22-$F22)&lt;=1)*1,IF(AND(HC22,$F22+$G22&gt;=PrSettings!$M$8),(ABS(GZ22-$F22)+ABS(HA22-$G22)&lt;=1)*1,""))),"")</f>
        <v/>
      </c>
      <c r="HG22" s="289"/>
      <c r="HI22" s="279" t="n">
        <f aca="false">$B22</f>
        <v>43</v>
      </c>
      <c r="HJ22" s="280" t="str">
        <f aca="false">$C22</f>
        <v>Scotland</v>
      </c>
      <c r="HK22" s="281" t="n">
        <f aca="false">$D22</f>
        <v>8</v>
      </c>
      <c r="HL22" s="280" t="str">
        <f aca="false">$E22</f>
        <v>Morocco</v>
      </c>
      <c r="HM22" s="284"/>
      <c r="HN22" s="284"/>
      <c r="HO22" s="288"/>
      <c r="HP22" s="281" t="str">
        <f aca="false">IF(($F22&lt;&gt;"")*($G22&lt;&gt;"")*(HM22&lt;&gt;"")*(HN22&lt;&gt;""),($F22&gt;$G22)*(HM22&gt;HN22)+($F22=$G22)*(HM22=HN22)+($F22&lt;$G22)*(HM22&lt;HN22),"")</f>
        <v/>
      </c>
      <c r="HQ22" s="281" t="str">
        <f aca="false">IF((HP22&lt;&gt;""),IF(OR($F22&lt;&gt;$G22,PrSettings!$M$4="●"),(($F22-$G22)=(HM22-HN22))*1,0),"")</f>
        <v/>
      </c>
      <c r="HR22" s="281" t="str">
        <f aca="false">IF((HP22&lt;&gt;""),($F22=HM22)*($G22=HN22),"")</f>
        <v/>
      </c>
      <c r="HS22" s="281" t="str">
        <f aca="false">IF(HP22&lt;&gt;"",IF(ABS($F22-$G22)&gt;=PrSettings!$M$7,(ABS($F22-$G22-HM22+HN22)&lt;=1)*1,IF(AND(HP22,$F22=$G22,$F22&gt;=PrSettings!$M$6),(ABS(HM22-$F22)&lt;=1)*1,IF(AND(HP22,$F22+$G22&gt;=PrSettings!$M$8),(ABS(HM22-$F22)+ABS(HN22-$G22)&lt;=1)*1,""))),"")</f>
        <v/>
      </c>
      <c r="HT22" s="289"/>
      <c r="HV22" s="279" t="n">
        <f aca="false">$B22</f>
        <v>43</v>
      </c>
      <c r="HW22" s="280" t="str">
        <f aca="false">$C22</f>
        <v>Scotland</v>
      </c>
      <c r="HX22" s="281" t="n">
        <f aca="false">$D22</f>
        <v>8</v>
      </c>
      <c r="HY22" s="280" t="str">
        <f aca="false">$E22</f>
        <v>Morocco</v>
      </c>
      <c r="HZ22" s="284"/>
      <c r="IA22" s="284"/>
      <c r="IB22" s="288"/>
      <c r="IC22" s="281" t="str">
        <f aca="false">IF(($F22&lt;&gt;"")*($G22&lt;&gt;"")*(HZ22&lt;&gt;"")*(IA22&lt;&gt;""),($F22&gt;$G22)*(HZ22&gt;IA22)+($F22=$G22)*(HZ22=IA22)+($F22&lt;$G22)*(HZ22&lt;IA22),"")</f>
        <v/>
      </c>
      <c r="ID22" s="281" t="str">
        <f aca="false">IF((IC22&lt;&gt;""),IF(OR($F22&lt;&gt;$G22,PrSettings!$M$4="●"),(($F22-$G22)=(HZ22-IA22))*1,0),"")</f>
        <v/>
      </c>
      <c r="IE22" s="281" t="str">
        <f aca="false">IF((IC22&lt;&gt;""),($F22=HZ22)*($G22=IA22),"")</f>
        <v/>
      </c>
      <c r="IF22" s="281" t="str">
        <f aca="false">IF(IC22&lt;&gt;"",IF(ABS($F22-$G22)&gt;=PrSettings!$M$7,(ABS($F22-$G22-HZ22+IA22)&lt;=1)*1,IF(AND(IC22,$F22=$G22,$F22&gt;=PrSettings!$M$6),(ABS(HZ22-$F22)&lt;=1)*1,IF(AND(IC22,$F22+$G22&gt;=PrSettings!$M$8),(ABS(HZ22-$F22)+ABS(IA22-$G22)&lt;=1)*1,""))),"")</f>
        <v/>
      </c>
      <c r="IG22" s="289"/>
      <c r="II22" s="279" t="n">
        <f aca="false">$B22</f>
        <v>43</v>
      </c>
      <c r="IJ22" s="280" t="str">
        <f aca="false">$C22</f>
        <v>Scotland</v>
      </c>
      <c r="IK22" s="281" t="n">
        <f aca="false">$D22</f>
        <v>8</v>
      </c>
      <c r="IL22" s="280" t="str">
        <f aca="false">$E22</f>
        <v>Morocco</v>
      </c>
      <c r="IM22" s="284"/>
      <c r="IN22" s="284"/>
      <c r="IO22" s="288"/>
      <c r="IP22" s="281" t="str">
        <f aca="false">IF(($F22&lt;&gt;"")*($G22&lt;&gt;"")*(IM22&lt;&gt;"")*(IN22&lt;&gt;""),($F22&gt;$G22)*(IM22&gt;IN22)+($F22=$G22)*(IM22=IN22)+($F22&lt;$G22)*(IM22&lt;IN22),"")</f>
        <v/>
      </c>
      <c r="IQ22" s="281" t="str">
        <f aca="false">IF((IP22&lt;&gt;""),IF(OR($F22&lt;&gt;$G22,PrSettings!$M$4="●"),(($F22-$G22)=(IM22-IN22))*1,0),"")</f>
        <v/>
      </c>
      <c r="IR22" s="281" t="str">
        <f aca="false">IF((IP22&lt;&gt;""),($F22=IM22)*($G22=IN22),"")</f>
        <v/>
      </c>
      <c r="IS22" s="281" t="str">
        <f aca="false">IF(IP22&lt;&gt;"",IF(ABS($F22-$G22)&gt;=PrSettings!$M$7,(ABS($F22-$G22-IM22+IN22)&lt;=1)*1,IF(AND(IP22,$F22=$G22,$F22&gt;=PrSettings!$M$6),(ABS(IM22-$F22)&lt;=1)*1,IF(AND(IP22,$F22+$G22&gt;=PrSettings!$M$8),(ABS(IM22-$F22)+ABS(IN22-$G22)&lt;=1)*1,""))),"")</f>
        <v/>
      </c>
      <c r="IT22" s="289"/>
      <c r="IV22" s="279" t="n">
        <f aca="false">$B22</f>
        <v>43</v>
      </c>
      <c r="IW22" s="280" t="str">
        <f aca="false">$C22</f>
        <v>Scotland</v>
      </c>
      <c r="IX22" s="281" t="n">
        <f aca="false">$D22</f>
        <v>8</v>
      </c>
      <c r="IY22" s="280" t="str">
        <f aca="false">$E22</f>
        <v>Morocco</v>
      </c>
      <c r="IZ22" s="284"/>
      <c r="JA22" s="284"/>
      <c r="JB22" s="288"/>
      <c r="JC22" s="281" t="str">
        <f aca="false">IF(($F22&lt;&gt;"")*($G22&lt;&gt;"")*(IZ22&lt;&gt;"")*(JA22&lt;&gt;""),($F22&gt;$G22)*(IZ22&gt;JA22)+($F22=$G22)*(IZ22=JA22)+($F22&lt;$G22)*(IZ22&lt;JA22),"")</f>
        <v/>
      </c>
      <c r="JD22" s="281" t="str">
        <f aca="false">IF((JC22&lt;&gt;""),IF(OR($F22&lt;&gt;$G22,PrSettings!$M$4="●"),(($F22-$G22)=(IZ22-JA22))*1,0),"")</f>
        <v/>
      </c>
      <c r="JE22" s="281" t="str">
        <f aca="false">IF((JC22&lt;&gt;""),($F22=IZ22)*($G22=JA22),"")</f>
        <v/>
      </c>
      <c r="JF22" s="281" t="str">
        <f aca="false">IF(JC22&lt;&gt;"",IF(ABS($F22-$G22)&gt;=PrSettings!$M$7,(ABS($F22-$G22-IZ22+JA22)&lt;=1)*1,IF(AND(JC22,$F22=$G22,$F22&gt;=PrSettings!$M$6),(ABS(IZ22-$F22)&lt;=1)*1,IF(AND(JC22,$F22+$G22&gt;=PrSettings!$M$8),(ABS(IZ22-$F22)+ABS(JA22-$G22)&lt;=1)*1,""))),"")</f>
        <v/>
      </c>
      <c r="JG22" s="289"/>
      <c r="JI22" s="279" t="n">
        <f aca="false">$B22</f>
        <v>43</v>
      </c>
      <c r="JJ22" s="280" t="str">
        <f aca="false">$C22</f>
        <v>Scotland</v>
      </c>
      <c r="JK22" s="281" t="n">
        <f aca="false">$D22</f>
        <v>8</v>
      </c>
      <c r="JL22" s="280" t="str">
        <f aca="false">$E22</f>
        <v>Morocco</v>
      </c>
      <c r="JM22" s="284"/>
      <c r="JN22" s="284"/>
      <c r="JO22" s="288"/>
      <c r="JP22" s="281" t="str">
        <f aca="false">IF(($F22&lt;&gt;"")*($G22&lt;&gt;"")*(JM22&lt;&gt;"")*(JN22&lt;&gt;""),($F22&gt;$G22)*(JM22&gt;JN22)+($F22=$G22)*(JM22=JN22)+($F22&lt;$G22)*(JM22&lt;JN22),"")</f>
        <v/>
      </c>
      <c r="JQ22" s="281" t="str">
        <f aca="false">IF((JP22&lt;&gt;""),IF(OR($F22&lt;&gt;$G22,PrSettings!$M$4="●"),(($F22-$G22)=(JM22-JN22))*1,0),"")</f>
        <v/>
      </c>
      <c r="JR22" s="281" t="str">
        <f aca="false">IF((JP22&lt;&gt;""),($F22=JM22)*($G22=JN22),"")</f>
        <v/>
      </c>
      <c r="JS22" s="281" t="str">
        <f aca="false">IF(JP22&lt;&gt;"",IF(ABS($F22-$G22)&gt;=PrSettings!$M$7,(ABS($F22-$G22-JM22+JN22)&lt;=1)*1,IF(AND(JP22,$F22=$G22,$F22&gt;=PrSettings!$M$6),(ABS(JM22-$F22)&lt;=1)*1,IF(AND(JP22,$F22+$G22&gt;=PrSettings!$M$8),(ABS(JM22-$F22)+ABS(JN22-$G22)&lt;=1)*1,""))),"")</f>
        <v/>
      </c>
      <c r="JT22" s="289"/>
      <c r="JV22" s="279" t="n">
        <f aca="false">$B22</f>
        <v>43</v>
      </c>
      <c r="JW22" s="280" t="str">
        <f aca="false">$C22</f>
        <v>Scotland</v>
      </c>
      <c r="JX22" s="281" t="n">
        <f aca="false">$D22</f>
        <v>8</v>
      </c>
      <c r="JY22" s="280" t="str">
        <f aca="false">$E22</f>
        <v>Morocco</v>
      </c>
      <c r="JZ22" s="284"/>
      <c r="KA22" s="284"/>
      <c r="KB22" s="288"/>
      <c r="KC22" s="281" t="str">
        <f aca="false">IF(($F22&lt;&gt;"")*($G22&lt;&gt;"")*(JZ22&lt;&gt;"")*(KA22&lt;&gt;""),($F22&gt;$G22)*(JZ22&gt;KA22)+($F22=$G22)*(JZ22=KA22)+($F22&lt;$G22)*(JZ22&lt;KA22),"")</f>
        <v/>
      </c>
      <c r="KD22" s="281" t="str">
        <f aca="false">IF((KC22&lt;&gt;""),IF(OR($F22&lt;&gt;$G22,PrSettings!$M$4="●"),(($F22-$G22)=(JZ22-KA22))*1,0),"")</f>
        <v/>
      </c>
      <c r="KE22" s="281" t="str">
        <f aca="false">IF((KC22&lt;&gt;""),($F22=JZ22)*($G22=KA22),"")</f>
        <v/>
      </c>
      <c r="KF22" s="281" t="str">
        <f aca="false">IF(KC22&lt;&gt;"",IF(ABS($F22-$G22)&gt;=PrSettings!$M$7,(ABS($F22-$G22-JZ22+KA22)&lt;=1)*1,IF(AND(KC22,$F22=$G22,$F22&gt;=PrSettings!$M$6),(ABS(JZ22-$F22)&lt;=1)*1,IF(AND(KC22,$F22+$G22&gt;=PrSettings!$M$8),(ABS(JZ22-$F22)+ABS(KA22-$G22)&lt;=1)*1,""))),"")</f>
        <v/>
      </c>
      <c r="KG22" s="289"/>
      <c r="KI22" s="279" t="n">
        <f aca="false">$B22</f>
        <v>43</v>
      </c>
      <c r="KJ22" s="280" t="str">
        <f aca="false">$C22</f>
        <v>Scotland</v>
      </c>
      <c r="KK22" s="281" t="n">
        <f aca="false">$D22</f>
        <v>8</v>
      </c>
      <c r="KL22" s="280" t="str">
        <f aca="false">$E22</f>
        <v>Morocco</v>
      </c>
      <c r="KM22" s="284"/>
      <c r="KN22" s="284"/>
      <c r="KO22" s="288"/>
      <c r="KP22" s="281" t="str">
        <f aca="false">IF(($F22&lt;&gt;"")*($G22&lt;&gt;"")*(KM22&lt;&gt;"")*(KN22&lt;&gt;""),($F22&gt;$G22)*(KM22&gt;KN22)+($F22=$G22)*(KM22=KN22)+($F22&lt;$G22)*(KM22&lt;KN22),"")</f>
        <v/>
      </c>
      <c r="KQ22" s="281" t="str">
        <f aca="false">IF((KP22&lt;&gt;""),IF(OR($F22&lt;&gt;$G22,PrSettings!$M$4="●"),(($F22-$G22)=(KM22-KN22))*1,0),"")</f>
        <v/>
      </c>
      <c r="KR22" s="281" t="str">
        <f aca="false">IF((KP22&lt;&gt;""),($F22=KM22)*($G22=KN22),"")</f>
        <v/>
      </c>
      <c r="KS22" s="281" t="str">
        <f aca="false">IF(KP22&lt;&gt;"",IF(ABS($F22-$G22)&gt;=PrSettings!$M$7,(ABS($F22-$G22-KM22+KN22)&lt;=1)*1,IF(AND(KP22,$F22=$G22,$F22&gt;=PrSettings!$M$6),(ABS(KM22-$F22)&lt;=1)*1,IF(AND(KP22,$F22+$G22&gt;=PrSettings!$M$8),(ABS(KM22-$F22)+ABS(KN22-$G22)&lt;=1)*1,""))),"")</f>
        <v/>
      </c>
      <c r="KT22" s="289"/>
      <c r="KV22" s="279" t="n">
        <f aca="false">$B22</f>
        <v>43</v>
      </c>
      <c r="KW22" s="280" t="str">
        <f aca="false">$C22</f>
        <v>Scotland</v>
      </c>
      <c r="KX22" s="281" t="n">
        <f aca="false">$D22</f>
        <v>8</v>
      </c>
      <c r="KY22" s="280" t="str">
        <f aca="false">$E22</f>
        <v>Morocco</v>
      </c>
      <c r="KZ22" s="284"/>
      <c r="LA22" s="284"/>
      <c r="LB22" s="288"/>
      <c r="LC22" s="281" t="str">
        <f aca="false">IF(($F22&lt;&gt;"")*($G22&lt;&gt;"")*(KZ22&lt;&gt;"")*(LA22&lt;&gt;""),($F22&gt;$G22)*(KZ22&gt;LA22)+($F22=$G22)*(KZ22=LA22)+($F22&lt;$G22)*(KZ22&lt;LA22),"")</f>
        <v/>
      </c>
      <c r="LD22" s="281" t="str">
        <f aca="false">IF((LC22&lt;&gt;""),IF(OR($F22&lt;&gt;$G22,PrSettings!$M$4="●"),(($F22-$G22)=(KZ22-LA22))*1,0),"")</f>
        <v/>
      </c>
      <c r="LE22" s="281" t="str">
        <f aca="false">IF((LC22&lt;&gt;""),($F22=KZ22)*($G22=LA22),"")</f>
        <v/>
      </c>
      <c r="LF22" s="281" t="str">
        <f aca="false">IF(LC22&lt;&gt;"",IF(ABS($F22-$G22)&gt;=PrSettings!$M$7,(ABS($F22-$G22-KZ22+LA22)&lt;=1)*1,IF(AND(LC22,$F22=$G22,$F22&gt;=PrSettings!$M$6),(ABS(KZ22-$F22)&lt;=1)*1,IF(AND(LC22,$F22+$G22&gt;=PrSettings!$M$8),(ABS(KZ22-$F22)+ABS(LA22-$G22)&lt;=1)*1,""))),"")</f>
        <v/>
      </c>
      <c r="LG22" s="289"/>
      <c r="LI22" s="279" t="n">
        <f aca="false">$B22</f>
        <v>43</v>
      </c>
      <c r="LJ22" s="280" t="str">
        <f aca="false">$C22</f>
        <v>Scotland</v>
      </c>
      <c r="LK22" s="281" t="n">
        <f aca="false">$D22</f>
        <v>8</v>
      </c>
      <c r="LL22" s="280" t="str">
        <f aca="false">$E22</f>
        <v>Morocco</v>
      </c>
      <c r="LM22" s="284"/>
      <c r="LN22" s="284"/>
      <c r="LO22" s="288"/>
      <c r="LP22" s="281" t="str">
        <f aca="false">IF(($F22&lt;&gt;"")*($G22&lt;&gt;"")*(LM22&lt;&gt;"")*(LN22&lt;&gt;""),($F22&gt;$G22)*(LM22&gt;LN22)+($F22=$G22)*(LM22=LN22)+($F22&lt;$G22)*(LM22&lt;LN22),"")</f>
        <v/>
      </c>
      <c r="LQ22" s="281" t="str">
        <f aca="false">IF((LP22&lt;&gt;""),IF(OR($F22&lt;&gt;$G22,PrSettings!$M$4="●"),(($F22-$G22)=(LM22-LN22))*1,0),"")</f>
        <v/>
      </c>
      <c r="LR22" s="281" t="str">
        <f aca="false">IF((LP22&lt;&gt;""),($F22=LM22)*($G22=LN22),"")</f>
        <v/>
      </c>
      <c r="LS22" s="281" t="str">
        <f aca="false">IF(LP22&lt;&gt;"",IF(ABS($F22-$G22)&gt;=PrSettings!$M$7,(ABS($F22-$G22-LM22+LN22)&lt;=1)*1,IF(AND(LP22,$F22=$G22,$F22&gt;=PrSettings!$M$6),(ABS(LM22-$F22)&lt;=1)*1,IF(AND(LP22,$F22+$G22&gt;=PrSettings!$M$8),(ABS(LM22-$F22)+ABS(LN22-$G22)&lt;=1)*1,""))),"")</f>
        <v/>
      </c>
      <c r="LT22" s="289"/>
      <c r="LV22" s="279" t="n">
        <f aca="false">$B22</f>
        <v>43</v>
      </c>
      <c r="LW22" s="280" t="str">
        <f aca="false">$C22</f>
        <v>Scotland</v>
      </c>
      <c r="LX22" s="281" t="n">
        <f aca="false">$D22</f>
        <v>8</v>
      </c>
      <c r="LY22" s="280" t="str">
        <f aca="false">$E22</f>
        <v>Morocco</v>
      </c>
      <c r="LZ22" s="284"/>
      <c r="MA22" s="284"/>
      <c r="MB22" s="288"/>
      <c r="MC22" s="281" t="str">
        <f aca="false">IF(($F22&lt;&gt;"")*($G22&lt;&gt;"")*(LZ22&lt;&gt;"")*(MA22&lt;&gt;""),($F22&gt;$G22)*(LZ22&gt;MA22)+($F22=$G22)*(LZ22=MA22)+($F22&lt;$G22)*(LZ22&lt;MA22),"")</f>
        <v/>
      </c>
      <c r="MD22" s="281" t="str">
        <f aca="false">IF((MC22&lt;&gt;""),IF(OR($F22&lt;&gt;$G22,PrSettings!$M$4="●"),(($F22-$G22)=(LZ22-MA22))*1,0),"")</f>
        <v/>
      </c>
      <c r="ME22" s="281" t="str">
        <f aca="false">IF((MC22&lt;&gt;""),($F22=LZ22)*($G22=MA22),"")</f>
        <v/>
      </c>
      <c r="MF22" s="281" t="str">
        <f aca="false">IF(MC22&lt;&gt;"",IF(ABS($F22-$G22)&gt;=PrSettings!$M$7,(ABS($F22-$G22-LZ22+MA22)&lt;=1)*1,IF(AND(MC22,$F22=$G22,$F22&gt;=PrSettings!$M$6),(ABS(LZ22-$F22)&lt;=1)*1,IF(AND(MC22,$F22+$G22&gt;=PrSettings!$M$8),(ABS(LZ22-$F22)+ABS(MA22-$G22)&lt;=1)*1,""))),"")</f>
        <v/>
      </c>
      <c r="MG22" s="289"/>
    </row>
    <row r="23" customFormat="false" ht="15.75" hidden="false" customHeight="false" outlineLevel="0" collapsed="false">
      <c r="B23" s="279" t="n">
        <f aca="false">INDEX(Groups!$C$7:$C$65,MATCH(C23,Groups!$D$7:$D$65,0))</f>
        <v>6</v>
      </c>
      <c r="C23" s="280" t="str">
        <f aca="false">CalcC!$P$25</f>
        <v>Brazil</v>
      </c>
      <c r="D23" s="281" t="n">
        <f aca="false">INDEX(Groups!$C$7:$C$65,MATCH(E23,Groups!$D$7:$D$65,0))</f>
        <v>83</v>
      </c>
      <c r="E23" s="280" t="str">
        <f aca="false">CalcC!$Q$25</f>
        <v>Haiti</v>
      </c>
      <c r="F23" s="282" t="n">
        <f aca="false">CalcC!$R$25</f>
        <v>3</v>
      </c>
      <c r="G23" s="283" t="n">
        <f aca="false">CalcC!$S$25</f>
        <v>0</v>
      </c>
      <c r="I23" s="279" t="n">
        <f aca="false">$B23</f>
        <v>6</v>
      </c>
      <c r="J23" s="280" t="str">
        <f aca="false">$C23</f>
        <v>Brazil</v>
      </c>
      <c r="K23" s="281" t="n">
        <f aca="false">$D23</f>
        <v>83</v>
      </c>
      <c r="L23" s="280" t="str">
        <f aca="false">$E23</f>
        <v>Haiti</v>
      </c>
      <c r="M23" s="284"/>
      <c r="N23" s="284"/>
      <c r="O23" s="288"/>
      <c r="P23" s="281" t="str">
        <f aca="false">IF(($F23&lt;&gt;"")*($G23&lt;&gt;"")*(M23&lt;&gt;"")*(N23&lt;&gt;""),($F23&gt;$G23)*(M23&gt;N23)+($F23=$G23)*(M23=N23)+($F23&lt;$G23)*(M23&lt;N23),"")</f>
        <v/>
      </c>
      <c r="Q23" s="281" t="str">
        <f aca="false">IF((P23&lt;&gt;""),IF(OR($F23&lt;&gt;$G23,PrSettings!$M$4="●"),(($F23-$G23)=(M23-N23))*1,0),"")</f>
        <v/>
      </c>
      <c r="R23" s="281" t="str">
        <f aca="false">IF((P23&lt;&gt;""),($F23=M23)*($G23=N23),"")</f>
        <v/>
      </c>
      <c r="S23" s="281" t="str">
        <f aca="false">IF(P23&lt;&gt;"",IF(ABS($F23-$G23)&gt;=PrSettings!$M$7,(ABS($F23-$G23-M23+N23)&lt;=1)*1,IF(AND(P23,$F23=$G23,$F23&gt;=PrSettings!$M$6),(ABS(M23-$F23)&lt;=1)*1,IF(AND(P23,$F23+$G23&gt;=PrSettings!$M$8),(ABS(M23-$F23)+ABS(N23-$G23)&lt;=1)*1,""))),"")</f>
        <v/>
      </c>
      <c r="T23" s="289"/>
      <c r="V23" s="279" t="n">
        <f aca="false">$B23</f>
        <v>6</v>
      </c>
      <c r="W23" s="280" t="str">
        <f aca="false">$C23</f>
        <v>Brazil</v>
      </c>
      <c r="X23" s="281" t="n">
        <f aca="false">$D23</f>
        <v>83</v>
      </c>
      <c r="Y23" s="280" t="str">
        <f aca="false">$E23</f>
        <v>Haiti</v>
      </c>
      <c r="Z23" s="284"/>
      <c r="AA23" s="284"/>
      <c r="AB23" s="288"/>
      <c r="AC23" s="281" t="str">
        <f aca="false">IF(($F23&lt;&gt;"")*($G23&lt;&gt;"")*(Z23&lt;&gt;"")*(AA23&lt;&gt;""),($F23&gt;$G23)*(Z23&gt;AA23)+($F23=$G23)*(Z23=AA23)+($F23&lt;$G23)*(Z23&lt;AA23),"")</f>
        <v/>
      </c>
      <c r="AD23" s="281" t="str">
        <f aca="false">IF((AC23&lt;&gt;""),IF(OR($F23&lt;&gt;$G23,PrSettings!$M$4="●"),(($F23-$G23)=(Z23-AA23))*1,0),"")</f>
        <v/>
      </c>
      <c r="AE23" s="281" t="str">
        <f aca="false">IF((AC23&lt;&gt;""),($F23=Z23)*($G23=AA23),"")</f>
        <v/>
      </c>
      <c r="AF23" s="281" t="str">
        <f aca="false">IF(AC23&lt;&gt;"",IF(ABS($F23-$G23)&gt;=PrSettings!$M$7,(ABS($F23-$G23-Z23+AA23)&lt;=1)*1,IF(AND(AC23,$F23=$G23,$F23&gt;=PrSettings!$M$6),(ABS(Z23-$F23)&lt;=1)*1,IF(AND(AC23,$F23+$G23&gt;=PrSettings!$M$8),(ABS(Z23-$F23)+ABS(AA23-$G23)&lt;=1)*1,""))),"")</f>
        <v/>
      </c>
      <c r="AG23" s="289"/>
      <c r="AI23" s="279" t="n">
        <f aca="false">$B23</f>
        <v>6</v>
      </c>
      <c r="AJ23" s="280" t="str">
        <f aca="false">$C23</f>
        <v>Brazil</v>
      </c>
      <c r="AK23" s="281" t="n">
        <f aca="false">$D23</f>
        <v>83</v>
      </c>
      <c r="AL23" s="280" t="str">
        <f aca="false">$E23</f>
        <v>Haiti</v>
      </c>
      <c r="AM23" s="284"/>
      <c r="AN23" s="284"/>
      <c r="AO23" s="288"/>
      <c r="AP23" s="281" t="str">
        <f aca="false">IF(($F23&lt;&gt;"")*($G23&lt;&gt;"")*(AM23&lt;&gt;"")*(AN23&lt;&gt;""),($F23&gt;$G23)*(AM23&gt;AN23)+($F23=$G23)*(AM23=AN23)+($F23&lt;$G23)*(AM23&lt;AN23),"")</f>
        <v/>
      </c>
      <c r="AQ23" s="281" t="str">
        <f aca="false">IF((AP23&lt;&gt;""),IF(OR($F23&lt;&gt;$G23,PrSettings!$M$4="●"),(($F23-$G23)=(AM23-AN23))*1,0),"")</f>
        <v/>
      </c>
      <c r="AR23" s="281" t="str">
        <f aca="false">IF((AP23&lt;&gt;""),($F23=AM23)*($G23=AN23),"")</f>
        <v/>
      </c>
      <c r="AS23" s="281" t="str">
        <f aca="false">IF(AP23&lt;&gt;"",IF(ABS($F23-$G23)&gt;=PrSettings!$M$7,(ABS($F23-$G23-AM23+AN23)&lt;=1)*1,IF(AND(AP23,$F23=$G23,$F23&gt;=PrSettings!$M$6),(ABS(AM23-$F23)&lt;=1)*1,IF(AND(AP23,$F23+$G23&gt;=PrSettings!$M$8),(ABS(AM23-$F23)+ABS(AN23-$G23)&lt;=1)*1,""))),"")</f>
        <v/>
      </c>
      <c r="AT23" s="289"/>
      <c r="AV23" s="279" t="n">
        <f aca="false">$B23</f>
        <v>6</v>
      </c>
      <c r="AW23" s="280" t="str">
        <f aca="false">$C23</f>
        <v>Brazil</v>
      </c>
      <c r="AX23" s="281" t="n">
        <f aca="false">$D23</f>
        <v>83</v>
      </c>
      <c r="AY23" s="280" t="str">
        <f aca="false">$E23</f>
        <v>Haiti</v>
      </c>
      <c r="AZ23" s="284"/>
      <c r="BA23" s="284"/>
      <c r="BB23" s="288"/>
      <c r="BC23" s="281" t="str">
        <f aca="false">IF(($F23&lt;&gt;"")*($G23&lt;&gt;"")*(AZ23&lt;&gt;"")*(BA23&lt;&gt;""),($F23&gt;$G23)*(AZ23&gt;BA23)+($F23=$G23)*(AZ23=BA23)+($F23&lt;$G23)*(AZ23&lt;BA23),"")</f>
        <v/>
      </c>
      <c r="BD23" s="281" t="str">
        <f aca="false">IF((BC23&lt;&gt;""),IF(OR($F23&lt;&gt;$G23,PrSettings!$M$4="●"),(($F23-$G23)=(AZ23-BA23))*1,0),"")</f>
        <v/>
      </c>
      <c r="BE23" s="281" t="str">
        <f aca="false">IF((BC23&lt;&gt;""),($F23=AZ23)*($G23=BA23),"")</f>
        <v/>
      </c>
      <c r="BF23" s="281" t="str">
        <f aca="false">IF(BC23&lt;&gt;"",IF(ABS($F23-$G23)&gt;=PrSettings!$M$7,(ABS($F23-$G23-AZ23+BA23)&lt;=1)*1,IF(AND(BC23,$F23=$G23,$F23&gt;=PrSettings!$M$6),(ABS(AZ23-$F23)&lt;=1)*1,IF(AND(BC23,$F23+$G23&gt;=PrSettings!$M$8),(ABS(AZ23-$F23)+ABS(BA23-$G23)&lt;=1)*1,""))),"")</f>
        <v/>
      </c>
      <c r="BG23" s="289"/>
      <c r="BI23" s="279" t="n">
        <f aca="false">$B23</f>
        <v>6</v>
      </c>
      <c r="BJ23" s="280" t="str">
        <f aca="false">$C23</f>
        <v>Brazil</v>
      </c>
      <c r="BK23" s="281" t="n">
        <f aca="false">$D23</f>
        <v>83</v>
      </c>
      <c r="BL23" s="280" t="str">
        <f aca="false">$E23</f>
        <v>Haiti</v>
      </c>
      <c r="BM23" s="284"/>
      <c r="BN23" s="284"/>
      <c r="BO23" s="288"/>
      <c r="BP23" s="281" t="str">
        <f aca="false">IF(($F23&lt;&gt;"")*($G23&lt;&gt;"")*(BM23&lt;&gt;"")*(BN23&lt;&gt;""),($F23&gt;$G23)*(BM23&gt;BN23)+($F23=$G23)*(BM23=BN23)+($F23&lt;$G23)*(BM23&lt;BN23),"")</f>
        <v/>
      </c>
      <c r="BQ23" s="281" t="str">
        <f aca="false">IF((BP23&lt;&gt;""),IF(OR($F23&lt;&gt;$G23,PrSettings!$M$4="●"),(($F23-$G23)=(BM23-BN23))*1,0),"")</f>
        <v/>
      </c>
      <c r="BR23" s="281" t="str">
        <f aca="false">IF((BP23&lt;&gt;""),($F23=BM23)*($G23=BN23),"")</f>
        <v/>
      </c>
      <c r="BS23" s="281" t="str">
        <f aca="false">IF(BP23&lt;&gt;"",IF(ABS($F23-$G23)&gt;=PrSettings!$M$7,(ABS($F23-$G23-BM23+BN23)&lt;=1)*1,IF(AND(BP23,$F23=$G23,$F23&gt;=PrSettings!$M$6),(ABS(BM23-$F23)&lt;=1)*1,IF(AND(BP23,$F23+$G23&gt;=PrSettings!$M$8),(ABS(BM23-$F23)+ABS(BN23-$G23)&lt;=1)*1,""))),"")</f>
        <v/>
      </c>
      <c r="BT23" s="289"/>
      <c r="BV23" s="279" t="n">
        <f aca="false">$B23</f>
        <v>6</v>
      </c>
      <c r="BW23" s="280" t="str">
        <f aca="false">$C23</f>
        <v>Brazil</v>
      </c>
      <c r="BX23" s="281" t="n">
        <f aca="false">$D23</f>
        <v>83</v>
      </c>
      <c r="BY23" s="280" t="str">
        <f aca="false">$E23</f>
        <v>Haiti</v>
      </c>
      <c r="BZ23" s="284"/>
      <c r="CA23" s="284"/>
      <c r="CB23" s="288"/>
      <c r="CC23" s="281" t="str">
        <f aca="false">IF(($F23&lt;&gt;"")*($G23&lt;&gt;"")*(BZ23&lt;&gt;"")*(CA23&lt;&gt;""),($F23&gt;$G23)*(BZ23&gt;CA23)+($F23=$G23)*(BZ23=CA23)+($F23&lt;$G23)*(BZ23&lt;CA23),"")</f>
        <v/>
      </c>
      <c r="CD23" s="281" t="str">
        <f aca="false">IF((CC23&lt;&gt;""),IF(OR($F23&lt;&gt;$G23,PrSettings!$M$4="●"),(($F23-$G23)=(BZ23-CA23))*1,0),"")</f>
        <v/>
      </c>
      <c r="CE23" s="281" t="str">
        <f aca="false">IF((CC23&lt;&gt;""),($F23=BZ23)*($G23=CA23),"")</f>
        <v/>
      </c>
      <c r="CF23" s="281" t="str">
        <f aca="false">IF(CC23&lt;&gt;"",IF(ABS($F23-$G23)&gt;=PrSettings!$M$7,(ABS($F23-$G23-BZ23+CA23)&lt;=1)*1,IF(AND(CC23,$F23=$G23,$F23&gt;=PrSettings!$M$6),(ABS(BZ23-$F23)&lt;=1)*1,IF(AND(CC23,$F23+$G23&gt;=PrSettings!$M$8),(ABS(BZ23-$F23)+ABS(CA23-$G23)&lt;=1)*1,""))),"")</f>
        <v/>
      </c>
      <c r="CG23" s="289"/>
      <c r="CI23" s="279" t="n">
        <f aca="false">$B23</f>
        <v>6</v>
      </c>
      <c r="CJ23" s="280" t="str">
        <f aca="false">$C23</f>
        <v>Brazil</v>
      </c>
      <c r="CK23" s="281" t="n">
        <f aca="false">$D23</f>
        <v>83</v>
      </c>
      <c r="CL23" s="280" t="str">
        <f aca="false">$E23</f>
        <v>Haiti</v>
      </c>
      <c r="CM23" s="284"/>
      <c r="CN23" s="284"/>
      <c r="CO23" s="288"/>
      <c r="CP23" s="281" t="str">
        <f aca="false">IF(($F23&lt;&gt;"")*($G23&lt;&gt;"")*(CM23&lt;&gt;"")*(CN23&lt;&gt;""),($F23&gt;$G23)*(CM23&gt;CN23)+($F23=$G23)*(CM23=CN23)+($F23&lt;$G23)*(CM23&lt;CN23),"")</f>
        <v/>
      </c>
      <c r="CQ23" s="281" t="str">
        <f aca="false">IF((CP23&lt;&gt;""),IF(OR($F23&lt;&gt;$G23,PrSettings!$M$4="●"),(($F23-$G23)=(CM23-CN23))*1,0),"")</f>
        <v/>
      </c>
      <c r="CR23" s="281" t="str">
        <f aca="false">IF((CP23&lt;&gt;""),($F23=CM23)*($G23=CN23),"")</f>
        <v/>
      </c>
      <c r="CS23" s="281" t="str">
        <f aca="false">IF(CP23&lt;&gt;"",IF(ABS($F23-$G23)&gt;=PrSettings!$M$7,(ABS($F23-$G23-CM23+CN23)&lt;=1)*1,IF(AND(CP23,$F23=$G23,$F23&gt;=PrSettings!$M$6),(ABS(CM23-$F23)&lt;=1)*1,IF(AND(CP23,$F23+$G23&gt;=PrSettings!$M$8),(ABS(CM23-$F23)+ABS(CN23-$G23)&lt;=1)*1,""))),"")</f>
        <v/>
      </c>
      <c r="CT23" s="289"/>
      <c r="CV23" s="279" t="n">
        <f aca="false">$B23</f>
        <v>6</v>
      </c>
      <c r="CW23" s="280" t="str">
        <f aca="false">$C23</f>
        <v>Brazil</v>
      </c>
      <c r="CX23" s="281" t="n">
        <f aca="false">$D23</f>
        <v>83</v>
      </c>
      <c r="CY23" s="280" t="str">
        <f aca="false">$E23</f>
        <v>Haiti</v>
      </c>
      <c r="CZ23" s="284"/>
      <c r="DA23" s="284"/>
      <c r="DB23" s="288"/>
      <c r="DC23" s="281" t="str">
        <f aca="false">IF(($F23&lt;&gt;"")*($G23&lt;&gt;"")*(CZ23&lt;&gt;"")*(DA23&lt;&gt;""),($F23&gt;$G23)*(CZ23&gt;DA23)+($F23=$G23)*(CZ23=DA23)+($F23&lt;$G23)*(CZ23&lt;DA23),"")</f>
        <v/>
      </c>
      <c r="DD23" s="281" t="str">
        <f aca="false">IF((DC23&lt;&gt;""),IF(OR($F23&lt;&gt;$G23,PrSettings!$M$4="●"),(($F23-$G23)=(CZ23-DA23))*1,0),"")</f>
        <v/>
      </c>
      <c r="DE23" s="281" t="str">
        <f aca="false">IF((DC23&lt;&gt;""),($F23=CZ23)*($G23=DA23),"")</f>
        <v/>
      </c>
      <c r="DF23" s="281" t="str">
        <f aca="false">IF(DC23&lt;&gt;"",IF(ABS($F23-$G23)&gt;=PrSettings!$M$7,(ABS($F23-$G23-CZ23+DA23)&lt;=1)*1,IF(AND(DC23,$F23=$G23,$F23&gt;=PrSettings!$M$6),(ABS(CZ23-$F23)&lt;=1)*1,IF(AND(DC23,$F23+$G23&gt;=PrSettings!$M$8),(ABS(CZ23-$F23)+ABS(DA23-$G23)&lt;=1)*1,""))),"")</f>
        <v/>
      </c>
      <c r="DG23" s="289"/>
      <c r="DI23" s="279" t="n">
        <f aca="false">$B23</f>
        <v>6</v>
      </c>
      <c r="DJ23" s="280" t="str">
        <f aca="false">$C23</f>
        <v>Brazil</v>
      </c>
      <c r="DK23" s="281" t="n">
        <f aca="false">$D23</f>
        <v>83</v>
      </c>
      <c r="DL23" s="280" t="str">
        <f aca="false">$E23</f>
        <v>Haiti</v>
      </c>
      <c r="DM23" s="284"/>
      <c r="DN23" s="284"/>
      <c r="DO23" s="288"/>
      <c r="DP23" s="281" t="str">
        <f aca="false">IF(($F23&lt;&gt;"")*($G23&lt;&gt;"")*(DM23&lt;&gt;"")*(DN23&lt;&gt;""),($F23&gt;$G23)*(DM23&gt;DN23)+($F23=$G23)*(DM23=DN23)+($F23&lt;$G23)*(DM23&lt;DN23),"")</f>
        <v/>
      </c>
      <c r="DQ23" s="281" t="str">
        <f aca="false">IF((DP23&lt;&gt;""),IF(OR($F23&lt;&gt;$G23,PrSettings!$M$4="●"),(($F23-$G23)=(DM23-DN23))*1,0),"")</f>
        <v/>
      </c>
      <c r="DR23" s="281" t="str">
        <f aca="false">IF((DP23&lt;&gt;""),($F23=DM23)*($G23=DN23),"")</f>
        <v/>
      </c>
      <c r="DS23" s="281" t="str">
        <f aca="false">IF(DP23&lt;&gt;"",IF(ABS($F23-$G23)&gt;=PrSettings!$M$7,(ABS($F23-$G23-DM23+DN23)&lt;=1)*1,IF(AND(DP23,$F23=$G23,$F23&gt;=PrSettings!$M$6),(ABS(DM23-$F23)&lt;=1)*1,IF(AND(DP23,$F23+$G23&gt;=PrSettings!$M$8),(ABS(DM23-$F23)+ABS(DN23-$G23)&lt;=1)*1,""))),"")</f>
        <v/>
      </c>
      <c r="DT23" s="289"/>
      <c r="DV23" s="279" t="n">
        <f aca="false">$B23</f>
        <v>6</v>
      </c>
      <c r="DW23" s="280" t="str">
        <f aca="false">$C23</f>
        <v>Brazil</v>
      </c>
      <c r="DX23" s="281" t="n">
        <f aca="false">$D23</f>
        <v>83</v>
      </c>
      <c r="DY23" s="280" t="str">
        <f aca="false">$E23</f>
        <v>Haiti</v>
      </c>
      <c r="DZ23" s="284"/>
      <c r="EA23" s="284"/>
      <c r="EB23" s="288"/>
      <c r="EC23" s="281" t="str">
        <f aca="false">IF(($F23&lt;&gt;"")*($G23&lt;&gt;"")*(DZ23&lt;&gt;"")*(EA23&lt;&gt;""),($F23&gt;$G23)*(DZ23&gt;EA23)+($F23=$G23)*(DZ23=EA23)+($F23&lt;$G23)*(DZ23&lt;EA23),"")</f>
        <v/>
      </c>
      <c r="ED23" s="281" t="str">
        <f aca="false">IF((EC23&lt;&gt;""),IF(OR($F23&lt;&gt;$G23,PrSettings!$M$4="●"),(($F23-$G23)=(DZ23-EA23))*1,0),"")</f>
        <v/>
      </c>
      <c r="EE23" s="281" t="str">
        <f aca="false">IF((EC23&lt;&gt;""),($F23=DZ23)*($G23=EA23),"")</f>
        <v/>
      </c>
      <c r="EF23" s="281" t="str">
        <f aca="false">IF(EC23&lt;&gt;"",IF(ABS($F23-$G23)&gt;=PrSettings!$M$7,(ABS($F23-$G23-DZ23+EA23)&lt;=1)*1,IF(AND(EC23,$F23=$G23,$F23&gt;=PrSettings!$M$6),(ABS(DZ23-$F23)&lt;=1)*1,IF(AND(EC23,$F23+$G23&gt;=PrSettings!$M$8),(ABS(DZ23-$F23)+ABS(EA23-$G23)&lt;=1)*1,""))),"")</f>
        <v/>
      </c>
      <c r="EG23" s="289"/>
      <c r="EI23" s="279" t="n">
        <f aca="false">$B23</f>
        <v>6</v>
      </c>
      <c r="EJ23" s="280" t="str">
        <f aca="false">$C23</f>
        <v>Brazil</v>
      </c>
      <c r="EK23" s="281" t="n">
        <f aca="false">$D23</f>
        <v>83</v>
      </c>
      <c r="EL23" s="280" t="str">
        <f aca="false">$E23</f>
        <v>Haiti</v>
      </c>
      <c r="EM23" s="284"/>
      <c r="EN23" s="284"/>
      <c r="EO23" s="288"/>
      <c r="EP23" s="281" t="str">
        <f aca="false">IF(($F23&lt;&gt;"")*($G23&lt;&gt;"")*(EM23&lt;&gt;"")*(EN23&lt;&gt;""),($F23&gt;$G23)*(EM23&gt;EN23)+($F23=$G23)*(EM23=EN23)+($F23&lt;$G23)*(EM23&lt;EN23),"")</f>
        <v/>
      </c>
      <c r="EQ23" s="281" t="str">
        <f aca="false">IF((EP23&lt;&gt;""),IF(OR($F23&lt;&gt;$G23,PrSettings!$M$4="●"),(($F23-$G23)=(EM23-EN23))*1,0),"")</f>
        <v/>
      </c>
      <c r="ER23" s="281" t="str">
        <f aca="false">IF((EP23&lt;&gt;""),($F23=EM23)*($G23=EN23),"")</f>
        <v/>
      </c>
      <c r="ES23" s="281" t="str">
        <f aca="false">IF(EP23&lt;&gt;"",IF(ABS($F23-$G23)&gt;=PrSettings!$M$7,(ABS($F23-$G23-EM23+EN23)&lt;=1)*1,IF(AND(EP23,$F23=$G23,$F23&gt;=PrSettings!$M$6),(ABS(EM23-$F23)&lt;=1)*1,IF(AND(EP23,$F23+$G23&gt;=PrSettings!$M$8),(ABS(EM23-$F23)+ABS(EN23-$G23)&lt;=1)*1,""))),"")</f>
        <v/>
      </c>
      <c r="ET23" s="289"/>
      <c r="EV23" s="279" t="n">
        <f aca="false">$B23</f>
        <v>6</v>
      </c>
      <c r="EW23" s="280" t="str">
        <f aca="false">$C23</f>
        <v>Brazil</v>
      </c>
      <c r="EX23" s="281" t="n">
        <f aca="false">$D23</f>
        <v>83</v>
      </c>
      <c r="EY23" s="280" t="str">
        <f aca="false">$E23</f>
        <v>Haiti</v>
      </c>
      <c r="EZ23" s="284"/>
      <c r="FA23" s="284"/>
      <c r="FB23" s="288"/>
      <c r="FC23" s="281" t="str">
        <f aca="false">IF(($F23&lt;&gt;"")*($G23&lt;&gt;"")*(EZ23&lt;&gt;"")*(FA23&lt;&gt;""),($F23&gt;$G23)*(EZ23&gt;FA23)+($F23=$G23)*(EZ23=FA23)+($F23&lt;$G23)*(EZ23&lt;FA23),"")</f>
        <v/>
      </c>
      <c r="FD23" s="281" t="str">
        <f aca="false">IF((FC23&lt;&gt;""),IF(OR($F23&lt;&gt;$G23,PrSettings!$M$4="●"),(($F23-$G23)=(EZ23-FA23))*1,0),"")</f>
        <v/>
      </c>
      <c r="FE23" s="281" t="str">
        <f aca="false">IF((FC23&lt;&gt;""),($F23=EZ23)*($G23=FA23),"")</f>
        <v/>
      </c>
      <c r="FF23" s="281" t="str">
        <f aca="false">IF(FC23&lt;&gt;"",IF(ABS($F23-$G23)&gt;=PrSettings!$M$7,(ABS($F23-$G23-EZ23+FA23)&lt;=1)*1,IF(AND(FC23,$F23=$G23,$F23&gt;=PrSettings!$M$6),(ABS(EZ23-$F23)&lt;=1)*1,IF(AND(FC23,$F23+$G23&gt;=PrSettings!$M$8),(ABS(EZ23-$F23)+ABS(FA23-$G23)&lt;=1)*1,""))),"")</f>
        <v/>
      </c>
      <c r="FG23" s="289"/>
      <c r="FI23" s="279" t="n">
        <f aca="false">$B23</f>
        <v>6</v>
      </c>
      <c r="FJ23" s="280" t="str">
        <f aca="false">$C23</f>
        <v>Brazil</v>
      </c>
      <c r="FK23" s="281" t="n">
        <f aca="false">$D23</f>
        <v>83</v>
      </c>
      <c r="FL23" s="280" t="str">
        <f aca="false">$E23</f>
        <v>Haiti</v>
      </c>
      <c r="FM23" s="284"/>
      <c r="FN23" s="284"/>
      <c r="FO23" s="288"/>
      <c r="FP23" s="281" t="str">
        <f aca="false">IF(($F23&lt;&gt;"")*($G23&lt;&gt;"")*(FM23&lt;&gt;"")*(FN23&lt;&gt;""),($F23&gt;$G23)*(FM23&gt;FN23)+($F23=$G23)*(FM23=FN23)+($F23&lt;$G23)*(FM23&lt;FN23),"")</f>
        <v/>
      </c>
      <c r="FQ23" s="281" t="str">
        <f aca="false">IF((FP23&lt;&gt;""),IF(OR($F23&lt;&gt;$G23,PrSettings!$M$4="●"),(($F23-$G23)=(FM23-FN23))*1,0),"")</f>
        <v/>
      </c>
      <c r="FR23" s="281" t="str">
        <f aca="false">IF((FP23&lt;&gt;""),($F23=FM23)*($G23=FN23),"")</f>
        <v/>
      </c>
      <c r="FS23" s="281" t="str">
        <f aca="false">IF(FP23&lt;&gt;"",IF(ABS($F23-$G23)&gt;=PrSettings!$M$7,(ABS($F23-$G23-FM23+FN23)&lt;=1)*1,IF(AND(FP23,$F23=$G23,$F23&gt;=PrSettings!$M$6),(ABS(FM23-$F23)&lt;=1)*1,IF(AND(FP23,$F23+$G23&gt;=PrSettings!$M$8),(ABS(FM23-$F23)+ABS(FN23-$G23)&lt;=1)*1,""))),"")</f>
        <v/>
      </c>
      <c r="FT23" s="289"/>
      <c r="FV23" s="279" t="n">
        <f aca="false">$B23</f>
        <v>6</v>
      </c>
      <c r="FW23" s="280" t="str">
        <f aca="false">$C23</f>
        <v>Brazil</v>
      </c>
      <c r="FX23" s="281" t="n">
        <f aca="false">$D23</f>
        <v>83</v>
      </c>
      <c r="FY23" s="280" t="str">
        <f aca="false">$E23</f>
        <v>Haiti</v>
      </c>
      <c r="FZ23" s="284"/>
      <c r="GA23" s="284"/>
      <c r="GB23" s="288"/>
      <c r="GC23" s="281" t="str">
        <f aca="false">IF(($F23&lt;&gt;"")*($G23&lt;&gt;"")*(FZ23&lt;&gt;"")*(GA23&lt;&gt;""),($F23&gt;$G23)*(FZ23&gt;GA23)+($F23=$G23)*(FZ23=GA23)+($F23&lt;$G23)*(FZ23&lt;GA23),"")</f>
        <v/>
      </c>
      <c r="GD23" s="281" t="str">
        <f aca="false">IF((GC23&lt;&gt;""),IF(OR($F23&lt;&gt;$G23,PrSettings!$M$4="●"),(($F23-$G23)=(FZ23-GA23))*1,0),"")</f>
        <v/>
      </c>
      <c r="GE23" s="281" t="str">
        <f aca="false">IF((GC23&lt;&gt;""),($F23=FZ23)*($G23=GA23),"")</f>
        <v/>
      </c>
      <c r="GF23" s="281" t="str">
        <f aca="false">IF(GC23&lt;&gt;"",IF(ABS($F23-$G23)&gt;=PrSettings!$M$7,(ABS($F23-$G23-FZ23+GA23)&lt;=1)*1,IF(AND(GC23,$F23=$G23,$F23&gt;=PrSettings!$M$6),(ABS(FZ23-$F23)&lt;=1)*1,IF(AND(GC23,$F23+$G23&gt;=PrSettings!$M$8),(ABS(FZ23-$F23)+ABS(GA23-$G23)&lt;=1)*1,""))),"")</f>
        <v/>
      </c>
      <c r="GG23" s="289"/>
      <c r="GI23" s="279" t="n">
        <f aca="false">$B23</f>
        <v>6</v>
      </c>
      <c r="GJ23" s="280" t="str">
        <f aca="false">$C23</f>
        <v>Brazil</v>
      </c>
      <c r="GK23" s="281" t="n">
        <f aca="false">$D23</f>
        <v>83</v>
      </c>
      <c r="GL23" s="280" t="str">
        <f aca="false">$E23</f>
        <v>Haiti</v>
      </c>
      <c r="GM23" s="284"/>
      <c r="GN23" s="284"/>
      <c r="GO23" s="288"/>
      <c r="GP23" s="281" t="str">
        <f aca="false">IF(($F23&lt;&gt;"")*($G23&lt;&gt;"")*(GM23&lt;&gt;"")*(GN23&lt;&gt;""),($F23&gt;$G23)*(GM23&gt;GN23)+($F23=$G23)*(GM23=GN23)+($F23&lt;$G23)*(GM23&lt;GN23),"")</f>
        <v/>
      </c>
      <c r="GQ23" s="281" t="str">
        <f aca="false">IF((GP23&lt;&gt;""),IF(OR($F23&lt;&gt;$G23,PrSettings!$M$4="●"),(($F23-$G23)=(GM23-GN23))*1,0),"")</f>
        <v/>
      </c>
      <c r="GR23" s="281" t="str">
        <f aca="false">IF((GP23&lt;&gt;""),($F23=GM23)*($G23=GN23),"")</f>
        <v/>
      </c>
      <c r="GS23" s="281" t="str">
        <f aca="false">IF(GP23&lt;&gt;"",IF(ABS($F23-$G23)&gt;=PrSettings!$M$7,(ABS($F23-$G23-GM23+GN23)&lt;=1)*1,IF(AND(GP23,$F23=$G23,$F23&gt;=PrSettings!$M$6),(ABS(GM23-$F23)&lt;=1)*1,IF(AND(GP23,$F23+$G23&gt;=PrSettings!$M$8),(ABS(GM23-$F23)+ABS(GN23-$G23)&lt;=1)*1,""))),"")</f>
        <v/>
      </c>
      <c r="GT23" s="289"/>
      <c r="GV23" s="279" t="n">
        <f aca="false">$B23</f>
        <v>6</v>
      </c>
      <c r="GW23" s="280" t="str">
        <f aca="false">$C23</f>
        <v>Brazil</v>
      </c>
      <c r="GX23" s="281" t="n">
        <f aca="false">$D23</f>
        <v>83</v>
      </c>
      <c r="GY23" s="280" t="str">
        <f aca="false">$E23</f>
        <v>Haiti</v>
      </c>
      <c r="GZ23" s="284"/>
      <c r="HA23" s="284"/>
      <c r="HB23" s="288"/>
      <c r="HC23" s="281" t="str">
        <f aca="false">IF(($F23&lt;&gt;"")*($G23&lt;&gt;"")*(GZ23&lt;&gt;"")*(HA23&lt;&gt;""),($F23&gt;$G23)*(GZ23&gt;HA23)+($F23=$G23)*(GZ23=HA23)+($F23&lt;$G23)*(GZ23&lt;HA23),"")</f>
        <v/>
      </c>
      <c r="HD23" s="281" t="str">
        <f aca="false">IF((HC23&lt;&gt;""),IF(OR($F23&lt;&gt;$G23,PrSettings!$M$4="●"),(($F23-$G23)=(GZ23-HA23))*1,0),"")</f>
        <v/>
      </c>
      <c r="HE23" s="281" t="str">
        <f aca="false">IF((HC23&lt;&gt;""),($F23=GZ23)*($G23=HA23),"")</f>
        <v/>
      </c>
      <c r="HF23" s="281" t="str">
        <f aca="false">IF(HC23&lt;&gt;"",IF(ABS($F23-$G23)&gt;=PrSettings!$M$7,(ABS($F23-$G23-GZ23+HA23)&lt;=1)*1,IF(AND(HC23,$F23=$G23,$F23&gt;=PrSettings!$M$6),(ABS(GZ23-$F23)&lt;=1)*1,IF(AND(HC23,$F23+$G23&gt;=PrSettings!$M$8),(ABS(GZ23-$F23)+ABS(HA23-$G23)&lt;=1)*1,""))),"")</f>
        <v/>
      </c>
      <c r="HG23" s="289"/>
      <c r="HI23" s="279" t="n">
        <f aca="false">$B23</f>
        <v>6</v>
      </c>
      <c r="HJ23" s="280" t="str">
        <f aca="false">$C23</f>
        <v>Brazil</v>
      </c>
      <c r="HK23" s="281" t="n">
        <f aca="false">$D23</f>
        <v>83</v>
      </c>
      <c r="HL23" s="280" t="str">
        <f aca="false">$E23</f>
        <v>Haiti</v>
      </c>
      <c r="HM23" s="284"/>
      <c r="HN23" s="284"/>
      <c r="HO23" s="288"/>
      <c r="HP23" s="281" t="str">
        <f aca="false">IF(($F23&lt;&gt;"")*($G23&lt;&gt;"")*(HM23&lt;&gt;"")*(HN23&lt;&gt;""),($F23&gt;$G23)*(HM23&gt;HN23)+($F23=$G23)*(HM23=HN23)+($F23&lt;$G23)*(HM23&lt;HN23),"")</f>
        <v/>
      </c>
      <c r="HQ23" s="281" t="str">
        <f aca="false">IF((HP23&lt;&gt;""),IF(OR($F23&lt;&gt;$G23,PrSettings!$M$4="●"),(($F23-$G23)=(HM23-HN23))*1,0),"")</f>
        <v/>
      </c>
      <c r="HR23" s="281" t="str">
        <f aca="false">IF((HP23&lt;&gt;""),($F23=HM23)*($G23=HN23),"")</f>
        <v/>
      </c>
      <c r="HS23" s="281" t="str">
        <f aca="false">IF(HP23&lt;&gt;"",IF(ABS($F23-$G23)&gt;=PrSettings!$M$7,(ABS($F23-$G23-HM23+HN23)&lt;=1)*1,IF(AND(HP23,$F23=$G23,$F23&gt;=PrSettings!$M$6),(ABS(HM23-$F23)&lt;=1)*1,IF(AND(HP23,$F23+$G23&gt;=PrSettings!$M$8),(ABS(HM23-$F23)+ABS(HN23-$G23)&lt;=1)*1,""))),"")</f>
        <v/>
      </c>
      <c r="HT23" s="289"/>
      <c r="HV23" s="279" t="n">
        <f aca="false">$B23</f>
        <v>6</v>
      </c>
      <c r="HW23" s="280" t="str">
        <f aca="false">$C23</f>
        <v>Brazil</v>
      </c>
      <c r="HX23" s="281" t="n">
        <f aca="false">$D23</f>
        <v>83</v>
      </c>
      <c r="HY23" s="280" t="str">
        <f aca="false">$E23</f>
        <v>Haiti</v>
      </c>
      <c r="HZ23" s="284"/>
      <c r="IA23" s="284"/>
      <c r="IB23" s="288"/>
      <c r="IC23" s="281" t="str">
        <f aca="false">IF(($F23&lt;&gt;"")*($G23&lt;&gt;"")*(HZ23&lt;&gt;"")*(IA23&lt;&gt;""),($F23&gt;$G23)*(HZ23&gt;IA23)+($F23=$G23)*(HZ23=IA23)+($F23&lt;$G23)*(HZ23&lt;IA23),"")</f>
        <v/>
      </c>
      <c r="ID23" s="281" t="str">
        <f aca="false">IF((IC23&lt;&gt;""),IF(OR($F23&lt;&gt;$G23,PrSettings!$M$4="●"),(($F23-$G23)=(HZ23-IA23))*1,0),"")</f>
        <v/>
      </c>
      <c r="IE23" s="281" t="str">
        <f aca="false">IF((IC23&lt;&gt;""),($F23=HZ23)*($G23=IA23),"")</f>
        <v/>
      </c>
      <c r="IF23" s="281" t="str">
        <f aca="false">IF(IC23&lt;&gt;"",IF(ABS($F23-$G23)&gt;=PrSettings!$M$7,(ABS($F23-$G23-HZ23+IA23)&lt;=1)*1,IF(AND(IC23,$F23=$G23,$F23&gt;=PrSettings!$M$6),(ABS(HZ23-$F23)&lt;=1)*1,IF(AND(IC23,$F23+$G23&gt;=PrSettings!$M$8),(ABS(HZ23-$F23)+ABS(IA23-$G23)&lt;=1)*1,""))),"")</f>
        <v/>
      </c>
      <c r="IG23" s="289"/>
      <c r="II23" s="279" t="n">
        <f aca="false">$B23</f>
        <v>6</v>
      </c>
      <c r="IJ23" s="280" t="str">
        <f aca="false">$C23</f>
        <v>Brazil</v>
      </c>
      <c r="IK23" s="281" t="n">
        <f aca="false">$D23</f>
        <v>83</v>
      </c>
      <c r="IL23" s="280" t="str">
        <f aca="false">$E23</f>
        <v>Haiti</v>
      </c>
      <c r="IM23" s="284"/>
      <c r="IN23" s="284"/>
      <c r="IO23" s="288"/>
      <c r="IP23" s="281" t="str">
        <f aca="false">IF(($F23&lt;&gt;"")*($G23&lt;&gt;"")*(IM23&lt;&gt;"")*(IN23&lt;&gt;""),($F23&gt;$G23)*(IM23&gt;IN23)+($F23=$G23)*(IM23=IN23)+($F23&lt;$G23)*(IM23&lt;IN23),"")</f>
        <v/>
      </c>
      <c r="IQ23" s="281" t="str">
        <f aca="false">IF((IP23&lt;&gt;""),IF(OR($F23&lt;&gt;$G23,PrSettings!$M$4="●"),(($F23-$G23)=(IM23-IN23))*1,0),"")</f>
        <v/>
      </c>
      <c r="IR23" s="281" t="str">
        <f aca="false">IF((IP23&lt;&gt;""),($F23=IM23)*($G23=IN23),"")</f>
        <v/>
      </c>
      <c r="IS23" s="281" t="str">
        <f aca="false">IF(IP23&lt;&gt;"",IF(ABS($F23-$G23)&gt;=PrSettings!$M$7,(ABS($F23-$G23-IM23+IN23)&lt;=1)*1,IF(AND(IP23,$F23=$G23,$F23&gt;=PrSettings!$M$6),(ABS(IM23-$F23)&lt;=1)*1,IF(AND(IP23,$F23+$G23&gt;=PrSettings!$M$8),(ABS(IM23-$F23)+ABS(IN23-$G23)&lt;=1)*1,""))),"")</f>
        <v/>
      </c>
      <c r="IT23" s="289"/>
      <c r="IV23" s="279" t="n">
        <f aca="false">$B23</f>
        <v>6</v>
      </c>
      <c r="IW23" s="280" t="str">
        <f aca="false">$C23</f>
        <v>Brazil</v>
      </c>
      <c r="IX23" s="281" t="n">
        <f aca="false">$D23</f>
        <v>83</v>
      </c>
      <c r="IY23" s="280" t="str">
        <f aca="false">$E23</f>
        <v>Haiti</v>
      </c>
      <c r="IZ23" s="284"/>
      <c r="JA23" s="284"/>
      <c r="JB23" s="288"/>
      <c r="JC23" s="281" t="str">
        <f aca="false">IF(($F23&lt;&gt;"")*($G23&lt;&gt;"")*(IZ23&lt;&gt;"")*(JA23&lt;&gt;""),($F23&gt;$G23)*(IZ23&gt;JA23)+($F23=$G23)*(IZ23=JA23)+($F23&lt;$G23)*(IZ23&lt;JA23),"")</f>
        <v/>
      </c>
      <c r="JD23" s="281" t="str">
        <f aca="false">IF((JC23&lt;&gt;""),IF(OR($F23&lt;&gt;$G23,PrSettings!$M$4="●"),(($F23-$G23)=(IZ23-JA23))*1,0),"")</f>
        <v/>
      </c>
      <c r="JE23" s="281" t="str">
        <f aca="false">IF((JC23&lt;&gt;""),($F23=IZ23)*($G23=JA23),"")</f>
        <v/>
      </c>
      <c r="JF23" s="281" t="str">
        <f aca="false">IF(JC23&lt;&gt;"",IF(ABS($F23-$G23)&gt;=PrSettings!$M$7,(ABS($F23-$G23-IZ23+JA23)&lt;=1)*1,IF(AND(JC23,$F23=$G23,$F23&gt;=PrSettings!$M$6),(ABS(IZ23-$F23)&lt;=1)*1,IF(AND(JC23,$F23+$G23&gt;=PrSettings!$M$8),(ABS(IZ23-$F23)+ABS(JA23-$G23)&lt;=1)*1,""))),"")</f>
        <v/>
      </c>
      <c r="JG23" s="289"/>
      <c r="JI23" s="279" t="n">
        <f aca="false">$B23</f>
        <v>6</v>
      </c>
      <c r="JJ23" s="280" t="str">
        <f aca="false">$C23</f>
        <v>Brazil</v>
      </c>
      <c r="JK23" s="281" t="n">
        <f aca="false">$D23</f>
        <v>83</v>
      </c>
      <c r="JL23" s="280" t="str">
        <f aca="false">$E23</f>
        <v>Haiti</v>
      </c>
      <c r="JM23" s="284"/>
      <c r="JN23" s="284"/>
      <c r="JO23" s="288"/>
      <c r="JP23" s="281" t="str">
        <f aca="false">IF(($F23&lt;&gt;"")*($G23&lt;&gt;"")*(JM23&lt;&gt;"")*(JN23&lt;&gt;""),($F23&gt;$G23)*(JM23&gt;JN23)+($F23=$G23)*(JM23=JN23)+($F23&lt;$G23)*(JM23&lt;JN23),"")</f>
        <v/>
      </c>
      <c r="JQ23" s="281" t="str">
        <f aca="false">IF((JP23&lt;&gt;""),IF(OR($F23&lt;&gt;$G23,PrSettings!$M$4="●"),(($F23-$G23)=(JM23-JN23))*1,0),"")</f>
        <v/>
      </c>
      <c r="JR23" s="281" t="str">
        <f aca="false">IF((JP23&lt;&gt;""),($F23=JM23)*($G23=JN23),"")</f>
        <v/>
      </c>
      <c r="JS23" s="281" t="str">
        <f aca="false">IF(JP23&lt;&gt;"",IF(ABS($F23-$G23)&gt;=PrSettings!$M$7,(ABS($F23-$G23-JM23+JN23)&lt;=1)*1,IF(AND(JP23,$F23=$G23,$F23&gt;=PrSettings!$M$6),(ABS(JM23-$F23)&lt;=1)*1,IF(AND(JP23,$F23+$G23&gt;=PrSettings!$M$8),(ABS(JM23-$F23)+ABS(JN23-$G23)&lt;=1)*1,""))),"")</f>
        <v/>
      </c>
      <c r="JT23" s="289"/>
      <c r="JV23" s="279" t="n">
        <f aca="false">$B23</f>
        <v>6</v>
      </c>
      <c r="JW23" s="280" t="str">
        <f aca="false">$C23</f>
        <v>Brazil</v>
      </c>
      <c r="JX23" s="281" t="n">
        <f aca="false">$D23</f>
        <v>83</v>
      </c>
      <c r="JY23" s="280" t="str">
        <f aca="false">$E23</f>
        <v>Haiti</v>
      </c>
      <c r="JZ23" s="284"/>
      <c r="KA23" s="284"/>
      <c r="KB23" s="288"/>
      <c r="KC23" s="281" t="str">
        <f aca="false">IF(($F23&lt;&gt;"")*($G23&lt;&gt;"")*(JZ23&lt;&gt;"")*(KA23&lt;&gt;""),($F23&gt;$G23)*(JZ23&gt;KA23)+($F23=$G23)*(JZ23=KA23)+($F23&lt;$G23)*(JZ23&lt;KA23),"")</f>
        <v/>
      </c>
      <c r="KD23" s="281" t="str">
        <f aca="false">IF((KC23&lt;&gt;""),IF(OR($F23&lt;&gt;$G23,PrSettings!$M$4="●"),(($F23-$G23)=(JZ23-KA23))*1,0),"")</f>
        <v/>
      </c>
      <c r="KE23" s="281" t="str">
        <f aca="false">IF((KC23&lt;&gt;""),($F23=JZ23)*($G23=KA23),"")</f>
        <v/>
      </c>
      <c r="KF23" s="281" t="str">
        <f aca="false">IF(KC23&lt;&gt;"",IF(ABS($F23-$G23)&gt;=PrSettings!$M$7,(ABS($F23-$G23-JZ23+KA23)&lt;=1)*1,IF(AND(KC23,$F23=$G23,$F23&gt;=PrSettings!$M$6),(ABS(JZ23-$F23)&lt;=1)*1,IF(AND(KC23,$F23+$G23&gt;=PrSettings!$M$8),(ABS(JZ23-$F23)+ABS(KA23-$G23)&lt;=1)*1,""))),"")</f>
        <v/>
      </c>
      <c r="KG23" s="289"/>
      <c r="KI23" s="279" t="n">
        <f aca="false">$B23</f>
        <v>6</v>
      </c>
      <c r="KJ23" s="280" t="str">
        <f aca="false">$C23</f>
        <v>Brazil</v>
      </c>
      <c r="KK23" s="281" t="n">
        <f aca="false">$D23</f>
        <v>83</v>
      </c>
      <c r="KL23" s="280" t="str">
        <f aca="false">$E23</f>
        <v>Haiti</v>
      </c>
      <c r="KM23" s="284"/>
      <c r="KN23" s="284"/>
      <c r="KO23" s="288"/>
      <c r="KP23" s="281" t="str">
        <f aca="false">IF(($F23&lt;&gt;"")*($G23&lt;&gt;"")*(KM23&lt;&gt;"")*(KN23&lt;&gt;""),($F23&gt;$G23)*(KM23&gt;KN23)+($F23=$G23)*(KM23=KN23)+($F23&lt;$G23)*(KM23&lt;KN23),"")</f>
        <v/>
      </c>
      <c r="KQ23" s="281" t="str">
        <f aca="false">IF((KP23&lt;&gt;""),IF(OR($F23&lt;&gt;$G23,PrSettings!$M$4="●"),(($F23-$G23)=(KM23-KN23))*1,0),"")</f>
        <v/>
      </c>
      <c r="KR23" s="281" t="str">
        <f aca="false">IF((KP23&lt;&gt;""),($F23=KM23)*($G23=KN23),"")</f>
        <v/>
      </c>
      <c r="KS23" s="281" t="str">
        <f aca="false">IF(KP23&lt;&gt;"",IF(ABS($F23-$G23)&gt;=PrSettings!$M$7,(ABS($F23-$G23-KM23+KN23)&lt;=1)*1,IF(AND(KP23,$F23=$G23,$F23&gt;=PrSettings!$M$6),(ABS(KM23-$F23)&lt;=1)*1,IF(AND(KP23,$F23+$G23&gt;=PrSettings!$M$8),(ABS(KM23-$F23)+ABS(KN23-$G23)&lt;=1)*1,""))),"")</f>
        <v/>
      </c>
      <c r="KT23" s="289"/>
      <c r="KV23" s="279" t="n">
        <f aca="false">$B23</f>
        <v>6</v>
      </c>
      <c r="KW23" s="280" t="str">
        <f aca="false">$C23</f>
        <v>Brazil</v>
      </c>
      <c r="KX23" s="281" t="n">
        <f aca="false">$D23</f>
        <v>83</v>
      </c>
      <c r="KY23" s="280" t="str">
        <f aca="false">$E23</f>
        <v>Haiti</v>
      </c>
      <c r="KZ23" s="284"/>
      <c r="LA23" s="284"/>
      <c r="LB23" s="288"/>
      <c r="LC23" s="281" t="str">
        <f aca="false">IF(($F23&lt;&gt;"")*($G23&lt;&gt;"")*(KZ23&lt;&gt;"")*(LA23&lt;&gt;""),($F23&gt;$G23)*(KZ23&gt;LA23)+($F23=$G23)*(KZ23=LA23)+($F23&lt;$G23)*(KZ23&lt;LA23),"")</f>
        <v/>
      </c>
      <c r="LD23" s="281" t="str">
        <f aca="false">IF((LC23&lt;&gt;""),IF(OR($F23&lt;&gt;$G23,PrSettings!$M$4="●"),(($F23-$G23)=(KZ23-LA23))*1,0),"")</f>
        <v/>
      </c>
      <c r="LE23" s="281" t="str">
        <f aca="false">IF((LC23&lt;&gt;""),($F23=KZ23)*($G23=LA23),"")</f>
        <v/>
      </c>
      <c r="LF23" s="281" t="str">
        <f aca="false">IF(LC23&lt;&gt;"",IF(ABS($F23-$G23)&gt;=PrSettings!$M$7,(ABS($F23-$G23-KZ23+LA23)&lt;=1)*1,IF(AND(LC23,$F23=$G23,$F23&gt;=PrSettings!$M$6),(ABS(KZ23-$F23)&lt;=1)*1,IF(AND(LC23,$F23+$G23&gt;=PrSettings!$M$8),(ABS(KZ23-$F23)+ABS(LA23-$G23)&lt;=1)*1,""))),"")</f>
        <v/>
      </c>
      <c r="LG23" s="289"/>
      <c r="LI23" s="279" t="n">
        <f aca="false">$B23</f>
        <v>6</v>
      </c>
      <c r="LJ23" s="280" t="str">
        <f aca="false">$C23</f>
        <v>Brazil</v>
      </c>
      <c r="LK23" s="281" t="n">
        <f aca="false">$D23</f>
        <v>83</v>
      </c>
      <c r="LL23" s="280" t="str">
        <f aca="false">$E23</f>
        <v>Haiti</v>
      </c>
      <c r="LM23" s="284"/>
      <c r="LN23" s="284"/>
      <c r="LO23" s="288"/>
      <c r="LP23" s="281" t="str">
        <f aca="false">IF(($F23&lt;&gt;"")*($G23&lt;&gt;"")*(LM23&lt;&gt;"")*(LN23&lt;&gt;""),($F23&gt;$G23)*(LM23&gt;LN23)+($F23=$G23)*(LM23=LN23)+($F23&lt;$G23)*(LM23&lt;LN23),"")</f>
        <v/>
      </c>
      <c r="LQ23" s="281" t="str">
        <f aca="false">IF((LP23&lt;&gt;""),IF(OR($F23&lt;&gt;$G23,PrSettings!$M$4="●"),(($F23-$G23)=(LM23-LN23))*1,0),"")</f>
        <v/>
      </c>
      <c r="LR23" s="281" t="str">
        <f aca="false">IF((LP23&lt;&gt;""),($F23=LM23)*($G23=LN23),"")</f>
        <v/>
      </c>
      <c r="LS23" s="281" t="str">
        <f aca="false">IF(LP23&lt;&gt;"",IF(ABS($F23-$G23)&gt;=PrSettings!$M$7,(ABS($F23-$G23-LM23+LN23)&lt;=1)*1,IF(AND(LP23,$F23=$G23,$F23&gt;=PrSettings!$M$6),(ABS(LM23-$F23)&lt;=1)*1,IF(AND(LP23,$F23+$G23&gt;=PrSettings!$M$8),(ABS(LM23-$F23)+ABS(LN23-$G23)&lt;=1)*1,""))),"")</f>
        <v/>
      </c>
      <c r="LT23" s="289"/>
      <c r="LV23" s="279" t="n">
        <f aca="false">$B23</f>
        <v>6</v>
      </c>
      <c r="LW23" s="280" t="str">
        <f aca="false">$C23</f>
        <v>Brazil</v>
      </c>
      <c r="LX23" s="281" t="n">
        <f aca="false">$D23</f>
        <v>83</v>
      </c>
      <c r="LY23" s="280" t="str">
        <f aca="false">$E23</f>
        <v>Haiti</v>
      </c>
      <c r="LZ23" s="284"/>
      <c r="MA23" s="284"/>
      <c r="MB23" s="288"/>
      <c r="MC23" s="281" t="str">
        <f aca="false">IF(($F23&lt;&gt;"")*($G23&lt;&gt;"")*(LZ23&lt;&gt;"")*(MA23&lt;&gt;""),($F23&gt;$G23)*(LZ23&gt;MA23)+($F23=$G23)*(LZ23=MA23)+($F23&lt;$G23)*(LZ23&lt;MA23),"")</f>
        <v/>
      </c>
      <c r="MD23" s="281" t="str">
        <f aca="false">IF((MC23&lt;&gt;""),IF(OR($F23&lt;&gt;$G23,PrSettings!$M$4="●"),(($F23-$G23)=(LZ23-MA23))*1,0),"")</f>
        <v/>
      </c>
      <c r="ME23" s="281" t="str">
        <f aca="false">IF((MC23&lt;&gt;""),($F23=LZ23)*($G23=MA23),"")</f>
        <v/>
      </c>
      <c r="MF23" s="281" t="str">
        <f aca="false">IF(MC23&lt;&gt;"",IF(ABS($F23-$G23)&gt;=PrSettings!$M$7,(ABS($F23-$G23-LZ23+MA23)&lt;=1)*1,IF(AND(MC23,$F23=$G23,$F23&gt;=PrSettings!$M$6),(ABS(LZ23-$F23)&lt;=1)*1,IF(AND(MC23,$F23+$G23&gt;=PrSettings!$M$8),(ABS(LZ23-$F23)+ABS(MA23-$G23)&lt;=1)*1,""))),"")</f>
        <v/>
      </c>
      <c r="MG23" s="289"/>
    </row>
    <row r="24" customFormat="false" ht="15.75" hidden="false" customHeight="false" outlineLevel="0" collapsed="false">
      <c r="B24" s="279" t="n">
        <f aca="false">INDEX(Groups!$C$7:$C$65,MATCH(C24,Groups!$D$7:$D$65,0))</f>
        <v>43</v>
      </c>
      <c r="C24" s="280" t="str">
        <f aca="false">CalcC!$P$26</f>
        <v>Scotland</v>
      </c>
      <c r="D24" s="281" t="n">
        <f aca="false">INDEX(Groups!$C$7:$C$65,MATCH(E24,Groups!$D$7:$D$65,0))</f>
        <v>6</v>
      </c>
      <c r="E24" s="280" t="str">
        <f aca="false">CalcC!$Q$26</f>
        <v>Brazil</v>
      </c>
      <c r="F24" s="282" t="n">
        <f aca="false">CalcC!$R$26</f>
        <v>1</v>
      </c>
      <c r="G24" s="283" t="n">
        <f aca="false">CalcC!$S$26</f>
        <v>2</v>
      </c>
      <c r="I24" s="279" t="n">
        <f aca="false">$B24</f>
        <v>43</v>
      </c>
      <c r="J24" s="280" t="str">
        <f aca="false">$C24</f>
        <v>Scotland</v>
      </c>
      <c r="K24" s="281" t="n">
        <f aca="false">$D24</f>
        <v>6</v>
      </c>
      <c r="L24" s="280" t="str">
        <f aca="false">$E24</f>
        <v>Brazil</v>
      </c>
      <c r="M24" s="284"/>
      <c r="N24" s="284"/>
      <c r="O24" s="288"/>
      <c r="P24" s="281" t="str">
        <f aca="false">IF(($F24&lt;&gt;"")*($G24&lt;&gt;"")*(M24&lt;&gt;"")*(N24&lt;&gt;""),($F24&gt;$G24)*(M24&gt;N24)+($F24=$G24)*(M24=N24)+($F24&lt;$G24)*(M24&lt;N24),"")</f>
        <v/>
      </c>
      <c r="Q24" s="281" t="str">
        <f aca="false">IF((P24&lt;&gt;""),IF(OR($F24&lt;&gt;$G24,PrSettings!$M$4="●"),(($F24-$G24)=(M24-N24))*1,0),"")</f>
        <v/>
      </c>
      <c r="R24" s="281" t="str">
        <f aca="false">IF((P24&lt;&gt;""),($F24=M24)*($G24=N24),"")</f>
        <v/>
      </c>
      <c r="S24" s="281" t="str">
        <f aca="false">IF(P24&lt;&gt;"",IF(ABS($F24-$G24)&gt;=PrSettings!$M$7,(ABS($F24-$G24-M24+N24)&lt;=1)*1,IF(AND(P24,$F24=$G24,$F24&gt;=PrSettings!$M$6),(ABS(M24-$F24)&lt;=1)*1,IF(AND(P24,$F24+$G24&gt;=PrSettings!$M$8),(ABS(M24-$F24)+ABS(N24-$G24)&lt;=1)*1,""))),"")</f>
        <v/>
      </c>
      <c r="T24" s="289"/>
      <c r="V24" s="279" t="n">
        <f aca="false">$B24</f>
        <v>43</v>
      </c>
      <c r="W24" s="280" t="str">
        <f aca="false">$C24</f>
        <v>Scotland</v>
      </c>
      <c r="X24" s="281" t="n">
        <f aca="false">$D24</f>
        <v>6</v>
      </c>
      <c r="Y24" s="280" t="str">
        <f aca="false">$E24</f>
        <v>Brazil</v>
      </c>
      <c r="Z24" s="284"/>
      <c r="AA24" s="284"/>
      <c r="AB24" s="288"/>
      <c r="AC24" s="281" t="str">
        <f aca="false">IF(($F24&lt;&gt;"")*($G24&lt;&gt;"")*(Z24&lt;&gt;"")*(AA24&lt;&gt;""),($F24&gt;$G24)*(Z24&gt;AA24)+($F24=$G24)*(Z24=AA24)+($F24&lt;$G24)*(Z24&lt;AA24),"")</f>
        <v/>
      </c>
      <c r="AD24" s="281" t="str">
        <f aca="false">IF((AC24&lt;&gt;""),IF(OR($F24&lt;&gt;$G24,PrSettings!$M$4="●"),(($F24-$G24)=(Z24-AA24))*1,0),"")</f>
        <v/>
      </c>
      <c r="AE24" s="281" t="str">
        <f aca="false">IF((AC24&lt;&gt;""),($F24=Z24)*($G24=AA24),"")</f>
        <v/>
      </c>
      <c r="AF24" s="281" t="str">
        <f aca="false">IF(AC24&lt;&gt;"",IF(ABS($F24-$G24)&gt;=PrSettings!$M$7,(ABS($F24-$G24-Z24+AA24)&lt;=1)*1,IF(AND(AC24,$F24=$G24,$F24&gt;=PrSettings!$M$6),(ABS(Z24-$F24)&lt;=1)*1,IF(AND(AC24,$F24+$G24&gt;=PrSettings!$M$8),(ABS(Z24-$F24)+ABS(AA24-$G24)&lt;=1)*1,""))),"")</f>
        <v/>
      </c>
      <c r="AG24" s="289"/>
      <c r="AI24" s="279" t="n">
        <f aca="false">$B24</f>
        <v>43</v>
      </c>
      <c r="AJ24" s="280" t="str">
        <f aca="false">$C24</f>
        <v>Scotland</v>
      </c>
      <c r="AK24" s="281" t="n">
        <f aca="false">$D24</f>
        <v>6</v>
      </c>
      <c r="AL24" s="280" t="str">
        <f aca="false">$E24</f>
        <v>Brazil</v>
      </c>
      <c r="AM24" s="284"/>
      <c r="AN24" s="284"/>
      <c r="AO24" s="288"/>
      <c r="AP24" s="281" t="str">
        <f aca="false">IF(($F24&lt;&gt;"")*($G24&lt;&gt;"")*(AM24&lt;&gt;"")*(AN24&lt;&gt;""),($F24&gt;$G24)*(AM24&gt;AN24)+($F24=$G24)*(AM24=AN24)+($F24&lt;$G24)*(AM24&lt;AN24),"")</f>
        <v/>
      </c>
      <c r="AQ24" s="281" t="str">
        <f aca="false">IF((AP24&lt;&gt;""),IF(OR($F24&lt;&gt;$G24,PrSettings!$M$4="●"),(($F24-$G24)=(AM24-AN24))*1,0),"")</f>
        <v/>
      </c>
      <c r="AR24" s="281" t="str">
        <f aca="false">IF((AP24&lt;&gt;""),($F24=AM24)*($G24=AN24),"")</f>
        <v/>
      </c>
      <c r="AS24" s="281" t="str">
        <f aca="false">IF(AP24&lt;&gt;"",IF(ABS($F24-$G24)&gt;=PrSettings!$M$7,(ABS($F24-$G24-AM24+AN24)&lt;=1)*1,IF(AND(AP24,$F24=$G24,$F24&gt;=PrSettings!$M$6),(ABS(AM24-$F24)&lt;=1)*1,IF(AND(AP24,$F24+$G24&gt;=PrSettings!$M$8),(ABS(AM24-$F24)+ABS(AN24-$G24)&lt;=1)*1,""))),"")</f>
        <v/>
      </c>
      <c r="AT24" s="289"/>
      <c r="AV24" s="279" t="n">
        <f aca="false">$B24</f>
        <v>43</v>
      </c>
      <c r="AW24" s="280" t="str">
        <f aca="false">$C24</f>
        <v>Scotland</v>
      </c>
      <c r="AX24" s="281" t="n">
        <f aca="false">$D24</f>
        <v>6</v>
      </c>
      <c r="AY24" s="280" t="str">
        <f aca="false">$E24</f>
        <v>Brazil</v>
      </c>
      <c r="AZ24" s="284"/>
      <c r="BA24" s="284"/>
      <c r="BB24" s="288"/>
      <c r="BC24" s="281" t="str">
        <f aca="false">IF(($F24&lt;&gt;"")*($G24&lt;&gt;"")*(AZ24&lt;&gt;"")*(BA24&lt;&gt;""),($F24&gt;$G24)*(AZ24&gt;BA24)+($F24=$G24)*(AZ24=BA24)+($F24&lt;$G24)*(AZ24&lt;BA24),"")</f>
        <v/>
      </c>
      <c r="BD24" s="281" t="str">
        <f aca="false">IF((BC24&lt;&gt;""),IF(OR($F24&lt;&gt;$G24,PrSettings!$M$4="●"),(($F24-$G24)=(AZ24-BA24))*1,0),"")</f>
        <v/>
      </c>
      <c r="BE24" s="281" t="str">
        <f aca="false">IF((BC24&lt;&gt;""),($F24=AZ24)*($G24=BA24),"")</f>
        <v/>
      </c>
      <c r="BF24" s="281" t="str">
        <f aca="false">IF(BC24&lt;&gt;"",IF(ABS($F24-$G24)&gt;=PrSettings!$M$7,(ABS($F24-$G24-AZ24+BA24)&lt;=1)*1,IF(AND(BC24,$F24=$G24,$F24&gt;=PrSettings!$M$6),(ABS(AZ24-$F24)&lt;=1)*1,IF(AND(BC24,$F24+$G24&gt;=PrSettings!$M$8),(ABS(AZ24-$F24)+ABS(BA24-$G24)&lt;=1)*1,""))),"")</f>
        <v/>
      </c>
      <c r="BG24" s="289"/>
      <c r="BI24" s="279" t="n">
        <f aca="false">$B24</f>
        <v>43</v>
      </c>
      <c r="BJ24" s="280" t="str">
        <f aca="false">$C24</f>
        <v>Scotland</v>
      </c>
      <c r="BK24" s="281" t="n">
        <f aca="false">$D24</f>
        <v>6</v>
      </c>
      <c r="BL24" s="280" t="str">
        <f aca="false">$E24</f>
        <v>Brazil</v>
      </c>
      <c r="BM24" s="284"/>
      <c r="BN24" s="284"/>
      <c r="BO24" s="288"/>
      <c r="BP24" s="281" t="str">
        <f aca="false">IF(($F24&lt;&gt;"")*($G24&lt;&gt;"")*(BM24&lt;&gt;"")*(BN24&lt;&gt;""),($F24&gt;$G24)*(BM24&gt;BN24)+($F24=$G24)*(BM24=BN24)+($F24&lt;$G24)*(BM24&lt;BN24),"")</f>
        <v/>
      </c>
      <c r="BQ24" s="281" t="str">
        <f aca="false">IF((BP24&lt;&gt;""),IF(OR($F24&lt;&gt;$G24,PrSettings!$M$4="●"),(($F24-$G24)=(BM24-BN24))*1,0),"")</f>
        <v/>
      </c>
      <c r="BR24" s="281" t="str">
        <f aca="false">IF((BP24&lt;&gt;""),($F24=BM24)*($G24=BN24),"")</f>
        <v/>
      </c>
      <c r="BS24" s="281" t="str">
        <f aca="false">IF(BP24&lt;&gt;"",IF(ABS($F24-$G24)&gt;=PrSettings!$M$7,(ABS($F24-$G24-BM24+BN24)&lt;=1)*1,IF(AND(BP24,$F24=$G24,$F24&gt;=PrSettings!$M$6),(ABS(BM24-$F24)&lt;=1)*1,IF(AND(BP24,$F24+$G24&gt;=PrSettings!$M$8),(ABS(BM24-$F24)+ABS(BN24-$G24)&lt;=1)*1,""))),"")</f>
        <v/>
      </c>
      <c r="BT24" s="289"/>
      <c r="BV24" s="279" t="n">
        <f aca="false">$B24</f>
        <v>43</v>
      </c>
      <c r="BW24" s="280" t="str">
        <f aca="false">$C24</f>
        <v>Scotland</v>
      </c>
      <c r="BX24" s="281" t="n">
        <f aca="false">$D24</f>
        <v>6</v>
      </c>
      <c r="BY24" s="280" t="str">
        <f aca="false">$E24</f>
        <v>Brazil</v>
      </c>
      <c r="BZ24" s="284"/>
      <c r="CA24" s="284"/>
      <c r="CB24" s="288"/>
      <c r="CC24" s="281" t="str">
        <f aca="false">IF(($F24&lt;&gt;"")*($G24&lt;&gt;"")*(BZ24&lt;&gt;"")*(CA24&lt;&gt;""),($F24&gt;$G24)*(BZ24&gt;CA24)+($F24=$G24)*(BZ24=CA24)+($F24&lt;$G24)*(BZ24&lt;CA24),"")</f>
        <v/>
      </c>
      <c r="CD24" s="281" t="str">
        <f aca="false">IF((CC24&lt;&gt;""),IF(OR($F24&lt;&gt;$G24,PrSettings!$M$4="●"),(($F24-$G24)=(BZ24-CA24))*1,0),"")</f>
        <v/>
      </c>
      <c r="CE24" s="281" t="str">
        <f aca="false">IF((CC24&lt;&gt;""),($F24=BZ24)*($G24=CA24),"")</f>
        <v/>
      </c>
      <c r="CF24" s="281" t="str">
        <f aca="false">IF(CC24&lt;&gt;"",IF(ABS($F24-$G24)&gt;=PrSettings!$M$7,(ABS($F24-$G24-BZ24+CA24)&lt;=1)*1,IF(AND(CC24,$F24=$G24,$F24&gt;=PrSettings!$M$6),(ABS(BZ24-$F24)&lt;=1)*1,IF(AND(CC24,$F24+$G24&gt;=PrSettings!$M$8),(ABS(BZ24-$F24)+ABS(CA24-$G24)&lt;=1)*1,""))),"")</f>
        <v/>
      </c>
      <c r="CG24" s="289"/>
      <c r="CI24" s="279" t="n">
        <f aca="false">$B24</f>
        <v>43</v>
      </c>
      <c r="CJ24" s="280" t="str">
        <f aca="false">$C24</f>
        <v>Scotland</v>
      </c>
      <c r="CK24" s="281" t="n">
        <f aca="false">$D24</f>
        <v>6</v>
      </c>
      <c r="CL24" s="280" t="str">
        <f aca="false">$E24</f>
        <v>Brazil</v>
      </c>
      <c r="CM24" s="284"/>
      <c r="CN24" s="284"/>
      <c r="CO24" s="288"/>
      <c r="CP24" s="281" t="str">
        <f aca="false">IF(($F24&lt;&gt;"")*($G24&lt;&gt;"")*(CM24&lt;&gt;"")*(CN24&lt;&gt;""),($F24&gt;$G24)*(CM24&gt;CN24)+($F24=$G24)*(CM24=CN24)+($F24&lt;$G24)*(CM24&lt;CN24),"")</f>
        <v/>
      </c>
      <c r="CQ24" s="281" t="str">
        <f aca="false">IF((CP24&lt;&gt;""),IF(OR($F24&lt;&gt;$G24,PrSettings!$M$4="●"),(($F24-$G24)=(CM24-CN24))*1,0),"")</f>
        <v/>
      </c>
      <c r="CR24" s="281" t="str">
        <f aca="false">IF((CP24&lt;&gt;""),($F24=CM24)*($G24=CN24),"")</f>
        <v/>
      </c>
      <c r="CS24" s="281" t="str">
        <f aca="false">IF(CP24&lt;&gt;"",IF(ABS($F24-$G24)&gt;=PrSettings!$M$7,(ABS($F24-$G24-CM24+CN24)&lt;=1)*1,IF(AND(CP24,$F24=$G24,$F24&gt;=PrSettings!$M$6),(ABS(CM24-$F24)&lt;=1)*1,IF(AND(CP24,$F24+$G24&gt;=PrSettings!$M$8),(ABS(CM24-$F24)+ABS(CN24-$G24)&lt;=1)*1,""))),"")</f>
        <v/>
      </c>
      <c r="CT24" s="289"/>
      <c r="CV24" s="279" t="n">
        <f aca="false">$B24</f>
        <v>43</v>
      </c>
      <c r="CW24" s="280" t="str">
        <f aca="false">$C24</f>
        <v>Scotland</v>
      </c>
      <c r="CX24" s="281" t="n">
        <f aca="false">$D24</f>
        <v>6</v>
      </c>
      <c r="CY24" s="280" t="str">
        <f aca="false">$E24</f>
        <v>Brazil</v>
      </c>
      <c r="CZ24" s="284"/>
      <c r="DA24" s="284"/>
      <c r="DB24" s="288"/>
      <c r="DC24" s="281" t="str">
        <f aca="false">IF(($F24&lt;&gt;"")*($G24&lt;&gt;"")*(CZ24&lt;&gt;"")*(DA24&lt;&gt;""),($F24&gt;$G24)*(CZ24&gt;DA24)+($F24=$G24)*(CZ24=DA24)+($F24&lt;$G24)*(CZ24&lt;DA24),"")</f>
        <v/>
      </c>
      <c r="DD24" s="281" t="str">
        <f aca="false">IF((DC24&lt;&gt;""),IF(OR($F24&lt;&gt;$G24,PrSettings!$M$4="●"),(($F24-$G24)=(CZ24-DA24))*1,0),"")</f>
        <v/>
      </c>
      <c r="DE24" s="281" t="str">
        <f aca="false">IF((DC24&lt;&gt;""),($F24=CZ24)*($G24=DA24),"")</f>
        <v/>
      </c>
      <c r="DF24" s="281" t="str">
        <f aca="false">IF(DC24&lt;&gt;"",IF(ABS($F24-$G24)&gt;=PrSettings!$M$7,(ABS($F24-$G24-CZ24+DA24)&lt;=1)*1,IF(AND(DC24,$F24=$G24,$F24&gt;=PrSettings!$M$6),(ABS(CZ24-$F24)&lt;=1)*1,IF(AND(DC24,$F24+$G24&gt;=PrSettings!$M$8),(ABS(CZ24-$F24)+ABS(DA24-$G24)&lt;=1)*1,""))),"")</f>
        <v/>
      </c>
      <c r="DG24" s="289"/>
      <c r="DI24" s="279" t="n">
        <f aca="false">$B24</f>
        <v>43</v>
      </c>
      <c r="DJ24" s="280" t="str">
        <f aca="false">$C24</f>
        <v>Scotland</v>
      </c>
      <c r="DK24" s="281" t="n">
        <f aca="false">$D24</f>
        <v>6</v>
      </c>
      <c r="DL24" s="280" t="str">
        <f aca="false">$E24</f>
        <v>Brazil</v>
      </c>
      <c r="DM24" s="284"/>
      <c r="DN24" s="284"/>
      <c r="DO24" s="288"/>
      <c r="DP24" s="281" t="str">
        <f aca="false">IF(($F24&lt;&gt;"")*($G24&lt;&gt;"")*(DM24&lt;&gt;"")*(DN24&lt;&gt;""),($F24&gt;$G24)*(DM24&gt;DN24)+($F24=$G24)*(DM24=DN24)+($F24&lt;$G24)*(DM24&lt;DN24),"")</f>
        <v/>
      </c>
      <c r="DQ24" s="281" t="str">
        <f aca="false">IF((DP24&lt;&gt;""),IF(OR($F24&lt;&gt;$G24,PrSettings!$M$4="●"),(($F24-$G24)=(DM24-DN24))*1,0),"")</f>
        <v/>
      </c>
      <c r="DR24" s="281" t="str">
        <f aca="false">IF((DP24&lt;&gt;""),($F24=DM24)*($G24=DN24),"")</f>
        <v/>
      </c>
      <c r="DS24" s="281" t="str">
        <f aca="false">IF(DP24&lt;&gt;"",IF(ABS($F24-$G24)&gt;=PrSettings!$M$7,(ABS($F24-$G24-DM24+DN24)&lt;=1)*1,IF(AND(DP24,$F24=$G24,$F24&gt;=PrSettings!$M$6),(ABS(DM24-$F24)&lt;=1)*1,IF(AND(DP24,$F24+$G24&gt;=PrSettings!$M$8),(ABS(DM24-$F24)+ABS(DN24-$G24)&lt;=1)*1,""))),"")</f>
        <v/>
      </c>
      <c r="DT24" s="289"/>
      <c r="DV24" s="279" t="n">
        <f aca="false">$B24</f>
        <v>43</v>
      </c>
      <c r="DW24" s="280" t="str">
        <f aca="false">$C24</f>
        <v>Scotland</v>
      </c>
      <c r="DX24" s="281" t="n">
        <f aca="false">$D24</f>
        <v>6</v>
      </c>
      <c r="DY24" s="280" t="str">
        <f aca="false">$E24</f>
        <v>Brazil</v>
      </c>
      <c r="DZ24" s="284"/>
      <c r="EA24" s="284"/>
      <c r="EB24" s="288"/>
      <c r="EC24" s="281" t="str">
        <f aca="false">IF(($F24&lt;&gt;"")*($G24&lt;&gt;"")*(DZ24&lt;&gt;"")*(EA24&lt;&gt;""),($F24&gt;$G24)*(DZ24&gt;EA24)+($F24=$G24)*(DZ24=EA24)+($F24&lt;$G24)*(DZ24&lt;EA24),"")</f>
        <v/>
      </c>
      <c r="ED24" s="281" t="str">
        <f aca="false">IF((EC24&lt;&gt;""),IF(OR($F24&lt;&gt;$G24,PrSettings!$M$4="●"),(($F24-$G24)=(DZ24-EA24))*1,0),"")</f>
        <v/>
      </c>
      <c r="EE24" s="281" t="str">
        <f aca="false">IF((EC24&lt;&gt;""),($F24=DZ24)*($G24=EA24),"")</f>
        <v/>
      </c>
      <c r="EF24" s="281" t="str">
        <f aca="false">IF(EC24&lt;&gt;"",IF(ABS($F24-$G24)&gt;=PrSettings!$M$7,(ABS($F24-$G24-DZ24+EA24)&lt;=1)*1,IF(AND(EC24,$F24=$G24,$F24&gt;=PrSettings!$M$6),(ABS(DZ24-$F24)&lt;=1)*1,IF(AND(EC24,$F24+$G24&gt;=PrSettings!$M$8),(ABS(DZ24-$F24)+ABS(EA24-$G24)&lt;=1)*1,""))),"")</f>
        <v/>
      </c>
      <c r="EG24" s="289"/>
      <c r="EI24" s="279" t="n">
        <f aca="false">$B24</f>
        <v>43</v>
      </c>
      <c r="EJ24" s="280" t="str">
        <f aca="false">$C24</f>
        <v>Scotland</v>
      </c>
      <c r="EK24" s="281" t="n">
        <f aca="false">$D24</f>
        <v>6</v>
      </c>
      <c r="EL24" s="280" t="str">
        <f aca="false">$E24</f>
        <v>Brazil</v>
      </c>
      <c r="EM24" s="284"/>
      <c r="EN24" s="284"/>
      <c r="EO24" s="288"/>
      <c r="EP24" s="281" t="str">
        <f aca="false">IF(($F24&lt;&gt;"")*($G24&lt;&gt;"")*(EM24&lt;&gt;"")*(EN24&lt;&gt;""),($F24&gt;$G24)*(EM24&gt;EN24)+($F24=$G24)*(EM24=EN24)+($F24&lt;$G24)*(EM24&lt;EN24),"")</f>
        <v/>
      </c>
      <c r="EQ24" s="281" t="str">
        <f aca="false">IF((EP24&lt;&gt;""),IF(OR($F24&lt;&gt;$G24,PrSettings!$M$4="●"),(($F24-$G24)=(EM24-EN24))*1,0),"")</f>
        <v/>
      </c>
      <c r="ER24" s="281" t="str">
        <f aca="false">IF((EP24&lt;&gt;""),($F24=EM24)*($G24=EN24),"")</f>
        <v/>
      </c>
      <c r="ES24" s="281" t="str">
        <f aca="false">IF(EP24&lt;&gt;"",IF(ABS($F24-$G24)&gt;=PrSettings!$M$7,(ABS($F24-$G24-EM24+EN24)&lt;=1)*1,IF(AND(EP24,$F24=$G24,$F24&gt;=PrSettings!$M$6),(ABS(EM24-$F24)&lt;=1)*1,IF(AND(EP24,$F24+$G24&gt;=PrSettings!$M$8),(ABS(EM24-$F24)+ABS(EN24-$G24)&lt;=1)*1,""))),"")</f>
        <v/>
      </c>
      <c r="ET24" s="289"/>
      <c r="EV24" s="279" t="n">
        <f aca="false">$B24</f>
        <v>43</v>
      </c>
      <c r="EW24" s="280" t="str">
        <f aca="false">$C24</f>
        <v>Scotland</v>
      </c>
      <c r="EX24" s="281" t="n">
        <f aca="false">$D24</f>
        <v>6</v>
      </c>
      <c r="EY24" s="280" t="str">
        <f aca="false">$E24</f>
        <v>Brazil</v>
      </c>
      <c r="EZ24" s="284"/>
      <c r="FA24" s="284"/>
      <c r="FB24" s="288"/>
      <c r="FC24" s="281" t="str">
        <f aca="false">IF(($F24&lt;&gt;"")*($G24&lt;&gt;"")*(EZ24&lt;&gt;"")*(FA24&lt;&gt;""),($F24&gt;$G24)*(EZ24&gt;FA24)+($F24=$G24)*(EZ24=FA24)+($F24&lt;$G24)*(EZ24&lt;FA24),"")</f>
        <v/>
      </c>
      <c r="FD24" s="281" t="str">
        <f aca="false">IF((FC24&lt;&gt;""),IF(OR($F24&lt;&gt;$G24,PrSettings!$M$4="●"),(($F24-$G24)=(EZ24-FA24))*1,0),"")</f>
        <v/>
      </c>
      <c r="FE24" s="281" t="str">
        <f aca="false">IF((FC24&lt;&gt;""),($F24=EZ24)*($G24=FA24),"")</f>
        <v/>
      </c>
      <c r="FF24" s="281" t="str">
        <f aca="false">IF(FC24&lt;&gt;"",IF(ABS($F24-$G24)&gt;=PrSettings!$M$7,(ABS($F24-$G24-EZ24+FA24)&lt;=1)*1,IF(AND(FC24,$F24=$G24,$F24&gt;=PrSettings!$M$6),(ABS(EZ24-$F24)&lt;=1)*1,IF(AND(FC24,$F24+$G24&gt;=PrSettings!$M$8),(ABS(EZ24-$F24)+ABS(FA24-$G24)&lt;=1)*1,""))),"")</f>
        <v/>
      </c>
      <c r="FG24" s="289"/>
      <c r="FI24" s="279" t="n">
        <f aca="false">$B24</f>
        <v>43</v>
      </c>
      <c r="FJ24" s="280" t="str">
        <f aca="false">$C24</f>
        <v>Scotland</v>
      </c>
      <c r="FK24" s="281" t="n">
        <f aca="false">$D24</f>
        <v>6</v>
      </c>
      <c r="FL24" s="280" t="str">
        <f aca="false">$E24</f>
        <v>Brazil</v>
      </c>
      <c r="FM24" s="284"/>
      <c r="FN24" s="284"/>
      <c r="FO24" s="288"/>
      <c r="FP24" s="281" t="str">
        <f aca="false">IF(($F24&lt;&gt;"")*($G24&lt;&gt;"")*(FM24&lt;&gt;"")*(FN24&lt;&gt;""),($F24&gt;$G24)*(FM24&gt;FN24)+($F24=$G24)*(FM24=FN24)+($F24&lt;$G24)*(FM24&lt;FN24),"")</f>
        <v/>
      </c>
      <c r="FQ24" s="281" t="str">
        <f aca="false">IF((FP24&lt;&gt;""),IF(OR($F24&lt;&gt;$G24,PrSettings!$M$4="●"),(($F24-$G24)=(FM24-FN24))*1,0),"")</f>
        <v/>
      </c>
      <c r="FR24" s="281" t="str">
        <f aca="false">IF((FP24&lt;&gt;""),($F24=FM24)*($G24=FN24),"")</f>
        <v/>
      </c>
      <c r="FS24" s="281" t="str">
        <f aca="false">IF(FP24&lt;&gt;"",IF(ABS($F24-$G24)&gt;=PrSettings!$M$7,(ABS($F24-$G24-FM24+FN24)&lt;=1)*1,IF(AND(FP24,$F24=$G24,$F24&gt;=PrSettings!$M$6),(ABS(FM24-$F24)&lt;=1)*1,IF(AND(FP24,$F24+$G24&gt;=PrSettings!$M$8),(ABS(FM24-$F24)+ABS(FN24-$G24)&lt;=1)*1,""))),"")</f>
        <v/>
      </c>
      <c r="FT24" s="289"/>
      <c r="FV24" s="279" t="n">
        <f aca="false">$B24</f>
        <v>43</v>
      </c>
      <c r="FW24" s="280" t="str">
        <f aca="false">$C24</f>
        <v>Scotland</v>
      </c>
      <c r="FX24" s="281" t="n">
        <f aca="false">$D24</f>
        <v>6</v>
      </c>
      <c r="FY24" s="280" t="str">
        <f aca="false">$E24</f>
        <v>Brazil</v>
      </c>
      <c r="FZ24" s="284"/>
      <c r="GA24" s="284"/>
      <c r="GB24" s="288"/>
      <c r="GC24" s="281" t="str">
        <f aca="false">IF(($F24&lt;&gt;"")*($G24&lt;&gt;"")*(FZ24&lt;&gt;"")*(GA24&lt;&gt;""),($F24&gt;$G24)*(FZ24&gt;GA24)+($F24=$G24)*(FZ24=GA24)+($F24&lt;$G24)*(FZ24&lt;GA24),"")</f>
        <v/>
      </c>
      <c r="GD24" s="281" t="str">
        <f aca="false">IF((GC24&lt;&gt;""),IF(OR($F24&lt;&gt;$G24,PrSettings!$M$4="●"),(($F24-$G24)=(FZ24-GA24))*1,0),"")</f>
        <v/>
      </c>
      <c r="GE24" s="281" t="str">
        <f aca="false">IF((GC24&lt;&gt;""),($F24=FZ24)*($G24=GA24),"")</f>
        <v/>
      </c>
      <c r="GF24" s="281" t="str">
        <f aca="false">IF(GC24&lt;&gt;"",IF(ABS($F24-$G24)&gt;=PrSettings!$M$7,(ABS($F24-$G24-FZ24+GA24)&lt;=1)*1,IF(AND(GC24,$F24=$G24,$F24&gt;=PrSettings!$M$6),(ABS(FZ24-$F24)&lt;=1)*1,IF(AND(GC24,$F24+$G24&gt;=PrSettings!$M$8),(ABS(FZ24-$F24)+ABS(GA24-$G24)&lt;=1)*1,""))),"")</f>
        <v/>
      </c>
      <c r="GG24" s="289"/>
      <c r="GI24" s="279" t="n">
        <f aca="false">$B24</f>
        <v>43</v>
      </c>
      <c r="GJ24" s="280" t="str">
        <f aca="false">$C24</f>
        <v>Scotland</v>
      </c>
      <c r="GK24" s="281" t="n">
        <f aca="false">$D24</f>
        <v>6</v>
      </c>
      <c r="GL24" s="280" t="str">
        <f aca="false">$E24</f>
        <v>Brazil</v>
      </c>
      <c r="GM24" s="284"/>
      <c r="GN24" s="284"/>
      <c r="GO24" s="288"/>
      <c r="GP24" s="281" t="str">
        <f aca="false">IF(($F24&lt;&gt;"")*($G24&lt;&gt;"")*(GM24&lt;&gt;"")*(GN24&lt;&gt;""),($F24&gt;$G24)*(GM24&gt;GN24)+($F24=$G24)*(GM24=GN24)+($F24&lt;$G24)*(GM24&lt;GN24),"")</f>
        <v/>
      </c>
      <c r="GQ24" s="281" t="str">
        <f aca="false">IF((GP24&lt;&gt;""),IF(OR($F24&lt;&gt;$G24,PrSettings!$M$4="●"),(($F24-$G24)=(GM24-GN24))*1,0),"")</f>
        <v/>
      </c>
      <c r="GR24" s="281" t="str">
        <f aca="false">IF((GP24&lt;&gt;""),($F24=GM24)*($G24=GN24),"")</f>
        <v/>
      </c>
      <c r="GS24" s="281" t="str">
        <f aca="false">IF(GP24&lt;&gt;"",IF(ABS($F24-$G24)&gt;=PrSettings!$M$7,(ABS($F24-$G24-GM24+GN24)&lt;=1)*1,IF(AND(GP24,$F24=$G24,$F24&gt;=PrSettings!$M$6),(ABS(GM24-$F24)&lt;=1)*1,IF(AND(GP24,$F24+$G24&gt;=PrSettings!$M$8),(ABS(GM24-$F24)+ABS(GN24-$G24)&lt;=1)*1,""))),"")</f>
        <v/>
      </c>
      <c r="GT24" s="289"/>
      <c r="GV24" s="279" t="n">
        <f aca="false">$B24</f>
        <v>43</v>
      </c>
      <c r="GW24" s="280" t="str">
        <f aca="false">$C24</f>
        <v>Scotland</v>
      </c>
      <c r="GX24" s="281" t="n">
        <f aca="false">$D24</f>
        <v>6</v>
      </c>
      <c r="GY24" s="280" t="str">
        <f aca="false">$E24</f>
        <v>Brazil</v>
      </c>
      <c r="GZ24" s="284"/>
      <c r="HA24" s="284"/>
      <c r="HB24" s="288"/>
      <c r="HC24" s="281" t="str">
        <f aca="false">IF(($F24&lt;&gt;"")*($G24&lt;&gt;"")*(GZ24&lt;&gt;"")*(HA24&lt;&gt;""),($F24&gt;$G24)*(GZ24&gt;HA24)+($F24=$G24)*(GZ24=HA24)+($F24&lt;$G24)*(GZ24&lt;HA24),"")</f>
        <v/>
      </c>
      <c r="HD24" s="281" t="str">
        <f aca="false">IF((HC24&lt;&gt;""),IF(OR($F24&lt;&gt;$G24,PrSettings!$M$4="●"),(($F24-$G24)=(GZ24-HA24))*1,0),"")</f>
        <v/>
      </c>
      <c r="HE24" s="281" t="str">
        <f aca="false">IF((HC24&lt;&gt;""),($F24=GZ24)*($G24=HA24),"")</f>
        <v/>
      </c>
      <c r="HF24" s="281" t="str">
        <f aca="false">IF(HC24&lt;&gt;"",IF(ABS($F24-$G24)&gt;=PrSettings!$M$7,(ABS($F24-$G24-GZ24+HA24)&lt;=1)*1,IF(AND(HC24,$F24=$G24,$F24&gt;=PrSettings!$M$6),(ABS(GZ24-$F24)&lt;=1)*1,IF(AND(HC24,$F24+$G24&gt;=PrSettings!$M$8),(ABS(GZ24-$F24)+ABS(HA24-$G24)&lt;=1)*1,""))),"")</f>
        <v/>
      </c>
      <c r="HG24" s="289"/>
      <c r="HI24" s="279" t="n">
        <f aca="false">$B24</f>
        <v>43</v>
      </c>
      <c r="HJ24" s="280" t="str">
        <f aca="false">$C24</f>
        <v>Scotland</v>
      </c>
      <c r="HK24" s="281" t="n">
        <f aca="false">$D24</f>
        <v>6</v>
      </c>
      <c r="HL24" s="280" t="str">
        <f aca="false">$E24</f>
        <v>Brazil</v>
      </c>
      <c r="HM24" s="284"/>
      <c r="HN24" s="284"/>
      <c r="HO24" s="288"/>
      <c r="HP24" s="281" t="str">
        <f aca="false">IF(($F24&lt;&gt;"")*($G24&lt;&gt;"")*(HM24&lt;&gt;"")*(HN24&lt;&gt;""),($F24&gt;$G24)*(HM24&gt;HN24)+($F24=$G24)*(HM24=HN24)+($F24&lt;$G24)*(HM24&lt;HN24),"")</f>
        <v/>
      </c>
      <c r="HQ24" s="281" t="str">
        <f aca="false">IF((HP24&lt;&gt;""),IF(OR($F24&lt;&gt;$G24,PrSettings!$M$4="●"),(($F24-$G24)=(HM24-HN24))*1,0),"")</f>
        <v/>
      </c>
      <c r="HR24" s="281" t="str">
        <f aca="false">IF((HP24&lt;&gt;""),($F24=HM24)*($G24=HN24),"")</f>
        <v/>
      </c>
      <c r="HS24" s="281" t="str">
        <f aca="false">IF(HP24&lt;&gt;"",IF(ABS($F24-$G24)&gt;=PrSettings!$M$7,(ABS($F24-$G24-HM24+HN24)&lt;=1)*1,IF(AND(HP24,$F24=$G24,$F24&gt;=PrSettings!$M$6),(ABS(HM24-$F24)&lt;=1)*1,IF(AND(HP24,$F24+$G24&gt;=PrSettings!$M$8),(ABS(HM24-$F24)+ABS(HN24-$G24)&lt;=1)*1,""))),"")</f>
        <v/>
      </c>
      <c r="HT24" s="289"/>
      <c r="HV24" s="279" t="n">
        <f aca="false">$B24</f>
        <v>43</v>
      </c>
      <c r="HW24" s="280" t="str">
        <f aca="false">$C24</f>
        <v>Scotland</v>
      </c>
      <c r="HX24" s="281" t="n">
        <f aca="false">$D24</f>
        <v>6</v>
      </c>
      <c r="HY24" s="280" t="str">
        <f aca="false">$E24</f>
        <v>Brazil</v>
      </c>
      <c r="HZ24" s="284"/>
      <c r="IA24" s="284"/>
      <c r="IB24" s="288"/>
      <c r="IC24" s="281" t="str">
        <f aca="false">IF(($F24&lt;&gt;"")*($G24&lt;&gt;"")*(HZ24&lt;&gt;"")*(IA24&lt;&gt;""),($F24&gt;$G24)*(HZ24&gt;IA24)+($F24=$G24)*(HZ24=IA24)+($F24&lt;$G24)*(HZ24&lt;IA24),"")</f>
        <v/>
      </c>
      <c r="ID24" s="281" t="str">
        <f aca="false">IF((IC24&lt;&gt;""),IF(OR($F24&lt;&gt;$G24,PrSettings!$M$4="●"),(($F24-$G24)=(HZ24-IA24))*1,0),"")</f>
        <v/>
      </c>
      <c r="IE24" s="281" t="str">
        <f aca="false">IF((IC24&lt;&gt;""),($F24=HZ24)*($G24=IA24),"")</f>
        <v/>
      </c>
      <c r="IF24" s="281" t="str">
        <f aca="false">IF(IC24&lt;&gt;"",IF(ABS($F24-$G24)&gt;=PrSettings!$M$7,(ABS($F24-$G24-HZ24+IA24)&lt;=1)*1,IF(AND(IC24,$F24=$G24,$F24&gt;=PrSettings!$M$6),(ABS(HZ24-$F24)&lt;=1)*1,IF(AND(IC24,$F24+$G24&gt;=PrSettings!$M$8),(ABS(HZ24-$F24)+ABS(IA24-$G24)&lt;=1)*1,""))),"")</f>
        <v/>
      </c>
      <c r="IG24" s="289"/>
      <c r="II24" s="279" t="n">
        <f aca="false">$B24</f>
        <v>43</v>
      </c>
      <c r="IJ24" s="280" t="str">
        <f aca="false">$C24</f>
        <v>Scotland</v>
      </c>
      <c r="IK24" s="281" t="n">
        <f aca="false">$D24</f>
        <v>6</v>
      </c>
      <c r="IL24" s="280" t="str">
        <f aca="false">$E24</f>
        <v>Brazil</v>
      </c>
      <c r="IM24" s="284"/>
      <c r="IN24" s="284"/>
      <c r="IO24" s="288"/>
      <c r="IP24" s="281" t="str">
        <f aca="false">IF(($F24&lt;&gt;"")*($G24&lt;&gt;"")*(IM24&lt;&gt;"")*(IN24&lt;&gt;""),($F24&gt;$G24)*(IM24&gt;IN24)+($F24=$G24)*(IM24=IN24)+($F24&lt;$G24)*(IM24&lt;IN24),"")</f>
        <v/>
      </c>
      <c r="IQ24" s="281" t="str">
        <f aca="false">IF((IP24&lt;&gt;""),IF(OR($F24&lt;&gt;$G24,PrSettings!$M$4="●"),(($F24-$G24)=(IM24-IN24))*1,0),"")</f>
        <v/>
      </c>
      <c r="IR24" s="281" t="str">
        <f aca="false">IF((IP24&lt;&gt;""),($F24=IM24)*($G24=IN24),"")</f>
        <v/>
      </c>
      <c r="IS24" s="281" t="str">
        <f aca="false">IF(IP24&lt;&gt;"",IF(ABS($F24-$G24)&gt;=PrSettings!$M$7,(ABS($F24-$G24-IM24+IN24)&lt;=1)*1,IF(AND(IP24,$F24=$G24,$F24&gt;=PrSettings!$M$6),(ABS(IM24-$F24)&lt;=1)*1,IF(AND(IP24,$F24+$G24&gt;=PrSettings!$M$8),(ABS(IM24-$F24)+ABS(IN24-$G24)&lt;=1)*1,""))),"")</f>
        <v/>
      </c>
      <c r="IT24" s="289"/>
      <c r="IV24" s="279" t="n">
        <f aca="false">$B24</f>
        <v>43</v>
      </c>
      <c r="IW24" s="280" t="str">
        <f aca="false">$C24</f>
        <v>Scotland</v>
      </c>
      <c r="IX24" s="281" t="n">
        <f aca="false">$D24</f>
        <v>6</v>
      </c>
      <c r="IY24" s="280" t="str">
        <f aca="false">$E24</f>
        <v>Brazil</v>
      </c>
      <c r="IZ24" s="284"/>
      <c r="JA24" s="284"/>
      <c r="JB24" s="288"/>
      <c r="JC24" s="281" t="str">
        <f aca="false">IF(($F24&lt;&gt;"")*($G24&lt;&gt;"")*(IZ24&lt;&gt;"")*(JA24&lt;&gt;""),($F24&gt;$G24)*(IZ24&gt;JA24)+($F24=$G24)*(IZ24=JA24)+($F24&lt;$G24)*(IZ24&lt;JA24),"")</f>
        <v/>
      </c>
      <c r="JD24" s="281" t="str">
        <f aca="false">IF((JC24&lt;&gt;""),IF(OR($F24&lt;&gt;$G24,PrSettings!$M$4="●"),(($F24-$G24)=(IZ24-JA24))*1,0),"")</f>
        <v/>
      </c>
      <c r="JE24" s="281" t="str">
        <f aca="false">IF((JC24&lt;&gt;""),($F24=IZ24)*($G24=JA24),"")</f>
        <v/>
      </c>
      <c r="JF24" s="281" t="str">
        <f aca="false">IF(JC24&lt;&gt;"",IF(ABS($F24-$G24)&gt;=PrSettings!$M$7,(ABS($F24-$G24-IZ24+JA24)&lt;=1)*1,IF(AND(JC24,$F24=$G24,$F24&gt;=PrSettings!$M$6),(ABS(IZ24-$F24)&lt;=1)*1,IF(AND(JC24,$F24+$G24&gt;=PrSettings!$M$8),(ABS(IZ24-$F24)+ABS(JA24-$G24)&lt;=1)*1,""))),"")</f>
        <v/>
      </c>
      <c r="JG24" s="289"/>
      <c r="JI24" s="279" t="n">
        <f aca="false">$B24</f>
        <v>43</v>
      </c>
      <c r="JJ24" s="280" t="str">
        <f aca="false">$C24</f>
        <v>Scotland</v>
      </c>
      <c r="JK24" s="281" t="n">
        <f aca="false">$D24</f>
        <v>6</v>
      </c>
      <c r="JL24" s="280" t="str">
        <f aca="false">$E24</f>
        <v>Brazil</v>
      </c>
      <c r="JM24" s="284"/>
      <c r="JN24" s="284"/>
      <c r="JO24" s="288"/>
      <c r="JP24" s="281" t="str">
        <f aca="false">IF(($F24&lt;&gt;"")*($G24&lt;&gt;"")*(JM24&lt;&gt;"")*(JN24&lt;&gt;""),($F24&gt;$G24)*(JM24&gt;JN24)+($F24=$G24)*(JM24=JN24)+($F24&lt;$G24)*(JM24&lt;JN24),"")</f>
        <v/>
      </c>
      <c r="JQ24" s="281" t="str">
        <f aca="false">IF((JP24&lt;&gt;""),IF(OR($F24&lt;&gt;$G24,PrSettings!$M$4="●"),(($F24-$G24)=(JM24-JN24))*1,0),"")</f>
        <v/>
      </c>
      <c r="JR24" s="281" t="str">
        <f aca="false">IF((JP24&lt;&gt;""),($F24=JM24)*($G24=JN24),"")</f>
        <v/>
      </c>
      <c r="JS24" s="281" t="str">
        <f aca="false">IF(JP24&lt;&gt;"",IF(ABS($F24-$G24)&gt;=PrSettings!$M$7,(ABS($F24-$G24-JM24+JN24)&lt;=1)*1,IF(AND(JP24,$F24=$G24,$F24&gt;=PrSettings!$M$6),(ABS(JM24-$F24)&lt;=1)*1,IF(AND(JP24,$F24+$G24&gt;=PrSettings!$M$8),(ABS(JM24-$F24)+ABS(JN24-$G24)&lt;=1)*1,""))),"")</f>
        <v/>
      </c>
      <c r="JT24" s="289"/>
      <c r="JV24" s="279" t="n">
        <f aca="false">$B24</f>
        <v>43</v>
      </c>
      <c r="JW24" s="280" t="str">
        <f aca="false">$C24</f>
        <v>Scotland</v>
      </c>
      <c r="JX24" s="281" t="n">
        <f aca="false">$D24</f>
        <v>6</v>
      </c>
      <c r="JY24" s="280" t="str">
        <f aca="false">$E24</f>
        <v>Brazil</v>
      </c>
      <c r="JZ24" s="284"/>
      <c r="KA24" s="284"/>
      <c r="KB24" s="288"/>
      <c r="KC24" s="281" t="str">
        <f aca="false">IF(($F24&lt;&gt;"")*($G24&lt;&gt;"")*(JZ24&lt;&gt;"")*(KA24&lt;&gt;""),($F24&gt;$G24)*(JZ24&gt;KA24)+($F24=$G24)*(JZ24=KA24)+($F24&lt;$G24)*(JZ24&lt;KA24),"")</f>
        <v/>
      </c>
      <c r="KD24" s="281" t="str">
        <f aca="false">IF((KC24&lt;&gt;""),IF(OR($F24&lt;&gt;$G24,PrSettings!$M$4="●"),(($F24-$G24)=(JZ24-KA24))*1,0),"")</f>
        <v/>
      </c>
      <c r="KE24" s="281" t="str">
        <f aca="false">IF((KC24&lt;&gt;""),($F24=JZ24)*($G24=KA24),"")</f>
        <v/>
      </c>
      <c r="KF24" s="281" t="str">
        <f aca="false">IF(KC24&lt;&gt;"",IF(ABS($F24-$G24)&gt;=PrSettings!$M$7,(ABS($F24-$G24-JZ24+KA24)&lt;=1)*1,IF(AND(KC24,$F24=$G24,$F24&gt;=PrSettings!$M$6),(ABS(JZ24-$F24)&lt;=1)*1,IF(AND(KC24,$F24+$G24&gt;=PrSettings!$M$8),(ABS(JZ24-$F24)+ABS(KA24-$G24)&lt;=1)*1,""))),"")</f>
        <v/>
      </c>
      <c r="KG24" s="289"/>
      <c r="KI24" s="279" t="n">
        <f aca="false">$B24</f>
        <v>43</v>
      </c>
      <c r="KJ24" s="280" t="str">
        <f aca="false">$C24</f>
        <v>Scotland</v>
      </c>
      <c r="KK24" s="281" t="n">
        <f aca="false">$D24</f>
        <v>6</v>
      </c>
      <c r="KL24" s="280" t="str">
        <f aca="false">$E24</f>
        <v>Brazil</v>
      </c>
      <c r="KM24" s="284"/>
      <c r="KN24" s="284"/>
      <c r="KO24" s="288"/>
      <c r="KP24" s="281" t="str">
        <f aca="false">IF(($F24&lt;&gt;"")*($G24&lt;&gt;"")*(KM24&lt;&gt;"")*(KN24&lt;&gt;""),($F24&gt;$G24)*(KM24&gt;KN24)+($F24=$G24)*(KM24=KN24)+($F24&lt;$G24)*(KM24&lt;KN24),"")</f>
        <v/>
      </c>
      <c r="KQ24" s="281" t="str">
        <f aca="false">IF((KP24&lt;&gt;""),IF(OR($F24&lt;&gt;$G24,PrSettings!$M$4="●"),(($F24-$G24)=(KM24-KN24))*1,0),"")</f>
        <v/>
      </c>
      <c r="KR24" s="281" t="str">
        <f aca="false">IF((KP24&lt;&gt;""),($F24=KM24)*($G24=KN24),"")</f>
        <v/>
      </c>
      <c r="KS24" s="281" t="str">
        <f aca="false">IF(KP24&lt;&gt;"",IF(ABS($F24-$G24)&gt;=PrSettings!$M$7,(ABS($F24-$G24-KM24+KN24)&lt;=1)*1,IF(AND(KP24,$F24=$G24,$F24&gt;=PrSettings!$M$6),(ABS(KM24-$F24)&lt;=1)*1,IF(AND(KP24,$F24+$G24&gt;=PrSettings!$M$8),(ABS(KM24-$F24)+ABS(KN24-$G24)&lt;=1)*1,""))),"")</f>
        <v/>
      </c>
      <c r="KT24" s="289"/>
      <c r="KV24" s="279" t="n">
        <f aca="false">$B24</f>
        <v>43</v>
      </c>
      <c r="KW24" s="280" t="str">
        <f aca="false">$C24</f>
        <v>Scotland</v>
      </c>
      <c r="KX24" s="281" t="n">
        <f aca="false">$D24</f>
        <v>6</v>
      </c>
      <c r="KY24" s="280" t="str">
        <f aca="false">$E24</f>
        <v>Brazil</v>
      </c>
      <c r="KZ24" s="284"/>
      <c r="LA24" s="284"/>
      <c r="LB24" s="288"/>
      <c r="LC24" s="281" t="str">
        <f aca="false">IF(($F24&lt;&gt;"")*($G24&lt;&gt;"")*(KZ24&lt;&gt;"")*(LA24&lt;&gt;""),($F24&gt;$G24)*(KZ24&gt;LA24)+($F24=$G24)*(KZ24=LA24)+($F24&lt;$G24)*(KZ24&lt;LA24),"")</f>
        <v/>
      </c>
      <c r="LD24" s="281" t="str">
        <f aca="false">IF((LC24&lt;&gt;""),IF(OR($F24&lt;&gt;$G24,PrSettings!$M$4="●"),(($F24-$G24)=(KZ24-LA24))*1,0),"")</f>
        <v/>
      </c>
      <c r="LE24" s="281" t="str">
        <f aca="false">IF((LC24&lt;&gt;""),($F24=KZ24)*($G24=LA24),"")</f>
        <v/>
      </c>
      <c r="LF24" s="281" t="str">
        <f aca="false">IF(LC24&lt;&gt;"",IF(ABS($F24-$G24)&gt;=PrSettings!$M$7,(ABS($F24-$G24-KZ24+LA24)&lt;=1)*1,IF(AND(LC24,$F24=$G24,$F24&gt;=PrSettings!$M$6),(ABS(KZ24-$F24)&lt;=1)*1,IF(AND(LC24,$F24+$G24&gt;=PrSettings!$M$8),(ABS(KZ24-$F24)+ABS(LA24-$G24)&lt;=1)*1,""))),"")</f>
        <v/>
      </c>
      <c r="LG24" s="289"/>
      <c r="LI24" s="279" t="n">
        <f aca="false">$B24</f>
        <v>43</v>
      </c>
      <c r="LJ24" s="280" t="str">
        <f aca="false">$C24</f>
        <v>Scotland</v>
      </c>
      <c r="LK24" s="281" t="n">
        <f aca="false">$D24</f>
        <v>6</v>
      </c>
      <c r="LL24" s="280" t="str">
        <f aca="false">$E24</f>
        <v>Brazil</v>
      </c>
      <c r="LM24" s="284"/>
      <c r="LN24" s="284"/>
      <c r="LO24" s="288"/>
      <c r="LP24" s="281" t="str">
        <f aca="false">IF(($F24&lt;&gt;"")*($G24&lt;&gt;"")*(LM24&lt;&gt;"")*(LN24&lt;&gt;""),($F24&gt;$G24)*(LM24&gt;LN24)+($F24=$G24)*(LM24=LN24)+($F24&lt;$G24)*(LM24&lt;LN24),"")</f>
        <v/>
      </c>
      <c r="LQ24" s="281" t="str">
        <f aca="false">IF((LP24&lt;&gt;""),IF(OR($F24&lt;&gt;$G24,PrSettings!$M$4="●"),(($F24-$G24)=(LM24-LN24))*1,0),"")</f>
        <v/>
      </c>
      <c r="LR24" s="281" t="str">
        <f aca="false">IF((LP24&lt;&gt;""),($F24=LM24)*($G24=LN24),"")</f>
        <v/>
      </c>
      <c r="LS24" s="281" t="str">
        <f aca="false">IF(LP24&lt;&gt;"",IF(ABS($F24-$G24)&gt;=PrSettings!$M$7,(ABS($F24-$G24-LM24+LN24)&lt;=1)*1,IF(AND(LP24,$F24=$G24,$F24&gt;=PrSettings!$M$6),(ABS(LM24-$F24)&lt;=1)*1,IF(AND(LP24,$F24+$G24&gt;=PrSettings!$M$8),(ABS(LM24-$F24)+ABS(LN24-$G24)&lt;=1)*1,""))),"")</f>
        <v/>
      </c>
      <c r="LT24" s="289"/>
      <c r="LV24" s="279" t="n">
        <f aca="false">$B24</f>
        <v>43</v>
      </c>
      <c r="LW24" s="280" t="str">
        <f aca="false">$C24</f>
        <v>Scotland</v>
      </c>
      <c r="LX24" s="281" t="n">
        <f aca="false">$D24</f>
        <v>6</v>
      </c>
      <c r="LY24" s="280" t="str">
        <f aca="false">$E24</f>
        <v>Brazil</v>
      </c>
      <c r="LZ24" s="284"/>
      <c r="MA24" s="284"/>
      <c r="MB24" s="288"/>
      <c r="MC24" s="281" t="str">
        <f aca="false">IF(($F24&lt;&gt;"")*($G24&lt;&gt;"")*(LZ24&lt;&gt;"")*(MA24&lt;&gt;""),($F24&gt;$G24)*(LZ24&gt;MA24)+($F24=$G24)*(LZ24=MA24)+($F24&lt;$G24)*(LZ24&lt;MA24),"")</f>
        <v/>
      </c>
      <c r="MD24" s="281" t="str">
        <f aca="false">IF((MC24&lt;&gt;""),IF(OR($F24&lt;&gt;$G24,PrSettings!$M$4="●"),(($F24-$G24)=(LZ24-MA24))*1,0),"")</f>
        <v/>
      </c>
      <c r="ME24" s="281" t="str">
        <f aca="false">IF((MC24&lt;&gt;""),($F24=LZ24)*($G24=MA24),"")</f>
        <v/>
      </c>
      <c r="MF24" s="281" t="str">
        <f aca="false">IF(MC24&lt;&gt;"",IF(ABS($F24-$G24)&gt;=PrSettings!$M$7,(ABS($F24-$G24-LZ24+MA24)&lt;=1)*1,IF(AND(MC24,$F24=$G24,$F24&gt;=PrSettings!$M$6),(ABS(LZ24-$F24)&lt;=1)*1,IF(AND(MC24,$F24+$G24&gt;=PrSettings!$M$8),(ABS(LZ24-$F24)+ABS(MA24-$G24)&lt;=1)*1,""))),"")</f>
        <v/>
      </c>
      <c r="MG24" s="289"/>
    </row>
    <row r="25" customFormat="false" ht="15.75" hidden="false" customHeight="false" outlineLevel="0" collapsed="false">
      <c r="B25" s="279" t="n">
        <f aca="false">INDEX(Groups!$C$7:$C$65,MATCH(C25,Groups!$D$7:$D$65,0))</f>
        <v>8</v>
      </c>
      <c r="C25" s="280" t="str">
        <f aca="false">CalcC!$P$27</f>
        <v>Morocco</v>
      </c>
      <c r="D25" s="281" t="n">
        <f aca="false">INDEX(Groups!$C$7:$C$65,MATCH(E25,Groups!$D$7:$D$65,0))</f>
        <v>83</v>
      </c>
      <c r="E25" s="280" t="str">
        <f aca="false">CalcC!$Q$27</f>
        <v>Haiti</v>
      </c>
      <c r="F25" s="282" t="n">
        <f aca="false">CalcC!$R$27</f>
        <v>2</v>
      </c>
      <c r="G25" s="283" t="n">
        <f aca="false">CalcC!$S$27</f>
        <v>0</v>
      </c>
      <c r="I25" s="279" t="n">
        <f aca="false">$B25</f>
        <v>8</v>
      </c>
      <c r="J25" s="280" t="str">
        <f aca="false">$C25</f>
        <v>Morocco</v>
      </c>
      <c r="K25" s="281" t="n">
        <f aca="false">$D25</f>
        <v>83</v>
      </c>
      <c r="L25" s="280" t="str">
        <f aca="false">$E25</f>
        <v>Haiti</v>
      </c>
      <c r="M25" s="284"/>
      <c r="N25" s="284"/>
      <c r="O25" s="290"/>
      <c r="P25" s="281" t="str">
        <f aca="false">IF(($F25&lt;&gt;"")*($G25&lt;&gt;"")*(M25&lt;&gt;"")*(N25&lt;&gt;""),($F25&gt;$G25)*(M25&gt;N25)+($F25=$G25)*(M25=N25)+($F25&lt;$G25)*(M25&lt;N25),"")</f>
        <v/>
      </c>
      <c r="Q25" s="281" t="str">
        <f aca="false">IF((P25&lt;&gt;""),IF(OR($F25&lt;&gt;$G25,PrSettings!$M$4="●"),(($F25-$G25)=(M25-N25))*1,0),"")</f>
        <v/>
      </c>
      <c r="R25" s="281" t="str">
        <f aca="false">IF((P25&lt;&gt;""),($F25=M25)*($G25=N25),"")</f>
        <v/>
      </c>
      <c r="S25" s="281" t="str">
        <f aca="false">IF(P25&lt;&gt;"",IF(ABS($F25-$G25)&gt;=PrSettings!$M$7,(ABS($F25-$G25-M25+N25)&lt;=1)*1,IF(AND(P25,$F25=$G25,$F25&gt;=PrSettings!$M$6),(ABS(M25-$F25)&lt;=1)*1,IF(AND(P25,$F25+$G25&gt;=PrSettings!$M$8),(ABS(M25-$F25)+ABS(N25-$G25)&lt;=1)*1,""))),"")</f>
        <v/>
      </c>
      <c r="T25" s="291"/>
      <c r="V25" s="279" t="n">
        <f aca="false">$B25</f>
        <v>8</v>
      </c>
      <c r="W25" s="280" t="str">
        <f aca="false">$C25</f>
        <v>Morocco</v>
      </c>
      <c r="X25" s="281" t="n">
        <f aca="false">$D25</f>
        <v>83</v>
      </c>
      <c r="Y25" s="280" t="str">
        <f aca="false">$E25</f>
        <v>Haiti</v>
      </c>
      <c r="Z25" s="284"/>
      <c r="AA25" s="284"/>
      <c r="AB25" s="290"/>
      <c r="AC25" s="281" t="str">
        <f aca="false">IF(($F25&lt;&gt;"")*($G25&lt;&gt;"")*(Z25&lt;&gt;"")*(AA25&lt;&gt;""),($F25&gt;$G25)*(Z25&gt;AA25)+($F25=$G25)*(Z25=AA25)+($F25&lt;$G25)*(Z25&lt;AA25),"")</f>
        <v/>
      </c>
      <c r="AD25" s="281" t="str">
        <f aca="false">IF((AC25&lt;&gt;""),IF(OR($F25&lt;&gt;$G25,PrSettings!$M$4="●"),(($F25-$G25)=(Z25-AA25))*1,0),"")</f>
        <v/>
      </c>
      <c r="AE25" s="281" t="str">
        <f aca="false">IF((AC25&lt;&gt;""),($F25=Z25)*($G25=AA25),"")</f>
        <v/>
      </c>
      <c r="AF25" s="281" t="str">
        <f aca="false">IF(AC25&lt;&gt;"",IF(ABS($F25-$G25)&gt;=PrSettings!$M$7,(ABS($F25-$G25-Z25+AA25)&lt;=1)*1,IF(AND(AC25,$F25=$G25,$F25&gt;=PrSettings!$M$6),(ABS(Z25-$F25)&lt;=1)*1,IF(AND(AC25,$F25+$G25&gt;=PrSettings!$M$8),(ABS(Z25-$F25)+ABS(AA25-$G25)&lt;=1)*1,""))),"")</f>
        <v/>
      </c>
      <c r="AG25" s="291"/>
      <c r="AI25" s="279" t="n">
        <f aca="false">$B25</f>
        <v>8</v>
      </c>
      <c r="AJ25" s="280" t="str">
        <f aca="false">$C25</f>
        <v>Morocco</v>
      </c>
      <c r="AK25" s="281" t="n">
        <f aca="false">$D25</f>
        <v>83</v>
      </c>
      <c r="AL25" s="280" t="str">
        <f aca="false">$E25</f>
        <v>Haiti</v>
      </c>
      <c r="AM25" s="284"/>
      <c r="AN25" s="284"/>
      <c r="AO25" s="290"/>
      <c r="AP25" s="281" t="str">
        <f aca="false">IF(($F25&lt;&gt;"")*($G25&lt;&gt;"")*(AM25&lt;&gt;"")*(AN25&lt;&gt;""),($F25&gt;$G25)*(AM25&gt;AN25)+($F25=$G25)*(AM25=AN25)+($F25&lt;$G25)*(AM25&lt;AN25),"")</f>
        <v/>
      </c>
      <c r="AQ25" s="281" t="str">
        <f aca="false">IF((AP25&lt;&gt;""),IF(OR($F25&lt;&gt;$G25,PrSettings!$M$4="●"),(($F25-$G25)=(AM25-AN25))*1,0),"")</f>
        <v/>
      </c>
      <c r="AR25" s="281" t="str">
        <f aca="false">IF((AP25&lt;&gt;""),($F25=AM25)*($G25=AN25),"")</f>
        <v/>
      </c>
      <c r="AS25" s="281" t="str">
        <f aca="false">IF(AP25&lt;&gt;"",IF(ABS($F25-$G25)&gt;=PrSettings!$M$7,(ABS($F25-$G25-AM25+AN25)&lt;=1)*1,IF(AND(AP25,$F25=$G25,$F25&gt;=PrSettings!$M$6),(ABS(AM25-$F25)&lt;=1)*1,IF(AND(AP25,$F25+$G25&gt;=PrSettings!$M$8),(ABS(AM25-$F25)+ABS(AN25-$G25)&lt;=1)*1,""))),"")</f>
        <v/>
      </c>
      <c r="AT25" s="291"/>
      <c r="AV25" s="279" t="n">
        <f aca="false">$B25</f>
        <v>8</v>
      </c>
      <c r="AW25" s="280" t="str">
        <f aca="false">$C25</f>
        <v>Morocco</v>
      </c>
      <c r="AX25" s="281" t="n">
        <f aca="false">$D25</f>
        <v>83</v>
      </c>
      <c r="AY25" s="280" t="str">
        <f aca="false">$E25</f>
        <v>Haiti</v>
      </c>
      <c r="AZ25" s="284"/>
      <c r="BA25" s="284"/>
      <c r="BB25" s="290"/>
      <c r="BC25" s="281" t="str">
        <f aca="false">IF(($F25&lt;&gt;"")*($G25&lt;&gt;"")*(AZ25&lt;&gt;"")*(BA25&lt;&gt;""),($F25&gt;$G25)*(AZ25&gt;BA25)+($F25=$G25)*(AZ25=BA25)+($F25&lt;$G25)*(AZ25&lt;BA25),"")</f>
        <v/>
      </c>
      <c r="BD25" s="281" t="str">
        <f aca="false">IF((BC25&lt;&gt;""),IF(OR($F25&lt;&gt;$G25,PrSettings!$M$4="●"),(($F25-$G25)=(AZ25-BA25))*1,0),"")</f>
        <v/>
      </c>
      <c r="BE25" s="281" t="str">
        <f aca="false">IF((BC25&lt;&gt;""),($F25=AZ25)*($G25=BA25),"")</f>
        <v/>
      </c>
      <c r="BF25" s="281" t="str">
        <f aca="false">IF(BC25&lt;&gt;"",IF(ABS($F25-$G25)&gt;=PrSettings!$M$7,(ABS($F25-$G25-AZ25+BA25)&lt;=1)*1,IF(AND(BC25,$F25=$G25,$F25&gt;=PrSettings!$M$6),(ABS(AZ25-$F25)&lt;=1)*1,IF(AND(BC25,$F25+$G25&gt;=PrSettings!$M$8),(ABS(AZ25-$F25)+ABS(BA25-$G25)&lt;=1)*1,""))),"")</f>
        <v/>
      </c>
      <c r="BG25" s="291"/>
      <c r="BI25" s="279" t="n">
        <f aca="false">$B25</f>
        <v>8</v>
      </c>
      <c r="BJ25" s="280" t="str">
        <f aca="false">$C25</f>
        <v>Morocco</v>
      </c>
      <c r="BK25" s="281" t="n">
        <f aca="false">$D25</f>
        <v>83</v>
      </c>
      <c r="BL25" s="280" t="str">
        <f aca="false">$E25</f>
        <v>Haiti</v>
      </c>
      <c r="BM25" s="284"/>
      <c r="BN25" s="284"/>
      <c r="BO25" s="290"/>
      <c r="BP25" s="281" t="str">
        <f aca="false">IF(($F25&lt;&gt;"")*($G25&lt;&gt;"")*(BM25&lt;&gt;"")*(BN25&lt;&gt;""),($F25&gt;$G25)*(BM25&gt;BN25)+($F25=$G25)*(BM25=BN25)+($F25&lt;$G25)*(BM25&lt;BN25),"")</f>
        <v/>
      </c>
      <c r="BQ25" s="281" t="str">
        <f aca="false">IF((BP25&lt;&gt;""),IF(OR($F25&lt;&gt;$G25,PrSettings!$M$4="●"),(($F25-$G25)=(BM25-BN25))*1,0),"")</f>
        <v/>
      </c>
      <c r="BR25" s="281" t="str">
        <f aca="false">IF((BP25&lt;&gt;""),($F25=BM25)*($G25=BN25),"")</f>
        <v/>
      </c>
      <c r="BS25" s="281" t="str">
        <f aca="false">IF(BP25&lt;&gt;"",IF(ABS($F25-$G25)&gt;=PrSettings!$M$7,(ABS($F25-$G25-BM25+BN25)&lt;=1)*1,IF(AND(BP25,$F25=$G25,$F25&gt;=PrSettings!$M$6),(ABS(BM25-$F25)&lt;=1)*1,IF(AND(BP25,$F25+$G25&gt;=PrSettings!$M$8),(ABS(BM25-$F25)+ABS(BN25-$G25)&lt;=1)*1,""))),"")</f>
        <v/>
      </c>
      <c r="BT25" s="291"/>
      <c r="BV25" s="279" t="n">
        <f aca="false">$B25</f>
        <v>8</v>
      </c>
      <c r="BW25" s="280" t="str">
        <f aca="false">$C25</f>
        <v>Morocco</v>
      </c>
      <c r="BX25" s="281" t="n">
        <f aca="false">$D25</f>
        <v>83</v>
      </c>
      <c r="BY25" s="280" t="str">
        <f aca="false">$E25</f>
        <v>Haiti</v>
      </c>
      <c r="BZ25" s="284"/>
      <c r="CA25" s="284"/>
      <c r="CB25" s="290"/>
      <c r="CC25" s="281" t="str">
        <f aca="false">IF(($F25&lt;&gt;"")*($G25&lt;&gt;"")*(BZ25&lt;&gt;"")*(CA25&lt;&gt;""),($F25&gt;$G25)*(BZ25&gt;CA25)+($F25=$G25)*(BZ25=CA25)+($F25&lt;$G25)*(BZ25&lt;CA25),"")</f>
        <v/>
      </c>
      <c r="CD25" s="281" t="str">
        <f aca="false">IF((CC25&lt;&gt;""),IF(OR($F25&lt;&gt;$G25,PrSettings!$M$4="●"),(($F25-$G25)=(BZ25-CA25))*1,0),"")</f>
        <v/>
      </c>
      <c r="CE25" s="281" t="str">
        <f aca="false">IF((CC25&lt;&gt;""),($F25=BZ25)*($G25=CA25),"")</f>
        <v/>
      </c>
      <c r="CF25" s="281" t="str">
        <f aca="false">IF(CC25&lt;&gt;"",IF(ABS($F25-$G25)&gt;=PrSettings!$M$7,(ABS($F25-$G25-BZ25+CA25)&lt;=1)*1,IF(AND(CC25,$F25=$G25,$F25&gt;=PrSettings!$M$6),(ABS(BZ25-$F25)&lt;=1)*1,IF(AND(CC25,$F25+$G25&gt;=PrSettings!$M$8),(ABS(BZ25-$F25)+ABS(CA25-$G25)&lt;=1)*1,""))),"")</f>
        <v/>
      </c>
      <c r="CG25" s="291"/>
      <c r="CI25" s="279" t="n">
        <f aca="false">$B25</f>
        <v>8</v>
      </c>
      <c r="CJ25" s="280" t="str">
        <f aca="false">$C25</f>
        <v>Morocco</v>
      </c>
      <c r="CK25" s="281" t="n">
        <f aca="false">$D25</f>
        <v>83</v>
      </c>
      <c r="CL25" s="280" t="str">
        <f aca="false">$E25</f>
        <v>Haiti</v>
      </c>
      <c r="CM25" s="284"/>
      <c r="CN25" s="284"/>
      <c r="CO25" s="290"/>
      <c r="CP25" s="281" t="str">
        <f aca="false">IF(($F25&lt;&gt;"")*($G25&lt;&gt;"")*(CM25&lt;&gt;"")*(CN25&lt;&gt;""),($F25&gt;$G25)*(CM25&gt;CN25)+($F25=$G25)*(CM25=CN25)+($F25&lt;$G25)*(CM25&lt;CN25),"")</f>
        <v/>
      </c>
      <c r="CQ25" s="281" t="str">
        <f aca="false">IF((CP25&lt;&gt;""),IF(OR($F25&lt;&gt;$G25,PrSettings!$M$4="●"),(($F25-$G25)=(CM25-CN25))*1,0),"")</f>
        <v/>
      </c>
      <c r="CR25" s="281" t="str">
        <f aca="false">IF((CP25&lt;&gt;""),($F25=CM25)*($G25=CN25),"")</f>
        <v/>
      </c>
      <c r="CS25" s="281" t="str">
        <f aca="false">IF(CP25&lt;&gt;"",IF(ABS($F25-$G25)&gt;=PrSettings!$M$7,(ABS($F25-$G25-CM25+CN25)&lt;=1)*1,IF(AND(CP25,$F25=$G25,$F25&gt;=PrSettings!$M$6),(ABS(CM25-$F25)&lt;=1)*1,IF(AND(CP25,$F25+$G25&gt;=PrSettings!$M$8),(ABS(CM25-$F25)+ABS(CN25-$G25)&lt;=1)*1,""))),"")</f>
        <v/>
      </c>
      <c r="CT25" s="291"/>
      <c r="CV25" s="279" t="n">
        <f aca="false">$B25</f>
        <v>8</v>
      </c>
      <c r="CW25" s="280" t="str">
        <f aca="false">$C25</f>
        <v>Morocco</v>
      </c>
      <c r="CX25" s="281" t="n">
        <f aca="false">$D25</f>
        <v>83</v>
      </c>
      <c r="CY25" s="280" t="str">
        <f aca="false">$E25</f>
        <v>Haiti</v>
      </c>
      <c r="CZ25" s="284"/>
      <c r="DA25" s="284"/>
      <c r="DB25" s="290"/>
      <c r="DC25" s="281" t="str">
        <f aca="false">IF(($F25&lt;&gt;"")*($G25&lt;&gt;"")*(CZ25&lt;&gt;"")*(DA25&lt;&gt;""),($F25&gt;$G25)*(CZ25&gt;DA25)+($F25=$G25)*(CZ25=DA25)+($F25&lt;$G25)*(CZ25&lt;DA25),"")</f>
        <v/>
      </c>
      <c r="DD25" s="281" t="str">
        <f aca="false">IF((DC25&lt;&gt;""),IF(OR($F25&lt;&gt;$G25,PrSettings!$M$4="●"),(($F25-$G25)=(CZ25-DA25))*1,0),"")</f>
        <v/>
      </c>
      <c r="DE25" s="281" t="str">
        <f aca="false">IF((DC25&lt;&gt;""),($F25=CZ25)*($G25=DA25),"")</f>
        <v/>
      </c>
      <c r="DF25" s="281" t="str">
        <f aca="false">IF(DC25&lt;&gt;"",IF(ABS($F25-$G25)&gt;=PrSettings!$M$7,(ABS($F25-$G25-CZ25+DA25)&lt;=1)*1,IF(AND(DC25,$F25=$G25,$F25&gt;=PrSettings!$M$6),(ABS(CZ25-$F25)&lt;=1)*1,IF(AND(DC25,$F25+$G25&gt;=PrSettings!$M$8),(ABS(CZ25-$F25)+ABS(DA25-$G25)&lt;=1)*1,""))),"")</f>
        <v/>
      </c>
      <c r="DG25" s="291"/>
      <c r="DI25" s="279" t="n">
        <f aca="false">$B25</f>
        <v>8</v>
      </c>
      <c r="DJ25" s="280" t="str">
        <f aca="false">$C25</f>
        <v>Morocco</v>
      </c>
      <c r="DK25" s="281" t="n">
        <f aca="false">$D25</f>
        <v>83</v>
      </c>
      <c r="DL25" s="280" t="str">
        <f aca="false">$E25</f>
        <v>Haiti</v>
      </c>
      <c r="DM25" s="284"/>
      <c r="DN25" s="284"/>
      <c r="DO25" s="290"/>
      <c r="DP25" s="281" t="str">
        <f aca="false">IF(($F25&lt;&gt;"")*($G25&lt;&gt;"")*(DM25&lt;&gt;"")*(DN25&lt;&gt;""),($F25&gt;$G25)*(DM25&gt;DN25)+($F25=$G25)*(DM25=DN25)+($F25&lt;$G25)*(DM25&lt;DN25),"")</f>
        <v/>
      </c>
      <c r="DQ25" s="281" t="str">
        <f aca="false">IF((DP25&lt;&gt;""),IF(OR($F25&lt;&gt;$G25,PrSettings!$M$4="●"),(($F25-$G25)=(DM25-DN25))*1,0),"")</f>
        <v/>
      </c>
      <c r="DR25" s="281" t="str">
        <f aca="false">IF((DP25&lt;&gt;""),($F25=DM25)*($G25=DN25),"")</f>
        <v/>
      </c>
      <c r="DS25" s="281" t="str">
        <f aca="false">IF(DP25&lt;&gt;"",IF(ABS($F25-$G25)&gt;=PrSettings!$M$7,(ABS($F25-$G25-DM25+DN25)&lt;=1)*1,IF(AND(DP25,$F25=$G25,$F25&gt;=PrSettings!$M$6),(ABS(DM25-$F25)&lt;=1)*1,IF(AND(DP25,$F25+$G25&gt;=PrSettings!$M$8),(ABS(DM25-$F25)+ABS(DN25-$G25)&lt;=1)*1,""))),"")</f>
        <v/>
      </c>
      <c r="DT25" s="291"/>
      <c r="DV25" s="279" t="n">
        <f aca="false">$B25</f>
        <v>8</v>
      </c>
      <c r="DW25" s="280" t="str">
        <f aca="false">$C25</f>
        <v>Morocco</v>
      </c>
      <c r="DX25" s="281" t="n">
        <f aca="false">$D25</f>
        <v>83</v>
      </c>
      <c r="DY25" s="280" t="str">
        <f aca="false">$E25</f>
        <v>Haiti</v>
      </c>
      <c r="DZ25" s="284"/>
      <c r="EA25" s="284"/>
      <c r="EB25" s="290"/>
      <c r="EC25" s="281" t="str">
        <f aca="false">IF(($F25&lt;&gt;"")*($G25&lt;&gt;"")*(DZ25&lt;&gt;"")*(EA25&lt;&gt;""),($F25&gt;$G25)*(DZ25&gt;EA25)+($F25=$G25)*(DZ25=EA25)+($F25&lt;$G25)*(DZ25&lt;EA25),"")</f>
        <v/>
      </c>
      <c r="ED25" s="281" t="str">
        <f aca="false">IF((EC25&lt;&gt;""),IF(OR($F25&lt;&gt;$G25,PrSettings!$M$4="●"),(($F25-$G25)=(DZ25-EA25))*1,0),"")</f>
        <v/>
      </c>
      <c r="EE25" s="281" t="str">
        <f aca="false">IF((EC25&lt;&gt;""),($F25=DZ25)*($G25=EA25),"")</f>
        <v/>
      </c>
      <c r="EF25" s="281" t="str">
        <f aca="false">IF(EC25&lt;&gt;"",IF(ABS($F25-$G25)&gt;=PrSettings!$M$7,(ABS($F25-$G25-DZ25+EA25)&lt;=1)*1,IF(AND(EC25,$F25=$G25,$F25&gt;=PrSettings!$M$6),(ABS(DZ25-$F25)&lt;=1)*1,IF(AND(EC25,$F25+$G25&gt;=PrSettings!$M$8),(ABS(DZ25-$F25)+ABS(EA25-$G25)&lt;=1)*1,""))),"")</f>
        <v/>
      </c>
      <c r="EG25" s="291"/>
      <c r="EI25" s="279" t="n">
        <f aca="false">$B25</f>
        <v>8</v>
      </c>
      <c r="EJ25" s="280" t="str">
        <f aca="false">$C25</f>
        <v>Morocco</v>
      </c>
      <c r="EK25" s="281" t="n">
        <f aca="false">$D25</f>
        <v>83</v>
      </c>
      <c r="EL25" s="280" t="str">
        <f aca="false">$E25</f>
        <v>Haiti</v>
      </c>
      <c r="EM25" s="284"/>
      <c r="EN25" s="284"/>
      <c r="EO25" s="290"/>
      <c r="EP25" s="281" t="str">
        <f aca="false">IF(($F25&lt;&gt;"")*($G25&lt;&gt;"")*(EM25&lt;&gt;"")*(EN25&lt;&gt;""),($F25&gt;$G25)*(EM25&gt;EN25)+($F25=$G25)*(EM25=EN25)+($F25&lt;$G25)*(EM25&lt;EN25),"")</f>
        <v/>
      </c>
      <c r="EQ25" s="281" t="str">
        <f aca="false">IF((EP25&lt;&gt;""),IF(OR($F25&lt;&gt;$G25,PrSettings!$M$4="●"),(($F25-$G25)=(EM25-EN25))*1,0),"")</f>
        <v/>
      </c>
      <c r="ER25" s="281" t="str">
        <f aca="false">IF((EP25&lt;&gt;""),($F25=EM25)*($G25=EN25),"")</f>
        <v/>
      </c>
      <c r="ES25" s="281" t="str">
        <f aca="false">IF(EP25&lt;&gt;"",IF(ABS($F25-$G25)&gt;=PrSettings!$M$7,(ABS($F25-$G25-EM25+EN25)&lt;=1)*1,IF(AND(EP25,$F25=$G25,$F25&gt;=PrSettings!$M$6),(ABS(EM25-$F25)&lt;=1)*1,IF(AND(EP25,$F25+$G25&gt;=PrSettings!$M$8),(ABS(EM25-$F25)+ABS(EN25-$G25)&lt;=1)*1,""))),"")</f>
        <v/>
      </c>
      <c r="ET25" s="291"/>
      <c r="EV25" s="279" t="n">
        <f aca="false">$B25</f>
        <v>8</v>
      </c>
      <c r="EW25" s="280" t="str">
        <f aca="false">$C25</f>
        <v>Morocco</v>
      </c>
      <c r="EX25" s="281" t="n">
        <f aca="false">$D25</f>
        <v>83</v>
      </c>
      <c r="EY25" s="280" t="str">
        <f aca="false">$E25</f>
        <v>Haiti</v>
      </c>
      <c r="EZ25" s="284"/>
      <c r="FA25" s="284"/>
      <c r="FB25" s="290"/>
      <c r="FC25" s="281" t="str">
        <f aca="false">IF(($F25&lt;&gt;"")*($G25&lt;&gt;"")*(EZ25&lt;&gt;"")*(FA25&lt;&gt;""),($F25&gt;$G25)*(EZ25&gt;FA25)+($F25=$G25)*(EZ25=FA25)+($F25&lt;$G25)*(EZ25&lt;FA25),"")</f>
        <v/>
      </c>
      <c r="FD25" s="281" t="str">
        <f aca="false">IF((FC25&lt;&gt;""),IF(OR($F25&lt;&gt;$G25,PrSettings!$M$4="●"),(($F25-$G25)=(EZ25-FA25))*1,0),"")</f>
        <v/>
      </c>
      <c r="FE25" s="281" t="str">
        <f aca="false">IF((FC25&lt;&gt;""),($F25=EZ25)*($G25=FA25),"")</f>
        <v/>
      </c>
      <c r="FF25" s="281" t="str">
        <f aca="false">IF(FC25&lt;&gt;"",IF(ABS($F25-$G25)&gt;=PrSettings!$M$7,(ABS($F25-$G25-EZ25+FA25)&lt;=1)*1,IF(AND(FC25,$F25=$G25,$F25&gt;=PrSettings!$M$6),(ABS(EZ25-$F25)&lt;=1)*1,IF(AND(FC25,$F25+$G25&gt;=PrSettings!$M$8),(ABS(EZ25-$F25)+ABS(FA25-$G25)&lt;=1)*1,""))),"")</f>
        <v/>
      </c>
      <c r="FG25" s="291"/>
      <c r="FI25" s="279" t="n">
        <f aca="false">$B25</f>
        <v>8</v>
      </c>
      <c r="FJ25" s="280" t="str">
        <f aca="false">$C25</f>
        <v>Morocco</v>
      </c>
      <c r="FK25" s="281" t="n">
        <f aca="false">$D25</f>
        <v>83</v>
      </c>
      <c r="FL25" s="280" t="str">
        <f aca="false">$E25</f>
        <v>Haiti</v>
      </c>
      <c r="FM25" s="284"/>
      <c r="FN25" s="284"/>
      <c r="FO25" s="290"/>
      <c r="FP25" s="281" t="str">
        <f aca="false">IF(($F25&lt;&gt;"")*($G25&lt;&gt;"")*(FM25&lt;&gt;"")*(FN25&lt;&gt;""),($F25&gt;$G25)*(FM25&gt;FN25)+($F25=$G25)*(FM25=FN25)+($F25&lt;$G25)*(FM25&lt;FN25),"")</f>
        <v/>
      </c>
      <c r="FQ25" s="281" t="str">
        <f aca="false">IF((FP25&lt;&gt;""),IF(OR($F25&lt;&gt;$G25,PrSettings!$M$4="●"),(($F25-$G25)=(FM25-FN25))*1,0),"")</f>
        <v/>
      </c>
      <c r="FR25" s="281" t="str">
        <f aca="false">IF((FP25&lt;&gt;""),($F25=FM25)*($G25=FN25),"")</f>
        <v/>
      </c>
      <c r="FS25" s="281" t="str">
        <f aca="false">IF(FP25&lt;&gt;"",IF(ABS($F25-$G25)&gt;=PrSettings!$M$7,(ABS($F25-$G25-FM25+FN25)&lt;=1)*1,IF(AND(FP25,$F25=$G25,$F25&gt;=PrSettings!$M$6),(ABS(FM25-$F25)&lt;=1)*1,IF(AND(FP25,$F25+$G25&gt;=PrSettings!$M$8),(ABS(FM25-$F25)+ABS(FN25-$G25)&lt;=1)*1,""))),"")</f>
        <v/>
      </c>
      <c r="FT25" s="291"/>
      <c r="FV25" s="279" t="n">
        <f aca="false">$B25</f>
        <v>8</v>
      </c>
      <c r="FW25" s="280" t="str">
        <f aca="false">$C25</f>
        <v>Morocco</v>
      </c>
      <c r="FX25" s="281" t="n">
        <f aca="false">$D25</f>
        <v>83</v>
      </c>
      <c r="FY25" s="280" t="str">
        <f aca="false">$E25</f>
        <v>Haiti</v>
      </c>
      <c r="FZ25" s="284"/>
      <c r="GA25" s="284"/>
      <c r="GB25" s="290"/>
      <c r="GC25" s="281" t="str">
        <f aca="false">IF(($F25&lt;&gt;"")*($G25&lt;&gt;"")*(FZ25&lt;&gt;"")*(GA25&lt;&gt;""),($F25&gt;$G25)*(FZ25&gt;GA25)+($F25=$G25)*(FZ25=GA25)+($F25&lt;$G25)*(FZ25&lt;GA25),"")</f>
        <v/>
      </c>
      <c r="GD25" s="281" t="str">
        <f aca="false">IF((GC25&lt;&gt;""),IF(OR($F25&lt;&gt;$G25,PrSettings!$M$4="●"),(($F25-$G25)=(FZ25-GA25))*1,0),"")</f>
        <v/>
      </c>
      <c r="GE25" s="281" t="str">
        <f aca="false">IF((GC25&lt;&gt;""),($F25=FZ25)*($G25=GA25),"")</f>
        <v/>
      </c>
      <c r="GF25" s="281" t="str">
        <f aca="false">IF(GC25&lt;&gt;"",IF(ABS($F25-$G25)&gt;=PrSettings!$M$7,(ABS($F25-$G25-FZ25+GA25)&lt;=1)*1,IF(AND(GC25,$F25=$G25,$F25&gt;=PrSettings!$M$6),(ABS(FZ25-$F25)&lt;=1)*1,IF(AND(GC25,$F25+$G25&gt;=PrSettings!$M$8),(ABS(FZ25-$F25)+ABS(GA25-$G25)&lt;=1)*1,""))),"")</f>
        <v/>
      </c>
      <c r="GG25" s="291"/>
      <c r="GI25" s="279" t="n">
        <f aca="false">$B25</f>
        <v>8</v>
      </c>
      <c r="GJ25" s="280" t="str">
        <f aca="false">$C25</f>
        <v>Morocco</v>
      </c>
      <c r="GK25" s="281" t="n">
        <f aca="false">$D25</f>
        <v>83</v>
      </c>
      <c r="GL25" s="280" t="str">
        <f aca="false">$E25</f>
        <v>Haiti</v>
      </c>
      <c r="GM25" s="284"/>
      <c r="GN25" s="284"/>
      <c r="GO25" s="290"/>
      <c r="GP25" s="281" t="str">
        <f aca="false">IF(($F25&lt;&gt;"")*($G25&lt;&gt;"")*(GM25&lt;&gt;"")*(GN25&lt;&gt;""),($F25&gt;$G25)*(GM25&gt;GN25)+($F25=$G25)*(GM25=GN25)+($F25&lt;$G25)*(GM25&lt;GN25),"")</f>
        <v/>
      </c>
      <c r="GQ25" s="281" t="str">
        <f aca="false">IF((GP25&lt;&gt;""),IF(OR($F25&lt;&gt;$G25,PrSettings!$M$4="●"),(($F25-$G25)=(GM25-GN25))*1,0),"")</f>
        <v/>
      </c>
      <c r="GR25" s="281" t="str">
        <f aca="false">IF((GP25&lt;&gt;""),($F25=GM25)*($G25=GN25),"")</f>
        <v/>
      </c>
      <c r="GS25" s="281" t="str">
        <f aca="false">IF(GP25&lt;&gt;"",IF(ABS($F25-$G25)&gt;=PrSettings!$M$7,(ABS($F25-$G25-GM25+GN25)&lt;=1)*1,IF(AND(GP25,$F25=$G25,$F25&gt;=PrSettings!$M$6),(ABS(GM25-$F25)&lt;=1)*1,IF(AND(GP25,$F25+$G25&gt;=PrSettings!$M$8),(ABS(GM25-$F25)+ABS(GN25-$G25)&lt;=1)*1,""))),"")</f>
        <v/>
      </c>
      <c r="GT25" s="291"/>
      <c r="GV25" s="279" t="n">
        <f aca="false">$B25</f>
        <v>8</v>
      </c>
      <c r="GW25" s="280" t="str">
        <f aca="false">$C25</f>
        <v>Morocco</v>
      </c>
      <c r="GX25" s="281" t="n">
        <f aca="false">$D25</f>
        <v>83</v>
      </c>
      <c r="GY25" s="280" t="str">
        <f aca="false">$E25</f>
        <v>Haiti</v>
      </c>
      <c r="GZ25" s="284"/>
      <c r="HA25" s="284"/>
      <c r="HB25" s="290"/>
      <c r="HC25" s="281" t="str">
        <f aca="false">IF(($F25&lt;&gt;"")*($G25&lt;&gt;"")*(GZ25&lt;&gt;"")*(HA25&lt;&gt;""),($F25&gt;$G25)*(GZ25&gt;HA25)+($F25=$G25)*(GZ25=HA25)+($F25&lt;$G25)*(GZ25&lt;HA25),"")</f>
        <v/>
      </c>
      <c r="HD25" s="281" t="str">
        <f aca="false">IF((HC25&lt;&gt;""),IF(OR($F25&lt;&gt;$G25,PrSettings!$M$4="●"),(($F25-$G25)=(GZ25-HA25))*1,0),"")</f>
        <v/>
      </c>
      <c r="HE25" s="281" t="str">
        <f aca="false">IF((HC25&lt;&gt;""),($F25=GZ25)*($G25=HA25),"")</f>
        <v/>
      </c>
      <c r="HF25" s="281" t="str">
        <f aca="false">IF(HC25&lt;&gt;"",IF(ABS($F25-$G25)&gt;=PrSettings!$M$7,(ABS($F25-$G25-GZ25+HA25)&lt;=1)*1,IF(AND(HC25,$F25=$G25,$F25&gt;=PrSettings!$M$6),(ABS(GZ25-$F25)&lt;=1)*1,IF(AND(HC25,$F25+$G25&gt;=PrSettings!$M$8),(ABS(GZ25-$F25)+ABS(HA25-$G25)&lt;=1)*1,""))),"")</f>
        <v/>
      </c>
      <c r="HG25" s="291"/>
      <c r="HI25" s="279" t="n">
        <f aca="false">$B25</f>
        <v>8</v>
      </c>
      <c r="HJ25" s="280" t="str">
        <f aca="false">$C25</f>
        <v>Morocco</v>
      </c>
      <c r="HK25" s="281" t="n">
        <f aca="false">$D25</f>
        <v>83</v>
      </c>
      <c r="HL25" s="280" t="str">
        <f aca="false">$E25</f>
        <v>Haiti</v>
      </c>
      <c r="HM25" s="284"/>
      <c r="HN25" s="284"/>
      <c r="HO25" s="290"/>
      <c r="HP25" s="281" t="str">
        <f aca="false">IF(($F25&lt;&gt;"")*($G25&lt;&gt;"")*(HM25&lt;&gt;"")*(HN25&lt;&gt;""),($F25&gt;$G25)*(HM25&gt;HN25)+($F25=$G25)*(HM25=HN25)+($F25&lt;$G25)*(HM25&lt;HN25),"")</f>
        <v/>
      </c>
      <c r="HQ25" s="281" t="str">
        <f aca="false">IF((HP25&lt;&gt;""),IF(OR($F25&lt;&gt;$G25,PrSettings!$M$4="●"),(($F25-$G25)=(HM25-HN25))*1,0),"")</f>
        <v/>
      </c>
      <c r="HR25" s="281" t="str">
        <f aca="false">IF((HP25&lt;&gt;""),($F25=HM25)*($G25=HN25),"")</f>
        <v/>
      </c>
      <c r="HS25" s="281" t="str">
        <f aca="false">IF(HP25&lt;&gt;"",IF(ABS($F25-$G25)&gt;=PrSettings!$M$7,(ABS($F25-$G25-HM25+HN25)&lt;=1)*1,IF(AND(HP25,$F25=$G25,$F25&gt;=PrSettings!$M$6),(ABS(HM25-$F25)&lt;=1)*1,IF(AND(HP25,$F25+$G25&gt;=PrSettings!$M$8),(ABS(HM25-$F25)+ABS(HN25-$G25)&lt;=1)*1,""))),"")</f>
        <v/>
      </c>
      <c r="HT25" s="291"/>
      <c r="HV25" s="279" t="n">
        <f aca="false">$B25</f>
        <v>8</v>
      </c>
      <c r="HW25" s="280" t="str">
        <f aca="false">$C25</f>
        <v>Morocco</v>
      </c>
      <c r="HX25" s="281" t="n">
        <f aca="false">$D25</f>
        <v>83</v>
      </c>
      <c r="HY25" s="280" t="str">
        <f aca="false">$E25</f>
        <v>Haiti</v>
      </c>
      <c r="HZ25" s="284"/>
      <c r="IA25" s="284"/>
      <c r="IB25" s="290"/>
      <c r="IC25" s="281" t="str">
        <f aca="false">IF(($F25&lt;&gt;"")*($G25&lt;&gt;"")*(HZ25&lt;&gt;"")*(IA25&lt;&gt;""),($F25&gt;$G25)*(HZ25&gt;IA25)+($F25=$G25)*(HZ25=IA25)+($F25&lt;$G25)*(HZ25&lt;IA25),"")</f>
        <v/>
      </c>
      <c r="ID25" s="281" t="str">
        <f aca="false">IF((IC25&lt;&gt;""),IF(OR($F25&lt;&gt;$G25,PrSettings!$M$4="●"),(($F25-$G25)=(HZ25-IA25))*1,0),"")</f>
        <v/>
      </c>
      <c r="IE25" s="281" t="str">
        <f aca="false">IF((IC25&lt;&gt;""),($F25=HZ25)*($G25=IA25),"")</f>
        <v/>
      </c>
      <c r="IF25" s="281" t="str">
        <f aca="false">IF(IC25&lt;&gt;"",IF(ABS($F25-$G25)&gt;=PrSettings!$M$7,(ABS($F25-$G25-HZ25+IA25)&lt;=1)*1,IF(AND(IC25,$F25=$G25,$F25&gt;=PrSettings!$M$6),(ABS(HZ25-$F25)&lt;=1)*1,IF(AND(IC25,$F25+$G25&gt;=PrSettings!$M$8),(ABS(HZ25-$F25)+ABS(IA25-$G25)&lt;=1)*1,""))),"")</f>
        <v/>
      </c>
      <c r="IG25" s="291"/>
      <c r="II25" s="279" t="n">
        <f aca="false">$B25</f>
        <v>8</v>
      </c>
      <c r="IJ25" s="280" t="str">
        <f aca="false">$C25</f>
        <v>Morocco</v>
      </c>
      <c r="IK25" s="281" t="n">
        <f aca="false">$D25</f>
        <v>83</v>
      </c>
      <c r="IL25" s="280" t="str">
        <f aca="false">$E25</f>
        <v>Haiti</v>
      </c>
      <c r="IM25" s="284"/>
      <c r="IN25" s="284"/>
      <c r="IO25" s="290"/>
      <c r="IP25" s="281" t="str">
        <f aca="false">IF(($F25&lt;&gt;"")*($G25&lt;&gt;"")*(IM25&lt;&gt;"")*(IN25&lt;&gt;""),($F25&gt;$G25)*(IM25&gt;IN25)+($F25=$G25)*(IM25=IN25)+($F25&lt;$G25)*(IM25&lt;IN25),"")</f>
        <v/>
      </c>
      <c r="IQ25" s="281" t="str">
        <f aca="false">IF((IP25&lt;&gt;""),IF(OR($F25&lt;&gt;$G25,PrSettings!$M$4="●"),(($F25-$G25)=(IM25-IN25))*1,0),"")</f>
        <v/>
      </c>
      <c r="IR25" s="281" t="str">
        <f aca="false">IF((IP25&lt;&gt;""),($F25=IM25)*($G25=IN25),"")</f>
        <v/>
      </c>
      <c r="IS25" s="281" t="str">
        <f aca="false">IF(IP25&lt;&gt;"",IF(ABS($F25-$G25)&gt;=PrSettings!$M$7,(ABS($F25-$G25-IM25+IN25)&lt;=1)*1,IF(AND(IP25,$F25=$G25,$F25&gt;=PrSettings!$M$6),(ABS(IM25-$F25)&lt;=1)*1,IF(AND(IP25,$F25+$G25&gt;=PrSettings!$M$8),(ABS(IM25-$F25)+ABS(IN25-$G25)&lt;=1)*1,""))),"")</f>
        <v/>
      </c>
      <c r="IT25" s="291"/>
      <c r="IV25" s="279" t="n">
        <f aca="false">$B25</f>
        <v>8</v>
      </c>
      <c r="IW25" s="280" t="str">
        <f aca="false">$C25</f>
        <v>Morocco</v>
      </c>
      <c r="IX25" s="281" t="n">
        <f aca="false">$D25</f>
        <v>83</v>
      </c>
      <c r="IY25" s="280" t="str">
        <f aca="false">$E25</f>
        <v>Haiti</v>
      </c>
      <c r="IZ25" s="284"/>
      <c r="JA25" s="284"/>
      <c r="JB25" s="290"/>
      <c r="JC25" s="281" t="str">
        <f aca="false">IF(($F25&lt;&gt;"")*($G25&lt;&gt;"")*(IZ25&lt;&gt;"")*(JA25&lt;&gt;""),($F25&gt;$G25)*(IZ25&gt;JA25)+($F25=$G25)*(IZ25=JA25)+($F25&lt;$G25)*(IZ25&lt;JA25),"")</f>
        <v/>
      </c>
      <c r="JD25" s="281" t="str">
        <f aca="false">IF((JC25&lt;&gt;""),IF(OR($F25&lt;&gt;$G25,PrSettings!$M$4="●"),(($F25-$G25)=(IZ25-JA25))*1,0),"")</f>
        <v/>
      </c>
      <c r="JE25" s="281" t="str">
        <f aca="false">IF((JC25&lt;&gt;""),($F25=IZ25)*($G25=JA25),"")</f>
        <v/>
      </c>
      <c r="JF25" s="281" t="str">
        <f aca="false">IF(JC25&lt;&gt;"",IF(ABS($F25-$G25)&gt;=PrSettings!$M$7,(ABS($F25-$G25-IZ25+JA25)&lt;=1)*1,IF(AND(JC25,$F25=$G25,$F25&gt;=PrSettings!$M$6),(ABS(IZ25-$F25)&lt;=1)*1,IF(AND(JC25,$F25+$G25&gt;=PrSettings!$M$8),(ABS(IZ25-$F25)+ABS(JA25-$G25)&lt;=1)*1,""))),"")</f>
        <v/>
      </c>
      <c r="JG25" s="291"/>
      <c r="JI25" s="279" t="n">
        <f aca="false">$B25</f>
        <v>8</v>
      </c>
      <c r="JJ25" s="280" t="str">
        <f aca="false">$C25</f>
        <v>Morocco</v>
      </c>
      <c r="JK25" s="281" t="n">
        <f aca="false">$D25</f>
        <v>83</v>
      </c>
      <c r="JL25" s="280" t="str">
        <f aca="false">$E25</f>
        <v>Haiti</v>
      </c>
      <c r="JM25" s="284"/>
      <c r="JN25" s="284"/>
      <c r="JO25" s="290"/>
      <c r="JP25" s="281" t="str">
        <f aca="false">IF(($F25&lt;&gt;"")*($G25&lt;&gt;"")*(JM25&lt;&gt;"")*(JN25&lt;&gt;""),($F25&gt;$G25)*(JM25&gt;JN25)+($F25=$G25)*(JM25=JN25)+($F25&lt;$G25)*(JM25&lt;JN25),"")</f>
        <v/>
      </c>
      <c r="JQ25" s="281" t="str">
        <f aca="false">IF((JP25&lt;&gt;""),IF(OR($F25&lt;&gt;$G25,PrSettings!$M$4="●"),(($F25-$G25)=(JM25-JN25))*1,0),"")</f>
        <v/>
      </c>
      <c r="JR25" s="281" t="str">
        <f aca="false">IF((JP25&lt;&gt;""),($F25=JM25)*($G25=JN25),"")</f>
        <v/>
      </c>
      <c r="JS25" s="281" t="str">
        <f aca="false">IF(JP25&lt;&gt;"",IF(ABS($F25-$G25)&gt;=PrSettings!$M$7,(ABS($F25-$G25-JM25+JN25)&lt;=1)*1,IF(AND(JP25,$F25=$G25,$F25&gt;=PrSettings!$M$6),(ABS(JM25-$F25)&lt;=1)*1,IF(AND(JP25,$F25+$G25&gt;=PrSettings!$M$8),(ABS(JM25-$F25)+ABS(JN25-$G25)&lt;=1)*1,""))),"")</f>
        <v/>
      </c>
      <c r="JT25" s="291"/>
      <c r="JV25" s="279" t="n">
        <f aca="false">$B25</f>
        <v>8</v>
      </c>
      <c r="JW25" s="280" t="str">
        <f aca="false">$C25</f>
        <v>Morocco</v>
      </c>
      <c r="JX25" s="281" t="n">
        <f aca="false">$D25</f>
        <v>83</v>
      </c>
      <c r="JY25" s="280" t="str">
        <f aca="false">$E25</f>
        <v>Haiti</v>
      </c>
      <c r="JZ25" s="284"/>
      <c r="KA25" s="284"/>
      <c r="KB25" s="290"/>
      <c r="KC25" s="281" t="str">
        <f aca="false">IF(($F25&lt;&gt;"")*($G25&lt;&gt;"")*(JZ25&lt;&gt;"")*(KA25&lt;&gt;""),($F25&gt;$G25)*(JZ25&gt;KA25)+($F25=$G25)*(JZ25=KA25)+($F25&lt;$G25)*(JZ25&lt;KA25),"")</f>
        <v/>
      </c>
      <c r="KD25" s="281" t="str">
        <f aca="false">IF((KC25&lt;&gt;""),IF(OR($F25&lt;&gt;$G25,PrSettings!$M$4="●"),(($F25-$G25)=(JZ25-KA25))*1,0),"")</f>
        <v/>
      </c>
      <c r="KE25" s="281" t="str">
        <f aca="false">IF((KC25&lt;&gt;""),($F25=JZ25)*($G25=KA25),"")</f>
        <v/>
      </c>
      <c r="KF25" s="281" t="str">
        <f aca="false">IF(KC25&lt;&gt;"",IF(ABS($F25-$G25)&gt;=PrSettings!$M$7,(ABS($F25-$G25-JZ25+KA25)&lt;=1)*1,IF(AND(KC25,$F25=$G25,$F25&gt;=PrSettings!$M$6),(ABS(JZ25-$F25)&lt;=1)*1,IF(AND(KC25,$F25+$G25&gt;=PrSettings!$M$8),(ABS(JZ25-$F25)+ABS(KA25-$G25)&lt;=1)*1,""))),"")</f>
        <v/>
      </c>
      <c r="KG25" s="291"/>
      <c r="KI25" s="279" t="n">
        <f aca="false">$B25</f>
        <v>8</v>
      </c>
      <c r="KJ25" s="280" t="str">
        <f aca="false">$C25</f>
        <v>Morocco</v>
      </c>
      <c r="KK25" s="281" t="n">
        <f aca="false">$D25</f>
        <v>83</v>
      </c>
      <c r="KL25" s="280" t="str">
        <f aca="false">$E25</f>
        <v>Haiti</v>
      </c>
      <c r="KM25" s="284"/>
      <c r="KN25" s="284"/>
      <c r="KO25" s="290"/>
      <c r="KP25" s="281" t="str">
        <f aca="false">IF(($F25&lt;&gt;"")*($G25&lt;&gt;"")*(KM25&lt;&gt;"")*(KN25&lt;&gt;""),($F25&gt;$G25)*(KM25&gt;KN25)+($F25=$G25)*(KM25=KN25)+($F25&lt;$G25)*(KM25&lt;KN25),"")</f>
        <v/>
      </c>
      <c r="KQ25" s="281" t="str">
        <f aca="false">IF((KP25&lt;&gt;""),IF(OR($F25&lt;&gt;$G25,PrSettings!$M$4="●"),(($F25-$G25)=(KM25-KN25))*1,0),"")</f>
        <v/>
      </c>
      <c r="KR25" s="281" t="str">
        <f aca="false">IF((KP25&lt;&gt;""),($F25=KM25)*($G25=KN25),"")</f>
        <v/>
      </c>
      <c r="KS25" s="281" t="str">
        <f aca="false">IF(KP25&lt;&gt;"",IF(ABS($F25-$G25)&gt;=PrSettings!$M$7,(ABS($F25-$G25-KM25+KN25)&lt;=1)*1,IF(AND(KP25,$F25=$G25,$F25&gt;=PrSettings!$M$6),(ABS(KM25-$F25)&lt;=1)*1,IF(AND(KP25,$F25+$G25&gt;=PrSettings!$M$8),(ABS(KM25-$F25)+ABS(KN25-$G25)&lt;=1)*1,""))),"")</f>
        <v/>
      </c>
      <c r="KT25" s="291"/>
      <c r="KV25" s="279" t="n">
        <f aca="false">$B25</f>
        <v>8</v>
      </c>
      <c r="KW25" s="280" t="str">
        <f aca="false">$C25</f>
        <v>Morocco</v>
      </c>
      <c r="KX25" s="281" t="n">
        <f aca="false">$D25</f>
        <v>83</v>
      </c>
      <c r="KY25" s="280" t="str">
        <f aca="false">$E25</f>
        <v>Haiti</v>
      </c>
      <c r="KZ25" s="284"/>
      <c r="LA25" s="284"/>
      <c r="LB25" s="290"/>
      <c r="LC25" s="281" t="str">
        <f aca="false">IF(($F25&lt;&gt;"")*($G25&lt;&gt;"")*(KZ25&lt;&gt;"")*(LA25&lt;&gt;""),($F25&gt;$G25)*(KZ25&gt;LA25)+($F25=$G25)*(KZ25=LA25)+($F25&lt;$G25)*(KZ25&lt;LA25),"")</f>
        <v/>
      </c>
      <c r="LD25" s="281" t="str">
        <f aca="false">IF((LC25&lt;&gt;""),IF(OR($F25&lt;&gt;$G25,PrSettings!$M$4="●"),(($F25-$G25)=(KZ25-LA25))*1,0),"")</f>
        <v/>
      </c>
      <c r="LE25" s="281" t="str">
        <f aca="false">IF((LC25&lt;&gt;""),($F25=KZ25)*($G25=LA25),"")</f>
        <v/>
      </c>
      <c r="LF25" s="281" t="str">
        <f aca="false">IF(LC25&lt;&gt;"",IF(ABS($F25-$G25)&gt;=PrSettings!$M$7,(ABS($F25-$G25-KZ25+LA25)&lt;=1)*1,IF(AND(LC25,$F25=$G25,$F25&gt;=PrSettings!$M$6),(ABS(KZ25-$F25)&lt;=1)*1,IF(AND(LC25,$F25+$G25&gt;=PrSettings!$M$8),(ABS(KZ25-$F25)+ABS(LA25-$G25)&lt;=1)*1,""))),"")</f>
        <v/>
      </c>
      <c r="LG25" s="291"/>
      <c r="LI25" s="279" t="n">
        <f aca="false">$B25</f>
        <v>8</v>
      </c>
      <c r="LJ25" s="280" t="str">
        <f aca="false">$C25</f>
        <v>Morocco</v>
      </c>
      <c r="LK25" s="281" t="n">
        <f aca="false">$D25</f>
        <v>83</v>
      </c>
      <c r="LL25" s="280" t="str">
        <f aca="false">$E25</f>
        <v>Haiti</v>
      </c>
      <c r="LM25" s="284"/>
      <c r="LN25" s="284"/>
      <c r="LO25" s="290"/>
      <c r="LP25" s="281" t="str">
        <f aca="false">IF(($F25&lt;&gt;"")*($G25&lt;&gt;"")*(LM25&lt;&gt;"")*(LN25&lt;&gt;""),($F25&gt;$G25)*(LM25&gt;LN25)+($F25=$G25)*(LM25=LN25)+($F25&lt;$G25)*(LM25&lt;LN25),"")</f>
        <v/>
      </c>
      <c r="LQ25" s="281" t="str">
        <f aca="false">IF((LP25&lt;&gt;""),IF(OR($F25&lt;&gt;$G25,PrSettings!$M$4="●"),(($F25-$G25)=(LM25-LN25))*1,0),"")</f>
        <v/>
      </c>
      <c r="LR25" s="281" t="str">
        <f aca="false">IF((LP25&lt;&gt;""),($F25=LM25)*($G25=LN25),"")</f>
        <v/>
      </c>
      <c r="LS25" s="281" t="str">
        <f aca="false">IF(LP25&lt;&gt;"",IF(ABS($F25-$G25)&gt;=PrSettings!$M$7,(ABS($F25-$G25-LM25+LN25)&lt;=1)*1,IF(AND(LP25,$F25=$G25,$F25&gt;=PrSettings!$M$6),(ABS(LM25-$F25)&lt;=1)*1,IF(AND(LP25,$F25+$G25&gt;=PrSettings!$M$8),(ABS(LM25-$F25)+ABS(LN25-$G25)&lt;=1)*1,""))),"")</f>
        <v/>
      </c>
      <c r="LT25" s="291"/>
      <c r="LV25" s="279" t="n">
        <f aca="false">$B25</f>
        <v>8</v>
      </c>
      <c r="LW25" s="280" t="str">
        <f aca="false">$C25</f>
        <v>Morocco</v>
      </c>
      <c r="LX25" s="281" t="n">
        <f aca="false">$D25</f>
        <v>83</v>
      </c>
      <c r="LY25" s="280" t="str">
        <f aca="false">$E25</f>
        <v>Haiti</v>
      </c>
      <c r="LZ25" s="284"/>
      <c r="MA25" s="284"/>
      <c r="MB25" s="290"/>
      <c r="MC25" s="281" t="str">
        <f aca="false">IF(($F25&lt;&gt;"")*($G25&lt;&gt;"")*(LZ25&lt;&gt;"")*(MA25&lt;&gt;""),($F25&gt;$G25)*(LZ25&gt;MA25)+($F25=$G25)*(LZ25=MA25)+($F25&lt;$G25)*(LZ25&lt;MA25),"")</f>
        <v/>
      </c>
      <c r="MD25" s="281" t="str">
        <f aca="false">IF((MC25&lt;&gt;""),IF(OR($F25&lt;&gt;$G25,PrSettings!$M$4="●"),(($F25-$G25)=(LZ25-MA25))*1,0),"")</f>
        <v/>
      </c>
      <c r="ME25" s="281" t="str">
        <f aca="false">IF((MC25&lt;&gt;""),($F25=LZ25)*($G25=MA25),"")</f>
        <v/>
      </c>
      <c r="MF25" s="281" t="str">
        <f aca="false">IF(MC25&lt;&gt;"",IF(ABS($F25-$G25)&gt;=PrSettings!$M$7,(ABS($F25-$G25-LZ25+MA25)&lt;=1)*1,IF(AND(MC25,$F25=$G25,$F25&gt;=PrSettings!$M$6),(ABS(LZ25-$F25)&lt;=1)*1,IF(AND(MC25,$F25+$G25&gt;=PrSettings!$M$8),(ABS(LZ25-$F25)+ABS(MA25-$G25)&lt;=1)*1,""))),"")</f>
        <v/>
      </c>
      <c r="MG25" s="291"/>
    </row>
    <row r="26" customFormat="false" ht="24" hidden="false" customHeight="true" outlineLevel="0" collapsed="false">
      <c r="B26" s="269" t="str">
        <f aca="false">Language!$E$130&amp;" D"</f>
        <v>Group D</v>
      </c>
      <c r="C26" s="270"/>
      <c r="D26" s="292"/>
      <c r="E26" s="272"/>
      <c r="F26" s="293"/>
      <c r="G26" s="294"/>
      <c r="I26" s="269" t="str">
        <f aca="false">$B26</f>
        <v>Group D</v>
      </c>
      <c r="J26" s="271"/>
      <c r="K26" s="292"/>
      <c r="L26" s="272"/>
      <c r="M26" s="275"/>
      <c r="N26" s="276"/>
      <c r="O26" s="273"/>
      <c r="P26" s="277"/>
      <c r="Q26" s="277"/>
      <c r="R26" s="272"/>
      <c r="S26" s="272"/>
      <c r="T26" s="278"/>
      <c r="V26" s="269" t="str">
        <f aca="false">$B26</f>
        <v>Group D</v>
      </c>
      <c r="W26" s="271"/>
      <c r="X26" s="292"/>
      <c r="Y26" s="272"/>
      <c r="Z26" s="275"/>
      <c r="AA26" s="276"/>
      <c r="AB26" s="273"/>
      <c r="AC26" s="277"/>
      <c r="AD26" s="277"/>
      <c r="AE26" s="272"/>
      <c r="AF26" s="272"/>
      <c r="AG26" s="278"/>
      <c r="AI26" s="269" t="str">
        <f aca="false">$B26</f>
        <v>Group D</v>
      </c>
      <c r="AJ26" s="271"/>
      <c r="AK26" s="292"/>
      <c r="AL26" s="272"/>
      <c r="AM26" s="275"/>
      <c r="AN26" s="276"/>
      <c r="AO26" s="273"/>
      <c r="AP26" s="277"/>
      <c r="AQ26" s="277"/>
      <c r="AR26" s="272"/>
      <c r="AS26" s="272"/>
      <c r="AT26" s="278"/>
      <c r="AV26" s="269" t="str">
        <f aca="false">$B26</f>
        <v>Group D</v>
      </c>
      <c r="AW26" s="271"/>
      <c r="AX26" s="292"/>
      <c r="AY26" s="272"/>
      <c r="AZ26" s="275"/>
      <c r="BA26" s="276"/>
      <c r="BB26" s="273"/>
      <c r="BC26" s="277"/>
      <c r="BD26" s="277"/>
      <c r="BE26" s="272"/>
      <c r="BF26" s="272"/>
      <c r="BG26" s="278"/>
      <c r="BI26" s="269" t="str">
        <f aca="false">$B26</f>
        <v>Group D</v>
      </c>
      <c r="BJ26" s="271"/>
      <c r="BK26" s="292"/>
      <c r="BL26" s="272"/>
      <c r="BM26" s="275"/>
      <c r="BN26" s="276"/>
      <c r="BO26" s="273"/>
      <c r="BP26" s="277"/>
      <c r="BQ26" s="277"/>
      <c r="BR26" s="272"/>
      <c r="BS26" s="272"/>
      <c r="BT26" s="278"/>
      <c r="BV26" s="269" t="str">
        <f aca="false">$B26</f>
        <v>Group D</v>
      </c>
      <c r="BW26" s="271"/>
      <c r="BX26" s="292"/>
      <c r="BY26" s="272"/>
      <c r="BZ26" s="275"/>
      <c r="CA26" s="276"/>
      <c r="CB26" s="273"/>
      <c r="CC26" s="277"/>
      <c r="CD26" s="277"/>
      <c r="CE26" s="272"/>
      <c r="CF26" s="272"/>
      <c r="CG26" s="278"/>
      <c r="CI26" s="269" t="str">
        <f aca="false">$B26</f>
        <v>Group D</v>
      </c>
      <c r="CJ26" s="271"/>
      <c r="CK26" s="292"/>
      <c r="CL26" s="272"/>
      <c r="CM26" s="275"/>
      <c r="CN26" s="276"/>
      <c r="CO26" s="273"/>
      <c r="CP26" s="277"/>
      <c r="CQ26" s="277"/>
      <c r="CR26" s="272"/>
      <c r="CS26" s="272"/>
      <c r="CT26" s="278"/>
      <c r="CV26" s="269" t="str">
        <f aca="false">$B26</f>
        <v>Group D</v>
      </c>
      <c r="CW26" s="271"/>
      <c r="CX26" s="292"/>
      <c r="CY26" s="272"/>
      <c r="CZ26" s="275"/>
      <c r="DA26" s="276"/>
      <c r="DB26" s="273"/>
      <c r="DC26" s="277"/>
      <c r="DD26" s="277"/>
      <c r="DE26" s="272"/>
      <c r="DF26" s="272"/>
      <c r="DG26" s="278"/>
      <c r="DI26" s="269" t="str">
        <f aca="false">$B26</f>
        <v>Group D</v>
      </c>
      <c r="DJ26" s="271"/>
      <c r="DK26" s="292"/>
      <c r="DL26" s="272"/>
      <c r="DM26" s="275"/>
      <c r="DN26" s="276"/>
      <c r="DO26" s="273"/>
      <c r="DP26" s="277"/>
      <c r="DQ26" s="277"/>
      <c r="DR26" s="272"/>
      <c r="DS26" s="272"/>
      <c r="DT26" s="278"/>
      <c r="DV26" s="269" t="str">
        <f aca="false">$B26</f>
        <v>Group D</v>
      </c>
      <c r="DW26" s="271"/>
      <c r="DX26" s="292"/>
      <c r="DY26" s="272"/>
      <c r="DZ26" s="275"/>
      <c r="EA26" s="276"/>
      <c r="EB26" s="273"/>
      <c r="EC26" s="277"/>
      <c r="ED26" s="277"/>
      <c r="EE26" s="272"/>
      <c r="EF26" s="272"/>
      <c r="EG26" s="278"/>
      <c r="EI26" s="269" t="str">
        <f aca="false">$B26</f>
        <v>Group D</v>
      </c>
      <c r="EJ26" s="271"/>
      <c r="EK26" s="292"/>
      <c r="EL26" s="272"/>
      <c r="EM26" s="275"/>
      <c r="EN26" s="276"/>
      <c r="EO26" s="273"/>
      <c r="EP26" s="277"/>
      <c r="EQ26" s="277"/>
      <c r="ER26" s="272"/>
      <c r="ES26" s="272"/>
      <c r="ET26" s="278"/>
      <c r="EV26" s="269" t="str">
        <f aca="false">$B26</f>
        <v>Group D</v>
      </c>
      <c r="EW26" s="271"/>
      <c r="EX26" s="292"/>
      <c r="EY26" s="272"/>
      <c r="EZ26" s="275"/>
      <c r="FA26" s="276"/>
      <c r="FB26" s="273"/>
      <c r="FC26" s="277"/>
      <c r="FD26" s="277"/>
      <c r="FE26" s="272"/>
      <c r="FF26" s="272"/>
      <c r="FG26" s="278"/>
      <c r="FI26" s="269" t="str">
        <f aca="false">$B26</f>
        <v>Group D</v>
      </c>
      <c r="FJ26" s="271"/>
      <c r="FK26" s="292"/>
      <c r="FL26" s="272"/>
      <c r="FM26" s="275"/>
      <c r="FN26" s="276"/>
      <c r="FO26" s="273"/>
      <c r="FP26" s="277"/>
      <c r="FQ26" s="277"/>
      <c r="FR26" s="272"/>
      <c r="FS26" s="272"/>
      <c r="FT26" s="278"/>
      <c r="FV26" s="269" t="str">
        <f aca="false">$B26</f>
        <v>Group D</v>
      </c>
      <c r="FW26" s="271"/>
      <c r="FX26" s="292"/>
      <c r="FY26" s="272"/>
      <c r="FZ26" s="275"/>
      <c r="GA26" s="276"/>
      <c r="GB26" s="273"/>
      <c r="GC26" s="277"/>
      <c r="GD26" s="277"/>
      <c r="GE26" s="272"/>
      <c r="GF26" s="272"/>
      <c r="GG26" s="278"/>
      <c r="GI26" s="269" t="str">
        <f aca="false">$B26</f>
        <v>Group D</v>
      </c>
      <c r="GJ26" s="271"/>
      <c r="GK26" s="292"/>
      <c r="GL26" s="272"/>
      <c r="GM26" s="275"/>
      <c r="GN26" s="276"/>
      <c r="GO26" s="273"/>
      <c r="GP26" s="277"/>
      <c r="GQ26" s="277"/>
      <c r="GR26" s="272"/>
      <c r="GS26" s="272"/>
      <c r="GT26" s="278"/>
      <c r="GV26" s="269" t="str">
        <f aca="false">$B26</f>
        <v>Group D</v>
      </c>
      <c r="GW26" s="271"/>
      <c r="GX26" s="292"/>
      <c r="GY26" s="272"/>
      <c r="GZ26" s="275"/>
      <c r="HA26" s="276"/>
      <c r="HB26" s="273"/>
      <c r="HC26" s="277"/>
      <c r="HD26" s="277"/>
      <c r="HE26" s="272"/>
      <c r="HF26" s="272"/>
      <c r="HG26" s="278"/>
      <c r="HI26" s="269" t="str">
        <f aca="false">$B26</f>
        <v>Group D</v>
      </c>
      <c r="HJ26" s="271"/>
      <c r="HK26" s="292"/>
      <c r="HL26" s="272"/>
      <c r="HM26" s="275"/>
      <c r="HN26" s="276"/>
      <c r="HO26" s="273"/>
      <c r="HP26" s="277"/>
      <c r="HQ26" s="277"/>
      <c r="HR26" s="272"/>
      <c r="HS26" s="272"/>
      <c r="HT26" s="278"/>
      <c r="HV26" s="269" t="str">
        <f aca="false">$B26</f>
        <v>Group D</v>
      </c>
      <c r="HW26" s="271"/>
      <c r="HX26" s="292"/>
      <c r="HY26" s="272"/>
      <c r="HZ26" s="275"/>
      <c r="IA26" s="276"/>
      <c r="IB26" s="273"/>
      <c r="IC26" s="277"/>
      <c r="ID26" s="277"/>
      <c r="IE26" s="272"/>
      <c r="IF26" s="272"/>
      <c r="IG26" s="278"/>
      <c r="II26" s="269" t="str">
        <f aca="false">$B26</f>
        <v>Group D</v>
      </c>
      <c r="IJ26" s="271"/>
      <c r="IK26" s="292"/>
      <c r="IL26" s="272"/>
      <c r="IM26" s="275"/>
      <c r="IN26" s="276"/>
      <c r="IO26" s="273"/>
      <c r="IP26" s="277"/>
      <c r="IQ26" s="277"/>
      <c r="IR26" s="272"/>
      <c r="IS26" s="272"/>
      <c r="IT26" s="278"/>
      <c r="IV26" s="269" t="str">
        <f aca="false">$B26</f>
        <v>Group D</v>
      </c>
      <c r="IW26" s="271"/>
      <c r="IX26" s="292"/>
      <c r="IY26" s="272"/>
      <c r="IZ26" s="275"/>
      <c r="JA26" s="276"/>
      <c r="JB26" s="273"/>
      <c r="JC26" s="277"/>
      <c r="JD26" s="277"/>
      <c r="JE26" s="272"/>
      <c r="JF26" s="272"/>
      <c r="JG26" s="278"/>
      <c r="JI26" s="269" t="str">
        <f aca="false">$B26</f>
        <v>Group D</v>
      </c>
      <c r="JJ26" s="271"/>
      <c r="JK26" s="292"/>
      <c r="JL26" s="272"/>
      <c r="JM26" s="275"/>
      <c r="JN26" s="276"/>
      <c r="JO26" s="273"/>
      <c r="JP26" s="277"/>
      <c r="JQ26" s="277"/>
      <c r="JR26" s="272"/>
      <c r="JS26" s="272"/>
      <c r="JT26" s="278"/>
      <c r="JV26" s="269" t="str">
        <f aca="false">$B26</f>
        <v>Group D</v>
      </c>
      <c r="JW26" s="271"/>
      <c r="JX26" s="292"/>
      <c r="JY26" s="272"/>
      <c r="JZ26" s="275"/>
      <c r="KA26" s="276"/>
      <c r="KB26" s="273"/>
      <c r="KC26" s="277"/>
      <c r="KD26" s="277"/>
      <c r="KE26" s="272"/>
      <c r="KF26" s="272"/>
      <c r="KG26" s="278"/>
      <c r="KI26" s="269" t="str">
        <f aca="false">$B26</f>
        <v>Group D</v>
      </c>
      <c r="KJ26" s="271"/>
      <c r="KK26" s="292"/>
      <c r="KL26" s="272"/>
      <c r="KM26" s="275"/>
      <c r="KN26" s="276"/>
      <c r="KO26" s="273"/>
      <c r="KP26" s="277"/>
      <c r="KQ26" s="277"/>
      <c r="KR26" s="272"/>
      <c r="KS26" s="272"/>
      <c r="KT26" s="278"/>
      <c r="KV26" s="269" t="str">
        <f aca="false">$B26</f>
        <v>Group D</v>
      </c>
      <c r="KW26" s="271"/>
      <c r="KX26" s="292"/>
      <c r="KY26" s="272"/>
      <c r="KZ26" s="275"/>
      <c r="LA26" s="276"/>
      <c r="LB26" s="273"/>
      <c r="LC26" s="277"/>
      <c r="LD26" s="277"/>
      <c r="LE26" s="272"/>
      <c r="LF26" s="272"/>
      <c r="LG26" s="278"/>
      <c r="LI26" s="269" t="str">
        <f aca="false">$B26</f>
        <v>Group D</v>
      </c>
      <c r="LJ26" s="271"/>
      <c r="LK26" s="292"/>
      <c r="LL26" s="272"/>
      <c r="LM26" s="275"/>
      <c r="LN26" s="276"/>
      <c r="LO26" s="273"/>
      <c r="LP26" s="277"/>
      <c r="LQ26" s="277"/>
      <c r="LR26" s="272"/>
      <c r="LS26" s="272"/>
      <c r="LT26" s="278"/>
      <c r="LV26" s="269" t="str">
        <f aca="false">$B26</f>
        <v>Group D</v>
      </c>
      <c r="LW26" s="271"/>
      <c r="LX26" s="292"/>
      <c r="LY26" s="272"/>
      <c r="LZ26" s="275"/>
      <c r="MA26" s="276"/>
      <c r="MB26" s="273"/>
      <c r="MC26" s="277"/>
      <c r="MD26" s="277"/>
      <c r="ME26" s="272"/>
      <c r="MF26" s="272"/>
      <c r="MG26" s="278"/>
    </row>
    <row r="27" customFormat="false" ht="15.75" hidden="false" customHeight="false" outlineLevel="0" collapsed="false">
      <c r="B27" s="279" t="n">
        <f aca="false">INDEX(Groups!$C$7:$C$65,MATCH(C27,Groups!$D$7:$D$65,0))</f>
        <v>16</v>
      </c>
      <c r="C27" s="280" t="str">
        <f aca="false">CalcD!$P$22</f>
        <v>USA</v>
      </c>
      <c r="D27" s="281" t="n">
        <f aca="false">INDEX(Groups!$C$7:$C$65,MATCH(E27,Groups!$D$7:$D$65,0))</f>
        <v>40</v>
      </c>
      <c r="E27" s="280" t="str">
        <f aca="false">CalcD!$Q$22</f>
        <v>Paraguay</v>
      </c>
      <c r="F27" s="282" t="n">
        <f aca="false">CalcD!$R$22</f>
        <v>2</v>
      </c>
      <c r="G27" s="283" t="n">
        <f aca="false">CalcD!$S$22</f>
        <v>0</v>
      </c>
      <c r="I27" s="279" t="n">
        <f aca="false">$B27</f>
        <v>16</v>
      </c>
      <c r="J27" s="280" t="str">
        <f aca="false">$C27</f>
        <v>USA</v>
      </c>
      <c r="K27" s="281" t="n">
        <f aca="false">$D27</f>
        <v>40</v>
      </c>
      <c r="L27" s="280" t="str">
        <f aca="false">$E27</f>
        <v>Paraguay</v>
      </c>
      <c r="M27" s="284"/>
      <c r="N27" s="284"/>
      <c r="O27" s="285"/>
      <c r="P27" s="281" t="str">
        <f aca="false">IF(($F27&lt;&gt;"")*($G27&lt;&gt;"")*(M27&lt;&gt;"")*(N27&lt;&gt;""),($F27&gt;$G27)*(M27&gt;N27)+($F27=$G27)*(M27=N27)+($F27&lt;$G27)*(M27&lt;N27),"")</f>
        <v/>
      </c>
      <c r="Q27" s="281" t="str">
        <f aca="false">IF((P27&lt;&gt;""),IF(OR($F27&lt;&gt;$G27,PrSettings!$M$4="●"),(($F27-$G27)=(M27-N27))*1,0),"")</f>
        <v/>
      </c>
      <c r="R27" s="281" t="str">
        <f aca="false">IF((P27&lt;&gt;""),($F27=M27)*($G27=N27),"")</f>
        <v/>
      </c>
      <c r="S27" s="281" t="str">
        <f aca="false">IF(P27&lt;&gt;"",IF(ABS($F27-$G27)&gt;=PrSettings!$M$7,(ABS($F27-$G27-M27+N27)&lt;=1)*1,IF(AND(P27,$F27=$G27,$F27&gt;=PrSettings!$M$6),(ABS(M27-$F27)&lt;=1)*1,IF(AND(P27,$F27+$G27&gt;=PrSettings!$M$8),(ABS(M27-$F27)+ABS(N27-$G27)&lt;=1)*1,""))),"")</f>
        <v/>
      </c>
      <c r="T27" s="286"/>
      <c r="V27" s="279" t="n">
        <f aca="false">$B27</f>
        <v>16</v>
      </c>
      <c r="W27" s="280" t="str">
        <f aca="false">$C27</f>
        <v>USA</v>
      </c>
      <c r="X27" s="281" t="n">
        <f aca="false">$D27</f>
        <v>40</v>
      </c>
      <c r="Y27" s="280" t="str">
        <f aca="false">$E27</f>
        <v>Paraguay</v>
      </c>
      <c r="Z27" s="284"/>
      <c r="AA27" s="284"/>
      <c r="AB27" s="285"/>
      <c r="AC27" s="281" t="str">
        <f aca="false">IF(($F27&lt;&gt;"")*($G27&lt;&gt;"")*(Z27&lt;&gt;"")*(AA27&lt;&gt;""),($F27&gt;$G27)*(Z27&gt;AA27)+($F27=$G27)*(Z27=AA27)+($F27&lt;$G27)*(Z27&lt;AA27),"")</f>
        <v/>
      </c>
      <c r="AD27" s="281" t="str">
        <f aca="false">IF((AC27&lt;&gt;""),IF(OR($F27&lt;&gt;$G27,PrSettings!$M$4="●"),(($F27-$G27)=(Z27-AA27))*1,0),"")</f>
        <v/>
      </c>
      <c r="AE27" s="281" t="str">
        <f aca="false">IF((AC27&lt;&gt;""),($F27=Z27)*($G27=AA27),"")</f>
        <v/>
      </c>
      <c r="AF27" s="281" t="str">
        <f aca="false">IF(AC27&lt;&gt;"",IF(ABS($F27-$G27)&gt;=PrSettings!$M$7,(ABS($F27-$G27-Z27+AA27)&lt;=1)*1,IF(AND(AC27,$F27=$G27,$F27&gt;=PrSettings!$M$6),(ABS(Z27-$F27)&lt;=1)*1,IF(AND(AC27,$F27+$G27&gt;=PrSettings!$M$8),(ABS(Z27-$F27)+ABS(AA27-$G27)&lt;=1)*1,""))),"")</f>
        <v/>
      </c>
      <c r="AG27" s="286"/>
      <c r="AI27" s="279" t="n">
        <f aca="false">$B27</f>
        <v>16</v>
      </c>
      <c r="AJ27" s="280" t="str">
        <f aca="false">$C27</f>
        <v>USA</v>
      </c>
      <c r="AK27" s="281" t="n">
        <f aca="false">$D27</f>
        <v>40</v>
      </c>
      <c r="AL27" s="280" t="str">
        <f aca="false">$E27</f>
        <v>Paraguay</v>
      </c>
      <c r="AM27" s="284"/>
      <c r="AN27" s="284"/>
      <c r="AO27" s="285"/>
      <c r="AP27" s="281" t="str">
        <f aca="false">IF(($F27&lt;&gt;"")*($G27&lt;&gt;"")*(AM27&lt;&gt;"")*(AN27&lt;&gt;""),($F27&gt;$G27)*(AM27&gt;AN27)+($F27=$G27)*(AM27=AN27)+($F27&lt;$G27)*(AM27&lt;AN27),"")</f>
        <v/>
      </c>
      <c r="AQ27" s="281" t="str">
        <f aca="false">IF((AP27&lt;&gt;""),IF(OR($F27&lt;&gt;$G27,PrSettings!$M$4="●"),(($F27-$G27)=(AM27-AN27))*1,0),"")</f>
        <v/>
      </c>
      <c r="AR27" s="281" t="str">
        <f aca="false">IF((AP27&lt;&gt;""),($F27=AM27)*($G27=AN27),"")</f>
        <v/>
      </c>
      <c r="AS27" s="281" t="str">
        <f aca="false">IF(AP27&lt;&gt;"",IF(ABS($F27-$G27)&gt;=PrSettings!$M$7,(ABS($F27-$G27-AM27+AN27)&lt;=1)*1,IF(AND(AP27,$F27=$G27,$F27&gt;=PrSettings!$M$6),(ABS(AM27-$F27)&lt;=1)*1,IF(AND(AP27,$F27+$G27&gt;=PrSettings!$M$8),(ABS(AM27-$F27)+ABS(AN27-$G27)&lt;=1)*1,""))),"")</f>
        <v/>
      </c>
      <c r="AT27" s="286"/>
      <c r="AV27" s="279" t="n">
        <f aca="false">$B27</f>
        <v>16</v>
      </c>
      <c r="AW27" s="280" t="str">
        <f aca="false">$C27</f>
        <v>USA</v>
      </c>
      <c r="AX27" s="281" t="n">
        <f aca="false">$D27</f>
        <v>40</v>
      </c>
      <c r="AY27" s="280" t="str">
        <f aca="false">$E27</f>
        <v>Paraguay</v>
      </c>
      <c r="AZ27" s="284"/>
      <c r="BA27" s="284"/>
      <c r="BB27" s="285"/>
      <c r="BC27" s="281" t="str">
        <f aca="false">IF(($F27&lt;&gt;"")*($G27&lt;&gt;"")*(AZ27&lt;&gt;"")*(BA27&lt;&gt;""),($F27&gt;$G27)*(AZ27&gt;BA27)+($F27=$G27)*(AZ27=BA27)+($F27&lt;$G27)*(AZ27&lt;BA27),"")</f>
        <v/>
      </c>
      <c r="BD27" s="281" t="str">
        <f aca="false">IF((BC27&lt;&gt;""),IF(OR($F27&lt;&gt;$G27,PrSettings!$M$4="●"),(($F27-$G27)=(AZ27-BA27))*1,0),"")</f>
        <v/>
      </c>
      <c r="BE27" s="281" t="str">
        <f aca="false">IF((BC27&lt;&gt;""),($F27=AZ27)*($G27=BA27),"")</f>
        <v/>
      </c>
      <c r="BF27" s="281" t="str">
        <f aca="false">IF(BC27&lt;&gt;"",IF(ABS($F27-$G27)&gt;=PrSettings!$M$7,(ABS($F27-$G27-AZ27+BA27)&lt;=1)*1,IF(AND(BC27,$F27=$G27,$F27&gt;=PrSettings!$M$6),(ABS(AZ27-$F27)&lt;=1)*1,IF(AND(BC27,$F27+$G27&gt;=PrSettings!$M$8),(ABS(AZ27-$F27)+ABS(BA27-$G27)&lt;=1)*1,""))),"")</f>
        <v/>
      </c>
      <c r="BG27" s="286"/>
      <c r="BI27" s="279" t="n">
        <f aca="false">$B27</f>
        <v>16</v>
      </c>
      <c r="BJ27" s="280" t="str">
        <f aca="false">$C27</f>
        <v>USA</v>
      </c>
      <c r="BK27" s="281" t="n">
        <f aca="false">$D27</f>
        <v>40</v>
      </c>
      <c r="BL27" s="280" t="str">
        <f aca="false">$E27</f>
        <v>Paraguay</v>
      </c>
      <c r="BM27" s="284"/>
      <c r="BN27" s="284"/>
      <c r="BO27" s="285"/>
      <c r="BP27" s="281" t="str">
        <f aca="false">IF(($F27&lt;&gt;"")*($G27&lt;&gt;"")*(BM27&lt;&gt;"")*(BN27&lt;&gt;""),($F27&gt;$G27)*(BM27&gt;BN27)+($F27=$G27)*(BM27=BN27)+($F27&lt;$G27)*(BM27&lt;BN27),"")</f>
        <v/>
      </c>
      <c r="BQ27" s="281" t="str">
        <f aca="false">IF((BP27&lt;&gt;""),IF(OR($F27&lt;&gt;$G27,PrSettings!$M$4="●"),(($F27-$G27)=(BM27-BN27))*1,0),"")</f>
        <v/>
      </c>
      <c r="BR27" s="281" t="str">
        <f aca="false">IF((BP27&lt;&gt;""),($F27=BM27)*($G27=BN27),"")</f>
        <v/>
      </c>
      <c r="BS27" s="281" t="str">
        <f aca="false">IF(BP27&lt;&gt;"",IF(ABS($F27-$G27)&gt;=PrSettings!$M$7,(ABS($F27-$G27-BM27+BN27)&lt;=1)*1,IF(AND(BP27,$F27=$G27,$F27&gt;=PrSettings!$M$6),(ABS(BM27-$F27)&lt;=1)*1,IF(AND(BP27,$F27+$G27&gt;=PrSettings!$M$8),(ABS(BM27-$F27)+ABS(BN27-$G27)&lt;=1)*1,""))),"")</f>
        <v/>
      </c>
      <c r="BT27" s="286"/>
      <c r="BV27" s="279" t="n">
        <f aca="false">$B27</f>
        <v>16</v>
      </c>
      <c r="BW27" s="280" t="str">
        <f aca="false">$C27</f>
        <v>USA</v>
      </c>
      <c r="BX27" s="281" t="n">
        <f aca="false">$D27</f>
        <v>40</v>
      </c>
      <c r="BY27" s="280" t="str">
        <f aca="false">$E27</f>
        <v>Paraguay</v>
      </c>
      <c r="BZ27" s="284"/>
      <c r="CA27" s="284"/>
      <c r="CB27" s="285"/>
      <c r="CC27" s="281" t="str">
        <f aca="false">IF(($F27&lt;&gt;"")*($G27&lt;&gt;"")*(BZ27&lt;&gt;"")*(CA27&lt;&gt;""),($F27&gt;$G27)*(BZ27&gt;CA27)+($F27=$G27)*(BZ27=CA27)+($F27&lt;$G27)*(BZ27&lt;CA27),"")</f>
        <v/>
      </c>
      <c r="CD27" s="281" t="str">
        <f aca="false">IF((CC27&lt;&gt;""),IF(OR($F27&lt;&gt;$G27,PrSettings!$M$4="●"),(($F27-$G27)=(BZ27-CA27))*1,0),"")</f>
        <v/>
      </c>
      <c r="CE27" s="281" t="str">
        <f aca="false">IF((CC27&lt;&gt;""),($F27=BZ27)*($G27=CA27),"")</f>
        <v/>
      </c>
      <c r="CF27" s="281" t="str">
        <f aca="false">IF(CC27&lt;&gt;"",IF(ABS($F27-$G27)&gt;=PrSettings!$M$7,(ABS($F27-$G27-BZ27+CA27)&lt;=1)*1,IF(AND(CC27,$F27=$G27,$F27&gt;=PrSettings!$M$6),(ABS(BZ27-$F27)&lt;=1)*1,IF(AND(CC27,$F27+$G27&gt;=PrSettings!$M$8),(ABS(BZ27-$F27)+ABS(CA27-$G27)&lt;=1)*1,""))),"")</f>
        <v/>
      </c>
      <c r="CG27" s="286"/>
      <c r="CI27" s="279" t="n">
        <f aca="false">$B27</f>
        <v>16</v>
      </c>
      <c r="CJ27" s="280" t="str">
        <f aca="false">$C27</f>
        <v>USA</v>
      </c>
      <c r="CK27" s="281" t="n">
        <f aca="false">$D27</f>
        <v>40</v>
      </c>
      <c r="CL27" s="280" t="str">
        <f aca="false">$E27</f>
        <v>Paraguay</v>
      </c>
      <c r="CM27" s="284"/>
      <c r="CN27" s="284"/>
      <c r="CO27" s="285"/>
      <c r="CP27" s="281" t="str">
        <f aca="false">IF(($F27&lt;&gt;"")*($G27&lt;&gt;"")*(CM27&lt;&gt;"")*(CN27&lt;&gt;""),($F27&gt;$G27)*(CM27&gt;CN27)+($F27=$G27)*(CM27=CN27)+($F27&lt;$G27)*(CM27&lt;CN27),"")</f>
        <v/>
      </c>
      <c r="CQ27" s="281" t="str">
        <f aca="false">IF((CP27&lt;&gt;""),IF(OR($F27&lt;&gt;$G27,PrSettings!$M$4="●"),(($F27-$G27)=(CM27-CN27))*1,0),"")</f>
        <v/>
      </c>
      <c r="CR27" s="281" t="str">
        <f aca="false">IF((CP27&lt;&gt;""),($F27=CM27)*($G27=CN27),"")</f>
        <v/>
      </c>
      <c r="CS27" s="281" t="str">
        <f aca="false">IF(CP27&lt;&gt;"",IF(ABS($F27-$G27)&gt;=PrSettings!$M$7,(ABS($F27-$G27-CM27+CN27)&lt;=1)*1,IF(AND(CP27,$F27=$G27,$F27&gt;=PrSettings!$M$6),(ABS(CM27-$F27)&lt;=1)*1,IF(AND(CP27,$F27+$G27&gt;=PrSettings!$M$8),(ABS(CM27-$F27)+ABS(CN27-$G27)&lt;=1)*1,""))),"")</f>
        <v/>
      </c>
      <c r="CT27" s="286"/>
      <c r="CV27" s="279" t="n">
        <f aca="false">$B27</f>
        <v>16</v>
      </c>
      <c r="CW27" s="280" t="str">
        <f aca="false">$C27</f>
        <v>USA</v>
      </c>
      <c r="CX27" s="281" t="n">
        <f aca="false">$D27</f>
        <v>40</v>
      </c>
      <c r="CY27" s="280" t="str">
        <f aca="false">$E27</f>
        <v>Paraguay</v>
      </c>
      <c r="CZ27" s="284"/>
      <c r="DA27" s="284"/>
      <c r="DB27" s="285"/>
      <c r="DC27" s="281" t="str">
        <f aca="false">IF(($F27&lt;&gt;"")*($G27&lt;&gt;"")*(CZ27&lt;&gt;"")*(DA27&lt;&gt;""),($F27&gt;$G27)*(CZ27&gt;DA27)+($F27=$G27)*(CZ27=DA27)+($F27&lt;$G27)*(CZ27&lt;DA27),"")</f>
        <v/>
      </c>
      <c r="DD27" s="281" t="str">
        <f aca="false">IF((DC27&lt;&gt;""),IF(OR($F27&lt;&gt;$G27,PrSettings!$M$4="●"),(($F27-$G27)=(CZ27-DA27))*1,0),"")</f>
        <v/>
      </c>
      <c r="DE27" s="281" t="str">
        <f aca="false">IF((DC27&lt;&gt;""),($F27=CZ27)*($G27=DA27),"")</f>
        <v/>
      </c>
      <c r="DF27" s="281" t="str">
        <f aca="false">IF(DC27&lt;&gt;"",IF(ABS($F27-$G27)&gt;=PrSettings!$M$7,(ABS($F27-$G27-CZ27+DA27)&lt;=1)*1,IF(AND(DC27,$F27=$G27,$F27&gt;=PrSettings!$M$6),(ABS(CZ27-$F27)&lt;=1)*1,IF(AND(DC27,$F27+$G27&gt;=PrSettings!$M$8),(ABS(CZ27-$F27)+ABS(DA27-$G27)&lt;=1)*1,""))),"")</f>
        <v/>
      </c>
      <c r="DG27" s="286"/>
      <c r="DI27" s="279" t="n">
        <f aca="false">$B27</f>
        <v>16</v>
      </c>
      <c r="DJ27" s="280" t="str">
        <f aca="false">$C27</f>
        <v>USA</v>
      </c>
      <c r="DK27" s="281" t="n">
        <f aca="false">$D27</f>
        <v>40</v>
      </c>
      <c r="DL27" s="280" t="str">
        <f aca="false">$E27</f>
        <v>Paraguay</v>
      </c>
      <c r="DM27" s="284"/>
      <c r="DN27" s="284"/>
      <c r="DO27" s="285"/>
      <c r="DP27" s="281" t="str">
        <f aca="false">IF(($F27&lt;&gt;"")*($G27&lt;&gt;"")*(DM27&lt;&gt;"")*(DN27&lt;&gt;""),($F27&gt;$G27)*(DM27&gt;DN27)+($F27=$G27)*(DM27=DN27)+($F27&lt;$G27)*(DM27&lt;DN27),"")</f>
        <v/>
      </c>
      <c r="DQ27" s="281" t="str">
        <f aca="false">IF((DP27&lt;&gt;""),IF(OR($F27&lt;&gt;$G27,PrSettings!$M$4="●"),(($F27-$G27)=(DM27-DN27))*1,0),"")</f>
        <v/>
      </c>
      <c r="DR27" s="281" t="str">
        <f aca="false">IF((DP27&lt;&gt;""),($F27=DM27)*($G27=DN27),"")</f>
        <v/>
      </c>
      <c r="DS27" s="281" t="str">
        <f aca="false">IF(DP27&lt;&gt;"",IF(ABS($F27-$G27)&gt;=PrSettings!$M$7,(ABS($F27-$G27-DM27+DN27)&lt;=1)*1,IF(AND(DP27,$F27=$G27,$F27&gt;=PrSettings!$M$6),(ABS(DM27-$F27)&lt;=1)*1,IF(AND(DP27,$F27+$G27&gt;=PrSettings!$M$8),(ABS(DM27-$F27)+ABS(DN27-$G27)&lt;=1)*1,""))),"")</f>
        <v/>
      </c>
      <c r="DT27" s="286"/>
      <c r="DV27" s="279" t="n">
        <f aca="false">$B27</f>
        <v>16</v>
      </c>
      <c r="DW27" s="280" t="str">
        <f aca="false">$C27</f>
        <v>USA</v>
      </c>
      <c r="DX27" s="281" t="n">
        <f aca="false">$D27</f>
        <v>40</v>
      </c>
      <c r="DY27" s="280" t="str">
        <f aca="false">$E27</f>
        <v>Paraguay</v>
      </c>
      <c r="DZ27" s="284"/>
      <c r="EA27" s="284"/>
      <c r="EB27" s="285"/>
      <c r="EC27" s="281" t="str">
        <f aca="false">IF(($F27&lt;&gt;"")*($G27&lt;&gt;"")*(DZ27&lt;&gt;"")*(EA27&lt;&gt;""),($F27&gt;$G27)*(DZ27&gt;EA27)+($F27=$G27)*(DZ27=EA27)+($F27&lt;$G27)*(DZ27&lt;EA27),"")</f>
        <v/>
      </c>
      <c r="ED27" s="281" t="str">
        <f aca="false">IF((EC27&lt;&gt;""),IF(OR($F27&lt;&gt;$G27,PrSettings!$M$4="●"),(($F27-$G27)=(DZ27-EA27))*1,0),"")</f>
        <v/>
      </c>
      <c r="EE27" s="281" t="str">
        <f aca="false">IF((EC27&lt;&gt;""),($F27=DZ27)*($G27=EA27),"")</f>
        <v/>
      </c>
      <c r="EF27" s="281" t="str">
        <f aca="false">IF(EC27&lt;&gt;"",IF(ABS($F27-$G27)&gt;=PrSettings!$M$7,(ABS($F27-$G27-DZ27+EA27)&lt;=1)*1,IF(AND(EC27,$F27=$G27,$F27&gt;=PrSettings!$M$6),(ABS(DZ27-$F27)&lt;=1)*1,IF(AND(EC27,$F27+$G27&gt;=PrSettings!$M$8),(ABS(DZ27-$F27)+ABS(EA27-$G27)&lt;=1)*1,""))),"")</f>
        <v/>
      </c>
      <c r="EG27" s="286"/>
      <c r="EI27" s="279" t="n">
        <f aca="false">$B27</f>
        <v>16</v>
      </c>
      <c r="EJ27" s="280" t="str">
        <f aca="false">$C27</f>
        <v>USA</v>
      </c>
      <c r="EK27" s="281" t="n">
        <f aca="false">$D27</f>
        <v>40</v>
      </c>
      <c r="EL27" s="280" t="str">
        <f aca="false">$E27</f>
        <v>Paraguay</v>
      </c>
      <c r="EM27" s="284"/>
      <c r="EN27" s="284"/>
      <c r="EO27" s="285"/>
      <c r="EP27" s="281" t="str">
        <f aca="false">IF(($F27&lt;&gt;"")*($G27&lt;&gt;"")*(EM27&lt;&gt;"")*(EN27&lt;&gt;""),($F27&gt;$G27)*(EM27&gt;EN27)+($F27=$G27)*(EM27=EN27)+($F27&lt;$G27)*(EM27&lt;EN27),"")</f>
        <v/>
      </c>
      <c r="EQ27" s="281" t="str">
        <f aca="false">IF((EP27&lt;&gt;""),IF(OR($F27&lt;&gt;$G27,PrSettings!$M$4="●"),(($F27-$G27)=(EM27-EN27))*1,0),"")</f>
        <v/>
      </c>
      <c r="ER27" s="281" t="str">
        <f aca="false">IF((EP27&lt;&gt;""),($F27=EM27)*($G27=EN27),"")</f>
        <v/>
      </c>
      <c r="ES27" s="281" t="str">
        <f aca="false">IF(EP27&lt;&gt;"",IF(ABS($F27-$G27)&gt;=PrSettings!$M$7,(ABS($F27-$G27-EM27+EN27)&lt;=1)*1,IF(AND(EP27,$F27=$G27,$F27&gt;=PrSettings!$M$6),(ABS(EM27-$F27)&lt;=1)*1,IF(AND(EP27,$F27+$G27&gt;=PrSettings!$M$8),(ABS(EM27-$F27)+ABS(EN27-$G27)&lt;=1)*1,""))),"")</f>
        <v/>
      </c>
      <c r="ET27" s="286"/>
      <c r="EV27" s="279" t="n">
        <f aca="false">$B27</f>
        <v>16</v>
      </c>
      <c r="EW27" s="280" t="str">
        <f aca="false">$C27</f>
        <v>USA</v>
      </c>
      <c r="EX27" s="281" t="n">
        <f aca="false">$D27</f>
        <v>40</v>
      </c>
      <c r="EY27" s="280" t="str">
        <f aca="false">$E27</f>
        <v>Paraguay</v>
      </c>
      <c r="EZ27" s="284"/>
      <c r="FA27" s="284"/>
      <c r="FB27" s="285"/>
      <c r="FC27" s="281" t="str">
        <f aca="false">IF(($F27&lt;&gt;"")*($G27&lt;&gt;"")*(EZ27&lt;&gt;"")*(FA27&lt;&gt;""),($F27&gt;$G27)*(EZ27&gt;FA27)+($F27=$G27)*(EZ27=FA27)+($F27&lt;$G27)*(EZ27&lt;FA27),"")</f>
        <v/>
      </c>
      <c r="FD27" s="281" t="str">
        <f aca="false">IF((FC27&lt;&gt;""),IF(OR($F27&lt;&gt;$G27,PrSettings!$M$4="●"),(($F27-$G27)=(EZ27-FA27))*1,0),"")</f>
        <v/>
      </c>
      <c r="FE27" s="281" t="str">
        <f aca="false">IF((FC27&lt;&gt;""),($F27=EZ27)*($G27=FA27),"")</f>
        <v/>
      </c>
      <c r="FF27" s="281" t="str">
        <f aca="false">IF(FC27&lt;&gt;"",IF(ABS($F27-$G27)&gt;=PrSettings!$M$7,(ABS($F27-$G27-EZ27+FA27)&lt;=1)*1,IF(AND(FC27,$F27=$G27,$F27&gt;=PrSettings!$M$6),(ABS(EZ27-$F27)&lt;=1)*1,IF(AND(FC27,$F27+$G27&gt;=PrSettings!$M$8),(ABS(EZ27-$F27)+ABS(FA27-$G27)&lt;=1)*1,""))),"")</f>
        <v/>
      </c>
      <c r="FG27" s="286"/>
      <c r="FI27" s="279" t="n">
        <f aca="false">$B27</f>
        <v>16</v>
      </c>
      <c r="FJ27" s="280" t="str">
        <f aca="false">$C27</f>
        <v>USA</v>
      </c>
      <c r="FK27" s="281" t="n">
        <f aca="false">$D27</f>
        <v>40</v>
      </c>
      <c r="FL27" s="280" t="str">
        <f aca="false">$E27</f>
        <v>Paraguay</v>
      </c>
      <c r="FM27" s="284"/>
      <c r="FN27" s="284"/>
      <c r="FO27" s="285"/>
      <c r="FP27" s="281" t="str">
        <f aca="false">IF(($F27&lt;&gt;"")*($G27&lt;&gt;"")*(FM27&lt;&gt;"")*(FN27&lt;&gt;""),($F27&gt;$G27)*(FM27&gt;FN27)+($F27=$G27)*(FM27=FN27)+($F27&lt;$G27)*(FM27&lt;FN27),"")</f>
        <v/>
      </c>
      <c r="FQ27" s="281" t="str">
        <f aca="false">IF((FP27&lt;&gt;""),IF(OR($F27&lt;&gt;$G27,PrSettings!$M$4="●"),(($F27-$G27)=(FM27-FN27))*1,0),"")</f>
        <v/>
      </c>
      <c r="FR27" s="281" t="str">
        <f aca="false">IF((FP27&lt;&gt;""),($F27=FM27)*($G27=FN27),"")</f>
        <v/>
      </c>
      <c r="FS27" s="281" t="str">
        <f aca="false">IF(FP27&lt;&gt;"",IF(ABS($F27-$G27)&gt;=PrSettings!$M$7,(ABS($F27-$G27-FM27+FN27)&lt;=1)*1,IF(AND(FP27,$F27=$G27,$F27&gt;=PrSettings!$M$6),(ABS(FM27-$F27)&lt;=1)*1,IF(AND(FP27,$F27+$G27&gt;=PrSettings!$M$8),(ABS(FM27-$F27)+ABS(FN27-$G27)&lt;=1)*1,""))),"")</f>
        <v/>
      </c>
      <c r="FT27" s="286"/>
      <c r="FV27" s="279" t="n">
        <f aca="false">$B27</f>
        <v>16</v>
      </c>
      <c r="FW27" s="280" t="str">
        <f aca="false">$C27</f>
        <v>USA</v>
      </c>
      <c r="FX27" s="281" t="n">
        <f aca="false">$D27</f>
        <v>40</v>
      </c>
      <c r="FY27" s="280" t="str">
        <f aca="false">$E27</f>
        <v>Paraguay</v>
      </c>
      <c r="FZ27" s="284"/>
      <c r="GA27" s="284"/>
      <c r="GB27" s="285"/>
      <c r="GC27" s="281" t="str">
        <f aca="false">IF(($F27&lt;&gt;"")*($G27&lt;&gt;"")*(FZ27&lt;&gt;"")*(GA27&lt;&gt;""),($F27&gt;$G27)*(FZ27&gt;GA27)+($F27=$G27)*(FZ27=GA27)+($F27&lt;$G27)*(FZ27&lt;GA27),"")</f>
        <v/>
      </c>
      <c r="GD27" s="281" t="str">
        <f aca="false">IF((GC27&lt;&gt;""),IF(OR($F27&lt;&gt;$G27,PrSettings!$M$4="●"),(($F27-$G27)=(FZ27-GA27))*1,0),"")</f>
        <v/>
      </c>
      <c r="GE27" s="281" t="str">
        <f aca="false">IF((GC27&lt;&gt;""),($F27=FZ27)*($G27=GA27),"")</f>
        <v/>
      </c>
      <c r="GF27" s="281" t="str">
        <f aca="false">IF(GC27&lt;&gt;"",IF(ABS($F27-$G27)&gt;=PrSettings!$M$7,(ABS($F27-$G27-FZ27+GA27)&lt;=1)*1,IF(AND(GC27,$F27=$G27,$F27&gt;=PrSettings!$M$6),(ABS(FZ27-$F27)&lt;=1)*1,IF(AND(GC27,$F27+$G27&gt;=PrSettings!$M$8),(ABS(FZ27-$F27)+ABS(GA27-$G27)&lt;=1)*1,""))),"")</f>
        <v/>
      </c>
      <c r="GG27" s="286"/>
      <c r="GI27" s="279" t="n">
        <f aca="false">$B27</f>
        <v>16</v>
      </c>
      <c r="GJ27" s="280" t="str">
        <f aca="false">$C27</f>
        <v>USA</v>
      </c>
      <c r="GK27" s="281" t="n">
        <f aca="false">$D27</f>
        <v>40</v>
      </c>
      <c r="GL27" s="280" t="str">
        <f aca="false">$E27</f>
        <v>Paraguay</v>
      </c>
      <c r="GM27" s="284"/>
      <c r="GN27" s="284"/>
      <c r="GO27" s="285"/>
      <c r="GP27" s="281" t="str">
        <f aca="false">IF(($F27&lt;&gt;"")*($G27&lt;&gt;"")*(GM27&lt;&gt;"")*(GN27&lt;&gt;""),($F27&gt;$G27)*(GM27&gt;GN27)+($F27=$G27)*(GM27=GN27)+($F27&lt;$G27)*(GM27&lt;GN27),"")</f>
        <v/>
      </c>
      <c r="GQ27" s="281" t="str">
        <f aca="false">IF((GP27&lt;&gt;""),IF(OR($F27&lt;&gt;$G27,PrSettings!$M$4="●"),(($F27-$G27)=(GM27-GN27))*1,0),"")</f>
        <v/>
      </c>
      <c r="GR27" s="281" t="str">
        <f aca="false">IF((GP27&lt;&gt;""),($F27=GM27)*($G27=GN27),"")</f>
        <v/>
      </c>
      <c r="GS27" s="281" t="str">
        <f aca="false">IF(GP27&lt;&gt;"",IF(ABS($F27-$G27)&gt;=PrSettings!$M$7,(ABS($F27-$G27-GM27+GN27)&lt;=1)*1,IF(AND(GP27,$F27=$G27,$F27&gt;=PrSettings!$M$6),(ABS(GM27-$F27)&lt;=1)*1,IF(AND(GP27,$F27+$G27&gt;=PrSettings!$M$8),(ABS(GM27-$F27)+ABS(GN27-$G27)&lt;=1)*1,""))),"")</f>
        <v/>
      </c>
      <c r="GT27" s="286"/>
      <c r="GV27" s="279" t="n">
        <f aca="false">$B27</f>
        <v>16</v>
      </c>
      <c r="GW27" s="280" t="str">
        <f aca="false">$C27</f>
        <v>USA</v>
      </c>
      <c r="GX27" s="281" t="n">
        <f aca="false">$D27</f>
        <v>40</v>
      </c>
      <c r="GY27" s="280" t="str">
        <f aca="false">$E27</f>
        <v>Paraguay</v>
      </c>
      <c r="GZ27" s="284"/>
      <c r="HA27" s="284"/>
      <c r="HB27" s="285"/>
      <c r="HC27" s="281" t="str">
        <f aca="false">IF(($F27&lt;&gt;"")*($G27&lt;&gt;"")*(GZ27&lt;&gt;"")*(HA27&lt;&gt;""),($F27&gt;$G27)*(GZ27&gt;HA27)+($F27=$G27)*(GZ27=HA27)+($F27&lt;$G27)*(GZ27&lt;HA27),"")</f>
        <v/>
      </c>
      <c r="HD27" s="281" t="str">
        <f aca="false">IF((HC27&lt;&gt;""),IF(OR($F27&lt;&gt;$G27,PrSettings!$M$4="●"),(($F27-$G27)=(GZ27-HA27))*1,0),"")</f>
        <v/>
      </c>
      <c r="HE27" s="281" t="str">
        <f aca="false">IF((HC27&lt;&gt;""),($F27=GZ27)*($G27=HA27),"")</f>
        <v/>
      </c>
      <c r="HF27" s="281" t="str">
        <f aca="false">IF(HC27&lt;&gt;"",IF(ABS($F27-$G27)&gt;=PrSettings!$M$7,(ABS($F27-$G27-GZ27+HA27)&lt;=1)*1,IF(AND(HC27,$F27=$G27,$F27&gt;=PrSettings!$M$6),(ABS(GZ27-$F27)&lt;=1)*1,IF(AND(HC27,$F27+$G27&gt;=PrSettings!$M$8),(ABS(GZ27-$F27)+ABS(HA27-$G27)&lt;=1)*1,""))),"")</f>
        <v/>
      </c>
      <c r="HG27" s="286"/>
      <c r="HI27" s="279" t="n">
        <f aca="false">$B27</f>
        <v>16</v>
      </c>
      <c r="HJ27" s="280" t="str">
        <f aca="false">$C27</f>
        <v>USA</v>
      </c>
      <c r="HK27" s="281" t="n">
        <f aca="false">$D27</f>
        <v>40</v>
      </c>
      <c r="HL27" s="280" t="str">
        <f aca="false">$E27</f>
        <v>Paraguay</v>
      </c>
      <c r="HM27" s="284"/>
      <c r="HN27" s="284"/>
      <c r="HO27" s="285"/>
      <c r="HP27" s="281" t="str">
        <f aca="false">IF(($F27&lt;&gt;"")*($G27&lt;&gt;"")*(HM27&lt;&gt;"")*(HN27&lt;&gt;""),($F27&gt;$G27)*(HM27&gt;HN27)+($F27=$G27)*(HM27=HN27)+($F27&lt;$G27)*(HM27&lt;HN27),"")</f>
        <v/>
      </c>
      <c r="HQ27" s="281" t="str">
        <f aca="false">IF((HP27&lt;&gt;""),IF(OR($F27&lt;&gt;$G27,PrSettings!$M$4="●"),(($F27-$G27)=(HM27-HN27))*1,0),"")</f>
        <v/>
      </c>
      <c r="HR27" s="281" t="str">
        <f aca="false">IF((HP27&lt;&gt;""),($F27=HM27)*($G27=HN27),"")</f>
        <v/>
      </c>
      <c r="HS27" s="281" t="str">
        <f aca="false">IF(HP27&lt;&gt;"",IF(ABS($F27-$G27)&gt;=PrSettings!$M$7,(ABS($F27-$G27-HM27+HN27)&lt;=1)*1,IF(AND(HP27,$F27=$G27,$F27&gt;=PrSettings!$M$6),(ABS(HM27-$F27)&lt;=1)*1,IF(AND(HP27,$F27+$G27&gt;=PrSettings!$M$8),(ABS(HM27-$F27)+ABS(HN27-$G27)&lt;=1)*1,""))),"")</f>
        <v/>
      </c>
      <c r="HT27" s="286"/>
      <c r="HV27" s="279" t="n">
        <f aca="false">$B27</f>
        <v>16</v>
      </c>
      <c r="HW27" s="280" t="str">
        <f aca="false">$C27</f>
        <v>USA</v>
      </c>
      <c r="HX27" s="281" t="n">
        <f aca="false">$D27</f>
        <v>40</v>
      </c>
      <c r="HY27" s="280" t="str">
        <f aca="false">$E27</f>
        <v>Paraguay</v>
      </c>
      <c r="HZ27" s="284"/>
      <c r="IA27" s="284"/>
      <c r="IB27" s="285"/>
      <c r="IC27" s="281" t="str">
        <f aca="false">IF(($F27&lt;&gt;"")*($G27&lt;&gt;"")*(HZ27&lt;&gt;"")*(IA27&lt;&gt;""),($F27&gt;$G27)*(HZ27&gt;IA27)+($F27=$G27)*(HZ27=IA27)+($F27&lt;$G27)*(HZ27&lt;IA27),"")</f>
        <v/>
      </c>
      <c r="ID27" s="281" t="str">
        <f aca="false">IF((IC27&lt;&gt;""),IF(OR($F27&lt;&gt;$G27,PrSettings!$M$4="●"),(($F27-$G27)=(HZ27-IA27))*1,0),"")</f>
        <v/>
      </c>
      <c r="IE27" s="281" t="str">
        <f aca="false">IF((IC27&lt;&gt;""),($F27=HZ27)*($G27=IA27),"")</f>
        <v/>
      </c>
      <c r="IF27" s="281" t="str">
        <f aca="false">IF(IC27&lt;&gt;"",IF(ABS($F27-$G27)&gt;=PrSettings!$M$7,(ABS($F27-$G27-HZ27+IA27)&lt;=1)*1,IF(AND(IC27,$F27=$G27,$F27&gt;=PrSettings!$M$6),(ABS(HZ27-$F27)&lt;=1)*1,IF(AND(IC27,$F27+$G27&gt;=PrSettings!$M$8),(ABS(HZ27-$F27)+ABS(IA27-$G27)&lt;=1)*1,""))),"")</f>
        <v/>
      </c>
      <c r="IG27" s="286"/>
      <c r="II27" s="279" t="n">
        <f aca="false">$B27</f>
        <v>16</v>
      </c>
      <c r="IJ27" s="280" t="str">
        <f aca="false">$C27</f>
        <v>USA</v>
      </c>
      <c r="IK27" s="281" t="n">
        <f aca="false">$D27</f>
        <v>40</v>
      </c>
      <c r="IL27" s="280" t="str">
        <f aca="false">$E27</f>
        <v>Paraguay</v>
      </c>
      <c r="IM27" s="284"/>
      <c r="IN27" s="284"/>
      <c r="IO27" s="285"/>
      <c r="IP27" s="281" t="str">
        <f aca="false">IF(($F27&lt;&gt;"")*($G27&lt;&gt;"")*(IM27&lt;&gt;"")*(IN27&lt;&gt;""),($F27&gt;$G27)*(IM27&gt;IN27)+($F27=$G27)*(IM27=IN27)+($F27&lt;$G27)*(IM27&lt;IN27),"")</f>
        <v/>
      </c>
      <c r="IQ27" s="281" t="str">
        <f aca="false">IF((IP27&lt;&gt;""),IF(OR($F27&lt;&gt;$G27,PrSettings!$M$4="●"),(($F27-$G27)=(IM27-IN27))*1,0),"")</f>
        <v/>
      </c>
      <c r="IR27" s="281" t="str">
        <f aca="false">IF((IP27&lt;&gt;""),($F27=IM27)*($G27=IN27),"")</f>
        <v/>
      </c>
      <c r="IS27" s="281" t="str">
        <f aca="false">IF(IP27&lt;&gt;"",IF(ABS($F27-$G27)&gt;=PrSettings!$M$7,(ABS($F27-$G27-IM27+IN27)&lt;=1)*1,IF(AND(IP27,$F27=$G27,$F27&gt;=PrSettings!$M$6),(ABS(IM27-$F27)&lt;=1)*1,IF(AND(IP27,$F27+$G27&gt;=PrSettings!$M$8),(ABS(IM27-$F27)+ABS(IN27-$G27)&lt;=1)*1,""))),"")</f>
        <v/>
      </c>
      <c r="IT27" s="286"/>
      <c r="IV27" s="279" t="n">
        <f aca="false">$B27</f>
        <v>16</v>
      </c>
      <c r="IW27" s="280" t="str">
        <f aca="false">$C27</f>
        <v>USA</v>
      </c>
      <c r="IX27" s="281" t="n">
        <f aca="false">$D27</f>
        <v>40</v>
      </c>
      <c r="IY27" s="280" t="str">
        <f aca="false">$E27</f>
        <v>Paraguay</v>
      </c>
      <c r="IZ27" s="284"/>
      <c r="JA27" s="284"/>
      <c r="JB27" s="285"/>
      <c r="JC27" s="281" t="str">
        <f aca="false">IF(($F27&lt;&gt;"")*($G27&lt;&gt;"")*(IZ27&lt;&gt;"")*(JA27&lt;&gt;""),($F27&gt;$G27)*(IZ27&gt;JA27)+($F27=$G27)*(IZ27=JA27)+($F27&lt;$G27)*(IZ27&lt;JA27),"")</f>
        <v/>
      </c>
      <c r="JD27" s="281" t="str">
        <f aca="false">IF((JC27&lt;&gt;""),IF(OR($F27&lt;&gt;$G27,PrSettings!$M$4="●"),(($F27-$G27)=(IZ27-JA27))*1,0),"")</f>
        <v/>
      </c>
      <c r="JE27" s="281" t="str">
        <f aca="false">IF((JC27&lt;&gt;""),($F27=IZ27)*($G27=JA27),"")</f>
        <v/>
      </c>
      <c r="JF27" s="281" t="str">
        <f aca="false">IF(JC27&lt;&gt;"",IF(ABS($F27-$G27)&gt;=PrSettings!$M$7,(ABS($F27-$G27-IZ27+JA27)&lt;=1)*1,IF(AND(JC27,$F27=$G27,$F27&gt;=PrSettings!$M$6),(ABS(IZ27-$F27)&lt;=1)*1,IF(AND(JC27,$F27+$G27&gt;=PrSettings!$M$8),(ABS(IZ27-$F27)+ABS(JA27-$G27)&lt;=1)*1,""))),"")</f>
        <v/>
      </c>
      <c r="JG27" s="286"/>
      <c r="JI27" s="279" t="n">
        <f aca="false">$B27</f>
        <v>16</v>
      </c>
      <c r="JJ27" s="280" t="str">
        <f aca="false">$C27</f>
        <v>USA</v>
      </c>
      <c r="JK27" s="281" t="n">
        <f aca="false">$D27</f>
        <v>40</v>
      </c>
      <c r="JL27" s="280" t="str">
        <f aca="false">$E27</f>
        <v>Paraguay</v>
      </c>
      <c r="JM27" s="284"/>
      <c r="JN27" s="284"/>
      <c r="JO27" s="285"/>
      <c r="JP27" s="281" t="str">
        <f aca="false">IF(($F27&lt;&gt;"")*($G27&lt;&gt;"")*(JM27&lt;&gt;"")*(JN27&lt;&gt;""),($F27&gt;$G27)*(JM27&gt;JN27)+($F27=$G27)*(JM27=JN27)+($F27&lt;$G27)*(JM27&lt;JN27),"")</f>
        <v/>
      </c>
      <c r="JQ27" s="281" t="str">
        <f aca="false">IF((JP27&lt;&gt;""),IF(OR($F27&lt;&gt;$G27,PrSettings!$M$4="●"),(($F27-$G27)=(JM27-JN27))*1,0),"")</f>
        <v/>
      </c>
      <c r="JR27" s="281" t="str">
        <f aca="false">IF((JP27&lt;&gt;""),($F27=JM27)*($G27=JN27),"")</f>
        <v/>
      </c>
      <c r="JS27" s="281" t="str">
        <f aca="false">IF(JP27&lt;&gt;"",IF(ABS($F27-$G27)&gt;=PrSettings!$M$7,(ABS($F27-$G27-JM27+JN27)&lt;=1)*1,IF(AND(JP27,$F27=$G27,$F27&gt;=PrSettings!$M$6),(ABS(JM27-$F27)&lt;=1)*1,IF(AND(JP27,$F27+$G27&gt;=PrSettings!$M$8),(ABS(JM27-$F27)+ABS(JN27-$G27)&lt;=1)*1,""))),"")</f>
        <v/>
      </c>
      <c r="JT27" s="286"/>
      <c r="JV27" s="279" t="n">
        <f aca="false">$B27</f>
        <v>16</v>
      </c>
      <c r="JW27" s="280" t="str">
        <f aca="false">$C27</f>
        <v>USA</v>
      </c>
      <c r="JX27" s="281" t="n">
        <f aca="false">$D27</f>
        <v>40</v>
      </c>
      <c r="JY27" s="280" t="str">
        <f aca="false">$E27</f>
        <v>Paraguay</v>
      </c>
      <c r="JZ27" s="284"/>
      <c r="KA27" s="284"/>
      <c r="KB27" s="285"/>
      <c r="KC27" s="281" t="str">
        <f aca="false">IF(($F27&lt;&gt;"")*($G27&lt;&gt;"")*(JZ27&lt;&gt;"")*(KA27&lt;&gt;""),($F27&gt;$G27)*(JZ27&gt;KA27)+($F27=$G27)*(JZ27=KA27)+($F27&lt;$G27)*(JZ27&lt;KA27),"")</f>
        <v/>
      </c>
      <c r="KD27" s="281" t="str">
        <f aca="false">IF((KC27&lt;&gt;""),IF(OR($F27&lt;&gt;$G27,PrSettings!$M$4="●"),(($F27-$G27)=(JZ27-KA27))*1,0),"")</f>
        <v/>
      </c>
      <c r="KE27" s="281" t="str">
        <f aca="false">IF((KC27&lt;&gt;""),($F27=JZ27)*($G27=KA27),"")</f>
        <v/>
      </c>
      <c r="KF27" s="281" t="str">
        <f aca="false">IF(KC27&lt;&gt;"",IF(ABS($F27-$G27)&gt;=PrSettings!$M$7,(ABS($F27-$G27-JZ27+KA27)&lt;=1)*1,IF(AND(KC27,$F27=$G27,$F27&gt;=PrSettings!$M$6),(ABS(JZ27-$F27)&lt;=1)*1,IF(AND(KC27,$F27+$G27&gt;=PrSettings!$M$8),(ABS(JZ27-$F27)+ABS(KA27-$G27)&lt;=1)*1,""))),"")</f>
        <v/>
      </c>
      <c r="KG27" s="286"/>
      <c r="KI27" s="279" t="n">
        <f aca="false">$B27</f>
        <v>16</v>
      </c>
      <c r="KJ27" s="280" t="str">
        <f aca="false">$C27</f>
        <v>USA</v>
      </c>
      <c r="KK27" s="281" t="n">
        <f aca="false">$D27</f>
        <v>40</v>
      </c>
      <c r="KL27" s="280" t="str">
        <f aca="false">$E27</f>
        <v>Paraguay</v>
      </c>
      <c r="KM27" s="284"/>
      <c r="KN27" s="284"/>
      <c r="KO27" s="285"/>
      <c r="KP27" s="281" t="str">
        <f aca="false">IF(($F27&lt;&gt;"")*($G27&lt;&gt;"")*(KM27&lt;&gt;"")*(KN27&lt;&gt;""),($F27&gt;$G27)*(KM27&gt;KN27)+($F27=$G27)*(KM27=KN27)+($F27&lt;$G27)*(KM27&lt;KN27),"")</f>
        <v/>
      </c>
      <c r="KQ27" s="281" t="str">
        <f aca="false">IF((KP27&lt;&gt;""),IF(OR($F27&lt;&gt;$G27,PrSettings!$M$4="●"),(($F27-$G27)=(KM27-KN27))*1,0),"")</f>
        <v/>
      </c>
      <c r="KR27" s="281" t="str">
        <f aca="false">IF((KP27&lt;&gt;""),($F27=KM27)*($G27=KN27),"")</f>
        <v/>
      </c>
      <c r="KS27" s="281" t="str">
        <f aca="false">IF(KP27&lt;&gt;"",IF(ABS($F27-$G27)&gt;=PrSettings!$M$7,(ABS($F27-$G27-KM27+KN27)&lt;=1)*1,IF(AND(KP27,$F27=$G27,$F27&gt;=PrSettings!$M$6),(ABS(KM27-$F27)&lt;=1)*1,IF(AND(KP27,$F27+$G27&gt;=PrSettings!$M$8),(ABS(KM27-$F27)+ABS(KN27-$G27)&lt;=1)*1,""))),"")</f>
        <v/>
      </c>
      <c r="KT27" s="286"/>
      <c r="KV27" s="279" t="n">
        <f aca="false">$B27</f>
        <v>16</v>
      </c>
      <c r="KW27" s="280" t="str">
        <f aca="false">$C27</f>
        <v>USA</v>
      </c>
      <c r="KX27" s="281" t="n">
        <f aca="false">$D27</f>
        <v>40</v>
      </c>
      <c r="KY27" s="280" t="str">
        <f aca="false">$E27</f>
        <v>Paraguay</v>
      </c>
      <c r="KZ27" s="284"/>
      <c r="LA27" s="284"/>
      <c r="LB27" s="285"/>
      <c r="LC27" s="281" t="str">
        <f aca="false">IF(($F27&lt;&gt;"")*($G27&lt;&gt;"")*(KZ27&lt;&gt;"")*(LA27&lt;&gt;""),($F27&gt;$G27)*(KZ27&gt;LA27)+($F27=$G27)*(KZ27=LA27)+($F27&lt;$G27)*(KZ27&lt;LA27),"")</f>
        <v/>
      </c>
      <c r="LD27" s="281" t="str">
        <f aca="false">IF((LC27&lt;&gt;""),IF(OR($F27&lt;&gt;$G27,PrSettings!$M$4="●"),(($F27-$G27)=(KZ27-LA27))*1,0),"")</f>
        <v/>
      </c>
      <c r="LE27" s="281" t="str">
        <f aca="false">IF((LC27&lt;&gt;""),($F27=KZ27)*($G27=LA27),"")</f>
        <v/>
      </c>
      <c r="LF27" s="281" t="str">
        <f aca="false">IF(LC27&lt;&gt;"",IF(ABS($F27-$G27)&gt;=PrSettings!$M$7,(ABS($F27-$G27-KZ27+LA27)&lt;=1)*1,IF(AND(LC27,$F27=$G27,$F27&gt;=PrSettings!$M$6),(ABS(KZ27-$F27)&lt;=1)*1,IF(AND(LC27,$F27+$G27&gt;=PrSettings!$M$8),(ABS(KZ27-$F27)+ABS(LA27-$G27)&lt;=1)*1,""))),"")</f>
        <v/>
      </c>
      <c r="LG27" s="286"/>
      <c r="LI27" s="279" t="n">
        <f aca="false">$B27</f>
        <v>16</v>
      </c>
      <c r="LJ27" s="280" t="str">
        <f aca="false">$C27</f>
        <v>USA</v>
      </c>
      <c r="LK27" s="281" t="n">
        <f aca="false">$D27</f>
        <v>40</v>
      </c>
      <c r="LL27" s="280" t="str">
        <f aca="false">$E27</f>
        <v>Paraguay</v>
      </c>
      <c r="LM27" s="284"/>
      <c r="LN27" s="284"/>
      <c r="LO27" s="285"/>
      <c r="LP27" s="281" t="str">
        <f aca="false">IF(($F27&lt;&gt;"")*($G27&lt;&gt;"")*(LM27&lt;&gt;"")*(LN27&lt;&gt;""),($F27&gt;$G27)*(LM27&gt;LN27)+($F27=$G27)*(LM27=LN27)+($F27&lt;$G27)*(LM27&lt;LN27),"")</f>
        <v/>
      </c>
      <c r="LQ27" s="281" t="str">
        <f aca="false">IF((LP27&lt;&gt;""),IF(OR($F27&lt;&gt;$G27,PrSettings!$M$4="●"),(($F27-$G27)=(LM27-LN27))*1,0),"")</f>
        <v/>
      </c>
      <c r="LR27" s="281" t="str">
        <f aca="false">IF((LP27&lt;&gt;""),($F27=LM27)*($G27=LN27),"")</f>
        <v/>
      </c>
      <c r="LS27" s="281" t="str">
        <f aca="false">IF(LP27&lt;&gt;"",IF(ABS($F27-$G27)&gt;=PrSettings!$M$7,(ABS($F27-$G27-LM27+LN27)&lt;=1)*1,IF(AND(LP27,$F27=$G27,$F27&gt;=PrSettings!$M$6),(ABS(LM27-$F27)&lt;=1)*1,IF(AND(LP27,$F27+$G27&gt;=PrSettings!$M$8),(ABS(LM27-$F27)+ABS(LN27-$G27)&lt;=1)*1,""))),"")</f>
        <v/>
      </c>
      <c r="LT27" s="286"/>
      <c r="LV27" s="279" t="n">
        <f aca="false">$B27</f>
        <v>16</v>
      </c>
      <c r="LW27" s="280" t="str">
        <f aca="false">$C27</f>
        <v>USA</v>
      </c>
      <c r="LX27" s="281" t="n">
        <f aca="false">$D27</f>
        <v>40</v>
      </c>
      <c r="LY27" s="280" t="str">
        <f aca="false">$E27</f>
        <v>Paraguay</v>
      </c>
      <c r="LZ27" s="284"/>
      <c r="MA27" s="284"/>
      <c r="MB27" s="285"/>
      <c r="MC27" s="281" t="str">
        <f aca="false">IF(($F27&lt;&gt;"")*($G27&lt;&gt;"")*(LZ27&lt;&gt;"")*(MA27&lt;&gt;""),($F27&gt;$G27)*(LZ27&gt;MA27)+($F27=$G27)*(LZ27=MA27)+($F27&lt;$G27)*(LZ27&lt;MA27),"")</f>
        <v/>
      </c>
      <c r="MD27" s="281" t="str">
        <f aca="false">IF((MC27&lt;&gt;""),IF(OR($F27&lt;&gt;$G27,PrSettings!$M$4="●"),(($F27-$G27)=(LZ27-MA27))*1,0),"")</f>
        <v/>
      </c>
      <c r="ME27" s="281" t="str">
        <f aca="false">IF((MC27&lt;&gt;""),($F27=LZ27)*($G27=MA27),"")</f>
        <v/>
      </c>
      <c r="MF27" s="281" t="str">
        <f aca="false">IF(MC27&lt;&gt;"",IF(ABS($F27-$G27)&gt;=PrSettings!$M$7,(ABS($F27-$G27-LZ27+MA27)&lt;=1)*1,IF(AND(MC27,$F27=$G27,$F27&gt;=PrSettings!$M$6),(ABS(LZ27-$F27)&lt;=1)*1,IF(AND(MC27,$F27+$G27&gt;=PrSettings!$M$8),(ABS(LZ27-$F27)+ABS(MA27-$G27)&lt;=1)*1,""))),"")</f>
        <v/>
      </c>
      <c r="MG27" s="286"/>
    </row>
    <row r="28" customFormat="false" ht="15.75" hidden="false" customHeight="false" outlineLevel="0" collapsed="false">
      <c r="B28" s="279" t="n">
        <f aca="false">INDEX(Groups!$C$7:$C$65,MATCH(C28,Groups!$D$7:$D$65,0))</f>
        <v>27</v>
      </c>
      <c r="C28" s="280" t="str">
        <f aca="false">CalcD!$P$23</f>
        <v>Australia</v>
      </c>
      <c r="D28" s="281" t="n">
        <f aca="false">INDEX(Groups!$C$7:$C$65,MATCH(E28,Groups!$D$7:$D$65,0))</f>
        <v>22</v>
      </c>
      <c r="E28" s="280" t="str">
        <f aca="false">CalcD!$Q$23</f>
        <v>Turkey</v>
      </c>
      <c r="F28" s="287" t="n">
        <f aca="false">CalcD!$R$23</f>
        <v>1</v>
      </c>
      <c r="G28" s="283" t="n">
        <f aca="false">CalcD!$S$23</f>
        <v>2</v>
      </c>
      <c r="I28" s="279" t="n">
        <f aca="false">$B28</f>
        <v>27</v>
      </c>
      <c r="J28" s="280" t="str">
        <f aca="false">$C28</f>
        <v>Australia</v>
      </c>
      <c r="K28" s="281" t="n">
        <f aca="false">$D28</f>
        <v>22</v>
      </c>
      <c r="L28" s="280" t="str">
        <f aca="false">$E28</f>
        <v>Turkey</v>
      </c>
      <c r="M28" s="284"/>
      <c r="N28" s="284"/>
      <c r="O28" s="288"/>
      <c r="P28" s="281" t="str">
        <f aca="false">IF(($F28&lt;&gt;"")*($G28&lt;&gt;"")*(M28&lt;&gt;"")*(N28&lt;&gt;""),($F28&gt;$G28)*(M28&gt;N28)+($F28=$G28)*(M28=N28)+($F28&lt;$G28)*(M28&lt;N28),"")</f>
        <v/>
      </c>
      <c r="Q28" s="281" t="str">
        <f aca="false">IF((P28&lt;&gt;""),IF(OR($F28&lt;&gt;$G28,PrSettings!$M$4="●"),(($F28-$G28)=(M28-N28))*1,0),"")</f>
        <v/>
      </c>
      <c r="R28" s="281" t="str">
        <f aca="false">IF((P28&lt;&gt;""),($F28=M28)*($G28=N28),"")</f>
        <v/>
      </c>
      <c r="S28" s="281" t="str">
        <f aca="false">IF(P28&lt;&gt;"",IF(ABS($F28-$G28)&gt;=PrSettings!$M$7,(ABS($F28-$G28-M28+N28)&lt;=1)*1,IF(AND(P28,$F28=$G28,$F28&gt;=PrSettings!$M$6),(ABS(M28-$F28)&lt;=1)*1,IF(AND(P28,$F28+$G28&gt;=PrSettings!$M$8),(ABS(M28-$F28)+ABS(N28-$G28)&lt;=1)*1,""))),"")</f>
        <v/>
      </c>
      <c r="T28" s="289"/>
      <c r="V28" s="279" t="n">
        <f aca="false">$B28</f>
        <v>27</v>
      </c>
      <c r="W28" s="280" t="str">
        <f aca="false">$C28</f>
        <v>Australia</v>
      </c>
      <c r="X28" s="281" t="n">
        <f aca="false">$D28</f>
        <v>22</v>
      </c>
      <c r="Y28" s="280" t="str">
        <f aca="false">$E28</f>
        <v>Turkey</v>
      </c>
      <c r="Z28" s="284"/>
      <c r="AA28" s="284"/>
      <c r="AB28" s="288"/>
      <c r="AC28" s="281" t="str">
        <f aca="false">IF(($F28&lt;&gt;"")*($G28&lt;&gt;"")*(Z28&lt;&gt;"")*(AA28&lt;&gt;""),($F28&gt;$G28)*(Z28&gt;AA28)+($F28=$G28)*(Z28=AA28)+($F28&lt;$G28)*(Z28&lt;AA28),"")</f>
        <v/>
      </c>
      <c r="AD28" s="281" t="str">
        <f aca="false">IF((AC28&lt;&gt;""),IF(OR($F28&lt;&gt;$G28,PrSettings!$M$4="●"),(($F28-$G28)=(Z28-AA28))*1,0),"")</f>
        <v/>
      </c>
      <c r="AE28" s="281" t="str">
        <f aca="false">IF((AC28&lt;&gt;""),($F28=Z28)*($G28=AA28),"")</f>
        <v/>
      </c>
      <c r="AF28" s="281" t="str">
        <f aca="false">IF(AC28&lt;&gt;"",IF(ABS($F28-$G28)&gt;=PrSettings!$M$7,(ABS($F28-$G28-Z28+AA28)&lt;=1)*1,IF(AND(AC28,$F28=$G28,$F28&gt;=PrSettings!$M$6),(ABS(Z28-$F28)&lt;=1)*1,IF(AND(AC28,$F28+$G28&gt;=PrSettings!$M$8),(ABS(Z28-$F28)+ABS(AA28-$G28)&lt;=1)*1,""))),"")</f>
        <v/>
      </c>
      <c r="AG28" s="289"/>
      <c r="AI28" s="279" t="n">
        <f aca="false">$B28</f>
        <v>27</v>
      </c>
      <c r="AJ28" s="280" t="str">
        <f aca="false">$C28</f>
        <v>Australia</v>
      </c>
      <c r="AK28" s="281" t="n">
        <f aca="false">$D28</f>
        <v>22</v>
      </c>
      <c r="AL28" s="280" t="str">
        <f aca="false">$E28</f>
        <v>Turkey</v>
      </c>
      <c r="AM28" s="284"/>
      <c r="AN28" s="284"/>
      <c r="AO28" s="288"/>
      <c r="AP28" s="281" t="str">
        <f aca="false">IF(($F28&lt;&gt;"")*($G28&lt;&gt;"")*(AM28&lt;&gt;"")*(AN28&lt;&gt;""),($F28&gt;$G28)*(AM28&gt;AN28)+($F28=$G28)*(AM28=AN28)+($F28&lt;$G28)*(AM28&lt;AN28),"")</f>
        <v/>
      </c>
      <c r="AQ28" s="281" t="str">
        <f aca="false">IF((AP28&lt;&gt;""),IF(OR($F28&lt;&gt;$G28,PrSettings!$M$4="●"),(($F28-$G28)=(AM28-AN28))*1,0),"")</f>
        <v/>
      </c>
      <c r="AR28" s="281" t="str">
        <f aca="false">IF((AP28&lt;&gt;""),($F28=AM28)*($G28=AN28),"")</f>
        <v/>
      </c>
      <c r="AS28" s="281" t="str">
        <f aca="false">IF(AP28&lt;&gt;"",IF(ABS($F28-$G28)&gt;=PrSettings!$M$7,(ABS($F28-$G28-AM28+AN28)&lt;=1)*1,IF(AND(AP28,$F28=$G28,$F28&gt;=PrSettings!$M$6),(ABS(AM28-$F28)&lt;=1)*1,IF(AND(AP28,$F28+$G28&gt;=PrSettings!$M$8),(ABS(AM28-$F28)+ABS(AN28-$G28)&lt;=1)*1,""))),"")</f>
        <v/>
      </c>
      <c r="AT28" s="289"/>
      <c r="AV28" s="279" t="n">
        <f aca="false">$B28</f>
        <v>27</v>
      </c>
      <c r="AW28" s="280" t="str">
        <f aca="false">$C28</f>
        <v>Australia</v>
      </c>
      <c r="AX28" s="281" t="n">
        <f aca="false">$D28</f>
        <v>22</v>
      </c>
      <c r="AY28" s="280" t="str">
        <f aca="false">$E28</f>
        <v>Turkey</v>
      </c>
      <c r="AZ28" s="284"/>
      <c r="BA28" s="284"/>
      <c r="BB28" s="288"/>
      <c r="BC28" s="281" t="str">
        <f aca="false">IF(($F28&lt;&gt;"")*($G28&lt;&gt;"")*(AZ28&lt;&gt;"")*(BA28&lt;&gt;""),($F28&gt;$G28)*(AZ28&gt;BA28)+($F28=$G28)*(AZ28=BA28)+($F28&lt;$G28)*(AZ28&lt;BA28),"")</f>
        <v/>
      </c>
      <c r="BD28" s="281" t="str">
        <f aca="false">IF((BC28&lt;&gt;""),IF(OR($F28&lt;&gt;$G28,PrSettings!$M$4="●"),(($F28-$G28)=(AZ28-BA28))*1,0),"")</f>
        <v/>
      </c>
      <c r="BE28" s="281" t="str">
        <f aca="false">IF((BC28&lt;&gt;""),($F28=AZ28)*($G28=BA28),"")</f>
        <v/>
      </c>
      <c r="BF28" s="281" t="str">
        <f aca="false">IF(BC28&lt;&gt;"",IF(ABS($F28-$G28)&gt;=PrSettings!$M$7,(ABS($F28-$G28-AZ28+BA28)&lt;=1)*1,IF(AND(BC28,$F28=$G28,$F28&gt;=PrSettings!$M$6),(ABS(AZ28-$F28)&lt;=1)*1,IF(AND(BC28,$F28+$G28&gt;=PrSettings!$M$8),(ABS(AZ28-$F28)+ABS(BA28-$G28)&lt;=1)*1,""))),"")</f>
        <v/>
      </c>
      <c r="BG28" s="289"/>
      <c r="BI28" s="279" t="n">
        <f aca="false">$B28</f>
        <v>27</v>
      </c>
      <c r="BJ28" s="280" t="str">
        <f aca="false">$C28</f>
        <v>Australia</v>
      </c>
      <c r="BK28" s="281" t="n">
        <f aca="false">$D28</f>
        <v>22</v>
      </c>
      <c r="BL28" s="280" t="str">
        <f aca="false">$E28</f>
        <v>Turkey</v>
      </c>
      <c r="BM28" s="284"/>
      <c r="BN28" s="284"/>
      <c r="BO28" s="288"/>
      <c r="BP28" s="281" t="str">
        <f aca="false">IF(($F28&lt;&gt;"")*($G28&lt;&gt;"")*(BM28&lt;&gt;"")*(BN28&lt;&gt;""),($F28&gt;$G28)*(BM28&gt;BN28)+($F28=$G28)*(BM28=BN28)+($F28&lt;$G28)*(BM28&lt;BN28),"")</f>
        <v/>
      </c>
      <c r="BQ28" s="281" t="str">
        <f aca="false">IF((BP28&lt;&gt;""),IF(OR($F28&lt;&gt;$G28,PrSettings!$M$4="●"),(($F28-$G28)=(BM28-BN28))*1,0),"")</f>
        <v/>
      </c>
      <c r="BR28" s="281" t="str">
        <f aca="false">IF((BP28&lt;&gt;""),($F28=BM28)*($G28=BN28),"")</f>
        <v/>
      </c>
      <c r="BS28" s="281" t="str">
        <f aca="false">IF(BP28&lt;&gt;"",IF(ABS($F28-$G28)&gt;=PrSettings!$M$7,(ABS($F28-$G28-BM28+BN28)&lt;=1)*1,IF(AND(BP28,$F28=$G28,$F28&gt;=PrSettings!$M$6),(ABS(BM28-$F28)&lt;=1)*1,IF(AND(BP28,$F28+$G28&gt;=PrSettings!$M$8),(ABS(BM28-$F28)+ABS(BN28-$G28)&lt;=1)*1,""))),"")</f>
        <v/>
      </c>
      <c r="BT28" s="289"/>
      <c r="BV28" s="279" t="n">
        <f aca="false">$B28</f>
        <v>27</v>
      </c>
      <c r="BW28" s="280" t="str">
        <f aca="false">$C28</f>
        <v>Australia</v>
      </c>
      <c r="BX28" s="281" t="n">
        <f aca="false">$D28</f>
        <v>22</v>
      </c>
      <c r="BY28" s="280" t="str">
        <f aca="false">$E28</f>
        <v>Turkey</v>
      </c>
      <c r="BZ28" s="284"/>
      <c r="CA28" s="284"/>
      <c r="CB28" s="288"/>
      <c r="CC28" s="281" t="str">
        <f aca="false">IF(($F28&lt;&gt;"")*($G28&lt;&gt;"")*(BZ28&lt;&gt;"")*(CA28&lt;&gt;""),($F28&gt;$G28)*(BZ28&gt;CA28)+($F28=$G28)*(BZ28=CA28)+($F28&lt;$G28)*(BZ28&lt;CA28),"")</f>
        <v/>
      </c>
      <c r="CD28" s="281" t="str">
        <f aca="false">IF((CC28&lt;&gt;""),IF(OR($F28&lt;&gt;$G28,PrSettings!$M$4="●"),(($F28-$G28)=(BZ28-CA28))*1,0),"")</f>
        <v/>
      </c>
      <c r="CE28" s="281" t="str">
        <f aca="false">IF((CC28&lt;&gt;""),($F28=BZ28)*($G28=CA28),"")</f>
        <v/>
      </c>
      <c r="CF28" s="281" t="str">
        <f aca="false">IF(CC28&lt;&gt;"",IF(ABS($F28-$G28)&gt;=PrSettings!$M$7,(ABS($F28-$G28-BZ28+CA28)&lt;=1)*1,IF(AND(CC28,$F28=$G28,$F28&gt;=PrSettings!$M$6),(ABS(BZ28-$F28)&lt;=1)*1,IF(AND(CC28,$F28+$G28&gt;=PrSettings!$M$8),(ABS(BZ28-$F28)+ABS(CA28-$G28)&lt;=1)*1,""))),"")</f>
        <v/>
      </c>
      <c r="CG28" s="289"/>
      <c r="CI28" s="279" t="n">
        <f aca="false">$B28</f>
        <v>27</v>
      </c>
      <c r="CJ28" s="280" t="str">
        <f aca="false">$C28</f>
        <v>Australia</v>
      </c>
      <c r="CK28" s="281" t="n">
        <f aca="false">$D28</f>
        <v>22</v>
      </c>
      <c r="CL28" s="280" t="str">
        <f aca="false">$E28</f>
        <v>Turkey</v>
      </c>
      <c r="CM28" s="284"/>
      <c r="CN28" s="284"/>
      <c r="CO28" s="288"/>
      <c r="CP28" s="281" t="str">
        <f aca="false">IF(($F28&lt;&gt;"")*($G28&lt;&gt;"")*(CM28&lt;&gt;"")*(CN28&lt;&gt;""),($F28&gt;$G28)*(CM28&gt;CN28)+($F28=$G28)*(CM28=CN28)+($F28&lt;$G28)*(CM28&lt;CN28),"")</f>
        <v/>
      </c>
      <c r="CQ28" s="281" t="str">
        <f aca="false">IF((CP28&lt;&gt;""),IF(OR($F28&lt;&gt;$G28,PrSettings!$M$4="●"),(($F28-$G28)=(CM28-CN28))*1,0),"")</f>
        <v/>
      </c>
      <c r="CR28" s="281" t="str">
        <f aca="false">IF((CP28&lt;&gt;""),($F28=CM28)*($G28=CN28),"")</f>
        <v/>
      </c>
      <c r="CS28" s="281" t="str">
        <f aca="false">IF(CP28&lt;&gt;"",IF(ABS($F28-$G28)&gt;=PrSettings!$M$7,(ABS($F28-$G28-CM28+CN28)&lt;=1)*1,IF(AND(CP28,$F28=$G28,$F28&gt;=PrSettings!$M$6),(ABS(CM28-$F28)&lt;=1)*1,IF(AND(CP28,$F28+$G28&gt;=PrSettings!$M$8),(ABS(CM28-$F28)+ABS(CN28-$G28)&lt;=1)*1,""))),"")</f>
        <v/>
      </c>
      <c r="CT28" s="289"/>
      <c r="CV28" s="279" t="n">
        <f aca="false">$B28</f>
        <v>27</v>
      </c>
      <c r="CW28" s="280" t="str">
        <f aca="false">$C28</f>
        <v>Australia</v>
      </c>
      <c r="CX28" s="281" t="n">
        <f aca="false">$D28</f>
        <v>22</v>
      </c>
      <c r="CY28" s="280" t="str">
        <f aca="false">$E28</f>
        <v>Turkey</v>
      </c>
      <c r="CZ28" s="284"/>
      <c r="DA28" s="284"/>
      <c r="DB28" s="288"/>
      <c r="DC28" s="281" t="str">
        <f aca="false">IF(($F28&lt;&gt;"")*($G28&lt;&gt;"")*(CZ28&lt;&gt;"")*(DA28&lt;&gt;""),($F28&gt;$G28)*(CZ28&gt;DA28)+($F28=$G28)*(CZ28=DA28)+($F28&lt;$G28)*(CZ28&lt;DA28),"")</f>
        <v/>
      </c>
      <c r="DD28" s="281" t="str">
        <f aca="false">IF((DC28&lt;&gt;""),IF(OR($F28&lt;&gt;$G28,PrSettings!$M$4="●"),(($F28-$G28)=(CZ28-DA28))*1,0),"")</f>
        <v/>
      </c>
      <c r="DE28" s="281" t="str">
        <f aca="false">IF((DC28&lt;&gt;""),($F28=CZ28)*($G28=DA28),"")</f>
        <v/>
      </c>
      <c r="DF28" s="281" t="str">
        <f aca="false">IF(DC28&lt;&gt;"",IF(ABS($F28-$G28)&gt;=PrSettings!$M$7,(ABS($F28-$G28-CZ28+DA28)&lt;=1)*1,IF(AND(DC28,$F28=$G28,$F28&gt;=PrSettings!$M$6),(ABS(CZ28-$F28)&lt;=1)*1,IF(AND(DC28,$F28+$G28&gt;=PrSettings!$M$8),(ABS(CZ28-$F28)+ABS(DA28-$G28)&lt;=1)*1,""))),"")</f>
        <v/>
      </c>
      <c r="DG28" s="289"/>
      <c r="DI28" s="279" t="n">
        <f aca="false">$B28</f>
        <v>27</v>
      </c>
      <c r="DJ28" s="280" t="str">
        <f aca="false">$C28</f>
        <v>Australia</v>
      </c>
      <c r="DK28" s="281" t="n">
        <f aca="false">$D28</f>
        <v>22</v>
      </c>
      <c r="DL28" s="280" t="str">
        <f aca="false">$E28</f>
        <v>Turkey</v>
      </c>
      <c r="DM28" s="284"/>
      <c r="DN28" s="284"/>
      <c r="DO28" s="288"/>
      <c r="DP28" s="281" t="str">
        <f aca="false">IF(($F28&lt;&gt;"")*($G28&lt;&gt;"")*(DM28&lt;&gt;"")*(DN28&lt;&gt;""),($F28&gt;$G28)*(DM28&gt;DN28)+($F28=$G28)*(DM28=DN28)+($F28&lt;$G28)*(DM28&lt;DN28),"")</f>
        <v/>
      </c>
      <c r="DQ28" s="281" t="str">
        <f aca="false">IF((DP28&lt;&gt;""),IF(OR($F28&lt;&gt;$G28,PrSettings!$M$4="●"),(($F28-$G28)=(DM28-DN28))*1,0),"")</f>
        <v/>
      </c>
      <c r="DR28" s="281" t="str">
        <f aca="false">IF((DP28&lt;&gt;""),($F28=DM28)*($G28=DN28),"")</f>
        <v/>
      </c>
      <c r="DS28" s="281" t="str">
        <f aca="false">IF(DP28&lt;&gt;"",IF(ABS($F28-$G28)&gt;=PrSettings!$M$7,(ABS($F28-$G28-DM28+DN28)&lt;=1)*1,IF(AND(DP28,$F28=$G28,$F28&gt;=PrSettings!$M$6),(ABS(DM28-$F28)&lt;=1)*1,IF(AND(DP28,$F28+$G28&gt;=PrSettings!$M$8),(ABS(DM28-$F28)+ABS(DN28-$G28)&lt;=1)*1,""))),"")</f>
        <v/>
      </c>
      <c r="DT28" s="289"/>
      <c r="DV28" s="279" t="n">
        <f aca="false">$B28</f>
        <v>27</v>
      </c>
      <c r="DW28" s="280" t="str">
        <f aca="false">$C28</f>
        <v>Australia</v>
      </c>
      <c r="DX28" s="281" t="n">
        <f aca="false">$D28</f>
        <v>22</v>
      </c>
      <c r="DY28" s="280" t="str">
        <f aca="false">$E28</f>
        <v>Turkey</v>
      </c>
      <c r="DZ28" s="284"/>
      <c r="EA28" s="284"/>
      <c r="EB28" s="288"/>
      <c r="EC28" s="281" t="str">
        <f aca="false">IF(($F28&lt;&gt;"")*($G28&lt;&gt;"")*(DZ28&lt;&gt;"")*(EA28&lt;&gt;""),($F28&gt;$G28)*(DZ28&gt;EA28)+($F28=$G28)*(DZ28=EA28)+($F28&lt;$G28)*(DZ28&lt;EA28),"")</f>
        <v/>
      </c>
      <c r="ED28" s="281" t="str">
        <f aca="false">IF((EC28&lt;&gt;""),IF(OR($F28&lt;&gt;$G28,PrSettings!$M$4="●"),(($F28-$G28)=(DZ28-EA28))*1,0),"")</f>
        <v/>
      </c>
      <c r="EE28" s="281" t="str">
        <f aca="false">IF((EC28&lt;&gt;""),($F28=DZ28)*($G28=EA28),"")</f>
        <v/>
      </c>
      <c r="EF28" s="281" t="str">
        <f aca="false">IF(EC28&lt;&gt;"",IF(ABS($F28-$G28)&gt;=PrSettings!$M$7,(ABS($F28-$G28-DZ28+EA28)&lt;=1)*1,IF(AND(EC28,$F28=$G28,$F28&gt;=PrSettings!$M$6),(ABS(DZ28-$F28)&lt;=1)*1,IF(AND(EC28,$F28+$G28&gt;=PrSettings!$M$8),(ABS(DZ28-$F28)+ABS(EA28-$G28)&lt;=1)*1,""))),"")</f>
        <v/>
      </c>
      <c r="EG28" s="289"/>
      <c r="EI28" s="279" t="n">
        <f aca="false">$B28</f>
        <v>27</v>
      </c>
      <c r="EJ28" s="280" t="str">
        <f aca="false">$C28</f>
        <v>Australia</v>
      </c>
      <c r="EK28" s="281" t="n">
        <f aca="false">$D28</f>
        <v>22</v>
      </c>
      <c r="EL28" s="280" t="str">
        <f aca="false">$E28</f>
        <v>Turkey</v>
      </c>
      <c r="EM28" s="284"/>
      <c r="EN28" s="284"/>
      <c r="EO28" s="288"/>
      <c r="EP28" s="281" t="str">
        <f aca="false">IF(($F28&lt;&gt;"")*($G28&lt;&gt;"")*(EM28&lt;&gt;"")*(EN28&lt;&gt;""),($F28&gt;$G28)*(EM28&gt;EN28)+($F28=$G28)*(EM28=EN28)+($F28&lt;$G28)*(EM28&lt;EN28),"")</f>
        <v/>
      </c>
      <c r="EQ28" s="281" t="str">
        <f aca="false">IF((EP28&lt;&gt;""),IF(OR($F28&lt;&gt;$G28,PrSettings!$M$4="●"),(($F28-$G28)=(EM28-EN28))*1,0),"")</f>
        <v/>
      </c>
      <c r="ER28" s="281" t="str">
        <f aca="false">IF((EP28&lt;&gt;""),($F28=EM28)*($G28=EN28),"")</f>
        <v/>
      </c>
      <c r="ES28" s="281" t="str">
        <f aca="false">IF(EP28&lt;&gt;"",IF(ABS($F28-$G28)&gt;=PrSettings!$M$7,(ABS($F28-$G28-EM28+EN28)&lt;=1)*1,IF(AND(EP28,$F28=$G28,$F28&gt;=PrSettings!$M$6),(ABS(EM28-$F28)&lt;=1)*1,IF(AND(EP28,$F28+$G28&gt;=PrSettings!$M$8),(ABS(EM28-$F28)+ABS(EN28-$G28)&lt;=1)*1,""))),"")</f>
        <v/>
      </c>
      <c r="ET28" s="289"/>
      <c r="EV28" s="279" t="n">
        <f aca="false">$B28</f>
        <v>27</v>
      </c>
      <c r="EW28" s="280" t="str">
        <f aca="false">$C28</f>
        <v>Australia</v>
      </c>
      <c r="EX28" s="281" t="n">
        <f aca="false">$D28</f>
        <v>22</v>
      </c>
      <c r="EY28" s="280" t="str">
        <f aca="false">$E28</f>
        <v>Turkey</v>
      </c>
      <c r="EZ28" s="284"/>
      <c r="FA28" s="284"/>
      <c r="FB28" s="288"/>
      <c r="FC28" s="281" t="str">
        <f aca="false">IF(($F28&lt;&gt;"")*($G28&lt;&gt;"")*(EZ28&lt;&gt;"")*(FA28&lt;&gt;""),($F28&gt;$G28)*(EZ28&gt;FA28)+($F28=$G28)*(EZ28=FA28)+($F28&lt;$G28)*(EZ28&lt;FA28),"")</f>
        <v/>
      </c>
      <c r="FD28" s="281" t="str">
        <f aca="false">IF((FC28&lt;&gt;""),IF(OR($F28&lt;&gt;$G28,PrSettings!$M$4="●"),(($F28-$G28)=(EZ28-FA28))*1,0),"")</f>
        <v/>
      </c>
      <c r="FE28" s="281" t="str">
        <f aca="false">IF((FC28&lt;&gt;""),($F28=EZ28)*($G28=FA28),"")</f>
        <v/>
      </c>
      <c r="FF28" s="281" t="str">
        <f aca="false">IF(FC28&lt;&gt;"",IF(ABS($F28-$G28)&gt;=PrSettings!$M$7,(ABS($F28-$G28-EZ28+FA28)&lt;=1)*1,IF(AND(FC28,$F28=$G28,$F28&gt;=PrSettings!$M$6),(ABS(EZ28-$F28)&lt;=1)*1,IF(AND(FC28,$F28+$G28&gt;=PrSettings!$M$8),(ABS(EZ28-$F28)+ABS(FA28-$G28)&lt;=1)*1,""))),"")</f>
        <v/>
      </c>
      <c r="FG28" s="289"/>
      <c r="FI28" s="279" t="n">
        <f aca="false">$B28</f>
        <v>27</v>
      </c>
      <c r="FJ28" s="280" t="str">
        <f aca="false">$C28</f>
        <v>Australia</v>
      </c>
      <c r="FK28" s="281" t="n">
        <f aca="false">$D28</f>
        <v>22</v>
      </c>
      <c r="FL28" s="280" t="str">
        <f aca="false">$E28</f>
        <v>Turkey</v>
      </c>
      <c r="FM28" s="284"/>
      <c r="FN28" s="284"/>
      <c r="FO28" s="288"/>
      <c r="FP28" s="281" t="str">
        <f aca="false">IF(($F28&lt;&gt;"")*($G28&lt;&gt;"")*(FM28&lt;&gt;"")*(FN28&lt;&gt;""),($F28&gt;$G28)*(FM28&gt;FN28)+($F28=$G28)*(FM28=FN28)+($F28&lt;$G28)*(FM28&lt;FN28),"")</f>
        <v/>
      </c>
      <c r="FQ28" s="281" t="str">
        <f aca="false">IF((FP28&lt;&gt;""),IF(OR($F28&lt;&gt;$G28,PrSettings!$M$4="●"),(($F28-$G28)=(FM28-FN28))*1,0),"")</f>
        <v/>
      </c>
      <c r="FR28" s="281" t="str">
        <f aca="false">IF((FP28&lt;&gt;""),($F28=FM28)*($G28=FN28),"")</f>
        <v/>
      </c>
      <c r="FS28" s="281" t="str">
        <f aca="false">IF(FP28&lt;&gt;"",IF(ABS($F28-$G28)&gt;=PrSettings!$M$7,(ABS($F28-$G28-FM28+FN28)&lt;=1)*1,IF(AND(FP28,$F28=$G28,$F28&gt;=PrSettings!$M$6),(ABS(FM28-$F28)&lt;=1)*1,IF(AND(FP28,$F28+$G28&gt;=PrSettings!$M$8),(ABS(FM28-$F28)+ABS(FN28-$G28)&lt;=1)*1,""))),"")</f>
        <v/>
      </c>
      <c r="FT28" s="289"/>
      <c r="FV28" s="279" t="n">
        <f aca="false">$B28</f>
        <v>27</v>
      </c>
      <c r="FW28" s="280" t="str">
        <f aca="false">$C28</f>
        <v>Australia</v>
      </c>
      <c r="FX28" s="281" t="n">
        <f aca="false">$D28</f>
        <v>22</v>
      </c>
      <c r="FY28" s="280" t="str">
        <f aca="false">$E28</f>
        <v>Turkey</v>
      </c>
      <c r="FZ28" s="284"/>
      <c r="GA28" s="284"/>
      <c r="GB28" s="288"/>
      <c r="GC28" s="281" t="str">
        <f aca="false">IF(($F28&lt;&gt;"")*($G28&lt;&gt;"")*(FZ28&lt;&gt;"")*(GA28&lt;&gt;""),($F28&gt;$G28)*(FZ28&gt;GA28)+($F28=$G28)*(FZ28=GA28)+($F28&lt;$G28)*(FZ28&lt;GA28),"")</f>
        <v/>
      </c>
      <c r="GD28" s="281" t="str">
        <f aca="false">IF((GC28&lt;&gt;""),IF(OR($F28&lt;&gt;$G28,PrSettings!$M$4="●"),(($F28-$G28)=(FZ28-GA28))*1,0),"")</f>
        <v/>
      </c>
      <c r="GE28" s="281" t="str">
        <f aca="false">IF((GC28&lt;&gt;""),($F28=FZ28)*($G28=GA28),"")</f>
        <v/>
      </c>
      <c r="GF28" s="281" t="str">
        <f aca="false">IF(GC28&lt;&gt;"",IF(ABS($F28-$G28)&gt;=PrSettings!$M$7,(ABS($F28-$G28-FZ28+GA28)&lt;=1)*1,IF(AND(GC28,$F28=$G28,$F28&gt;=PrSettings!$M$6),(ABS(FZ28-$F28)&lt;=1)*1,IF(AND(GC28,$F28+$G28&gt;=PrSettings!$M$8),(ABS(FZ28-$F28)+ABS(GA28-$G28)&lt;=1)*1,""))),"")</f>
        <v/>
      </c>
      <c r="GG28" s="289"/>
      <c r="GI28" s="279" t="n">
        <f aca="false">$B28</f>
        <v>27</v>
      </c>
      <c r="GJ28" s="280" t="str">
        <f aca="false">$C28</f>
        <v>Australia</v>
      </c>
      <c r="GK28" s="281" t="n">
        <f aca="false">$D28</f>
        <v>22</v>
      </c>
      <c r="GL28" s="280" t="str">
        <f aca="false">$E28</f>
        <v>Turkey</v>
      </c>
      <c r="GM28" s="284"/>
      <c r="GN28" s="284"/>
      <c r="GO28" s="288"/>
      <c r="GP28" s="281" t="str">
        <f aca="false">IF(($F28&lt;&gt;"")*($G28&lt;&gt;"")*(GM28&lt;&gt;"")*(GN28&lt;&gt;""),($F28&gt;$G28)*(GM28&gt;GN28)+($F28=$G28)*(GM28=GN28)+($F28&lt;$G28)*(GM28&lt;GN28),"")</f>
        <v/>
      </c>
      <c r="GQ28" s="281" t="str">
        <f aca="false">IF((GP28&lt;&gt;""),IF(OR($F28&lt;&gt;$G28,PrSettings!$M$4="●"),(($F28-$G28)=(GM28-GN28))*1,0),"")</f>
        <v/>
      </c>
      <c r="GR28" s="281" t="str">
        <f aca="false">IF((GP28&lt;&gt;""),($F28=GM28)*($G28=GN28),"")</f>
        <v/>
      </c>
      <c r="GS28" s="281" t="str">
        <f aca="false">IF(GP28&lt;&gt;"",IF(ABS($F28-$G28)&gt;=PrSettings!$M$7,(ABS($F28-$G28-GM28+GN28)&lt;=1)*1,IF(AND(GP28,$F28=$G28,$F28&gt;=PrSettings!$M$6),(ABS(GM28-$F28)&lt;=1)*1,IF(AND(GP28,$F28+$G28&gt;=PrSettings!$M$8),(ABS(GM28-$F28)+ABS(GN28-$G28)&lt;=1)*1,""))),"")</f>
        <v/>
      </c>
      <c r="GT28" s="289"/>
      <c r="GV28" s="279" t="n">
        <f aca="false">$B28</f>
        <v>27</v>
      </c>
      <c r="GW28" s="280" t="str">
        <f aca="false">$C28</f>
        <v>Australia</v>
      </c>
      <c r="GX28" s="281" t="n">
        <f aca="false">$D28</f>
        <v>22</v>
      </c>
      <c r="GY28" s="280" t="str">
        <f aca="false">$E28</f>
        <v>Turkey</v>
      </c>
      <c r="GZ28" s="284"/>
      <c r="HA28" s="284"/>
      <c r="HB28" s="288"/>
      <c r="HC28" s="281" t="str">
        <f aca="false">IF(($F28&lt;&gt;"")*($G28&lt;&gt;"")*(GZ28&lt;&gt;"")*(HA28&lt;&gt;""),($F28&gt;$G28)*(GZ28&gt;HA28)+($F28=$G28)*(GZ28=HA28)+($F28&lt;$G28)*(GZ28&lt;HA28),"")</f>
        <v/>
      </c>
      <c r="HD28" s="281" t="str">
        <f aca="false">IF((HC28&lt;&gt;""),IF(OR($F28&lt;&gt;$G28,PrSettings!$M$4="●"),(($F28-$G28)=(GZ28-HA28))*1,0),"")</f>
        <v/>
      </c>
      <c r="HE28" s="281" t="str">
        <f aca="false">IF((HC28&lt;&gt;""),($F28=GZ28)*($G28=HA28),"")</f>
        <v/>
      </c>
      <c r="HF28" s="281" t="str">
        <f aca="false">IF(HC28&lt;&gt;"",IF(ABS($F28-$G28)&gt;=PrSettings!$M$7,(ABS($F28-$G28-GZ28+HA28)&lt;=1)*1,IF(AND(HC28,$F28=$G28,$F28&gt;=PrSettings!$M$6),(ABS(GZ28-$F28)&lt;=1)*1,IF(AND(HC28,$F28+$G28&gt;=PrSettings!$M$8),(ABS(GZ28-$F28)+ABS(HA28-$G28)&lt;=1)*1,""))),"")</f>
        <v/>
      </c>
      <c r="HG28" s="289"/>
      <c r="HI28" s="279" t="n">
        <f aca="false">$B28</f>
        <v>27</v>
      </c>
      <c r="HJ28" s="280" t="str">
        <f aca="false">$C28</f>
        <v>Australia</v>
      </c>
      <c r="HK28" s="281" t="n">
        <f aca="false">$D28</f>
        <v>22</v>
      </c>
      <c r="HL28" s="280" t="str">
        <f aca="false">$E28</f>
        <v>Turkey</v>
      </c>
      <c r="HM28" s="284"/>
      <c r="HN28" s="284"/>
      <c r="HO28" s="288"/>
      <c r="HP28" s="281" t="str">
        <f aca="false">IF(($F28&lt;&gt;"")*($G28&lt;&gt;"")*(HM28&lt;&gt;"")*(HN28&lt;&gt;""),($F28&gt;$G28)*(HM28&gt;HN28)+($F28=$G28)*(HM28=HN28)+($F28&lt;$G28)*(HM28&lt;HN28),"")</f>
        <v/>
      </c>
      <c r="HQ28" s="281" t="str">
        <f aca="false">IF((HP28&lt;&gt;""),IF(OR($F28&lt;&gt;$G28,PrSettings!$M$4="●"),(($F28-$G28)=(HM28-HN28))*1,0),"")</f>
        <v/>
      </c>
      <c r="HR28" s="281" t="str">
        <f aca="false">IF((HP28&lt;&gt;""),($F28=HM28)*($G28=HN28),"")</f>
        <v/>
      </c>
      <c r="HS28" s="281" t="str">
        <f aca="false">IF(HP28&lt;&gt;"",IF(ABS($F28-$G28)&gt;=PrSettings!$M$7,(ABS($F28-$G28-HM28+HN28)&lt;=1)*1,IF(AND(HP28,$F28=$G28,$F28&gt;=PrSettings!$M$6),(ABS(HM28-$F28)&lt;=1)*1,IF(AND(HP28,$F28+$G28&gt;=PrSettings!$M$8),(ABS(HM28-$F28)+ABS(HN28-$G28)&lt;=1)*1,""))),"")</f>
        <v/>
      </c>
      <c r="HT28" s="289"/>
      <c r="HV28" s="279" t="n">
        <f aca="false">$B28</f>
        <v>27</v>
      </c>
      <c r="HW28" s="280" t="str">
        <f aca="false">$C28</f>
        <v>Australia</v>
      </c>
      <c r="HX28" s="281" t="n">
        <f aca="false">$D28</f>
        <v>22</v>
      </c>
      <c r="HY28" s="280" t="str">
        <f aca="false">$E28</f>
        <v>Turkey</v>
      </c>
      <c r="HZ28" s="284"/>
      <c r="IA28" s="284"/>
      <c r="IB28" s="288"/>
      <c r="IC28" s="281" t="str">
        <f aca="false">IF(($F28&lt;&gt;"")*($G28&lt;&gt;"")*(HZ28&lt;&gt;"")*(IA28&lt;&gt;""),($F28&gt;$G28)*(HZ28&gt;IA28)+($F28=$G28)*(HZ28=IA28)+($F28&lt;$G28)*(HZ28&lt;IA28),"")</f>
        <v/>
      </c>
      <c r="ID28" s="281" t="str">
        <f aca="false">IF((IC28&lt;&gt;""),IF(OR($F28&lt;&gt;$G28,PrSettings!$M$4="●"),(($F28-$G28)=(HZ28-IA28))*1,0),"")</f>
        <v/>
      </c>
      <c r="IE28" s="281" t="str">
        <f aca="false">IF((IC28&lt;&gt;""),($F28=HZ28)*($G28=IA28),"")</f>
        <v/>
      </c>
      <c r="IF28" s="281" t="str">
        <f aca="false">IF(IC28&lt;&gt;"",IF(ABS($F28-$G28)&gt;=PrSettings!$M$7,(ABS($F28-$G28-HZ28+IA28)&lt;=1)*1,IF(AND(IC28,$F28=$G28,$F28&gt;=PrSettings!$M$6),(ABS(HZ28-$F28)&lt;=1)*1,IF(AND(IC28,$F28+$G28&gt;=PrSettings!$M$8),(ABS(HZ28-$F28)+ABS(IA28-$G28)&lt;=1)*1,""))),"")</f>
        <v/>
      </c>
      <c r="IG28" s="289"/>
      <c r="II28" s="279" t="n">
        <f aca="false">$B28</f>
        <v>27</v>
      </c>
      <c r="IJ28" s="280" t="str">
        <f aca="false">$C28</f>
        <v>Australia</v>
      </c>
      <c r="IK28" s="281" t="n">
        <f aca="false">$D28</f>
        <v>22</v>
      </c>
      <c r="IL28" s="280" t="str">
        <f aca="false">$E28</f>
        <v>Turkey</v>
      </c>
      <c r="IM28" s="284"/>
      <c r="IN28" s="284"/>
      <c r="IO28" s="288"/>
      <c r="IP28" s="281" t="str">
        <f aca="false">IF(($F28&lt;&gt;"")*($G28&lt;&gt;"")*(IM28&lt;&gt;"")*(IN28&lt;&gt;""),($F28&gt;$G28)*(IM28&gt;IN28)+($F28=$G28)*(IM28=IN28)+($F28&lt;$G28)*(IM28&lt;IN28),"")</f>
        <v/>
      </c>
      <c r="IQ28" s="281" t="str">
        <f aca="false">IF((IP28&lt;&gt;""),IF(OR($F28&lt;&gt;$G28,PrSettings!$M$4="●"),(($F28-$G28)=(IM28-IN28))*1,0),"")</f>
        <v/>
      </c>
      <c r="IR28" s="281" t="str">
        <f aca="false">IF((IP28&lt;&gt;""),($F28=IM28)*($G28=IN28),"")</f>
        <v/>
      </c>
      <c r="IS28" s="281" t="str">
        <f aca="false">IF(IP28&lt;&gt;"",IF(ABS($F28-$G28)&gt;=PrSettings!$M$7,(ABS($F28-$G28-IM28+IN28)&lt;=1)*1,IF(AND(IP28,$F28=$G28,$F28&gt;=PrSettings!$M$6),(ABS(IM28-$F28)&lt;=1)*1,IF(AND(IP28,$F28+$G28&gt;=PrSettings!$M$8),(ABS(IM28-$F28)+ABS(IN28-$G28)&lt;=1)*1,""))),"")</f>
        <v/>
      </c>
      <c r="IT28" s="289"/>
      <c r="IV28" s="279" t="n">
        <f aca="false">$B28</f>
        <v>27</v>
      </c>
      <c r="IW28" s="280" t="str">
        <f aca="false">$C28</f>
        <v>Australia</v>
      </c>
      <c r="IX28" s="281" t="n">
        <f aca="false">$D28</f>
        <v>22</v>
      </c>
      <c r="IY28" s="280" t="str">
        <f aca="false">$E28</f>
        <v>Turkey</v>
      </c>
      <c r="IZ28" s="284"/>
      <c r="JA28" s="284"/>
      <c r="JB28" s="288"/>
      <c r="JC28" s="281" t="str">
        <f aca="false">IF(($F28&lt;&gt;"")*($G28&lt;&gt;"")*(IZ28&lt;&gt;"")*(JA28&lt;&gt;""),($F28&gt;$G28)*(IZ28&gt;JA28)+($F28=$G28)*(IZ28=JA28)+($F28&lt;$G28)*(IZ28&lt;JA28),"")</f>
        <v/>
      </c>
      <c r="JD28" s="281" t="str">
        <f aca="false">IF((JC28&lt;&gt;""),IF(OR($F28&lt;&gt;$G28,PrSettings!$M$4="●"),(($F28-$G28)=(IZ28-JA28))*1,0),"")</f>
        <v/>
      </c>
      <c r="JE28" s="281" t="str">
        <f aca="false">IF((JC28&lt;&gt;""),($F28=IZ28)*($G28=JA28),"")</f>
        <v/>
      </c>
      <c r="JF28" s="281" t="str">
        <f aca="false">IF(JC28&lt;&gt;"",IF(ABS($F28-$G28)&gt;=PrSettings!$M$7,(ABS($F28-$G28-IZ28+JA28)&lt;=1)*1,IF(AND(JC28,$F28=$G28,$F28&gt;=PrSettings!$M$6),(ABS(IZ28-$F28)&lt;=1)*1,IF(AND(JC28,$F28+$G28&gt;=PrSettings!$M$8),(ABS(IZ28-$F28)+ABS(JA28-$G28)&lt;=1)*1,""))),"")</f>
        <v/>
      </c>
      <c r="JG28" s="289"/>
      <c r="JI28" s="279" t="n">
        <f aca="false">$B28</f>
        <v>27</v>
      </c>
      <c r="JJ28" s="280" t="str">
        <f aca="false">$C28</f>
        <v>Australia</v>
      </c>
      <c r="JK28" s="281" t="n">
        <f aca="false">$D28</f>
        <v>22</v>
      </c>
      <c r="JL28" s="280" t="str">
        <f aca="false">$E28</f>
        <v>Turkey</v>
      </c>
      <c r="JM28" s="284"/>
      <c r="JN28" s="284"/>
      <c r="JO28" s="288"/>
      <c r="JP28" s="281" t="str">
        <f aca="false">IF(($F28&lt;&gt;"")*($G28&lt;&gt;"")*(JM28&lt;&gt;"")*(JN28&lt;&gt;""),($F28&gt;$G28)*(JM28&gt;JN28)+($F28=$G28)*(JM28=JN28)+($F28&lt;$G28)*(JM28&lt;JN28),"")</f>
        <v/>
      </c>
      <c r="JQ28" s="281" t="str">
        <f aca="false">IF((JP28&lt;&gt;""),IF(OR($F28&lt;&gt;$G28,PrSettings!$M$4="●"),(($F28-$G28)=(JM28-JN28))*1,0),"")</f>
        <v/>
      </c>
      <c r="JR28" s="281" t="str">
        <f aca="false">IF((JP28&lt;&gt;""),($F28=JM28)*($G28=JN28),"")</f>
        <v/>
      </c>
      <c r="JS28" s="281" t="str">
        <f aca="false">IF(JP28&lt;&gt;"",IF(ABS($F28-$G28)&gt;=PrSettings!$M$7,(ABS($F28-$G28-JM28+JN28)&lt;=1)*1,IF(AND(JP28,$F28=$G28,$F28&gt;=PrSettings!$M$6),(ABS(JM28-$F28)&lt;=1)*1,IF(AND(JP28,$F28+$G28&gt;=PrSettings!$M$8),(ABS(JM28-$F28)+ABS(JN28-$G28)&lt;=1)*1,""))),"")</f>
        <v/>
      </c>
      <c r="JT28" s="289"/>
      <c r="JV28" s="279" t="n">
        <f aca="false">$B28</f>
        <v>27</v>
      </c>
      <c r="JW28" s="280" t="str">
        <f aca="false">$C28</f>
        <v>Australia</v>
      </c>
      <c r="JX28" s="281" t="n">
        <f aca="false">$D28</f>
        <v>22</v>
      </c>
      <c r="JY28" s="280" t="str">
        <f aca="false">$E28</f>
        <v>Turkey</v>
      </c>
      <c r="JZ28" s="284"/>
      <c r="KA28" s="284"/>
      <c r="KB28" s="288"/>
      <c r="KC28" s="281" t="str">
        <f aca="false">IF(($F28&lt;&gt;"")*($G28&lt;&gt;"")*(JZ28&lt;&gt;"")*(KA28&lt;&gt;""),($F28&gt;$G28)*(JZ28&gt;KA28)+($F28=$G28)*(JZ28=KA28)+($F28&lt;$G28)*(JZ28&lt;KA28),"")</f>
        <v/>
      </c>
      <c r="KD28" s="281" t="str">
        <f aca="false">IF((KC28&lt;&gt;""),IF(OR($F28&lt;&gt;$G28,PrSettings!$M$4="●"),(($F28-$G28)=(JZ28-KA28))*1,0),"")</f>
        <v/>
      </c>
      <c r="KE28" s="281" t="str">
        <f aca="false">IF((KC28&lt;&gt;""),($F28=JZ28)*($G28=KA28),"")</f>
        <v/>
      </c>
      <c r="KF28" s="281" t="str">
        <f aca="false">IF(KC28&lt;&gt;"",IF(ABS($F28-$G28)&gt;=PrSettings!$M$7,(ABS($F28-$G28-JZ28+KA28)&lt;=1)*1,IF(AND(KC28,$F28=$G28,$F28&gt;=PrSettings!$M$6),(ABS(JZ28-$F28)&lt;=1)*1,IF(AND(KC28,$F28+$G28&gt;=PrSettings!$M$8),(ABS(JZ28-$F28)+ABS(KA28-$G28)&lt;=1)*1,""))),"")</f>
        <v/>
      </c>
      <c r="KG28" s="289"/>
      <c r="KI28" s="279" t="n">
        <f aca="false">$B28</f>
        <v>27</v>
      </c>
      <c r="KJ28" s="280" t="str">
        <f aca="false">$C28</f>
        <v>Australia</v>
      </c>
      <c r="KK28" s="281" t="n">
        <f aca="false">$D28</f>
        <v>22</v>
      </c>
      <c r="KL28" s="280" t="str">
        <f aca="false">$E28</f>
        <v>Turkey</v>
      </c>
      <c r="KM28" s="284"/>
      <c r="KN28" s="284"/>
      <c r="KO28" s="288"/>
      <c r="KP28" s="281" t="str">
        <f aca="false">IF(($F28&lt;&gt;"")*($G28&lt;&gt;"")*(KM28&lt;&gt;"")*(KN28&lt;&gt;""),($F28&gt;$G28)*(KM28&gt;KN28)+($F28=$G28)*(KM28=KN28)+($F28&lt;$G28)*(KM28&lt;KN28),"")</f>
        <v/>
      </c>
      <c r="KQ28" s="281" t="str">
        <f aca="false">IF((KP28&lt;&gt;""),IF(OR($F28&lt;&gt;$G28,PrSettings!$M$4="●"),(($F28-$G28)=(KM28-KN28))*1,0),"")</f>
        <v/>
      </c>
      <c r="KR28" s="281" t="str">
        <f aca="false">IF((KP28&lt;&gt;""),($F28=KM28)*($G28=KN28),"")</f>
        <v/>
      </c>
      <c r="KS28" s="281" t="str">
        <f aca="false">IF(KP28&lt;&gt;"",IF(ABS($F28-$G28)&gt;=PrSettings!$M$7,(ABS($F28-$G28-KM28+KN28)&lt;=1)*1,IF(AND(KP28,$F28=$G28,$F28&gt;=PrSettings!$M$6),(ABS(KM28-$F28)&lt;=1)*1,IF(AND(KP28,$F28+$G28&gt;=PrSettings!$M$8),(ABS(KM28-$F28)+ABS(KN28-$G28)&lt;=1)*1,""))),"")</f>
        <v/>
      </c>
      <c r="KT28" s="289"/>
      <c r="KV28" s="279" t="n">
        <f aca="false">$B28</f>
        <v>27</v>
      </c>
      <c r="KW28" s="280" t="str">
        <f aca="false">$C28</f>
        <v>Australia</v>
      </c>
      <c r="KX28" s="281" t="n">
        <f aca="false">$D28</f>
        <v>22</v>
      </c>
      <c r="KY28" s="280" t="str">
        <f aca="false">$E28</f>
        <v>Turkey</v>
      </c>
      <c r="KZ28" s="284"/>
      <c r="LA28" s="284"/>
      <c r="LB28" s="288"/>
      <c r="LC28" s="281" t="str">
        <f aca="false">IF(($F28&lt;&gt;"")*($G28&lt;&gt;"")*(KZ28&lt;&gt;"")*(LA28&lt;&gt;""),($F28&gt;$G28)*(KZ28&gt;LA28)+($F28=$G28)*(KZ28=LA28)+($F28&lt;$G28)*(KZ28&lt;LA28),"")</f>
        <v/>
      </c>
      <c r="LD28" s="281" t="str">
        <f aca="false">IF((LC28&lt;&gt;""),IF(OR($F28&lt;&gt;$G28,PrSettings!$M$4="●"),(($F28-$G28)=(KZ28-LA28))*1,0),"")</f>
        <v/>
      </c>
      <c r="LE28" s="281" t="str">
        <f aca="false">IF((LC28&lt;&gt;""),($F28=KZ28)*($G28=LA28),"")</f>
        <v/>
      </c>
      <c r="LF28" s="281" t="str">
        <f aca="false">IF(LC28&lt;&gt;"",IF(ABS($F28-$G28)&gt;=PrSettings!$M$7,(ABS($F28-$G28-KZ28+LA28)&lt;=1)*1,IF(AND(LC28,$F28=$G28,$F28&gt;=PrSettings!$M$6),(ABS(KZ28-$F28)&lt;=1)*1,IF(AND(LC28,$F28+$G28&gt;=PrSettings!$M$8),(ABS(KZ28-$F28)+ABS(LA28-$G28)&lt;=1)*1,""))),"")</f>
        <v/>
      </c>
      <c r="LG28" s="289"/>
      <c r="LI28" s="279" t="n">
        <f aca="false">$B28</f>
        <v>27</v>
      </c>
      <c r="LJ28" s="280" t="str">
        <f aca="false">$C28</f>
        <v>Australia</v>
      </c>
      <c r="LK28" s="281" t="n">
        <f aca="false">$D28</f>
        <v>22</v>
      </c>
      <c r="LL28" s="280" t="str">
        <f aca="false">$E28</f>
        <v>Turkey</v>
      </c>
      <c r="LM28" s="284"/>
      <c r="LN28" s="284"/>
      <c r="LO28" s="288"/>
      <c r="LP28" s="281" t="str">
        <f aca="false">IF(($F28&lt;&gt;"")*($G28&lt;&gt;"")*(LM28&lt;&gt;"")*(LN28&lt;&gt;""),($F28&gt;$G28)*(LM28&gt;LN28)+($F28=$G28)*(LM28=LN28)+($F28&lt;$G28)*(LM28&lt;LN28),"")</f>
        <v/>
      </c>
      <c r="LQ28" s="281" t="str">
        <f aca="false">IF((LP28&lt;&gt;""),IF(OR($F28&lt;&gt;$G28,PrSettings!$M$4="●"),(($F28-$G28)=(LM28-LN28))*1,0),"")</f>
        <v/>
      </c>
      <c r="LR28" s="281" t="str">
        <f aca="false">IF((LP28&lt;&gt;""),($F28=LM28)*($G28=LN28),"")</f>
        <v/>
      </c>
      <c r="LS28" s="281" t="str">
        <f aca="false">IF(LP28&lt;&gt;"",IF(ABS($F28-$G28)&gt;=PrSettings!$M$7,(ABS($F28-$G28-LM28+LN28)&lt;=1)*1,IF(AND(LP28,$F28=$G28,$F28&gt;=PrSettings!$M$6),(ABS(LM28-$F28)&lt;=1)*1,IF(AND(LP28,$F28+$G28&gt;=PrSettings!$M$8),(ABS(LM28-$F28)+ABS(LN28-$G28)&lt;=1)*1,""))),"")</f>
        <v/>
      </c>
      <c r="LT28" s="289"/>
      <c r="LV28" s="279" t="n">
        <f aca="false">$B28</f>
        <v>27</v>
      </c>
      <c r="LW28" s="280" t="str">
        <f aca="false">$C28</f>
        <v>Australia</v>
      </c>
      <c r="LX28" s="281" t="n">
        <f aca="false">$D28</f>
        <v>22</v>
      </c>
      <c r="LY28" s="280" t="str">
        <f aca="false">$E28</f>
        <v>Turkey</v>
      </c>
      <c r="LZ28" s="284"/>
      <c r="MA28" s="284"/>
      <c r="MB28" s="288"/>
      <c r="MC28" s="281" t="str">
        <f aca="false">IF(($F28&lt;&gt;"")*($G28&lt;&gt;"")*(LZ28&lt;&gt;"")*(MA28&lt;&gt;""),($F28&gt;$G28)*(LZ28&gt;MA28)+($F28=$G28)*(LZ28=MA28)+($F28&lt;$G28)*(LZ28&lt;MA28),"")</f>
        <v/>
      </c>
      <c r="MD28" s="281" t="str">
        <f aca="false">IF((MC28&lt;&gt;""),IF(OR($F28&lt;&gt;$G28,PrSettings!$M$4="●"),(($F28-$G28)=(LZ28-MA28))*1,0),"")</f>
        <v/>
      </c>
      <c r="ME28" s="281" t="str">
        <f aca="false">IF((MC28&lt;&gt;""),($F28=LZ28)*($G28=MA28),"")</f>
        <v/>
      </c>
      <c r="MF28" s="281" t="str">
        <f aca="false">IF(MC28&lt;&gt;"",IF(ABS($F28-$G28)&gt;=PrSettings!$M$7,(ABS($F28-$G28-LZ28+MA28)&lt;=1)*1,IF(AND(MC28,$F28=$G28,$F28&gt;=PrSettings!$M$6),(ABS(LZ28-$F28)&lt;=1)*1,IF(AND(MC28,$F28+$G28&gt;=PrSettings!$M$8),(ABS(LZ28-$F28)+ABS(MA28-$G28)&lt;=1)*1,""))),"")</f>
        <v/>
      </c>
      <c r="MG28" s="289"/>
    </row>
    <row r="29" customFormat="false" ht="15.75" hidden="false" customHeight="false" outlineLevel="0" collapsed="false">
      <c r="B29" s="279" t="n">
        <f aca="false">INDEX(Groups!$C$7:$C$65,MATCH(C29,Groups!$D$7:$D$65,0))</f>
        <v>16</v>
      </c>
      <c r="C29" s="280" t="str">
        <f aca="false">CalcD!$P$24</f>
        <v>USA</v>
      </c>
      <c r="D29" s="281" t="n">
        <f aca="false">INDEX(Groups!$C$7:$C$65,MATCH(E29,Groups!$D$7:$D$65,0))</f>
        <v>27</v>
      </c>
      <c r="E29" s="280" t="str">
        <f aca="false">CalcD!$Q$24</f>
        <v>Australia</v>
      </c>
      <c r="F29" s="282" t="n">
        <f aca="false">CalcD!$R$24</f>
        <v>2</v>
      </c>
      <c r="G29" s="283" t="n">
        <f aca="false">CalcD!$S$24</f>
        <v>1</v>
      </c>
      <c r="I29" s="279" t="n">
        <f aca="false">$B29</f>
        <v>16</v>
      </c>
      <c r="J29" s="280" t="str">
        <f aca="false">$C29</f>
        <v>USA</v>
      </c>
      <c r="K29" s="281" t="n">
        <f aca="false">$D29</f>
        <v>27</v>
      </c>
      <c r="L29" s="280" t="str">
        <f aca="false">$E29</f>
        <v>Australia</v>
      </c>
      <c r="M29" s="284"/>
      <c r="N29" s="284"/>
      <c r="O29" s="288"/>
      <c r="P29" s="281" t="str">
        <f aca="false">IF(($F29&lt;&gt;"")*($G29&lt;&gt;"")*(M29&lt;&gt;"")*(N29&lt;&gt;""),($F29&gt;$G29)*(M29&gt;N29)+($F29=$G29)*(M29=N29)+($F29&lt;$G29)*(M29&lt;N29),"")</f>
        <v/>
      </c>
      <c r="Q29" s="281" t="str">
        <f aca="false">IF((P29&lt;&gt;""),IF(OR($F29&lt;&gt;$G29,PrSettings!$M$4="●"),(($F29-$G29)=(M29-N29))*1,0),"")</f>
        <v/>
      </c>
      <c r="R29" s="281" t="str">
        <f aca="false">IF((P29&lt;&gt;""),($F29=M29)*($G29=N29),"")</f>
        <v/>
      </c>
      <c r="S29" s="281" t="str">
        <f aca="false">IF(P29&lt;&gt;"",IF(ABS($F29-$G29)&gt;=PrSettings!$M$7,(ABS($F29-$G29-M29+N29)&lt;=1)*1,IF(AND(P29,$F29=$G29,$F29&gt;=PrSettings!$M$6),(ABS(M29-$F29)&lt;=1)*1,IF(AND(P29,$F29+$G29&gt;=PrSettings!$M$8),(ABS(M29-$F29)+ABS(N29-$G29)&lt;=1)*1,""))),"")</f>
        <v/>
      </c>
      <c r="T29" s="289"/>
      <c r="V29" s="279" t="n">
        <f aca="false">$B29</f>
        <v>16</v>
      </c>
      <c r="W29" s="280" t="str">
        <f aca="false">$C29</f>
        <v>USA</v>
      </c>
      <c r="X29" s="281" t="n">
        <f aca="false">$D29</f>
        <v>27</v>
      </c>
      <c r="Y29" s="280" t="str">
        <f aca="false">$E29</f>
        <v>Australia</v>
      </c>
      <c r="Z29" s="284"/>
      <c r="AA29" s="284"/>
      <c r="AB29" s="288"/>
      <c r="AC29" s="281" t="str">
        <f aca="false">IF(($F29&lt;&gt;"")*($G29&lt;&gt;"")*(Z29&lt;&gt;"")*(AA29&lt;&gt;""),($F29&gt;$G29)*(Z29&gt;AA29)+($F29=$G29)*(Z29=AA29)+($F29&lt;$G29)*(Z29&lt;AA29),"")</f>
        <v/>
      </c>
      <c r="AD29" s="281" t="str">
        <f aca="false">IF((AC29&lt;&gt;""),IF(OR($F29&lt;&gt;$G29,PrSettings!$M$4="●"),(($F29-$G29)=(Z29-AA29))*1,0),"")</f>
        <v/>
      </c>
      <c r="AE29" s="281" t="str">
        <f aca="false">IF((AC29&lt;&gt;""),($F29=Z29)*($G29=AA29),"")</f>
        <v/>
      </c>
      <c r="AF29" s="281" t="str">
        <f aca="false">IF(AC29&lt;&gt;"",IF(ABS($F29-$G29)&gt;=PrSettings!$M$7,(ABS($F29-$G29-Z29+AA29)&lt;=1)*1,IF(AND(AC29,$F29=$G29,$F29&gt;=PrSettings!$M$6),(ABS(Z29-$F29)&lt;=1)*1,IF(AND(AC29,$F29+$G29&gt;=PrSettings!$M$8),(ABS(Z29-$F29)+ABS(AA29-$G29)&lt;=1)*1,""))),"")</f>
        <v/>
      </c>
      <c r="AG29" s="289"/>
      <c r="AI29" s="279" t="n">
        <f aca="false">$B29</f>
        <v>16</v>
      </c>
      <c r="AJ29" s="280" t="str">
        <f aca="false">$C29</f>
        <v>USA</v>
      </c>
      <c r="AK29" s="281" t="n">
        <f aca="false">$D29</f>
        <v>27</v>
      </c>
      <c r="AL29" s="280" t="str">
        <f aca="false">$E29</f>
        <v>Australia</v>
      </c>
      <c r="AM29" s="284"/>
      <c r="AN29" s="284"/>
      <c r="AO29" s="288"/>
      <c r="AP29" s="281" t="str">
        <f aca="false">IF(($F29&lt;&gt;"")*($G29&lt;&gt;"")*(AM29&lt;&gt;"")*(AN29&lt;&gt;""),($F29&gt;$G29)*(AM29&gt;AN29)+($F29=$G29)*(AM29=AN29)+($F29&lt;$G29)*(AM29&lt;AN29),"")</f>
        <v/>
      </c>
      <c r="AQ29" s="281" t="str">
        <f aca="false">IF((AP29&lt;&gt;""),IF(OR($F29&lt;&gt;$G29,PrSettings!$M$4="●"),(($F29-$G29)=(AM29-AN29))*1,0),"")</f>
        <v/>
      </c>
      <c r="AR29" s="281" t="str">
        <f aca="false">IF((AP29&lt;&gt;""),($F29=AM29)*($G29=AN29),"")</f>
        <v/>
      </c>
      <c r="AS29" s="281" t="str">
        <f aca="false">IF(AP29&lt;&gt;"",IF(ABS($F29-$G29)&gt;=PrSettings!$M$7,(ABS($F29-$G29-AM29+AN29)&lt;=1)*1,IF(AND(AP29,$F29=$G29,$F29&gt;=PrSettings!$M$6),(ABS(AM29-$F29)&lt;=1)*1,IF(AND(AP29,$F29+$G29&gt;=PrSettings!$M$8),(ABS(AM29-$F29)+ABS(AN29-$G29)&lt;=1)*1,""))),"")</f>
        <v/>
      </c>
      <c r="AT29" s="289"/>
      <c r="AV29" s="279" t="n">
        <f aca="false">$B29</f>
        <v>16</v>
      </c>
      <c r="AW29" s="280" t="str">
        <f aca="false">$C29</f>
        <v>USA</v>
      </c>
      <c r="AX29" s="281" t="n">
        <f aca="false">$D29</f>
        <v>27</v>
      </c>
      <c r="AY29" s="280" t="str">
        <f aca="false">$E29</f>
        <v>Australia</v>
      </c>
      <c r="AZ29" s="284"/>
      <c r="BA29" s="284"/>
      <c r="BB29" s="288"/>
      <c r="BC29" s="281" t="str">
        <f aca="false">IF(($F29&lt;&gt;"")*($G29&lt;&gt;"")*(AZ29&lt;&gt;"")*(BA29&lt;&gt;""),($F29&gt;$G29)*(AZ29&gt;BA29)+($F29=$G29)*(AZ29=BA29)+($F29&lt;$G29)*(AZ29&lt;BA29),"")</f>
        <v/>
      </c>
      <c r="BD29" s="281" t="str">
        <f aca="false">IF((BC29&lt;&gt;""),IF(OR($F29&lt;&gt;$G29,PrSettings!$M$4="●"),(($F29-$G29)=(AZ29-BA29))*1,0),"")</f>
        <v/>
      </c>
      <c r="BE29" s="281" t="str">
        <f aca="false">IF((BC29&lt;&gt;""),($F29=AZ29)*($G29=BA29),"")</f>
        <v/>
      </c>
      <c r="BF29" s="281" t="str">
        <f aca="false">IF(BC29&lt;&gt;"",IF(ABS($F29-$G29)&gt;=PrSettings!$M$7,(ABS($F29-$G29-AZ29+BA29)&lt;=1)*1,IF(AND(BC29,$F29=$G29,$F29&gt;=PrSettings!$M$6),(ABS(AZ29-$F29)&lt;=1)*1,IF(AND(BC29,$F29+$G29&gt;=PrSettings!$M$8),(ABS(AZ29-$F29)+ABS(BA29-$G29)&lt;=1)*1,""))),"")</f>
        <v/>
      </c>
      <c r="BG29" s="289"/>
      <c r="BI29" s="279" t="n">
        <f aca="false">$B29</f>
        <v>16</v>
      </c>
      <c r="BJ29" s="280" t="str">
        <f aca="false">$C29</f>
        <v>USA</v>
      </c>
      <c r="BK29" s="281" t="n">
        <f aca="false">$D29</f>
        <v>27</v>
      </c>
      <c r="BL29" s="280" t="str">
        <f aca="false">$E29</f>
        <v>Australia</v>
      </c>
      <c r="BM29" s="284"/>
      <c r="BN29" s="284"/>
      <c r="BO29" s="288"/>
      <c r="BP29" s="281" t="str">
        <f aca="false">IF(($F29&lt;&gt;"")*($G29&lt;&gt;"")*(BM29&lt;&gt;"")*(BN29&lt;&gt;""),($F29&gt;$G29)*(BM29&gt;BN29)+($F29=$G29)*(BM29=BN29)+($F29&lt;$G29)*(BM29&lt;BN29),"")</f>
        <v/>
      </c>
      <c r="BQ29" s="281" t="str">
        <f aca="false">IF((BP29&lt;&gt;""),IF(OR($F29&lt;&gt;$G29,PrSettings!$M$4="●"),(($F29-$G29)=(BM29-BN29))*1,0),"")</f>
        <v/>
      </c>
      <c r="BR29" s="281" t="str">
        <f aca="false">IF((BP29&lt;&gt;""),($F29=BM29)*($G29=BN29),"")</f>
        <v/>
      </c>
      <c r="BS29" s="281" t="str">
        <f aca="false">IF(BP29&lt;&gt;"",IF(ABS($F29-$G29)&gt;=PrSettings!$M$7,(ABS($F29-$G29-BM29+BN29)&lt;=1)*1,IF(AND(BP29,$F29=$G29,$F29&gt;=PrSettings!$M$6),(ABS(BM29-$F29)&lt;=1)*1,IF(AND(BP29,$F29+$G29&gt;=PrSettings!$M$8),(ABS(BM29-$F29)+ABS(BN29-$G29)&lt;=1)*1,""))),"")</f>
        <v/>
      </c>
      <c r="BT29" s="289"/>
      <c r="BV29" s="279" t="n">
        <f aca="false">$B29</f>
        <v>16</v>
      </c>
      <c r="BW29" s="280" t="str">
        <f aca="false">$C29</f>
        <v>USA</v>
      </c>
      <c r="BX29" s="281" t="n">
        <f aca="false">$D29</f>
        <v>27</v>
      </c>
      <c r="BY29" s="280" t="str">
        <f aca="false">$E29</f>
        <v>Australia</v>
      </c>
      <c r="BZ29" s="284"/>
      <c r="CA29" s="284"/>
      <c r="CB29" s="288"/>
      <c r="CC29" s="281" t="str">
        <f aca="false">IF(($F29&lt;&gt;"")*($G29&lt;&gt;"")*(BZ29&lt;&gt;"")*(CA29&lt;&gt;""),($F29&gt;$G29)*(BZ29&gt;CA29)+($F29=$G29)*(BZ29=CA29)+($F29&lt;$G29)*(BZ29&lt;CA29),"")</f>
        <v/>
      </c>
      <c r="CD29" s="281" t="str">
        <f aca="false">IF((CC29&lt;&gt;""),IF(OR($F29&lt;&gt;$G29,PrSettings!$M$4="●"),(($F29-$G29)=(BZ29-CA29))*1,0),"")</f>
        <v/>
      </c>
      <c r="CE29" s="281" t="str">
        <f aca="false">IF((CC29&lt;&gt;""),($F29=BZ29)*($G29=CA29),"")</f>
        <v/>
      </c>
      <c r="CF29" s="281" t="str">
        <f aca="false">IF(CC29&lt;&gt;"",IF(ABS($F29-$G29)&gt;=PrSettings!$M$7,(ABS($F29-$G29-BZ29+CA29)&lt;=1)*1,IF(AND(CC29,$F29=$G29,$F29&gt;=PrSettings!$M$6),(ABS(BZ29-$F29)&lt;=1)*1,IF(AND(CC29,$F29+$G29&gt;=PrSettings!$M$8),(ABS(BZ29-$F29)+ABS(CA29-$G29)&lt;=1)*1,""))),"")</f>
        <v/>
      </c>
      <c r="CG29" s="289"/>
      <c r="CI29" s="279" t="n">
        <f aca="false">$B29</f>
        <v>16</v>
      </c>
      <c r="CJ29" s="280" t="str">
        <f aca="false">$C29</f>
        <v>USA</v>
      </c>
      <c r="CK29" s="281" t="n">
        <f aca="false">$D29</f>
        <v>27</v>
      </c>
      <c r="CL29" s="280" t="str">
        <f aca="false">$E29</f>
        <v>Australia</v>
      </c>
      <c r="CM29" s="284"/>
      <c r="CN29" s="284"/>
      <c r="CO29" s="288"/>
      <c r="CP29" s="281" t="str">
        <f aca="false">IF(($F29&lt;&gt;"")*($G29&lt;&gt;"")*(CM29&lt;&gt;"")*(CN29&lt;&gt;""),($F29&gt;$G29)*(CM29&gt;CN29)+($F29=$G29)*(CM29=CN29)+($F29&lt;$G29)*(CM29&lt;CN29),"")</f>
        <v/>
      </c>
      <c r="CQ29" s="281" t="str">
        <f aca="false">IF((CP29&lt;&gt;""),IF(OR($F29&lt;&gt;$G29,PrSettings!$M$4="●"),(($F29-$G29)=(CM29-CN29))*1,0),"")</f>
        <v/>
      </c>
      <c r="CR29" s="281" t="str">
        <f aca="false">IF((CP29&lt;&gt;""),($F29=CM29)*($G29=CN29),"")</f>
        <v/>
      </c>
      <c r="CS29" s="281" t="str">
        <f aca="false">IF(CP29&lt;&gt;"",IF(ABS($F29-$G29)&gt;=PrSettings!$M$7,(ABS($F29-$G29-CM29+CN29)&lt;=1)*1,IF(AND(CP29,$F29=$G29,$F29&gt;=PrSettings!$M$6),(ABS(CM29-$F29)&lt;=1)*1,IF(AND(CP29,$F29+$G29&gt;=PrSettings!$M$8),(ABS(CM29-$F29)+ABS(CN29-$G29)&lt;=1)*1,""))),"")</f>
        <v/>
      </c>
      <c r="CT29" s="289"/>
      <c r="CV29" s="279" t="n">
        <f aca="false">$B29</f>
        <v>16</v>
      </c>
      <c r="CW29" s="280" t="str">
        <f aca="false">$C29</f>
        <v>USA</v>
      </c>
      <c r="CX29" s="281" t="n">
        <f aca="false">$D29</f>
        <v>27</v>
      </c>
      <c r="CY29" s="280" t="str">
        <f aca="false">$E29</f>
        <v>Australia</v>
      </c>
      <c r="CZ29" s="284"/>
      <c r="DA29" s="284"/>
      <c r="DB29" s="288"/>
      <c r="DC29" s="281" t="str">
        <f aca="false">IF(($F29&lt;&gt;"")*($G29&lt;&gt;"")*(CZ29&lt;&gt;"")*(DA29&lt;&gt;""),($F29&gt;$G29)*(CZ29&gt;DA29)+($F29=$G29)*(CZ29=DA29)+($F29&lt;$G29)*(CZ29&lt;DA29),"")</f>
        <v/>
      </c>
      <c r="DD29" s="281" t="str">
        <f aca="false">IF((DC29&lt;&gt;""),IF(OR($F29&lt;&gt;$G29,PrSettings!$M$4="●"),(($F29-$G29)=(CZ29-DA29))*1,0),"")</f>
        <v/>
      </c>
      <c r="DE29" s="281" t="str">
        <f aca="false">IF((DC29&lt;&gt;""),($F29=CZ29)*($G29=DA29),"")</f>
        <v/>
      </c>
      <c r="DF29" s="281" t="str">
        <f aca="false">IF(DC29&lt;&gt;"",IF(ABS($F29-$G29)&gt;=PrSettings!$M$7,(ABS($F29-$G29-CZ29+DA29)&lt;=1)*1,IF(AND(DC29,$F29=$G29,$F29&gt;=PrSettings!$M$6),(ABS(CZ29-$F29)&lt;=1)*1,IF(AND(DC29,$F29+$G29&gt;=PrSettings!$M$8),(ABS(CZ29-$F29)+ABS(DA29-$G29)&lt;=1)*1,""))),"")</f>
        <v/>
      </c>
      <c r="DG29" s="289"/>
      <c r="DI29" s="279" t="n">
        <f aca="false">$B29</f>
        <v>16</v>
      </c>
      <c r="DJ29" s="280" t="str">
        <f aca="false">$C29</f>
        <v>USA</v>
      </c>
      <c r="DK29" s="281" t="n">
        <f aca="false">$D29</f>
        <v>27</v>
      </c>
      <c r="DL29" s="280" t="str">
        <f aca="false">$E29</f>
        <v>Australia</v>
      </c>
      <c r="DM29" s="284"/>
      <c r="DN29" s="284"/>
      <c r="DO29" s="288"/>
      <c r="DP29" s="281" t="str">
        <f aca="false">IF(($F29&lt;&gt;"")*($G29&lt;&gt;"")*(DM29&lt;&gt;"")*(DN29&lt;&gt;""),($F29&gt;$G29)*(DM29&gt;DN29)+($F29=$G29)*(DM29=DN29)+($F29&lt;$G29)*(DM29&lt;DN29),"")</f>
        <v/>
      </c>
      <c r="DQ29" s="281" t="str">
        <f aca="false">IF((DP29&lt;&gt;""),IF(OR($F29&lt;&gt;$G29,PrSettings!$M$4="●"),(($F29-$G29)=(DM29-DN29))*1,0),"")</f>
        <v/>
      </c>
      <c r="DR29" s="281" t="str">
        <f aca="false">IF((DP29&lt;&gt;""),($F29=DM29)*($G29=DN29),"")</f>
        <v/>
      </c>
      <c r="DS29" s="281" t="str">
        <f aca="false">IF(DP29&lt;&gt;"",IF(ABS($F29-$G29)&gt;=PrSettings!$M$7,(ABS($F29-$G29-DM29+DN29)&lt;=1)*1,IF(AND(DP29,$F29=$G29,$F29&gt;=PrSettings!$M$6),(ABS(DM29-$F29)&lt;=1)*1,IF(AND(DP29,$F29+$G29&gt;=PrSettings!$M$8),(ABS(DM29-$F29)+ABS(DN29-$G29)&lt;=1)*1,""))),"")</f>
        <v/>
      </c>
      <c r="DT29" s="289"/>
      <c r="DV29" s="279" t="n">
        <f aca="false">$B29</f>
        <v>16</v>
      </c>
      <c r="DW29" s="280" t="str">
        <f aca="false">$C29</f>
        <v>USA</v>
      </c>
      <c r="DX29" s="281" t="n">
        <f aca="false">$D29</f>
        <v>27</v>
      </c>
      <c r="DY29" s="280" t="str">
        <f aca="false">$E29</f>
        <v>Australia</v>
      </c>
      <c r="DZ29" s="284"/>
      <c r="EA29" s="284"/>
      <c r="EB29" s="288"/>
      <c r="EC29" s="281" t="str">
        <f aca="false">IF(($F29&lt;&gt;"")*($G29&lt;&gt;"")*(DZ29&lt;&gt;"")*(EA29&lt;&gt;""),($F29&gt;$G29)*(DZ29&gt;EA29)+($F29=$G29)*(DZ29=EA29)+($F29&lt;$G29)*(DZ29&lt;EA29),"")</f>
        <v/>
      </c>
      <c r="ED29" s="281" t="str">
        <f aca="false">IF((EC29&lt;&gt;""),IF(OR($F29&lt;&gt;$G29,PrSettings!$M$4="●"),(($F29-$G29)=(DZ29-EA29))*1,0),"")</f>
        <v/>
      </c>
      <c r="EE29" s="281" t="str">
        <f aca="false">IF((EC29&lt;&gt;""),($F29=DZ29)*($G29=EA29),"")</f>
        <v/>
      </c>
      <c r="EF29" s="281" t="str">
        <f aca="false">IF(EC29&lt;&gt;"",IF(ABS($F29-$G29)&gt;=PrSettings!$M$7,(ABS($F29-$G29-DZ29+EA29)&lt;=1)*1,IF(AND(EC29,$F29=$G29,$F29&gt;=PrSettings!$M$6),(ABS(DZ29-$F29)&lt;=1)*1,IF(AND(EC29,$F29+$G29&gt;=PrSettings!$M$8),(ABS(DZ29-$F29)+ABS(EA29-$G29)&lt;=1)*1,""))),"")</f>
        <v/>
      </c>
      <c r="EG29" s="289"/>
      <c r="EI29" s="279" t="n">
        <f aca="false">$B29</f>
        <v>16</v>
      </c>
      <c r="EJ29" s="280" t="str">
        <f aca="false">$C29</f>
        <v>USA</v>
      </c>
      <c r="EK29" s="281" t="n">
        <f aca="false">$D29</f>
        <v>27</v>
      </c>
      <c r="EL29" s="280" t="str">
        <f aca="false">$E29</f>
        <v>Australia</v>
      </c>
      <c r="EM29" s="284"/>
      <c r="EN29" s="284"/>
      <c r="EO29" s="288"/>
      <c r="EP29" s="281" t="str">
        <f aca="false">IF(($F29&lt;&gt;"")*($G29&lt;&gt;"")*(EM29&lt;&gt;"")*(EN29&lt;&gt;""),($F29&gt;$G29)*(EM29&gt;EN29)+($F29=$G29)*(EM29=EN29)+($F29&lt;$G29)*(EM29&lt;EN29),"")</f>
        <v/>
      </c>
      <c r="EQ29" s="281" t="str">
        <f aca="false">IF((EP29&lt;&gt;""),IF(OR($F29&lt;&gt;$G29,PrSettings!$M$4="●"),(($F29-$G29)=(EM29-EN29))*1,0),"")</f>
        <v/>
      </c>
      <c r="ER29" s="281" t="str">
        <f aca="false">IF((EP29&lt;&gt;""),($F29=EM29)*($G29=EN29),"")</f>
        <v/>
      </c>
      <c r="ES29" s="281" t="str">
        <f aca="false">IF(EP29&lt;&gt;"",IF(ABS($F29-$G29)&gt;=PrSettings!$M$7,(ABS($F29-$G29-EM29+EN29)&lt;=1)*1,IF(AND(EP29,$F29=$G29,$F29&gt;=PrSettings!$M$6),(ABS(EM29-$F29)&lt;=1)*1,IF(AND(EP29,$F29+$G29&gt;=PrSettings!$M$8),(ABS(EM29-$F29)+ABS(EN29-$G29)&lt;=1)*1,""))),"")</f>
        <v/>
      </c>
      <c r="ET29" s="289"/>
      <c r="EV29" s="279" t="n">
        <f aca="false">$B29</f>
        <v>16</v>
      </c>
      <c r="EW29" s="280" t="str">
        <f aca="false">$C29</f>
        <v>USA</v>
      </c>
      <c r="EX29" s="281" t="n">
        <f aca="false">$D29</f>
        <v>27</v>
      </c>
      <c r="EY29" s="280" t="str">
        <f aca="false">$E29</f>
        <v>Australia</v>
      </c>
      <c r="EZ29" s="284"/>
      <c r="FA29" s="284"/>
      <c r="FB29" s="288"/>
      <c r="FC29" s="281" t="str">
        <f aca="false">IF(($F29&lt;&gt;"")*($G29&lt;&gt;"")*(EZ29&lt;&gt;"")*(FA29&lt;&gt;""),($F29&gt;$G29)*(EZ29&gt;FA29)+($F29=$G29)*(EZ29=FA29)+($F29&lt;$G29)*(EZ29&lt;FA29),"")</f>
        <v/>
      </c>
      <c r="FD29" s="281" t="str">
        <f aca="false">IF((FC29&lt;&gt;""),IF(OR($F29&lt;&gt;$G29,PrSettings!$M$4="●"),(($F29-$G29)=(EZ29-FA29))*1,0),"")</f>
        <v/>
      </c>
      <c r="FE29" s="281" t="str">
        <f aca="false">IF((FC29&lt;&gt;""),($F29=EZ29)*($G29=FA29),"")</f>
        <v/>
      </c>
      <c r="FF29" s="281" t="str">
        <f aca="false">IF(FC29&lt;&gt;"",IF(ABS($F29-$G29)&gt;=PrSettings!$M$7,(ABS($F29-$G29-EZ29+FA29)&lt;=1)*1,IF(AND(FC29,$F29=$G29,$F29&gt;=PrSettings!$M$6),(ABS(EZ29-$F29)&lt;=1)*1,IF(AND(FC29,$F29+$G29&gt;=PrSettings!$M$8),(ABS(EZ29-$F29)+ABS(FA29-$G29)&lt;=1)*1,""))),"")</f>
        <v/>
      </c>
      <c r="FG29" s="289"/>
      <c r="FI29" s="279" t="n">
        <f aca="false">$B29</f>
        <v>16</v>
      </c>
      <c r="FJ29" s="280" t="str">
        <f aca="false">$C29</f>
        <v>USA</v>
      </c>
      <c r="FK29" s="281" t="n">
        <f aca="false">$D29</f>
        <v>27</v>
      </c>
      <c r="FL29" s="280" t="str">
        <f aca="false">$E29</f>
        <v>Australia</v>
      </c>
      <c r="FM29" s="284"/>
      <c r="FN29" s="284"/>
      <c r="FO29" s="288"/>
      <c r="FP29" s="281" t="str">
        <f aca="false">IF(($F29&lt;&gt;"")*($G29&lt;&gt;"")*(FM29&lt;&gt;"")*(FN29&lt;&gt;""),($F29&gt;$G29)*(FM29&gt;FN29)+($F29=$G29)*(FM29=FN29)+($F29&lt;$G29)*(FM29&lt;FN29),"")</f>
        <v/>
      </c>
      <c r="FQ29" s="281" t="str">
        <f aca="false">IF((FP29&lt;&gt;""),IF(OR($F29&lt;&gt;$G29,PrSettings!$M$4="●"),(($F29-$G29)=(FM29-FN29))*1,0),"")</f>
        <v/>
      </c>
      <c r="FR29" s="281" t="str">
        <f aca="false">IF((FP29&lt;&gt;""),($F29=FM29)*($G29=FN29),"")</f>
        <v/>
      </c>
      <c r="FS29" s="281" t="str">
        <f aca="false">IF(FP29&lt;&gt;"",IF(ABS($F29-$G29)&gt;=PrSettings!$M$7,(ABS($F29-$G29-FM29+FN29)&lt;=1)*1,IF(AND(FP29,$F29=$G29,$F29&gt;=PrSettings!$M$6),(ABS(FM29-$F29)&lt;=1)*1,IF(AND(FP29,$F29+$G29&gt;=PrSettings!$M$8),(ABS(FM29-$F29)+ABS(FN29-$G29)&lt;=1)*1,""))),"")</f>
        <v/>
      </c>
      <c r="FT29" s="289"/>
      <c r="FV29" s="279" t="n">
        <f aca="false">$B29</f>
        <v>16</v>
      </c>
      <c r="FW29" s="280" t="str">
        <f aca="false">$C29</f>
        <v>USA</v>
      </c>
      <c r="FX29" s="281" t="n">
        <f aca="false">$D29</f>
        <v>27</v>
      </c>
      <c r="FY29" s="280" t="str">
        <f aca="false">$E29</f>
        <v>Australia</v>
      </c>
      <c r="FZ29" s="284"/>
      <c r="GA29" s="284"/>
      <c r="GB29" s="288"/>
      <c r="GC29" s="281" t="str">
        <f aca="false">IF(($F29&lt;&gt;"")*($G29&lt;&gt;"")*(FZ29&lt;&gt;"")*(GA29&lt;&gt;""),($F29&gt;$G29)*(FZ29&gt;GA29)+($F29=$G29)*(FZ29=GA29)+($F29&lt;$G29)*(FZ29&lt;GA29),"")</f>
        <v/>
      </c>
      <c r="GD29" s="281" t="str">
        <f aca="false">IF((GC29&lt;&gt;""),IF(OR($F29&lt;&gt;$G29,PrSettings!$M$4="●"),(($F29-$G29)=(FZ29-GA29))*1,0),"")</f>
        <v/>
      </c>
      <c r="GE29" s="281" t="str">
        <f aca="false">IF((GC29&lt;&gt;""),($F29=FZ29)*($G29=GA29),"")</f>
        <v/>
      </c>
      <c r="GF29" s="281" t="str">
        <f aca="false">IF(GC29&lt;&gt;"",IF(ABS($F29-$G29)&gt;=PrSettings!$M$7,(ABS($F29-$G29-FZ29+GA29)&lt;=1)*1,IF(AND(GC29,$F29=$G29,$F29&gt;=PrSettings!$M$6),(ABS(FZ29-$F29)&lt;=1)*1,IF(AND(GC29,$F29+$G29&gt;=PrSettings!$M$8),(ABS(FZ29-$F29)+ABS(GA29-$G29)&lt;=1)*1,""))),"")</f>
        <v/>
      </c>
      <c r="GG29" s="289"/>
      <c r="GI29" s="279" t="n">
        <f aca="false">$B29</f>
        <v>16</v>
      </c>
      <c r="GJ29" s="280" t="str">
        <f aca="false">$C29</f>
        <v>USA</v>
      </c>
      <c r="GK29" s="281" t="n">
        <f aca="false">$D29</f>
        <v>27</v>
      </c>
      <c r="GL29" s="280" t="str">
        <f aca="false">$E29</f>
        <v>Australia</v>
      </c>
      <c r="GM29" s="284"/>
      <c r="GN29" s="284"/>
      <c r="GO29" s="288"/>
      <c r="GP29" s="281" t="str">
        <f aca="false">IF(($F29&lt;&gt;"")*($G29&lt;&gt;"")*(GM29&lt;&gt;"")*(GN29&lt;&gt;""),($F29&gt;$G29)*(GM29&gt;GN29)+($F29=$G29)*(GM29=GN29)+($F29&lt;$G29)*(GM29&lt;GN29),"")</f>
        <v/>
      </c>
      <c r="GQ29" s="281" t="str">
        <f aca="false">IF((GP29&lt;&gt;""),IF(OR($F29&lt;&gt;$G29,PrSettings!$M$4="●"),(($F29-$G29)=(GM29-GN29))*1,0),"")</f>
        <v/>
      </c>
      <c r="GR29" s="281" t="str">
        <f aca="false">IF((GP29&lt;&gt;""),($F29=GM29)*($G29=GN29),"")</f>
        <v/>
      </c>
      <c r="GS29" s="281" t="str">
        <f aca="false">IF(GP29&lt;&gt;"",IF(ABS($F29-$G29)&gt;=PrSettings!$M$7,(ABS($F29-$G29-GM29+GN29)&lt;=1)*1,IF(AND(GP29,$F29=$G29,$F29&gt;=PrSettings!$M$6),(ABS(GM29-$F29)&lt;=1)*1,IF(AND(GP29,$F29+$G29&gt;=PrSettings!$M$8),(ABS(GM29-$F29)+ABS(GN29-$G29)&lt;=1)*1,""))),"")</f>
        <v/>
      </c>
      <c r="GT29" s="289"/>
      <c r="GV29" s="279" t="n">
        <f aca="false">$B29</f>
        <v>16</v>
      </c>
      <c r="GW29" s="280" t="str">
        <f aca="false">$C29</f>
        <v>USA</v>
      </c>
      <c r="GX29" s="281" t="n">
        <f aca="false">$D29</f>
        <v>27</v>
      </c>
      <c r="GY29" s="280" t="str">
        <f aca="false">$E29</f>
        <v>Australia</v>
      </c>
      <c r="GZ29" s="284"/>
      <c r="HA29" s="284"/>
      <c r="HB29" s="288"/>
      <c r="HC29" s="281" t="str">
        <f aca="false">IF(($F29&lt;&gt;"")*($G29&lt;&gt;"")*(GZ29&lt;&gt;"")*(HA29&lt;&gt;""),($F29&gt;$G29)*(GZ29&gt;HA29)+($F29=$G29)*(GZ29=HA29)+($F29&lt;$G29)*(GZ29&lt;HA29),"")</f>
        <v/>
      </c>
      <c r="HD29" s="281" t="str">
        <f aca="false">IF((HC29&lt;&gt;""),IF(OR($F29&lt;&gt;$G29,PrSettings!$M$4="●"),(($F29-$G29)=(GZ29-HA29))*1,0),"")</f>
        <v/>
      </c>
      <c r="HE29" s="281" t="str">
        <f aca="false">IF((HC29&lt;&gt;""),($F29=GZ29)*($G29=HA29),"")</f>
        <v/>
      </c>
      <c r="HF29" s="281" t="str">
        <f aca="false">IF(HC29&lt;&gt;"",IF(ABS($F29-$G29)&gt;=PrSettings!$M$7,(ABS($F29-$G29-GZ29+HA29)&lt;=1)*1,IF(AND(HC29,$F29=$G29,$F29&gt;=PrSettings!$M$6),(ABS(GZ29-$F29)&lt;=1)*1,IF(AND(HC29,$F29+$G29&gt;=PrSettings!$M$8),(ABS(GZ29-$F29)+ABS(HA29-$G29)&lt;=1)*1,""))),"")</f>
        <v/>
      </c>
      <c r="HG29" s="289"/>
      <c r="HI29" s="279" t="n">
        <f aca="false">$B29</f>
        <v>16</v>
      </c>
      <c r="HJ29" s="280" t="str">
        <f aca="false">$C29</f>
        <v>USA</v>
      </c>
      <c r="HK29" s="281" t="n">
        <f aca="false">$D29</f>
        <v>27</v>
      </c>
      <c r="HL29" s="280" t="str">
        <f aca="false">$E29</f>
        <v>Australia</v>
      </c>
      <c r="HM29" s="284"/>
      <c r="HN29" s="284"/>
      <c r="HO29" s="288"/>
      <c r="HP29" s="281" t="str">
        <f aca="false">IF(($F29&lt;&gt;"")*($G29&lt;&gt;"")*(HM29&lt;&gt;"")*(HN29&lt;&gt;""),($F29&gt;$G29)*(HM29&gt;HN29)+($F29=$G29)*(HM29=HN29)+($F29&lt;$G29)*(HM29&lt;HN29),"")</f>
        <v/>
      </c>
      <c r="HQ29" s="281" t="str">
        <f aca="false">IF((HP29&lt;&gt;""),IF(OR($F29&lt;&gt;$G29,PrSettings!$M$4="●"),(($F29-$G29)=(HM29-HN29))*1,0),"")</f>
        <v/>
      </c>
      <c r="HR29" s="281" t="str">
        <f aca="false">IF((HP29&lt;&gt;""),($F29=HM29)*($G29=HN29),"")</f>
        <v/>
      </c>
      <c r="HS29" s="281" t="str">
        <f aca="false">IF(HP29&lt;&gt;"",IF(ABS($F29-$G29)&gt;=PrSettings!$M$7,(ABS($F29-$G29-HM29+HN29)&lt;=1)*1,IF(AND(HP29,$F29=$G29,$F29&gt;=PrSettings!$M$6),(ABS(HM29-$F29)&lt;=1)*1,IF(AND(HP29,$F29+$G29&gt;=PrSettings!$M$8),(ABS(HM29-$F29)+ABS(HN29-$G29)&lt;=1)*1,""))),"")</f>
        <v/>
      </c>
      <c r="HT29" s="289"/>
      <c r="HV29" s="279" t="n">
        <f aca="false">$B29</f>
        <v>16</v>
      </c>
      <c r="HW29" s="280" t="str">
        <f aca="false">$C29</f>
        <v>USA</v>
      </c>
      <c r="HX29" s="281" t="n">
        <f aca="false">$D29</f>
        <v>27</v>
      </c>
      <c r="HY29" s="280" t="str">
        <f aca="false">$E29</f>
        <v>Australia</v>
      </c>
      <c r="HZ29" s="284"/>
      <c r="IA29" s="284"/>
      <c r="IB29" s="288"/>
      <c r="IC29" s="281" t="str">
        <f aca="false">IF(($F29&lt;&gt;"")*($G29&lt;&gt;"")*(HZ29&lt;&gt;"")*(IA29&lt;&gt;""),($F29&gt;$G29)*(HZ29&gt;IA29)+($F29=$G29)*(HZ29=IA29)+($F29&lt;$G29)*(HZ29&lt;IA29),"")</f>
        <v/>
      </c>
      <c r="ID29" s="281" t="str">
        <f aca="false">IF((IC29&lt;&gt;""),IF(OR($F29&lt;&gt;$G29,PrSettings!$M$4="●"),(($F29-$G29)=(HZ29-IA29))*1,0),"")</f>
        <v/>
      </c>
      <c r="IE29" s="281" t="str">
        <f aca="false">IF((IC29&lt;&gt;""),($F29=HZ29)*($G29=IA29),"")</f>
        <v/>
      </c>
      <c r="IF29" s="281" t="str">
        <f aca="false">IF(IC29&lt;&gt;"",IF(ABS($F29-$G29)&gt;=PrSettings!$M$7,(ABS($F29-$G29-HZ29+IA29)&lt;=1)*1,IF(AND(IC29,$F29=$G29,$F29&gt;=PrSettings!$M$6),(ABS(HZ29-$F29)&lt;=1)*1,IF(AND(IC29,$F29+$G29&gt;=PrSettings!$M$8),(ABS(HZ29-$F29)+ABS(IA29-$G29)&lt;=1)*1,""))),"")</f>
        <v/>
      </c>
      <c r="IG29" s="289"/>
      <c r="II29" s="279" t="n">
        <f aca="false">$B29</f>
        <v>16</v>
      </c>
      <c r="IJ29" s="280" t="str">
        <f aca="false">$C29</f>
        <v>USA</v>
      </c>
      <c r="IK29" s="281" t="n">
        <f aca="false">$D29</f>
        <v>27</v>
      </c>
      <c r="IL29" s="280" t="str">
        <f aca="false">$E29</f>
        <v>Australia</v>
      </c>
      <c r="IM29" s="284"/>
      <c r="IN29" s="284"/>
      <c r="IO29" s="288"/>
      <c r="IP29" s="281" t="str">
        <f aca="false">IF(($F29&lt;&gt;"")*($G29&lt;&gt;"")*(IM29&lt;&gt;"")*(IN29&lt;&gt;""),($F29&gt;$G29)*(IM29&gt;IN29)+($F29=$G29)*(IM29=IN29)+($F29&lt;$G29)*(IM29&lt;IN29),"")</f>
        <v/>
      </c>
      <c r="IQ29" s="281" t="str">
        <f aca="false">IF((IP29&lt;&gt;""),IF(OR($F29&lt;&gt;$G29,PrSettings!$M$4="●"),(($F29-$G29)=(IM29-IN29))*1,0),"")</f>
        <v/>
      </c>
      <c r="IR29" s="281" t="str">
        <f aca="false">IF((IP29&lt;&gt;""),($F29=IM29)*($G29=IN29),"")</f>
        <v/>
      </c>
      <c r="IS29" s="281" t="str">
        <f aca="false">IF(IP29&lt;&gt;"",IF(ABS($F29-$G29)&gt;=PrSettings!$M$7,(ABS($F29-$G29-IM29+IN29)&lt;=1)*1,IF(AND(IP29,$F29=$G29,$F29&gt;=PrSettings!$M$6),(ABS(IM29-$F29)&lt;=1)*1,IF(AND(IP29,$F29+$G29&gt;=PrSettings!$M$8),(ABS(IM29-$F29)+ABS(IN29-$G29)&lt;=1)*1,""))),"")</f>
        <v/>
      </c>
      <c r="IT29" s="289"/>
      <c r="IV29" s="279" t="n">
        <f aca="false">$B29</f>
        <v>16</v>
      </c>
      <c r="IW29" s="280" t="str">
        <f aca="false">$C29</f>
        <v>USA</v>
      </c>
      <c r="IX29" s="281" t="n">
        <f aca="false">$D29</f>
        <v>27</v>
      </c>
      <c r="IY29" s="280" t="str">
        <f aca="false">$E29</f>
        <v>Australia</v>
      </c>
      <c r="IZ29" s="284"/>
      <c r="JA29" s="284"/>
      <c r="JB29" s="288"/>
      <c r="JC29" s="281" t="str">
        <f aca="false">IF(($F29&lt;&gt;"")*($G29&lt;&gt;"")*(IZ29&lt;&gt;"")*(JA29&lt;&gt;""),($F29&gt;$G29)*(IZ29&gt;JA29)+($F29=$G29)*(IZ29=JA29)+($F29&lt;$G29)*(IZ29&lt;JA29),"")</f>
        <v/>
      </c>
      <c r="JD29" s="281" t="str">
        <f aca="false">IF((JC29&lt;&gt;""),IF(OR($F29&lt;&gt;$G29,PrSettings!$M$4="●"),(($F29-$G29)=(IZ29-JA29))*1,0),"")</f>
        <v/>
      </c>
      <c r="JE29" s="281" t="str">
        <f aca="false">IF((JC29&lt;&gt;""),($F29=IZ29)*($G29=JA29),"")</f>
        <v/>
      </c>
      <c r="JF29" s="281" t="str">
        <f aca="false">IF(JC29&lt;&gt;"",IF(ABS($F29-$G29)&gt;=PrSettings!$M$7,(ABS($F29-$G29-IZ29+JA29)&lt;=1)*1,IF(AND(JC29,$F29=$G29,$F29&gt;=PrSettings!$M$6),(ABS(IZ29-$F29)&lt;=1)*1,IF(AND(JC29,$F29+$G29&gt;=PrSettings!$M$8),(ABS(IZ29-$F29)+ABS(JA29-$G29)&lt;=1)*1,""))),"")</f>
        <v/>
      </c>
      <c r="JG29" s="289"/>
      <c r="JI29" s="279" t="n">
        <f aca="false">$B29</f>
        <v>16</v>
      </c>
      <c r="JJ29" s="280" t="str">
        <f aca="false">$C29</f>
        <v>USA</v>
      </c>
      <c r="JK29" s="281" t="n">
        <f aca="false">$D29</f>
        <v>27</v>
      </c>
      <c r="JL29" s="280" t="str">
        <f aca="false">$E29</f>
        <v>Australia</v>
      </c>
      <c r="JM29" s="284"/>
      <c r="JN29" s="284"/>
      <c r="JO29" s="288"/>
      <c r="JP29" s="281" t="str">
        <f aca="false">IF(($F29&lt;&gt;"")*($G29&lt;&gt;"")*(JM29&lt;&gt;"")*(JN29&lt;&gt;""),($F29&gt;$G29)*(JM29&gt;JN29)+($F29=$G29)*(JM29=JN29)+($F29&lt;$G29)*(JM29&lt;JN29),"")</f>
        <v/>
      </c>
      <c r="JQ29" s="281" t="str">
        <f aca="false">IF((JP29&lt;&gt;""),IF(OR($F29&lt;&gt;$G29,PrSettings!$M$4="●"),(($F29-$G29)=(JM29-JN29))*1,0),"")</f>
        <v/>
      </c>
      <c r="JR29" s="281" t="str">
        <f aca="false">IF((JP29&lt;&gt;""),($F29=JM29)*($G29=JN29),"")</f>
        <v/>
      </c>
      <c r="JS29" s="281" t="str">
        <f aca="false">IF(JP29&lt;&gt;"",IF(ABS($F29-$G29)&gt;=PrSettings!$M$7,(ABS($F29-$G29-JM29+JN29)&lt;=1)*1,IF(AND(JP29,$F29=$G29,$F29&gt;=PrSettings!$M$6),(ABS(JM29-$F29)&lt;=1)*1,IF(AND(JP29,$F29+$G29&gt;=PrSettings!$M$8),(ABS(JM29-$F29)+ABS(JN29-$G29)&lt;=1)*1,""))),"")</f>
        <v/>
      </c>
      <c r="JT29" s="289"/>
      <c r="JV29" s="279" t="n">
        <f aca="false">$B29</f>
        <v>16</v>
      </c>
      <c r="JW29" s="280" t="str">
        <f aca="false">$C29</f>
        <v>USA</v>
      </c>
      <c r="JX29" s="281" t="n">
        <f aca="false">$D29</f>
        <v>27</v>
      </c>
      <c r="JY29" s="280" t="str">
        <f aca="false">$E29</f>
        <v>Australia</v>
      </c>
      <c r="JZ29" s="284"/>
      <c r="KA29" s="284"/>
      <c r="KB29" s="288"/>
      <c r="KC29" s="281" t="str">
        <f aca="false">IF(($F29&lt;&gt;"")*($G29&lt;&gt;"")*(JZ29&lt;&gt;"")*(KA29&lt;&gt;""),($F29&gt;$G29)*(JZ29&gt;KA29)+($F29=$G29)*(JZ29=KA29)+($F29&lt;$G29)*(JZ29&lt;KA29),"")</f>
        <v/>
      </c>
      <c r="KD29" s="281" t="str">
        <f aca="false">IF((KC29&lt;&gt;""),IF(OR($F29&lt;&gt;$G29,PrSettings!$M$4="●"),(($F29-$G29)=(JZ29-KA29))*1,0),"")</f>
        <v/>
      </c>
      <c r="KE29" s="281" t="str">
        <f aca="false">IF((KC29&lt;&gt;""),($F29=JZ29)*($G29=KA29),"")</f>
        <v/>
      </c>
      <c r="KF29" s="281" t="str">
        <f aca="false">IF(KC29&lt;&gt;"",IF(ABS($F29-$G29)&gt;=PrSettings!$M$7,(ABS($F29-$G29-JZ29+KA29)&lt;=1)*1,IF(AND(KC29,$F29=$G29,$F29&gt;=PrSettings!$M$6),(ABS(JZ29-$F29)&lt;=1)*1,IF(AND(KC29,$F29+$G29&gt;=PrSettings!$M$8),(ABS(JZ29-$F29)+ABS(KA29-$G29)&lt;=1)*1,""))),"")</f>
        <v/>
      </c>
      <c r="KG29" s="289"/>
      <c r="KI29" s="279" t="n">
        <f aca="false">$B29</f>
        <v>16</v>
      </c>
      <c r="KJ29" s="280" t="str">
        <f aca="false">$C29</f>
        <v>USA</v>
      </c>
      <c r="KK29" s="281" t="n">
        <f aca="false">$D29</f>
        <v>27</v>
      </c>
      <c r="KL29" s="280" t="str">
        <f aca="false">$E29</f>
        <v>Australia</v>
      </c>
      <c r="KM29" s="284"/>
      <c r="KN29" s="284"/>
      <c r="KO29" s="288"/>
      <c r="KP29" s="281" t="str">
        <f aca="false">IF(($F29&lt;&gt;"")*($G29&lt;&gt;"")*(KM29&lt;&gt;"")*(KN29&lt;&gt;""),($F29&gt;$G29)*(KM29&gt;KN29)+($F29=$G29)*(KM29=KN29)+($F29&lt;$G29)*(KM29&lt;KN29),"")</f>
        <v/>
      </c>
      <c r="KQ29" s="281" t="str">
        <f aca="false">IF((KP29&lt;&gt;""),IF(OR($F29&lt;&gt;$G29,PrSettings!$M$4="●"),(($F29-$G29)=(KM29-KN29))*1,0),"")</f>
        <v/>
      </c>
      <c r="KR29" s="281" t="str">
        <f aca="false">IF((KP29&lt;&gt;""),($F29=KM29)*($G29=KN29),"")</f>
        <v/>
      </c>
      <c r="KS29" s="281" t="str">
        <f aca="false">IF(KP29&lt;&gt;"",IF(ABS($F29-$G29)&gt;=PrSettings!$M$7,(ABS($F29-$G29-KM29+KN29)&lt;=1)*1,IF(AND(KP29,$F29=$G29,$F29&gt;=PrSettings!$M$6),(ABS(KM29-$F29)&lt;=1)*1,IF(AND(KP29,$F29+$G29&gt;=PrSettings!$M$8),(ABS(KM29-$F29)+ABS(KN29-$G29)&lt;=1)*1,""))),"")</f>
        <v/>
      </c>
      <c r="KT29" s="289"/>
      <c r="KV29" s="279" t="n">
        <f aca="false">$B29</f>
        <v>16</v>
      </c>
      <c r="KW29" s="280" t="str">
        <f aca="false">$C29</f>
        <v>USA</v>
      </c>
      <c r="KX29" s="281" t="n">
        <f aca="false">$D29</f>
        <v>27</v>
      </c>
      <c r="KY29" s="280" t="str">
        <f aca="false">$E29</f>
        <v>Australia</v>
      </c>
      <c r="KZ29" s="284"/>
      <c r="LA29" s="284"/>
      <c r="LB29" s="288"/>
      <c r="LC29" s="281" t="str">
        <f aca="false">IF(($F29&lt;&gt;"")*($G29&lt;&gt;"")*(KZ29&lt;&gt;"")*(LA29&lt;&gt;""),($F29&gt;$G29)*(KZ29&gt;LA29)+($F29=$G29)*(KZ29=LA29)+($F29&lt;$G29)*(KZ29&lt;LA29),"")</f>
        <v/>
      </c>
      <c r="LD29" s="281" t="str">
        <f aca="false">IF((LC29&lt;&gt;""),IF(OR($F29&lt;&gt;$G29,PrSettings!$M$4="●"),(($F29-$G29)=(KZ29-LA29))*1,0),"")</f>
        <v/>
      </c>
      <c r="LE29" s="281" t="str">
        <f aca="false">IF((LC29&lt;&gt;""),($F29=KZ29)*($G29=LA29),"")</f>
        <v/>
      </c>
      <c r="LF29" s="281" t="str">
        <f aca="false">IF(LC29&lt;&gt;"",IF(ABS($F29-$G29)&gt;=PrSettings!$M$7,(ABS($F29-$G29-KZ29+LA29)&lt;=1)*1,IF(AND(LC29,$F29=$G29,$F29&gt;=PrSettings!$M$6),(ABS(KZ29-$F29)&lt;=1)*1,IF(AND(LC29,$F29+$G29&gt;=PrSettings!$M$8),(ABS(KZ29-$F29)+ABS(LA29-$G29)&lt;=1)*1,""))),"")</f>
        <v/>
      </c>
      <c r="LG29" s="289"/>
      <c r="LI29" s="279" t="n">
        <f aca="false">$B29</f>
        <v>16</v>
      </c>
      <c r="LJ29" s="280" t="str">
        <f aca="false">$C29</f>
        <v>USA</v>
      </c>
      <c r="LK29" s="281" t="n">
        <f aca="false">$D29</f>
        <v>27</v>
      </c>
      <c r="LL29" s="280" t="str">
        <f aca="false">$E29</f>
        <v>Australia</v>
      </c>
      <c r="LM29" s="284"/>
      <c r="LN29" s="284"/>
      <c r="LO29" s="288"/>
      <c r="LP29" s="281" t="str">
        <f aca="false">IF(($F29&lt;&gt;"")*($G29&lt;&gt;"")*(LM29&lt;&gt;"")*(LN29&lt;&gt;""),($F29&gt;$G29)*(LM29&gt;LN29)+($F29=$G29)*(LM29=LN29)+($F29&lt;$G29)*(LM29&lt;LN29),"")</f>
        <v/>
      </c>
      <c r="LQ29" s="281" t="str">
        <f aca="false">IF((LP29&lt;&gt;""),IF(OR($F29&lt;&gt;$G29,PrSettings!$M$4="●"),(($F29-$G29)=(LM29-LN29))*1,0),"")</f>
        <v/>
      </c>
      <c r="LR29" s="281" t="str">
        <f aca="false">IF((LP29&lt;&gt;""),($F29=LM29)*($G29=LN29),"")</f>
        <v/>
      </c>
      <c r="LS29" s="281" t="str">
        <f aca="false">IF(LP29&lt;&gt;"",IF(ABS($F29-$G29)&gt;=PrSettings!$M$7,(ABS($F29-$G29-LM29+LN29)&lt;=1)*1,IF(AND(LP29,$F29=$G29,$F29&gt;=PrSettings!$M$6),(ABS(LM29-$F29)&lt;=1)*1,IF(AND(LP29,$F29+$G29&gt;=PrSettings!$M$8),(ABS(LM29-$F29)+ABS(LN29-$G29)&lt;=1)*1,""))),"")</f>
        <v/>
      </c>
      <c r="LT29" s="289"/>
      <c r="LV29" s="279" t="n">
        <f aca="false">$B29</f>
        <v>16</v>
      </c>
      <c r="LW29" s="280" t="str">
        <f aca="false">$C29</f>
        <v>USA</v>
      </c>
      <c r="LX29" s="281" t="n">
        <f aca="false">$D29</f>
        <v>27</v>
      </c>
      <c r="LY29" s="280" t="str">
        <f aca="false">$E29</f>
        <v>Australia</v>
      </c>
      <c r="LZ29" s="284"/>
      <c r="MA29" s="284"/>
      <c r="MB29" s="288"/>
      <c r="MC29" s="281" t="str">
        <f aca="false">IF(($F29&lt;&gt;"")*($G29&lt;&gt;"")*(LZ29&lt;&gt;"")*(MA29&lt;&gt;""),($F29&gt;$G29)*(LZ29&gt;MA29)+($F29=$G29)*(LZ29=MA29)+($F29&lt;$G29)*(LZ29&lt;MA29),"")</f>
        <v/>
      </c>
      <c r="MD29" s="281" t="str">
        <f aca="false">IF((MC29&lt;&gt;""),IF(OR($F29&lt;&gt;$G29,PrSettings!$M$4="●"),(($F29-$G29)=(LZ29-MA29))*1,0),"")</f>
        <v/>
      </c>
      <c r="ME29" s="281" t="str">
        <f aca="false">IF((MC29&lt;&gt;""),($F29=LZ29)*($G29=MA29),"")</f>
        <v/>
      </c>
      <c r="MF29" s="281" t="str">
        <f aca="false">IF(MC29&lt;&gt;"",IF(ABS($F29-$G29)&gt;=PrSettings!$M$7,(ABS($F29-$G29-LZ29+MA29)&lt;=1)*1,IF(AND(MC29,$F29=$G29,$F29&gt;=PrSettings!$M$6),(ABS(LZ29-$F29)&lt;=1)*1,IF(AND(MC29,$F29+$G29&gt;=PrSettings!$M$8),(ABS(LZ29-$F29)+ABS(MA29-$G29)&lt;=1)*1,""))),"")</f>
        <v/>
      </c>
      <c r="MG29" s="289"/>
    </row>
    <row r="30" customFormat="false" ht="15.75" hidden="false" customHeight="false" outlineLevel="0" collapsed="false">
      <c r="B30" s="279" t="n">
        <f aca="false">INDEX(Groups!$C$7:$C$65,MATCH(C30,Groups!$D$7:$D$65,0))</f>
        <v>22</v>
      </c>
      <c r="C30" s="280" t="str">
        <f aca="false">CalcD!$P$25</f>
        <v>Turkey</v>
      </c>
      <c r="D30" s="281" t="n">
        <f aca="false">INDEX(Groups!$C$7:$C$65,MATCH(E30,Groups!$D$7:$D$65,0))</f>
        <v>40</v>
      </c>
      <c r="E30" s="280" t="str">
        <f aca="false">CalcD!$Q$25</f>
        <v>Paraguay</v>
      </c>
      <c r="F30" s="282" t="n">
        <f aca="false">CalcD!$R$25</f>
        <v>1</v>
      </c>
      <c r="G30" s="283" t="n">
        <f aca="false">CalcD!$S$25</f>
        <v>1</v>
      </c>
      <c r="I30" s="279" t="n">
        <f aca="false">$B30</f>
        <v>22</v>
      </c>
      <c r="J30" s="280" t="str">
        <f aca="false">$C30</f>
        <v>Turkey</v>
      </c>
      <c r="K30" s="281" t="n">
        <f aca="false">$D30</f>
        <v>40</v>
      </c>
      <c r="L30" s="280" t="str">
        <f aca="false">$E30</f>
        <v>Paraguay</v>
      </c>
      <c r="M30" s="284"/>
      <c r="N30" s="284"/>
      <c r="O30" s="288"/>
      <c r="P30" s="281" t="str">
        <f aca="false">IF(($F30&lt;&gt;"")*($G30&lt;&gt;"")*(M30&lt;&gt;"")*(N30&lt;&gt;""),($F30&gt;$G30)*(M30&gt;N30)+($F30=$G30)*(M30=N30)+($F30&lt;$G30)*(M30&lt;N30),"")</f>
        <v/>
      </c>
      <c r="Q30" s="281" t="str">
        <f aca="false">IF((P30&lt;&gt;""),IF(OR($F30&lt;&gt;$G30,PrSettings!$M$4="●"),(($F30-$G30)=(M30-N30))*1,0),"")</f>
        <v/>
      </c>
      <c r="R30" s="281" t="str">
        <f aca="false">IF((P30&lt;&gt;""),($F30=M30)*($G30=N30),"")</f>
        <v/>
      </c>
      <c r="S30" s="281" t="str">
        <f aca="false">IF(P30&lt;&gt;"",IF(ABS($F30-$G30)&gt;=PrSettings!$M$7,(ABS($F30-$G30-M30+N30)&lt;=1)*1,IF(AND(P30,$F30=$G30,$F30&gt;=PrSettings!$M$6),(ABS(M30-$F30)&lt;=1)*1,IF(AND(P30,$F30+$G30&gt;=PrSettings!$M$8),(ABS(M30-$F30)+ABS(N30-$G30)&lt;=1)*1,""))),"")</f>
        <v/>
      </c>
      <c r="T30" s="289"/>
      <c r="V30" s="279" t="n">
        <f aca="false">$B30</f>
        <v>22</v>
      </c>
      <c r="W30" s="280" t="str">
        <f aca="false">$C30</f>
        <v>Turkey</v>
      </c>
      <c r="X30" s="281" t="n">
        <f aca="false">$D30</f>
        <v>40</v>
      </c>
      <c r="Y30" s="280" t="str">
        <f aca="false">$E30</f>
        <v>Paraguay</v>
      </c>
      <c r="Z30" s="284"/>
      <c r="AA30" s="284"/>
      <c r="AB30" s="288"/>
      <c r="AC30" s="281" t="str">
        <f aca="false">IF(($F30&lt;&gt;"")*($G30&lt;&gt;"")*(Z30&lt;&gt;"")*(AA30&lt;&gt;""),($F30&gt;$G30)*(Z30&gt;AA30)+($F30=$G30)*(Z30=AA30)+($F30&lt;$G30)*(Z30&lt;AA30),"")</f>
        <v/>
      </c>
      <c r="AD30" s="281" t="str">
        <f aca="false">IF((AC30&lt;&gt;""),IF(OR($F30&lt;&gt;$G30,PrSettings!$M$4="●"),(($F30-$G30)=(Z30-AA30))*1,0),"")</f>
        <v/>
      </c>
      <c r="AE30" s="281" t="str">
        <f aca="false">IF((AC30&lt;&gt;""),($F30=Z30)*($G30=AA30),"")</f>
        <v/>
      </c>
      <c r="AF30" s="281" t="str">
        <f aca="false">IF(AC30&lt;&gt;"",IF(ABS($F30-$G30)&gt;=PrSettings!$M$7,(ABS($F30-$G30-Z30+AA30)&lt;=1)*1,IF(AND(AC30,$F30=$G30,$F30&gt;=PrSettings!$M$6),(ABS(Z30-$F30)&lt;=1)*1,IF(AND(AC30,$F30+$G30&gt;=PrSettings!$M$8),(ABS(Z30-$F30)+ABS(AA30-$G30)&lt;=1)*1,""))),"")</f>
        <v/>
      </c>
      <c r="AG30" s="289"/>
      <c r="AI30" s="279" t="n">
        <f aca="false">$B30</f>
        <v>22</v>
      </c>
      <c r="AJ30" s="280" t="str">
        <f aca="false">$C30</f>
        <v>Turkey</v>
      </c>
      <c r="AK30" s="281" t="n">
        <f aca="false">$D30</f>
        <v>40</v>
      </c>
      <c r="AL30" s="280" t="str">
        <f aca="false">$E30</f>
        <v>Paraguay</v>
      </c>
      <c r="AM30" s="284"/>
      <c r="AN30" s="284"/>
      <c r="AO30" s="288"/>
      <c r="AP30" s="281" t="str">
        <f aca="false">IF(($F30&lt;&gt;"")*($G30&lt;&gt;"")*(AM30&lt;&gt;"")*(AN30&lt;&gt;""),($F30&gt;$G30)*(AM30&gt;AN30)+($F30=$G30)*(AM30=AN30)+($F30&lt;$G30)*(AM30&lt;AN30),"")</f>
        <v/>
      </c>
      <c r="AQ30" s="281" t="str">
        <f aca="false">IF((AP30&lt;&gt;""),IF(OR($F30&lt;&gt;$G30,PrSettings!$M$4="●"),(($F30-$G30)=(AM30-AN30))*1,0),"")</f>
        <v/>
      </c>
      <c r="AR30" s="281" t="str">
        <f aca="false">IF((AP30&lt;&gt;""),($F30=AM30)*($G30=AN30),"")</f>
        <v/>
      </c>
      <c r="AS30" s="281" t="str">
        <f aca="false">IF(AP30&lt;&gt;"",IF(ABS($F30-$G30)&gt;=PrSettings!$M$7,(ABS($F30-$G30-AM30+AN30)&lt;=1)*1,IF(AND(AP30,$F30=$G30,$F30&gt;=PrSettings!$M$6),(ABS(AM30-$F30)&lt;=1)*1,IF(AND(AP30,$F30+$G30&gt;=PrSettings!$M$8),(ABS(AM30-$F30)+ABS(AN30-$G30)&lt;=1)*1,""))),"")</f>
        <v/>
      </c>
      <c r="AT30" s="289"/>
      <c r="AV30" s="279" t="n">
        <f aca="false">$B30</f>
        <v>22</v>
      </c>
      <c r="AW30" s="280" t="str">
        <f aca="false">$C30</f>
        <v>Turkey</v>
      </c>
      <c r="AX30" s="281" t="n">
        <f aca="false">$D30</f>
        <v>40</v>
      </c>
      <c r="AY30" s="280" t="str">
        <f aca="false">$E30</f>
        <v>Paraguay</v>
      </c>
      <c r="AZ30" s="284"/>
      <c r="BA30" s="284"/>
      <c r="BB30" s="288"/>
      <c r="BC30" s="281" t="str">
        <f aca="false">IF(($F30&lt;&gt;"")*($G30&lt;&gt;"")*(AZ30&lt;&gt;"")*(BA30&lt;&gt;""),($F30&gt;$G30)*(AZ30&gt;BA30)+($F30=$G30)*(AZ30=BA30)+($F30&lt;$G30)*(AZ30&lt;BA30),"")</f>
        <v/>
      </c>
      <c r="BD30" s="281" t="str">
        <f aca="false">IF((BC30&lt;&gt;""),IF(OR($F30&lt;&gt;$G30,PrSettings!$M$4="●"),(($F30-$G30)=(AZ30-BA30))*1,0),"")</f>
        <v/>
      </c>
      <c r="BE30" s="281" t="str">
        <f aca="false">IF((BC30&lt;&gt;""),($F30=AZ30)*($G30=BA30),"")</f>
        <v/>
      </c>
      <c r="BF30" s="281" t="str">
        <f aca="false">IF(BC30&lt;&gt;"",IF(ABS($F30-$G30)&gt;=PrSettings!$M$7,(ABS($F30-$G30-AZ30+BA30)&lt;=1)*1,IF(AND(BC30,$F30=$G30,$F30&gt;=PrSettings!$M$6),(ABS(AZ30-$F30)&lt;=1)*1,IF(AND(BC30,$F30+$G30&gt;=PrSettings!$M$8),(ABS(AZ30-$F30)+ABS(BA30-$G30)&lt;=1)*1,""))),"")</f>
        <v/>
      </c>
      <c r="BG30" s="289"/>
      <c r="BI30" s="279" t="n">
        <f aca="false">$B30</f>
        <v>22</v>
      </c>
      <c r="BJ30" s="280" t="str">
        <f aca="false">$C30</f>
        <v>Turkey</v>
      </c>
      <c r="BK30" s="281" t="n">
        <f aca="false">$D30</f>
        <v>40</v>
      </c>
      <c r="BL30" s="280" t="str">
        <f aca="false">$E30</f>
        <v>Paraguay</v>
      </c>
      <c r="BM30" s="284"/>
      <c r="BN30" s="284"/>
      <c r="BO30" s="288"/>
      <c r="BP30" s="281" t="str">
        <f aca="false">IF(($F30&lt;&gt;"")*($G30&lt;&gt;"")*(BM30&lt;&gt;"")*(BN30&lt;&gt;""),($F30&gt;$G30)*(BM30&gt;BN30)+($F30=$G30)*(BM30=BN30)+($F30&lt;$G30)*(BM30&lt;BN30),"")</f>
        <v/>
      </c>
      <c r="BQ30" s="281" t="str">
        <f aca="false">IF((BP30&lt;&gt;""),IF(OR($F30&lt;&gt;$G30,PrSettings!$M$4="●"),(($F30-$G30)=(BM30-BN30))*1,0),"")</f>
        <v/>
      </c>
      <c r="BR30" s="281" t="str">
        <f aca="false">IF((BP30&lt;&gt;""),($F30=BM30)*($G30=BN30),"")</f>
        <v/>
      </c>
      <c r="BS30" s="281" t="str">
        <f aca="false">IF(BP30&lt;&gt;"",IF(ABS($F30-$G30)&gt;=PrSettings!$M$7,(ABS($F30-$G30-BM30+BN30)&lt;=1)*1,IF(AND(BP30,$F30=$G30,$F30&gt;=PrSettings!$M$6),(ABS(BM30-$F30)&lt;=1)*1,IF(AND(BP30,$F30+$G30&gt;=PrSettings!$M$8),(ABS(BM30-$F30)+ABS(BN30-$G30)&lt;=1)*1,""))),"")</f>
        <v/>
      </c>
      <c r="BT30" s="289"/>
      <c r="BV30" s="279" t="n">
        <f aca="false">$B30</f>
        <v>22</v>
      </c>
      <c r="BW30" s="280" t="str">
        <f aca="false">$C30</f>
        <v>Turkey</v>
      </c>
      <c r="BX30" s="281" t="n">
        <f aca="false">$D30</f>
        <v>40</v>
      </c>
      <c r="BY30" s="280" t="str">
        <f aca="false">$E30</f>
        <v>Paraguay</v>
      </c>
      <c r="BZ30" s="284"/>
      <c r="CA30" s="284"/>
      <c r="CB30" s="288"/>
      <c r="CC30" s="281" t="str">
        <f aca="false">IF(($F30&lt;&gt;"")*($G30&lt;&gt;"")*(BZ30&lt;&gt;"")*(CA30&lt;&gt;""),($F30&gt;$G30)*(BZ30&gt;CA30)+($F30=$G30)*(BZ30=CA30)+($F30&lt;$G30)*(BZ30&lt;CA30),"")</f>
        <v/>
      </c>
      <c r="CD30" s="281" t="str">
        <f aca="false">IF((CC30&lt;&gt;""),IF(OR($F30&lt;&gt;$G30,PrSettings!$M$4="●"),(($F30-$G30)=(BZ30-CA30))*1,0),"")</f>
        <v/>
      </c>
      <c r="CE30" s="281" t="str">
        <f aca="false">IF((CC30&lt;&gt;""),($F30=BZ30)*($G30=CA30),"")</f>
        <v/>
      </c>
      <c r="CF30" s="281" t="str">
        <f aca="false">IF(CC30&lt;&gt;"",IF(ABS($F30-$G30)&gt;=PrSettings!$M$7,(ABS($F30-$G30-BZ30+CA30)&lt;=1)*1,IF(AND(CC30,$F30=$G30,$F30&gt;=PrSettings!$M$6),(ABS(BZ30-$F30)&lt;=1)*1,IF(AND(CC30,$F30+$G30&gt;=PrSettings!$M$8),(ABS(BZ30-$F30)+ABS(CA30-$G30)&lt;=1)*1,""))),"")</f>
        <v/>
      </c>
      <c r="CG30" s="289"/>
      <c r="CI30" s="279" t="n">
        <f aca="false">$B30</f>
        <v>22</v>
      </c>
      <c r="CJ30" s="280" t="str">
        <f aca="false">$C30</f>
        <v>Turkey</v>
      </c>
      <c r="CK30" s="281" t="n">
        <f aca="false">$D30</f>
        <v>40</v>
      </c>
      <c r="CL30" s="280" t="str">
        <f aca="false">$E30</f>
        <v>Paraguay</v>
      </c>
      <c r="CM30" s="284"/>
      <c r="CN30" s="284"/>
      <c r="CO30" s="288"/>
      <c r="CP30" s="281" t="str">
        <f aca="false">IF(($F30&lt;&gt;"")*($G30&lt;&gt;"")*(CM30&lt;&gt;"")*(CN30&lt;&gt;""),($F30&gt;$G30)*(CM30&gt;CN30)+($F30=$G30)*(CM30=CN30)+($F30&lt;$G30)*(CM30&lt;CN30),"")</f>
        <v/>
      </c>
      <c r="CQ30" s="281" t="str">
        <f aca="false">IF((CP30&lt;&gt;""),IF(OR($F30&lt;&gt;$G30,PrSettings!$M$4="●"),(($F30-$G30)=(CM30-CN30))*1,0),"")</f>
        <v/>
      </c>
      <c r="CR30" s="281" t="str">
        <f aca="false">IF((CP30&lt;&gt;""),($F30=CM30)*($G30=CN30),"")</f>
        <v/>
      </c>
      <c r="CS30" s="281" t="str">
        <f aca="false">IF(CP30&lt;&gt;"",IF(ABS($F30-$G30)&gt;=PrSettings!$M$7,(ABS($F30-$G30-CM30+CN30)&lt;=1)*1,IF(AND(CP30,$F30=$G30,$F30&gt;=PrSettings!$M$6),(ABS(CM30-$F30)&lt;=1)*1,IF(AND(CP30,$F30+$G30&gt;=PrSettings!$M$8),(ABS(CM30-$F30)+ABS(CN30-$G30)&lt;=1)*1,""))),"")</f>
        <v/>
      </c>
      <c r="CT30" s="289"/>
      <c r="CV30" s="279" t="n">
        <f aca="false">$B30</f>
        <v>22</v>
      </c>
      <c r="CW30" s="280" t="str">
        <f aca="false">$C30</f>
        <v>Turkey</v>
      </c>
      <c r="CX30" s="281" t="n">
        <f aca="false">$D30</f>
        <v>40</v>
      </c>
      <c r="CY30" s="280" t="str">
        <f aca="false">$E30</f>
        <v>Paraguay</v>
      </c>
      <c r="CZ30" s="284"/>
      <c r="DA30" s="284"/>
      <c r="DB30" s="288"/>
      <c r="DC30" s="281" t="str">
        <f aca="false">IF(($F30&lt;&gt;"")*($G30&lt;&gt;"")*(CZ30&lt;&gt;"")*(DA30&lt;&gt;""),($F30&gt;$G30)*(CZ30&gt;DA30)+($F30=$G30)*(CZ30=DA30)+($F30&lt;$G30)*(CZ30&lt;DA30),"")</f>
        <v/>
      </c>
      <c r="DD30" s="281" t="str">
        <f aca="false">IF((DC30&lt;&gt;""),IF(OR($F30&lt;&gt;$G30,PrSettings!$M$4="●"),(($F30-$G30)=(CZ30-DA30))*1,0),"")</f>
        <v/>
      </c>
      <c r="DE30" s="281" t="str">
        <f aca="false">IF((DC30&lt;&gt;""),($F30=CZ30)*($G30=DA30),"")</f>
        <v/>
      </c>
      <c r="DF30" s="281" t="str">
        <f aca="false">IF(DC30&lt;&gt;"",IF(ABS($F30-$G30)&gt;=PrSettings!$M$7,(ABS($F30-$G30-CZ30+DA30)&lt;=1)*1,IF(AND(DC30,$F30=$G30,$F30&gt;=PrSettings!$M$6),(ABS(CZ30-$F30)&lt;=1)*1,IF(AND(DC30,$F30+$G30&gt;=PrSettings!$M$8),(ABS(CZ30-$F30)+ABS(DA30-$G30)&lt;=1)*1,""))),"")</f>
        <v/>
      </c>
      <c r="DG30" s="289"/>
      <c r="DI30" s="279" t="n">
        <f aca="false">$B30</f>
        <v>22</v>
      </c>
      <c r="DJ30" s="280" t="str">
        <f aca="false">$C30</f>
        <v>Turkey</v>
      </c>
      <c r="DK30" s="281" t="n">
        <f aca="false">$D30</f>
        <v>40</v>
      </c>
      <c r="DL30" s="280" t="str">
        <f aca="false">$E30</f>
        <v>Paraguay</v>
      </c>
      <c r="DM30" s="284"/>
      <c r="DN30" s="284"/>
      <c r="DO30" s="288"/>
      <c r="DP30" s="281" t="str">
        <f aca="false">IF(($F30&lt;&gt;"")*($G30&lt;&gt;"")*(DM30&lt;&gt;"")*(DN30&lt;&gt;""),($F30&gt;$G30)*(DM30&gt;DN30)+($F30=$G30)*(DM30=DN30)+($F30&lt;$G30)*(DM30&lt;DN30),"")</f>
        <v/>
      </c>
      <c r="DQ30" s="281" t="str">
        <f aca="false">IF((DP30&lt;&gt;""),IF(OR($F30&lt;&gt;$G30,PrSettings!$M$4="●"),(($F30-$G30)=(DM30-DN30))*1,0),"")</f>
        <v/>
      </c>
      <c r="DR30" s="281" t="str">
        <f aca="false">IF((DP30&lt;&gt;""),($F30=DM30)*($G30=DN30),"")</f>
        <v/>
      </c>
      <c r="DS30" s="281" t="str">
        <f aca="false">IF(DP30&lt;&gt;"",IF(ABS($F30-$G30)&gt;=PrSettings!$M$7,(ABS($F30-$G30-DM30+DN30)&lt;=1)*1,IF(AND(DP30,$F30=$G30,$F30&gt;=PrSettings!$M$6),(ABS(DM30-$F30)&lt;=1)*1,IF(AND(DP30,$F30+$G30&gt;=PrSettings!$M$8),(ABS(DM30-$F30)+ABS(DN30-$G30)&lt;=1)*1,""))),"")</f>
        <v/>
      </c>
      <c r="DT30" s="289"/>
      <c r="DV30" s="279" t="n">
        <f aca="false">$B30</f>
        <v>22</v>
      </c>
      <c r="DW30" s="280" t="str">
        <f aca="false">$C30</f>
        <v>Turkey</v>
      </c>
      <c r="DX30" s="281" t="n">
        <f aca="false">$D30</f>
        <v>40</v>
      </c>
      <c r="DY30" s="280" t="str">
        <f aca="false">$E30</f>
        <v>Paraguay</v>
      </c>
      <c r="DZ30" s="284"/>
      <c r="EA30" s="284"/>
      <c r="EB30" s="288"/>
      <c r="EC30" s="281" t="str">
        <f aca="false">IF(($F30&lt;&gt;"")*($G30&lt;&gt;"")*(DZ30&lt;&gt;"")*(EA30&lt;&gt;""),($F30&gt;$G30)*(DZ30&gt;EA30)+($F30=$G30)*(DZ30=EA30)+($F30&lt;$G30)*(DZ30&lt;EA30),"")</f>
        <v/>
      </c>
      <c r="ED30" s="281" t="str">
        <f aca="false">IF((EC30&lt;&gt;""),IF(OR($F30&lt;&gt;$G30,PrSettings!$M$4="●"),(($F30-$G30)=(DZ30-EA30))*1,0),"")</f>
        <v/>
      </c>
      <c r="EE30" s="281" t="str">
        <f aca="false">IF((EC30&lt;&gt;""),($F30=DZ30)*($G30=EA30),"")</f>
        <v/>
      </c>
      <c r="EF30" s="281" t="str">
        <f aca="false">IF(EC30&lt;&gt;"",IF(ABS($F30-$G30)&gt;=PrSettings!$M$7,(ABS($F30-$G30-DZ30+EA30)&lt;=1)*1,IF(AND(EC30,$F30=$G30,$F30&gt;=PrSettings!$M$6),(ABS(DZ30-$F30)&lt;=1)*1,IF(AND(EC30,$F30+$G30&gt;=PrSettings!$M$8),(ABS(DZ30-$F30)+ABS(EA30-$G30)&lt;=1)*1,""))),"")</f>
        <v/>
      </c>
      <c r="EG30" s="289"/>
      <c r="EI30" s="279" t="n">
        <f aca="false">$B30</f>
        <v>22</v>
      </c>
      <c r="EJ30" s="280" t="str">
        <f aca="false">$C30</f>
        <v>Turkey</v>
      </c>
      <c r="EK30" s="281" t="n">
        <f aca="false">$D30</f>
        <v>40</v>
      </c>
      <c r="EL30" s="280" t="str">
        <f aca="false">$E30</f>
        <v>Paraguay</v>
      </c>
      <c r="EM30" s="284"/>
      <c r="EN30" s="284"/>
      <c r="EO30" s="288"/>
      <c r="EP30" s="281" t="str">
        <f aca="false">IF(($F30&lt;&gt;"")*($G30&lt;&gt;"")*(EM30&lt;&gt;"")*(EN30&lt;&gt;""),($F30&gt;$G30)*(EM30&gt;EN30)+($F30=$G30)*(EM30=EN30)+($F30&lt;$G30)*(EM30&lt;EN30),"")</f>
        <v/>
      </c>
      <c r="EQ30" s="281" t="str">
        <f aca="false">IF((EP30&lt;&gt;""),IF(OR($F30&lt;&gt;$G30,PrSettings!$M$4="●"),(($F30-$G30)=(EM30-EN30))*1,0),"")</f>
        <v/>
      </c>
      <c r="ER30" s="281" t="str">
        <f aca="false">IF((EP30&lt;&gt;""),($F30=EM30)*($G30=EN30),"")</f>
        <v/>
      </c>
      <c r="ES30" s="281" t="str">
        <f aca="false">IF(EP30&lt;&gt;"",IF(ABS($F30-$G30)&gt;=PrSettings!$M$7,(ABS($F30-$G30-EM30+EN30)&lt;=1)*1,IF(AND(EP30,$F30=$G30,$F30&gt;=PrSettings!$M$6),(ABS(EM30-$F30)&lt;=1)*1,IF(AND(EP30,$F30+$G30&gt;=PrSettings!$M$8),(ABS(EM30-$F30)+ABS(EN30-$G30)&lt;=1)*1,""))),"")</f>
        <v/>
      </c>
      <c r="ET30" s="289"/>
      <c r="EV30" s="279" t="n">
        <f aca="false">$B30</f>
        <v>22</v>
      </c>
      <c r="EW30" s="280" t="str">
        <f aca="false">$C30</f>
        <v>Turkey</v>
      </c>
      <c r="EX30" s="281" t="n">
        <f aca="false">$D30</f>
        <v>40</v>
      </c>
      <c r="EY30" s="280" t="str">
        <f aca="false">$E30</f>
        <v>Paraguay</v>
      </c>
      <c r="EZ30" s="284"/>
      <c r="FA30" s="284"/>
      <c r="FB30" s="288"/>
      <c r="FC30" s="281" t="str">
        <f aca="false">IF(($F30&lt;&gt;"")*($G30&lt;&gt;"")*(EZ30&lt;&gt;"")*(FA30&lt;&gt;""),($F30&gt;$G30)*(EZ30&gt;FA30)+($F30=$G30)*(EZ30=FA30)+($F30&lt;$G30)*(EZ30&lt;FA30),"")</f>
        <v/>
      </c>
      <c r="FD30" s="281" t="str">
        <f aca="false">IF((FC30&lt;&gt;""),IF(OR($F30&lt;&gt;$G30,PrSettings!$M$4="●"),(($F30-$G30)=(EZ30-FA30))*1,0),"")</f>
        <v/>
      </c>
      <c r="FE30" s="281" t="str">
        <f aca="false">IF((FC30&lt;&gt;""),($F30=EZ30)*($G30=FA30),"")</f>
        <v/>
      </c>
      <c r="FF30" s="281" t="str">
        <f aca="false">IF(FC30&lt;&gt;"",IF(ABS($F30-$G30)&gt;=PrSettings!$M$7,(ABS($F30-$G30-EZ30+FA30)&lt;=1)*1,IF(AND(FC30,$F30=$G30,$F30&gt;=PrSettings!$M$6),(ABS(EZ30-$F30)&lt;=1)*1,IF(AND(FC30,$F30+$G30&gt;=PrSettings!$M$8),(ABS(EZ30-$F30)+ABS(FA30-$G30)&lt;=1)*1,""))),"")</f>
        <v/>
      </c>
      <c r="FG30" s="289"/>
      <c r="FI30" s="279" t="n">
        <f aca="false">$B30</f>
        <v>22</v>
      </c>
      <c r="FJ30" s="280" t="str">
        <f aca="false">$C30</f>
        <v>Turkey</v>
      </c>
      <c r="FK30" s="281" t="n">
        <f aca="false">$D30</f>
        <v>40</v>
      </c>
      <c r="FL30" s="280" t="str">
        <f aca="false">$E30</f>
        <v>Paraguay</v>
      </c>
      <c r="FM30" s="284"/>
      <c r="FN30" s="284"/>
      <c r="FO30" s="288"/>
      <c r="FP30" s="281" t="str">
        <f aca="false">IF(($F30&lt;&gt;"")*($G30&lt;&gt;"")*(FM30&lt;&gt;"")*(FN30&lt;&gt;""),($F30&gt;$G30)*(FM30&gt;FN30)+($F30=$G30)*(FM30=FN30)+($F30&lt;$G30)*(FM30&lt;FN30),"")</f>
        <v/>
      </c>
      <c r="FQ30" s="281" t="str">
        <f aca="false">IF((FP30&lt;&gt;""),IF(OR($F30&lt;&gt;$G30,PrSettings!$M$4="●"),(($F30-$G30)=(FM30-FN30))*1,0),"")</f>
        <v/>
      </c>
      <c r="FR30" s="281" t="str">
        <f aca="false">IF((FP30&lt;&gt;""),($F30=FM30)*($G30=FN30),"")</f>
        <v/>
      </c>
      <c r="FS30" s="281" t="str">
        <f aca="false">IF(FP30&lt;&gt;"",IF(ABS($F30-$G30)&gt;=PrSettings!$M$7,(ABS($F30-$G30-FM30+FN30)&lt;=1)*1,IF(AND(FP30,$F30=$G30,$F30&gt;=PrSettings!$M$6),(ABS(FM30-$F30)&lt;=1)*1,IF(AND(FP30,$F30+$G30&gt;=PrSettings!$M$8),(ABS(FM30-$F30)+ABS(FN30-$G30)&lt;=1)*1,""))),"")</f>
        <v/>
      </c>
      <c r="FT30" s="289"/>
      <c r="FV30" s="279" t="n">
        <f aca="false">$B30</f>
        <v>22</v>
      </c>
      <c r="FW30" s="280" t="str">
        <f aca="false">$C30</f>
        <v>Turkey</v>
      </c>
      <c r="FX30" s="281" t="n">
        <f aca="false">$D30</f>
        <v>40</v>
      </c>
      <c r="FY30" s="280" t="str">
        <f aca="false">$E30</f>
        <v>Paraguay</v>
      </c>
      <c r="FZ30" s="284"/>
      <c r="GA30" s="284"/>
      <c r="GB30" s="288"/>
      <c r="GC30" s="281" t="str">
        <f aca="false">IF(($F30&lt;&gt;"")*($G30&lt;&gt;"")*(FZ30&lt;&gt;"")*(GA30&lt;&gt;""),($F30&gt;$G30)*(FZ30&gt;GA30)+($F30=$G30)*(FZ30=GA30)+($F30&lt;$G30)*(FZ30&lt;GA30),"")</f>
        <v/>
      </c>
      <c r="GD30" s="281" t="str">
        <f aca="false">IF((GC30&lt;&gt;""),IF(OR($F30&lt;&gt;$G30,PrSettings!$M$4="●"),(($F30-$G30)=(FZ30-GA30))*1,0),"")</f>
        <v/>
      </c>
      <c r="GE30" s="281" t="str">
        <f aca="false">IF((GC30&lt;&gt;""),($F30=FZ30)*($G30=GA30),"")</f>
        <v/>
      </c>
      <c r="GF30" s="281" t="str">
        <f aca="false">IF(GC30&lt;&gt;"",IF(ABS($F30-$G30)&gt;=PrSettings!$M$7,(ABS($F30-$G30-FZ30+GA30)&lt;=1)*1,IF(AND(GC30,$F30=$G30,$F30&gt;=PrSettings!$M$6),(ABS(FZ30-$F30)&lt;=1)*1,IF(AND(GC30,$F30+$G30&gt;=PrSettings!$M$8),(ABS(FZ30-$F30)+ABS(GA30-$G30)&lt;=1)*1,""))),"")</f>
        <v/>
      </c>
      <c r="GG30" s="289"/>
      <c r="GI30" s="279" t="n">
        <f aca="false">$B30</f>
        <v>22</v>
      </c>
      <c r="GJ30" s="280" t="str">
        <f aca="false">$C30</f>
        <v>Turkey</v>
      </c>
      <c r="GK30" s="281" t="n">
        <f aca="false">$D30</f>
        <v>40</v>
      </c>
      <c r="GL30" s="280" t="str">
        <f aca="false">$E30</f>
        <v>Paraguay</v>
      </c>
      <c r="GM30" s="284"/>
      <c r="GN30" s="284"/>
      <c r="GO30" s="288"/>
      <c r="GP30" s="281" t="str">
        <f aca="false">IF(($F30&lt;&gt;"")*($G30&lt;&gt;"")*(GM30&lt;&gt;"")*(GN30&lt;&gt;""),($F30&gt;$G30)*(GM30&gt;GN30)+($F30=$G30)*(GM30=GN30)+($F30&lt;$G30)*(GM30&lt;GN30),"")</f>
        <v/>
      </c>
      <c r="GQ30" s="281" t="str">
        <f aca="false">IF((GP30&lt;&gt;""),IF(OR($F30&lt;&gt;$G30,PrSettings!$M$4="●"),(($F30-$G30)=(GM30-GN30))*1,0),"")</f>
        <v/>
      </c>
      <c r="GR30" s="281" t="str">
        <f aca="false">IF((GP30&lt;&gt;""),($F30=GM30)*($G30=GN30),"")</f>
        <v/>
      </c>
      <c r="GS30" s="281" t="str">
        <f aca="false">IF(GP30&lt;&gt;"",IF(ABS($F30-$G30)&gt;=PrSettings!$M$7,(ABS($F30-$G30-GM30+GN30)&lt;=1)*1,IF(AND(GP30,$F30=$G30,$F30&gt;=PrSettings!$M$6),(ABS(GM30-$F30)&lt;=1)*1,IF(AND(GP30,$F30+$G30&gt;=PrSettings!$M$8),(ABS(GM30-$F30)+ABS(GN30-$G30)&lt;=1)*1,""))),"")</f>
        <v/>
      </c>
      <c r="GT30" s="289"/>
      <c r="GV30" s="279" t="n">
        <f aca="false">$B30</f>
        <v>22</v>
      </c>
      <c r="GW30" s="280" t="str">
        <f aca="false">$C30</f>
        <v>Turkey</v>
      </c>
      <c r="GX30" s="281" t="n">
        <f aca="false">$D30</f>
        <v>40</v>
      </c>
      <c r="GY30" s="280" t="str">
        <f aca="false">$E30</f>
        <v>Paraguay</v>
      </c>
      <c r="GZ30" s="284"/>
      <c r="HA30" s="284"/>
      <c r="HB30" s="288"/>
      <c r="HC30" s="281" t="str">
        <f aca="false">IF(($F30&lt;&gt;"")*($G30&lt;&gt;"")*(GZ30&lt;&gt;"")*(HA30&lt;&gt;""),($F30&gt;$G30)*(GZ30&gt;HA30)+($F30=$G30)*(GZ30=HA30)+($F30&lt;$G30)*(GZ30&lt;HA30),"")</f>
        <v/>
      </c>
      <c r="HD30" s="281" t="str">
        <f aca="false">IF((HC30&lt;&gt;""),IF(OR($F30&lt;&gt;$G30,PrSettings!$M$4="●"),(($F30-$G30)=(GZ30-HA30))*1,0),"")</f>
        <v/>
      </c>
      <c r="HE30" s="281" t="str">
        <f aca="false">IF((HC30&lt;&gt;""),($F30=GZ30)*($G30=HA30),"")</f>
        <v/>
      </c>
      <c r="HF30" s="281" t="str">
        <f aca="false">IF(HC30&lt;&gt;"",IF(ABS($F30-$G30)&gt;=PrSettings!$M$7,(ABS($F30-$G30-GZ30+HA30)&lt;=1)*1,IF(AND(HC30,$F30=$G30,$F30&gt;=PrSettings!$M$6),(ABS(GZ30-$F30)&lt;=1)*1,IF(AND(HC30,$F30+$G30&gt;=PrSettings!$M$8),(ABS(GZ30-$F30)+ABS(HA30-$G30)&lt;=1)*1,""))),"")</f>
        <v/>
      </c>
      <c r="HG30" s="289"/>
      <c r="HI30" s="279" t="n">
        <f aca="false">$B30</f>
        <v>22</v>
      </c>
      <c r="HJ30" s="280" t="str">
        <f aca="false">$C30</f>
        <v>Turkey</v>
      </c>
      <c r="HK30" s="281" t="n">
        <f aca="false">$D30</f>
        <v>40</v>
      </c>
      <c r="HL30" s="280" t="str">
        <f aca="false">$E30</f>
        <v>Paraguay</v>
      </c>
      <c r="HM30" s="284"/>
      <c r="HN30" s="284"/>
      <c r="HO30" s="288"/>
      <c r="HP30" s="281" t="str">
        <f aca="false">IF(($F30&lt;&gt;"")*($G30&lt;&gt;"")*(HM30&lt;&gt;"")*(HN30&lt;&gt;""),($F30&gt;$G30)*(HM30&gt;HN30)+($F30=$G30)*(HM30=HN30)+($F30&lt;$G30)*(HM30&lt;HN30),"")</f>
        <v/>
      </c>
      <c r="HQ30" s="281" t="str">
        <f aca="false">IF((HP30&lt;&gt;""),IF(OR($F30&lt;&gt;$G30,PrSettings!$M$4="●"),(($F30-$G30)=(HM30-HN30))*1,0),"")</f>
        <v/>
      </c>
      <c r="HR30" s="281" t="str">
        <f aca="false">IF((HP30&lt;&gt;""),($F30=HM30)*($G30=HN30),"")</f>
        <v/>
      </c>
      <c r="HS30" s="281" t="str">
        <f aca="false">IF(HP30&lt;&gt;"",IF(ABS($F30-$G30)&gt;=PrSettings!$M$7,(ABS($F30-$G30-HM30+HN30)&lt;=1)*1,IF(AND(HP30,$F30=$G30,$F30&gt;=PrSettings!$M$6),(ABS(HM30-$F30)&lt;=1)*1,IF(AND(HP30,$F30+$G30&gt;=PrSettings!$M$8),(ABS(HM30-$F30)+ABS(HN30-$G30)&lt;=1)*1,""))),"")</f>
        <v/>
      </c>
      <c r="HT30" s="289"/>
      <c r="HV30" s="279" t="n">
        <f aca="false">$B30</f>
        <v>22</v>
      </c>
      <c r="HW30" s="280" t="str">
        <f aca="false">$C30</f>
        <v>Turkey</v>
      </c>
      <c r="HX30" s="281" t="n">
        <f aca="false">$D30</f>
        <v>40</v>
      </c>
      <c r="HY30" s="280" t="str">
        <f aca="false">$E30</f>
        <v>Paraguay</v>
      </c>
      <c r="HZ30" s="284"/>
      <c r="IA30" s="284"/>
      <c r="IB30" s="288"/>
      <c r="IC30" s="281" t="str">
        <f aca="false">IF(($F30&lt;&gt;"")*($G30&lt;&gt;"")*(HZ30&lt;&gt;"")*(IA30&lt;&gt;""),($F30&gt;$G30)*(HZ30&gt;IA30)+($F30=$G30)*(HZ30=IA30)+($F30&lt;$G30)*(HZ30&lt;IA30),"")</f>
        <v/>
      </c>
      <c r="ID30" s="281" t="str">
        <f aca="false">IF((IC30&lt;&gt;""),IF(OR($F30&lt;&gt;$G30,PrSettings!$M$4="●"),(($F30-$G30)=(HZ30-IA30))*1,0),"")</f>
        <v/>
      </c>
      <c r="IE30" s="281" t="str">
        <f aca="false">IF((IC30&lt;&gt;""),($F30=HZ30)*($G30=IA30),"")</f>
        <v/>
      </c>
      <c r="IF30" s="281" t="str">
        <f aca="false">IF(IC30&lt;&gt;"",IF(ABS($F30-$G30)&gt;=PrSettings!$M$7,(ABS($F30-$G30-HZ30+IA30)&lt;=1)*1,IF(AND(IC30,$F30=$G30,$F30&gt;=PrSettings!$M$6),(ABS(HZ30-$F30)&lt;=1)*1,IF(AND(IC30,$F30+$G30&gt;=PrSettings!$M$8),(ABS(HZ30-$F30)+ABS(IA30-$G30)&lt;=1)*1,""))),"")</f>
        <v/>
      </c>
      <c r="IG30" s="289"/>
      <c r="II30" s="279" t="n">
        <f aca="false">$B30</f>
        <v>22</v>
      </c>
      <c r="IJ30" s="280" t="str">
        <f aca="false">$C30</f>
        <v>Turkey</v>
      </c>
      <c r="IK30" s="281" t="n">
        <f aca="false">$D30</f>
        <v>40</v>
      </c>
      <c r="IL30" s="280" t="str">
        <f aca="false">$E30</f>
        <v>Paraguay</v>
      </c>
      <c r="IM30" s="284"/>
      <c r="IN30" s="284"/>
      <c r="IO30" s="288"/>
      <c r="IP30" s="281" t="str">
        <f aca="false">IF(($F30&lt;&gt;"")*($G30&lt;&gt;"")*(IM30&lt;&gt;"")*(IN30&lt;&gt;""),($F30&gt;$G30)*(IM30&gt;IN30)+($F30=$G30)*(IM30=IN30)+($F30&lt;$G30)*(IM30&lt;IN30),"")</f>
        <v/>
      </c>
      <c r="IQ30" s="281" t="str">
        <f aca="false">IF((IP30&lt;&gt;""),IF(OR($F30&lt;&gt;$G30,PrSettings!$M$4="●"),(($F30-$G30)=(IM30-IN30))*1,0),"")</f>
        <v/>
      </c>
      <c r="IR30" s="281" t="str">
        <f aca="false">IF((IP30&lt;&gt;""),($F30=IM30)*($G30=IN30),"")</f>
        <v/>
      </c>
      <c r="IS30" s="281" t="str">
        <f aca="false">IF(IP30&lt;&gt;"",IF(ABS($F30-$G30)&gt;=PrSettings!$M$7,(ABS($F30-$G30-IM30+IN30)&lt;=1)*1,IF(AND(IP30,$F30=$G30,$F30&gt;=PrSettings!$M$6),(ABS(IM30-$F30)&lt;=1)*1,IF(AND(IP30,$F30+$G30&gt;=PrSettings!$M$8),(ABS(IM30-$F30)+ABS(IN30-$G30)&lt;=1)*1,""))),"")</f>
        <v/>
      </c>
      <c r="IT30" s="289"/>
      <c r="IV30" s="279" t="n">
        <f aca="false">$B30</f>
        <v>22</v>
      </c>
      <c r="IW30" s="280" t="str">
        <f aca="false">$C30</f>
        <v>Turkey</v>
      </c>
      <c r="IX30" s="281" t="n">
        <f aca="false">$D30</f>
        <v>40</v>
      </c>
      <c r="IY30" s="280" t="str">
        <f aca="false">$E30</f>
        <v>Paraguay</v>
      </c>
      <c r="IZ30" s="284"/>
      <c r="JA30" s="284"/>
      <c r="JB30" s="288"/>
      <c r="JC30" s="281" t="str">
        <f aca="false">IF(($F30&lt;&gt;"")*($G30&lt;&gt;"")*(IZ30&lt;&gt;"")*(JA30&lt;&gt;""),($F30&gt;$G30)*(IZ30&gt;JA30)+($F30=$G30)*(IZ30=JA30)+($F30&lt;$G30)*(IZ30&lt;JA30),"")</f>
        <v/>
      </c>
      <c r="JD30" s="281" t="str">
        <f aca="false">IF((JC30&lt;&gt;""),IF(OR($F30&lt;&gt;$G30,PrSettings!$M$4="●"),(($F30-$G30)=(IZ30-JA30))*1,0),"")</f>
        <v/>
      </c>
      <c r="JE30" s="281" t="str">
        <f aca="false">IF((JC30&lt;&gt;""),($F30=IZ30)*($G30=JA30),"")</f>
        <v/>
      </c>
      <c r="JF30" s="281" t="str">
        <f aca="false">IF(JC30&lt;&gt;"",IF(ABS($F30-$G30)&gt;=PrSettings!$M$7,(ABS($F30-$G30-IZ30+JA30)&lt;=1)*1,IF(AND(JC30,$F30=$G30,$F30&gt;=PrSettings!$M$6),(ABS(IZ30-$F30)&lt;=1)*1,IF(AND(JC30,$F30+$G30&gt;=PrSettings!$M$8),(ABS(IZ30-$F30)+ABS(JA30-$G30)&lt;=1)*1,""))),"")</f>
        <v/>
      </c>
      <c r="JG30" s="289"/>
      <c r="JI30" s="279" t="n">
        <f aca="false">$B30</f>
        <v>22</v>
      </c>
      <c r="JJ30" s="280" t="str">
        <f aca="false">$C30</f>
        <v>Turkey</v>
      </c>
      <c r="JK30" s="281" t="n">
        <f aca="false">$D30</f>
        <v>40</v>
      </c>
      <c r="JL30" s="280" t="str">
        <f aca="false">$E30</f>
        <v>Paraguay</v>
      </c>
      <c r="JM30" s="284"/>
      <c r="JN30" s="284"/>
      <c r="JO30" s="288"/>
      <c r="JP30" s="281" t="str">
        <f aca="false">IF(($F30&lt;&gt;"")*($G30&lt;&gt;"")*(JM30&lt;&gt;"")*(JN30&lt;&gt;""),($F30&gt;$G30)*(JM30&gt;JN30)+($F30=$G30)*(JM30=JN30)+($F30&lt;$G30)*(JM30&lt;JN30),"")</f>
        <v/>
      </c>
      <c r="JQ30" s="281" t="str">
        <f aca="false">IF((JP30&lt;&gt;""),IF(OR($F30&lt;&gt;$G30,PrSettings!$M$4="●"),(($F30-$G30)=(JM30-JN30))*1,0),"")</f>
        <v/>
      </c>
      <c r="JR30" s="281" t="str">
        <f aca="false">IF((JP30&lt;&gt;""),($F30=JM30)*($G30=JN30),"")</f>
        <v/>
      </c>
      <c r="JS30" s="281" t="str">
        <f aca="false">IF(JP30&lt;&gt;"",IF(ABS($F30-$G30)&gt;=PrSettings!$M$7,(ABS($F30-$G30-JM30+JN30)&lt;=1)*1,IF(AND(JP30,$F30=$G30,$F30&gt;=PrSettings!$M$6),(ABS(JM30-$F30)&lt;=1)*1,IF(AND(JP30,$F30+$G30&gt;=PrSettings!$M$8),(ABS(JM30-$F30)+ABS(JN30-$G30)&lt;=1)*1,""))),"")</f>
        <v/>
      </c>
      <c r="JT30" s="289"/>
      <c r="JV30" s="279" t="n">
        <f aca="false">$B30</f>
        <v>22</v>
      </c>
      <c r="JW30" s="280" t="str">
        <f aca="false">$C30</f>
        <v>Turkey</v>
      </c>
      <c r="JX30" s="281" t="n">
        <f aca="false">$D30</f>
        <v>40</v>
      </c>
      <c r="JY30" s="280" t="str">
        <f aca="false">$E30</f>
        <v>Paraguay</v>
      </c>
      <c r="JZ30" s="284"/>
      <c r="KA30" s="284"/>
      <c r="KB30" s="288"/>
      <c r="KC30" s="281" t="str">
        <f aca="false">IF(($F30&lt;&gt;"")*($G30&lt;&gt;"")*(JZ30&lt;&gt;"")*(KA30&lt;&gt;""),($F30&gt;$G30)*(JZ30&gt;KA30)+($F30=$G30)*(JZ30=KA30)+($F30&lt;$G30)*(JZ30&lt;KA30),"")</f>
        <v/>
      </c>
      <c r="KD30" s="281" t="str">
        <f aca="false">IF((KC30&lt;&gt;""),IF(OR($F30&lt;&gt;$G30,PrSettings!$M$4="●"),(($F30-$G30)=(JZ30-KA30))*1,0),"")</f>
        <v/>
      </c>
      <c r="KE30" s="281" t="str">
        <f aca="false">IF((KC30&lt;&gt;""),($F30=JZ30)*($G30=KA30),"")</f>
        <v/>
      </c>
      <c r="KF30" s="281" t="str">
        <f aca="false">IF(KC30&lt;&gt;"",IF(ABS($F30-$G30)&gt;=PrSettings!$M$7,(ABS($F30-$G30-JZ30+KA30)&lt;=1)*1,IF(AND(KC30,$F30=$G30,$F30&gt;=PrSettings!$M$6),(ABS(JZ30-$F30)&lt;=1)*1,IF(AND(KC30,$F30+$G30&gt;=PrSettings!$M$8),(ABS(JZ30-$F30)+ABS(KA30-$G30)&lt;=1)*1,""))),"")</f>
        <v/>
      </c>
      <c r="KG30" s="289"/>
      <c r="KI30" s="279" t="n">
        <f aca="false">$B30</f>
        <v>22</v>
      </c>
      <c r="KJ30" s="280" t="str">
        <f aca="false">$C30</f>
        <v>Turkey</v>
      </c>
      <c r="KK30" s="281" t="n">
        <f aca="false">$D30</f>
        <v>40</v>
      </c>
      <c r="KL30" s="280" t="str">
        <f aca="false">$E30</f>
        <v>Paraguay</v>
      </c>
      <c r="KM30" s="284"/>
      <c r="KN30" s="284"/>
      <c r="KO30" s="288"/>
      <c r="KP30" s="281" t="str">
        <f aca="false">IF(($F30&lt;&gt;"")*($G30&lt;&gt;"")*(KM30&lt;&gt;"")*(KN30&lt;&gt;""),($F30&gt;$G30)*(KM30&gt;KN30)+($F30=$G30)*(KM30=KN30)+($F30&lt;$G30)*(KM30&lt;KN30),"")</f>
        <v/>
      </c>
      <c r="KQ30" s="281" t="str">
        <f aca="false">IF((KP30&lt;&gt;""),IF(OR($F30&lt;&gt;$G30,PrSettings!$M$4="●"),(($F30-$G30)=(KM30-KN30))*1,0),"")</f>
        <v/>
      </c>
      <c r="KR30" s="281" t="str">
        <f aca="false">IF((KP30&lt;&gt;""),($F30=KM30)*($G30=KN30),"")</f>
        <v/>
      </c>
      <c r="KS30" s="281" t="str">
        <f aca="false">IF(KP30&lt;&gt;"",IF(ABS($F30-$G30)&gt;=PrSettings!$M$7,(ABS($F30-$G30-KM30+KN30)&lt;=1)*1,IF(AND(KP30,$F30=$G30,$F30&gt;=PrSettings!$M$6),(ABS(KM30-$F30)&lt;=1)*1,IF(AND(KP30,$F30+$G30&gt;=PrSettings!$M$8),(ABS(KM30-$F30)+ABS(KN30-$G30)&lt;=1)*1,""))),"")</f>
        <v/>
      </c>
      <c r="KT30" s="289"/>
      <c r="KV30" s="279" t="n">
        <f aca="false">$B30</f>
        <v>22</v>
      </c>
      <c r="KW30" s="280" t="str">
        <f aca="false">$C30</f>
        <v>Turkey</v>
      </c>
      <c r="KX30" s="281" t="n">
        <f aca="false">$D30</f>
        <v>40</v>
      </c>
      <c r="KY30" s="280" t="str">
        <f aca="false">$E30</f>
        <v>Paraguay</v>
      </c>
      <c r="KZ30" s="284"/>
      <c r="LA30" s="284"/>
      <c r="LB30" s="288"/>
      <c r="LC30" s="281" t="str">
        <f aca="false">IF(($F30&lt;&gt;"")*($G30&lt;&gt;"")*(KZ30&lt;&gt;"")*(LA30&lt;&gt;""),($F30&gt;$G30)*(KZ30&gt;LA30)+($F30=$G30)*(KZ30=LA30)+($F30&lt;$G30)*(KZ30&lt;LA30),"")</f>
        <v/>
      </c>
      <c r="LD30" s="281" t="str">
        <f aca="false">IF((LC30&lt;&gt;""),IF(OR($F30&lt;&gt;$G30,PrSettings!$M$4="●"),(($F30-$G30)=(KZ30-LA30))*1,0),"")</f>
        <v/>
      </c>
      <c r="LE30" s="281" t="str">
        <f aca="false">IF((LC30&lt;&gt;""),($F30=KZ30)*($G30=LA30),"")</f>
        <v/>
      </c>
      <c r="LF30" s="281" t="str">
        <f aca="false">IF(LC30&lt;&gt;"",IF(ABS($F30-$G30)&gt;=PrSettings!$M$7,(ABS($F30-$G30-KZ30+LA30)&lt;=1)*1,IF(AND(LC30,$F30=$G30,$F30&gt;=PrSettings!$M$6),(ABS(KZ30-$F30)&lt;=1)*1,IF(AND(LC30,$F30+$G30&gt;=PrSettings!$M$8),(ABS(KZ30-$F30)+ABS(LA30-$G30)&lt;=1)*1,""))),"")</f>
        <v/>
      </c>
      <c r="LG30" s="289"/>
      <c r="LI30" s="279" t="n">
        <f aca="false">$B30</f>
        <v>22</v>
      </c>
      <c r="LJ30" s="280" t="str">
        <f aca="false">$C30</f>
        <v>Turkey</v>
      </c>
      <c r="LK30" s="281" t="n">
        <f aca="false">$D30</f>
        <v>40</v>
      </c>
      <c r="LL30" s="280" t="str">
        <f aca="false">$E30</f>
        <v>Paraguay</v>
      </c>
      <c r="LM30" s="284"/>
      <c r="LN30" s="284"/>
      <c r="LO30" s="288"/>
      <c r="LP30" s="281" t="str">
        <f aca="false">IF(($F30&lt;&gt;"")*($G30&lt;&gt;"")*(LM30&lt;&gt;"")*(LN30&lt;&gt;""),($F30&gt;$G30)*(LM30&gt;LN30)+($F30=$G30)*(LM30=LN30)+($F30&lt;$G30)*(LM30&lt;LN30),"")</f>
        <v/>
      </c>
      <c r="LQ30" s="281" t="str">
        <f aca="false">IF((LP30&lt;&gt;""),IF(OR($F30&lt;&gt;$G30,PrSettings!$M$4="●"),(($F30-$G30)=(LM30-LN30))*1,0),"")</f>
        <v/>
      </c>
      <c r="LR30" s="281" t="str">
        <f aca="false">IF((LP30&lt;&gt;""),($F30=LM30)*($G30=LN30),"")</f>
        <v/>
      </c>
      <c r="LS30" s="281" t="str">
        <f aca="false">IF(LP30&lt;&gt;"",IF(ABS($F30-$G30)&gt;=PrSettings!$M$7,(ABS($F30-$G30-LM30+LN30)&lt;=1)*1,IF(AND(LP30,$F30=$G30,$F30&gt;=PrSettings!$M$6),(ABS(LM30-$F30)&lt;=1)*1,IF(AND(LP30,$F30+$G30&gt;=PrSettings!$M$8),(ABS(LM30-$F30)+ABS(LN30-$G30)&lt;=1)*1,""))),"")</f>
        <v/>
      </c>
      <c r="LT30" s="289"/>
      <c r="LV30" s="279" t="n">
        <f aca="false">$B30</f>
        <v>22</v>
      </c>
      <c r="LW30" s="280" t="str">
        <f aca="false">$C30</f>
        <v>Turkey</v>
      </c>
      <c r="LX30" s="281" t="n">
        <f aca="false">$D30</f>
        <v>40</v>
      </c>
      <c r="LY30" s="280" t="str">
        <f aca="false">$E30</f>
        <v>Paraguay</v>
      </c>
      <c r="LZ30" s="284"/>
      <c r="MA30" s="284"/>
      <c r="MB30" s="288"/>
      <c r="MC30" s="281" t="str">
        <f aca="false">IF(($F30&lt;&gt;"")*($G30&lt;&gt;"")*(LZ30&lt;&gt;"")*(MA30&lt;&gt;""),($F30&gt;$G30)*(LZ30&gt;MA30)+($F30=$G30)*(LZ30=MA30)+($F30&lt;$G30)*(LZ30&lt;MA30),"")</f>
        <v/>
      </c>
      <c r="MD30" s="281" t="str">
        <f aca="false">IF((MC30&lt;&gt;""),IF(OR($F30&lt;&gt;$G30,PrSettings!$M$4="●"),(($F30-$G30)=(LZ30-MA30))*1,0),"")</f>
        <v/>
      </c>
      <c r="ME30" s="281" t="str">
        <f aca="false">IF((MC30&lt;&gt;""),($F30=LZ30)*($G30=MA30),"")</f>
        <v/>
      </c>
      <c r="MF30" s="281" t="str">
        <f aca="false">IF(MC30&lt;&gt;"",IF(ABS($F30-$G30)&gt;=PrSettings!$M$7,(ABS($F30-$G30-LZ30+MA30)&lt;=1)*1,IF(AND(MC30,$F30=$G30,$F30&gt;=PrSettings!$M$6),(ABS(LZ30-$F30)&lt;=1)*1,IF(AND(MC30,$F30+$G30&gt;=PrSettings!$M$8),(ABS(LZ30-$F30)+ABS(MA30-$G30)&lt;=1)*1,""))),"")</f>
        <v/>
      </c>
      <c r="MG30" s="289"/>
    </row>
    <row r="31" customFormat="false" ht="15.75" hidden="false" customHeight="false" outlineLevel="0" collapsed="false">
      <c r="B31" s="279" t="n">
        <f aca="false">INDEX(Groups!$C$7:$C$65,MATCH(C31,Groups!$D$7:$D$65,0))</f>
        <v>22</v>
      </c>
      <c r="C31" s="280" t="str">
        <f aca="false">CalcD!$P$26</f>
        <v>Turkey</v>
      </c>
      <c r="D31" s="281" t="n">
        <f aca="false">INDEX(Groups!$C$7:$C$65,MATCH(E31,Groups!$D$7:$D$65,0))</f>
        <v>16</v>
      </c>
      <c r="E31" s="280" t="str">
        <f aca="false">CalcD!$Q$26</f>
        <v>USA</v>
      </c>
      <c r="F31" s="282" t="n">
        <f aca="false">CalcD!$R$26</f>
        <v>1</v>
      </c>
      <c r="G31" s="283" t="n">
        <f aca="false">CalcD!$S$26</f>
        <v>1</v>
      </c>
      <c r="I31" s="279" t="n">
        <f aca="false">$B31</f>
        <v>22</v>
      </c>
      <c r="J31" s="280" t="str">
        <f aca="false">$C31</f>
        <v>Turkey</v>
      </c>
      <c r="K31" s="281" t="n">
        <f aca="false">$D31</f>
        <v>16</v>
      </c>
      <c r="L31" s="280" t="str">
        <f aca="false">$E31</f>
        <v>USA</v>
      </c>
      <c r="M31" s="284"/>
      <c r="N31" s="284"/>
      <c r="O31" s="288"/>
      <c r="P31" s="281" t="str">
        <f aca="false">IF(($F31&lt;&gt;"")*($G31&lt;&gt;"")*(M31&lt;&gt;"")*(N31&lt;&gt;""),($F31&gt;$G31)*(M31&gt;N31)+($F31=$G31)*(M31=N31)+($F31&lt;$G31)*(M31&lt;N31),"")</f>
        <v/>
      </c>
      <c r="Q31" s="281" t="str">
        <f aca="false">IF((P31&lt;&gt;""),IF(OR($F31&lt;&gt;$G31,PrSettings!$M$4="●"),(($F31-$G31)=(M31-N31))*1,0),"")</f>
        <v/>
      </c>
      <c r="R31" s="281" t="str">
        <f aca="false">IF((P31&lt;&gt;""),($F31=M31)*($G31=N31),"")</f>
        <v/>
      </c>
      <c r="S31" s="281" t="str">
        <f aca="false">IF(P31&lt;&gt;"",IF(ABS($F31-$G31)&gt;=PrSettings!$M$7,(ABS($F31-$G31-M31+N31)&lt;=1)*1,IF(AND(P31,$F31=$G31,$F31&gt;=PrSettings!$M$6),(ABS(M31-$F31)&lt;=1)*1,IF(AND(P31,$F31+$G31&gt;=PrSettings!$M$8),(ABS(M31-$F31)+ABS(N31-$G31)&lt;=1)*1,""))),"")</f>
        <v/>
      </c>
      <c r="T31" s="289"/>
      <c r="V31" s="279" t="n">
        <f aca="false">$B31</f>
        <v>22</v>
      </c>
      <c r="W31" s="280" t="str">
        <f aca="false">$C31</f>
        <v>Turkey</v>
      </c>
      <c r="X31" s="281" t="n">
        <f aca="false">$D31</f>
        <v>16</v>
      </c>
      <c r="Y31" s="280" t="str">
        <f aca="false">$E31</f>
        <v>USA</v>
      </c>
      <c r="Z31" s="284"/>
      <c r="AA31" s="284"/>
      <c r="AB31" s="288"/>
      <c r="AC31" s="281" t="str">
        <f aca="false">IF(($F31&lt;&gt;"")*($G31&lt;&gt;"")*(Z31&lt;&gt;"")*(AA31&lt;&gt;""),($F31&gt;$G31)*(Z31&gt;AA31)+($F31=$G31)*(Z31=AA31)+($F31&lt;$G31)*(Z31&lt;AA31),"")</f>
        <v/>
      </c>
      <c r="AD31" s="281" t="str">
        <f aca="false">IF((AC31&lt;&gt;""),IF(OR($F31&lt;&gt;$G31,PrSettings!$M$4="●"),(($F31-$G31)=(Z31-AA31))*1,0),"")</f>
        <v/>
      </c>
      <c r="AE31" s="281" t="str">
        <f aca="false">IF((AC31&lt;&gt;""),($F31=Z31)*($G31=AA31),"")</f>
        <v/>
      </c>
      <c r="AF31" s="281" t="str">
        <f aca="false">IF(AC31&lt;&gt;"",IF(ABS($F31-$G31)&gt;=PrSettings!$M$7,(ABS($F31-$G31-Z31+AA31)&lt;=1)*1,IF(AND(AC31,$F31=$G31,$F31&gt;=PrSettings!$M$6),(ABS(Z31-$F31)&lt;=1)*1,IF(AND(AC31,$F31+$G31&gt;=PrSettings!$M$8),(ABS(Z31-$F31)+ABS(AA31-$G31)&lt;=1)*1,""))),"")</f>
        <v/>
      </c>
      <c r="AG31" s="289"/>
      <c r="AI31" s="279" t="n">
        <f aca="false">$B31</f>
        <v>22</v>
      </c>
      <c r="AJ31" s="280" t="str">
        <f aca="false">$C31</f>
        <v>Turkey</v>
      </c>
      <c r="AK31" s="281" t="n">
        <f aca="false">$D31</f>
        <v>16</v>
      </c>
      <c r="AL31" s="280" t="str">
        <f aca="false">$E31</f>
        <v>USA</v>
      </c>
      <c r="AM31" s="284"/>
      <c r="AN31" s="284"/>
      <c r="AO31" s="288"/>
      <c r="AP31" s="281" t="str">
        <f aca="false">IF(($F31&lt;&gt;"")*($G31&lt;&gt;"")*(AM31&lt;&gt;"")*(AN31&lt;&gt;""),($F31&gt;$G31)*(AM31&gt;AN31)+($F31=$G31)*(AM31=AN31)+($F31&lt;$G31)*(AM31&lt;AN31),"")</f>
        <v/>
      </c>
      <c r="AQ31" s="281" t="str">
        <f aca="false">IF((AP31&lt;&gt;""),IF(OR($F31&lt;&gt;$G31,PrSettings!$M$4="●"),(($F31-$G31)=(AM31-AN31))*1,0),"")</f>
        <v/>
      </c>
      <c r="AR31" s="281" t="str">
        <f aca="false">IF((AP31&lt;&gt;""),($F31=AM31)*($G31=AN31),"")</f>
        <v/>
      </c>
      <c r="AS31" s="281" t="str">
        <f aca="false">IF(AP31&lt;&gt;"",IF(ABS($F31-$G31)&gt;=PrSettings!$M$7,(ABS($F31-$G31-AM31+AN31)&lt;=1)*1,IF(AND(AP31,$F31=$G31,$F31&gt;=PrSettings!$M$6),(ABS(AM31-$F31)&lt;=1)*1,IF(AND(AP31,$F31+$G31&gt;=PrSettings!$M$8),(ABS(AM31-$F31)+ABS(AN31-$G31)&lt;=1)*1,""))),"")</f>
        <v/>
      </c>
      <c r="AT31" s="289"/>
      <c r="AV31" s="279" t="n">
        <f aca="false">$B31</f>
        <v>22</v>
      </c>
      <c r="AW31" s="280" t="str">
        <f aca="false">$C31</f>
        <v>Turkey</v>
      </c>
      <c r="AX31" s="281" t="n">
        <f aca="false">$D31</f>
        <v>16</v>
      </c>
      <c r="AY31" s="280" t="str">
        <f aca="false">$E31</f>
        <v>USA</v>
      </c>
      <c r="AZ31" s="284"/>
      <c r="BA31" s="284"/>
      <c r="BB31" s="288"/>
      <c r="BC31" s="281" t="str">
        <f aca="false">IF(($F31&lt;&gt;"")*($G31&lt;&gt;"")*(AZ31&lt;&gt;"")*(BA31&lt;&gt;""),($F31&gt;$G31)*(AZ31&gt;BA31)+($F31=$G31)*(AZ31=BA31)+($F31&lt;$G31)*(AZ31&lt;BA31),"")</f>
        <v/>
      </c>
      <c r="BD31" s="281" t="str">
        <f aca="false">IF((BC31&lt;&gt;""),IF(OR($F31&lt;&gt;$G31,PrSettings!$M$4="●"),(($F31-$G31)=(AZ31-BA31))*1,0),"")</f>
        <v/>
      </c>
      <c r="BE31" s="281" t="str">
        <f aca="false">IF((BC31&lt;&gt;""),($F31=AZ31)*($G31=BA31),"")</f>
        <v/>
      </c>
      <c r="BF31" s="281" t="str">
        <f aca="false">IF(BC31&lt;&gt;"",IF(ABS($F31-$G31)&gt;=PrSettings!$M$7,(ABS($F31-$G31-AZ31+BA31)&lt;=1)*1,IF(AND(BC31,$F31=$G31,$F31&gt;=PrSettings!$M$6),(ABS(AZ31-$F31)&lt;=1)*1,IF(AND(BC31,$F31+$G31&gt;=PrSettings!$M$8),(ABS(AZ31-$F31)+ABS(BA31-$G31)&lt;=1)*1,""))),"")</f>
        <v/>
      </c>
      <c r="BG31" s="289"/>
      <c r="BI31" s="279" t="n">
        <f aca="false">$B31</f>
        <v>22</v>
      </c>
      <c r="BJ31" s="280" t="str">
        <f aca="false">$C31</f>
        <v>Turkey</v>
      </c>
      <c r="BK31" s="281" t="n">
        <f aca="false">$D31</f>
        <v>16</v>
      </c>
      <c r="BL31" s="280" t="str">
        <f aca="false">$E31</f>
        <v>USA</v>
      </c>
      <c r="BM31" s="284"/>
      <c r="BN31" s="284"/>
      <c r="BO31" s="288"/>
      <c r="BP31" s="281" t="str">
        <f aca="false">IF(($F31&lt;&gt;"")*($G31&lt;&gt;"")*(BM31&lt;&gt;"")*(BN31&lt;&gt;""),($F31&gt;$G31)*(BM31&gt;BN31)+($F31=$G31)*(BM31=BN31)+($F31&lt;$G31)*(BM31&lt;BN31),"")</f>
        <v/>
      </c>
      <c r="BQ31" s="281" t="str">
        <f aca="false">IF((BP31&lt;&gt;""),IF(OR($F31&lt;&gt;$G31,PrSettings!$M$4="●"),(($F31-$G31)=(BM31-BN31))*1,0),"")</f>
        <v/>
      </c>
      <c r="BR31" s="281" t="str">
        <f aca="false">IF((BP31&lt;&gt;""),($F31=BM31)*($G31=BN31),"")</f>
        <v/>
      </c>
      <c r="BS31" s="281" t="str">
        <f aca="false">IF(BP31&lt;&gt;"",IF(ABS($F31-$G31)&gt;=PrSettings!$M$7,(ABS($F31-$G31-BM31+BN31)&lt;=1)*1,IF(AND(BP31,$F31=$G31,$F31&gt;=PrSettings!$M$6),(ABS(BM31-$F31)&lt;=1)*1,IF(AND(BP31,$F31+$G31&gt;=PrSettings!$M$8),(ABS(BM31-$F31)+ABS(BN31-$G31)&lt;=1)*1,""))),"")</f>
        <v/>
      </c>
      <c r="BT31" s="289"/>
      <c r="BV31" s="279" t="n">
        <f aca="false">$B31</f>
        <v>22</v>
      </c>
      <c r="BW31" s="280" t="str">
        <f aca="false">$C31</f>
        <v>Turkey</v>
      </c>
      <c r="BX31" s="281" t="n">
        <f aca="false">$D31</f>
        <v>16</v>
      </c>
      <c r="BY31" s="280" t="str">
        <f aca="false">$E31</f>
        <v>USA</v>
      </c>
      <c r="BZ31" s="284"/>
      <c r="CA31" s="284"/>
      <c r="CB31" s="288"/>
      <c r="CC31" s="281" t="str">
        <f aca="false">IF(($F31&lt;&gt;"")*($G31&lt;&gt;"")*(BZ31&lt;&gt;"")*(CA31&lt;&gt;""),($F31&gt;$G31)*(BZ31&gt;CA31)+($F31=$G31)*(BZ31=CA31)+($F31&lt;$G31)*(BZ31&lt;CA31),"")</f>
        <v/>
      </c>
      <c r="CD31" s="281" t="str">
        <f aca="false">IF((CC31&lt;&gt;""),IF(OR($F31&lt;&gt;$G31,PrSettings!$M$4="●"),(($F31-$G31)=(BZ31-CA31))*1,0),"")</f>
        <v/>
      </c>
      <c r="CE31" s="281" t="str">
        <f aca="false">IF((CC31&lt;&gt;""),($F31=BZ31)*($G31=CA31),"")</f>
        <v/>
      </c>
      <c r="CF31" s="281" t="str">
        <f aca="false">IF(CC31&lt;&gt;"",IF(ABS($F31-$G31)&gt;=PrSettings!$M$7,(ABS($F31-$G31-BZ31+CA31)&lt;=1)*1,IF(AND(CC31,$F31=$G31,$F31&gt;=PrSettings!$M$6),(ABS(BZ31-$F31)&lt;=1)*1,IF(AND(CC31,$F31+$G31&gt;=PrSettings!$M$8),(ABS(BZ31-$F31)+ABS(CA31-$G31)&lt;=1)*1,""))),"")</f>
        <v/>
      </c>
      <c r="CG31" s="289"/>
      <c r="CI31" s="279" t="n">
        <f aca="false">$B31</f>
        <v>22</v>
      </c>
      <c r="CJ31" s="280" t="str">
        <f aca="false">$C31</f>
        <v>Turkey</v>
      </c>
      <c r="CK31" s="281" t="n">
        <f aca="false">$D31</f>
        <v>16</v>
      </c>
      <c r="CL31" s="280" t="str">
        <f aca="false">$E31</f>
        <v>USA</v>
      </c>
      <c r="CM31" s="284"/>
      <c r="CN31" s="284"/>
      <c r="CO31" s="288"/>
      <c r="CP31" s="281" t="str">
        <f aca="false">IF(($F31&lt;&gt;"")*($G31&lt;&gt;"")*(CM31&lt;&gt;"")*(CN31&lt;&gt;""),($F31&gt;$G31)*(CM31&gt;CN31)+($F31=$G31)*(CM31=CN31)+($F31&lt;$G31)*(CM31&lt;CN31),"")</f>
        <v/>
      </c>
      <c r="CQ31" s="281" t="str">
        <f aca="false">IF((CP31&lt;&gt;""),IF(OR($F31&lt;&gt;$G31,PrSettings!$M$4="●"),(($F31-$G31)=(CM31-CN31))*1,0),"")</f>
        <v/>
      </c>
      <c r="CR31" s="281" t="str">
        <f aca="false">IF((CP31&lt;&gt;""),($F31=CM31)*($G31=CN31),"")</f>
        <v/>
      </c>
      <c r="CS31" s="281" t="str">
        <f aca="false">IF(CP31&lt;&gt;"",IF(ABS($F31-$G31)&gt;=PrSettings!$M$7,(ABS($F31-$G31-CM31+CN31)&lt;=1)*1,IF(AND(CP31,$F31=$G31,$F31&gt;=PrSettings!$M$6),(ABS(CM31-$F31)&lt;=1)*1,IF(AND(CP31,$F31+$G31&gt;=PrSettings!$M$8),(ABS(CM31-$F31)+ABS(CN31-$G31)&lt;=1)*1,""))),"")</f>
        <v/>
      </c>
      <c r="CT31" s="289"/>
      <c r="CV31" s="279" t="n">
        <f aca="false">$B31</f>
        <v>22</v>
      </c>
      <c r="CW31" s="280" t="str">
        <f aca="false">$C31</f>
        <v>Turkey</v>
      </c>
      <c r="CX31" s="281" t="n">
        <f aca="false">$D31</f>
        <v>16</v>
      </c>
      <c r="CY31" s="280" t="str">
        <f aca="false">$E31</f>
        <v>USA</v>
      </c>
      <c r="CZ31" s="284"/>
      <c r="DA31" s="284"/>
      <c r="DB31" s="288"/>
      <c r="DC31" s="281" t="str">
        <f aca="false">IF(($F31&lt;&gt;"")*($G31&lt;&gt;"")*(CZ31&lt;&gt;"")*(DA31&lt;&gt;""),($F31&gt;$G31)*(CZ31&gt;DA31)+($F31=$G31)*(CZ31=DA31)+($F31&lt;$G31)*(CZ31&lt;DA31),"")</f>
        <v/>
      </c>
      <c r="DD31" s="281" t="str">
        <f aca="false">IF((DC31&lt;&gt;""),IF(OR($F31&lt;&gt;$G31,PrSettings!$M$4="●"),(($F31-$G31)=(CZ31-DA31))*1,0),"")</f>
        <v/>
      </c>
      <c r="DE31" s="281" t="str">
        <f aca="false">IF((DC31&lt;&gt;""),($F31=CZ31)*($G31=DA31),"")</f>
        <v/>
      </c>
      <c r="DF31" s="281" t="str">
        <f aca="false">IF(DC31&lt;&gt;"",IF(ABS($F31-$G31)&gt;=PrSettings!$M$7,(ABS($F31-$G31-CZ31+DA31)&lt;=1)*1,IF(AND(DC31,$F31=$G31,$F31&gt;=PrSettings!$M$6),(ABS(CZ31-$F31)&lt;=1)*1,IF(AND(DC31,$F31+$G31&gt;=PrSettings!$M$8),(ABS(CZ31-$F31)+ABS(DA31-$G31)&lt;=1)*1,""))),"")</f>
        <v/>
      </c>
      <c r="DG31" s="289"/>
      <c r="DI31" s="279" t="n">
        <f aca="false">$B31</f>
        <v>22</v>
      </c>
      <c r="DJ31" s="280" t="str">
        <f aca="false">$C31</f>
        <v>Turkey</v>
      </c>
      <c r="DK31" s="281" t="n">
        <f aca="false">$D31</f>
        <v>16</v>
      </c>
      <c r="DL31" s="280" t="str">
        <f aca="false">$E31</f>
        <v>USA</v>
      </c>
      <c r="DM31" s="284"/>
      <c r="DN31" s="284"/>
      <c r="DO31" s="288"/>
      <c r="DP31" s="281" t="str">
        <f aca="false">IF(($F31&lt;&gt;"")*($G31&lt;&gt;"")*(DM31&lt;&gt;"")*(DN31&lt;&gt;""),($F31&gt;$G31)*(DM31&gt;DN31)+($F31=$G31)*(DM31=DN31)+($F31&lt;$G31)*(DM31&lt;DN31),"")</f>
        <v/>
      </c>
      <c r="DQ31" s="281" t="str">
        <f aca="false">IF((DP31&lt;&gt;""),IF(OR($F31&lt;&gt;$G31,PrSettings!$M$4="●"),(($F31-$G31)=(DM31-DN31))*1,0),"")</f>
        <v/>
      </c>
      <c r="DR31" s="281" t="str">
        <f aca="false">IF((DP31&lt;&gt;""),($F31=DM31)*($G31=DN31),"")</f>
        <v/>
      </c>
      <c r="DS31" s="281" t="str">
        <f aca="false">IF(DP31&lt;&gt;"",IF(ABS($F31-$G31)&gt;=PrSettings!$M$7,(ABS($F31-$G31-DM31+DN31)&lt;=1)*1,IF(AND(DP31,$F31=$G31,$F31&gt;=PrSettings!$M$6),(ABS(DM31-$F31)&lt;=1)*1,IF(AND(DP31,$F31+$G31&gt;=PrSettings!$M$8),(ABS(DM31-$F31)+ABS(DN31-$G31)&lt;=1)*1,""))),"")</f>
        <v/>
      </c>
      <c r="DT31" s="289"/>
      <c r="DV31" s="279" t="n">
        <f aca="false">$B31</f>
        <v>22</v>
      </c>
      <c r="DW31" s="280" t="str">
        <f aca="false">$C31</f>
        <v>Turkey</v>
      </c>
      <c r="DX31" s="281" t="n">
        <f aca="false">$D31</f>
        <v>16</v>
      </c>
      <c r="DY31" s="280" t="str">
        <f aca="false">$E31</f>
        <v>USA</v>
      </c>
      <c r="DZ31" s="284"/>
      <c r="EA31" s="284"/>
      <c r="EB31" s="288"/>
      <c r="EC31" s="281" t="str">
        <f aca="false">IF(($F31&lt;&gt;"")*($G31&lt;&gt;"")*(DZ31&lt;&gt;"")*(EA31&lt;&gt;""),($F31&gt;$G31)*(DZ31&gt;EA31)+($F31=$G31)*(DZ31=EA31)+($F31&lt;$G31)*(DZ31&lt;EA31),"")</f>
        <v/>
      </c>
      <c r="ED31" s="281" t="str">
        <f aca="false">IF((EC31&lt;&gt;""),IF(OR($F31&lt;&gt;$G31,PrSettings!$M$4="●"),(($F31-$G31)=(DZ31-EA31))*1,0),"")</f>
        <v/>
      </c>
      <c r="EE31" s="281" t="str">
        <f aca="false">IF((EC31&lt;&gt;""),($F31=DZ31)*($G31=EA31),"")</f>
        <v/>
      </c>
      <c r="EF31" s="281" t="str">
        <f aca="false">IF(EC31&lt;&gt;"",IF(ABS($F31-$G31)&gt;=PrSettings!$M$7,(ABS($F31-$G31-DZ31+EA31)&lt;=1)*1,IF(AND(EC31,$F31=$G31,$F31&gt;=PrSettings!$M$6),(ABS(DZ31-$F31)&lt;=1)*1,IF(AND(EC31,$F31+$G31&gt;=PrSettings!$M$8),(ABS(DZ31-$F31)+ABS(EA31-$G31)&lt;=1)*1,""))),"")</f>
        <v/>
      </c>
      <c r="EG31" s="289"/>
      <c r="EI31" s="279" t="n">
        <f aca="false">$B31</f>
        <v>22</v>
      </c>
      <c r="EJ31" s="280" t="str">
        <f aca="false">$C31</f>
        <v>Turkey</v>
      </c>
      <c r="EK31" s="281" t="n">
        <f aca="false">$D31</f>
        <v>16</v>
      </c>
      <c r="EL31" s="280" t="str">
        <f aca="false">$E31</f>
        <v>USA</v>
      </c>
      <c r="EM31" s="284"/>
      <c r="EN31" s="284"/>
      <c r="EO31" s="288"/>
      <c r="EP31" s="281" t="str">
        <f aca="false">IF(($F31&lt;&gt;"")*($G31&lt;&gt;"")*(EM31&lt;&gt;"")*(EN31&lt;&gt;""),($F31&gt;$G31)*(EM31&gt;EN31)+($F31=$G31)*(EM31=EN31)+($F31&lt;$G31)*(EM31&lt;EN31),"")</f>
        <v/>
      </c>
      <c r="EQ31" s="281" t="str">
        <f aca="false">IF((EP31&lt;&gt;""),IF(OR($F31&lt;&gt;$G31,PrSettings!$M$4="●"),(($F31-$G31)=(EM31-EN31))*1,0),"")</f>
        <v/>
      </c>
      <c r="ER31" s="281" t="str">
        <f aca="false">IF((EP31&lt;&gt;""),($F31=EM31)*($G31=EN31),"")</f>
        <v/>
      </c>
      <c r="ES31" s="281" t="str">
        <f aca="false">IF(EP31&lt;&gt;"",IF(ABS($F31-$G31)&gt;=PrSettings!$M$7,(ABS($F31-$G31-EM31+EN31)&lt;=1)*1,IF(AND(EP31,$F31=$G31,$F31&gt;=PrSettings!$M$6),(ABS(EM31-$F31)&lt;=1)*1,IF(AND(EP31,$F31+$G31&gt;=PrSettings!$M$8),(ABS(EM31-$F31)+ABS(EN31-$G31)&lt;=1)*1,""))),"")</f>
        <v/>
      </c>
      <c r="ET31" s="289"/>
      <c r="EV31" s="279" t="n">
        <f aca="false">$B31</f>
        <v>22</v>
      </c>
      <c r="EW31" s="280" t="str">
        <f aca="false">$C31</f>
        <v>Turkey</v>
      </c>
      <c r="EX31" s="281" t="n">
        <f aca="false">$D31</f>
        <v>16</v>
      </c>
      <c r="EY31" s="280" t="str">
        <f aca="false">$E31</f>
        <v>USA</v>
      </c>
      <c r="EZ31" s="284"/>
      <c r="FA31" s="284"/>
      <c r="FB31" s="288"/>
      <c r="FC31" s="281" t="str">
        <f aca="false">IF(($F31&lt;&gt;"")*($G31&lt;&gt;"")*(EZ31&lt;&gt;"")*(FA31&lt;&gt;""),($F31&gt;$G31)*(EZ31&gt;FA31)+($F31=$G31)*(EZ31=FA31)+($F31&lt;$G31)*(EZ31&lt;FA31),"")</f>
        <v/>
      </c>
      <c r="FD31" s="281" t="str">
        <f aca="false">IF((FC31&lt;&gt;""),IF(OR($F31&lt;&gt;$G31,PrSettings!$M$4="●"),(($F31-$G31)=(EZ31-FA31))*1,0),"")</f>
        <v/>
      </c>
      <c r="FE31" s="281" t="str">
        <f aca="false">IF((FC31&lt;&gt;""),($F31=EZ31)*($G31=FA31),"")</f>
        <v/>
      </c>
      <c r="FF31" s="281" t="str">
        <f aca="false">IF(FC31&lt;&gt;"",IF(ABS($F31-$G31)&gt;=PrSettings!$M$7,(ABS($F31-$G31-EZ31+FA31)&lt;=1)*1,IF(AND(FC31,$F31=$G31,$F31&gt;=PrSettings!$M$6),(ABS(EZ31-$F31)&lt;=1)*1,IF(AND(FC31,$F31+$G31&gt;=PrSettings!$M$8),(ABS(EZ31-$F31)+ABS(FA31-$G31)&lt;=1)*1,""))),"")</f>
        <v/>
      </c>
      <c r="FG31" s="289"/>
      <c r="FI31" s="279" t="n">
        <f aca="false">$B31</f>
        <v>22</v>
      </c>
      <c r="FJ31" s="280" t="str">
        <f aca="false">$C31</f>
        <v>Turkey</v>
      </c>
      <c r="FK31" s="281" t="n">
        <f aca="false">$D31</f>
        <v>16</v>
      </c>
      <c r="FL31" s="280" t="str">
        <f aca="false">$E31</f>
        <v>USA</v>
      </c>
      <c r="FM31" s="284"/>
      <c r="FN31" s="284"/>
      <c r="FO31" s="288"/>
      <c r="FP31" s="281" t="str">
        <f aca="false">IF(($F31&lt;&gt;"")*($G31&lt;&gt;"")*(FM31&lt;&gt;"")*(FN31&lt;&gt;""),($F31&gt;$G31)*(FM31&gt;FN31)+($F31=$G31)*(FM31=FN31)+($F31&lt;$G31)*(FM31&lt;FN31),"")</f>
        <v/>
      </c>
      <c r="FQ31" s="281" t="str">
        <f aca="false">IF((FP31&lt;&gt;""),IF(OR($F31&lt;&gt;$G31,PrSettings!$M$4="●"),(($F31-$G31)=(FM31-FN31))*1,0),"")</f>
        <v/>
      </c>
      <c r="FR31" s="281" t="str">
        <f aca="false">IF((FP31&lt;&gt;""),($F31=FM31)*($G31=FN31),"")</f>
        <v/>
      </c>
      <c r="FS31" s="281" t="str">
        <f aca="false">IF(FP31&lt;&gt;"",IF(ABS($F31-$G31)&gt;=PrSettings!$M$7,(ABS($F31-$G31-FM31+FN31)&lt;=1)*1,IF(AND(FP31,$F31=$G31,$F31&gt;=PrSettings!$M$6),(ABS(FM31-$F31)&lt;=1)*1,IF(AND(FP31,$F31+$G31&gt;=PrSettings!$M$8),(ABS(FM31-$F31)+ABS(FN31-$G31)&lt;=1)*1,""))),"")</f>
        <v/>
      </c>
      <c r="FT31" s="289"/>
      <c r="FV31" s="279" t="n">
        <f aca="false">$B31</f>
        <v>22</v>
      </c>
      <c r="FW31" s="280" t="str">
        <f aca="false">$C31</f>
        <v>Turkey</v>
      </c>
      <c r="FX31" s="281" t="n">
        <f aca="false">$D31</f>
        <v>16</v>
      </c>
      <c r="FY31" s="280" t="str">
        <f aca="false">$E31</f>
        <v>USA</v>
      </c>
      <c r="FZ31" s="284"/>
      <c r="GA31" s="284"/>
      <c r="GB31" s="288"/>
      <c r="GC31" s="281" t="str">
        <f aca="false">IF(($F31&lt;&gt;"")*($G31&lt;&gt;"")*(FZ31&lt;&gt;"")*(GA31&lt;&gt;""),($F31&gt;$G31)*(FZ31&gt;GA31)+($F31=$G31)*(FZ31=GA31)+($F31&lt;$G31)*(FZ31&lt;GA31),"")</f>
        <v/>
      </c>
      <c r="GD31" s="281" t="str">
        <f aca="false">IF((GC31&lt;&gt;""),IF(OR($F31&lt;&gt;$G31,PrSettings!$M$4="●"),(($F31-$G31)=(FZ31-GA31))*1,0),"")</f>
        <v/>
      </c>
      <c r="GE31" s="281" t="str">
        <f aca="false">IF((GC31&lt;&gt;""),($F31=FZ31)*($G31=GA31),"")</f>
        <v/>
      </c>
      <c r="GF31" s="281" t="str">
        <f aca="false">IF(GC31&lt;&gt;"",IF(ABS($F31-$G31)&gt;=PrSettings!$M$7,(ABS($F31-$G31-FZ31+GA31)&lt;=1)*1,IF(AND(GC31,$F31=$G31,$F31&gt;=PrSettings!$M$6),(ABS(FZ31-$F31)&lt;=1)*1,IF(AND(GC31,$F31+$G31&gt;=PrSettings!$M$8),(ABS(FZ31-$F31)+ABS(GA31-$G31)&lt;=1)*1,""))),"")</f>
        <v/>
      </c>
      <c r="GG31" s="289"/>
      <c r="GI31" s="279" t="n">
        <f aca="false">$B31</f>
        <v>22</v>
      </c>
      <c r="GJ31" s="280" t="str">
        <f aca="false">$C31</f>
        <v>Turkey</v>
      </c>
      <c r="GK31" s="281" t="n">
        <f aca="false">$D31</f>
        <v>16</v>
      </c>
      <c r="GL31" s="280" t="str">
        <f aca="false">$E31</f>
        <v>USA</v>
      </c>
      <c r="GM31" s="284"/>
      <c r="GN31" s="284"/>
      <c r="GO31" s="288"/>
      <c r="GP31" s="281" t="str">
        <f aca="false">IF(($F31&lt;&gt;"")*($G31&lt;&gt;"")*(GM31&lt;&gt;"")*(GN31&lt;&gt;""),($F31&gt;$G31)*(GM31&gt;GN31)+($F31=$G31)*(GM31=GN31)+($F31&lt;$G31)*(GM31&lt;GN31),"")</f>
        <v/>
      </c>
      <c r="GQ31" s="281" t="str">
        <f aca="false">IF((GP31&lt;&gt;""),IF(OR($F31&lt;&gt;$G31,PrSettings!$M$4="●"),(($F31-$G31)=(GM31-GN31))*1,0),"")</f>
        <v/>
      </c>
      <c r="GR31" s="281" t="str">
        <f aca="false">IF((GP31&lt;&gt;""),($F31=GM31)*($G31=GN31),"")</f>
        <v/>
      </c>
      <c r="GS31" s="281" t="str">
        <f aca="false">IF(GP31&lt;&gt;"",IF(ABS($F31-$G31)&gt;=PrSettings!$M$7,(ABS($F31-$G31-GM31+GN31)&lt;=1)*1,IF(AND(GP31,$F31=$G31,$F31&gt;=PrSettings!$M$6),(ABS(GM31-$F31)&lt;=1)*1,IF(AND(GP31,$F31+$G31&gt;=PrSettings!$M$8),(ABS(GM31-$F31)+ABS(GN31-$G31)&lt;=1)*1,""))),"")</f>
        <v/>
      </c>
      <c r="GT31" s="289"/>
      <c r="GV31" s="279" t="n">
        <f aca="false">$B31</f>
        <v>22</v>
      </c>
      <c r="GW31" s="280" t="str">
        <f aca="false">$C31</f>
        <v>Turkey</v>
      </c>
      <c r="GX31" s="281" t="n">
        <f aca="false">$D31</f>
        <v>16</v>
      </c>
      <c r="GY31" s="280" t="str">
        <f aca="false">$E31</f>
        <v>USA</v>
      </c>
      <c r="GZ31" s="284"/>
      <c r="HA31" s="284"/>
      <c r="HB31" s="288"/>
      <c r="HC31" s="281" t="str">
        <f aca="false">IF(($F31&lt;&gt;"")*($G31&lt;&gt;"")*(GZ31&lt;&gt;"")*(HA31&lt;&gt;""),($F31&gt;$G31)*(GZ31&gt;HA31)+($F31=$G31)*(GZ31=HA31)+($F31&lt;$G31)*(GZ31&lt;HA31),"")</f>
        <v/>
      </c>
      <c r="HD31" s="281" t="str">
        <f aca="false">IF((HC31&lt;&gt;""),IF(OR($F31&lt;&gt;$G31,PrSettings!$M$4="●"),(($F31-$G31)=(GZ31-HA31))*1,0),"")</f>
        <v/>
      </c>
      <c r="HE31" s="281" t="str">
        <f aca="false">IF((HC31&lt;&gt;""),($F31=GZ31)*($G31=HA31),"")</f>
        <v/>
      </c>
      <c r="HF31" s="281" t="str">
        <f aca="false">IF(HC31&lt;&gt;"",IF(ABS($F31-$G31)&gt;=PrSettings!$M$7,(ABS($F31-$G31-GZ31+HA31)&lt;=1)*1,IF(AND(HC31,$F31=$G31,$F31&gt;=PrSettings!$M$6),(ABS(GZ31-$F31)&lt;=1)*1,IF(AND(HC31,$F31+$G31&gt;=PrSettings!$M$8),(ABS(GZ31-$F31)+ABS(HA31-$G31)&lt;=1)*1,""))),"")</f>
        <v/>
      </c>
      <c r="HG31" s="289"/>
      <c r="HI31" s="279" t="n">
        <f aca="false">$B31</f>
        <v>22</v>
      </c>
      <c r="HJ31" s="280" t="str">
        <f aca="false">$C31</f>
        <v>Turkey</v>
      </c>
      <c r="HK31" s="281" t="n">
        <f aca="false">$D31</f>
        <v>16</v>
      </c>
      <c r="HL31" s="280" t="str">
        <f aca="false">$E31</f>
        <v>USA</v>
      </c>
      <c r="HM31" s="284"/>
      <c r="HN31" s="284"/>
      <c r="HO31" s="288"/>
      <c r="HP31" s="281" t="str">
        <f aca="false">IF(($F31&lt;&gt;"")*($G31&lt;&gt;"")*(HM31&lt;&gt;"")*(HN31&lt;&gt;""),($F31&gt;$G31)*(HM31&gt;HN31)+($F31=$G31)*(HM31=HN31)+($F31&lt;$G31)*(HM31&lt;HN31),"")</f>
        <v/>
      </c>
      <c r="HQ31" s="281" t="str">
        <f aca="false">IF((HP31&lt;&gt;""),IF(OR($F31&lt;&gt;$G31,PrSettings!$M$4="●"),(($F31-$G31)=(HM31-HN31))*1,0),"")</f>
        <v/>
      </c>
      <c r="HR31" s="281" t="str">
        <f aca="false">IF((HP31&lt;&gt;""),($F31=HM31)*($G31=HN31),"")</f>
        <v/>
      </c>
      <c r="HS31" s="281" t="str">
        <f aca="false">IF(HP31&lt;&gt;"",IF(ABS($F31-$G31)&gt;=PrSettings!$M$7,(ABS($F31-$G31-HM31+HN31)&lt;=1)*1,IF(AND(HP31,$F31=$G31,$F31&gt;=PrSettings!$M$6),(ABS(HM31-$F31)&lt;=1)*1,IF(AND(HP31,$F31+$G31&gt;=PrSettings!$M$8),(ABS(HM31-$F31)+ABS(HN31-$G31)&lt;=1)*1,""))),"")</f>
        <v/>
      </c>
      <c r="HT31" s="289"/>
      <c r="HV31" s="279" t="n">
        <f aca="false">$B31</f>
        <v>22</v>
      </c>
      <c r="HW31" s="280" t="str">
        <f aca="false">$C31</f>
        <v>Turkey</v>
      </c>
      <c r="HX31" s="281" t="n">
        <f aca="false">$D31</f>
        <v>16</v>
      </c>
      <c r="HY31" s="280" t="str">
        <f aca="false">$E31</f>
        <v>USA</v>
      </c>
      <c r="HZ31" s="284"/>
      <c r="IA31" s="284"/>
      <c r="IB31" s="288"/>
      <c r="IC31" s="281" t="str">
        <f aca="false">IF(($F31&lt;&gt;"")*($G31&lt;&gt;"")*(HZ31&lt;&gt;"")*(IA31&lt;&gt;""),($F31&gt;$G31)*(HZ31&gt;IA31)+($F31=$G31)*(HZ31=IA31)+($F31&lt;$G31)*(HZ31&lt;IA31),"")</f>
        <v/>
      </c>
      <c r="ID31" s="281" t="str">
        <f aca="false">IF((IC31&lt;&gt;""),IF(OR($F31&lt;&gt;$G31,PrSettings!$M$4="●"),(($F31-$G31)=(HZ31-IA31))*1,0),"")</f>
        <v/>
      </c>
      <c r="IE31" s="281" t="str">
        <f aca="false">IF((IC31&lt;&gt;""),($F31=HZ31)*($G31=IA31),"")</f>
        <v/>
      </c>
      <c r="IF31" s="281" t="str">
        <f aca="false">IF(IC31&lt;&gt;"",IF(ABS($F31-$G31)&gt;=PrSettings!$M$7,(ABS($F31-$G31-HZ31+IA31)&lt;=1)*1,IF(AND(IC31,$F31=$G31,$F31&gt;=PrSettings!$M$6),(ABS(HZ31-$F31)&lt;=1)*1,IF(AND(IC31,$F31+$G31&gt;=PrSettings!$M$8),(ABS(HZ31-$F31)+ABS(IA31-$G31)&lt;=1)*1,""))),"")</f>
        <v/>
      </c>
      <c r="IG31" s="289"/>
      <c r="II31" s="279" t="n">
        <f aca="false">$B31</f>
        <v>22</v>
      </c>
      <c r="IJ31" s="280" t="str">
        <f aca="false">$C31</f>
        <v>Turkey</v>
      </c>
      <c r="IK31" s="281" t="n">
        <f aca="false">$D31</f>
        <v>16</v>
      </c>
      <c r="IL31" s="280" t="str">
        <f aca="false">$E31</f>
        <v>USA</v>
      </c>
      <c r="IM31" s="284"/>
      <c r="IN31" s="284"/>
      <c r="IO31" s="288"/>
      <c r="IP31" s="281" t="str">
        <f aca="false">IF(($F31&lt;&gt;"")*($G31&lt;&gt;"")*(IM31&lt;&gt;"")*(IN31&lt;&gt;""),($F31&gt;$G31)*(IM31&gt;IN31)+($F31=$G31)*(IM31=IN31)+($F31&lt;$G31)*(IM31&lt;IN31),"")</f>
        <v/>
      </c>
      <c r="IQ31" s="281" t="str">
        <f aca="false">IF((IP31&lt;&gt;""),IF(OR($F31&lt;&gt;$G31,PrSettings!$M$4="●"),(($F31-$G31)=(IM31-IN31))*1,0),"")</f>
        <v/>
      </c>
      <c r="IR31" s="281" t="str">
        <f aca="false">IF((IP31&lt;&gt;""),($F31=IM31)*($G31=IN31),"")</f>
        <v/>
      </c>
      <c r="IS31" s="281" t="str">
        <f aca="false">IF(IP31&lt;&gt;"",IF(ABS($F31-$G31)&gt;=PrSettings!$M$7,(ABS($F31-$G31-IM31+IN31)&lt;=1)*1,IF(AND(IP31,$F31=$G31,$F31&gt;=PrSettings!$M$6),(ABS(IM31-$F31)&lt;=1)*1,IF(AND(IP31,$F31+$G31&gt;=PrSettings!$M$8),(ABS(IM31-$F31)+ABS(IN31-$G31)&lt;=1)*1,""))),"")</f>
        <v/>
      </c>
      <c r="IT31" s="289"/>
      <c r="IV31" s="279" t="n">
        <f aca="false">$B31</f>
        <v>22</v>
      </c>
      <c r="IW31" s="280" t="str">
        <f aca="false">$C31</f>
        <v>Turkey</v>
      </c>
      <c r="IX31" s="281" t="n">
        <f aca="false">$D31</f>
        <v>16</v>
      </c>
      <c r="IY31" s="280" t="str">
        <f aca="false">$E31</f>
        <v>USA</v>
      </c>
      <c r="IZ31" s="284"/>
      <c r="JA31" s="284"/>
      <c r="JB31" s="288"/>
      <c r="JC31" s="281" t="str">
        <f aca="false">IF(($F31&lt;&gt;"")*($G31&lt;&gt;"")*(IZ31&lt;&gt;"")*(JA31&lt;&gt;""),($F31&gt;$G31)*(IZ31&gt;JA31)+($F31=$G31)*(IZ31=JA31)+($F31&lt;$G31)*(IZ31&lt;JA31),"")</f>
        <v/>
      </c>
      <c r="JD31" s="281" t="str">
        <f aca="false">IF((JC31&lt;&gt;""),IF(OR($F31&lt;&gt;$G31,PrSettings!$M$4="●"),(($F31-$G31)=(IZ31-JA31))*1,0),"")</f>
        <v/>
      </c>
      <c r="JE31" s="281" t="str">
        <f aca="false">IF((JC31&lt;&gt;""),($F31=IZ31)*($G31=JA31),"")</f>
        <v/>
      </c>
      <c r="JF31" s="281" t="str">
        <f aca="false">IF(JC31&lt;&gt;"",IF(ABS($F31-$G31)&gt;=PrSettings!$M$7,(ABS($F31-$G31-IZ31+JA31)&lt;=1)*1,IF(AND(JC31,$F31=$G31,$F31&gt;=PrSettings!$M$6),(ABS(IZ31-$F31)&lt;=1)*1,IF(AND(JC31,$F31+$G31&gt;=PrSettings!$M$8),(ABS(IZ31-$F31)+ABS(JA31-$G31)&lt;=1)*1,""))),"")</f>
        <v/>
      </c>
      <c r="JG31" s="289"/>
      <c r="JI31" s="279" t="n">
        <f aca="false">$B31</f>
        <v>22</v>
      </c>
      <c r="JJ31" s="280" t="str">
        <f aca="false">$C31</f>
        <v>Turkey</v>
      </c>
      <c r="JK31" s="281" t="n">
        <f aca="false">$D31</f>
        <v>16</v>
      </c>
      <c r="JL31" s="280" t="str">
        <f aca="false">$E31</f>
        <v>USA</v>
      </c>
      <c r="JM31" s="284"/>
      <c r="JN31" s="284"/>
      <c r="JO31" s="288"/>
      <c r="JP31" s="281" t="str">
        <f aca="false">IF(($F31&lt;&gt;"")*($G31&lt;&gt;"")*(JM31&lt;&gt;"")*(JN31&lt;&gt;""),($F31&gt;$G31)*(JM31&gt;JN31)+($F31=$G31)*(JM31=JN31)+($F31&lt;$G31)*(JM31&lt;JN31),"")</f>
        <v/>
      </c>
      <c r="JQ31" s="281" t="str">
        <f aca="false">IF((JP31&lt;&gt;""),IF(OR($F31&lt;&gt;$G31,PrSettings!$M$4="●"),(($F31-$G31)=(JM31-JN31))*1,0),"")</f>
        <v/>
      </c>
      <c r="JR31" s="281" t="str">
        <f aca="false">IF((JP31&lt;&gt;""),($F31=JM31)*($G31=JN31),"")</f>
        <v/>
      </c>
      <c r="JS31" s="281" t="str">
        <f aca="false">IF(JP31&lt;&gt;"",IF(ABS($F31-$G31)&gt;=PrSettings!$M$7,(ABS($F31-$G31-JM31+JN31)&lt;=1)*1,IF(AND(JP31,$F31=$G31,$F31&gt;=PrSettings!$M$6),(ABS(JM31-$F31)&lt;=1)*1,IF(AND(JP31,$F31+$G31&gt;=PrSettings!$M$8),(ABS(JM31-$F31)+ABS(JN31-$G31)&lt;=1)*1,""))),"")</f>
        <v/>
      </c>
      <c r="JT31" s="289"/>
      <c r="JV31" s="279" t="n">
        <f aca="false">$B31</f>
        <v>22</v>
      </c>
      <c r="JW31" s="280" t="str">
        <f aca="false">$C31</f>
        <v>Turkey</v>
      </c>
      <c r="JX31" s="281" t="n">
        <f aca="false">$D31</f>
        <v>16</v>
      </c>
      <c r="JY31" s="280" t="str">
        <f aca="false">$E31</f>
        <v>USA</v>
      </c>
      <c r="JZ31" s="284"/>
      <c r="KA31" s="284"/>
      <c r="KB31" s="288"/>
      <c r="KC31" s="281" t="str">
        <f aca="false">IF(($F31&lt;&gt;"")*($G31&lt;&gt;"")*(JZ31&lt;&gt;"")*(KA31&lt;&gt;""),($F31&gt;$G31)*(JZ31&gt;KA31)+($F31=$G31)*(JZ31=KA31)+($F31&lt;$G31)*(JZ31&lt;KA31),"")</f>
        <v/>
      </c>
      <c r="KD31" s="281" t="str">
        <f aca="false">IF((KC31&lt;&gt;""),IF(OR($F31&lt;&gt;$G31,PrSettings!$M$4="●"),(($F31-$G31)=(JZ31-KA31))*1,0),"")</f>
        <v/>
      </c>
      <c r="KE31" s="281" t="str">
        <f aca="false">IF((KC31&lt;&gt;""),($F31=JZ31)*($G31=KA31),"")</f>
        <v/>
      </c>
      <c r="KF31" s="281" t="str">
        <f aca="false">IF(KC31&lt;&gt;"",IF(ABS($F31-$G31)&gt;=PrSettings!$M$7,(ABS($F31-$G31-JZ31+KA31)&lt;=1)*1,IF(AND(KC31,$F31=$G31,$F31&gt;=PrSettings!$M$6),(ABS(JZ31-$F31)&lt;=1)*1,IF(AND(KC31,$F31+$G31&gt;=PrSettings!$M$8),(ABS(JZ31-$F31)+ABS(KA31-$G31)&lt;=1)*1,""))),"")</f>
        <v/>
      </c>
      <c r="KG31" s="289"/>
      <c r="KI31" s="279" t="n">
        <f aca="false">$B31</f>
        <v>22</v>
      </c>
      <c r="KJ31" s="280" t="str">
        <f aca="false">$C31</f>
        <v>Turkey</v>
      </c>
      <c r="KK31" s="281" t="n">
        <f aca="false">$D31</f>
        <v>16</v>
      </c>
      <c r="KL31" s="280" t="str">
        <f aca="false">$E31</f>
        <v>USA</v>
      </c>
      <c r="KM31" s="284"/>
      <c r="KN31" s="284"/>
      <c r="KO31" s="288"/>
      <c r="KP31" s="281" t="str">
        <f aca="false">IF(($F31&lt;&gt;"")*($G31&lt;&gt;"")*(KM31&lt;&gt;"")*(KN31&lt;&gt;""),($F31&gt;$G31)*(KM31&gt;KN31)+($F31=$G31)*(KM31=KN31)+($F31&lt;$G31)*(KM31&lt;KN31),"")</f>
        <v/>
      </c>
      <c r="KQ31" s="281" t="str">
        <f aca="false">IF((KP31&lt;&gt;""),IF(OR($F31&lt;&gt;$G31,PrSettings!$M$4="●"),(($F31-$G31)=(KM31-KN31))*1,0),"")</f>
        <v/>
      </c>
      <c r="KR31" s="281" t="str">
        <f aca="false">IF((KP31&lt;&gt;""),($F31=KM31)*($G31=KN31),"")</f>
        <v/>
      </c>
      <c r="KS31" s="281" t="str">
        <f aca="false">IF(KP31&lt;&gt;"",IF(ABS($F31-$G31)&gt;=PrSettings!$M$7,(ABS($F31-$G31-KM31+KN31)&lt;=1)*1,IF(AND(KP31,$F31=$G31,$F31&gt;=PrSettings!$M$6),(ABS(KM31-$F31)&lt;=1)*1,IF(AND(KP31,$F31+$G31&gt;=PrSettings!$M$8),(ABS(KM31-$F31)+ABS(KN31-$G31)&lt;=1)*1,""))),"")</f>
        <v/>
      </c>
      <c r="KT31" s="289"/>
      <c r="KV31" s="279" t="n">
        <f aca="false">$B31</f>
        <v>22</v>
      </c>
      <c r="KW31" s="280" t="str">
        <f aca="false">$C31</f>
        <v>Turkey</v>
      </c>
      <c r="KX31" s="281" t="n">
        <f aca="false">$D31</f>
        <v>16</v>
      </c>
      <c r="KY31" s="280" t="str">
        <f aca="false">$E31</f>
        <v>USA</v>
      </c>
      <c r="KZ31" s="284"/>
      <c r="LA31" s="284"/>
      <c r="LB31" s="288"/>
      <c r="LC31" s="281" t="str">
        <f aca="false">IF(($F31&lt;&gt;"")*($G31&lt;&gt;"")*(KZ31&lt;&gt;"")*(LA31&lt;&gt;""),($F31&gt;$G31)*(KZ31&gt;LA31)+($F31=$G31)*(KZ31=LA31)+($F31&lt;$G31)*(KZ31&lt;LA31),"")</f>
        <v/>
      </c>
      <c r="LD31" s="281" t="str">
        <f aca="false">IF((LC31&lt;&gt;""),IF(OR($F31&lt;&gt;$G31,PrSettings!$M$4="●"),(($F31-$G31)=(KZ31-LA31))*1,0),"")</f>
        <v/>
      </c>
      <c r="LE31" s="281" t="str">
        <f aca="false">IF((LC31&lt;&gt;""),($F31=KZ31)*($G31=LA31),"")</f>
        <v/>
      </c>
      <c r="LF31" s="281" t="str">
        <f aca="false">IF(LC31&lt;&gt;"",IF(ABS($F31-$G31)&gt;=PrSettings!$M$7,(ABS($F31-$G31-KZ31+LA31)&lt;=1)*1,IF(AND(LC31,$F31=$G31,$F31&gt;=PrSettings!$M$6),(ABS(KZ31-$F31)&lt;=1)*1,IF(AND(LC31,$F31+$G31&gt;=PrSettings!$M$8),(ABS(KZ31-$F31)+ABS(LA31-$G31)&lt;=1)*1,""))),"")</f>
        <v/>
      </c>
      <c r="LG31" s="289"/>
      <c r="LI31" s="279" t="n">
        <f aca="false">$B31</f>
        <v>22</v>
      </c>
      <c r="LJ31" s="280" t="str">
        <f aca="false">$C31</f>
        <v>Turkey</v>
      </c>
      <c r="LK31" s="281" t="n">
        <f aca="false">$D31</f>
        <v>16</v>
      </c>
      <c r="LL31" s="280" t="str">
        <f aca="false">$E31</f>
        <v>USA</v>
      </c>
      <c r="LM31" s="284"/>
      <c r="LN31" s="284"/>
      <c r="LO31" s="288"/>
      <c r="LP31" s="281" t="str">
        <f aca="false">IF(($F31&lt;&gt;"")*($G31&lt;&gt;"")*(LM31&lt;&gt;"")*(LN31&lt;&gt;""),($F31&gt;$G31)*(LM31&gt;LN31)+($F31=$G31)*(LM31=LN31)+($F31&lt;$G31)*(LM31&lt;LN31),"")</f>
        <v/>
      </c>
      <c r="LQ31" s="281" t="str">
        <f aca="false">IF((LP31&lt;&gt;""),IF(OR($F31&lt;&gt;$G31,PrSettings!$M$4="●"),(($F31-$G31)=(LM31-LN31))*1,0),"")</f>
        <v/>
      </c>
      <c r="LR31" s="281" t="str">
        <f aca="false">IF((LP31&lt;&gt;""),($F31=LM31)*($G31=LN31),"")</f>
        <v/>
      </c>
      <c r="LS31" s="281" t="str">
        <f aca="false">IF(LP31&lt;&gt;"",IF(ABS($F31-$G31)&gt;=PrSettings!$M$7,(ABS($F31-$G31-LM31+LN31)&lt;=1)*1,IF(AND(LP31,$F31=$G31,$F31&gt;=PrSettings!$M$6),(ABS(LM31-$F31)&lt;=1)*1,IF(AND(LP31,$F31+$G31&gt;=PrSettings!$M$8),(ABS(LM31-$F31)+ABS(LN31-$G31)&lt;=1)*1,""))),"")</f>
        <v/>
      </c>
      <c r="LT31" s="289"/>
      <c r="LV31" s="279" t="n">
        <f aca="false">$B31</f>
        <v>22</v>
      </c>
      <c r="LW31" s="280" t="str">
        <f aca="false">$C31</f>
        <v>Turkey</v>
      </c>
      <c r="LX31" s="281" t="n">
        <f aca="false">$D31</f>
        <v>16</v>
      </c>
      <c r="LY31" s="280" t="str">
        <f aca="false">$E31</f>
        <v>USA</v>
      </c>
      <c r="LZ31" s="284"/>
      <c r="MA31" s="284"/>
      <c r="MB31" s="288"/>
      <c r="MC31" s="281" t="str">
        <f aca="false">IF(($F31&lt;&gt;"")*($G31&lt;&gt;"")*(LZ31&lt;&gt;"")*(MA31&lt;&gt;""),($F31&gt;$G31)*(LZ31&gt;MA31)+($F31=$G31)*(LZ31=MA31)+($F31&lt;$G31)*(LZ31&lt;MA31),"")</f>
        <v/>
      </c>
      <c r="MD31" s="281" t="str">
        <f aca="false">IF((MC31&lt;&gt;""),IF(OR($F31&lt;&gt;$G31,PrSettings!$M$4="●"),(($F31-$G31)=(LZ31-MA31))*1,0),"")</f>
        <v/>
      </c>
      <c r="ME31" s="281" t="str">
        <f aca="false">IF((MC31&lt;&gt;""),($F31=LZ31)*($G31=MA31),"")</f>
        <v/>
      </c>
      <c r="MF31" s="281" t="str">
        <f aca="false">IF(MC31&lt;&gt;"",IF(ABS($F31-$G31)&gt;=PrSettings!$M$7,(ABS($F31-$G31-LZ31+MA31)&lt;=1)*1,IF(AND(MC31,$F31=$G31,$F31&gt;=PrSettings!$M$6),(ABS(LZ31-$F31)&lt;=1)*1,IF(AND(MC31,$F31+$G31&gt;=PrSettings!$M$8),(ABS(LZ31-$F31)+ABS(MA31-$G31)&lt;=1)*1,""))),"")</f>
        <v/>
      </c>
      <c r="MG31" s="289"/>
    </row>
    <row r="32" customFormat="false" ht="15.75" hidden="false" customHeight="false" outlineLevel="0" collapsed="false">
      <c r="B32" s="279" t="n">
        <f aca="false">INDEX(Groups!$C$7:$C$65,MATCH(C32,Groups!$D$7:$D$65,0))</f>
        <v>40</v>
      </c>
      <c r="C32" s="280" t="str">
        <f aca="false">CalcD!$P$27</f>
        <v>Paraguay</v>
      </c>
      <c r="D32" s="281" t="n">
        <f aca="false">INDEX(Groups!$C$7:$C$65,MATCH(E32,Groups!$D$7:$D$65,0))</f>
        <v>27</v>
      </c>
      <c r="E32" s="280" t="str">
        <f aca="false">CalcD!$Q$27</f>
        <v>Australia</v>
      </c>
      <c r="F32" s="282" t="n">
        <f aca="false">CalcD!$R$27</f>
        <v>1</v>
      </c>
      <c r="G32" s="283" t="n">
        <f aca="false">CalcD!$S$27</f>
        <v>1</v>
      </c>
      <c r="I32" s="279" t="n">
        <f aca="false">$B32</f>
        <v>40</v>
      </c>
      <c r="J32" s="280" t="str">
        <f aca="false">$C32</f>
        <v>Paraguay</v>
      </c>
      <c r="K32" s="281" t="n">
        <f aca="false">$D32</f>
        <v>27</v>
      </c>
      <c r="L32" s="280" t="str">
        <f aca="false">$E32</f>
        <v>Australia</v>
      </c>
      <c r="M32" s="284"/>
      <c r="N32" s="284"/>
      <c r="O32" s="290"/>
      <c r="P32" s="281" t="str">
        <f aca="false">IF(($F32&lt;&gt;"")*($G32&lt;&gt;"")*(M32&lt;&gt;"")*(N32&lt;&gt;""),($F32&gt;$G32)*(M32&gt;N32)+($F32=$G32)*(M32=N32)+($F32&lt;$G32)*(M32&lt;N32),"")</f>
        <v/>
      </c>
      <c r="Q32" s="281" t="str">
        <f aca="false">IF((P32&lt;&gt;""),IF(OR($F32&lt;&gt;$G32,PrSettings!$M$4="●"),(($F32-$G32)=(M32-N32))*1,0),"")</f>
        <v/>
      </c>
      <c r="R32" s="281" t="str">
        <f aca="false">IF((P32&lt;&gt;""),($F32=M32)*($G32=N32),"")</f>
        <v/>
      </c>
      <c r="S32" s="281" t="str">
        <f aca="false">IF(P32&lt;&gt;"",IF(ABS($F32-$G32)&gt;=PrSettings!$M$7,(ABS($F32-$G32-M32+N32)&lt;=1)*1,IF(AND(P32,$F32=$G32,$F32&gt;=PrSettings!$M$6),(ABS(M32-$F32)&lt;=1)*1,IF(AND(P32,$F32+$G32&gt;=PrSettings!$M$8),(ABS(M32-$F32)+ABS(N32-$G32)&lt;=1)*1,""))),"")</f>
        <v/>
      </c>
      <c r="T32" s="291"/>
      <c r="V32" s="279" t="n">
        <f aca="false">$B32</f>
        <v>40</v>
      </c>
      <c r="W32" s="280" t="str">
        <f aca="false">$C32</f>
        <v>Paraguay</v>
      </c>
      <c r="X32" s="281" t="n">
        <f aca="false">$D32</f>
        <v>27</v>
      </c>
      <c r="Y32" s="280" t="str">
        <f aca="false">$E32</f>
        <v>Australia</v>
      </c>
      <c r="Z32" s="284"/>
      <c r="AA32" s="284"/>
      <c r="AB32" s="290"/>
      <c r="AC32" s="281" t="str">
        <f aca="false">IF(($F32&lt;&gt;"")*($G32&lt;&gt;"")*(Z32&lt;&gt;"")*(AA32&lt;&gt;""),($F32&gt;$G32)*(Z32&gt;AA32)+($F32=$G32)*(Z32=AA32)+($F32&lt;$G32)*(Z32&lt;AA32),"")</f>
        <v/>
      </c>
      <c r="AD32" s="281" t="str">
        <f aca="false">IF((AC32&lt;&gt;""),IF(OR($F32&lt;&gt;$G32,PrSettings!$M$4="●"),(($F32-$G32)=(Z32-AA32))*1,0),"")</f>
        <v/>
      </c>
      <c r="AE32" s="281" t="str">
        <f aca="false">IF((AC32&lt;&gt;""),($F32=Z32)*($G32=AA32),"")</f>
        <v/>
      </c>
      <c r="AF32" s="281" t="str">
        <f aca="false">IF(AC32&lt;&gt;"",IF(ABS($F32-$G32)&gt;=PrSettings!$M$7,(ABS($F32-$G32-Z32+AA32)&lt;=1)*1,IF(AND(AC32,$F32=$G32,$F32&gt;=PrSettings!$M$6),(ABS(Z32-$F32)&lt;=1)*1,IF(AND(AC32,$F32+$G32&gt;=PrSettings!$M$8),(ABS(Z32-$F32)+ABS(AA32-$G32)&lt;=1)*1,""))),"")</f>
        <v/>
      </c>
      <c r="AG32" s="291"/>
      <c r="AI32" s="279" t="n">
        <f aca="false">$B32</f>
        <v>40</v>
      </c>
      <c r="AJ32" s="280" t="str">
        <f aca="false">$C32</f>
        <v>Paraguay</v>
      </c>
      <c r="AK32" s="281" t="n">
        <f aca="false">$D32</f>
        <v>27</v>
      </c>
      <c r="AL32" s="280" t="str">
        <f aca="false">$E32</f>
        <v>Australia</v>
      </c>
      <c r="AM32" s="284"/>
      <c r="AN32" s="284"/>
      <c r="AO32" s="290"/>
      <c r="AP32" s="281" t="str">
        <f aca="false">IF(($F32&lt;&gt;"")*($G32&lt;&gt;"")*(AM32&lt;&gt;"")*(AN32&lt;&gt;""),($F32&gt;$G32)*(AM32&gt;AN32)+($F32=$G32)*(AM32=AN32)+($F32&lt;$G32)*(AM32&lt;AN32),"")</f>
        <v/>
      </c>
      <c r="AQ32" s="281" t="str">
        <f aca="false">IF((AP32&lt;&gt;""),IF(OR($F32&lt;&gt;$G32,PrSettings!$M$4="●"),(($F32-$G32)=(AM32-AN32))*1,0),"")</f>
        <v/>
      </c>
      <c r="AR32" s="281" t="str">
        <f aca="false">IF((AP32&lt;&gt;""),($F32=AM32)*($G32=AN32),"")</f>
        <v/>
      </c>
      <c r="AS32" s="281" t="str">
        <f aca="false">IF(AP32&lt;&gt;"",IF(ABS($F32-$G32)&gt;=PrSettings!$M$7,(ABS($F32-$G32-AM32+AN32)&lt;=1)*1,IF(AND(AP32,$F32=$G32,$F32&gt;=PrSettings!$M$6),(ABS(AM32-$F32)&lt;=1)*1,IF(AND(AP32,$F32+$G32&gt;=PrSettings!$M$8),(ABS(AM32-$F32)+ABS(AN32-$G32)&lt;=1)*1,""))),"")</f>
        <v/>
      </c>
      <c r="AT32" s="291"/>
      <c r="AV32" s="279" t="n">
        <f aca="false">$B32</f>
        <v>40</v>
      </c>
      <c r="AW32" s="280" t="str">
        <f aca="false">$C32</f>
        <v>Paraguay</v>
      </c>
      <c r="AX32" s="281" t="n">
        <f aca="false">$D32</f>
        <v>27</v>
      </c>
      <c r="AY32" s="280" t="str">
        <f aca="false">$E32</f>
        <v>Australia</v>
      </c>
      <c r="AZ32" s="284"/>
      <c r="BA32" s="284"/>
      <c r="BB32" s="290"/>
      <c r="BC32" s="281" t="str">
        <f aca="false">IF(($F32&lt;&gt;"")*($G32&lt;&gt;"")*(AZ32&lt;&gt;"")*(BA32&lt;&gt;""),($F32&gt;$G32)*(AZ32&gt;BA32)+($F32=$G32)*(AZ32=BA32)+($F32&lt;$G32)*(AZ32&lt;BA32),"")</f>
        <v/>
      </c>
      <c r="BD32" s="281" t="str">
        <f aca="false">IF((BC32&lt;&gt;""),IF(OR($F32&lt;&gt;$G32,PrSettings!$M$4="●"),(($F32-$G32)=(AZ32-BA32))*1,0),"")</f>
        <v/>
      </c>
      <c r="BE32" s="281" t="str">
        <f aca="false">IF((BC32&lt;&gt;""),($F32=AZ32)*($G32=BA32),"")</f>
        <v/>
      </c>
      <c r="BF32" s="281" t="str">
        <f aca="false">IF(BC32&lt;&gt;"",IF(ABS($F32-$G32)&gt;=PrSettings!$M$7,(ABS($F32-$G32-AZ32+BA32)&lt;=1)*1,IF(AND(BC32,$F32=$G32,$F32&gt;=PrSettings!$M$6),(ABS(AZ32-$F32)&lt;=1)*1,IF(AND(BC32,$F32+$G32&gt;=PrSettings!$M$8),(ABS(AZ32-$F32)+ABS(BA32-$G32)&lt;=1)*1,""))),"")</f>
        <v/>
      </c>
      <c r="BG32" s="291"/>
      <c r="BI32" s="279" t="n">
        <f aca="false">$B32</f>
        <v>40</v>
      </c>
      <c r="BJ32" s="280" t="str">
        <f aca="false">$C32</f>
        <v>Paraguay</v>
      </c>
      <c r="BK32" s="281" t="n">
        <f aca="false">$D32</f>
        <v>27</v>
      </c>
      <c r="BL32" s="280" t="str">
        <f aca="false">$E32</f>
        <v>Australia</v>
      </c>
      <c r="BM32" s="284"/>
      <c r="BN32" s="284"/>
      <c r="BO32" s="290"/>
      <c r="BP32" s="281" t="str">
        <f aca="false">IF(($F32&lt;&gt;"")*($G32&lt;&gt;"")*(BM32&lt;&gt;"")*(BN32&lt;&gt;""),($F32&gt;$G32)*(BM32&gt;BN32)+($F32=$G32)*(BM32=BN32)+($F32&lt;$G32)*(BM32&lt;BN32),"")</f>
        <v/>
      </c>
      <c r="BQ32" s="281" t="str">
        <f aca="false">IF((BP32&lt;&gt;""),IF(OR($F32&lt;&gt;$G32,PrSettings!$M$4="●"),(($F32-$G32)=(BM32-BN32))*1,0),"")</f>
        <v/>
      </c>
      <c r="BR32" s="281" t="str">
        <f aca="false">IF((BP32&lt;&gt;""),($F32=BM32)*($G32=BN32),"")</f>
        <v/>
      </c>
      <c r="BS32" s="281" t="str">
        <f aca="false">IF(BP32&lt;&gt;"",IF(ABS($F32-$G32)&gt;=PrSettings!$M$7,(ABS($F32-$G32-BM32+BN32)&lt;=1)*1,IF(AND(BP32,$F32=$G32,$F32&gt;=PrSettings!$M$6),(ABS(BM32-$F32)&lt;=1)*1,IF(AND(BP32,$F32+$G32&gt;=PrSettings!$M$8),(ABS(BM32-$F32)+ABS(BN32-$G32)&lt;=1)*1,""))),"")</f>
        <v/>
      </c>
      <c r="BT32" s="291"/>
      <c r="BV32" s="279" t="n">
        <f aca="false">$B32</f>
        <v>40</v>
      </c>
      <c r="BW32" s="280" t="str">
        <f aca="false">$C32</f>
        <v>Paraguay</v>
      </c>
      <c r="BX32" s="281" t="n">
        <f aca="false">$D32</f>
        <v>27</v>
      </c>
      <c r="BY32" s="280" t="str">
        <f aca="false">$E32</f>
        <v>Australia</v>
      </c>
      <c r="BZ32" s="284"/>
      <c r="CA32" s="284"/>
      <c r="CB32" s="290"/>
      <c r="CC32" s="281" t="str">
        <f aca="false">IF(($F32&lt;&gt;"")*($G32&lt;&gt;"")*(BZ32&lt;&gt;"")*(CA32&lt;&gt;""),($F32&gt;$G32)*(BZ32&gt;CA32)+($F32=$G32)*(BZ32=CA32)+($F32&lt;$G32)*(BZ32&lt;CA32),"")</f>
        <v/>
      </c>
      <c r="CD32" s="281" t="str">
        <f aca="false">IF((CC32&lt;&gt;""),IF(OR($F32&lt;&gt;$G32,PrSettings!$M$4="●"),(($F32-$G32)=(BZ32-CA32))*1,0),"")</f>
        <v/>
      </c>
      <c r="CE32" s="281" t="str">
        <f aca="false">IF((CC32&lt;&gt;""),($F32=BZ32)*($G32=CA32),"")</f>
        <v/>
      </c>
      <c r="CF32" s="281" t="str">
        <f aca="false">IF(CC32&lt;&gt;"",IF(ABS($F32-$G32)&gt;=PrSettings!$M$7,(ABS($F32-$G32-BZ32+CA32)&lt;=1)*1,IF(AND(CC32,$F32=$G32,$F32&gt;=PrSettings!$M$6),(ABS(BZ32-$F32)&lt;=1)*1,IF(AND(CC32,$F32+$G32&gt;=PrSettings!$M$8),(ABS(BZ32-$F32)+ABS(CA32-$G32)&lt;=1)*1,""))),"")</f>
        <v/>
      </c>
      <c r="CG32" s="291"/>
      <c r="CI32" s="279" t="n">
        <f aca="false">$B32</f>
        <v>40</v>
      </c>
      <c r="CJ32" s="280" t="str">
        <f aca="false">$C32</f>
        <v>Paraguay</v>
      </c>
      <c r="CK32" s="281" t="n">
        <f aca="false">$D32</f>
        <v>27</v>
      </c>
      <c r="CL32" s="280" t="str">
        <f aca="false">$E32</f>
        <v>Australia</v>
      </c>
      <c r="CM32" s="284"/>
      <c r="CN32" s="284"/>
      <c r="CO32" s="290"/>
      <c r="CP32" s="281" t="str">
        <f aca="false">IF(($F32&lt;&gt;"")*($G32&lt;&gt;"")*(CM32&lt;&gt;"")*(CN32&lt;&gt;""),($F32&gt;$G32)*(CM32&gt;CN32)+($F32=$G32)*(CM32=CN32)+($F32&lt;$G32)*(CM32&lt;CN32),"")</f>
        <v/>
      </c>
      <c r="CQ32" s="281" t="str">
        <f aca="false">IF((CP32&lt;&gt;""),IF(OR($F32&lt;&gt;$G32,PrSettings!$M$4="●"),(($F32-$G32)=(CM32-CN32))*1,0),"")</f>
        <v/>
      </c>
      <c r="CR32" s="281" t="str">
        <f aca="false">IF((CP32&lt;&gt;""),($F32=CM32)*($G32=CN32),"")</f>
        <v/>
      </c>
      <c r="CS32" s="281" t="str">
        <f aca="false">IF(CP32&lt;&gt;"",IF(ABS($F32-$G32)&gt;=PrSettings!$M$7,(ABS($F32-$G32-CM32+CN32)&lt;=1)*1,IF(AND(CP32,$F32=$G32,$F32&gt;=PrSettings!$M$6),(ABS(CM32-$F32)&lt;=1)*1,IF(AND(CP32,$F32+$G32&gt;=PrSettings!$M$8),(ABS(CM32-$F32)+ABS(CN32-$G32)&lt;=1)*1,""))),"")</f>
        <v/>
      </c>
      <c r="CT32" s="291"/>
      <c r="CV32" s="279" t="n">
        <f aca="false">$B32</f>
        <v>40</v>
      </c>
      <c r="CW32" s="280" t="str">
        <f aca="false">$C32</f>
        <v>Paraguay</v>
      </c>
      <c r="CX32" s="281" t="n">
        <f aca="false">$D32</f>
        <v>27</v>
      </c>
      <c r="CY32" s="280" t="str">
        <f aca="false">$E32</f>
        <v>Australia</v>
      </c>
      <c r="CZ32" s="284"/>
      <c r="DA32" s="284"/>
      <c r="DB32" s="290"/>
      <c r="DC32" s="281" t="str">
        <f aca="false">IF(($F32&lt;&gt;"")*($G32&lt;&gt;"")*(CZ32&lt;&gt;"")*(DA32&lt;&gt;""),($F32&gt;$G32)*(CZ32&gt;DA32)+($F32=$G32)*(CZ32=DA32)+($F32&lt;$G32)*(CZ32&lt;DA32),"")</f>
        <v/>
      </c>
      <c r="DD32" s="281" t="str">
        <f aca="false">IF((DC32&lt;&gt;""),IF(OR($F32&lt;&gt;$G32,PrSettings!$M$4="●"),(($F32-$G32)=(CZ32-DA32))*1,0),"")</f>
        <v/>
      </c>
      <c r="DE32" s="281" t="str">
        <f aca="false">IF((DC32&lt;&gt;""),($F32=CZ32)*($G32=DA32),"")</f>
        <v/>
      </c>
      <c r="DF32" s="281" t="str">
        <f aca="false">IF(DC32&lt;&gt;"",IF(ABS($F32-$G32)&gt;=PrSettings!$M$7,(ABS($F32-$G32-CZ32+DA32)&lt;=1)*1,IF(AND(DC32,$F32=$G32,$F32&gt;=PrSettings!$M$6),(ABS(CZ32-$F32)&lt;=1)*1,IF(AND(DC32,$F32+$G32&gt;=PrSettings!$M$8),(ABS(CZ32-$F32)+ABS(DA32-$G32)&lt;=1)*1,""))),"")</f>
        <v/>
      </c>
      <c r="DG32" s="291"/>
      <c r="DI32" s="279" t="n">
        <f aca="false">$B32</f>
        <v>40</v>
      </c>
      <c r="DJ32" s="280" t="str">
        <f aca="false">$C32</f>
        <v>Paraguay</v>
      </c>
      <c r="DK32" s="281" t="n">
        <f aca="false">$D32</f>
        <v>27</v>
      </c>
      <c r="DL32" s="280" t="str">
        <f aca="false">$E32</f>
        <v>Australia</v>
      </c>
      <c r="DM32" s="284"/>
      <c r="DN32" s="284"/>
      <c r="DO32" s="290"/>
      <c r="DP32" s="281" t="str">
        <f aca="false">IF(($F32&lt;&gt;"")*($G32&lt;&gt;"")*(DM32&lt;&gt;"")*(DN32&lt;&gt;""),($F32&gt;$G32)*(DM32&gt;DN32)+($F32=$G32)*(DM32=DN32)+($F32&lt;$G32)*(DM32&lt;DN32),"")</f>
        <v/>
      </c>
      <c r="DQ32" s="281" t="str">
        <f aca="false">IF((DP32&lt;&gt;""),IF(OR($F32&lt;&gt;$G32,PrSettings!$M$4="●"),(($F32-$G32)=(DM32-DN32))*1,0),"")</f>
        <v/>
      </c>
      <c r="DR32" s="281" t="str">
        <f aca="false">IF((DP32&lt;&gt;""),($F32=DM32)*($G32=DN32),"")</f>
        <v/>
      </c>
      <c r="DS32" s="281" t="str">
        <f aca="false">IF(DP32&lt;&gt;"",IF(ABS($F32-$G32)&gt;=PrSettings!$M$7,(ABS($F32-$G32-DM32+DN32)&lt;=1)*1,IF(AND(DP32,$F32=$G32,$F32&gt;=PrSettings!$M$6),(ABS(DM32-$F32)&lt;=1)*1,IF(AND(DP32,$F32+$G32&gt;=PrSettings!$M$8),(ABS(DM32-$F32)+ABS(DN32-$G32)&lt;=1)*1,""))),"")</f>
        <v/>
      </c>
      <c r="DT32" s="291"/>
      <c r="DV32" s="279" t="n">
        <f aca="false">$B32</f>
        <v>40</v>
      </c>
      <c r="DW32" s="280" t="str">
        <f aca="false">$C32</f>
        <v>Paraguay</v>
      </c>
      <c r="DX32" s="281" t="n">
        <f aca="false">$D32</f>
        <v>27</v>
      </c>
      <c r="DY32" s="280" t="str">
        <f aca="false">$E32</f>
        <v>Australia</v>
      </c>
      <c r="DZ32" s="284"/>
      <c r="EA32" s="284"/>
      <c r="EB32" s="290"/>
      <c r="EC32" s="281" t="str">
        <f aca="false">IF(($F32&lt;&gt;"")*($G32&lt;&gt;"")*(DZ32&lt;&gt;"")*(EA32&lt;&gt;""),($F32&gt;$G32)*(DZ32&gt;EA32)+($F32=$G32)*(DZ32=EA32)+($F32&lt;$G32)*(DZ32&lt;EA32),"")</f>
        <v/>
      </c>
      <c r="ED32" s="281" t="str">
        <f aca="false">IF((EC32&lt;&gt;""),IF(OR($F32&lt;&gt;$G32,PrSettings!$M$4="●"),(($F32-$G32)=(DZ32-EA32))*1,0),"")</f>
        <v/>
      </c>
      <c r="EE32" s="281" t="str">
        <f aca="false">IF((EC32&lt;&gt;""),($F32=DZ32)*($G32=EA32),"")</f>
        <v/>
      </c>
      <c r="EF32" s="281" t="str">
        <f aca="false">IF(EC32&lt;&gt;"",IF(ABS($F32-$G32)&gt;=PrSettings!$M$7,(ABS($F32-$G32-DZ32+EA32)&lt;=1)*1,IF(AND(EC32,$F32=$G32,$F32&gt;=PrSettings!$M$6),(ABS(DZ32-$F32)&lt;=1)*1,IF(AND(EC32,$F32+$G32&gt;=PrSettings!$M$8),(ABS(DZ32-$F32)+ABS(EA32-$G32)&lt;=1)*1,""))),"")</f>
        <v/>
      </c>
      <c r="EG32" s="291"/>
      <c r="EI32" s="279" t="n">
        <f aca="false">$B32</f>
        <v>40</v>
      </c>
      <c r="EJ32" s="280" t="str">
        <f aca="false">$C32</f>
        <v>Paraguay</v>
      </c>
      <c r="EK32" s="281" t="n">
        <f aca="false">$D32</f>
        <v>27</v>
      </c>
      <c r="EL32" s="280" t="str">
        <f aca="false">$E32</f>
        <v>Australia</v>
      </c>
      <c r="EM32" s="284"/>
      <c r="EN32" s="284"/>
      <c r="EO32" s="290"/>
      <c r="EP32" s="281" t="str">
        <f aca="false">IF(($F32&lt;&gt;"")*($G32&lt;&gt;"")*(EM32&lt;&gt;"")*(EN32&lt;&gt;""),($F32&gt;$G32)*(EM32&gt;EN32)+($F32=$G32)*(EM32=EN32)+($F32&lt;$G32)*(EM32&lt;EN32),"")</f>
        <v/>
      </c>
      <c r="EQ32" s="281" t="str">
        <f aca="false">IF((EP32&lt;&gt;""),IF(OR($F32&lt;&gt;$G32,PrSettings!$M$4="●"),(($F32-$G32)=(EM32-EN32))*1,0),"")</f>
        <v/>
      </c>
      <c r="ER32" s="281" t="str">
        <f aca="false">IF((EP32&lt;&gt;""),($F32=EM32)*($G32=EN32),"")</f>
        <v/>
      </c>
      <c r="ES32" s="281" t="str">
        <f aca="false">IF(EP32&lt;&gt;"",IF(ABS($F32-$G32)&gt;=PrSettings!$M$7,(ABS($F32-$G32-EM32+EN32)&lt;=1)*1,IF(AND(EP32,$F32=$G32,$F32&gt;=PrSettings!$M$6),(ABS(EM32-$F32)&lt;=1)*1,IF(AND(EP32,$F32+$G32&gt;=PrSettings!$M$8),(ABS(EM32-$F32)+ABS(EN32-$G32)&lt;=1)*1,""))),"")</f>
        <v/>
      </c>
      <c r="ET32" s="291"/>
      <c r="EV32" s="279" t="n">
        <f aca="false">$B32</f>
        <v>40</v>
      </c>
      <c r="EW32" s="280" t="str">
        <f aca="false">$C32</f>
        <v>Paraguay</v>
      </c>
      <c r="EX32" s="281" t="n">
        <f aca="false">$D32</f>
        <v>27</v>
      </c>
      <c r="EY32" s="280" t="str">
        <f aca="false">$E32</f>
        <v>Australia</v>
      </c>
      <c r="EZ32" s="284"/>
      <c r="FA32" s="284"/>
      <c r="FB32" s="290"/>
      <c r="FC32" s="281" t="str">
        <f aca="false">IF(($F32&lt;&gt;"")*($G32&lt;&gt;"")*(EZ32&lt;&gt;"")*(FA32&lt;&gt;""),($F32&gt;$G32)*(EZ32&gt;FA32)+($F32=$G32)*(EZ32=FA32)+($F32&lt;$G32)*(EZ32&lt;FA32),"")</f>
        <v/>
      </c>
      <c r="FD32" s="281" t="str">
        <f aca="false">IF((FC32&lt;&gt;""),IF(OR($F32&lt;&gt;$G32,PrSettings!$M$4="●"),(($F32-$G32)=(EZ32-FA32))*1,0),"")</f>
        <v/>
      </c>
      <c r="FE32" s="281" t="str">
        <f aca="false">IF((FC32&lt;&gt;""),($F32=EZ32)*($G32=FA32),"")</f>
        <v/>
      </c>
      <c r="FF32" s="281" t="str">
        <f aca="false">IF(FC32&lt;&gt;"",IF(ABS($F32-$G32)&gt;=PrSettings!$M$7,(ABS($F32-$G32-EZ32+FA32)&lt;=1)*1,IF(AND(FC32,$F32=$G32,$F32&gt;=PrSettings!$M$6),(ABS(EZ32-$F32)&lt;=1)*1,IF(AND(FC32,$F32+$G32&gt;=PrSettings!$M$8),(ABS(EZ32-$F32)+ABS(FA32-$G32)&lt;=1)*1,""))),"")</f>
        <v/>
      </c>
      <c r="FG32" s="291"/>
      <c r="FI32" s="279" t="n">
        <f aca="false">$B32</f>
        <v>40</v>
      </c>
      <c r="FJ32" s="280" t="str">
        <f aca="false">$C32</f>
        <v>Paraguay</v>
      </c>
      <c r="FK32" s="281" t="n">
        <f aca="false">$D32</f>
        <v>27</v>
      </c>
      <c r="FL32" s="280" t="str">
        <f aca="false">$E32</f>
        <v>Australia</v>
      </c>
      <c r="FM32" s="284"/>
      <c r="FN32" s="284"/>
      <c r="FO32" s="290"/>
      <c r="FP32" s="281" t="str">
        <f aca="false">IF(($F32&lt;&gt;"")*($G32&lt;&gt;"")*(FM32&lt;&gt;"")*(FN32&lt;&gt;""),($F32&gt;$G32)*(FM32&gt;FN32)+($F32=$G32)*(FM32=FN32)+($F32&lt;$G32)*(FM32&lt;FN32),"")</f>
        <v/>
      </c>
      <c r="FQ32" s="281" t="str">
        <f aca="false">IF((FP32&lt;&gt;""),IF(OR($F32&lt;&gt;$G32,PrSettings!$M$4="●"),(($F32-$G32)=(FM32-FN32))*1,0),"")</f>
        <v/>
      </c>
      <c r="FR32" s="281" t="str">
        <f aca="false">IF((FP32&lt;&gt;""),($F32=FM32)*($G32=FN32),"")</f>
        <v/>
      </c>
      <c r="FS32" s="281" t="str">
        <f aca="false">IF(FP32&lt;&gt;"",IF(ABS($F32-$G32)&gt;=PrSettings!$M$7,(ABS($F32-$G32-FM32+FN32)&lt;=1)*1,IF(AND(FP32,$F32=$G32,$F32&gt;=PrSettings!$M$6),(ABS(FM32-$F32)&lt;=1)*1,IF(AND(FP32,$F32+$G32&gt;=PrSettings!$M$8),(ABS(FM32-$F32)+ABS(FN32-$G32)&lt;=1)*1,""))),"")</f>
        <v/>
      </c>
      <c r="FT32" s="291"/>
      <c r="FV32" s="279" t="n">
        <f aca="false">$B32</f>
        <v>40</v>
      </c>
      <c r="FW32" s="280" t="str">
        <f aca="false">$C32</f>
        <v>Paraguay</v>
      </c>
      <c r="FX32" s="281" t="n">
        <f aca="false">$D32</f>
        <v>27</v>
      </c>
      <c r="FY32" s="280" t="str">
        <f aca="false">$E32</f>
        <v>Australia</v>
      </c>
      <c r="FZ32" s="284"/>
      <c r="GA32" s="284"/>
      <c r="GB32" s="290"/>
      <c r="GC32" s="281" t="str">
        <f aca="false">IF(($F32&lt;&gt;"")*($G32&lt;&gt;"")*(FZ32&lt;&gt;"")*(GA32&lt;&gt;""),($F32&gt;$G32)*(FZ32&gt;GA32)+($F32=$G32)*(FZ32=GA32)+($F32&lt;$G32)*(FZ32&lt;GA32),"")</f>
        <v/>
      </c>
      <c r="GD32" s="281" t="str">
        <f aca="false">IF((GC32&lt;&gt;""),IF(OR($F32&lt;&gt;$G32,PrSettings!$M$4="●"),(($F32-$G32)=(FZ32-GA32))*1,0),"")</f>
        <v/>
      </c>
      <c r="GE32" s="281" t="str">
        <f aca="false">IF((GC32&lt;&gt;""),($F32=FZ32)*($G32=GA32),"")</f>
        <v/>
      </c>
      <c r="GF32" s="281" t="str">
        <f aca="false">IF(GC32&lt;&gt;"",IF(ABS($F32-$G32)&gt;=PrSettings!$M$7,(ABS($F32-$G32-FZ32+GA32)&lt;=1)*1,IF(AND(GC32,$F32=$G32,$F32&gt;=PrSettings!$M$6),(ABS(FZ32-$F32)&lt;=1)*1,IF(AND(GC32,$F32+$G32&gt;=PrSettings!$M$8),(ABS(FZ32-$F32)+ABS(GA32-$G32)&lt;=1)*1,""))),"")</f>
        <v/>
      </c>
      <c r="GG32" s="291"/>
      <c r="GI32" s="279" t="n">
        <f aca="false">$B32</f>
        <v>40</v>
      </c>
      <c r="GJ32" s="280" t="str">
        <f aca="false">$C32</f>
        <v>Paraguay</v>
      </c>
      <c r="GK32" s="281" t="n">
        <f aca="false">$D32</f>
        <v>27</v>
      </c>
      <c r="GL32" s="280" t="str">
        <f aca="false">$E32</f>
        <v>Australia</v>
      </c>
      <c r="GM32" s="284"/>
      <c r="GN32" s="284"/>
      <c r="GO32" s="290"/>
      <c r="GP32" s="281" t="str">
        <f aca="false">IF(($F32&lt;&gt;"")*($G32&lt;&gt;"")*(GM32&lt;&gt;"")*(GN32&lt;&gt;""),($F32&gt;$G32)*(GM32&gt;GN32)+($F32=$G32)*(GM32=GN32)+($F32&lt;$G32)*(GM32&lt;GN32),"")</f>
        <v/>
      </c>
      <c r="GQ32" s="281" t="str">
        <f aca="false">IF((GP32&lt;&gt;""),IF(OR($F32&lt;&gt;$G32,PrSettings!$M$4="●"),(($F32-$G32)=(GM32-GN32))*1,0),"")</f>
        <v/>
      </c>
      <c r="GR32" s="281" t="str">
        <f aca="false">IF((GP32&lt;&gt;""),($F32=GM32)*($G32=GN32),"")</f>
        <v/>
      </c>
      <c r="GS32" s="281" t="str">
        <f aca="false">IF(GP32&lt;&gt;"",IF(ABS($F32-$G32)&gt;=PrSettings!$M$7,(ABS($F32-$G32-GM32+GN32)&lt;=1)*1,IF(AND(GP32,$F32=$G32,$F32&gt;=PrSettings!$M$6),(ABS(GM32-$F32)&lt;=1)*1,IF(AND(GP32,$F32+$G32&gt;=PrSettings!$M$8),(ABS(GM32-$F32)+ABS(GN32-$G32)&lt;=1)*1,""))),"")</f>
        <v/>
      </c>
      <c r="GT32" s="291"/>
      <c r="GV32" s="279" t="n">
        <f aca="false">$B32</f>
        <v>40</v>
      </c>
      <c r="GW32" s="280" t="str">
        <f aca="false">$C32</f>
        <v>Paraguay</v>
      </c>
      <c r="GX32" s="281" t="n">
        <f aca="false">$D32</f>
        <v>27</v>
      </c>
      <c r="GY32" s="280" t="str">
        <f aca="false">$E32</f>
        <v>Australia</v>
      </c>
      <c r="GZ32" s="284"/>
      <c r="HA32" s="284"/>
      <c r="HB32" s="290"/>
      <c r="HC32" s="281" t="str">
        <f aca="false">IF(($F32&lt;&gt;"")*($G32&lt;&gt;"")*(GZ32&lt;&gt;"")*(HA32&lt;&gt;""),($F32&gt;$G32)*(GZ32&gt;HA32)+($F32=$G32)*(GZ32=HA32)+($F32&lt;$G32)*(GZ32&lt;HA32),"")</f>
        <v/>
      </c>
      <c r="HD32" s="281" t="str">
        <f aca="false">IF((HC32&lt;&gt;""),IF(OR($F32&lt;&gt;$G32,PrSettings!$M$4="●"),(($F32-$G32)=(GZ32-HA32))*1,0),"")</f>
        <v/>
      </c>
      <c r="HE32" s="281" t="str">
        <f aca="false">IF((HC32&lt;&gt;""),($F32=GZ32)*($G32=HA32),"")</f>
        <v/>
      </c>
      <c r="HF32" s="281" t="str">
        <f aca="false">IF(HC32&lt;&gt;"",IF(ABS($F32-$G32)&gt;=PrSettings!$M$7,(ABS($F32-$G32-GZ32+HA32)&lt;=1)*1,IF(AND(HC32,$F32=$G32,$F32&gt;=PrSettings!$M$6),(ABS(GZ32-$F32)&lt;=1)*1,IF(AND(HC32,$F32+$G32&gt;=PrSettings!$M$8),(ABS(GZ32-$F32)+ABS(HA32-$G32)&lt;=1)*1,""))),"")</f>
        <v/>
      </c>
      <c r="HG32" s="291"/>
      <c r="HI32" s="279" t="n">
        <f aca="false">$B32</f>
        <v>40</v>
      </c>
      <c r="HJ32" s="280" t="str">
        <f aca="false">$C32</f>
        <v>Paraguay</v>
      </c>
      <c r="HK32" s="281" t="n">
        <f aca="false">$D32</f>
        <v>27</v>
      </c>
      <c r="HL32" s="280" t="str">
        <f aca="false">$E32</f>
        <v>Australia</v>
      </c>
      <c r="HM32" s="284"/>
      <c r="HN32" s="284"/>
      <c r="HO32" s="290"/>
      <c r="HP32" s="281" t="str">
        <f aca="false">IF(($F32&lt;&gt;"")*($G32&lt;&gt;"")*(HM32&lt;&gt;"")*(HN32&lt;&gt;""),($F32&gt;$G32)*(HM32&gt;HN32)+($F32=$G32)*(HM32=HN32)+($F32&lt;$G32)*(HM32&lt;HN32),"")</f>
        <v/>
      </c>
      <c r="HQ32" s="281" t="str">
        <f aca="false">IF((HP32&lt;&gt;""),IF(OR($F32&lt;&gt;$G32,PrSettings!$M$4="●"),(($F32-$G32)=(HM32-HN32))*1,0),"")</f>
        <v/>
      </c>
      <c r="HR32" s="281" t="str">
        <f aca="false">IF((HP32&lt;&gt;""),($F32=HM32)*($G32=HN32),"")</f>
        <v/>
      </c>
      <c r="HS32" s="281" t="str">
        <f aca="false">IF(HP32&lt;&gt;"",IF(ABS($F32-$G32)&gt;=PrSettings!$M$7,(ABS($F32-$G32-HM32+HN32)&lt;=1)*1,IF(AND(HP32,$F32=$G32,$F32&gt;=PrSettings!$M$6),(ABS(HM32-$F32)&lt;=1)*1,IF(AND(HP32,$F32+$G32&gt;=PrSettings!$M$8),(ABS(HM32-$F32)+ABS(HN32-$G32)&lt;=1)*1,""))),"")</f>
        <v/>
      </c>
      <c r="HT32" s="291"/>
      <c r="HV32" s="279" t="n">
        <f aca="false">$B32</f>
        <v>40</v>
      </c>
      <c r="HW32" s="280" t="str">
        <f aca="false">$C32</f>
        <v>Paraguay</v>
      </c>
      <c r="HX32" s="281" t="n">
        <f aca="false">$D32</f>
        <v>27</v>
      </c>
      <c r="HY32" s="280" t="str">
        <f aca="false">$E32</f>
        <v>Australia</v>
      </c>
      <c r="HZ32" s="284"/>
      <c r="IA32" s="284"/>
      <c r="IB32" s="290"/>
      <c r="IC32" s="281" t="str">
        <f aca="false">IF(($F32&lt;&gt;"")*($G32&lt;&gt;"")*(HZ32&lt;&gt;"")*(IA32&lt;&gt;""),($F32&gt;$G32)*(HZ32&gt;IA32)+($F32=$G32)*(HZ32=IA32)+($F32&lt;$G32)*(HZ32&lt;IA32),"")</f>
        <v/>
      </c>
      <c r="ID32" s="281" t="str">
        <f aca="false">IF((IC32&lt;&gt;""),IF(OR($F32&lt;&gt;$G32,PrSettings!$M$4="●"),(($F32-$G32)=(HZ32-IA32))*1,0),"")</f>
        <v/>
      </c>
      <c r="IE32" s="281" t="str">
        <f aca="false">IF((IC32&lt;&gt;""),($F32=HZ32)*($G32=IA32),"")</f>
        <v/>
      </c>
      <c r="IF32" s="281" t="str">
        <f aca="false">IF(IC32&lt;&gt;"",IF(ABS($F32-$G32)&gt;=PrSettings!$M$7,(ABS($F32-$G32-HZ32+IA32)&lt;=1)*1,IF(AND(IC32,$F32=$G32,$F32&gt;=PrSettings!$M$6),(ABS(HZ32-$F32)&lt;=1)*1,IF(AND(IC32,$F32+$G32&gt;=PrSettings!$M$8),(ABS(HZ32-$F32)+ABS(IA32-$G32)&lt;=1)*1,""))),"")</f>
        <v/>
      </c>
      <c r="IG32" s="291"/>
      <c r="II32" s="279" t="n">
        <f aca="false">$B32</f>
        <v>40</v>
      </c>
      <c r="IJ32" s="280" t="str">
        <f aca="false">$C32</f>
        <v>Paraguay</v>
      </c>
      <c r="IK32" s="281" t="n">
        <f aca="false">$D32</f>
        <v>27</v>
      </c>
      <c r="IL32" s="280" t="str">
        <f aca="false">$E32</f>
        <v>Australia</v>
      </c>
      <c r="IM32" s="284"/>
      <c r="IN32" s="284"/>
      <c r="IO32" s="290"/>
      <c r="IP32" s="281" t="str">
        <f aca="false">IF(($F32&lt;&gt;"")*($G32&lt;&gt;"")*(IM32&lt;&gt;"")*(IN32&lt;&gt;""),($F32&gt;$G32)*(IM32&gt;IN32)+($F32=$G32)*(IM32=IN32)+($F32&lt;$G32)*(IM32&lt;IN32),"")</f>
        <v/>
      </c>
      <c r="IQ32" s="281" t="str">
        <f aca="false">IF((IP32&lt;&gt;""),IF(OR($F32&lt;&gt;$G32,PrSettings!$M$4="●"),(($F32-$G32)=(IM32-IN32))*1,0),"")</f>
        <v/>
      </c>
      <c r="IR32" s="281" t="str">
        <f aca="false">IF((IP32&lt;&gt;""),($F32=IM32)*($G32=IN32),"")</f>
        <v/>
      </c>
      <c r="IS32" s="281" t="str">
        <f aca="false">IF(IP32&lt;&gt;"",IF(ABS($F32-$G32)&gt;=PrSettings!$M$7,(ABS($F32-$G32-IM32+IN32)&lt;=1)*1,IF(AND(IP32,$F32=$G32,$F32&gt;=PrSettings!$M$6),(ABS(IM32-$F32)&lt;=1)*1,IF(AND(IP32,$F32+$G32&gt;=PrSettings!$M$8),(ABS(IM32-$F32)+ABS(IN32-$G32)&lt;=1)*1,""))),"")</f>
        <v/>
      </c>
      <c r="IT32" s="291"/>
      <c r="IV32" s="279" t="n">
        <f aca="false">$B32</f>
        <v>40</v>
      </c>
      <c r="IW32" s="280" t="str">
        <f aca="false">$C32</f>
        <v>Paraguay</v>
      </c>
      <c r="IX32" s="281" t="n">
        <f aca="false">$D32</f>
        <v>27</v>
      </c>
      <c r="IY32" s="280" t="str">
        <f aca="false">$E32</f>
        <v>Australia</v>
      </c>
      <c r="IZ32" s="284"/>
      <c r="JA32" s="284"/>
      <c r="JB32" s="290"/>
      <c r="JC32" s="281" t="str">
        <f aca="false">IF(($F32&lt;&gt;"")*($G32&lt;&gt;"")*(IZ32&lt;&gt;"")*(JA32&lt;&gt;""),($F32&gt;$G32)*(IZ32&gt;JA32)+($F32=$G32)*(IZ32=JA32)+($F32&lt;$G32)*(IZ32&lt;JA32),"")</f>
        <v/>
      </c>
      <c r="JD32" s="281" t="str">
        <f aca="false">IF((JC32&lt;&gt;""),IF(OR($F32&lt;&gt;$G32,PrSettings!$M$4="●"),(($F32-$G32)=(IZ32-JA32))*1,0),"")</f>
        <v/>
      </c>
      <c r="JE32" s="281" t="str">
        <f aca="false">IF((JC32&lt;&gt;""),($F32=IZ32)*($G32=JA32),"")</f>
        <v/>
      </c>
      <c r="JF32" s="281" t="str">
        <f aca="false">IF(JC32&lt;&gt;"",IF(ABS($F32-$G32)&gt;=PrSettings!$M$7,(ABS($F32-$G32-IZ32+JA32)&lt;=1)*1,IF(AND(JC32,$F32=$G32,$F32&gt;=PrSettings!$M$6),(ABS(IZ32-$F32)&lt;=1)*1,IF(AND(JC32,$F32+$G32&gt;=PrSettings!$M$8),(ABS(IZ32-$F32)+ABS(JA32-$G32)&lt;=1)*1,""))),"")</f>
        <v/>
      </c>
      <c r="JG32" s="291"/>
      <c r="JI32" s="279" t="n">
        <f aca="false">$B32</f>
        <v>40</v>
      </c>
      <c r="JJ32" s="280" t="str">
        <f aca="false">$C32</f>
        <v>Paraguay</v>
      </c>
      <c r="JK32" s="281" t="n">
        <f aca="false">$D32</f>
        <v>27</v>
      </c>
      <c r="JL32" s="280" t="str">
        <f aca="false">$E32</f>
        <v>Australia</v>
      </c>
      <c r="JM32" s="284"/>
      <c r="JN32" s="284"/>
      <c r="JO32" s="290"/>
      <c r="JP32" s="281" t="str">
        <f aca="false">IF(($F32&lt;&gt;"")*($G32&lt;&gt;"")*(JM32&lt;&gt;"")*(JN32&lt;&gt;""),($F32&gt;$G32)*(JM32&gt;JN32)+($F32=$G32)*(JM32=JN32)+($F32&lt;$G32)*(JM32&lt;JN32),"")</f>
        <v/>
      </c>
      <c r="JQ32" s="281" t="str">
        <f aca="false">IF((JP32&lt;&gt;""),IF(OR($F32&lt;&gt;$G32,PrSettings!$M$4="●"),(($F32-$G32)=(JM32-JN32))*1,0),"")</f>
        <v/>
      </c>
      <c r="JR32" s="281" t="str">
        <f aca="false">IF((JP32&lt;&gt;""),($F32=JM32)*($G32=JN32),"")</f>
        <v/>
      </c>
      <c r="JS32" s="281" t="str">
        <f aca="false">IF(JP32&lt;&gt;"",IF(ABS($F32-$G32)&gt;=PrSettings!$M$7,(ABS($F32-$G32-JM32+JN32)&lt;=1)*1,IF(AND(JP32,$F32=$G32,$F32&gt;=PrSettings!$M$6),(ABS(JM32-$F32)&lt;=1)*1,IF(AND(JP32,$F32+$G32&gt;=PrSettings!$M$8),(ABS(JM32-$F32)+ABS(JN32-$G32)&lt;=1)*1,""))),"")</f>
        <v/>
      </c>
      <c r="JT32" s="291"/>
      <c r="JV32" s="279" t="n">
        <f aca="false">$B32</f>
        <v>40</v>
      </c>
      <c r="JW32" s="280" t="str">
        <f aca="false">$C32</f>
        <v>Paraguay</v>
      </c>
      <c r="JX32" s="281" t="n">
        <f aca="false">$D32</f>
        <v>27</v>
      </c>
      <c r="JY32" s="280" t="str">
        <f aca="false">$E32</f>
        <v>Australia</v>
      </c>
      <c r="JZ32" s="284"/>
      <c r="KA32" s="284"/>
      <c r="KB32" s="290"/>
      <c r="KC32" s="281" t="str">
        <f aca="false">IF(($F32&lt;&gt;"")*($G32&lt;&gt;"")*(JZ32&lt;&gt;"")*(KA32&lt;&gt;""),($F32&gt;$G32)*(JZ32&gt;KA32)+($F32=$G32)*(JZ32=KA32)+($F32&lt;$G32)*(JZ32&lt;KA32),"")</f>
        <v/>
      </c>
      <c r="KD32" s="281" t="str">
        <f aca="false">IF((KC32&lt;&gt;""),IF(OR($F32&lt;&gt;$G32,PrSettings!$M$4="●"),(($F32-$G32)=(JZ32-KA32))*1,0),"")</f>
        <v/>
      </c>
      <c r="KE32" s="281" t="str">
        <f aca="false">IF((KC32&lt;&gt;""),($F32=JZ32)*($G32=KA32),"")</f>
        <v/>
      </c>
      <c r="KF32" s="281" t="str">
        <f aca="false">IF(KC32&lt;&gt;"",IF(ABS($F32-$G32)&gt;=PrSettings!$M$7,(ABS($F32-$G32-JZ32+KA32)&lt;=1)*1,IF(AND(KC32,$F32=$G32,$F32&gt;=PrSettings!$M$6),(ABS(JZ32-$F32)&lt;=1)*1,IF(AND(KC32,$F32+$G32&gt;=PrSettings!$M$8),(ABS(JZ32-$F32)+ABS(KA32-$G32)&lt;=1)*1,""))),"")</f>
        <v/>
      </c>
      <c r="KG32" s="291"/>
      <c r="KI32" s="279" t="n">
        <f aca="false">$B32</f>
        <v>40</v>
      </c>
      <c r="KJ32" s="280" t="str">
        <f aca="false">$C32</f>
        <v>Paraguay</v>
      </c>
      <c r="KK32" s="281" t="n">
        <f aca="false">$D32</f>
        <v>27</v>
      </c>
      <c r="KL32" s="280" t="str">
        <f aca="false">$E32</f>
        <v>Australia</v>
      </c>
      <c r="KM32" s="284"/>
      <c r="KN32" s="284"/>
      <c r="KO32" s="290"/>
      <c r="KP32" s="281" t="str">
        <f aca="false">IF(($F32&lt;&gt;"")*($G32&lt;&gt;"")*(KM32&lt;&gt;"")*(KN32&lt;&gt;""),($F32&gt;$G32)*(KM32&gt;KN32)+($F32=$G32)*(KM32=KN32)+($F32&lt;$G32)*(KM32&lt;KN32),"")</f>
        <v/>
      </c>
      <c r="KQ32" s="281" t="str">
        <f aca="false">IF((KP32&lt;&gt;""),IF(OR($F32&lt;&gt;$G32,PrSettings!$M$4="●"),(($F32-$G32)=(KM32-KN32))*1,0),"")</f>
        <v/>
      </c>
      <c r="KR32" s="281" t="str">
        <f aca="false">IF((KP32&lt;&gt;""),($F32=KM32)*($G32=KN32),"")</f>
        <v/>
      </c>
      <c r="KS32" s="281" t="str">
        <f aca="false">IF(KP32&lt;&gt;"",IF(ABS($F32-$G32)&gt;=PrSettings!$M$7,(ABS($F32-$G32-KM32+KN32)&lt;=1)*1,IF(AND(KP32,$F32=$G32,$F32&gt;=PrSettings!$M$6),(ABS(KM32-$F32)&lt;=1)*1,IF(AND(KP32,$F32+$G32&gt;=PrSettings!$M$8),(ABS(KM32-$F32)+ABS(KN32-$G32)&lt;=1)*1,""))),"")</f>
        <v/>
      </c>
      <c r="KT32" s="291"/>
      <c r="KV32" s="279" t="n">
        <f aca="false">$B32</f>
        <v>40</v>
      </c>
      <c r="KW32" s="280" t="str">
        <f aca="false">$C32</f>
        <v>Paraguay</v>
      </c>
      <c r="KX32" s="281" t="n">
        <f aca="false">$D32</f>
        <v>27</v>
      </c>
      <c r="KY32" s="280" t="str">
        <f aca="false">$E32</f>
        <v>Australia</v>
      </c>
      <c r="KZ32" s="284"/>
      <c r="LA32" s="284"/>
      <c r="LB32" s="290"/>
      <c r="LC32" s="281" t="str">
        <f aca="false">IF(($F32&lt;&gt;"")*($G32&lt;&gt;"")*(KZ32&lt;&gt;"")*(LA32&lt;&gt;""),($F32&gt;$G32)*(KZ32&gt;LA32)+($F32=$G32)*(KZ32=LA32)+($F32&lt;$G32)*(KZ32&lt;LA32),"")</f>
        <v/>
      </c>
      <c r="LD32" s="281" t="str">
        <f aca="false">IF((LC32&lt;&gt;""),IF(OR($F32&lt;&gt;$G32,PrSettings!$M$4="●"),(($F32-$G32)=(KZ32-LA32))*1,0),"")</f>
        <v/>
      </c>
      <c r="LE32" s="281" t="str">
        <f aca="false">IF((LC32&lt;&gt;""),($F32=KZ32)*($G32=LA32),"")</f>
        <v/>
      </c>
      <c r="LF32" s="281" t="str">
        <f aca="false">IF(LC32&lt;&gt;"",IF(ABS($F32-$G32)&gt;=PrSettings!$M$7,(ABS($F32-$G32-KZ32+LA32)&lt;=1)*1,IF(AND(LC32,$F32=$G32,$F32&gt;=PrSettings!$M$6),(ABS(KZ32-$F32)&lt;=1)*1,IF(AND(LC32,$F32+$G32&gt;=PrSettings!$M$8),(ABS(KZ32-$F32)+ABS(LA32-$G32)&lt;=1)*1,""))),"")</f>
        <v/>
      </c>
      <c r="LG32" s="291"/>
      <c r="LI32" s="279" t="n">
        <f aca="false">$B32</f>
        <v>40</v>
      </c>
      <c r="LJ32" s="280" t="str">
        <f aca="false">$C32</f>
        <v>Paraguay</v>
      </c>
      <c r="LK32" s="281" t="n">
        <f aca="false">$D32</f>
        <v>27</v>
      </c>
      <c r="LL32" s="280" t="str">
        <f aca="false">$E32</f>
        <v>Australia</v>
      </c>
      <c r="LM32" s="284"/>
      <c r="LN32" s="284"/>
      <c r="LO32" s="290"/>
      <c r="LP32" s="281" t="str">
        <f aca="false">IF(($F32&lt;&gt;"")*($G32&lt;&gt;"")*(LM32&lt;&gt;"")*(LN32&lt;&gt;""),($F32&gt;$G32)*(LM32&gt;LN32)+($F32=$G32)*(LM32=LN32)+($F32&lt;$G32)*(LM32&lt;LN32),"")</f>
        <v/>
      </c>
      <c r="LQ32" s="281" t="str">
        <f aca="false">IF((LP32&lt;&gt;""),IF(OR($F32&lt;&gt;$G32,PrSettings!$M$4="●"),(($F32-$G32)=(LM32-LN32))*1,0),"")</f>
        <v/>
      </c>
      <c r="LR32" s="281" t="str">
        <f aca="false">IF((LP32&lt;&gt;""),($F32=LM32)*($G32=LN32),"")</f>
        <v/>
      </c>
      <c r="LS32" s="281" t="str">
        <f aca="false">IF(LP32&lt;&gt;"",IF(ABS($F32-$G32)&gt;=PrSettings!$M$7,(ABS($F32-$G32-LM32+LN32)&lt;=1)*1,IF(AND(LP32,$F32=$G32,$F32&gt;=PrSettings!$M$6),(ABS(LM32-$F32)&lt;=1)*1,IF(AND(LP32,$F32+$G32&gt;=PrSettings!$M$8),(ABS(LM32-$F32)+ABS(LN32-$G32)&lt;=1)*1,""))),"")</f>
        <v/>
      </c>
      <c r="LT32" s="291"/>
      <c r="LV32" s="279" t="n">
        <f aca="false">$B32</f>
        <v>40</v>
      </c>
      <c r="LW32" s="280" t="str">
        <f aca="false">$C32</f>
        <v>Paraguay</v>
      </c>
      <c r="LX32" s="281" t="n">
        <f aca="false">$D32</f>
        <v>27</v>
      </c>
      <c r="LY32" s="280" t="str">
        <f aca="false">$E32</f>
        <v>Australia</v>
      </c>
      <c r="LZ32" s="284"/>
      <c r="MA32" s="284"/>
      <c r="MB32" s="290"/>
      <c r="MC32" s="281" t="str">
        <f aca="false">IF(($F32&lt;&gt;"")*($G32&lt;&gt;"")*(LZ32&lt;&gt;"")*(MA32&lt;&gt;""),($F32&gt;$G32)*(LZ32&gt;MA32)+($F32=$G32)*(LZ32=MA32)+($F32&lt;$G32)*(LZ32&lt;MA32),"")</f>
        <v/>
      </c>
      <c r="MD32" s="281" t="str">
        <f aca="false">IF((MC32&lt;&gt;""),IF(OR($F32&lt;&gt;$G32,PrSettings!$M$4="●"),(($F32-$G32)=(LZ32-MA32))*1,0),"")</f>
        <v/>
      </c>
      <c r="ME32" s="281" t="str">
        <f aca="false">IF((MC32&lt;&gt;""),($F32=LZ32)*($G32=MA32),"")</f>
        <v/>
      </c>
      <c r="MF32" s="281" t="str">
        <f aca="false">IF(MC32&lt;&gt;"",IF(ABS($F32-$G32)&gt;=PrSettings!$M$7,(ABS($F32-$G32-LZ32+MA32)&lt;=1)*1,IF(AND(MC32,$F32=$G32,$F32&gt;=PrSettings!$M$6),(ABS(LZ32-$F32)&lt;=1)*1,IF(AND(MC32,$F32+$G32&gt;=PrSettings!$M$8),(ABS(LZ32-$F32)+ABS(MA32-$G32)&lt;=1)*1,""))),"")</f>
        <v/>
      </c>
      <c r="MG32" s="291"/>
    </row>
    <row r="33" customFormat="false" ht="24" hidden="false" customHeight="true" outlineLevel="0" collapsed="false">
      <c r="B33" s="269" t="str">
        <f aca="false">Language!$E$130&amp;" E"</f>
        <v>Group E</v>
      </c>
      <c r="C33" s="270"/>
      <c r="D33" s="292"/>
      <c r="E33" s="272"/>
      <c r="F33" s="293"/>
      <c r="G33" s="294"/>
      <c r="I33" s="269" t="str">
        <f aca="false">$B33</f>
        <v>Group E</v>
      </c>
      <c r="J33" s="292"/>
      <c r="K33" s="292"/>
      <c r="L33" s="272"/>
      <c r="M33" s="275"/>
      <c r="N33" s="276"/>
      <c r="O33" s="273"/>
      <c r="P33" s="277"/>
      <c r="Q33" s="277"/>
      <c r="R33" s="272"/>
      <c r="S33" s="272"/>
      <c r="T33" s="278"/>
      <c r="V33" s="269" t="str">
        <f aca="false">$B33</f>
        <v>Group E</v>
      </c>
      <c r="W33" s="292"/>
      <c r="X33" s="292"/>
      <c r="Y33" s="272"/>
      <c r="Z33" s="275"/>
      <c r="AA33" s="276"/>
      <c r="AB33" s="273"/>
      <c r="AC33" s="277"/>
      <c r="AD33" s="277"/>
      <c r="AE33" s="272"/>
      <c r="AF33" s="272"/>
      <c r="AG33" s="278"/>
      <c r="AI33" s="269" t="str">
        <f aca="false">$B33</f>
        <v>Group E</v>
      </c>
      <c r="AJ33" s="292"/>
      <c r="AK33" s="292"/>
      <c r="AL33" s="272"/>
      <c r="AM33" s="275"/>
      <c r="AN33" s="276"/>
      <c r="AO33" s="273"/>
      <c r="AP33" s="277"/>
      <c r="AQ33" s="277"/>
      <c r="AR33" s="272"/>
      <c r="AS33" s="272"/>
      <c r="AT33" s="278"/>
      <c r="AV33" s="269" t="str">
        <f aca="false">$B33</f>
        <v>Group E</v>
      </c>
      <c r="AW33" s="292"/>
      <c r="AX33" s="292"/>
      <c r="AY33" s="272"/>
      <c r="AZ33" s="275"/>
      <c r="BA33" s="276"/>
      <c r="BB33" s="273"/>
      <c r="BC33" s="277"/>
      <c r="BD33" s="277"/>
      <c r="BE33" s="272"/>
      <c r="BF33" s="272"/>
      <c r="BG33" s="278"/>
      <c r="BI33" s="269" t="str">
        <f aca="false">$B33</f>
        <v>Group E</v>
      </c>
      <c r="BJ33" s="292"/>
      <c r="BK33" s="292"/>
      <c r="BL33" s="272"/>
      <c r="BM33" s="275"/>
      <c r="BN33" s="276"/>
      <c r="BO33" s="273"/>
      <c r="BP33" s="277"/>
      <c r="BQ33" s="277"/>
      <c r="BR33" s="272"/>
      <c r="BS33" s="272"/>
      <c r="BT33" s="278"/>
      <c r="BV33" s="269" t="str">
        <f aca="false">$B33</f>
        <v>Group E</v>
      </c>
      <c r="BW33" s="292"/>
      <c r="BX33" s="292"/>
      <c r="BY33" s="272"/>
      <c r="BZ33" s="275"/>
      <c r="CA33" s="276"/>
      <c r="CB33" s="273"/>
      <c r="CC33" s="277"/>
      <c r="CD33" s="277"/>
      <c r="CE33" s="272"/>
      <c r="CF33" s="272"/>
      <c r="CG33" s="278"/>
      <c r="CI33" s="269" t="str">
        <f aca="false">$B33</f>
        <v>Group E</v>
      </c>
      <c r="CJ33" s="292"/>
      <c r="CK33" s="292"/>
      <c r="CL33" s="272"/>
      <c r="CM33" s="275"/>
      <c r="CN33" s="276"/>
      <c r="CO33" s="273"/>
      <c r="CP33" s="277"/>
      <c r="CQ33" s="277"/>
      <c r="CR33" s="272"/>
      <c r="CS33" s="272"/>
      <c r="CT33" s="278"/>
      <c r="CV33" s="269" t="str">
        <f aca="false">$B33</f>
        <v>Group E</v>
      </c>
      <c r="CW33" s="292"/>
      <c r="CX33" s="292"/>
      <c r="CY33" s="272"/>
      <c r="CZ33" s="275"/>
      <c r="DA33" s="276"/>
      <c r="DB33" s="273"/>
      <c r="DC33" s="277"/>
      <c r="DD33" s="277"/>
      <c r="DE33" s="272"/>
      <c r="DF33" s="272"/>
      <c r="DG33" s="278"/>
      <c r="DI33" s="269" t="str">
        <f aca="false">$B33</f>
        <v>Group E</v>
      </c>
      <c r="DJ33" s="292"/>
      <c r="DK33" s="292"/>
      <c r="DL33" s="272"/>
      <c r="DM33" s="275"/>
      <c r="DN33" s="276"/>
      <c r="DO33" s="273"/>
      <c r="DP33" s="277"/>
      <c r="DQ33" s="277"/>
      <c r="DR33" s="272"/>
      <c r="DS33" s="272"/>
      <c r="DT33" s="278"/>
      <c r="DV33" s="269" t="str">
        <f aca="false">$B33</f>
        <v>Group E</v>
      </c>
      <c r="DW33" s="292"/>
      <c r="DX33" s="292"/>
      <c r="DY33" s="272"/>
      <c r="DZ33" s="275"/>
      <c r="EA33" s="276"/>
      <c r="EB33" s="273"/>
      <c r="EC33" s="277"/>
      <c r="ED33" s="277"/>
      <c r="EE33" s="272"/>
      <c r="EF33" s="272"/>
      <c r="EG33" s="278"/>
      <c r="EI33" s="269" t="str">
        <f aca="false">$B33</f>
        <v>Group E</v>
      </c>
      <c r="EJ33" s="292"/>
      <c r="EK33" s="292"/>
      <c r="EL33" s="272"/>
      <c r="EM33" s="275"/>
      <c r="EN33" s="276"/>
      <c r="EO33" s="273"/>
      <c r="EP33" s="277"/>
      <c r="EQ33" s="277"/>
      <c r="ER33" s="272"/>
      <c r="ES33" s="272"/>
      <c r="ET33" s="278"/>
      <c r="EV33" s="269" t="str">
        <f aca="false">$B33</f>
        <v>Group E</v>
      </c>
      <c r="EW33" s="292"/>
      <c r="EX33" s="292"/>
      <c r="EY33" s="272"/>
      <c r="EZ33" s="275"/>
      <c r="FA33" s="276"/>
      <c r="FB33" s="273"/>
      <c r="FC33" s="277"/>
      <c r="FD33" s="277"/>
      <c r="FE33" s="272"/>
      <c r="FF33" s="272"/>
      <c r="FG33" s="278"/>
      <c r="FI33" s="269" t="str">
        <f aca="false">$B33</f>
        <v>Group E</v>
      </c>
      <c r="FJ33" s="292"/>
      <c r="FK33" s="292"/>
      <c r="FL33" s="272"/>
      <c r="FM33" s="275"/>
      <c r="FN33" s="276"/>
      <c r="FO33" s="273"/>
      <c r="FP33" s="277"/>
      <c r="FQ33" s="277"/>
      <c r="FR33" s="272"/>
      <c r="FS33" s="272"/>
      <c r="FT33" s="278"/>
      <c r="FV33" s="269" t="str">
        <f aca="false">$B33</f>
        <v>Group E</v>
      </c>
      <c r="FW33" s="292"/>
      <c r="FX33" s="292"/>
      <c r="FY33" s="272"/>
      <c r="FZ33" s="275"/>
      <c r="GA33" s="276"/>
      <c r="GB33" s="273"/>
      <c r="GC33" s="277"/>
      <c r="GD33" s="277"/>
      <c r="GE33" s="272"/>
      <c r="GF33" s="272"/>
      <c r="GG33" s="278"/>
      <c r="GI33" s="269" t="str">
        <f aca="false">$B33</f>
        <v>Group E</v>
      </c>
      <c r="GJ33" s="292"/>
      <c r="GK33" s="292"/>
      <c r="GL33" s="272"/>
      <c r="GM33" s="275"/>
      <c r="GN33" s="276"/>
      <c r="GO33" s="273"/>
      <c r="GP33" s="277"/>
      <c r="GQ33" s="277"/>
      <c r="GR33" s="272"/>
      <c r="GS33" s="272"/>
      <c r="GT33" s="278"/>
      <c r="GV33" s="269" t="str">
        <f aca="false">$B33</f>
        <v>Group E</v>
      </c>
      <c r="GW33" s="292"/>
      <c r="GX33" s="292"/>
      <c r="GY33" s="272"/>
      <c r="GZ33" s="275"/>
      <c r="HA33" s="276"/>
      <c r="HB33" s="273"/>
      <c r="HC33" s="277"/>
      <c r="HD33" s="277"/>
      <c r="HE33" s="272"/>
      <c r="HF33" s="272"/>
      <c r="HG33" s="278"/>
      <c r="HI33" s="269" t="str">
        <f aca="false">$B33</f>
        <v>Group E</v>
      </c>
      <c r="HJ33" s="292"/>
      <c r="HK33" s="292"/>
      <c r="HL33" s="272"/>
      <c r="HM33" s="275"/>
      <c r="HN33" s="276"/>
      <c r="HO33" s="273"/>
      <c r="HP33" s="277"/>
      <c r="HQ33" s="277"/>
      <c r="HR33" s="272"/>
      <c r="HS33" s="272"/>
      <c r="HT33" s="278"/>
      <c r="HV33" s="269" t="str">
        <f aca="false">$B33</f>
        <v>Group E</v>
      </c>
      <c r="HW33" s="292"/>
      <c r="HX33" s="292"/>
      <c r="HY33" s="272"/>
      <c r="HZ33" s="275"/>
      <c r="IA33" s="276"/>
      <c r="IB33" s="273"/>
      <c r="IC33" s="277"/>
      <c r="ID33" s="277"/>
      <c r="IE33" s="272"/>
      <c r="IF33" s="272"/>
      <c r="IG33" s="278"/>
      <c r="II33" s="269" t="str">
        <f aca="false">$B33</f>
        <v>Group E</v>
      </c>
      <c r="IJ33" s="292"/>
      <c r="IK33" s="292"/>
      <c r="IL33" s="272"/>
      <c r="IM33" s="275"/>
      <c r="IN33" s="276"/>
      <c r="IO33" s="273"/>
      <c r="IP33" s="277"/>
      <c r="IQ33" s="277"/>
      <c r="IR33" s="272"/>
      <c r="IS33" s="272"/>
      <c r="IT33" s="278"/>
      <c r="IV33" s="269" t="str">
        <f aca="false">$B33</f>
        <v>Group E</v>
      </c>
      <c r="IW33" s="292"/>
      <c r="IX33" s="292"/>
      <c r="IY33" s="272"/>
      <c r="IZ33" s="275"/>
      <c r="JA33" s="276"/>
      <c r="JB33" s="273"/>
      <c r="JC33" s="277"/>
      <c r="JD33" s="277"/>
      <c r="JE33" s="272"/>
      <c r="JF33" s="272"/>
      <c r="JG33" s="278"/>
      <c r="JI33" s="269" t="str">
        <f aca="false">$B33</f>
        <v>Group E</v>
      </c>
      <c r="JJ33" s="292"/>
      <c r="JK33" s="292"/>
      <c r="JL33" s="272"/>
      <c r="JM33" s="275"/>
      <c r="JN33" s="276"/>
      <c r="JO33" s="273"/>
      <c r="JP33" s="277"/>
      <c r="JQ33" s="277"/>
      <c r="JR33" s="272"/>
      <c r="JS33" s="272"/>
      <c r="JT33" s="278"/>
      <c r="JV33" s="269" t="str">
        <f aca="false">$B33</f>
        <v>Group E</v>
      </c>
      <c r="JW33" s="292"/>
      <c r="JX33" s="292"/>
      <c r="JY33" s="272"/>
      <c r="JZ33" s="275"/>
      <c r="KA33" s="276"/>
      <c r="KB33" s="273"/>
      <c r="KC33" s="277"/>
      <c r="KD33" s="277"/>
      <c r="KE33" s="272"/>
      <c r="KF33" s="272"/>
      <c r="KG33" s="278"/>
      <c r="KI33" s="269" t="str">
        <f aca="false">$B33</f>
        <v>Group E</v>
      </c>
      <c r="KJ33" s="292"/>
      <c r="KK33" s="292"/>
      <c r="KL33" s="272"/>
      <c r="KM33" s="275"/>
      <c r="KN33" s="276"/>
      <c r="KO33" s="273"/>
      <c r="KP33" s="277"/>
      <c r="KQ33" s="277"/>
      <c r="KR33" s="272"/>
      <c r="KS33" s="272"/>
      <c r="KT33" s="278"/>
      <c r="KV33" s="269" t="str">
        <f aca="false">$B33</f>
        <v>Group E</v>
      </c>
      <c r="KW33" s="292"/>
      <c r="KX33" s="292"/>
      <c r="KY33" s="272"/>
      <c r="KZ33" s="275"/>
      <c r="LA33" s="276"/>
      <c r="LB33" s="273"/>
      <c r="LC33" s="277"/>
      <c r="LD33" s="277"/>
      <c r="LE33" s="272"/>
      <c r="LF33" s="272"/>
      <c r="LG33" s="278"/>
      <c r="LI33" s="269" t="str">
        <f aca="false">$B33</f>
        <v>Group E</v>
      </c>
      <c r="LJ33" s="292"/>
      <c r="LK33" s="292"/>
      <c r="LL33" s="272"/>
      <c r="LM33" s="275"/>
      <c r="LN33" s="276"/>
      <c r="LO33" s="273"/>
      <c r="LP33" s="277"/>
      <c r="LQ33" s="277"/>
      <c r="LR33" s="272"/>
      <c r="LS33" s="272"/>
      <c r="LT33" s="278"/>
      <c r="LV33" s="269" t="str">
        <f aca="false">$B33</f>
        <v>Group E</v>
      </c>
      <c r="LW33" s="292"/>
      <c r="LX33" s="292"/>
      <c r="LY33" s="272"/>
      <c r="LZ33" s="275"/>
      <c r="MA33" s="276"/>
      <c r="MB33" s="273"/>
      <c r="MC33" s="277"/>
      <c r="MD33" s="277"/>
      <c r="ME33" s="272"/>
      <c r="MF33" s="272"/>
      <c r="MG33" s="278"/>
    </row>
    <row r="34" customFormat="false" ht="15.75" hidden="false" customHeight="false" outlineLevel="0" collapsed="false">
      <c r="B34" s="279" t="n">
        <f aca="false">INDEX(Groups!$C$7:$C$65,MATCH(C34,Groups!$D$7:$D$65,0))</f>
        <v>10</v>
      </c>
      <c r="C34" s="280" t="str">
        <f aca="false">CalcE!$P$22</f>
        <v>Germany</v>
      </c>
      <c r="D34" s="281" t="n">
        <f aca="false">INDEX(Groups!$C$7:$C$65,MATCH(E34,Groups!$D$7:$D$65,0))</f>
        <v>82</v>
      </c>
      <c r="E34" s="280" t="str">
        <f aca="false">CalcE!$Q$22</f>
        <v>Curaçao</v>
      </c>
      <c r="F34" s="282" t="n">
        <f aca="false">CalcE!$R$22</f>
        <v>3</v>
      </c>
      <c r="G34" s="283" t="n">
        <f aca="false">CalcE!$S$22</f>
        <v>0</v>
      </c>
      <c r="I34" s="279" t="n">
        <f aca="false">$B34</f>
        <v>10</v>
      </c>
      <c r="J34" s="280" t="str">
        <f aca="false">$C34</f>
        <v>Germany</v>
      </c>
      <c r="K34" s="281" t="n">
        <f aca="false">$D34</f>
        <v>82</v>
      </c>
      <c r="L34" s="280" t="str">
        <f aca="false">$E34</f>
        <v>Curaçao</v>
      </c>
      <c r="M34" s="284"/>
      <c r="N34" s="284"/>
      <c r="O34" s="285"/>
      <c r="P34" s="281" t="str">
        <f aca="false">IF(($F34&lt;&gt;"")*($G34&lt;&gt;"")*(M34&lt;&gt;"")*(N34&lt;&gt;""),($F34&gt;$G34)*(M34&gt;N34)+($F34=$G34)*(M34=N34)+($F34&lt;$G34)*(M34&lt;N34),"")</f>
        <v/>
      </c>
      <c r="Q34" s="281" t="str">
        <f aca="false">IF((P34&lt;&gt;""),IF(OR($F34&lt;&gt;$G34,PrSettings!$M$4="●"),(($F34-$G34)=(M34-N34))*1,0),"")</f>
        <v/>
      </c>
      <c r="R34" s="281" t="str">
        <f aca="false">IF((P34&lt;&gt;""),($F34=M34)*($G34=N34),"")</f>
        <v/>
      </c>
      <c r="S34" s="281" t="str">
        <f aca="false">IF(P34&lt;&gt;"",IF(ABS($F34-$G34)&gt;=PrSettings!$M$7,(ABS($F34-$G34-M34+N34)&lt;=1)*1,IF(AND(P34,$F34=$G34,$F34&gt;=PrSettings!$M$6),(ABS(M34-$F34)&lt;=1)*1,IF(AND(P34,$F34+$G34&gt;=PrSettings!$M$8),(ABS(M34-$F34)+ABS(N34-$G34)&lt;=1)*1,""))),"")</f>
        <v/>
      </c>
      <c r="T34" s="286"/>
      <c r="V34" s="279" t="n">
        <f aca="false">$B34</f>
        <v>10</v>
      </c>
      <c r="W34" s="280" t="str">
        <f aca="false">$C34</f>
        <v>Germany</v>
      </c>
      <c r="X34" s="281" t="n">
        <f aca="false">$D34</f>
        <v>82</v>
      </c>
      <c r="Y34" s="280" t="str">
        <f aca="false">$E34</f>
        <v>Curaçao</v>
      </c>
      <c r="Z34" s="284"/>
      <c r="AA34" s="284"/>
      <c r="AB34" s="285"/>
      <c r="AC34" s="281" t="str">
        <f aca="false">IF(($F34&lt;&gt;"")*($G34&lt;&gt;"")*(Z34&lt;&gt;"")*(AA34&lt;&gt;""),($F34&gt;$G34)*(Z34&gt;AA34)+($F34=$G34)*(Z34=AA34)+($F34&lt;$G34)*(Z34&lt;AA34),"")</f>
        <v/>
      </c>
      <c r="AD34" s="281" t="str">
        <f aca="false">IF((AC34&lt;&gt;""),IF(OR($F34&lt;&gt;$G34,PrSettings!$M$4="●"),(($F34-$G34)=(Z34-AA34))*1,0),"")</f>
        <v/>
      </c>
      <c r="AE34" s="281" t="str">
        <f aca="false">IF((AC34&lt;&gt;""),($F34=Z34)*($G34=AA34),"")</f>
        <v/>
      </c>
      <c r="AF34" s="281" t="str">
        <f aca="false">IF(AC34&lt;&gt;"",IF(ABS($F34-$G34)&gt;=PrSettings!$M$7,(ABS($F34-$G34-Z34+AA34)&lt;=1)*1,IF(AND(AC34,$F34=$G34,$F34&gt;=PrSettings!$M$6),(ABS(Z34-$F34)&lt;=1)*1,IF(AND(AC34,$F34+$G34&gt;=PrSettings!$M$8),(ABS(Z34-$F34)+ABS(AA34-$G34)&lt;=1)*1,""))),"")</f>
        <v/>
      </c>
      <c r="AG34" s="286"/>
      <c r="AI34" s="279" t="n">
        <f aca="false">$B34</f>
        <v>10</v>
      </c>
      <c r="AJ34" s="280" t="str">
        <f aca="false">$C34</f>
        <v>Germany</v>
      </c>
      <c r="AK34" s="281" t="n">
        <f aca="false">$D34</f>
        <v>82</v>
      </c>
      <c r="AL34" s="280" t="str">
        <f aca="false">$E34</f>
        <v>Curaçao</v>
      </c>
      <c r="AM34" s="284"/>
      <c r="AN34" s="284"/>
      <c r="AO34" s="285"/>
      <c r="AP34" s="281" t="str">
        <f aca="false">IF(($F34&lt;&gt;"")*($G34&lt;&gt;"")*(AM34&lt;&gt;"")*(AN34&lt;&gt;""),($F34&gt;$G34)*(AM34&gt;AN34)+($F34=$G34)*(AM34=AN34)+($F34&lt;$G34)*(AM34&lt;AN34),"")</f>
        <v/>
      </c>
      <c r="AQ34" s="281" t="str">
        <f aca="false">IF((AP34&lt;&gt;""),IF(OR($F34&lt;&gt;$G34,PrSettings!$M$4="●"),(($F34-$G34)=(AM34-AN34))*1,0),"")</f>
        <v/>
      </c>
      <c r="AR34" s="281" t="str">
        <f aca="false">IF((AP34&lt;&gt;""),($F34=AM34)*($G34=AN34),"")</f>
        <v/>
      </c>
      <c r="AS34" s="281" t="str">
        <f aca="false">IF(AP34&lt;&gt;"",IF(ABS($F34-$G34)&gt;=PrSettings!$M$7,(ABS($F34-$G34-AM34+AN34)&lt;=1)*1,IF(AND(AP34,$F34=$G34,$F34&gt;=PrSettings!$M$6),(ABS(AM34-$F34)&lt;=1)*1,IF(AND(AP34,$F34+$G34&gt;=PrSettings!$M$8),(ABS(AM34-$F34)+ABS(AN34-$G34)&lt;=1)*1,""))),"")</f>
        <v/>
      </c>
      <c r="AT34" s="286"/>
      <c r="AV34" s="279" t="n">
        <f aca="false">$B34</f>
        <v>10</v>
      </c>
      <c r="AW34" s="280" t="str">
        <f aca="false">$C34</f>
        <v>Germany</v>
      </c>
      <c r="AX34" s="281" t="n">
        <f aca="false">$D34</f>
        <v>82</v>
      </c>
      <c r="AY34" s="280" t="str">
        <f aca="false">$E34</f>
        <v>Curaçao</v>
      </c>
      <c r="AZ34" s="284"/>
      <c r="BA34" s="284"/>
      <c r="BB34" s="285"/>
      <c r="BC34" s="281" t="str">
        <f aca="false">IF(($F34&lt;&gt;"")*($G34&lt;&gt;"")*(AZ34&lt;&gt;"")*(BA34&lt;&gt;""),($F34&gt;$G34)*(AZ34&gt;BA34)+($F34=$G34)*(AZ34=BA34)+($F34&lt;$G34)*(AZ34&lt;BA34),"")</f>
        <v/>
      </c>
      <c r="BD34" s="281" t="str">
        <f aca="false">IF((BC34&lt;&gt;""),IF(OR($F34&lt;&gt;$G34,PrSettings!$M$4="●"),(($F34-$G34)=(AZ34-BA34))*1,0),"")</f>
        <v/>
      </c>
      <c r="BE34" s="281" t="str">
        <f aca="false">IF((BC34&lt;&gt;""),($F34=AZ34)*($G34=BA34),"")</f>
        <v/>
      </c>
      <c r="BF34" s="281" t="str">
        <f aca="false">IF(BC34&lt;&gt;"",IF(ABS($F34-$G34)&gt;=PrSettings!$M$7,(ABS($F34-$G34-AZ34+BA34)&lt;=1)*1,IF(AND(BC34,$F34=$G34,$F34&gt;=PrSettings!$M$6),(ABS(AZ34-$F34)&lt;=1)*1,IF(AND(BC34,$F34+$G34&gt;=PrSettings!$M$8),(ABS(AZ34-$F34)+ABS(BA34-$G34)&lt;=1)*1,""))),"")</f>
        <v/>
      </c>
      <c r="BG34" s="286"/>
      <c r="BI34" s="279" t="n">
        <f aca="false">$B34</f>
        <v>10</v>
      </c>
      <c r="BJ34" s="280" t="str">
        <f aca="false">$C34</f>
        <v>Germany</v>
      </c>
      <c r="BK34" s="281" t="n">
        <f aca="false">$D34</f>
        <v>82</v>
      </c>
      <c r="BL34" s="280" t="str">
        <f aca="false">$E34</f>
        <v>Curaçao</v>
      </c>
      <c r="BM34" s="284"/>
      <c r="BN34" s="284"/>
      <c r="BO34" s="285"/>
      <c r="BP34" s="281" t="str">
        <f aca="false">IF(($F34&lt;&gt;"")*($G34&lt;&gt;"")*(BM34&lt;&gt;"")*(BN34&lt;&gt;""),($F34&gt;$G34)*(BM34&gt;BN34)+($F34=$G34)*(BM34=BN34)+($F34&lt;$G34)*(BM34&lt;BN34),"")</f>
        <v/>
      </c>
      <c r="BQ34" s="281" t="str">
        <f aca="false">IF((BP34&lt;&gt;""),IF(OR($F34&lt;&gt;$G34,PrSettings!$M$4="●"),(($F34-$G34)=(BM34-BN34))*1,0),"")</f>
        <v/>
      </c>
      <c r="BR34" s="281" t="str">
        <f aca="false">IF((BP34&lt;&gt;""),($F34=BM34)*($G34=BN34),"")</f>
        <v/>
      </c>
      <c r="BS34" s="281" t="str">
        <f aca="false">IF(BP34&lt;&gt;"",IF(ABS($F34-$G34)&gt;=PrSettings!$M$7,(ABS($F34-$G34-BM34+BN34)&lt;=1)*1,IF(AND(BP34,$F34=$G34,$F34&gt;=PrSettings!$M$6),(ABS(BM34-$F34)&lt;=1)*1,IF(AND(BP34,$F34+$G34&gt;=PrSettings!$M$8),(ABS(BM34-$F34)+ABS(BN34-$G34)&lt;=1)*1,""))),"")</f>
        <v/>
      </c>
      <c r="BT34" s="286"/>
      <c r="BV34" s="279" t="n">
        <f aca="false">$B34</f>
        <v>10</v>
      </c>
      <c r="BW34" s="280" t="str">
        <f aca="false">$C34</f>
        <v>Germany</v>
      </c>
      <c r="BX34" s="281" t="n">
        <f aca="false">$D34</f>
        <v>82</v>
      </c>
      <c r="BY34" s="280" t="str">
        <f aca="false">$E34</f>
        <v>Curaçao</v>
      </c>
      <c r="BZ34" s="284"/>
      <c r="CA34" s="284"/>
      <c r="CB34" s="285"/>
      <c r="CC34" s="281" t="str">
        <f aca="false">IF(($F34&lt;&gt;"")*($G34&lt;&gt;"")*(BZ34&lt;&gt;"")*(CA34&lt;&gt;""),($F34&gt;$G34)*(BZ34&gt;CA34)+($F34=$G34)*(BZ34=CA34)+($F34&lt;$G34)*(BZ34&lt;CA34),"")</f>
        <v/>
      </c>
      <c r="CD34" s="281" t="str">
        <f aca="false">IF((CC34&lt;&gt;""),IF(OR($F34&lt;&gt;$G34,PrSettings!$M$4="●"),(($F34-$G34)=(BZ34-CA34))*1,0),"")</f>
        <v/>
      </c>
      <c r="CE34" s="281" t="str">
        <f aca="false">IF((CC34&lt;&gt;""),($F34=BZ34)*($G34=CA34),"")</f>
        <v/>
      </c>
      <c r="CF34" s="281" t="str">
        <f aca="false">IF(CC34&lt;&gt;"",IF(ABS($F34-$G34)&gt;=PrSettings!$M$7,(ABS($F34-$G34-BZ34+CA34)&lt;=1)*1,IF(AND(CC34,$F34=$G34,$F34&gt;=PrSettings!$M$6),(ABS(BZ34-$F34)&lt;=1)*1,IF(AND(CC34,$F34+$G34&gt;=PrSettings!$M$8),(ABS(BZ34-$F34)+ABS(CA34-$G34)&lt;=1)*1,""))),"")</f>
        <v/>
      </c>
      <c r="CG34" s="286"/>
      <c r="CI34" s="279" t="n">
        <f aca="false">$B34</f>
        <v>10</v>
      </c>
      <c r="CJ34" s="280" t="str">
        <f aca="false">$C34</f>
        <v>Germany</v>
      </c>
      <c r="CK34" s="281" t="n">
        <f aca="false">$D34</f>
        <v>82</v>
      </c>
      <c r="CL34" s="280" t="str">
        <f aca="false">$E34</f>
        <v>Curaçao</v>
      </c>
      <c r="CM34" s="284"/>
      <c r="CN34" s="284"/>
      <c r="CO34" s="285"/>
      <c r="CP34" s="281" t="str">
        <f aca="false">IF(($F34&lt;&gt;"")*($G34&lt;&gt;"")*(CM34&lt;&gt;"")*(CN34&lt;&gt;""),($F34&gt;$G34)*(CM34&gt;CN34)+($F34=$G34)*(CM34=CN34)+($F34&lt;$G34)*(CM34&lt;CN34),"")</f>
        <v/>
      </c>
      <c r="CQ34" s="281" t="str">
        <f aca="false">IF((CP34&lt;&gt;""),IF(OR($F34&lt;&gt;$G34,PrSettings!$M$4="●"),(($F34-$G34)=(CM34-CN34))*1,0),"")</f>
        <v/>
      </c>
      <c r="CR34" s="281" t="str">
        <f aca="false">IF((CP34&lt;&gt;""),($F34=CM34)*($G34=CN34),"")</f>
        <v/>
      </c>
      <c r="CS34" s="281" t="str">
        <f aca="false">IF(CP34&lt;&gt;"",IF(ABS($F34-$G34)&gt;=PrSettings!$M$7,(ABS($F34-$G34-CM34+CN34)&lt;=1)*1,IF(AND(CP34,$F34=$G34,$F34&gt;=PrSettings!$M$6),(ABS(CM34-$F34)&lt;=1)*1,IF(AND(CP34,$F34+$G34&gt;=PrSettings!$M$8),(ABS(CM34-$F34)+ABS(CN34-$G34)&lt;=1)*1,""))),"")</f>
        <v/>
      </c>
      <c r="CT34" s="286"/>
      <c r="CV34" s="279" t="n">
        <f aca="false">$B34</f>
        <v>10</v>
      </c>
      <c r="CW34" s="280" t="str">
        <f aca="false">$C34</f>
        <v>Germany</v>
      </c>
      <c r="CX34" s="281" t="n">
        <f aca="false">$D34</f>
        <v>82</v>
      </c>
      <c r="CY34" s="280" t="str">
        <f aca="false">$E34</f>
        <v>Curaçao</v>
      </c>
      <c r="CZ34" s="284"/>
      <c r="DA34" s="284"/>
      <c r="DB34" s="285"/>
      <c r="DC34" s="281" t="str">
        <f aca="false">IF(($F34&lt;&gt;"")*($G34&lt;&gt;"")*(CZ34&lt;&gt;"")*(DA34&lt;&gt;""),($F34&gt;$G34)*(CZ34&gt;DA34)+($F34=$G34)*(CZ34=DA34)+($F34&lt;$G34)*(CZ34&lt;DA34),"")</f>
        <v/>
      </c>
      <c r="DD34" s="281" t="str">
        <f aca="false">IF((DC34&lt;&gt;""),IF(OR($F34&lt;&gt;$G34,PrSettings!$M$4="●"),(($F34-$G34)=(CZ34-DA34))*1,0),"")</f>
        <v/>
      </c>
      <c r="DE34" s="281" t="str">
        <f aca="false">IF((DC34&lt;&gt;""),($F34=CZ34)*($G34=DA34),"")</f>
        <v/>
      </c>
      <c r="DF34" s="281" t="str">
        <f aca="false">IF(DC34&lt;&gt;"",IF(ABS($F34-$G34)&gt;=PrSettings!$M$7,(ABS($F34-$G34-CZ34+DA34)&lt;=1)*1,IF(AND(DC34,$F34=$G34,$F34&gt;=PrSettings!$M$6),(ABS(CZ34-$F34)&lt;=1)*1,IF(AND(DC34,$F34+$G34&gt;=PrSettings!$M$8),(ABS(CZ34-$F34)+ABS(DA34-$G34)&lt;=1)*1,""))),"")</f>
        <v/>
      </c>
      <c r="DG34" s="286"/>
      <c r="DI34" s="279" t="n">
        <f aca="false">$B34</f>
        <v>10</v>
      </c>
      <c r="DJ34" s="280" t="str">
        <f aca="false">$C34</f>
        <v>Germany</v>
      </c>
      <c r="DK34" s="281" t="n">
        <f aca="false">$D34</f>
        <v>82</v>
      </c>
      <c r="DL34" s="280" t="str">
        <f aca="false">$E34</f>
        <v>Curaçao</v>
      </c>
      <c r="DM34" s="284"/>
      <c r="DN34" s="284"/>
      <c r="DO34" s="285"/>
      <c r="DP34" s="281" t="str">
        <f aca="false">IF(($F34&lt;&gt;"")*($G34&lt;&gt;"")*(DM34&lt;&gt;"")*(DN34&lt;&gt;""),($F34&gt;$G34)*(DM34&gt;DN34)+($F34=$G34)*(DM34=DN34)+($F34&lt;$G34)*(DM34&lt;DN34),"")</f>
        <v/>
      </c>
      <c r="DQ34" s="281" t="str">
        <f aca="false">IF((DP34&lt;&gt;""),IF(OR($F34&lt;&gt;$G34,PrSettings!$M$4="●"),(($F34-$G34)=(DM34-DN34))*1,0),"")</f>
        <v/>
      </c>
      <c r="DR34" s="281" t="str">
        <f aca="false">IF((DP34&lt;&gt;""),($F34=DM34)*($G34=DN34),"")</f>
        <v/>
      </c>
      <c r="DS34" s="281" t="str">
        <f aca="false">IF(DP34&lt;&gt;"",IF(ABS($F34-$G34)&gt;=PrSettings!$M$7,(ABS($F34-$G34-DM34+DN34)&lt;=1)*1,IF(AND(DP34,$F34=$G34,$F34&gt;=PrSettings!$M$6),(ABS(DM34-$F34)&lt;=1)*1,IF(AND(DP34,$F34+$G34&gt;=PrSettings!$M$8),(ABS(DM34-$F34)+ABS(DN34-$G34)&lt;=1)*1,""))),"")</f>
        <v/>
      </c>
      <c r="DT34" s="286"/>
      <c r="DV34" s="279" t="n">
        <f aca="false">$B34</f>
        <v>10</v>
      </c>
      <c r="DW34" s="280" t="str">
        <f aca="false">$C34</f>
        <v>Germany</v>
      </c>
      <c r="DX34" s="281" t="n">
        <f aca="false">$D34</f>
        <v>82</v>
      </c>
      <c r="DY34" s="280" t="str">
        <f aca="false">$E34</f>
        <v>Curaçao</v>
      </c>
      <c r="DZ34" s="284"/>
      <c r="EA34" s="284"/>
      <c r="EB34" s="285"/>
      <c r="EC34" s="281" t="str">
        <f aca="false">IF(($F34&lt;&gt;"")*($G34&lt;&gt;"")*(DZ34&lt;&gt;"")*(EA34&lt;&gt;""),($F34&gt;$G34)*(DZ34&gt;EA34)+($F34=$G34)*(DZ34=EA34)+($F34&lt;$G34)*(DZ34&lt;EA34),"")</f>
        <v/>
      </c>
      <c r="ED34" s="281" t="str">
        <f aca="false">IF((EC34&lt;&gt;""),IF(OR($F34&lt;&gt;$G34,PrSettings!$M$4="●"),(($F34-$G34)=(DZ34-EA34))*1,0),"")</f>
        <v/>
      </c>
      <c r="EE34" s="281" t="str">
        <f aca="false">IF((EC34&lt;&gt;""),($F34=DZ34)*($G34=EA34),"")</f>
        <v/>
      </c>
      <c r="EF34" s="281" t="str">
        <f aca="false">IF(EC34&lt;&gt;"",IF(ABS($F34-$G34)&gt;=PrSettings!$M$7,(ABS($F34-$G34-DZ34+EA34)&lt;=1)*1,IF(AND(EC34,$F34=$G34,$F34&gt;=PrSettings!$M$6),(ABS(DZ34-$F34)&lt;=1)*1,IF(AND(EC34,$F34+$G34&gt;=PrSettings!$M$8),(ABS(DZ34-$F34)+ABS(EA34-$G34)&lt;=1)*1,""))),"")</f>
        <v/>
      </c>
      <c r="EG34" s="286"/>
      <c r="EI34" s="279" t="n">
        <f aca="false">$B34</f>
        <v>10</v>
      </c>
      <c r="EJ34" s="280" t="str">
        <f aca="false">$C34</f>
        <v>Germany</v>
      </c>
      <c r="EK34" s="281" t="n">
        <f aca="false">$D34</f>
        <v>82</v>
      </c>
      <c r="EL34" s="280" t="str">
        <f aca="false">$E34</f>
        <v>Curaçao</v>
      </c>
      <c r="EM34" s="284"/>
      <c r="EN34" s="284"/>
      <c r="EO34" s="285"/>
      <c r="EP34" s="281" t="str">
        <f aca="false">IF(($F34&lt;&gt;"")*($G34&lt;&gt;"")*(EM34&lt;&gt;"")*(EN34&lt;&gt;""),($F34&gt;$G34)*(EM34&gt;EN34)+($F34=$G34)*(EM34=EN34)+($F34&lt;$G34)*(EM34&lt;EN34),"")</f>
        <v/>
      </c>
      <c r="EQ34" s="281" t="str">
        <f aca="false">IF((EP34&lt;&gt;""),IF(OR($F34&lt;&gt;$G34,PrSettings!$M$4="●"),(($F34-$G34)=(EM34-EN34))*1,0),"")</f>
        <v/>
      </c>
      <c r="ER34" s="281" t="str">
        <f aca="false">IF((EP34&lt;&gt;""),($F34=EM34)*($G34=EN34),"")</f>
        <v/>
      </c>
      <c r="ES34" s="281" t="str">
        <f aca="false">IF(EP34&lt;&gt;"",IF(ABS($F34-$G34)&gt;=PrSettings!$M$7,(ABS($F34-$G34-EM34+EN34)&lt;=1)*1,IF(AND(EP34,$F34=$G34,$F34&gt;=PrSettings!$M$6),(ABS(EM34-$F34)&lt;=1)*1,IF(AND(EP34,$F34+$G34&gt;=PrSettings!$M$8),(ABS(EM34-$F34)+ABS(EN34-$G34)&lt;=1)*1,""))),"")</f>
        <v/>
      </c>
      <c r="ET34" s="286"/>
      <c r="EV34" s="279" t="n">
        <f aca="false">$B34</f>
        <v>10</v>
      </c>
      <c r="EW34" s="280" t="str">
        <f aca="false">$C34</f>
        <v>Germany</v>
      </c>
      <c r="EX34" s="281" t="n">
        <f aca="false">$D34</f>
        <v>82</v>
      </c>
      <c r="EY34" s="280" t="str">
        <f aca="false">$E34</f>
        <v>Curaçao</v>
      </c>
      <c r="EZ34" s="284"/>
      <c r="FA34" s="284"/>
      <c r="FB34" s="285"/>
      <c r="FC34" s="281" t="str">
        <f aca="false">IF(($F34&lt;&gt;"")*($G34&lt;&gt;"")*(EZ34&lt;&gt;"")*(FA34&lt;&gt;""),($F34&gt;$G34)*(EZ34&gt;FA34)+($F34=$G34)*(EZ34=FA34)+($F34&lt;$G34)*(EZ34&lt;FA34),"")</f>
        <v/>
      </c>
      <c r="FD34" s="281" t="str">
        <f aca="false">IF((FC34&lt;&gt;""),IF(OR($F34&lt;&gt;$G34,PrSettings!$M$4="●"),(($F34-$G34)=(EZ34-FA34))*1,0),"")</f>
        <v/>
      </c>
      <c r="FE34" s="281" t="str">
        <f aca="false">IF((FC34&lt;&gt;""),($F34=EZ34)*($G34=FA34),"")</f>
        <v/>
      </c>
      <c r="FF34" s="281" t="str">
        <f aca="false">IF(FC34&lt;&gt;"",IF(ABS($F34-$G34)&gt;=PrSettings!$M$7,(ABS($F34-$G34-EZ34+FA34)&lt;=1)*1,IF(AND(FC34,$F34=$G34,$F34&gt;=PrSettings!$M$6),(ABS(EZ34-$F34)&lt;=1)*1,IF(AND(FC34,$F34+$G34&gt;=PrSettings!$M$8),(ABS(EZ34-$F34)+ABS(FA34-$G34)&lt;=1)*1,""))),"")</f>
        <v/>
      </c>
      <c r="FG34" s="286"/>
      <c r="FI34" s="279" t="n">
        <f aca="false">$B34</f>
        <v>10</v>
      </c>
      <c r="FJ34" s="280" t="str">
        <f aca="false">$C34</f>
        <v>Germany</v>
      </c>
      <c r="FK34" s="281" t="n">
        <f aca="false">$D34</f>
        <v>82</v>
      </c>
      <c r="FL34" s="280" t="str">
        <f aca="false">$E34</f>
        <v>Curaçao</v>
      </c>
      <c r="FM34" s="284"/>
      <c r="FN34" s="284"/>
      <c r="FO34" s="285"/>
      <c r="FP34" s="281" t="str">
        <f aca="false">IF(($F34&lt;&gt;"")*($G34&lt;&gt;"")*(FM34&lt;&gt;"")*(FN34&lt;&gt;""),($F34&gt;$G34)*(FM34&gt;FN34)+($F34=$G34)*(FM34=FN34)+($F34&lt;$G34)*(FM34&lt;FN34),"")</f>
        <v/>
      </c>
      <c r="FQ34" s="281" t="str">
        <f aca="false">IF((FP34&lt;&gt;""),IF(OR($F34&lt;&gt;$G34,PrSettings!$M$4="●"),(($F34-$G34)=(FM34-FN34))*1,0),"")</f>
        <v/>
      </c>
      <c r="FR34" s="281" t="str">
        <f aca="false">IF((FP34&lt;&gt;""),($F34=FM34)*($G34=FN34),"")</f>
        <v/>
      </c>
      <c r="FS34" s="281" t="str">
        <f aca="false">IF(FP34&lt;&gt;"",IF(ABS($F34-$G34)&gt;=PrSettings!$M$7,(ABS($F34-$G34-FM34+FN34)&lt;=1)*1,IF(AND(FP34,$F34=$G34,$F34&gt;=PrSettings!$M$6),(ABS(FM34-$F34)&lt;=1)*1,IF(AND(FP34,$F34+$G34&gt;=PrSettings!$M$8),(ABS(FM34-$F34)+ABS(FN34-$G34)&lt;=1)*1,""))),"")</f>
        <v/>
      </c>
      <c r="FT34" s="286"/>
      <c r="FV34" s="279" t="n">
        <f aca="false">$B34</f>
        <v>10</v>
      </c>
      <c r="FW34" s="280" t="str">
        <f aca="false">$C34</f>
        <v>Germany</v>
      </c>
      <c r="FX34" s="281" t="n">
        <f aca="false">$D34</f>
        <v>82</v>
      </c>
      <c r="FY34" s="280" t="str">
        <f aca="false">$E34</f>
        <v>Curaçao</v>
      </c>
      <c r="FZ34" s="284"/>
      <c r="GA34" s="284"/>
      <c r="GB34" s="285"/>
      <c r="GC34" s="281" t="str">
        <f aca="false">IF(($F34&lt;&gt;"")*($G34&lt;&gt;"")*(FZ34&lt;&gt;"")*(GA34&lt;&gt;""),($F34&gt;$G34)*(FZ34&gt;GA34)+($F34=$G34)*(FZ34=GA34)+($F34&lt;$G34)*(FZ34&lt;GA34),"")</f>
        <v/>
      </c>
      <c r="GD34" s="281" t="str">
        <f aca="false">IF((GC34&lt;&gt;""),IF(OR($F34&lt;&gt;$G34,PrSettings!$M$4="●"),(($F34-$G34)=(FZ34-GA34))*1,0),"")</f>
        <v/>
      </c>
      <c r="GE34" s="281" t="str">
        <f aca="false">IF((GC34&lt;&gt;""),($F34=FZ34)*($G34=GA34),"")</f>
        <v/>
      </c>
      <c r="GF34" s="281" t="str">
        <f aca="false">IF(GC34&lt;&gt;"",IF(ABS($F34-$G34)&gt;=PrSettings!$M$7,(ABS($F34-$G34-FZ34+GA34)&lt;=1)*1,IF(AND(GC34,$F34=$G34,$F34&gt;=PrSettings!$M$6),(ABS(FZ34-$F34)&lt;=1)*1,IF(AND(GC34,$F34+$G34&gt;=PrSettings!$M$8),(ABS(FZ34-$F34)+ABS(GA34-$G34)&lt;=1)*1,""))),"")</f>
        <v/>
      </c>
      <c r="GG34" s="286"/>
      <c r="GI34" s="279" t="n">
        <f aca="false">$B34</f>
        <v>10</v>
      </c>
      <c r="GJ34" s="280" t="str">
        <f aca="false">$C34</f>
        <v>Germany</v>
      </c>
      <c r="GK34" s="281" t="n">
        <f aca="false">$D34</f>
        <v>82</v>
      </c>
      <c r="GL34" s="280" t="str">
        <f aca="false">$E34</f>
        <v>Curaçao</v>
      </c>
      <c r="GM34" s="284"/>
      <c r="GN34" s="284"/>
      <c r="GO34" s="285"/>
      <c r="GP34" s="281" t="str">
        <f aca="false">IF(($F34&lt;&gt;"")*($G34&lt;&gt;"")*(GM34&lt;&gt;"")*(GN34&lt;&gt;""),($F34&gt;$G34)*(GM34&gt;GN34)+($F34=$G34)*(GM34=GN34)+($F34&lt;$G34)*(GM34&lt;GN34),"")</f>
        <v/>
      </c>
      <c r="GQ34" s="281" t="str">
        <f aca="false">IF((GP34&lt;&gt;""),IF(OR($F34&lt;&gt;$G34,PrSettings!$M$4="●"),(($F34-$G34)=(GM34-GN34))*1,0),"")</f>
        <v/>
      </c>
      <c r="GR34" s="281" t="str">
        <f aca="false">IF((GP34&lt;&gt;""),($F34=GM34)*($G34=GN34),"")</f>
        <v/>
      </c>
      <c r="GS34" s="281" t="str">
        <f aca="false">IF(GP34&lt;&gt;"",IF(ABS($F34-$G34)&gt;=PrSettings!$M$7,(ABS($F34-$G34-GM34+GN34)&lt;=1)*1,IF(AND(GP34,$F34=$G34,$F34&gt;=PrSettings!$M$6),(ABS(GM34-$F34)&lt;=1)*1,IF(AND(GP34,$F34+$G34&gt;=PrSettings!$M$8),(ABS(GM34-$F34)+ABS(GN34-$G34)&lt;=1)*1,""))),"")</f>
        <v/>
      </c>
      <c r="GT34" s="286"/>
      <c r="GV34" s="279" t="n">
        <f aca="false">$B34</f>
        <v>10</v>
      </c>
      <c r="GW34" s="280" t="str">
        <f aca="false">$C34</f>
        <v>Germany</v>
      </c>
      <c r="GX34" s="281" t="n">
        <f aca="false">$D34</f>
        <v>82</v>
      </c>
      <c r="GY34" s="280" t="str">
        <f aca="false">$E34</f>
        <v>Curaçao</v>
      </c>
      <c r="GZ34" s="284"/>
      <c r="HA34" s="284"/>
      <c r="HB34" s="285"/>
      <c r="HC34" s="281" t="str">
        <f aca="false">IF(($F34&lt;&gt;"")*($G34&lt;&gt;"")*(GZ34&lt;&gt;"")*(HA34&lt;&gt;""),($F34&gt;$G34)*(GZ34&gt;HA34)+($F34=$G34)*(GZ34=HA34)+($F34&lt;$G34)*(GZ34&lt;HA34),"")</f>
        <v/>
      </c>
      <c r="HD34" s="281" t="str">
        <f aca="false">IF((HC34&lt;&gt;""),IF(OR($F34&lt;&gt;$G34,PrSettings!$M$4="●"),(($F34-$G34)=(GZ34-HA34))*1,0),"")</f>
        <v/>
      </c>
      <c r="HE34" s="281" t="str">
        <f aca="false">IF((HC34&lt;&gt;""),($F34=GZ34)*($G34=HA34),"")</f>
        <v/>
      </c>
      <c r="HF34" s="281" t="str">
        <f aca="false">IF(HC34&lt;&gt;"",IF(ABS($F34-$G34)&gt;=PrSettings!$M$7,(ABS($F34-$G34-GZ34+HA34)&lt;=1)*1,IF(AND(HC34,$F34=$G34,$F34&gt;=PrSettings!$M$6),(ABS(GZ34-$F34)&lt;=1)*1,IF(AND(HC34,$F34+$G34&gt;=PrSettings!$M$8),(ABS(GZ34-$F34)+ABS(HA34-$G34)&lt;=1)*1,""))),"")</f>
        <v/>
      </c>
      <c r="HG34" s="286"/>
      <c r="HI34" s="279" t="n">
        <f aca="false">$B34</f>
        <v>10</v>
      </c>
      <c r="HJ34" s="280" t="str">
        <f aca="false">$C34</f>
        <v>Germany</v>
      </c>
      <c r="HK34" s="281" t="n">
        <f aca="false">$D34</f>
        <v>82</v>
      </c>
      <c r="HL34" s="280" t="str">
        <f aca="false">$E34</f>
        <v>Curaçao</v>
      </c>
      <c r="HM34" s="284"/>
      <c r="HN34" s="284"/>
      <c r="HO34" s="285"/>
      <c r="HP34" s="281" t="str">
        <f aca="false">IF(($F34&lt;&gt;"")*($G34&lt;&gt;"")*(HM34&lt;&gt;"")*(HN34&lt;&gt;""),($F34&gt;$G34)*(HM34&gt;HN34)+($F34=$G34)*(HM34=HN34)+($F34&lt;$G34)*(HM34&lt;HN34),"")</f>
        <v/>
      </c>
      <c r="HQ34" s="281" t="str">
        <f aca="false">IF((HP34&lt;&gt;""),IF(OR($F34&lt;&gt;$G34,PrSettings!$M$4="●"),(($F34-$G34)=(HM34-HN34))*1,0),"")</f>
        <v/>
      </c>
      <c r="HR34" s="281" t="str">
        <f aca="false">IF((HP34&lt;&gt;""),($F34=HM34)*($G34=HN34),"")</f>
        <v/>
      </c>
      <c r="HS34" s="281" t="str">
        <f aca="false">IF(HP34&lt;&gt;"",IF(ABS($F34-$G34)&gt;=PrSettings!$M$7,(ABS($F34-$G34-HM34+HN34)&lt;=1)*1,IF(AND(HP34,$F34=$G34,$F34&gt;=PrSettings!$M$6),(ABS(HM34-$F34)&lt;=1)*1,IF(AND(HP34,$F34+$G34&gt;=PrSettings!$M$8),(ABS(HM34-$F34)+ABS(HN34-$G34)&lt;=1)*1,""))),"")</f>
        <v/>
      </c>
      <c r="HT34" s="286"/>
      <c r="HV34" s="279" t="n">
        <f aca="false">$B34</f>
        <v>10</v>
      </c>
      <c r="HW34" s="280" t="str">
        <f aca="false">$C34</f>
        <v>Germany</v>
      </c>
      <c r="HX34" s="281" t="n">
        <f aca="false">$D34</f>
        <v>82</v>
      </c>
      <c r="HY34" s="280" t="str">
        <f aca="false">$E34</f>
        <v>Curaçao</v>
      </c>
      <c r="HZ34" s="284"/>
      <c r="IA34" s="284"/>
      <c r="IB34" s="285"/>
      <c r="IC34" s="281" t="str">
        <f aca="false">IF(($F34&lt;&gt;"")*($G34&lt;&gt;"")*(HZ34&lt;&gt;"")*(IA34&lt;&gt;""),($F34&gt;$G34)*(HZ34&gt;IA34)+($F34=$G34)*(HZ34=IA34)+($F34&lt;$G34)*(HZ34&lt;IA34),"")</f>
        <v/>
      </c>
      <c r="ID34" s="281" t="str">
        <f aca="false">IF((IC34&lt;&gt;""),IF(OR($F34&lt;&gt;$G34,PrSettings!$M$4="●"),(($F34-$G34)=(HZ34-IA34))*1,0),"")</f>
        <v/>
      </c>
      <c r="IE34" s="281" t="str">
        <f aca="false">IF((IC34&lt;&gt;""),($F34=HZ34)*($G34=IA34),"")</f>
        <v/>
      </c>
      <c r="IF34" s="281" t="str">
        <f aca="false">IF(IC34&lt;&gt;"",IF(ABS($F34-$G34)&gt;=PrSettings!$M$7,(ABS($F34-$G34-HZ34+IA34)&lt;=1)*1,IF(AND(IC34,$F34=$G34,$F34&gt;=PrSettings!$M$6),(ABS(HZ34-$F34)&lt;=1)*1,IF(AND(IC34,$F34+$G34&gt;=PrSettings!$M$8),(ABS(HZ34-$F34)+ABS(IA34-$G34)&lt;=1)*1,""))),"")</f>
        <v/>
      </c>
      <c r="IG34" s="286"/>
      <c r="II34" s="279" t="n">
        <f aca="false">$B34</f>
        <v>10</v>
      </c>
      <c r="IJ34" s="280" t="str">
        <f aca="false">$C34</f>
        <v>Germany</v>
      </c>
      <c r="IK34" s="281" t="n">
        <f aca="false">$D34</f>
        <v>82</v>
      </c>
      <c r="IL34" s="280" t="str">
        <f aca="false">$E34</f>
        <v>Curaçao</v>
      </c>
      <c r="IM34" s="284"/>
      <c r="IN34" s="284"/>
      <c r="IO34" s="285"/>
      <c r="IP34" s="281" t="str">
        <f aca="false">IF(($F34&lt;&gt;"")*($G34&lt;&gt;"")*(IM34&lt;&gt;"")*(IN34&lt;&gt;""),($F34&gt;$G34)*(IM34&gt;IN34)+($F34=$G34)*(IM34=IN34)+($F34&lt;$G34)*(IM34&lt;IN34),"")</f>
        <v/>
      </c>
      <c r="IQ34" s="281" t="str">
        <f aca="false">IF((IP34&lt;&gt;""),IF(OR($F34&lt;&gt;$G34,PrSettings!$M$4="●"),(($F34-$G34)=(IM34-IN34))*1,0),"")</f>
        <v/>
      </c>
      <c r="IR34" s="281" t="str">
        <f aca="false">IF((IP34&lt;&gt;""),($F34=IM34)*($G34=IN34),"")</f>
        <v/>
      </c>
      <c r="IS34" s="281" t="str">
        <f aca="false">IF(IP34&lt;&gt;"",IF(ABS($F34-$G34)&gt;=PrSettings!$M$7,(ABS($F34-$G34-IM34+IN34)&lt;=1)*1,IF(AND(IP34,$F34=$G34,$F34&gt;=PrSettings!$M$6),(ABS(IM34-$F34)&lt;=1)*1,IF(AND(IP34,$F34+$G34&gt;=PrSettings!$M$8),(ABS(IM34-$F34)+ABS(IN34-$G34)&lt;=1)*1,""))),"")</f>
        <v/>
      </c>
      <c r="IT34" s="286"/>
      <c r="IV34" s="279" t="n">
        <f aca="false">$B34</f>
        <v>10</v>
      </c>
      <c r="IW34" s="280" t="str">
        <f aca="false">$C34</f>
        <v>Germany</v>
      </c>
      <c r="IX34" s="281" t="n">
        <f aca="false">$D34</f>
        <v>82</v>
      </c>
      <c r="IY34" s="280" t="str">
        <f aca="false">$E34</f>
        <v>Curaçao</v>
      </c>
      <c r="IZ34" s="284"/>
      <c r="JA34" s="284"/>
      <c r="JB34" s="285"/>
      <c r="JC34" s="281" t="str">
        <f aca="false">IF(($F34&lt;&gt;"")*($G34&lt;&gt;"")*(IZ34&lt;&gt;"")*(JA34&lt;&gt;""),($F34&gt;$G34)*(IZ34&gt;JA34)+($F34=$G34)*(IZ34=JA34)+($F34&lt;$G34)*(IZ34&lt;JA34),"")</f>
        <v/>
      </c>
      <c r="JD34" s="281" t="str">
        <f aca="false">IF((JC34&lt;&gt;""),IF(OR($F34&lt;&gt;$G34,PrSettings!$M$4="●"),(($F34-$G34)=(IZ34-JA34))*1,0),"")</f>
        <v/>
      </c>
      <c r="JE34" s="281" t="str">
        <f aca="false">IF((JC34&lt;&gt;""),($F34=IZ34)*($G34=JA34),"")</f>
        <v/>
      </c>
      <c r="JF34" s="281" t="str">
        <f aca="false">IF(JC34&lt;&gt;"",IF(ABS($F34-$G34)&gt;=PrSettings!$M$7,(ABS($F34-$G34-IZ34+JA34)&lt;=1)*1,IF(AND(JC34,$F34=$G34,$F34&gt;=PrSettings!$M$6),(ABS(IZ34-$F34)&lt;=1)*1,IF(AND(JC34,$F34+$G34&gt;=PrSettings!$M$8),(ABS(IZ34-$F34)+ABS(JA34-$G34)&lt;=1)*1,""))),"")</f>
        <v/>
      </c>
      <c r="JG34" s="286"/>
      <c r="JI34" s="279" t="n">
        <f aca="false">$B34</f>
        <v>10</v>
      </c>
      <c r="JJ34" s="280" t="str">
        <f aca="false">$C34</f>
        <v>Germany</v>
      </c>
      <c r="JK34" s="281" t="n">
        <f aca="false">$D34</f>
        <v>82</v>
      </c>
      <c r="JL34" s="280" t="str">
        <f aca="false">$E34</f>
        <v>Curaçao</v>
      </c>
      <c r="JM34" s="284"/>
      <c r="JN34" s="284"/>
      <c r="JO34" s="285"/>
      <c r="JP34" s="281" t="str">
        <f aca="false">IF(($F34&lt;&gt;"")*($G34&lt;&gt;"")*(JM34&lt;&gt;"")*(JN34&lt;&gt;""),($F34&gt;$G34)*(JM34&gt;JN34)+($F34=$G34)*(JM34=JN34)+($F34&lt;$G34)*(JM34&lt;JN34),"")</f>
        <v/>
      </c>
      <c r="JQ34" s="281" t="str">
        <f aca="false">IF((JP34&lt;&gt;""),IF(OR($F34&lt;&gt;$G34,PrSettings!$M$4="●"),(($F34-$G34)=(JM34-JN34))*1,0),"")</f>
        <v/>
      </c>
      <c r="JR34" s="281" t="str">
        <f aca="false">IF((JP34&lt;&gt;""),($F34=JM34)*($G34=JN34),"")</f>
        <v/>
      </c>
      <c r="JS34" s="281" t="str">
        <f aca="false">IF(JP34&lt;&gt;"",IF(ABS($F34-$G34)&gt;=PrSettings!$M$7,(ABS($F34-$G34-JM34+JN34)&lt;=1)*1,IF(AND(JP34,$F34=$G34,$F34&gt;=PrSettings!$M$6),(ABS(JM34-$F34)&lt;=1)*1,IF(AND(JP34,$F34+$G34&gt;=PrSettings!$M$8),(ABS(JM34-$F34)+ABS(JN34-$G34)&lt;=1)*1,""))),"")</f>
        <v/>
      </c>
      <c r="JT34" s="286"/>
      <c r="JV34" s="279" t="n">
        <f aca="false">$B34</f>
        <v>10</v>
      </c>
      <c r="JW34" s="280" t="str">
        <f aca="false">$C34</f>
        <v>Germany</v>
      </c>
      <c r="JX34" s="281" t="n">
        <f aca="false">$D34</f>
        <v>82</v>
      </c>
      <c r="JY34" s="280" t="str">
        <f aca="false">$E34</f>
        <v>Curaçao</v>
      </c>
      <c r="JZ34" s="284"/>
      <c r="KA34" s="284"/>
      <c r="KB34" s="285"/>
      <c r="KC34" s="281" t="str">
        <f aca="false">IF(($F34&lt;&gt;"")*($G34&lt;&gt;"")*(JZ34&lt;&gt;"")*(KA34&lt;&gt;""),($F34&gt;$G34)*(JZ34&gt;KA34)+($F34=$G34)*(JZ34=KA34)+($F34&lt;$G34)*(JZ34&lt;KA34),"")</f>
        <v/>
      </c>
      <c r="KD34" s="281" t="str">
        <f aca="false">IF((KC34&lt;&gt;""),IF(OR($F34&lt;&gt;$G34,PrSettings!$M$4="●"),(($F34-$G34)=(JZ34-KA34))*1,0),"")</f>
        <v/>
      </c>
      <c r="KE34" s="281" t="str">
        <f aca="false">IF((KC34&lt;&gt;""),($F34=JZ34)*($G34=KA34),"")</f>
        <v/>
      </c>
      <c r="KF34" s="281" t="str">
        <f aca="false">IF(KC34&lt;&gt;"",IF(ABS($F34-$G34)&gt;=PrSettings!$M$7,(ABS($F34-$G34-JZ34+KA34)&lt;=1)*1,IF(AND(KC34,$F34=$G34,$F34&gt;=PrSettings!$M$6),(ABS(JZ34-$F34)&lt;=1)*1,IF(AND(KC34,$F34+$G34&gt;=PrSettings!$M$8),(ABS(JZ34-$F34)+ABS(KA34-$G34)&lt;=1)*1,""))),"")</f>
        <v/>
      </c>
      <c r="KG34" s="286"/>
      <c r="KI34" s="279" t="n">
        <f aca="false">$B34</f>
        <v>10</v>
      </c>
      <c r="KJ34" s="280" t="str">
        <f aca="false">$C34</f>
        <v>Germany</v>
      </c>
      <c r="KK34" s="281" t="n">
        <f aca="false">$D34</f>
        <v>82</v>
      </c>
      <c r="KL34" s="280" t="str">
        <f aca="false">$E34</f>
        <v>Curaçao</v>
      </c>
      <c r="KM34" s="284"/>
      <c r="KN34" s="284"/>
      <c r="KO34" s="285"/>
      <c r="KP34" s="281" t="str">
        <f aca="false">IF(($F34&lt;&gt;"")*($G34&lt;&gt;"")*(KM34&lt;&gt;"")*(KN34&lt;&gt;""),($F34&gt;$G34)*(KM34&gt;KN34)+($F34=$G34)*(KM34=KN34)+($F34&lt;$G34)*(KM34&lt;KN34),"")</f>
        <v/>
      </c>
      <c r="KQ34" s="281" t="str">
        <f aca="false">IF((KP34&lt;&gt;""),IF(OR($F34&lt;&gt;$G34,PrSettings!$M$4="●"),(($F34-$G34)=(KM34-KN34))*1,0),"")</f>
        <v/>
      </c>
      <c r="KR34" s="281" t="str">
        <f aca="false">IF((KP34&lt;&gt;""),($F34=KM34)*($G34=KN34),"")</f>
        <v/>
      </c>
      <c r="KS34" s="281" t="str">
        <f aca="false">IF(KP34&lt;&gt;"",IF(ABS($F34-$G34)&gt;=PrSettings!$M$7,(ABS($F34-$G34-KM34+KN34)&lt;=1)*1,IF(AND(KP34,$F34=$G34,$F34&gt;=PrSettings!$M$6),(ABS(KM34-$F34)&lt;=1)*1,IF(AND(KP34,$F34+$G34&gt;=PrSettings!$M$8),(ABS(KM34-$F34)+ABS(KN34-$G34)&lt;=1)*1,""))),"")</f>
        <v/>
      </c>
      <c r="KT34" s="286"/>
      <c r="KV34" s="279" t="n">
        <f aca="false">$B34</f>
        <v>10</v>
      </c>
      <c r="KW34" s="280" t="str">
        <f aca="false">$C34</f>
        <v>Germany</v>
      </c>
      <c r="KX34" s="281" t="n">
        <f aca="false">$D34</f>
        <v>82</v>
      </c>
      <c r="KY34" s="280" t="str">
        <f aca="false">$E34</f>
        <v>Curaçao</v>
      </c>
      <c r="KZ34" s="284"/>
      <c r="LA34" s="284"/>
      <c r="LB34" s="285"/>
      <c r="LC34" s="281" t="str">
        <f aca="false">IF(($F34&lt;&gt;"")*($G34&lt;&gt;"")*(KZ34&lt;&gt;"")*(LA34&lt;&gt;""),($F34&gt;$G34)*(KZ34&gt;LA34)+($F34=$G34)*(KZ34=LA34)+($F34&lt;$G34)*(KZ34&lt;LA34),"")</f>
        <v/>
      </c>
      <c r="LD34" s="281" t="str">
        <f aca="false">IF((LC34&lt;&gt;""),IF(OR($F34&lt;&gt;$G34,PrSettings!$M$4="●"),(($F34-$G34)=(KZ34-LA34))*1,0),"")</f>
        <v/>
      </c>
      <c r="LE34" s="281" t="str">
        <f aca="false">IF((LC34&lt;&gt;""),($F34=KZ34)*($G34=LA34),"")</f>
        <v/>
      </c>
      <c r="LF34" s="281" t="str">
        <f aca="false">IF(LC34&lt;&gt;"",IF(ABS($F34-$G34)&gt;=PrSettings!$M$7,(ABS($F34-$G34-KZ34+LA34)&lt;=1)*1,IF(AND(LC34,$F34=$G34,$F34&gt;=PrSettings!$M$6),(ABS(KZ34-$F34)&lt;=1)*1,IF(AND(LC34,$F34+$G34&gt;=PrSettings!$M$8),(ABS(KZ34-$F34)+ABS(LA34-$G34)&lt;=1)*1,""))),"")</f>
        <v/>
      </c>
      <c r="LG34" s="286"/>
      <c r="LI34" s="279" t="n">
        <f aca="false">$B34</f>
        <v>10</v>
      </c>
      <c r="LJ34" s="280" t="str">
        <f aca="false">$C34</f>
        <v>Germany</v>
      </c>
      <c r="LK34" s="281" t="n">
        <f aca="false">$D34</f>
        <v>82</v>
      </c>
      <c r="LL34" s="280" t="str">
        <f aca="false">$E34</f>
        <v>Curaçao</v>
      </c>
      <c r="LM34" s="284"/>
      <c r="LN34" s="284"/>
      <c r="LO34" s="285"/>
      <c r="LP34" s="281" t="str">
        <f aca="false">IF(($F34&lt;&gt;"")*($G34&lt;&gt;"")*(LM34&lt;&gt;"")*(LN34&lt;&gt;""),($F34&gt;$G34)*(LM34&gt;LN34)+($F34=$G34)*(LM34=LN34)+($F34&lt;$G34)*(LM34&lt;LN34),"")</f>
        <v/>
      </c>
      <c r="LQ34" s="281" t="str">
        <f aca="false">IF((LP34&lt;&gt;""),IF(OR($F34&lt;&gt;$G34,PrSettings!$M$4="●"),(($F34-$G34)=(LM34-LN34))*1,0),"")</f>
        <v/>
      </c>
      <c r="LR34" s="281" t="str">
        <f aca="false">IF((LP34&lt;&gt;""),($F34=LM34)*($G34=LN34),"")</f>
        <v/>
      </c>
      <c r="LS34" s="281" t="str">
        <f aca="false">IF(LP34&lt;&gt;"",IF(ABS($F34-$G34)&gt;=PrSettings!$M$7,(ABS($F34-$G34-LM34+LN34)&lt;=1)*1,IF(AND(LP34,$F34=$G34,$F34&gt;=PrSettings!$M$6),(ABS(LM34-$F34)&lt;=1)*1,IF(AND(LP34,$F34+$G34&gt;=PrSettings!$M$8),(ABS(LM34-$F34)+ABS(LN34-$G34)&lt;=1)*1,""))),"")</f>
        <v/>
      </c>
      <c r="LT34" s="286"/>
      <c r="LV34" s="279" t="n">
        <f aca="false">$B34</f>
        <v>10</v>
      </c>
      <c r="LW34" s="280" t="str">
        <f aca="false">$C34</f>
        <v>Germany</v>
      </c>
      <c r="LX34" s="281" t="n">
        <f aca="false">$D34</f>
        <v>82</v>
      </c>
      <c r="LY34" s="280" t="str">
        <f aca="false">$E34</f>
        <v>Curaçao</v>
      </c>
      <c r="LZ34" s="284"/>
      <c r="MA34" s="284"/>
      <c r="MB34" s="285"/>
      <c r="MC34" s="281" t="str">
        <f aca="false">IF(($F34&lt;&gt;"")*($G34&lt;&gt;"")*(LZ34&lt;&gt;"")*(MA34&lt;&gt;""),($F34&gt;$G34)*(LZ34&gt;MA34)+($F34=$G34)*(LZ34=MA34)+($F34&lt;$G34)*(LZ34&lt;MA34),"")</f>
        <v/>
      </c>
      <c r="MD34" s="281" t="str">
        <f aca="false">IF((MC34&lt;&gt;""),IF(OR($F34&lt;&gt;$G34,PrSettings!$M$4="●"),(($F34-$G34)=(LZ34-MA34))*1,0),"")</f>
        <v/>
      </c>
      <c r="ME34" s="281" t="str">
        <f aca="false">IF((MC34&lt;&gt;""),($F34=LZ34)*($G34=MA34),"")</f>
        <v/>
      </c>
      <c r="MF34" s="281" t="str">
        <f aca="false">IF(MC34&lt;&gt;"",IF(ABS($F34-$G34)&gt;=PrSettings!$M$7,(ABS($F34-$G34-LZ34+MA34)&lt;=1)*1,IF(AND(MC34,$F34=$G34,$F34&gt;=PrSettings!$M$6),(ABS(LZ34-$F34)&lt;=1)*1,IF(AND(MC34,$F34+$G34&gt;=PrSettings!$M$8),(ABS(LZ34-$F34)+ABS(MA34-$G34)&lt;=1)*1,""))),"")</f>
        <v/>
      </c>
      <c r="MG34" s="286"/>
    </row>
    <row r="35" customFormat="false" ht="15.75" hidden="false" customHeight="false" outlineLevel="0" collapsed="false">
      <c r="B35" s="279" t="n">
        <f aca="false">INDEX(Groups!$C$7:$C$65,MATCH(C35,Groups!$D$7:$D$65,0))</f>
        <v>34</v>
      </c>
      <c r="C35" s="280" t="str">
        <f aca="false">CalcE!$P$23</f>
        <v>Ivory Coast</v>
      </c>
      <c r="D35" s="281" t="n">
        <f aca="false">INDEX(Groups!$C$7:$C$65,MATCH(E35,Groups!$D$7:$D$65,0))</f>
        <v>23</v>
      </c>
      <c r="E35" s="280" t="str">
        <f aca="false">CalcE!$Q$23</f>
        <v>Ecuador</v>
      </c>
      <c r="F35" s="287" t="n">
        <f aca="false">CalcE!$R$23</f>
        <v>1</v>
      </c>
      <c r="G35" s="283" t="n">
        <f aca="false">CalcE!$S$23</f>
        <v>1</v>
      </c>
      <c r="I35" s="279" t="n">
        <f aca="false">$B35</f>
        <v>34</v>
      </c>
      <c r="J35" s="280" t="str">
        <f aca="false">$C35</f>
        <v>Ivory Coast</v>
      </c>
      <c r="K35" s="281" t="n">
        <f aca="false">$D35</f>
        <v>23</v>
      </c>
      <c r="L35" s="280" t="str">
        <f aca="false">$E35</f>
        <v>Ecuador</v>
      </c>
      <c r="M35" s="284"/>
      <c r="N35" s="284"/>
      <c r="O35" s="288"/>
      <c r="P35" s="281" t="str">
        <f aca="false">IF(($F35&lt;&gt;"")*($G35&lt;&gt;"")*(M35&lt;&gt;"")*(N35&lt;&gt;""),($F35&gt;$G35)*(M35&gt;N35)+($F35=$G35)*(M35=N35)+($F35&lt;$G35)*(M35&lt;N35),"")</f>
        <v/>
      </c>
      <c r="Q35" s="281" t="str">
        <f aca="false">IF((P35&lt;&gt;""),IF(OR($F35&lt;&gt;$G35,PrSettings!$M$4="●"),(($F35-$G35)=(M35-N35))*1,0),"")</f>
        <v/>
      </c>
      <c r="R35" s="281" t="str">
        <f aca="false">IF((P35&lt;&gt;""),($F35=M35)*($G35=N35),"")</f>
        <v/>
      </c>
      <c r="S35" s="281" t="str">
        <f aca="false">IF(P35&lt;&gt;"",IF(ABS($F35-$G35)&gt;=PrSettings!$M$7,(ABS($F35-$G35-M35+N35)&lt;=1)*1,IF(AND(P35,$F35=$G35,$F35&gt;=PrSettings!$M$6),(ABS(M35-$F35)&lt;=1)*1,IF(AND(P35,$F35+$G35&gt;=PrSettings!$M$8),(ABS(M35-$F35)+ABS(N35-$G35)&lt;=1)*1,""))),"")</f>
        <v/>
      </c>
      <c r="T35" s="289"/>
      <c r="V35" s="279" t="n">
        <f aca="false">$B35</f>
        <v>34</v>
      </c>
      <c r="W35" s="280" t="str">
        <f aca="false">$C35</f>
        <v>Ivory Coast</v>
      </c>
      <c r="X35" s="281" t="n">
        <f aca="false">$D35</f>
        <v>23</v>
      </c>
      <c r="Y35" s="280" t="str">
        <f aca="false">$E35</f>
        <v>Ecuador</v>
      </c>
      <c r="Z35" s="284"/>
      <c r="AA35" s="284"/>
      <c r="AB35" s="288"/>
      <c r="AC35" s="281" t="str">
        <f aca="false">IF(($F35&lt;&gt;"")*($G35&lt;&gt;"")*(Z35&lt;&gt;"")*(AA35&lt;&gt;""),($F35&gt;$G35)*(Z35&gt;AA35)+($F35=$G35)*(Z35=AA35)+($F35&lt;$G35)*(Z35&lt;AA35),"")</f>
        <v/>
      </c>
      <c r="AD35" s="281" t="str">
        <f aca="false">IF((AC35&lt;&gt;""),IF(OR($F35&lt;&gt;$G35,PrSettings!$M$4="●"),(($F35-$G35)=(Z35-AA35))*1,0),"")</f>
        <v/>
      </c>
      <c r="AE35" s="281" t="str">
        <f aca="false">IF((AC35&lt;&gt;""),($F35=Z35)*($G35=AA35),"")</f>
        <v/>
      </c>
      <c r="AF35" s="281" t="str">
        <f aca="false">IF(AC35&lt;&gt;"",IF(ABS($F35-$G35)&gt;=PrSettings!$M$7,(ABS($F35-$G35-Z35+AA35)&lt;=1)*1,IF(AND(AC35,$F35=$G35,$F35&gt;=PrSettings!$M$6),(ABS(Z35-$F35)&lt;=1)*1,IF(AND(AC35,$F35+$G35&gt;=PrSettings!$M$8),(ABS(Z35-$F35)+ABS(AA35-$G35)&lt;=1)*1,""))),"")</f>
        <v/>
      </c>
      <c r="AG35" s="289"/>
      <c r="AI35" s="279" t="n">
        <f aca="false">$B35</f>
        <v>34</v>
      </c>
      <c r="AJ35" s="280" t="str">
        <f aca="false">$C35</f>
        <v>Ivory Coast</v>
      </c>
      <c r="AK35" s="281" t="n">
        <f aca="false">$D35</f>
        <v>23</v>
      </c>
      <c r="AL35" s="280" t="str">
        <f aca="false">$E35</f>
        <v>Ecuador</v>
      </c>
      <c r="AM35" s="284"/>
      <c r="AN35" s="284"/>
      <c r="AO35" s="288"/>
      <c r="AP35" s="281" t="str">
        <f aca="false">IF(($F35&lt;&gt;"")*($G35&lt;&gt;"")*(AM35&lt;&gt;"")*(AN35&lt;&gt;""),($F35&gt;$G35)*(AM35&gt;AN35)+($F35=$G35)*(AM35=AN35)+($F35&lt;$G35)*(AM35&lt;AN35),"")</f>
        <v/>
      </c>
      <c r="AQ35" s="281" t="str">
        <f aca="false">IF((AP35&lt;&gt;""),IF(OR($F35&lt;&gt;$G35,PrSettings!$M$4="●"),(($F35-$G35)=(AM35-AN35))*1,0),"")</f>
        <v/>
      </c>
      <c r="AR35" s="281" t="str">
        <f aca="false">IF((AP35&lt;&gt;""),($F35=AM35)*($G35=AN35),"")</f>
        <v/>
      </c>
      <c r="AS35" s="281" t="str">
        <f aca="false">IF(AP35&lt;&gt;"",IF(ABS($F35-$G35)&gt;=PrSettings!$M$7,(ABS($F35-$G35-AM35+AN35)&lt;=1)*1,IF(AND(AP35,$F35=$G35,$F35&gt;=PrSettings!$M$6),(ABS(AM35-$F35)&lt;=1)*1,IF(AND(AP35,$F35+$G35&gt;=PrSettings!$M$8),(ABS(AM35-$F35)+ABS(AN35-$G35)&lt;=1)*1,""))),"")</f>
        <v/>
      </c>
      <c r="AT35" s="289"/>
      <c r="AV35" s="279" t="n">
        <f aca="false">$B35</f>
        <v>34</v>
      </c>
      <c r="AW35" s="280" t="str">
        <f aca="false">$C35</f>
        <v>Ivory Coast</v>
      </c>
      <c r="AX35" s="281" t="n">
        <f aca="false">$D35</f>
        <v>23</v>
      </c>
      <c r="AY35" s="280" t="str">
        <f aca="false">$E35</f>
        <v>Ecuador</v>
      </c>
      <c r="AZ35" s="284"/>
      <c r="BA35" s="284"/>
      <c r="BB35" s="288"/>
      <c r="BC35" s="281" t="str">
        <f aca="false">IF(($F35&lt;&gt;"")*($G35&lt;&gt;"")*(AZ35&lt;&gt;"")*(BA35&lt;&gt;""),($F35&gt;$G35)*(AZ35&gt;BA35)+($F35=$G35)*(AZ35=BA35)+($F35&lt;$G35)*(AZ35&lt;BA35),"")</f>
        <v/>
      </c>
      <c r="BD35" s="281" t="str">
        <f aca="false">IF((BC35&lt;&gt;""),IF(OR($F35&lt;&gt;$G35,PrSettings!$M$4="●"),(($F35-$G35)=(AZ35-BA35))*1,0),"")</f>
        <v/>
      </c>
      <c r="BE35" s="281" t="str">
        <f aca="false">IF((BC35&lt;&gt;""),($F35=AZ35)*($G35=BA35),"")</f>
        <v/>
      </c>
      <c r="BF35" s="281" t="str">
        <f aca="false">IF(BC35&lt;&gt;"",IF(ABS($F35-$G35)&gt;=PrSettings!$M$7,(ABS($F35-$G35-AZ35+BA35)&lt;=1)*1,IF(AND(BC35,$F35=$G35,$F35&gt;=PrSettings!$M$6),(ABS(AZ35-$F35)&lt;=1)*1,IF(AND(BC35,$F35+$G35&gt;=PrSettings!$M$8),(ABS(AZ35-$F35)+ABS(BA35-$G35)&lt;=1)*1,""))),"")</f>
        <v/>
      </c>
      <c r="BG35" s="289"/>
      <c r="BI35" s="279" t="n">
        <f aca="false">$B35</f>
        <v>34</v>
      </c>
      <c r="BJ35" s="280" t="str">
        <f aca="false">$C35</f>
        <v>Ivory Coast</v>
      </c>
      <c r="BK35" s="281" t="n">
        <f aca="false">$D35</f>
        <v>23</v>
      </c>
      <c r="BL35" s="280" t="str">
        <f aca="false">$E35</f>
        <v>Ecuador</v>
      </c>
      <c r="BM35" s="284"/>
      <c r="BN35" s="284"/>
      <c r="BO35" s="288"/>
      <c r="BP35" s="281" t="str">
        <f aca="false">IF(($F35&lt;&gt;"")*($G35&lt;&gt;"")*(BM35&lt;&gt;"")*(BN35&lt;&gt;""),($F35&gt;$G35)*(BM35&gt;BN35)+($F35=$G35)*(BM35=BN35)+($F35&lt;$G35)*(BM35&lt;BN35),"")</f>
        <v/>
      </c>
      <c r="BQ35" s="281" t="str">
        <f aca="false">IF((BP35&lt;&gt;""),IF(OR($F35&lt;&gt;$G35,PrSettings!$M$4="●"),(($F35-$G35)=(BM35-BN35))*1,0),"")</f>
        <v/>
      </c>
      <c r="BR35" s="281" t="str">
        <f aca="false">IF((BP35&lt;&gt;""),($F35=BM35)*($G35=BN35),"")</f>
        <v/>
      </c>
      <c r="BS35" s="281" t="str">
        <f aca="false">IF(BP35&lt;&gt;"",IF(ABS($F35-$G35)&gt;=PrSettings!$M$7,(ABS($F35-$G35-BM35+BN35)&lt;=1)*1,IF(AND(BP35,$F35=$G35,$F35&gt;=PrSettings!$M$6),(ABS(BM35-$F35)&lt;=1)*1,IF(AND(BP35,$F35+$G35&gt;=PrSettings!$M$8),(ABS(BM35-$F35)+ABS(BN35-$G35)&lt;=1)*1,""))),"")</f>
        <v/>
      </c>
      <c r="BT35" s="289"/>
      <c r="BV35" s="279" t="n">
        <f aca="false">$B35</f>
        <v>34</v>
      </c>
      <c r="BW35" s="280" t="str">
        <f aca="false">$C35</f>
        <v>Ivory Coast</v>
      </c>
      <c r="BX35" s="281" t="n">
        <f aca="false">$D35</f>
        <v>23</v>
      </c>
      <c r="BY35" s="280" t="str">
        <f aca="false">$E35</f>
        <v>Ecuador</v>
      </c>
      <c r="BZ35" s="284"/>
      <c r="CA35" s="284"/>
      <c r="CB35" s="288"/>
      <c r="CC35" s="281" t="str">
        <f aca="false">IF(($F35&lt;&gt;"")*($G35&lt;&gt;"")*(BZ35&lt;&gt;"")*(CA35&lt;&gt;""),($F35&gt;$G35)*(BZ35&gt;CA35)+($F35=$G35)*(BZ35=CA35)+($F35&lt;$G35)*(BZ35&lt;CA35),"")</f>
        <v/>
      </c>
      <c r="CD35" s="281" t="str">
        <f aca="false">IF((CC35&lt;&gt;""),IF(OR($F35&lt;&gt;$G35,PrSettings!$M$4="●"),(($F35-$G35)=(BZ35-CA35))*1,0),"")</f>
        <v/>
      </c>
      <c r="CE35" s="281" t="str">
        <f aca="false">IF((CC35&lt;&gt;""),($F35=BZ35)*($G35=CA35),"")</f>
        <v/>
      </c>
      <c r="CF35" s="281" t="str">
        <f aca="false">IF(CC35&lt;&gt;"",IF(ABS($F35-$G35)&gt;=PrSettings!$M$7,(ABS($F35-$G35-BZ35+CA35)&lt;=1)*1,IF(AND(CC35,$F35=$G35,$F35&gt;=PrSettings!$M$6),(ABS(BZ35-$F35)&lt;=1)*1,IF(AND(CC35,$F35+$G35&gt;=PrSettings!$M$8),(ABS(BZ35-$F35)+ABS(CA35-$G35)&lt;=1)*1,""))),"")</f>
        <v/>
      </c>
      <c r="CG35" s="289"/>
      <c r="CI35" s="279" t="n">
        <f aca="false">$B35</f>
        <v>34</v>
      </c>
      <c r="CJ35" s="280" t="str">
        <f aca="false">$C35</f>
        <v>Ivory Coast</v>
      </c>
      <c r="CK35" s="281" t="n">
        <f aca="false">$D35</f>
        <v>23</v>
      </c>
      <c r="CL35" s="280" t="str">
        <f aca="false">$E35</f>
        <v>Ecuador</v>
      </c>
      <c r="CM35" s="284"/>
      <c r="CN35" s="284"/>
      <c r="CO35" s="288"/>
      <c r="CP35" s="281" t="str">
        <f aca="false">IF(($F35&lt;&gt;"")*($G35&lt;&gt;"")*(CM35&lt;&gt;"")*(CN35&lt;&gt;""),($F35&gt;$G35)*(CM35&gt;CN35)+($F35=$G35)*(CM35=CN35)+($F35&lt;$G35)*(CM35&lt;CN35),"")</f>
        <v/>
      </c>
      <c r="CQ35" s="281" t="str">
        <f aca="false">IF((CP35&lt;&gt;""),IF(OR($F35&lt;&gt;$G35,PrSettings!$M$4="●"),(($F35-$G35)=(CM35-CN35))*1,0),"")</f>
        <v/>
      </c>
      <c r="CR35" s="281" t="str">
        <f aca="false">IF((CP35&lt;&gt;""),($F35=CM35)*($G35=CN35),"")</f>
        <v/>
      </c>
      <c r="CS35" s="281" t="str">
        <f aca="false">IF(CP35&lt;&gt;"",IF(ABS($F35-$G35)&gt;=PrSettings!$M$7,(ABS($F35-$G35-CM35+CN35)&lt;=1)*1,IF(AND(CP35,$F35=$G35,$F35&gt;=PrSettings!$M$6),(ABS(CM35-$F35)&lt;=1)*1,IF(AND(CP35,$F35+$G35&gt;=PrSettings!$M$8),(ABS(CM35-$F35)+ABS(CN35-$G35)&lt;=1)*1,""))),"")</f>
        <v/>
      </c>
      <c r="CT35" s="289"/>
      <c r="CV35" s="279" t="n">
        <f aca="false">$B35</f>
        <v>34</v>
      </c>
      <c r="CW35" s="280" t="str">
        <f aca="false">$C35</f>
        <v>Ivory Coast</v>
      </c>
      <c r="CX35" s="281" t="n">
        <f aca="false">$D35</f>
        <v>23</v>
      </c>
      <c r="CY35" s="280" t="str">
        <f aca="false">$E35</f>
        <v>Ecuador</v>
      </c>
      <c r="CZ35" s="284"/>
      <c r="DA35" s="284"/>
      <c r="DB35" s="288"/>
      <c r="DC35" s="281" t="str">
        <f aca="false">IF(($F35&lt;&gt;"")*($G35&lt;&gt;"")*(CZ35&lt;&gt;"")*(DA35&lt;&gt;""),($F35&gt;$G35)*(CZ35&gt;DA35)+($F35=$G35)*(CZ35=DA35)+($F35&lt;$G35)*(CZ35&lt;DA35),"")</f>
        <v/>
      </c>
      <c r="DD35" s="281" t="str">
        <f aca="false">IF((DC35&lt;&gt;""),IF(OR($F35&lt;&gt;$G35,PrSettings!$M$4="●"),(($F35-$G35)=(CZ35-DA35))*1,0),"")</f>
        <v/>
      </c>
      <c r="DE35" s="281" t="str">
        <f aca="false">IF((DC35&lt;&gt;""),($F35=CZ35)*($G35=DA35),"")</f>
        <v/>
      </c>
      <c r="DF35" s="281" t="str">
        <f aca="false">IF(DC35&lt;&gt;"",IF(ABS($F35-$G35)&gt;=PrSettings!$M$7,(ABS($F35-$G35-CZ35+DA35)&lt;=1)*1,IF(AND(DC35,$F35=$G35,$F35&gt;=PrSettings!$M$6),(ABS(CZ35-$F35)&lt;=1)*1,IF(AND(DC35,$F35+$G35&gt;=PrSettings!$M$8),(ABS(CZ35-$F35)+ABS(DA35-$G35)&lt;=1)*1,""))),"")</f>
        <v/>
      </c>
      <c r="DG35" s="289"/>
      <c r="DI35" s="279" t="n">
        <f aca="false">$B35</f>
        <v>34</v>
      </c>
      <c r="DJ35" s="280" t="str">
        <f aca="false">$C35</f>
        <v>Ivory Coast</v>
      </c>
      <c r="DK35" s="281" t="n">
        <f aca="false">$D35</f>
        <v>23</v>
      </c>
      <c r="DL35" s="280" t="str">
        <f aca="false">$E35</f>
        <v>Ecuador</v>
      </c>
      <c r="DM35" s="284"/>
      <c r="DN35" s="284"/>
      <c r="DO35" s="288"/>
      <c r="DP35" s="281" t="str">
        <f aca="false">IF(($F35&lt;&gt;"")*($G35&lt;&gt;"")*(DM35&lt;&gt;"")*(DN35&lt;&gt;""),($F35&gt;$G35)*(DM35&gt;DN35)+($F35=$G35)*(DM35=DN35)+($F35&lt;$G35)*(DM35&lt;DN35),"")</f>
        <v/>
      </c>
      <c r="DQ35" s="281" t="str">
        <f aca="false">IF((DP35&lt;&gt;""),IF(OR($F35&lt;&gt;$G35,PrSettings!$M$4="●"),(($F35-$G35)=(DM35-DN35))*1,0),"")</f>
        <v/>
      </c>
      <c r="DR35" s="281" t="str">
        <f aca="false">IF((DP35&lt;&gt;""),($F35=DM35)*($G35=DN35),"")</f>
        <v/>
      </c>
      <c r="DS35" s="281" t="str">
        <f aca="false">IF(DP35&lt;&gt;"",IF(ABS($F35-$G35)&gt;=PrSettings!$M$7,(ABS($F35-$G35-DM35+DN35)&lt;=1)*1,IF(AND(DP35,$F35=$G35,$F35&gt;=PrSettings!$M$6),(ABS(DM35-$F35)&lt;=1)*1,IF(AND(DP35,$F35+$G35&gt;=PrSettings!$M$8),(ABS(DM35-$F35)+ABS(DN35-$G35)&lt;=1)*1,""))),"")</f>
        <v/>
      </c>
      <c r="DT35" s="289"/>
      <c r="DV35" s="279" t="n">
        <f aca="false">$B35</f>
        <v>34</v>
      </c>
      <c r="DW35" s="280" t="str">
        <f aca="false">$C35</f>
        <v>Ivory Coast</v>
      </c>
      <c r="DX35" s="281" t="n">
        <f aca="false">$D35</f>
        <v>23</v>
      </c>
      <c r="DY35" s="280" t="str">
        <f aca="false">$E35</f>
        <v>Ecuador</v>
      </c>
      <c r="DZ35" s="284"/>
      <c r="EA35" s="284"/>
      <c r="EB35" s="288"/>
      <c r="EC35" s="281" t="str">
        <f aca="false">IF(($F35&lt;&gt;"")*($G35&lt;&gt;"")*(DZ35&lt;&gt;"")*(EA35&lt;&gt;""),($F35&gt;$G35)*(DZ35&gt;EA35)+($F35=$G35)*(DZ35=EA35)+($F35&lt;$G35)*(DZ35&lt;EA35),"")</f>
        <v/>
      </c>
      <c r="ED35" s="281" t="str">
        <f aca="false">IF((EC35&lt;&gt;""),IF(OR($F35&lt;&gt;$G35,PrSettings!$M$4="●"),(($F35-$G35)=(DZ35-EA35))*1,0),"")</f>
        <v/>
      </c>
      <c r="EE35" s="281" t="str">
        <f aca="false">IF((EC35&lt;&gt;""),($F35=DZ35)*($G35=EA35),"")</f>
        <v/>
      </c>
      <c r="EF35" s="281" t="str">
        <f aca="false">IF(EC35&lt;&gt;"",IF(ABS($F35-$G35)&gt;=PrSettings!$M$7,(ABS($F35-$G35-DZ35+EA35)&lt;=1)*1,IF(AND(EC35,$F35=$G35,$F35&gt;=PrSettings!$M$6),(ABS(DZ35-$F35)&lt;=1)*1,IF(AND(EC35,$F35+$G35&gt;=PrSettings!$M$8),(ABS(DZ35-$F35)+ABS(EA35-$G35)&lt;=1)*1,""))),"")</f>
        <v/>
      </c>
      <c r="EG35" s="289"/>
      <c r="EI35" s="279" t="n">
        <f aca="false">$B35</f>
        <v>34</v>
      </c>
      <c r="EJ35" s="280" t="str">
        <f aca="false">$C35</f>
        <v>Ivory Coast</v>
      </c>
      <c r="EK35" s="281" t="n">
        <f aca="false">$D35</f>
        <v>23</v>
      </c>
      <c r="EL35" s="280" t="str">
        <f aca="false">$E35</f>
        <v>Ecuador</v>
      </c>
      <c r="EM35" s="284"/>
      <c r="EN35" s="284"/>
      <c r="EO35" s="288"/>
      <c r="EP35" s="281" t="str">
        <f aca="false">IF(($F35&lt;&gt;"")*($G35&lt;&gt;"")*(EM35&lt;&gt;"")*(EN35&lt;&gt;""),($F35&gt;$G35)*(EM35&gt;EN35)+($F35=$G35)*(EM35=EN35)+($F35&lt;$G35)*(EM35&lt;EN35),"")</f>
        <v/>
      </c>
      <c r="EQ35" s="281" t="str">
        <f aca="false">IF((EP35&lt;&gt;""),IF(OR($F35&lt;&gt;$G35,PrSettings!$M$4="●"),(($F35-$G35)=(EM35-EN35))*1,0),"")</f>
        <v/>
      </c>
      <c r="ER35" s="281" t="str">
        <f aca="false">IF((EP35&lt;&gt;""),($F35=EM35)*($G35=EN35),"")</f>
        <v/>
      </c>
      <c r="ES35" s="281" t="str">
        <f aca="false">IF(EP35&lt;&gt;"",IF(ABS($F35-$G35)&gt;=PrSettings!$M$7,(ABS($F35-$G35-EM35+EN35)&lt;=1)*1,IF(AND(EP35,$F35=$G35,$F35&gt;=PrSettings!$M$6),(ABS(EM35-$F35)&lt;=1)*1,IF(AND(EP35,$F35+$G35&gt;=PrSettings!$M$8),(ABS(EM35-$F35)+ABS(EN35-$G35)&lt;=1)*1,""))),"")</f>
        <v/>
      </c>
      <c r="ET35" s="289"/>
      <c r="EV35" s="279" t="n">
        <f aca="false">$B35</f>
        <v>34</v>
      </c>
      <c r="EW35" s="280" t="str">
        <f aca="false">$C35</f>
        <v>Ivory Coast</v>
      </c>
      <c r="EX35" s="281" t="n">
        <f aca="false">$D35</f>
        <v>23</v>
      </c>
      <c r="EY35" s="280" t="str">
        <f aca="false">$E35</f>
        <v>Ecuador</v>
      </c>
      <c r="EZ35" s="284"/>
      <c r="FA35" s="284"/>
      <c r="FB35" s="288"/>
      <c r="FC35" s="281" t="str">
        <f aca="false">IF(($F35&lt;&gt;"")*($G35&lt;&gt;"")*(EZ35&lt;&gt;"")*(FA35&lt;&gt;""),($F35&gt;$G35)*(EZ35&gt;FA35)+($F35=$G35)*(EZ35=FA35)+($F35&lt;$G35)*(EZ35&lt;FA35),"")</f>
        <v/>
      </c>
      <c r="FD35" s="281" t="str">
        <f aca="false">IF((FC35&lt;&gt;""),IF(OR($F35&lt;&gt;$G35,PrSettings!$M$4="●"),(($F35-$G35)=(EZ35-FA35))*1,0),"")</f>
        <v/>
      </c>
      <c r="FE35" s="281" t="str">
        <f aca="false">IF((FC35&lt;&gt;""),($F35=EZ35)*($G35=FA35),"")</f>
        <v/>
      </c>
      <c r="FF35" s="281" t="str">
        <f aca="false">IF(FC35&lt;&gt;"",IF(ABS($F35-$G35)&gt;=PrSettings!$M$7,(ABS($F35-$G35-EZ35+FA35)&lt;=1)*1,IF(AND(FC35,$F35=$G35,$F35&gt;=PrSettings!$M$6),(ABS(EZ35-$F35)&lt;=1)*1,IF(AND(FC35,$F35+$G35&gt;=PrSettings!$M$8),(ABS(EZ35-$F35)+ABS(FA35-$G35)&lt;=1)*1,""))),"")</f>
        <v/>
      </c>
      <c r="FG35" s="289"/>
      <c r="FI35" s="279" t="n">
        <f aca="false">$B35</f>
        <v>34</v>
      </c>
      <c r="FJ35" s="280" t="str">
        <f aca="false">$C35</f>
        <v>Ivory Coast</v>
      </c>
      <c r="FK35" s="281" t="n">
        <f aca="false">$D35</f>
        <v>23</v>
      </c>
      <c r="FL35" s="280" t="str">
        <f aca="false">$E35</f>
        <v>Ecuador</v>
      </c>
      <c r="FM35" s="284"/>
      <c r="FN35" s="284"/>
      <c r="FO35" s="288"/>
      <c r="FP35" s="281" t="str">
        <f aca="false">IF(($F35&lt;&gt;"")*($G35&lt;&gt;"")*(FM35&lt;&gt;"")*(FN35&lt;&gt;""),($F35&gt;$G35)*(FM35&gt;FN35)+($F35=$G35)*(FM35=FN35)+($F35&lt;$G35)*(FM35&lt;FN35),"")</f>
        <v/>
      </c>
      <c r="FQ35" s="281" t="str">
        <f aca="false">IF((FP35&lt;&gt;""),IF(OR($F35&lt;&gt;$G35,PrSettings!$M$4="●"),(($F35-$G35)=(FM35-FN35))*1,0),"")</f>
        <v/>
      </c>
      <c r="FR35" s="281" t="str">
        <f aca="false">IF((FP35&lt;&gt;""),($F35=FM35)*($G35=FN35),"")</f>
        <v/>
      </c>
      <c r="FS35" s="281" t="str">
        <f aca="false">IF(FP35&lt;&gt;"",IF(ABS($F35-$G35)&gt;=PrSettings!$M$7,(ABS($F35-$G35-FM35+FN35)&lt;=1)*1,IF(AND(FP35,$F35=$G35,$F35&gt;=PrSettings!$M$6),(ABS(FM35-$F35)&lt;=1)*1,IF(AND(FP35,$F35+$G35&gt;=PrSettings!$M$8),(ABS(FM35-$F35)+ABS(FN35-$G35)&lt;=1)*1,""))),"")</f>
        <v/>
      </c>
      <c r="FT35" s="289"/>
      <c r="FV35" s="279" t="n">
        <f aca="false">$B35</f>
        <v>34</v>
      </c>
      <c r="FW35" s="280" t="str">
        <f aca="false">$C35</f>
        <v>Ivory Coast</v>
      </c>
      <c r="FX35" s="281" t="n">
        <f aca="false">$D35</f>
        <v>23</v>
      </c>
      <c r="FY35" s="280" t="str">
        <f aca="false">$E35</f>
        <v>Ecuador</v>
      </c>
      <c r="FZ35" s="284"/>
      <c r="GA35" s="284"/>
      <c r="GB35" s="288"/>
      <c r="GC35" s="281" t="str">
        <f aca="false">IF(($F35&lt;&gt;"")*($G35&lt;&gt;"")*(FZ35&lt;&gt;"")*(GA35&lt;&gt;""),($F35&gt;$G35)*(FZ35&gt;GA35)+($F35=$G35)*(FZ35=GA35)+($F35&lt;$G35)*(FZ35&lt;GA35),"")</f>
        <v/>
      </c>
      <c r="GD35" s="281" t="str">
        <f aca="false">IF((GC35&lt;&gt;""),IF(OR($F35&lt;&gt;$G35,PrSettings!$M$4="●"),(($F35-$G35)=(FZ35-GA35))*1,0),"")</f>
        <v/>
      </c>
      <c r="GE35" s="281" t="str">
        <f aca="false">IF((GC35&lt;&gt;""),($F35=FZ35)*($G35=GA35),"")</f>
        <v/>
      </c>
      <c r="GF35" s="281" t="str">
        <f aca="false">IF(GC35&lt;&gt;"",IF(ABS($F35-$G35)&gt;=PrSettings!$M$7,(ABS($F35-$G35-FZ35+GA35)&lt;=1)*1,IF(AND(GC35,$F35=$G35,$F35&gt;=PrSettings!$M$6),(ABS(FZ35-$F35)&lt;=1)*1,IF(AND(GC35,$F35+$G35&gt;=PrSettings!$M$8),(ABS(FZ35-$F35)+ABS(GA35-$G35)&lt;=1)*1,""))),"")</f>
        <v/>
      </c>
      <c r="GG35" s="289"/>
      <c r="GI35" s="279" t="n">
        <f aca="false">$B35</f>
        <v>34</v>
      </c>
      <c r="GJ35" s="280" t="str">
        <f aca="false">$C35</f>
        <v>Ivory Coast</v>
      </c>
      <c r="GK35" s="281" t="n">
        <f aca="false">$D35</f>
        <v>23</v>
      </c>
      <c r="GL35" s="280" t="str">
        <f aca="false">$E35</f>
        <v>Ecuador</v>
      </c>
      <c r="GM35" s="284"/>
      <c r="GN35" s="284"/>
      <c r="GO35" s="288"/>
      <c r="GP35" s="281" t="str">
        <f aca="false">IF(($F35&lt;&gt;"")*($G35&lt;&gt;"")*(GM35&lt;&gt;"")*(GN35&lt;&gt;""),($F35&gt;$G35)*(GM35&gt;GN35)+($F35=$G35)*(GM35=GN35)+($F35&lt;$G35)*(GM35&lt;GN35),"")</f>
        <v/>
      </c>
      <c r="GQ35" s="281" t="str">
        <f aca="false">IF((GP35&lt;&gt;""),IF(OR($F35&lt;&gt;$G35,PrSettings!$M$4="●"),(($F35-$G35)=(GM35-GN35))*1,0),"")</f>
        <v/>
      </c>
      <c r="GR35" s="281" t="str">
        <f aca="false">IF((GP35&lt;&gt;""),($F35=GM35)*($G35=GN35),"")</f>
        <v/>
      </c>
      <c r="GS35" s="281" t="str">
        <f aca="false">IF(GP35&lt;&gt;"",IF(ABS($F35-$G35)&gt;=PrSettings!$M$7,(ABS($F35-$G35-GM35+GN35)&lt;=1)*1,IF(AND(GP35,$F35=$G35,$F35&gt;=PrSettings!$M$6),(ABS(GM35-$F35)&lt;=1)*1,IF(AND(GP35,$F35+$G35&gt;=PrSettings!$M$8),(ABS(GM35-$F35)+ABS(GN35-$G35)&lt;=1)*1,""))),"")</f>
        <v/>
      </c>
      <c r="GT35" s="289"/>
      <c r="GV35" s="279" t="n">
        <f aca="false">$B35</f>
        <v>34</v>
      </c>
      <c r="GW35" s="280" t="str">
        <f aca="false">$C35</f>
        <v>Ivory Coast</v>
      </c>
      <c r="GX35" s="281" t="n">
        <f aca="false">$D35</f>
        <v>23</v>
      </c>
      <c r="GY35" s="280" t="str">
        <f aca="false">$E35</f>
        <v>Ecuador</v>
      </c>
      <c r="GZ35" s="284"/>
      <c r="HA35" s="284"/>
      <c r="HB35" s="288"/>
      <c r="HC35" s="281" t="str">
        <f aca="false">IF(($F35&lt;&gt;"")*($G35&lt;&gt;"")*(GZ35&lt;&gt;"")*(HA35&lt;&gt;""),($F35&gt;$G35)*(GZ35&gt;HA35)+($F35=$G35)*(GZ35=HA35)+($F35&lt;$G35)*(GZ35&lt;HA35),"")</f>
        <v/>
      </c>
      <c r="HD35" s="281" t="str">
        <f aca="false">IF((HC35&lt;&gt;""),IF(OR($F35&lt;&gt;$G35,PrSettings!$M$4="●"),(($F35-$G35)=(GZ35-HA35))*1,0),"")</f>
        <v/>
      </c>
      <c r="HE35" s="281" t="str">
        <f aca="false">IF((HC35&lt;&gt;""),($F35=GZ35)*($G35=HA35),"")</f>
        <v/>
      </c>
      <c r="HF35" s="281" t="str">
        <f aca="false">IF(HC35&lt;&gt;"",IF(ABS($F35-$G35)&gt;=PrSettings!$M$7,(ABS($F35-$G35-GZ35+HA35)&lt;=1)*1,IF(AND(HC35,$F35=$G35,$F35&gt;=PrSettings!$M$6),(ABS(GZ35-$F35)&lt;=1)*1,IF(AND(HC35,$F35+$G35&gt;=PrSettings!$M$8),(ABS(GZ35-$F35)+ABS(HA35-$G35)&lt;=1)*1,""))),"")</f>
        <v/>
      </c>
      <c r="HG35" s="289"/>
      <c r="HI35" s="279" t="n">
        <f aca="false">$B35</f>
        <v>34</v>
      </c>
      <c r="HJ35" s="280" t="str">
        <f aca="false">$C35</f>
        <v>Ivory Coast</v>
      </c>
      <c r="HK35" s="281" t="n">
        <f aca="false">$D35</f>
        <v>23</v>
      </c>
      <c r="HL35" s="280" t="str">
        <f aca="false">$E35</f>
        <v>Ecuador</v>
      </c>
      <c r="HM35" s="284"/>
      <c r="HN35" s="284"/>
      <c r="HO35" s="288"/>
      <c r="HP35" s="281" t="str">
        <f aca="false">IF(($F35&lt;&gt;"")*($G35&lt;&gt;"")*(HM35&lt;&gt;"")*(HN35&lt;&gt;""),($F35&gt;$G35)*(HM35&gt;HN35)+($F35=$G35)*(HM35=HN35)+($F35&lt;$G35)*(HM35&lt;HN35),"")</f>
        <v/>
      </c>
      <c r="HQ35" s="281" t="str">
        <f aca="false">IF((HP35&lt;&gt;""),IF(OR($F35&lt;&gt;$G35,PrSettings!$M$4="●"),(($F35-$G35)=(HM35-HN35))*1,0),"")</f>
        <v/>
      </c>
      <c r="HR35" s="281" t="str">
        <f aca="false">IF((HP35&lt;&gt;""),($F35=HM35)*($G35=HN35),"")</f>
        <v/>
      </c>
      <c r="HS35" s="281" t="str">
        <f aca="false">IF(HP35&lt;&gt;"",IF(ABS($F35-$G35)&gt;=PrSettings!$M$7,(ABS($F35-$G35-HM35+HN35)&lt;=1)*1,IF(AND(HP35,$F35=$G35,$F35&gt;=PrSettings!$M$6),(ABS(HM35-$F35)&lt;=1)*1,IF(AND(HP35,$F35+$G35&gt;=PrSettings!$M$8),(ABS(HM35-$F35)+ABS(HN35-$G35)&lt;=1)*1,""))),"")</f>
        <v/>
      </c>
      <c r="HT35" s="289"/>
      <c r="HV35" s="279" t="n">
        <f aca="false">$B35</f>
        <v>34</v>
      </c>
      <c r="HW35" s="280" t="str">
        <f aca="false">$C35</f>
        <v>Ivory Coast</v>
      </c>
      <c r="HX35" s="281" t="n">
        <f aca="false">$D35</f>
        <v>23</v>
      </c>
      <c r="HY35" s="280" t="str">
        <f aca="false">$E35</f>
        <v>Ecuador</v>
      </c>
      <c r="HZ35" s="284"/>
      <c r="IA35" s="284"/>
      <c r="IB35" s="288"/>
      <c r="IC35" s="281" t="str">
        <f aca="false">IF(($F35&lt;&gt;"")*($G35&lt;&gt;"")*(HZ35&lt;&gt;"")*(IA35&lt;&gt;""),($F35&gt;$G35)*(HZ35&gt;IA35)+($F35=$G35)*(HZ35=IA35)+($F35&lt;$G35)*(HZ35&lt;IA35),"")</f>
        <v/>
      </c>
      <c r="ID35" s="281" t="str">
        <f aca="false">IF((IC35&lt;&gt;""),IF(OR($F35&lt;&gt;$G35,PrSettings!$M$4="●"),(($F35-$G35)=(HZ35-IA35))*1,0),"")</f>
        <v/>
      </c>
      <c r="IE35" s="281" t="str">
        <f aca="false">IF((IC35&lt;&gt;""),($F35=HZ35)*($G35=IA35),"")</f>
        <v/>
      </c>
      <c r="IF35" s="281" t="str">
        <f aca="false">IF(IC35&lt;&gt;"",IF(ABS($F35-$G35)&gt;=PrSettings!$M$7,(ABS($F35-$G35-HZ35+IA35)&lt;=1)*1,IF(AND(IC35,$F35=$G35,$F35&gt;=PrSettings!$M$6),(ABS(HZ35-$F35)&lt;=1)*1,IF(AND(IC35,$F35+$G35&gt;=PrSettings!$M$8),(ABS(HZ35-$F35)+ABS(IA35-$G35)&lt;=1)*1,""))),"")</f>
        <v/>
      </c>
      <c r="IG35" s="289"/>
      <c r="II35" s="279" t="n">
        <f aca="false">$B35</f>
        <v>34</v>
      </c>
      <c r="IJ35" s="280" t="str">
        <f aca="false">$C35</f>
        <v>Ivory Coast</v>
      </c>
      <c r="IK35" s="281" t="n">
        <f aca="false">$D35</f>
        <v>23</v>
      </c>
      <c r="IL35" s="280" t="str">
        <f aca="false">$E35</f>
        <v>Ecuador</v>
      </c>
      <c r="IM35" s="284"/>
      <c r="IN35" s="284"/>
      <c r="IO35" s="288"/>
      <c r="IP35" s="281" t="str">
        <f aca="false">IF(($F35&lt;&gt;"")*($G35&lt;&gt;"")*(IM35&lt;&gt;"")*(IN35&lt;&gt;""),($F35&gt;$G35)*(IM35&gt;IN35)+($F35=$G35)*(IM35=IN35)+($F35&lt;$G35)*(IM35&lt;IN35),"")</f>
        <v/>
      </c>
      <c r="IQ35" s="281" t="str">
        <f aca="false">IF((IP35&lt;&gt;""),IF(OR($F35&lt;&gt;$G35,PrSettings!$M$4="●"),(($F35-$G35)=(IM35-IN35))*1,0),"")</f>
        <v/>
      </c>
      <c r="IR35" s="281" t="str">
        <f aca="false">IF((IP35&lt;&gt;""),($F35=IM35)*($G35=IN35),"")</f>
        <v/>
      </c>
      <c r="IS35" s="281" t="str">
        <f aca="false">IF(IP35&lt;&gt;"",IF(ABS($F35-$G35)&gt;=PrSettings!$M$7,(ABS($F35-$G35-IM35+IN35)&lt;=1)*1,IF(AND(IP35,$F35=$G35,$F35&gt;=PrSettings!$M$6),(ABS(IM35-$F35)&lt;=1)*1,IF(AND(IP35,$F35+$G35&gt;=PrSettings!$M$8),(ABS(IM35-$F35)+ABS(IN35-$G35)&lt;=1)*1,""))),"")</f>
        <v/>
      </c>
      <c r="IT35" s="289"/>
      <c r="IV35" s="279" t="n">
        <f aca="false">$B35</f>
        <v>34</v>
      </c>
      <c r="IW35" s="280" t="str">
        <f aca="false">$C35</f>
        <v>Ivory Coast</v>
      </c>
      <c r="IX35" s="281" t="n">
        <f aca="false">$D35</f>
        <v>23</v>
      </c>
      <c r="IY35" s="280" t="str">
        <f aca="false">$E35</f>
        <v>Ecuador</v>
      </c>
      <c r="IZ35" s="284"/>
      <c r="JA35" s="284"/>
      <c r="JB35" s="288"/>
      <c r="JC35" s="281" t="str">
        <f aca="false">IF(($F35&lt;&gt;"")*($G35&lt;&gt;"")*(IZ35&lt;&gt;"")*(JA35&lt;&gt;""),($F35&gt;$G35)*(IZ35&gt;JA35)+($F35=$G35)*(IZ35=JA35)+($F35&lt;$G35)*(IZ35&lt;JA35),"")</f>
        <v/>
      </c>
      <c r="JD35" s="281" t="str">
        <f aca="false">IF((JC35&lt;&gt;""),IF(OR($F35&lt;&gt;$G35,PrSettings!$M$4="●"),(($F35-$G35)=(IZ35-JA35))*1,0),"")</f>
        <v/>
      </c>
      <c r="JE35" s="281" t="str">
        <f aca="false">IF((JC35&lt;&gt;""),($F35=IZ35)*($G35=JA35),"")</f>
        <v/>
      </c>
      <c r="JF35" s="281" t="str">
        <f aca="false">IF(JC35&lt;&gt;"",IF(ABS($F35-$G35)&gt;=PrSettings!$M$7,(ABS($F35-$G35-IZ35+JA35)&lt;=1)*1,IF(AND(JC35,$F35=$G35,$F35&gt;=PrSettings!$M$6),(ABS(IZ35-$F35)&lt;=1)*1,IF(AND(JC35,$F35+$G35&gt;=PrSettings!$M$8),(ABS(IZ35-$F35)+ABS(JA35-$G35)&lt;=1)*1,""))),"")</f>
        <v/>
      </c>
      <c r="JG35" s="289"/>
      <c r="JI35" s="279" t="n">
        <f aca="false">$B35</f>
        <v>34</v>
      </c>
      <c r="JJ35" s="280" t="str">
        <f aca="false">$C35</f>
        <v>Ivory Coast</v>
      </c>
      <c r="JK35" s="281" t="n">
        <f aca="false">$D35</f>
        <v>23</v>
      </c>
      <c r="JL35" s="280" t="str">
        <f aca="false">$E35</f>
        <v>Ecuador</v>
      </c>
      <c r="JM35" s="284"/>
      <c r="JN35" s="284"/>
      <c r="JO35" s="288"/>
      <c r="JP35" s="281" t="str">
        <f aca="false">IF(($F35&lt;&gt;"")*($G35&lt;&gt;"")*(JM35&lt;&gt;"")*(JN35&lt;&gt;""),($F35&gt;$G35)*(JM35&gt;JN35)+($F35=$G35)*(JM35=JN35)+($F35&lt;$G35)*(JM35&lt;JN35),"")</f>
        <v/>
      </c>
      <c r="JQ35" s="281" t="str">
        <f aca="false">IF((JP35&lt;&gt;""),IF(OR($F35&lt;&gt;$G35,PrSettings!$M$4="●"),(($F35-$G35)=(JM35-JN35))*1,0),"")</f>
        <v/>
      </c>
      <c r="JR35" s="281" t="str">
        <f aca="false">IF((JP35&lt;&gt;""),($F35=JM35)*($G35=JN35),"")</f>
        <v/>
      </c>
      <c r="JS35" s="281" t="str">
        <f aca="false">IF(JP35&lt;&gt;"",IF(ABS($F35-$G35)&gt;=PrSettings!$M$7,(ABS($F35-$G35-JM35+JN35)&lt;=1)*1,IF(AND(JP35,$F35=$G35,$F35&gt;=PrSettings!$M$6),(ABS(JM35-$F35)&lt;=1)*1,IF(AND(JP35,$F35+$G35&gt;=PrSettings!$M$8),(ABS(JM35-$F35)+ABS(JN35-$G35)&lt;=1)*1,""))),"")</f>
        <v/>
      </c>
      <c r="JT35" s="289"/>
      <c r="JV35" s="279" t="n">
        <f aca="false">$B35</f>
        <v>34</v>
      </c>
      <c r="JW35" s="280" t="str">
        <f aca="false">$C35</f>
        <v>Ivory Coast</v>
      </c>
      <c r="JX35" s="281" t="n">
        <f aca="false">$D35</f>
        <v>23</v>
      </c>
      <c r="JY35" s="280" t="str">
        <f aca="false">$E35</f>
        <v>Ecuador</v>
      </c>
      <c r="JZ35" s="284"/>
      <c r="KA35" s="284"/>
      <c r="KB35" s="288"/>
      <c r="KC35" s="281" t="str">
        <f aca="false">IF(($F35&lt;&gt;"")*($G35&lt;&gt;"")*(JZ35&lt;&gt;"")*(KA35&lt;&gt;""),($F35&gt;$G35)*(JZ35&gt;KA35)+($F35=$G35)*(JZ35=KA35)+($F35&lt;$G35)*(JZ35&lt;KA35),"")</f>
        <v/>
      </c>
      <c r="KD35" s="281" t="str">
        <f aca="false">IF((KC35&lt;&gt;""),IF(OR($F35&lt;&gt;$G35,PrSettings!$M$4="●"),(($F35-$G35)=(JZ35-KA35))*1,0),"")</f>
        <v/>
      </c>
      <c r="KE35" s="281" t="str">
        <f aca="false">IF((KC35&lt;&gt;""),($F35=JZ35)*($G35=KA35),"")</f>
        <v/>
      </c>
      <c r="KF35" s="281" t="str">
        <f aca="false">IF(KC35&lt;&gt;"",IF(ABS($F35-$G35)&gt;=PrSettings!$M$7,(ABS($F35-$G35-JZ35+KA35)&lt;=1)*1,IF(AND(KC35,$F35=$G35,$F35&gt;=PrSettings!$M$6),(ABS(JZ35-$F35)&lt;=1)*1,IF(AND(KC35,$F35+$G35&gt;=PrSettings!$M$8),(ABS(JZ35-$F35)+ABS(KA35-$G35)&lt;=1)*1,""))),"")</f>
        <v/>
      </c>
      <c r="KG35" s="289"/>
      <c r="KI35" s="279" t="n">
        <f aca="false">$B35</f>
        <v>34</v>
      </c>
      <c r="KJ35" s="280" t="str">
        <f aca="false">$C35</f>
        <v>Ivory Coast</v>
      </c>
      <c r="KK35" s="281" t="n">
        <f aca="false">$D35</f>
        <v>23</v>
      </c>
      <c r="KL35" s="280" t="str">
        <f aca="false">$E35</f>
        <v>Ecuador</v>
      </c>
      <c r="KM35" s="284"/>
      <c r="KN35" s="284"/>
      <c r="KO35" s="288"/>
      <c r="KP35" s="281" t="str">
        <f aca="false">IF(($F35&lt;&gt;"")*($G35&lt;&gt;"")*(KM35&lt;&gt;"")*(KN35&lt;&gt;""),($F35&gt;$G35)*(KM35&gt;KN35)+($F35=$G35)*(KM35=KN35)+($F35&lt;$G35)*(KM35&lt;KN35),"")</f>
        <v/>
      </c>
      <c r="KQ35" s="281" t="str">
        <f aca="false">IF((KP35&lt;&gt;""),IF(OR($F35&lt;&gt;$G35,PrSettings!$M$4="●"),(($F35-$G35)=(KM35-KN35))*1,0),"")</f>
        <v/>
      </c>
      <c r="KR35" s="281" t="str">
        <f aca="false">IF((KP35&lt;&gt;""),($F35=KM35)*($G35=KN35),"")</f>
        <v/>
      </c>
      <c r="KS35" s="281" t="str">
        <f aca="false">IF(KP35&lt;&gt;"",IF(ABS($F35-$G35)&gt;=PrSettings!$M$7,(ABS($F35-$G35-KM35+KN35)&lt;=1)*1,IF(AND(KP35,$F35=$G35,$F35&gt;=PrSettings!$M$6),(ABS(KM35-$F35)&lt;=1)*1,IF(AND(KP35,$F35+$G35&gt;=PrSettings!$M$8),(ABS(KM35-$F35)+ABS(KN35-$G35)&lt;=1)*1,""))),"")</f>
        <v/>
      </c>
      <c r="KT35" s="289"/>
      <c r="KV35" s="279" t="n">
        <f aca="false">$B35</f>
        <v>34</v>
      </c>
      <c r="KW35" s="280" t="str">
        <f aca="false">$C35</f>
        <v>Ivory Coast</v>
      </c>
      <c r="KX35" s="281" t="n">
        <f aca="false">$D35</f>
        <v>23</v>
      </c>
      <c r="KY35" s="280" t="str">
        <f aca="false">$E35</f>
        <v>Ecuador</v>
      </c>
      <c r="KZ35" s="284"/>
      <c r="LA35" s="284"/>
      <c r="LB35" s="288"/>
      <c r="LC35" s="281" t="str">
        <f aca="false">IF(($F35&lt;&gt;"")*($G35&lt;&gt;"")*(KZ35&lt;&gt;"")*(LA35&lt;&gt;""),($F35&gt;$G35)*(KZ35&gt;LA35)+($F35=$G35)*(KZ35=LA35)+($F35&lt;$G35)*(KZ35&lt;LA35),"")</f>
        <v/>
      </c>
      <c r="LD35" s="281" t="str">
        <f aca="false">IF((LC35&lt;&gt;""),IF(OR($F35&lt;&gt;$G35,PrSettings!$M$4="●"),(($F35-$G35)=(KZ35-LA35))*1,0),"")</f>
        <v/>
      </c>
      <c r="LE35" s="281" t="str">
        <f aca="false">IF((LC35&lt;&gt;""),($F35=KZ35)*($G35=LA35),"")</f>
        <v/>
      </c>
      <c r="LF35" s="281" t="str">
        <f aca="false">IF(LC35&lt;&gt;"",IF(ABS($F35-$G35)&gt;=PrSettings!$M$7,(ABS($F35-$G35-KZ35+LA35)&lt;=1)*1,IF(AND(LC35,$F35=$G35,$F35&gt;=PrSettings!$M$6),(ABS(KZ35-$F35)&lt;=1)*1,IF(AND(LC35,$F35+$G35&gt;=PrSettings!$M$8),(ABS(KZ35-$F35)+ABS(LA35-$G35)&lt;=1)*1,""))),"")</f>
        <v/>
      </c>
      <c r="LG35" s="289"/>
      <c r="LI35" s="279" t="n">
        <f aca="false">$B35</f>
        <v>34</v>
      </c>
      <c r="LJ35" s="280" t="str">
        <f aca="false">$C35</f>
        <v>Ivory Coast</v>
      </c>
      <c r="LK35" s="281" t="n">
        <f aca="false">$D35</f>
        <v>23</v>
      </c>
      <c r="LL35" s="280" t="str">
        <f aca="false">$E35</f>
        <v>Ecuador</v>
      </c>
      <c r="LM35" s="284"/>
      <c r="LN35" s="284"/>
      <c r="LO35" s="288"/>
      <c r="LP35" s="281" t="str">
        <f aca="false">IF(($F35&lt;&gt;"")*($G35&lt;&gt;"")*(LM35&lt;&gt;"")*(LN35&lt;&gt;""),($F35&gt;$G35)*(LM35&gt;LN35)+($F35=$G35)*(LM35=LN35)+($F35&lt;$G35)*(LM35&lt;LN35),"")</f>
        <v/>
      </c>
      <c r="LQ35" s="281" t="str">
        <f aca="false">IF((LP35&lt;&gt;""),IF(OR($F35&lt;&gt;$G35,PrSettings!$M$4="●"),(($F35-$G35)=(LM35-LN35))*1,0),"")</f>
        <v/>
      </c>
      <c r="LR35" s="281" t="str">
        <f aca="false">IF((LP35&lt;&gt;""),($F35=LM35)*($G35=LN35),"")</f>
        <v/>
      </c>
      <c r="LS35" s="281" t="str">
        <f aca="false">IF(LP35&lt;&gt;"",IF(ABS($F35-$G35)&gt;=PrSettings!$M$7,(ABS($F35-$G35-LM35+LN35)&lt;=1)*1,IF(AND(LP35,$F35=$G35,$F35&gt;=PrSettings!$M$6),(ABS(LM35-$F35)&lt;=1)*1,IF(AND(LP35,$F35+$G35&gt;=PrSettings!$M$8),(ABS(LM35-$F35)+ABS(LN35-$G35)&lt;=1)*1,""))),"")</f>
        <v/>
      </c>
      <c r="LT35" s="289"/>
      <c r="LV35" s="279" t="n">
        <f aca="false">$B35</f>
        <v>34</v>
      </c>
      <c r="LW35" s="280" t="str">
        <f aca="false">$C35</f>
        <v>Ivory Coast</v>
      </c>
      <c r="LX35" s="281" t="n">
        <f aca="false">$D35</f>
        <v>23</v>
      </c>
      <c r="LY35" s="280" t="str">
        <f aca="false">$E35</f>
        <v>Ecuador</v>
      </c>
      <c r="LZ35" s="284"/>
      <c r="MA35" s="284"/>
      <c r="MB35" s="288"/>
      <c r="MC35" s="281" t="str">
        <f aca="false">IF(($F35&lt;&gt;"")*($G35&lt;&gt;"")*(LZ35&lt;&gt;"")*(MA35&lt;&gt;""),($F35&gt;$G35)*(LZ35&gt;MA35)+($F35=$G35)*(LZ35=MA35)+($F35&lt;$G35)*(LZ35&lt;MA35),"")</f>
        <v/>
      </c>
      <c r="MD35" s="281" t="str">
        <f aca="false">IF((MC35&lt;&gt;""),IF(OR($F35&lt;&gt;$G35,PrSettings!$M$4="●"),(($F35-$G35)=(LZ35-MA35))*1,0),"")</f>
        <v/>
      </c>
      <c r="ME35" s="281" t="str">
        <f aca="false">IF((MC35&lt;&gt;""),($F35=LZ35)*($G35=MA35),"")</f>
        <v/>
      </c>
      <c r="MF35" s="281" t="str">
        <f aca="false">IF(MC35&lt;&gt;"",IF(ABS($F35-$G35)&gt;=PrSettings!$M$7,(ABS($F35-$G35-LZ35+MA35)&lt;=1)*1,IF(AND(MC35,$F35=$G35,$F35&gt;=PrSettings!$M$6),(ABS(LZ35-$F35)&lt;=1)*1,IF(AND(MC35,$F35+$G35&gt;=PrSettings!$M$8),(ABS(LZ35-$F35)+ABS(MA35-$G35)&lt;=1)*1,""))),"")</f>
        <v/>
      </c>
      <c r="MG35" s="289"/>
    </row>
    <row r="36" customFormat="false" ht="15.75" hidden="false" customHeight="false" outlineLevel="0" collapsed="false">
      <c r="B36" s="279" t="n">
        <f aca="false">INDEX(Groups!$C$7:$C$65,MATCH(C36,Groups!$D$7:$D$65,0))</f>
        <v>10</v>
      </c>
      <c r="C36" s="280" t="str">
        <f aca="false">CalcE!$P$24</f>
        <v>Germany</v>
      </c>
      <c r="D36" s="281" t="n">
        <f aca="false">INDEX(Groups!$C$7:$C$65,MATCH(E36,Groups!$D$7:$D$65,0))</f>
        <v>34</v>
      </c>
      <c r="E36" s="280" t="str">
        <f aca="false">CalcE!$Q$24</f>
        <v>Ivory Coast</v>
      </c>
      <c r="F36" s="282" t="n">
        <f aca="false">CalcE!$R$24</f>
        <v>2</v>
      </c>
      <c r="G36" s="283" t="n">
        <f aca="false">CalcE!$S$24</f>
        <v>1</v>
      </c>
      <c r="I36" s="279" t="n">
        <f aca="false">$B36</f>
        <v>10</v>
      </c>
      <c r="J36" s="280" t="str">
        <f aca="false">$C36</f>
        <v>Germany</v>
      </c>
      <c r="K36" s="281" t="n">
        <f aca="false">$D36</f>
        <v>34</v>
      </c>
      <c r="L36" s="280" t="str">
        <f aca="false">$E36</f>
        <v>Ivory Coast</v>
      </c>
      <c r="M36" s="284"/>
      <c r="N36" s="284"/>
      <c r="O36" s="288"/>
      <c r="P36" s="281" t="str">
        <f aca="false">IF(($F36&lt;&gt;"")*($G36&lt;&gt;"")*(M36&lt;&gt;"")*(N36&lt;&gt;""),($F36&gt;$G36)*(M36&gt;N36)+($F36=$G36)*(M36=N36)+($F36&lt;$G36)*(M36&lt;N36),"")</f>
        <v/>
      </c>
      <c r="Q36" s="281" t="str">
        <f aca="false">IF((P36&lt;&gt;""),IF(OR($F36&lt;&gt;$G36,PrSettings!$M$4="●"),(($F36-$G36)=(M36-N36))*1,0),"")</f>
        <v/>
      </c>
      <c r="R36" s="281" t="str">
        <f aca="false">IF((P36&lt;&gt;""),($F36=M36)*($G36=N36),"")</f>
        <v/>
      </c>
      <c r="S36" s="281" t="str">
        <f aca="false">IF(P36&lt;&gt;"",IF(ABS($F36-$G36)&gt;=PrSettings!$M$7,(ABS($F36-$G36-M36+N36)&lt;=1)*1,IF(AND(P36,$F36=$G36,$F36&gt;=PrSettings!$M$6),(ABS(M36-$F36)&lt;=1)*1,IF(AND(P36,$F36+$G36&gt;=PrSettings!$M$8),(ABS(M36-$F36)+ABS(N36-$G36)&lt;=1)*1,""))),"")</f>
        <v/>
      </c>
      <c r="T36" s="289"/>
      <c r="V36" s="279" t="n">
        <f aca="false">$B36</f>
        <v>10</v>
      </c>
      <c r="W36" s="280" t="str">
        <f aca="false">$C36</f>
        <v>Germany</v>
      </c>
      <c r="X36" s="281" t="n">
        <f aca="false">$D36</f>
        <v>34</v>
      </c>
      <c r="Y36" s="280" t="str">
        <f aca="false">$E36</f>
        <v>Ivory Coast</v>
      </c>
      <c r="Z36" s="284"/>
      <c r="AA36" s="284"/>
      <c r="AB36" s="288"/>
      <c r="AC36" s="281" t="str">
        <f aca="false">IF(($F36&lt;&gt;"")*($G36&lt;&gt;"")*(Z36&lt;&gt;"")*(AA36&lt;&gt;""),($F36&gt;$G36)*(Z36&gt;AA36)+($F36=$G36)*(Z36=AA36)+($F36&lt;$G36)*(Z36&lt;AA36),"")</f>
        <v/>
      </c>
      <c r="AD36" s="281" t="str">
        <f aca="false">IF((AC36&lt;&gt;""),IF(OR($F36&lt;&gt;$G36,PrSettings!$M$4="●"),(($F36-$G36)=(Z36-AA36))*1,0),"")</f>
        <v/>
      </c>
      <c r="AE36" s="281" t="str">
        <f aca="false">IF((AC36&lt;&gt;""),($F36=Z36)*($G36=AA36),"")</f>
        <v/>
      </c>
      <c r="AF36" s="281" t="str">
        <f aca="false">IF(AC36&lt;&gt;"",IF(ABS($F36-$G36)&gt;=PrSettings!$M$7,(ABS($F36-$G36-Z36+AA36)&lt;=1)*1,IF(AND(AC36,$F36=$G36,$F36&gt;=PrSettings!$M$6),(ABS(Z36-$F36)&lt;=1)*1,IF(AND(AC36,$F36+$G36&gt;=PrSettings!$M$8),(ABS(Z36-$F36)+ABS(AA36-$G36)&lt;=1)*1,""))),"")</f>
        <v/>
      </c>
      <c r="AG36" s="289"/>
      <c r="AI36" s="279" t="n">
        <f aca="false">$B36</f>
        <v>10</v>
      </c>
      <c r="AJ36" s="280" t="str">
        <f aca="false">$C36</f>
        <v>Germany</v>
      </c>
      <c r="AK36" s="281" t="n">
        <f aca="false">$D36</f>
        <v>34</v>
      </c>
      <c r="AL36" s="280" t="str">
        <f aca="false">$E36</f>
        <v>Ivory Coast</v>
      </c>
      <c r="AM36" s="284"/>
      <c r="AN36" s="284"/>
      <c r="AO36" s="288"/>
      <c r="AP36" s="281" t="str">
        <f aca="false">IF(($F36&lt;&gt;"")*($G36&lt;&gt;"")*(AM36&lt;&gt;"")*(AN36&lt;&gt;""),($F36&gt;$G36)*(AM36&gt;AN36)+($F36=$G36)*(AM36=AN36)+($F36&lt;$G36)*(AM36&lt;AN36),"")</f>
        <v/>
      </c>
      <c r="AQ36" s="281" t="str">
        <f aca="false">IF((AP36&lt;&gt;""),IF(OR($F36&lt;&gt;$G36,PrSettings!$M$4="●"),(($F36-$G36)=(AM36-AN36))*1,0),"")</f>
        <v/>
      </c>
      <c r="AR36" s="281" t="str">
        <f aca="false">IF((AP36&lt;&gt;""),($F36=AM36)*($G36=AN36),"")</f>
        <v/>
      </c>
      <c r="AS36" s="281" t="str">
        <f aca="false">IF(AP36&lt;&gt;"",IF(ABS($F36-$G36)&gt;=PrSettings!$M$7,(ABS($F36-$G36-AM36+AN36)&lt;=1)*1,IF(AND(AP36,$F36=$G36,$F36&gt;=PrSettings!$M$6),(ABS(AM36-$F36)&lt;=1)*1,IF(AND(AP36,$F36+$G36&gt;=PrSettings!$M$8),(ABS(AM36-$F36)+ABS(AN36-$G36)&lt;=1)*1,""))),"")</f>
        <v/>
      </c>
      <c r="AT36" s="289"/>
      <c r="AV36" s="279" t="n">
        <f aca="false">$B36</f>
        <v>10</v>
      </c>
      <c r="AW36" s="280" t="str">
        <f aca="false">$C36</f>
        <v>Germany</v>
      </c>
      <c r="AX36" s="281" t="n">
        <f aca="false">$D36</f>
        <v>34</v>
      </c>
      <c r="AY36" s="280" t="str">
        <f aca="false">$E36</f>
        <v>Ivory Coast</v>
      </c>
      <c r="AZ36" s="284"/>
      <c r="BA36" s="284"/>
      <c r="BB36" s="288"/>
      <c r="BC36" s="281" t="str">
        <f aca="false">IF(($F36&lt;&gt;"")*($G36&lt;&gt;"")*(AZ36&lt;&gt;"")*(BA36&lt;&gt;""),($F36&gt;$G36)*(AZ36&gt;BA36)+($F36=$G36)*(AZ36=BA36)+($F36&lt;$G36)*(AZ36&lt;BA36),"")</f>
        <v/>
      </c>
      <c r="BD36" s="281" t="str">
        <f aca="false">IF((BC36&lt;&gt;""),IF(OR($F36&lt;&gt;$G36,PrSettings!$M$4="●"),(($F36-$G36)=(AZ36-BA36))*1,0),"")</f>
        <v/>
      </c>
      <c r="BE36" s="281" t="str">
        <f aca="false">IF((BC36&lt;&gt;""),($F36=AZ36)*($G36=BA36),"")</f>
        <v/>
      </c>
      <c r="BF36" s="281" t="str">
        <f aca="false">IF(BC36&lt;&gt;"",IF(ABS($F36-$G36)&gt;=PrSettings!$M$7,(ABS($F36-$G36-AZ36+BA36)&lt;=1)*1,IF(AND(BC36,$F36=$G36,$F36&gt;=PrSettings!$M$6),(ABS(AZ36-$F36)&lt;=1)*1,IF(AND(BC36,$F36+$G36&gt;=PrSettings!$M$8),(ABS(AZ36-$F36)+ABS(BA36-$G36)&lt;=1)*1,""))),"")</f>
        <v/>
      </c>
      <c r="BG36" s="289"/>
      <c r="BI36" s="279" t="n">
        <f aca="false">$B36</f>
        <v>10</v>
      </c>
      <c r="BJ36" s="280" t="str">
        <f aca="false">$C36</f>
        <v>Germany</v>
      </c>
      <c r="BK36" s="281" t="n">
        <f aca="false">$D36</f>
        <v>34</v>
      </c>
      <c r="BL36" s="280" t="str">
        <f aca="false">$E36</f>
        <v>Ivory Coast</v>
      </c>
      <c r="BM36" s="284"/>
      <c r="BN36" s="284"/>
      <c r="BO36" s="288"/>
      <c r="BP36" s="281" t="str">
        <f aca="false">IF(($F36&lt;&gt;"")*($G36&lt;&gt;"")*(BM36&lt;&gt;"")*(BN36&lt;&gt;""),($F36&gt;$G36)*(BM36&gt;BN36)+($F36=$G36)*(BM36=BN36)+($F36&lt;$G36)*(BM36&lt;BN36),"")</f>
        <v/>
      </c>
      <c r="BQ36" s="281" t="str">
        <f aca="false">IF((BP36&lt;&gt;""),IF(OR($F36&lt;&gt;$G36,PrSettings!$M$4="●"),(($F36-$G36)=(BM36-BN36))*1,0),"")</f>
        <v/>
      </c>
      <c r="BR36" s="281" t="str">
        <f aca="false">IF((BP36&lt;&gt;""),($F36=BM36)*($G36=BN36),"")</f>
        <v/>
      </c>
      <c r="BS36" s="281" t="str">
        <f aca="false">IF(BP36&lt;&gt;"",IF(ABS($F36-$G36)&gt;=PrSettings!$M$7,(ABS($F36-$G36-BM36+BN36)&lt;=1)*1,IF(AND(BP36,$F36=$G36,$F36&gt;=PrSettings!$M$6),(ABS(BM36-$F36)&lt;=1)*1,IF(AND(BP36,$F36+$G36&gt;=PrSettings!$M$8),(ABS(BM36-$F36)+ABS(BN36-$G36)&lt;=1)*1,""))),"")</f>
        <v/>
      </c>
      <c r="BT36" s="289"/>
      <c r="BV36" s="279" t="n">
        <f aca="false">$B36</f>
        <v>10</v>
      </c>
      <c r="BW36" s="280" t="str">
        <f aca="false">$C36</f>
        <v>Germany</v>
      </c>
      <c r="BX36" s="281" t="n">
        <f aca="false">$D36</f>
        <v>34</v>
      </c>
      <c r="BY36" s="280" t="str">
        <f aca="false">$E36</f>
        <v>Ivory Coast</v>
      </c>
      <c r="BZ36" s="284"/>
      <c r="CA36" s="284"/>
      <c r="CB36" s="288"/>
      <c r="CC36" s="281" t="str">
        <f aca="false">IF(($F36&lt;&gt;"")*($G36&lt;&gt;"")*(BZ36&lt;&gt;"")*(CA36&lt;&gt;""),($F36&gt;$G36)*(BZ36&gt;CA36)+($F36=$G36)*(BZ36=CA36)+($F36&lt;$G36)*(BZ36&lt;CA36),"")</f>
        <v/>
      </c>
      <c r="CD36" s="281" t="str">
        <f aca="false">IF((CC36&lt;&gt;""),IF(OR($F36&lt;&gt;$G36,PrSettings!$M$4="●"),(($F36-$G36)=(BZ36-CA36))*1,0),"")</f>
        <v/>
      </c>
      <c r="CE36" s="281" t="str">
        <f aca="false">IF((CC36&lt;&gt;""),($F36=BZ36)*($G36=CA36),"")</f>
        <v/>
      </c>
      <c r="CF36" s="281" t="str">
        <f aca="false">IF(CC36&lt;&gt;"",IF(ABS($F36-$G36)&gt;=PrSettings!$M$7,(ABS($F36-$G36-BZ36+CA36)&lt;=1)*1,IF(AND(CC36,$F36=$G36,$F36&gt;=PrSettings!$M$6),(ABS(BZ36-$F36)&lt;=1)*1,IF(AND(CC36,$F36+$G36&gt;=PrSettings!$M$8),(ABS(BZ36-$F36)+ABS(CA36-$G36)&lt;=1)*1,""))),"")</f>
        <v/>
      </c>
      <c r="CG36" s="289"/>
      <c r="CI36" s="279" t="n">
        <f aca="false">$B36</f>
        <v>10</v>
      </c>
      <c r="CJ36" s="280" t="str">
        <f aca="false">$C36</f>
        <v>Germany</v>
      </c>
      <c r="CK36" s="281" t="n">
        <f aca="false">$D36</f>
        <v>34</v>
      </c>
      <c r="CL36" s="280" t="str">
        <f aca="false">$E36</f>
        <v>Ivory Coast</v>
      </c>
      <c r="CM36" s="284"/>
      <c r="CN36" s="284"/>
      <c r="CO36" s="288"/>
      <c r="CP36" s="281" t="str">
        <f aca="false">IF(($F36&lt;&gt;"")*($G36&lt;&gt;"")*(CM36&lt;&gt;"")*(CN36&lt;&gt;""),($F36&gt;$G36)*(CM36&gt;CN36)+($F36=$G36)*(CM36=CN36)+($F36&lt;$G36)*(CM36&lt;CN36),"")</f>
        <v/>
      </c>
      <c r="CQ36" s="281" t="str">
        <f aca="false">IF((CP36&lt;&gt;""),IF(OR($F36&lt;&gt;$G36,PrSettings!$M$4="●"),(($F36-$G36)=(CM36-CN36))*1,0),"")</f>
        <v/>
      </c>
      <c r="CR36" s="281" t="str">
        <f aca="false">IF((CP36&lt;&gt;""),($F36=CM36)*($G36=CN36),"")</f>
        <v/>
      </c>
      <c r="CS36" s="281" t="str">
        <f aca="false">IF(CP36&lt;&gt;"",IF(ABS($F36-$G36)&gt;=PrSettings!$M$7,(ABS($F36-$G36-CM36+CN36)&lt;=1)*1,IF(AND(CP36,$F36=$G36,$F36&gt;=PrSettings!$M$6),(ABS(CM36-$F36)&lt;=1)*1,IF(AND(CP36,$F36+$G36&gt;=PrSettings!$M$8),(ABS(CM36-$F36)+ABS(CN36-$G36)&lt;=1)*1,""))),"")</f>
        <v/>
      </c>
      <c r="CT36" s="289"/>
      <c r="CV36" s="279" t="n">
        <f aca="false">$B36</f>
        <v>10</v>
      </c>
      <c r="CW36" s="280" t="str">
        <f aca="false">$C36</f>
        <v>Germany</v>
      </c>
      <c r="CX36" s="281" t="n">
        <f aca="false">$D36</f>
        <v>34</v>
      </c>
      <c r="CY36" s="280" t="str">
        <f aca="false">$E36</f>
        <v>Ivory Coast</v>
      </c>
      <c r="CZ36" s="284"/>
      <c r="DA36" s="284"/>
      <c r="DB36" s="288"/>
      <c r="DC36" s="281" t="str">
        <f aca="false">IF(($F36&lt;&gt;"")*($G36&lt;&gt;"")*(CZ36&lt;&gt;"")*(DA36&lt;&gt;""),($F36&gt;$G36)*(CZ36&gt;DA36)+($F36=$G36)*(CZ36=DA36)+($F36&lt;$G36)*(CZ36&lt;DA36),"")</f>
        <v/>
      </c>
      <c r="DD36" s="281" t="str">
        <f aca="false">IF((DC36&lt;&gt;""),IF(OR($F36&lt;&gt;$G36,PrSettings!$M$4="●"),(($F36-$G36)=(CZ36-DA36))*1,0),"")</f>
        <v/>
      </c>
      <c r="DE36" s="281" t="str">
        <f aca="false">IF((DC36&lt;&gt;""),($F36=CZ36)*($G36=DA36),"")</f>
        <v/>
      </c>
      <c r="DF36" s="281" t="str">
        <f aca="false">IF(DC36&lt;&gt;"",IF(ABS($F36-$G36)&gt;=PrSettings!$M$7,(ABS($F36-$G36-CZ36+DA36)&lt;=1)*1,IF(AND(DC36,$F36=$G36,$F36&gt;=PrSettings!$M$6),(ABS(CZ36-$F36)&lt;=1)*1,IF(AND(DC36,$F36+$G36&gt;=PrSettings!$M$8),(ABS(CZ36-$F36)+ABS(DA36-$G36)&lt;=1)*1,""))),"")</f>
        <v/>
      </c>
      <c r="DG36" s="289"/>
      <c r="DI36" s="279" t="n">
        <f aca="false">$B36</f>
        <v>10</v>
      </c>
      <c r="DJ36" s="280" t="str">
        <f aca="false">$C36</f>
        <v>Germany</v>
      </c>
      <c r="DK36" s="281" t="n">
        <f aca="false">$D36</f>
        <v>34</v>
      </c>
      <c r="DL36" s="280" t="str">
        <f aca="false">$E36</f>
        <v>Ivory Coast</v>
      </c>
      <c r="DM36" s="284"/>
      <c r="DN36" s="284"/>
      <c r="DO36" s="288"/>
      <c r="DP36" s="281" t="str">
        <f aca="false">IF(($F36&lt;&gt;"")*($G36&lt;&gt;"")*(DM36&lt;&gt;"")*(DN36&lt;&gt;""),($F36&gt;$G36)*(DM36&gt;DN36)+($F36=$G36)*(DM36=DN36)+($F36&lt;$G36)*(DM36&lt;DN36),"")</f>
        <v/>
      </c>
      <c r="DQ36" s="281" t="str">
        <f aca="false">IF((DP36&lt;&gt;""),IF(OR($F36&lt;&gt;$G36,PrSettings!$M$4="●"),(($F36-$G36)=(DM36-DN36))*1,0),"")</f>
        <v/>
      </c>
      <c r="DR36" s="281" t="str">
        <f aca="false">IF((DP36&lt;&gt;""),($F36=DM36)*($G36=DN36),"")</f>
        <v/>
      </c>
      <c r="DS36" s="281" t="str">
        <f aca="false">IF(DP36&lt;&gt;"",IF(ABS($F36-$G36)&gt;=PrSettings!$M$7,(ABS($F36-$G36-DM36+DN36)&lt;=1)*1,IF(AND(DP36,$F36=$G36,$F36&gt;=PrSettings!$M$6),(ABS(DM36-$F36)&lt;=1)*1,IF(AND(DP36,$F36+$G36&gt;=PrSettings!$M$8),(ABS(DM36-$F36)+ABS(DN36-$G36)&lt;=1)*1,""))),"")</f>
        <v/>
      </c>
      <c r="DT36" s="289"/>
      <c r="DV36" s="279" t="n">
        <f aca="false">$B36</f>
        <v>10</v>
      </c>
      <c r="DW36" s="280" t="str">
        <f aca="false">$C36</f>
        <v>Germany</v>
      </c>
      <c r="DX36" s="281" t="n">
        <f aca="false">$D36</f>
        <v>34</v>
      </c>
      <c r="DY36" s="280" t="str">
        <f aca="false">$E36</f>
        <v>Ivory Coast</v>
      </c>
      <c r="DZ36" s="284"/>
      <c r="EA36" s="284"/>
      <c r="EB36" s="288"/>
      <c r="EC36" s="281" t="str">
        <f aca="false">IF(($F36&lt;&gt;"")*($G36&lt;&gt;"")*(DZ36&lt;&gt;"")*(EA36&lt;&gt;""),($F36&gt;$G36)*(DZ36&gt;EA36)+($F36=$G36)*(DZ36=EA36)+($F36&lt;$G36)*(DZ36&lt;EA36),"")</f>
        <v/>
      </c>
      <c r="ED36" s="281" t="str">
        <f aca="false">IF((EC36&lt;&gt;""),IF(OR($F36&lt;&gt;$G36,PrSettings!$M$4="●"),(($F36-$G36)=(DZ36-EA36))*1,0),"")</f>
        <v/>
      </c>
      <c r="EE36" s="281" t="str">
        <f aca="false">IF((EC36&lt;&gt;""),($F36=DZ36)*($G36=EA36),"")</f>
        <v/>
      </c>
      <c r="EF36" s="281" t="str">
        <f aca="false">IF(EC36&lt;&gt;"",IF(ABS($F36-$G36)&gt;=PrSettings!$M$7,(ABS($F36-$G36-DZ36+EA36)&lt;=1)*1,IF(AND(EC36,$F36=$G36,$F36&gt;=PrSettings!$M$6),(ABS(DZ36-$F36)&lt;=1)*1,IF(AND(EC36,$F36+$G36&gt;=PrSettings!$M$8),(ABS(DZ36-$F36)+ABS(EA36-$G36)&lt;=1)*1,""))),"")</f>
        <v/>
      </c>
      <c r="EG36" s="289"/>
      <c r="EI36" s="279" t="n">
        <f aca="false">$B36</f>
        <v>10</v>
      </c>
      <c r="EJ36" s="280" t="str">
        <f aca="false">$C36</f>
        <v>Germany</v>
      </c>
      <c r="EK36" s="281" t="n">
        <f aca="false">$D36</f>
        <v>34</v>
      </c>
      <c r="EL36" s="280" t="str">
        <f aca="false">$E36</f>
        <v>Ivory Coast</v>
      </c>
      <c r="EM36" s="284"/>
      <c r="EN36" s="284"/>
      <c r="EO36" s="288"/>
      <c r="EP36" s="281" t="str">
        <f aca="false">IF(($F36&lt;&gt;"")*($G36&lt;&gt;"")*(EM36&lt;&gt;"")*(EN36&lt;&gt;""),($F36&gt;$G36)*(EM36&gt;EN36)+($F36=$G36)*(EM36=EN36)+($F36&lt;$G36)*(EM36&lt;EN36),"")</f>
        <v/>
      </c>
      <c r="EQ36" s="281" t="str">
        <f aca="false">IF((EP36&lt;&gt;""),IF(OR($F36&lt;&gt;$G36,PrSettings!$M$4="●"),(($F36-$G36)=(EM36-EN36))*1,0),"")</f>
        <v/>
      </c>
      <c r="ER36" s="281" t="str">
        <f aca="false">IF((EP36&lt;&gt;""),($F36=EM36)*($G36=EN36),"")</f>
        <v/>
      </c>
      <c r="ES36" s="281" t="str">
        <f aca="false">IF(EP36&lt;&gt;"",IF(ABS($F36-$G36)&gt;=PrSettings!$M$7,(ABS($F36-$G36-EM36+EN36)&lt;=1)*1,IF(AND(EP36,$F36=$G36,$F36&gt;=PrSettings!$M$6),(ABS(EM36-$F36)&lt;=1)*1,IF(AND(EP36,$F36+$G36&gt;=PrSettings!$M$8),(ABS(EM36-$F36)+ABS(EN36-$G36)&lt;=1)*1,""))),"")</f>
        <v/>
      </c>
      <c r="ET36" s="289"/>
      <c r="EV36" s="279" t="n">
        <f aca="false">$B36</f>
        <v>10</v>
      </c>
      <c r="EW36" s="280" t="str">
        <f aca="false">$C36</f>
        <v>Germany</v>
      </c>
      <c r="EX36" s="281" t="n">
        <f aca="false">$D36</f>
        <v>34</v>
      </c>
      <c r="EY36" s="280" t="str">
        <f aca="false">$E36</f>
        <v>Ivory Coast</v>
      </c>
      <c r="EZ36" s="284"/>
      <c r="FA36" s="284"/>
      <c r="FB36" s="288"/>
      <c r="FC36" s="281" t="str">
        <f aca="false">IF(($F36&lt;&gt;"")*($G36&lt;&gt;"")*(EZ36&lt;&gt;"")*(FA36&lt;&gt;""),($F36&gt;$G36)*(EZ36&gt;FA36)+($F36=$G36)*(EZ36=FA36)+($F36&lt;$G36)*(EZ36&lt;FA36),"")</f>
        <v/>
      </c>
      <c r="FD36" s="281" t="str">
        <f aca="false">IF((FC36&lt;&gt;""),IF(OR($F36&lt;&gt;$G36,PrSettings!$M$4="●"),(($F36-$G36)=(EZ36-FA36))*1,0),"")</f>
        <v/>
      </c>
      <c r="FE36" s="281" t="str">
        <f aca="false">IF((FC36&lt;&gt;""),($F36=EZ36)*($G36=FA36),"")</f>
        <v/>
      </c>
      <c r="FF36" s="281" t="str">
        <f aca="false">IF(FC36&lt;&gt;"",IF(ABS($F36-$G36)&gt;=PrSettings!$M$7,(ABS($F36-$G36-EZ36+FA36)&lt;=1)*1,IF(AND(FC36,$F36=$G36,$F36&gt;=PrSettings!$M$6),(ABS(EZ36-$F36)&lt;=1)*1,IF(AND(FC36,$F36+$G36&gt;=PrSettings!$M$8),(ABS(EZ36-$F36)+ABS(FA36-$G36)&lt;=1)*1,""))),"")</f>
        <v/>
      </c>
      <c r="FG36" s="289"/>
      <c r="FI36" s="279" t="n">
        <f aca="false">$B36</f>
        <v>10</v>
      </c>
      <c r="FJ36" s="280" t="str">
        <f aca="false">$C36</f>
        <v>Germany</v>
      </c>
      <c r="FK36" s="281" t="n">
        <f aca="false">$D36</f>
        <v>34</v>
      </c>
      <c r="FL36" s="280" t="str">
        <f aca="false">$E36</f>
        <v>Ivory Coast</v>
      </c>
      <c r="FM36" s="284"/>
      <c r="FN36" s="284"/>
      <c r="FO36" s="288"/>
      <c r="FP36" s="281" t="str">
        <f aca="false">IF(($F36&lt;&gt;"")*($G36&lt;&gt;"")*(FM36&lt;&gt;"")*(FN36&lt;&gt;""),($F36&gt;$G36)*(FM36&gt;FN36)+($F36=$G36)*(FM36=FN36)+($F36&lt;$G36)*(FM36&lt;FN36),"")</f>
        <v/>
      </c>
      <c r="FQ36" s="281" t="str">
        <f aca="false">IF((FP36&lt;&gt;""),IF(OR($F36&lt;&gt;$G36,PrSettings!$M$4="●"),(($F36-$G36)=(FM36-FN36))*1,0),"")</f>
        <v/>
      </c>
      <c r="FR36" s="281" t="str">
        <f aca="false">IF((FP36&lt;&gt;""),($F36=FM36)*($G36=FN36),"")</f>
        <v/>
      </c>
      <c r="FS36" s="281" t="str">
        <f aca="false">IF(FP36&lt;&gt;"",IF(ABS($F36-$G36)&gt;=PrSettings!$M$7,(ABS($F36-$G36-FM36+FN36)&lt;=1)*1,IF(AND(FP36,$F36=$G36,$F36&gt;=PrSettings!$M$6),(ABS(FM36-$F36)&lt;=1)*1,IF(AND(FP36,$F36+$G36&gt;=PrSettings!$M$8),(ABS(FM36-$F36)+ABS(FN36-$G36)&lt;=1)*1,""))),"")</f>
        <v/>
      </c>
      <c r="FT36" s="289"/>
      <c r="FV36" s="279" t="n">
        <f aca="false">$B36</f>
        <v>10</v>
      </c>
      <c r="FW36" s="280" t="str">
        <f aca="false">$C36</f>
        <v>Germany</v>
      </c>
      <c r="FX36" s="281" t="n">
        <f aca="false">$D36</f>
        <v>34</v>
      </c>
      <c r="FY36" s="280" t="str">
        <f aca="false">$E36</f>
        <v>Ivory Coast</v>
      </c>
      <c r="FZ36" s="284"/>
      <c r="GA36" s="284"/>
      <c r="GB36" s="288"/>
      <c r="GC36" s="281" t="str">
        <f aca="false">IF(($F36&lt;&gt;"")*($G36&lt;&gt;"")*(FZ36&lt;&gt;"")*(GA36&lt;&gt;""),($F36&gt;$G36)*(FZ36&gt;GA36)+($F36=$G36)*(FZ36=GA36)+($F36&lt;$G36)*(FZ36&lt;GA36),"")</f>
        <v/>
      </c>
      <c r="GD36" s="281" t="str">
        <f aca="false">IF((GC36&lt;&gt;""),IF(OR($F36&lt;&gt;$G36,PrSettings!$M$4="●"),(($F36-$G36)=(FZ36-GA36))*1,0),"")</f>
        <v/>
      </c>
      <c r="GE36" s="281" t="str">
        <f aca="false">IF((GC36&lt;&gt;""),($F36=FZ36)*($G36=GA36),"")</f>
        <v/>
      </c>
      <c r="GF36" s="281" t="str">
        <f aca="false">IF(GC36&lt;&gt;"",IF(ABS($F36-$G36)&gt;=PrSettings!$M$7,(ABS($F36-$G36-FZ36+GA36)&lt;=1)*1,IF(AND(GC36,$F36=$G36,$F36&gt;=PrSettings!$M$6),(ABS(FZ36-$F36)&lt;=1)*1,IF(AND(GC36,$F36+$G36&gt;=PrSettings!$M$8),(ABS(FZ36-$F36)+ABS(GA36-$G36)&lt;=1)*1,""))),"")</f>
        <v/>
      </c>
      <c r="GG36" s="289"/>
      <c r="GI36" s="279" t="n">
        <f aca="false">$B36</f>
        <v>10</v>
      </c>
      <c r="GJ36" s="280" t="str">
        <f aca="false">$C36</f>
        <v>Germany</v>
      </c>
      <c r="GK36" s="281" t="n">
        <f aca="false">$D36</f>
        <v>34</v>
      </c>
      <c r="GL36" s="280" t="str">
        <f aca="false">$E36</f>
        <v>Ivory Coast</v>
      </c>
      <c r="GM36" s="284"/>
      <c r="GN36" s="284"/>
      <c r="GO36" s="288"/>
      <c r="GP36" s="281" t="str">
        <f aca="false">IF(($F36&lt;&gt;"")*($G36&lt;&gt;"")*(GM36&lt;&gt;"")*(GN36&lt;&gt;""),($F36&gt;$G36)*(GM36&gt;GN36)+($F36=$G36)*(GM36=GN36)+($F36&lt;$G36)*(GM36&lt;GN36),"")</f>
        <v/>
      </c>
      <c r="GQ36" s="281" t="str">
        <f aca="false">IF((GP36&lt;&gt;""),IF(OR($F36&lt;&gt;$G36,PrSettings!$M$4="●"),(($F36-$G36)=(GM36-GN36))*1,0),"")</f>
        <v/>
      </c>
      <c r="GR36" s="281" t="str">
        <f aca="false">IF((GP36&lt;&gt;""),($F36=GM36)*($G36=GN36),"")</f>
        <v/>
      </c>
      <c r="GS36" s="281" t="str">
        <f aca="false">IF(GP36&lt;&gt;"",IF(ABS($F36-$G36)&gt;=PrSettings!$M$7,(ABS($F36-$G36-GM36+GN36)&lt;=1)*1,IF(AND(GP36,$F36=$G36,$F36&gt;=PrSettings!$M$6),(ABS(GM36-$F36)&lt;=1)*1,IF(AND(GP36,$F36+$G36&gt;=PrSettings!$M$8),(ABS(GM36-$F36)+ABS(GN36-$G36)&lt;=1)*1,""))),"")</f>
        <v/>
      </c>
      <c r="GT36" s="289"/>
      <c r="GV36" s="279" t="n">
        <f aca="false">$B36</f>
        <v>10</v>
      </c>
      <c r="GW36" s="280" t="str">
        <f aca="false">$C36</f>
        <v>Germany</v>
      </c>
      <c r="GX36" s="281" t="n">
        <f aca="false">$D36</f>
        <v>34</v>
      </c>
      <c r="GY36" s="280" t="str">
        <f aca="false">$E36</f>
        <v>Ivory Coast</v>
      </c>
      <c r="GZ36" s="284"/>
      <c r="HA36" s="284"/>
      <c r="HB36" s="288"/>
      <c r="HC36" s="281" t="str">
        <f aca="false">IF(($F36&lt;&gt;"")*($G36&lt;&gt;"")*(GZ36&lt;&gt;"")*(HA36&lt;&gt;""),($F36&gt;$G36)*(GZ36&gt;HA36)+($F36=$G36)*(GZ36=HA36)+($F36&lt;$G36)*(GZ36&lt;HA36),"")</f>
        <v/>
      </c>
      <c r="HD36" s="281" t="str">
        <f aca="false">IF((HC36&lt;&gt;""),IF(OR($F36&lt;&gt;$G36,PrSettings!$M$4="●"),(($F36-$G36)=(GZ36-HA36))*1,0),"")</f>
        <v/>
      </c>
      <c r="HE36" s="281" t="str">
        <f aca="false">IF((HC36&lt;&gt;""),($F36=GZ36)*($G36=HA36),"")</f>
        <v/>
      </c>
      <c r="HF36" s="281" t="str">
        <f aca="false">IF(HC36&lt;&gt;"",IF(ABS($F36-$G36)&gt;=PrSettings!$M$7,(ABS($F36-$G36-GZ36+HA36)&lt;=1)*1,IF(AND(HC36,$F36=$G36,$F36&gt;=PrSettings!$M$6),(ABS(GZ36-$F36)&lt;=1)*1,IF(AND(HC36,$F36+$G36&gt;=PrSettings!$M$8),(ABS(GZ36-$F36)+ABS(HA36-$G36)&lt;=1)*1,""))),"")</f>
        <v/>
      </c>
      <c r="HG36" s="289"/>
      <c r="HI36" s="279" t="n">
        <f aca="false">$B36</f>
        <v>10</v>
      </c>
      <c r="HJ36" s="280" t="str">
        <f aca="false">$C36</f>
        <v>Germany</v>
      </c>
      <c r="HK36" s="281" t="n">
        <f aca="false">$D36</f>
        <v>34</v>
      </c>
      <c r="HL36" s="280" t="str">
        <f aca="false">$E36</f>
        <v>Ivory Coast</v>
      </c>
      <c r="HM36" s="284"/>
      <c r="HN36" s="284"/>
      <c r="HO36" s="288"/>
      <c r="HP36" s="281" t="str">
        <f aca="false">IF(($F36&lt;&gt;"")*($G36&lt;&gt;"")*(HM36&lt;&gt;"")*(HN36&lt;&gt;""),($F36&gt;$G36)*(HM36&gt;HN36)+($F36=$G36)*(HM36=HN36)+($F36&lt;$G36)*(HM36&lt;HN36),"")</f>
        <v/>
      </c>
      <c r="HQ36" s="281" t="str">
        <f aca="false">IF((HP36&lt;&gt;""),IF(OR($F36&lt;&gt;$G36,PrSettings!$M$4="●"),(($F36-$G36)=(HM36-HN36))*1,0),"")</f>
        <v/>
      </c>
      <c r="HR36" s="281" t="str">
        <f aca="false">IF((HP36&lt;&gt;""),($F36=HM36)*($G36=HN36),"")</f>
        <v/>
      </c>
      <c r="HS36" s="281" t="str">
        <f aca="false">IF(HP36&lt;&gt;"",IF(ABS($F36-$G36)&gt;=PrSettings!$M$7,(ABS($F36-$G36-HM36+HN36)&lt;=1)*1,IF(AND(HP36,$F36=$G36,$F36&gt;=PrSettings!$M$6),(ABS(HM36-$F36)&lt;=1)*1,IF(AND(HP36,$F36+$G36&gt;=PrSettings!$M$8),(ABS(HM36-$F36)+ABS(HN36-$G36)&lt;=1)*1,""))),"")</f>
        <v/>
      </c>
      <c r="HT36" s="289"/>
      <c r="HV36" s="279" t="n">
        <f aca="false">$B36</f>
        <v>10</v>
      </c>
      <c r="HW36" s="280" t="str">
        <f aca="false">$C36</f>
        <v>Germany</v>
      </c>
      <c r="HX36" s="281" t="n">
        <f aca="false">$D36</f>
        <v>34</v>
      </c>
      <c r="HY36" s="280" t="str">
        <f aca="false">$E36</f>
        <v>Ivory Coast</v>
      </c>
      <c r="HZ36" s="284"/>
      <c r="IA36" s="284"/>
      <c r="IB36" s="288"/>
      <c r="IC36" s="281" t="str">
        <f aca="false">IF(($F36&lt;&gt;"")*($G36&lt;&gt;"")*(HZ36&lt;&gt;"")*(IA36&lt;&gt;""),($F36&gt;$G36)*(HZ36&gt;IA36)+($F36=$G36)*(HZ36=IA36)+($F36&lt;$G36)*(HZ36&lt;IA36),"")</f>
        <v/>
      </c>
      <c r="ID36" s="281" t="str">
        <f aca="false">IF((IC36&lt;&gt;""),IF(OR($F36&lt;&gt;$G36,PrSettings!$M$4="●"),(($F36-$G36)=(HZ36-IA36))*1,0),"")</f>
        <v/>
      </c>
      <c r="IE36" s="281" t="str">
        <f aca="false">IF((IC36&lt;&gt;""),($F36=HZ36)*($G36=IA36),"")</f>
        <v/>
      </c>
      <c r="IF36" s="281" t="str">
        <f aca="false">IF(IC36&lt;&gt;"",IF(ABS($F36-$G36)&gt;=PrSettings!$M$7,(ABS($F36-$G36-HZ36+IA36)&lt;=1)*1,IF(AND(IC36,$F36=$G36,$F36&gt;=PrSettings!$M$6),(ABS(HZ36-$F36)&lt;=1)*1,IF(AND(IC36,$F36+$G36&gt;=PrSettings!$M$8),(ABS(HZ36-$F36)+ABS(IA36-$G36)&lt;=1)*1,""))),"")</f>
        <v/>
      </c>
      <c r="IG36" s="289"/>
      <c r="II36" s="279" t="n">
        <f aca="false">$B36</f>
        <v>10</v>
      </c>
      <c r="IJ36" s="280" t="str">
        <f aca="false">$C36</f>
        <v>Germany</v>
      </c>
      <c r="IK36" s="281" t="n">
        <f aca="false">$D36</f>
        <v>34</v>
      </c>
      <c r="IL36" s="280" t="str">
        <f aca="false">$E36</f>
        <v>Ivory Coast</v>
      </c>
      <c r="IM36" s="284"/>
      <c r="IN36" s="284"/>
      <c r="IO36" s="288"/>
      <c r="IP36" s="281" t="str">
        <f aca="false">IF(($F36&lt;&gt;"")*($G36&lt;&gt;"")*(IM36&lt;&gt;"")*(IN36&lt;&gt;""),($F36&gt;$G36)*(IM36&gt;IN36)+($F36=$G36)*(IM36=IN36)+($F36&lt;$G36)*(IM36&lt;IN36),"")</f>
        <v/>
      </c>
      <c r="IQ36" s="281" t="str">
        <f aca="false">IF((IP36&lt;&gt;""),IF(OR($F36&lt;&gt;$G36,PrSettings!$M$4="●"),(($F36-$G36)=(IM36-IN36))*1,0),"")</f>
        <v/>
      </c>
      <c r="IR36" s="281" t="str">
        <f aca="false">IF((IP36&lt;&gt;""),($F36=IM36)*($G36=IN36),"")</f>
        <v/>
      </c>
      <c r="IS36" s="281" t="str">
        <f aca="false">IF(IP36&lt;&gt;"",IF(ABS($F36-$G36)&gt;=PrSettings!$M$7,(ABS($F36-$G36-IM36+IN36)&lt;=1)*1,IF(AND(IP36,$F36=$G36,$F36&gt;=PrSettings!$M$6),(ABS(IM36-$F36)&lt;=1)*1,IF(AND(IP36,$F36+$G36&gt;=PrSettings!$M$8),(ABS(IM36-$F36)+ABS(IN36-$G36)&lt;=1)*1,""))),"")</f>
        <v/>
      </c>
      <c r="IT36" s="289"/>
      <c r="IV36" s="279" t="n">
        <f aca="false">$B36</f>
        <v>10</v>
      </c>
      <c r="IW36" s="280" t="str">
        <f aca="false">$C36</f>
        <v>Germany</v>
      </c>
      <c r="IX36" s="281" t="n">
        <f aca="false">$D36</f>
        <v>34</v>
      </c>
      <c r="IY36" s="280" t="str">
        <f aca="false">$E36</f>
        <v>Ivory Coast</v>
      </c>
      <c r="IZ36" s="284"/>
      <c r="JA36" s="284"/>
      <c r="JB36" s="288"/>
      <c r="JC36" s="281" t="str">
        <f aca="false">IF(($F36&lt;&gt;"")*($G36&lt;&gt;"")*(IZ36&lt;&gt;"")*(JA36&lt;&gt;""),($F36&gt;$G36)*(IZ36&gt;JA36)+($F36=$G36)*(IZ36=JA36)+($F36&lt;$G36)*(IZ36&lt;JA36),"")</f>
        <v/>
      </c>
      <c r="JD36" s="281" t="str">
        <f aca="false">IF((JC36&lt;&gt;""),IF(OR($F36&lt;&gt;$G36,PrSettings!$M$4="●"),(($F36-$G36)=(IZ36-JA36))*1,0),"")</f>
        <v/>
      </c>
      <c r="JE36" s="281" t="str">
        <f aca="false">IF((JC36&lt;&gt;""),($F36=IZ36)*($G36=JA36),"")</f>
        <v/>
      </c>
      <c r="JF36" s="281" t="str">
        <f aca="false">IF(JC36&lt;&gt;"",IF(ABS($F36-$G36)&gt;=PrSettings!$M$7,(ABS($F36-$G36-IZ36+JA36)&lt;=1)*1,IF(AND(JC36,$F36=$G36,$F36&gt;=PrSettings!$M$6),(ABS(IZ36-$F36)&lt;=1)*1,IF(AND(JC36,$F36+$G36&gt;=PrSettings!$M$8),(ABS(IZ36-$F36)+ABS(JA36-$G36)&lt;=1)*1,""))),"")</f>
        <v/>
      </c>
      <c r="JG36" s="289"/>
      <c r="JI36" s="279" t="n">
        <f aca="false">$B36</f>
        <v>10</v>
      </c>
      <c r="JJ36" s="280" t="str">
        <f aca="false">$C36</f>
        <v>Germany</v>
      </c>
      <c r="JK36" s="281" t="n">
        <f aca="false">$D36</f>
        <v>34</v>
      </c>
      <c r="JL36" s="280" t="str">
        <f aca="false">$E36</f>
        <v>Ivory Coast</v>
      </c>
      <c r="JM36" s="284"/>
      <c r="JN36" s="284"/>
      <c r="JO36" s="288"/>
      <c r="JP36" s="281" t="str">
        <f aca="false">IF(($F36&lt;&gt;"")*($G36&lt;&gt;"")*(JM36&lt;&gt;"")*(JN36&lt;&gt;""),($F36&gt;$G36)*(JM36&gt;JN36)+($F36=$G36)*(JM36=JN36)+($F36&lt;$G36)*(JM36&lt;JN36),"")</f>
        <v/>
      </c>
      <c r="JQ36" s="281" t="str">
        <f aca="false">IF((JP36&lt;&gt;""),IF(OR($F36&lt;&gt;$G36,PrSettings!$M$4="●"),(($F36-$G36)=(JM36-JN36))*1,0),"")</f>
        <v/>
      </c>
      <c r="JR36" s="281" t="str">
        <f aca="false">IF((JP36&lt;&gt;""),($F36=JM36)*($G36=JN36),"")</f>
        <v/>
      </c>
      <c r="JS36" s="281" t="str">
        <f aca="false">IF(JP36&lt;&gt;"",IF(ABS($F36-$G36)&gt;=PrSettings!$M$7,(ABS($F36-$G36-JM36+JN36)&lt;=1)*1,IF(AND(JP36,$F36=$G36,$F36&gt;=PrSettings!$M$6),(ABS(JM36-$F36)&lt;=1)*1,IF(AND(JP36,$F36+$G36&gt;=PrSettings!$M$8),(ABS(JM36-$F36)+ABS(JN36-$G36)&lt;=1)*1,""))),"")</f>
        <v/>
      </c>
      <c r="JT36" s="289"/>
      <c r="JV36" s="279" t="n">
        <f aca="false">$B36</f>
        <v>10</v>
      </c>
      <c r="JW36" s="280" t="str">
        <f aca="false">$C36</f>
        <v>Germany</v>
      </c>
      <c r="JX36" s="281" t="n">
        <f aca="false">$D36</f>
        <v>34</v>
      </c>
      <c r="JY36" s="280" t="str">
        <f aca="false">$E36</f>
        <v>Ivory Coast</v>
      </c>
      <c r="JZ36" s="284"/>
      <c r="KA36" s="284"/>
      <c r="KB36" s="288"/>
      <c r="KC36" s="281" t="str">
        <f aca="false">IF(($F36&lt;&gt;"")*($G36&lt;&gt;"")*(JZ36&lt;&gt;"")*(KA36&lt;&gt;""),($F36&gt;$G36)*(JZ36&gt;KA36)+($F36=$G36)*(JZ36=KA36)+($F36&lt;$G36)*(JZ36&lt;KA36),"")</f>
        <v/>
      </c>
      <c r="KD36" s="281" t="str">
        <f aca="false">IF((KC36&lt;&gt;""),IF(OR($F36&lt;&gt;$G36,PrSettings!$M$4="●"),(($F36-$G36)=(JZ36-KA36))*1,0),"")</f>
        <v/>
      </c>
      <c r="KE36" s="281" t="str">
        <f aca="false">IF((KC36&lt;&gt;""),($F36=JZ36)*($G36=KA36),"")</f>
        <v/>
      </c>
      <c r="KF36" s="281" t="str">
        <f aca="false">IF(KC36&lt;&gt;"",IF(ABS($F36-$G36)&gt;=PrSettings!$M$7,(ABS($F36-$G36-JZ36+KA36)&lt;=1)*1,IF(AND(KC36,$F36=$G36,$F36&gt;=PrSettings!$M$6),(ABS(JZ36-$F36)&lt;=1)*1,IF(AND(KC36,$F36+$G36&gt;=PrSettings!$M$8),(ABS(JZ36-$F36)+ABS(KA36-$G36)&lt;=1)*1,""))),"")</f>
        <v/>
      </c>
      <c r="KG36" s="289"/>
      <c r="KI36" s="279" t="n">
        <f aca="false">$B36</f>
        <v>10</v>
      </c>
      <c r="KJ36" s="280" t="str">
        <f aca="false">$C36</f>
        <v>Germany</v>
      </c>
      <c r="KK36" s="281" t="n">
        <f aca="false">$D36</f>
        <v>34</v>
      </c>
      <c r="KL36" s="280" t="str">
        <f aca="false">$E36</f>
        <v>Ivory Coast</v>
      </c>
      <c r="KM36" s="284"/>
      <c r="KN36" s="284"/>
      <c r="KO36" s="288"/>
      <c r="KP36" s="281" t="str">
        <f aca="false">IF(($F36&lt;&gt;"")*($G36&lt;&gt;"")*(KM36&lt;&gt;"")*(KN36&lt;&gt;""),($F36&gt;$G36)*(KM36&gt;KN36)+($F36=$G36)*(KM36=KN36)+($F36&lt;$G36)*(KM36&lt;KN36),"")</f>
        <v/>
      </c>
      <c r="KQ36" s="281" t="str">
        <f aca="false">IF((KP36&lt;&gt;""),IF(OR($F36&lt;&gt;$G36,PrSettings!$M$4="●"),(($F36-$G36)=(KM36-KN36))*1,0),"")</f>
        <v/>
      </c>
      <c r="KR36" s="281" t="str">
        <f aca="false">IF((KP36&lt;&gt;""),($F36=KM36)*($G36=KN36),"")</f>
        <v/>
      </c>
      <c r="KS36" s="281" t="str">
        <f aca="false">IF(KP36&lt;&gt;"",IF(ABS($F36-$G36)&gt;=PrSettings!$M$7,(ABS($F36-$G36-KM36+KN36)&lt;=1)*1,IF(AND(KP36,$F36=$G36,$F36&gt;=PrSettings!$M$6),(ABS(KM36-$F36)&lt;=1)*1,IF(AND(KP36,$F36+$G36&gt;=PrSettings!$M$8),(ABS(KM36-$F36)+ABS(KN36-$G36)&lt;=1)*1,""))),"")</f>
        <v/>
      </c>
      <c r="KT36" s="289"/>
      <c r="KV36" s="279" t="n">
        <f aca="false">$B36</f>
        <v>10</v>
      </c>
      <c r="KW36" s="280" t="str">
        <f aca="false">$C36</f>
        <v>Germany</v>
      </c>
      <c r="KX36" s="281" t="n">
        <f aca="false">$D36</f>
        <v>34</v>
      </c>
      <c r="KY36" s="280" t="str">
        <f aca="false">$E36</f>
        <v>Ivory Coast</v>
      </c>
      <c r="KZ36" s="284"/>
      <c r="LA36" s="284"/>
      <c r="LB36" s="288"/>
      <c r="LC36" s="281" t="str">
        <f aca="false">IF(($F36&lt;&gt;"")*($G36&lt;&gt;"")*(KZ36&lt;&gt;"")*(LA36&lt;&gt;""),($F36&gt;$G36)*(KZ36&gt;LA36)+($F36=$G36)*(KZ36=LA36)+($F36&lt;$G36)*(KZ36&lt;LA36),"")</f>
        <v/>
      </c>
      <c r="LD36" s="281" t="str">
        <f aca="false">IF((LC36&lt;&gt;""),IF(OR($F36&lt;&gt;$G36,PrSettings!$M$4="●"),(($F36-$G36)=(KZ36-LA36))*1,0),"")</f>
        <v/>
      </c>
      <c r="LE36" s="281" t="str">
        <f aca="false">IF((LC36&lt;&gt;""),($F36=KZ36)*($G36=LA36),"")</f>
        <v/>
      </c>
      <c r="LF36" s="281" t="str">
        <f aca="false">IF(LC36&lt;&gt;"",IF(ABS($F36-$G36)&gt;=PrSettings!$M$7,(ABS($F36-$G36-KZ36+LA36)&lt;=1)*1,IF(AND(LC36,$F36=$G36,$F36&gt;=PrSettings!$M$6),(ABS(KZ36-$F36)&lt;=1)*1,IF(AND(LC36,$F36+$G36&gt;=PrSettings!$M$8),(ABS(KZ36-$F36)+ABS(LA36-$G36)&lt;=1)*1,""))),"")</f>
        <v/>
      </c>
      <c r="LG36" s="289"/>
      <c r="LI36" s="279" t="n">
        <f aca="false">$B36</f>
        <v>10</v>
      </c>
      <c r="LJ36" s="280" t="str">
        <f aca="false">$C36</f>
        <v>Germany</v>
      </c>
      <c r="LK36" s="281" t="n">
        <f aca="false">$D36</f>
        <v>34</v>
      </c>
      <c r="LL36" s="280" t="str">
        <f aca="false">$E36</f>
        <v>Ivory Coast</v>
      </c>
      <c r="LM36" s="284"/>
      <c r="LN36" s="284"/>
      <c r="LO36" s="288"/>
      <c r="LP36" s="281" t="str">
        <f aca="false">IF(($F36&lt;&gt;"")*($G36&lt;&gt;"")*(LM36&lt;&gt;"")*(LN36&lt;&gt;""),($F36&gt;$G36)*(LM36&gt;LN36)+($F36=$G36)*(LM36=LN36)+($F36&lt;$G36)*(LM36&lt;LN36),"")</f>
        <v/>
      </c>
      <c r="LQ36" s="281" t="str">
        <f aca="false">IF((LP36&lt;&gt;""),IF(OR($F36&lt;&gt;$G36,PrSettings!$M$4="●"),(($F36-$G36)=(LM36-LN36))*1,0),"")</f>
        <v/>
      </c>
      <c r="LR36" s="281" t="str">
        <f aca="false">IF((LP36&lt;&gt;""),($F36=LM36)*($G36=LN36),"")</f>
        <v/>
      </c>
      <c r="LS36" s="281" t="str">
        <f aca="false">IF(LP36&lt;&gt;"",IF(ABS($F36-$G36)&gt;=PrSettings!$M$7,(ABS($F36-$G36-LM36+LN36)&lt;=1)*1,IF(AND(LP36,$F36=$G36,$F36&gt;=PrSettings!$M$6),(ABS(LM36-$F36)&lt;=1)*1,IF(AND(LP36,$F36+$G36&gt;=PrSettings!$M$8),(ABS(LM36-$F36)+ABS(LN36-$G36)&lt;=1)*1,""))),"")</f>
        <v/>
      </c>
      <c r="LT36" s="289"/>
      <c r="LV36" s="279" t="n">
        <f aca="false">$B36</f>
        <v>10</v>
      </c>
      <c r="LW36" s="280" t="str">
        <f aca="false">$C36</f>
        <v>Germany</v>
      </c>
      <c r="LX36" s="281" t="n">
        <f aca="false">$D36</f>
        <v>34</v>
      </c>
      <c r="LY36" s="280" t="str">
        <f aca="false">$E36</f>
        <v>Ivory Coast</v>
      </c>
      <c r="LZ36" s="284"/>
      <c r="MA36" s="284"/>
      <c r="MB36" s="288"/>
      <c r="MC36" s="281" t="str">
        <f aca="false">IF(($F36&lt;&gt;"")*($G36&lt;&gt;"")*(LZ36&lt;&gt;"")*(MA36&lt;&gt;""),($F36&gt;$G36)*(LZ36&gt;MA36)+($F36=$G36)*(LZ36=MA36)+($F36&lt;$G36)*(LZ36&lt;MA36),"")</f>
        <v/>
      </c>
      <c r="MD36" s="281" t="str">
        <f aca="false">IF((MC36&lt;&gt;""),IF(OR($F36&lt;&gt;$G36,PrSettings!$M$4="●"),(($F36-$G36)=(LZ36-MA36))*1,0),"")</f>
        <v/>
      </c>
      <c r="ME36" s="281" t="str">
        <f aca="false">IF((MC36&lt;&gt;""),($F36=LZ36)*($G36=MA36),"")</f>
        <v/>
      </c>
      <c r="MF36" s="281" t="str">
        <f aca="false">IF(MC36&lt;&gt;"",IF(ABS($F36-$G36)&gt;=PrSettings!$M$7,(ABS($F36-$G36-LZ36+MA36)&lt;=1)*1,IF(AND(MC36,$F36=$G36,$F36&gt;=PrSettings!$M$6),(ABS(LZ36-$F36)&lt;=1)*1,IF(AND(MC36,$F36+$G36&gt;=PrSettings!$M$8),(ABS(LZ36-$F36)+ABS(MA36-$G36)&lt;=1)*1,""))),"")</f>
        <v/>
      </c>
      <c r="MG36" s="289"/>
    </row>
    <row r="37" customFormat="false" ht="15.75" hidden="false" customHeight="false" outlineLevel="0" collapsed="false">
      <c r="B37" s="279" t="n">
        <f aca="false">INDEX(Groups!$C$7:$C$65,MATCH(C37,Groups!$D$7:$D$65,0))</f>
        <v>23</v>
      </c>
      <c r="C37" s="280" t="str">
        <f aca="false">CalcE!$P$25</f>
        <v>Ecuador</v>
      </c>
      <c r="D37" s="281" t="n">
        <f aca="false">INDEX(Groups!$C$7:$C$65,MATCH(E37,Groups!$D$7:$D$65,0))</f>
        <v>82</v>
      </c>
      <c r="E37" s="280" t="str">
        <f aca="false">CalcE!$Q$25</f>
        <v>Curaçao</v>
      </c>
      <c r="F37" s="282" t="n">
        <f aca="false">CalcE!$R$25</f>
        <v>2</v>
      </c>
      <c r="G37" s="283" t="n">
        <f aca="false">CalcE!$S$25</f>
        <v>0</v>
      </c>
      <c r="I37" s="279" t="n">
        <f aca="false">$B37</f>
        <v>23</v>
      </c>
      <c r="J37" s="280" t="str">
        <f aca="false">$C37</f>
        <v>Ecuador</v>
      </c>
      <c r="K37" s="281" t="n">
        <f aca="false">$D37</f>
        <v>82</v>
      </c>
      <c r="L37" s="280" t="str">
        <f aca="false">$E37</f>
        <v>Curaçao</v>
      </c>
      <c r="M37" s="284"/>
      <c r="N37" s="284"/>
      <c r="O37" s="288"/>
      <c r="P37" s="281" t="str">
        <f aca="false">IF(($F37&lt;&gt;"")*($G37&lt;&gt;"")*(M37&lt;&gt;"")*(N37&lt;&gt;""),($F37&gt;$G37)*(M37&gt;N37)+($F37=$G37)*(M37=N37)+($F37&lt;$G37)*(M37&lt;N37),"")</f>
        <v/>
      </c>
      <c r="Q37" s="281" t="str">
        <f aca="false">IF((P37&lt;&gt;""),IF(OR($F37&lt;&gt;$G37,PrSettings!$M$4="●"),(($F37-$G37)=(M37-N37))*1,0),"")</f>
        <v/>
      </c>
      <c r="R37" s="281" t="str">
        <f aca="false">IF((P37&lt;&gt;""),($F37=M37)*($G37=N37),"")</f>
        <v/>
      </c>
      <c r="S37" s="281" t="str">
        <f aca="false">IF(P37&lt;&gt;"",IF(ABS($F37-$G37)&gt;=PrSettings!$M$7,(ABS($F37-$G37-M37+N37)&lt;=1)*1,IF(AND(P37,$F37=$G37,$F37&gt;=PrSettings!$M$6),(ABS(M37-$F37)&lt;=1)*1,IF(AND(P37,$F37+$G37&gt;=PrSettings!$M$8),(ABS(M37-$F37)+ABS(N37-$G37)&lt;=1)*1,""))),"")</f>
        <v/>
      </c>
      <c r="T37" s="289"/>
      <c r="V37" s="279" t="n">
        <f aca="false">$B37</f>
        <v>23</v>
      </c>
      <c r="W37" s="280" t="str">
        <f aca="false">$C37</f>
        <v>Ecuador</v>
      </c>
      <c r="X37" s="281" t="n">
        <f aca="false">$D37</f>
        <v>82</v>
      </c>
      <c r="Y37" s="280" t="str">
        <f aca="false">$E37</f>
        <v>Curaçao</v>
      </c>
      <c r="Z37" s="284"/>
      <c r="AA37" s="284"/>
      <c r="AB37" s="288"/>
      <c r="AC37" s="281" t="str">
        <f aca="false">IF(($F37&lt;&gt;"")*($G37&lt;&gt;"")*(Z37&lt;&gt;"")*(AA37&lt;&gt;""),($F37&gt;$G37)*(Z37&gt;AA37)+($F37=$G37)*(Z37=AA37)+($F37&lt;$G37)*(Z37&lt;AA37),"")</f>
        <v/>
      </c>
      <c r="AD37" s="281" t="str">
        <f aca="false">IF((AC37&lt;&gt;""),IF(OR($F37&lt;&gt;$G37,PrSettings!$M$4="●"),(($F37-$G37)=(Z37-AA37))*1,0),"")</f>
        <v/>
      </c>
      <c r="AE37" s="281" t="str">
        <f aca="false">IF((AC37&lt;&gt;""),($F37=Z37)*($G37=AA37),"")</f>
        <v/>
      </c>
      <c r="AF37" s="281" t="str">
        <f aca="false">IF(AC37&lt;&gt;"",IF(ABS($F37-$G37)&gt;=PrSettings!$M$7,(ABS($F37-$G37-Z37+AA37)&lt;=1)*1,IF(AND(AC37,$F37=$G37,$F37&gt;=PrSettings!$M$6),(ABS(Z37-$F37)&lt;=1)*1,IF(AND(AC37,$F37+$G37&gt;=PrSettings!$M$8),(ABS(Z37-$F37)+ABS(AA37-$G37)&lt;=1)*1,""))),"")</f>
        <v/>
      </c>
      <c r="AG37" s="289"/>
      <c r="AI37" s="279" t="n">
        <f aca="false">$B37</f>
        <v>23</v>
      </c>
      <c r="AJ37" s="280" t="str">
        <f aca="false">$C37</f>
        <v>Ecuador</v>
      </c>
      <c r="AK37" s="281" t="n">
        <f aca="false">$D37</f>
        <v>82</v>
      </c>
      <c r="AL37" s="280" t="str">
        <f aca="false">$E37</f>
        <v>Curaçao</v>
      </c>
      <c r="AM37" s="284"/>
      <c r="AN37" s="284"/>
      <c r="AO37" s="288"/>
      <c r="AP37" s="281" t="str">
        <f aca="false">IF(($F37&lt;&gt;"")*($G37&lt;&gt;"")*(AM37&lt;&gt;"")*(AN37&lt;&gt;""),($F37&gt;$G37)*(AM37&gt;AN37)+($F37=$G37)*(AM37=AN37)+($F37&lt;$G37)*(AM37&lt;AN37),"")</f>
        <v/>
      </c>
      <c r="AQ37" s="281" t="str">
        <f aca="false">IF((AP37&lt;&gt;""),IF(OR($F37&lt;&gt;$G37,PrSettings!$M$4="●"),(($F37-$G37)=(AM37-AN37))*1,0),"")</f>
        <v/>
      </c>
      <c r="AR37" s="281" t="str">
        <f aca="false">IF((AP37&lt;&gt;""),($F37=AM37)*($G37=AN37),"")</f>
        <v/>
      </c>
      <c r="AS37" s="281" t="str">
        <f aca="false">IF(AP37&lt;&gt;"",IF(ABS($F37-$G37)&gt;=PrSettings!$M$7,(ABS($F37-$G37-AM37+AN37)&lt;=1)*1,IF(AND(AP37,$F37=$G37,$F37&gt;=PrSettings!$M$6),(ABS(AM37-$F37)&lt;=1)*1,IF(AND(AP37,$F37+$G37&gt;=PrSettings!$M$8),(ABS(AM37-$F37)+ABS(AN37-$G37)&lt;=1)*1,""))),"")</f>
        <v/>
      </c>
      <c r="AT37" s="289"/>
      <c r="AV37" s="279" t="n">
        <f aca="false">$B37</f>
        <v>23</v>
      </c>
      <c r="AW37" s="280" t="str">
        <f aca="false">$C37</f>
        <v>Ecuador</v>
      </c>
      <c r="AX37" s="281" t="n">
        <f aca="false">$D37</f>
        <v>82</v>
      </c>
      <c r="AY37" s="280" t="str">
        <f aca="false">$E37</f>
        <v>Curaçao</v>
      </c>
      <c r="AZ37" s="284"/>
      <c r="BA37" s="284"/>
      <c r="BB37" s="288"/>
      <c r="BC37" s="281" t="str">
        <f aca="false">IF(($F37&lt;&gt;"")*($G37&lt;&gt;"")*(AZ37&lt;&gt;"")*(BA37&lt;&gt;""),($F37&gt;$G37)*(AZ37&gt;BA37)+($F37=$G37)*(AZ37=BA37)+($F37&lt;$G37)*(AZ37&lt;BA37),"")</f>
        <v/>
      </c>
      <c r="BD37" s="281" t="str">
        <f aca="false">IF((BC37&lt;&gt;""),IF(OR($F37&lt;&gt;$G37,PrSettings!$M$4="●"),(($F37-$G37)=(AZ37-BA37))*1,0),"")</f>
        <v/>
      </c>
      <c r="BE37" s="281" t="str">
        <f aca="false">IF((BC37&lt;&gt;""),($F37=AZ37)*($G37=BA37),"")</f>
        <v/>
      </c>
      <c r="BF37" s="281" t="str">
        <f aca="false">IF(BC37&lt;&gt;"",IF(ABS($F37-$G37)&gt;=PrSettings!$M$7,(ABS($F37-$G37-AZ37+BA37)&lt;=1)*1,IF(AND(BC37,$F37=$G37,$F37&gt;=PrSettings!$M$6),(ABS(AZ37-$F37)&lt;=1)*1,IF(AND(BC37,$F37+$G37&gt;=PrSettings!$M$8),(ABS(AZ37-$F37)+ABS(BA37-$G37)&lt;=1)*1,""))),"")</f>
        <v/>
      </c>
      <c r="BG37" s="289"/>
      <c r="BI37" s="279" t="n">
        <f aca="false">$B37</f>
        <v>23</v>
      </c>
      <c r="BJ37" s="280" t="str">
        <f aca="false">$C37</f>
        <v>Ecuador</v>
      </c>
      <c r="BK37" s="281" t="n">
        <f aca="false">$D37</f>
        <v>82</v>
      </c>
      <c r="BL37" s="280" t="str">
        <f aca="false">$E37</f>
        <v>Curaçao</v>
      </c>
      <c r="BM37" s="284"/>
      <c r="BN37" s="284"/>
      <c r="BO37" s="288"/>
      <c r="BP37" s="281" t="str">
        <f aca="false">IF(($F37&lt;&gt;"")*($G37&lt;&gt;"")*(BM37&lt;&gt;"")*(BN37&lt;&gt;""),($F37&gt;$G37)*(BM37&gt;BN37)+($F37=$G37)*(BM37=BN37)+($F37&lt;$G37)*(BM37&lt;BN37),"")</f>
        <v/>
      </c>
      <c r="BQ37" s="281" t="str">
        <f aca="false">IF((BP37&lt;&gt;""),IF(OR($F37&lt;&gt;$G37,PrSettings!$M$4="●"),(($F37-$G37)=(BM37-BN37))*1,0),"")</f>
        <v/>
      </c>
      <c r="BR37" s="281" t="str">
        <f aca="false">IF((BP37&lt;&gt;""),($F37=BM37)*($G37=BN37),"")</f>
        <v/>
      </c>
      <c r="BS37" s="281" t="str">
        <f aca="false">IF(BP37&lt;&gt;"",IF(ABS($F37-$G37)&gt;=PrSettings!$M$7,(ABS($F37-$G37-BM37+BN37)&lt;=1)*1,IF(AND(BP37,$F37=$G37,$F37&gt;=PrSettings!$M$6),(ABS(BM37-$F37)&lt;=1)*1,IF(AND(BP37,$F37+$G37&gt;=PrSettings!$M$8),(ABS(BM37-$F37)+ABS(BN37-$G37)&lt;=1)*1,""))),"")</f>
        <v/>
      </c>
      <c r="BT37" s="289"/>
      <c r="BV37" s="279" t="n">
        <f aca="false">$B37</f>
        <v>23</v>
      </c>
      <c r="BW37" s="280" t="str">
        <f aca="false">$C37</f>
        <v>Ecuador</v>
      </c>
      <c r="BX37" s="281" t="n">
        <f aca="false">$D37</f>
        <v>82</v>
      </c>
      <c r="BY37" s="280" t="str">
        <f aca="false">$E37</f>
        <v>Curaçao</v>
      </c>
      <c r="BZ37" s="284"/>
      <c r="CA37" s="284"/>
      <c r="CB37" s="288"/>
      <c r="CC37" s="281" t="str">
        <f aca="false">IF(($F37&lt;&gt;"")*($G37&lt;&gt;"")*(BZ37&lt;&gt;"")*(CA37&lt;&gt;""),($F37&gt;$G37)*(BZ37&gt;CA37)+($F37=$G37)*(BZ37=CA37)+($F37&lt;$G37)*(BZ37&lt;CA37),"")</f>
        <v/>
      </c>
      <c r="CD37" s="281" t="str">
        <f aca="false">IF((CC37&lt;&gt;""),IF(OR($F37&lt;&gt;$G37,PrSettings!$M$4="●"),(($F37-$G37)=(BZ37-CA37))*1,0),"")</f>
        <v/>
      </c>
      <c r="CE37" s="281" t="str">
        <f aca="false">IF((CC37&lt;&gt;""),($F37=BZ37)*($G37=CA37),"")</f>
        <v/>
      </c>
      <c r="CF37" s="281" t="str">
        <f aca="false">IF(CC37&lt;&gt;"",IF(ABS($F37-$G37)&gt;=PrSettings!$M$7,(ABS($F37-$G37-BZ37+CA37)&lt;=1)*1,IF(AND(CC37,$F37=$G37,$F37&gt;=PrSettings!$M$6),(ABS(BZ37-$F37)&lt;=1)*1,IF(AND(CC37,$F37+$G37&gt;=PrSettings!$M$8),(ABS(BZ37-$F37)+ABS(CA37-$G37)&lt;=1)*1,""))),"")</f>
        <v/>
      </c>
      <c r="CG37" s="289"/>
      <c r="CI37" s="279" t="n">
        <f aca="false">$B37</f>
        <v>23</v>
      </c>
      <c r="CJ37" s="280" t="str">
        <f aca="false">$C37</f>
        <v>Ecuador</v>
      </c>
      <c r="CK37" s="281" t="n">
        <f aca="false">$D37</f>
        <v>82</v>
      </c>
      <c r="CL37" s="280" t="str">
        <f aca="false">$E37</f>
        <v>Curaçao</v>
      </c>
      <c r="CM37" s="284"/>
      <c r="CN37" s="284"/>
      <c r="CO37" s="288"/>
      <c r="CP37" s="281" t="str">
        <f aca="false">IF(($F37&lt;&gt;"")*($G37&lt;&gt;"")*(CM37&lt;&gt;"")*(CN37&lt;&gt;""),($F37&gt;$G37)*(CM37&gt;CN37)+($F37=$G37)*(CM37=CN37)+($F37&lt;$G37)*(CM37&lt;CN37),"")</f>
        <v/>
      </c>
      <c r="CQ37" s="281" t="str">
        <f aca="false">IF((CP37&lt;&gt;""),IF(OR($F37&lt;&gt;$G37,PrSettings!$M$4="●"),(($F37-$G37)=(CM37-CN37))*1,0),"")</f>
        <v/>
      </c>
      <c r="CR37" s="281" t="str">
        <f aca="false">IF((CP37&lt;&gt;""),($F37=CM37)*($G37=CN37),"")</f>
        <v/>
      </c>
      <c r="CS37" s="281" t="str">
        <f aca="false">IF(CP37&lt;&gt;"",IF(ABS($F37-$G37)&gt;=PrSettings!$M$7,(ABS($F37-$G37-CM37+CN37)&lt;=1)*1,IF(AND(CP37,$F37=$G37,$F37&gt;=PrSettings!$M$6),(ABS(CM37-$F37)&lt;=1)*1,IF(AND(CP37,$F37+$G37&gt;=PrSettings!$M$8),(ABS(CM37-$F37)+ABS(CN37-$G37)&lt;=1)*1,""))),"")</f>
        <v/>
      </c>
      <c r="CT37" s="289"/>
      <c r="CV37" s="279" t="n">
        <f aca="false">$B37</f>
        <v>23</v>
      </c>
      <c r="CW37" s="280" t="str">
        <f aca="false">$C37</f>
        <v>Ecuador</v>
      </c>
      <c r="CX37" s="281" t="n">
        <f aca="false">$D37</f>
        <v>82</v>
      </c>
      <c r="CY37" s="280" t="str">
        <f aca="false">$E37</f>
        <v>Curaçao</v>
      </c>
      <c r="CZ37" s="284"/>
      <c r="DA37" s="284"/>
      <c r="DB37" s="288"/>
      <c r="DC37" s="281" t="str">
        <f aca="false">IF(($F37&lt;&gt;"")*($G37&lt;&gt;"")*(CZ37&lt;&gt;"")*(DA37&lt;&gt;""),($F37&gt;$G37)*(CZ37&gt;DA37)+($F37=$G37)*(CZ37=DA37)+($F37&lt;$G37)*(CZ37&lt;DA37),"")</f>
        <v/>
      </c>
      <c r="DD37" s="281" t="str">
        <f aca="false">IF((DC37&lt;&gt;""),IF(OR($F37&lt;&gt;$G37,PrSettings!$M$4="●"),(($F37-$G37)=(CZ37-DA37))*1,0),"")</f>
        <v/>
      </c>
      <c r="DE37" s="281" t="str">
        <f aca="false">IF((DC37&lt;&gt;""),($F37=CZ37)*($G37=DA37),"")</f>
        <v/>
      </c>
      <c r="DF37" s="281" t="str">
        <f aca="false">IF(DC37&lt;&gt;"",IF(ABS($F37-$G37)&gt;=PrSettings!$M$7,(ABS($F37-$G37-CZ37+DA37)&lt;=1)*1,IF(AND(DC37,$F37=$G37,$F37&gt;=PrSettings!$M$6),(ABS(CZ37-$F37)&lt;=1)*1,IF(AND(DC37,$F37+$G37&gt;=PrSettings!$M$8),(ABS(CZ37-$F37)+ABS(DA37-$G37)&lt;=1)*1,""))),"")</f>
        <v/>
      </c>
      <c r="DG37" s="289"/>
      <c r="DI37" s="279" t="n">
        <f aca="false">$B37</f>
        <v>23</v>
      </c>
      <c r="DJ37" s="280" t="str">
        <f aca="false">$C37</f>
        <v>Ecuador</v>
      </c>
      <c r="DK37" s="281" t="n">
        <f aca="false">$D37</f>
        <v>82</v>
      </c>
      <c r="DL37" s="280" t="str">
        <f aca="false">$E37</f>
        <v>Curaçao</v>
      </c>
      <c r="DM37" s="284"/>
      <c r="DN37" s="284"/>
      <c r="DO37" s="288"/>
      <c r="DP37" s="281" t="str">
        <f aca="false">IF(($F37&lt;&gt;"")*($G37&lt;&gt;"")*(DM37&lt;&gt;"")*(DN37&lt;&gt;""),($F37&gt;$G37)*(DM37&gt;DN37)+($F37=$G37)*(DM37=DN37)+($F37&lt;$G37)*(DM37&lt;DN37),"")</f>
        <v/>
      </c>
      <c r="DQ37" s="281" t="str">
        <f aca="false">IF((DP37&lt;&gt;""),IF(OR($F37&lt;&gt;$G37,PrSettings!$M$4="●"),(($F37-$G37)=(DM37-DN37))*1,0),"")</f>
        <v/>
      </c>
      <c r="DR37" s="281" t="str">
        <f aca="false">IF((DP37&lt;&gt;""),($F37=DM37)*($G37=DN37),"")</f>
        <v/>
      </c>
      <c r="DS37" s="281" t="str">
        <f aca="false">IF(DP37&lt;&gt;"",IF(ABS($F37-$G37)&gt;=PrSettings!$M$7,(ABS($F37-$G37-DM37+DN37)&lt;=1)*1,IF(AND(DP37,$F37=$G37,$F37&gt;=PrSettings!$M$6),(ABS(DM37-$F37)&lt;=1)*1,IF(AND(DP37,$F37+$G37&gt;=PrSettings!$M$8),(ABS(DM37-$F37)+ABS(DN37-$G37)&lt;=1)*1,""))),"")</f>
        <v/>
      </c>
      <c r="DT37" s="289"/>
      <c r="DV37" s="279" t="n">
        <f aca="false">$B37</f>
        <v>23</v>
      </c>
      <c r="DW37" s="280" t="str">
        <f aca="false">$C37</f>
        <v>Ecuador</v>
      </c>
      <c r="DX37" s="281" t="n">
        <f aca="false">$D37</f>
        <v>82</v>
      </c>
      <c r="DY37" s="280" t="str">
        <f aca="false">$E37</f>
        <v>Curaçao</v>
      </c>
      <c r="DZ37" s="284"/>
      <c r="EA37" s="284"/>
      <c r="EB37" s="288"/>
      <c r="EC37" s="281" t="str">
        <f aca="false">IF(($F37&lt;&gt;"")*($G37&lt;&gt;"")*(DZ37&lt;&gt;"")*(EA37&lt;&gt;""),($F37&gt;$G37)*(DZ37&gt;EA37)+($F37=$G37)*(DZ37=EA37)+($F37&lt;$G37)*(DZ37&lt;EA37),"")</f>
        <v/>
      </c>
      <c r="ED37" s="281" t="str">
        <f aca="false">IF((EC37&lt;&gt;""),IF(OR($F37&lt;&gt;$G37,PrSettings!$M$4="●"),(($F37-$G37)=(DZ37-EA37))*1,0),"")</f>
        <v/>
      </c>
      <c r="EE37" s="281" t="str">
        <f aca="false">IF((EC37&lt;&gt;""),($F37=DZ37)*($G37=EA37),"")</f>
        <v/>
      </c>
      <c r="EF37" s="281" t="str">
        <f aca="false">IF(EC37&lt;&gt;"",IF(ABS($F37-$G37)&gt;=PrSettings!$M$7,(ABS($F37-$G37-DZ37+EA37)&lt;=1)*1,IF(AND(EC37,$F37=$G37,$F37&gt;=PrSettings!$M$6),(ABS(DZ37-$F37)&lt;=1)*1,IF(AND(EC37,$F37+$G37&gt;=PrSettings!$M$8),(ABS(DZ37-$F37)+ABS(EA37-$G37)&lt;=1)*1,""))),"")</f>
        <v/>
      </c>
      <c r="EG37" s="289"/>
      <c r="EI37" s="279" t="n">
        <f aca="false">$B37</f>
        <v>23</v>
      </c>
      <c r="EJ37" s="280" t="str">
        <f aca="false">$C37</f>
        <v>Ecuador</v>
      </c>
      <c r="EK37" s="281" t="n">
        <f aca="false">$D37</f>
        <v>82</v>
      </c>
      <c r="EL37" s="280" t="str">
        <f aca="false">$E37</f>
        <v>Curaçao</v>
      </c>
      <c r="EM37" s="284"/>
      <c r="EN37" s="284"/>
      <c r="EO37" s="288"/>
      <c r="EP37" s="281" t="str">
        <f aca="false">IF(($F37&lt;&gt;"")*($G37&lt;&gt;"")*(EM37&lt;&gt;"")*(EN37&lt;&gt;""),($F37&gt;$G37)*(EM37&gt;EN37)+($F37=$G37)*(EM37=EN37)+($F37&lt;$G37)*(EM37&lt;EN37),"")</f>
        <v/>
      </c>
      <c r="EQ37" s="281" t="str">
        <f aca="false">IF((EP37&lt;&gt;""),IF(OR($F37&lt;&gt;$G37,PrSettings!$M$4="●"),(($F37-$G37)=(EM37-EN37))*1,0),"")</f>
        <v/>
      </c>
      <c r="ER37" s="281" t="str">
        <f aca="false">IF((EP37&lt;&gt;""),($F37=EM37)*($G37=EN37),"")</f>
        <v/>
      </c>
      <c r="ES37" s="281" t="str">
        <f aca="false">IF(EP37&lt;&gt;"",IF(ABS($F37-$G37)&gt;=PrSettings!$M$7,(ABS($F37-$G37-EM37+EN37)&lt;=1)*1,IF(AND(EP37,$F37=$G37,$F37&gt;=PrSettings!$M$6),(ABS(EM37-$F37)&lt;=1)*1,IF(AND(EP37,$F37+$G37&gt;=PrSettings!$M$8),(ABS(EM37-$F37)+ABS(EN37-$G37)&lt;=1)*1,""))),"")</f>
        <v/>
      </c>
      <c r="ET37" s="289"/>
      <c r="EV37" s="279" t="n">
        <f aca="false">$B37</f>
        <v>23</v>
      </c>
      <c r="EW37" s="280" t="str">
        <f aca="false">$C37</f>
        <v>Ecuador</v>
      </c>
      <c r="EX37" s="281" t="n">
        <f aca="false">$D37</f>
        <v>82</v>
      </c>
      <c r="EY37" s="280" t="str">
        <f aca="false">$E37</f>
        <v>Curaçao</v>
      </c>
      <c r="EZ37" s="284"/>
      <c r="FA37" s="284"/>
      <c r="FB37" s="288"/>
      <c r="FC37" s="281" t="str">
        <f aca="false">IF(($F37&lt;&gt;"")*($G37&lt;&gt;"")*(EZ37&lt;&gt;"")*(FA37&lt;&gt;""),($F37&gt;$G37)*(EZ37&gt;FA37)+($F37=$G37)*(EZ37=FA37)+($F37&lt;$G37)*(EZ37&lt;FA37),"")</f>
        <v/>
      </c>
      <c r="FD37" s="281" t="str">
        <f aca="false">IF((FC37&lt;&gt;""),IF(OR($F37&lt;&gt;$G37,PrSettings!$M$4="●"),(($F37-$G37)=(EZ37-FA37))*1,0),"")</f>
        <v/>
      </c>
      <c r="FE37" s="281" t="str">
        <f aca="false">IF((FC37&lt;&gt;""),($F37=EZ37)*($G37=FA37),"")</f>
        <v/>
      </c>
      <c r="FF37" s="281" t="str">
        <f aca="false">IF(FC37&lt;&gt;"",IF(ABS($F37-$G37)&gt;=PrSettings!$M$7,(ABS($F37-$G37-EZ37+FA37)&lt;=1)*1,IF(AND(FC37,$F37=$G37,$F37&gt;=PrSettings!$M$6),(ABS(EZ37-$F37)&lt;=1)*1,IF(AND(FC37,$F37+$G37&gt;=PrSettings!$M$8),(ABS(EZ37-$F37)+ABS(FA37-$G37)&lt;=1)*1,""))),"")</f>
        <v/>
      </c>
      <c r="FG37" s="289"/>
      <c r="FI37" s="279" t="n">
        <f aca="false">$B37</f>
        <v>23</v>
      </c>
      <c r="FJ37" s="280" t="str">
        <f aca="false">$C37</f>
        <v>Ecuador</v>
      </c>
      <c r="FK37" s="281" t="n">
        <f aca="false">$D37</f>
        <v>82</v>
      </c>
      <c r="FL37" s="280" t="str">
        <f aca="false">$E37</f>
        <v>Curaçao</v>
      </c>
      <c r="FM37" s="284"/>
      <c r="FN37" s="284"/>
      <c r="FO37" s="288"/>
      <c r="FP37" s="281" t="str">
        <f aca="false">IF(($F37&lt;&gt;"")*($G37&lt;&gt;"")*(FM37&lt;&gt;"")*(FN37&lt;&gt;""),($F37&gt;$G37)*(FM37&gt;FN37)+($F37=$G37)*(FM37=FN37)+($F37&lt;$G37)*(FM37&lt;FN37),"")</f>
        <v/>
      </c>
      <c r="FQ37" s="281" t="str">
        <f aca="false">IF((FP37&lt;&gt;""),IF(OR($F37&lt;&gt;$G37,PrSettings!$M$4="●"),(($F37-$G37)=(FM37-FN37))*1,0),"")</f>
        <v/>
      </c>
      <c r="FR37" s="281" t="str">
        <f aca="false">IF((FP37&lt;&gt;""),($F37=FM37)*($G37=FN37),"")</f>
        <v/>
      </c>
      <c r="FS37" s="281" t="str">
        <f aca="false">IF(FP37&lt;&gt;"",IF(ABS($F37-$G37)&gt;=PrSettings!$M$7,(ABS($F37-$G37-FM37+FN37)&lt;=1)*1,IF(AND(FP37,$F37=$G37,$F37&gt;=PrSettings!$M$6),(ABS(FM37-$F37)&lt;=1)*1,IF(AND(FP37,$F37+$G37&gt;=PrSettings!$M$8),(ABS(FM37-$F37)+ABS(FN37-$G37)&lt;=1)*1,""))),"")</f>
        <v/>
      </c>
      <c r="FT37" s="289"/>
      <c r="FV37" s="279" t="n">
        <f aca="false">$B37</f>
        <v>23</v>
      </c>
      <c r="FW37" s="280" t="str">
        <f aca="false">$C37</f>
        <v>Ecuador</v>
      </c>
      <c r="FX37" s="281" t="n">
        <f aca="false">$D37</f>
        <v>82</v>
      </c>
      <c r="FY37" s="280" t="str">
        <f aca="false">$E37</f>
        <v>Curaçao</v>
      </c>
      <c r="FZ37" s="284"/>
      <c r="GA37" s="284"/>
      <c r="GB37" s="288"/>
      <c r="GC37" s="281" t="str">
        <f aca="false">IF(($F37&lt;&gt;"")*($G37&lt;&gt;"")*(FZ37&lt;&gt;"")*(GA37&lt;&gt;""),($F37&gt;$G37)*(FZ37&gt;GA37)+($F37=$G37)*(FZ37=GA37)+($F37&lt;$G37)*(FZ37&lt;GA37),"")</f>
        <v/>
      </c>
      <c r="GD37" s="281" t="str">
        <f aca="false">IF((GC37&lt;&gt;""),IF(OR($F37&lt;&gt;$G37,PrSettings!$M$4="●"),(($F37-$G37)=(FZ37-GA37))*1,0),"")</f>
        <v/>
      </c>
      <c r="GE37" s="281" t="str">
        <f aca="false">IF((GC37&lt;&gt;""),($F37=FZ37)*($G37=GA37),"")</f>
        <v/>
      </c>
      <c r="GF37" s="281" t="str">
        <f aca="false">IF(GC37&lt;&gt;"",IF(ABS($F37-$G37)&gt;=PrSettings!$M$7,(ABS($F37-$G37-FZ37+GA37)&lt;=1)*1,IF(AND(GC37,$F37=$G37,$F37&gt;=PrSettings!$M$6),(ABS(FZ37-$F37)&lt;=1)*1,IF(AND(GC37,$F37+$G37&gt;=PrSettings!$M$8),(ABS(FZ37-$F37)+ABS(GA37-$G37)&lt;=1)*1,""))),"")</f>
        <v/>
      </c>
      <c r="GG37" s="289"/>
      <c r="GI37" s="279" t="n">
        <f aca="false">$B37</f>
        <v>23</v>
      </c>
      <c r="GJ37" s="280" t="str">
        <f aca="false">$C37</f>
        <v>Ecuador</v>
      </c>
      <c r="GK37" s="281" t="n">
        <f aca="false">$D37</f>
        <v>82</v>
      </c>
      <c r="GL37" s="280" t="str">
        <f aca="false">$E37</f>
        <v>Curaçao</v>
      </c>
      <c r="GM37" s="284"/>
      <c r="GN37" s="284"/>
      <c r="GO37" s="288"/>
      <c r="GP37" s="281" t="str">
        <f aca="false">IF(($F37&lt;&gt;"")*($G37&lt;&gt;"")*(GM37&lt;&gt;"")*(GN37&lt;&gt;""),($F37&gt;$G37)*(GM37&gt;GN37)+($F37=$G37)*(GM37=GN37)+($F37&lt;$G37)*(GM37&lt;GN37),"")</f>
        <v/>
      </c>
      <c r="GQ37" s="281" t="str">
        <f aca="false">IF((GP37&lt;&gt;""),IF(OR($F37&lt;&gt;$G37,PrSettings!$M$4="●"),(($F37-$G37)=(GM37-GN37))*1,0),"")</f>
        <v/>
      </c>
      <c r="GR37" s="281" t="str">
        <f aca="false">IF((GP37&lt;&gt;""),($F37=GM37)*($G37=GN37),"")</f>
        <v/>
      </c>
      <c r="GS37" s="281" t="str">
        <f aca="false">IF(GP37&lt;&gt;"",IF(ABS($F37-$G37)&gt;=PrSettings!$M$7,(ABS($F37-$G37-GM37+GN37)&lt;=1)*1,IF(AND(GP37,$F37=$G37,$F37&gt;=PrSettings!$M$6),(ABS(GM37-$F37)&lt;=1)*1,IF(AND(GP37,$F37+$G37&gt;=PrSettings!$M$8),(ABS(GM37-$F37)+ABS(GN37-$G37)&lt;=1)*1,""))),"")</f>
        <v/>
      </c>
      <c r="GT37" s="289"/>
      <c r="GV37" s="279" t="n">
        <f aca="false">$B37</f>
        <v>23</v>
      </c>
      <c r="GW37" s="280" t="str">
        <f aca="false">$C37</f>
        <v>Ecuador</v>
      </c>
      <c r="GX37" s="281" t="n">
        <f aca="false">$D37</f>
        <v>82</v>
      </c>
      <c r="GY37" s="280" t="str">
        <f aca="false">$E37</f>
        <v>Curaçao</v>
      </c>
      <c r="GZ37" s="284"/>
      <c r="HA37" s="284"/>
      <c r="HB37" s="288"/>
      <c r="HC37" s="281" t="str">
        <f aca="false">IF(($F37&lt;&gt;"")*($G37&lt;&gt;"")*(GZ37&lt;&gt;"")*(HA37&lt;&gt;""),($F37&gt;$G37)*(GZ37&gt;HA37)+($F37=$G37)*(GZ37=HA37)+($F37&lt;$G37)*(GZ37&lt;HA37),"")</f>
        <v/>
      </c>
      <c r="HD37" s="281" t="str">
        <f aca="false">IF((HC37&lt;&gt;""),IF(OR($F37&lt;&gt;$G37,PrSettings!$M$4="●"),(($F37-$G37)=(GZ37-HA37))*1,0),"")</f>
        <v/>
      </c>
      <c r="HE37" s="281" t="str">
        <f aca="false">IF((HC37&lt;&gt;""),($F37=GZ37)*($G37=HA37),"")</f>
        <v/>
      </c>
      <c r="HF37" s="281" t="str">
        <f aca="false">IF(HC37&lt;&gt;"",IF(ABS($F37-$G37)&gt;=PrSettings!$M$7,(ABS($F37-$G37-GZ37+HA37)&lt;=1)*1,IF(AND(HC37,$F37=$G37,$F37&gt;=PrSettings!$M$6),(ABS(GZ37-$F37)&lt;=1)*1,IF(AND(HC37,$F37+$G37&gt;=PrSettings!$M$8),(ABS(GZ37-$F37)+ABS(HA37-$G37)&lt;=1)*1,""))),"")</f>
        <v/>
      </c>
      <c r="HG37" s="289"/>
      <c r="HI37" s="279" t="n">
        <f aca="false">$B37</f>
        <v>23</v>
      </c>
      <c r="HJ37" s="280" t="str">
        <f aca="false">$C37</f>
        <v>Ecuador</v>
      </c>
      <c r="HK37" s="281" t="n">
        <f aca="false">$D37</f>
        <v>82</v>
      </c>
      <c r="HL37" s="280" t="str">
        <f aca="false">$E37</f>
        <v>Curaçao</v>
      </c>
      <c r="HM37" s="284"/>
      <c r="HN37" s="284"/>
      <c r="HO37" s="288"/>
      <c r="HP37" s="281" t="str">
        <f aca="false">IF(($F37&lt;&gt;"")*($G37&lt;&gt;"")*(HM37&lt;&gt;"")*(HN37&lt;&gt;""),($F37&gt;$G37)*(HM37&gt;HN37)+($F37=$G37)*(HM37=HN37)+($F37&lt;$G37)*(HM37&lt;HN37),"")</f>
        <v/>
      </c>
      <c r="HQ37" s="281" t="str">
        <f aca="false">IF((HP37&lt;&gt;""),IF(OR($F37&lt;&gt;$G37,PrSettings!$M$4="●"),(($F37-$G37)=(HM37-HN37))*1,0),"")</f>
        <v/>
      </c>
      <c r="HR37" s="281" t="str">
        <f aca="false">IF((HP37&lt;&gt;""),($F37=HM37)*($G37=HN37),"")</f>
        <v/>
      </c>
      <c r="HS37" s="281" t="str">
        <f aca="false">IF(HP37&lt;&gt;"",IF(ABS($F37-$G37)&gt;=PrSettings!$M$7,(ABS($F37-$G37-HM37+HN37)&lt;=1)*1,IF(AND(HP37,$F37=$G37,$F37&gt;=PrSettings!$M$6),(ABS(HM37-$F37)&lt;=1)*1,IF(AND(HP37,$F37+$G37&gt;=PrSettings!$M$8),(ABS(HM37-$F37)+ABS(HN37-$G37)&lt;=1)*1,""))),"")</f>
        <v/>
      </c>
      <c r="HT37" s="289"/>
      <c r="HV37" s="279" t="n">
        <f aca="false">$B37</f>
        <v>23</v>
      </c>
      <c r="HW37" s="280" t="str">
        <f aca="false">$C37</f>
        <v>Ecuador</v>
      </c>
      <c r="HX37" s="281" t="n">
        <f aca="false">$D37</f>
        <v>82</v>
      </c>
      <c r="HY37" s="280" t="str">
        <f aca="false">$E37</f>
        <v>Curaçao</v>
      </c>
      <c r="HZ37" s="284"/>
      <c r="IA37" s="284"/>
      <c r="IB37" s="288"/>
      <c r="IC37" s="281" t="str">
        <f aca="false">IF(($F37&lt;&gt;"")*($G37&lt;&gt;"")*(HZ37&lt;&gt;"")*(IA37&lt;&gt;""),($F37&gt;$G37)*(HZ37&gt;IA37)+($F37=$G37)*(HZ37=IA37)+($F37&lt;$G37)*(HZ37&lt;IA37),"")</f>
        <v/>
      </c>
      <c r="ID37" s="281" t="str">
        <f aca="false">IF((IC37&lt;&gt;""),IF(OR($F37&lt;&gt;$G37,PrSettings!$M$4="●"),(($F37-$G37)=(HZ37-IA37))*1,0),"")</f>
        <v/>
      </c>
      <c r="IE37" s="281" t="str">
        <f aca="false">IF((IC37&lt;&gt;""),($F37=HZ37)*($G37=IA37),"")</f>
        <v/>
      </c>
      <c r="IF37" s="281" t="str">
        <f aca="false">IF(IC37&lt;&gt;"",IF(ABS($F37-$G37)&gt;=PrSettings!$M$7,(ABS($F37-$G37-HZ37+IA37)&lt;=1)*1,IF(AND(IC37,$F37=$G37,$F37&gt;=PrSettings!$M$6),(ABS(HZ37-$F37)&lt;=1)*1,IF(AND(IC37,$F37+$G37&gt;=PrSettings!$M$8),(ABS(HZ37-$F37)+ABS(IA37-$G37)&lt;=1)*1,""))),"")</f>
        <v/>
      </c>
      <c r="IG37" s="289"/>
      <c r="II37" s="279" t="n">
        <f aca="false">$B37</f>
        <v>23</v>
      </c>
      <c r="IJ37" s="280" t="str">
        <f aca="false">$C37</f>
        <v>Ecuador</v>
      </c>
      <c r="IK37" s="281" t="n">
        <f aca="false">$D37</f>
        <v>82</v>
      </c>
      <c r="IL37" s="280" t="str">
        <f aca="false">$E37</f>
        <v>Curaçao</v>
      </c>
      <c r="IM37" s="284"/>
      <c r="IN37" s="284"/>
      <c r="IO37" s="288"/>
      <c r="IP37" s="281" t="str">
        <f aca="false">IF(($F37&lt;&gt;"")*($G37&lt;&gt;"")*(IM37&lt;&gt;"")*(IN37&lt;&gt;""),($F37&gt;$G37)*(IM37&gt;IN37)+($F37=$G37)*(IM37=IN37)+($F37&lt;$G37)*(IM37&lt;IN37),"")</f>
        <v/>
      </c>
      <c r="IQ37" s="281" t="str">
        <f aca="false">IF((IP37&lt;&gt;""),IF(OR($F37&lt;&gt;$G37,PrSettings!$M$4="●"),(($F37-$G37)=(IM37-IN37))*1,0),"")</f>
        <v/>
      </c>
      <c r="IR37" s="281" t="str">
        <f aca="false">IF((IP37&lt;&gt;""),($F37=IM37)*($G37=IN37),"")</f>
        <v/>
      </c>
      <c r="IS37" s="281" t="str">
        <f aca="false">IF(IP37&lt;&gt;"",IF(ABS($F37-$G37)&gt;=PrSettings!$M$7,(ABS($F37-$G37-IM37+IN37)&lt;=1)*1,IF(AND(IP37,$F37=$G37,$F37&gt;=PrSettings!$M$6),(ABS(IM37-$F37)&lt;=1)*1,IF(AND(IP37,$F37+$G37&gt;=PrSettings!$M$8),(ABS(IM37-$F37)+ABS(IN37-$G37)&lt;=1)*1,""))),"")</f>
        <v/>
      </c>
      <c r="IT37" s="289"/>
      <c r="IV37" s="279" t="n">
        <f aca="false">$B37</f>
        <v>23</v>
      </c>
      <c r="IW37" s="280" t="str">
        <f aca="false">$C37</f>
        <v>Ecuador</v>
      </c>
      <c r="IX37" s="281" t="n">
        <f aca="false">$D37</f>
        <v>82</v>
      </c>
      <c r="IY37" s="280" t="str">
        <f aca="false">$E37</f>
        <v>Curaçao</v>
      </c>
      <c r="IZ37" s="284"/>
      <c r="JA37" s="284"/>
      <c r="JB37" s="288"/>
      <c r="JC37" s="281" t="str">
        <f aca="false">IF(($F37&lt;&gt;"")*($G37&lt;&gt;"")*(IZ37&lt;&gt;"")*(JA37&lt;&gt;""),($F37&gt;$G37)*(IZ37&gt;JA37)+($F37=$G37)*(IZ37=JA37)+($F37&lt;$G37)*(IZ37&lt;JA37),"")</f>
        <v/>
      </c>
      <c r="JD37" s="281" t="str">
        <f aca="false">IF((JC37&lt;&gt;""),IF(OR($F37&lt;&gt;$G37,PrSettings!$M$4="●"),(($F37-$G37)=(IZ37-JA37))*1,0),"")</f>
        <v/>
      </c>
      <c r="JE37" s="281" t="str">
        <f aca="false">IF((JC37&lt;&gt;""),($F37=IZ37)*($G37=JA37),"")</f>
        <v/>
      </c>
      <c r="JF37" s="281" t="str">
        <f aca="false">IF(JC37&lt;&gt;"",IF(ABS($F37-$G37)&gt;=PrSettings!$M$7,(ABS($F37-$G37-IZ37+JA37)&lt;=1)*1,IF(AND(JC37,$F37=$G37,$F37&gt;=PrSettings!$M$6),(ABS(IZ37-$F37)&lt;=1)*1,IF(AND(JC37,$F37+$G37&gt;=PrSettings!$M$8),(ABS(IZ37-$F37)+ABS(JA37-$G37)&lt;=1)*1,""))),"")</f>
        <v/>
      </c>
      <c r="JG37" s="289"/>
      <c r="JI37" s="279" t="n">
        <f aca="false">$B37</f>
        <v>23</v>
      </c>
      <c r="JJ37" s="280" t="str">
        <f aca="false">$C37</f>
        <v>Ecuador</v>
      </c>
      <c r="JK37" s="281" t="n">
        <f aca="false">$D37</f>
        <v>82</v>
      </c>
      <c r="JL37" s="280" t="str">
        <f aca="false">$E37</f>
        <v>Curaçao</v>
      </c>
      <c r="JM37" s="284"/>
      <c r="JN37" s="284"/>
      <c r="JO37" s="288"/>
      <c r="JP37" s="281" t="str">
        <f aca="false">IF(($F37&lt;&gt;"")*($G37&lt;&gt;"")*(JM37&lt;&gt;"")*(JN37&lt;&gt;""),($F37&gt;$G37)*(JM37&gt;JN37)+($F37=$G37)*(JM37=JN37)+($F37&lt;$G37)*(JM37&lt;JN37),"")</f>
        <v/>
      </c>
      <c r="JQ37" s="281" t="str">
        <f aca="false">IF((JP37&lt;&gt;""),IF(OR($F37&lt;&gt;$G37,PrSettings!$M$4="●"),(($F37-$G37)=(JM37-JN37))*1,0),"")</f>
        <v/>
      </c>
      <c r="JR37" s="281" t="str">
        <f aca="false">IF((JP37&lt;&gt;""),($F37=JM37)*($G37=JN37),"")</f>
        <v/>
      </c>
      <c r="JS37" s="281" t="str">
        <f aca="false">IF(JP37&lt;&gt;"",IF(ABS($F37-$G37)&gt;=PrSettings!$M$7,(ABS($F37-$G37-JM37+JN37)&lt;=1)*1,IF(AND(JP37,$F37=$G37,$F37&gt;=PrSettings!$M$6),(ABS(JM37-$F37)&lt;=1)*1,IF(AND(JP37,$F37+$G37&gt;=PrSettings!$M$8),(ABS(JM37-$F37)+ABS(JN37-$G37)&lt;=1)*1,""))),"")</f>
        <v/>
      </c>
      <c r="JT37" s="289"/>
      <c r="JV37" s="279" t="n">
        <f aca="false">$B37</f>
        <v>23</v>
      </c>
      <c r="JW37" s="280" t="str">
        <f aca="false">$C37</f>
        <v>Ecuador</v>
      </c>
      <c r="JX37" s="281" t="n">
        <f aca="false">$D37</f>
        <v>82</v>
      </c>
      <c r="JY37" s="280" t="str">
        <f aca="false">$E37</f>
        <v>Curaçao</v>
      </c>
      <c r="JZ37" s="284"/>
      <c r="KA37" s="284"/>
      <c r="KB37" s="288"/>
      <c r="KC37" s="281" t="str">
        <f aca="false">IF(($F37&lt;&gt;"")*($G37&lt;&gt;"")*(JZ37&lt;&gt;"")*(KA37&lt;&gt;""),($F37&gt;$G37)*(JZ37&gt;KA37)+($F37=$G37)*(JZ37=KA37)+($F37&lt;$G37)*(JZ37&lt;KA37),"")</f>
        <v/>
      </c>
      <c r="KD37" s="281" t="str">
        <f aca="false">IF((KC37&lt;&gt;""),IF(OR($F37&lt;&gt;$G37,PrSettings!$M$4="●"),(($F37-$G37)=(JZ37-KA37))*1,0),"")</f>
        <v/>
      </c>
      <c r="KE37" s="281" t="str">
        <f aca="false">IF((KC37&lt;&gt;""),($F37=JZ37)*($G37=KA37),"")</f>
        <v/>
      </c>
      <c r="KF37" s="281" t="str">
        <f aca="false">IF(KC37&lt;&gt;"",IF(ABS($F37-$G37)&gt;=PrSettings!$M$7,(ABS($F37-$G37-JZ37+KA37)&lt;=1)*1,IF(AND(KC37,$F37=$G37,$F37&gt;=PrSettings!$M$6),(ABS(JZ37-$F37)&lt;=1)*1,IF(AND(KC37,$F37+$G37&gt;=PrSettings!$M$8),(ABS(JZ37-$F37)+ABS(KA37-$G37)&lt;=1)*1,""))),"")</f>
        <v/>
      </c>
      <c r="KG37" s="289"/>
      <c r="KI37" s="279" t="n">
        <f aca="false">$B37</f>
        <v>23</v>
      </c>
      <c r="KJ37" s="280" t="str">
        <f aca="false">$C37</f>
        <v>Ecuador</v>
      </c>
      <c r="KK37" s="281" t="n">
        <f aca="false">$D37</f>
        <v>82</v>
      </c>
      <c r="KL37" s="280" t="str">
        <f aca="false">$E37</f>
        <v>Curaçao</v>
      </c>
      <c r="KM37" s="284"/>
      <c r="KN37" s="284"/>
      <c r="KO37" s="288"/>
      <c r="KP37" s="281" t="str">
        <f aca="false">IF(($F37&lt;&gt;"")*($G37&lt;&gt;"")*(KM37&lt;&gt;"")*(KN37&lt;&gt;""),($F37&gt;$G37)*(KM37&gt;KN37)+($F37=$G37)*(KM37=KN37)+($F37&lt;$G37)*(KM37&lt;KN37),"")</f>
        <v/>
      </c>
      <c r="KQ37" s="281" t="str">
        <f aca="false">IF((KP37&lt;&gt;""),IF(OR($F37&lt;&gt;$G37,PrSettings!$M$4="●"),(($F37-$G37)=(KM37-KN37))*1,0),"")</f>
        <v/>
      </c>
      <c r="KR37" s="281" t="str">
        <f aca="false">IF((KP37&lt;&gt;""),($F37=KM37)*($G37=KN37),"")</f>
        <v/>
      </c>
      <c r="KS37" s="281" t="str">
        <f aca="false">IF(KP37&lt;&gt;"",IF(ABS($F37-$G37)&gt;=PrSettings!$M$7,(ABS($F37-$G37-KM37+KN37)&lt;=1)*1,IF(AND(KP37,$F37=$G37,$F37&gt;=PrSettings!$M$6),(ABS(KM37-$F37)&lt;=1)*1,IF(AND(KP37,$F37+$G37&gt;=PrSettings!$M$8),(ABS(KM37-$F37)+ABS(KN37-$G37)&lt;=1)*1,""))),"")</f>
        <v/>
      </c>
      <c r="KT37" s="289"/>
      <c r="KV37" s="279" t="n">
        <f aca="false">$B37</f>
        <v>23</v>
      </c>
      <c r="KW37" s="280" t="str">
        <f aca="false">$C37</f>
        <v>Ecuador</v>
      </c>
      <c r="KX37" s="281" t="n">
        <f aca="false">$D37</f>
        <v>82</v>
      </c>
      <c r="KY37" s="280" t="str">
        <f aca="false">$E37</f>
        <v>Curaçao</v>
      </c>
      <c r="KZ37" s="284"/>
      <c r="LA37" s="284"/>
      <c r="LB37" s="288"/>
      <c r="LC37" s="281" t="str">
        <f aca="false">IF(($F37&lt;&gt;"")*($G37&lt;&gt;"")*(KZ37&lt;&gt;"")*(LA37&lt;&gt;""),($F37&gt;$G37)*(KZ37&gt;LA37)+($F37=$G37)*(KZ37=LA37)+($F37&lt;$G37)*(KZ37&lt;LA37),"")</f>
        <v/>
      </c>
      <c r="LD37" s="281" t="str">
        <f aca="false">IF((LC37&lt;&gt;""),IF(OR($F37&lt;&gt;$G37,PrSettings!$M$4="●"),(($F37-$G37)=(KZ37-LA37))*1,0),"")</f>
        <v/>
      </c>
      <c r="LE37" s="281" t="str">
        <f aca="false">IF((LC37&lt;&gt;""),($F37=KZ37)*($G37=LA37),"")</f>
        <v/>
      </c>
      <c r="LF37" s="281" t="str">
        <f aca="false">IF(LC37&lt;&gt;"",IF(ABS($F37-$G37)&gt;=PrSettings!$M$7,(ABS($F37-$G37-KZ37+LA37)&lt;=1)*1,IF(AND(LC37,$F37=$G37,$F37&gt;=PrSettings!$M$6),(ABS(KZ37-$F37)&lt;=1)*1,IF(AND(LC37,$F37+$G37&gt;=PrSettings!$M$8),(ABS(KZ37-$F37)+ABS(LA37-$G37)&lt;=1)*1,""))),"")</f>
        <v/>
      </c>
      <c r="LG37" s="289"/>
      <c r="LI37" s="279" t="n">
        <f aca="false">$B37</f>
        <v>23</v>
      </c>
      <c r="LJ37" s="280" t="str">
        <f aca="false">$C37</f>
        <v>Ecuador</v>
      </c>
      <c r="LK37" s="281" t="n">
        <f aca="false">$D37</f>
        <v>82</v>
      </c>
      <c r="LL37" s="280" t="str">
        <f aca="false">$E37</f>
        <v>Curaçao</v>
      </c>
      <c r="LM37" s="284"/>
      <c r="LN37" s="284"/>
      <c r="LO37" s="288"/>
      <c r="LP37" s="281" t="str">
        <f aca="false">IF(($F37&lt;&gt;"")*($G37&lt;&gt;"")*(LM37&lt;&gt;"")*(LN37&lt;&gt;""),($F37&gt;$G37)*(LM37&gt;LN37)+($F37=$G37)*(LM37=LN37)+($F37&lt;$G37)*(LM37&lt;LN37),"")</f>
        <v/>
      </c>
      <c r="LQ37" s="281" t="str">
        <f aca="false">IF((LP37&lt;&gt;""),IF(OR($F37&lt;&gt;$G37,PrSettings!$M$4="●"),(($F37-$G37)=(LM37-LN37))*1,0),"")</f>
        <v/>
      </c>
      <c r="LR37" s="281" t="str">
        <f aca="false">IF((LP37&lt;&gt;""),($F37=LM37)*($G37=LN37),"")</f>
        <v/>
      </c>
      <c r="LS37" s="281" t="str">
        <f aca="false">IF(LP37&lt;&gt;"",IF(ABS($F37-$G37)&gt;=PrSettings!$M$7,(ABS($F37-$G37-LM37+LN37)&lt;=1)*1,IF(AND(LP37,$F37=$G37,$F37&gt;=PrSettings!$M$6),(ABS(LM37-$F37)&lt;=1)*1,IF(AND(LP37,$F37+$G37&gt;=PrSettings!$M$8),(ABS(LM37-$F37)+ABS(LN37-$G37)&lt;=1)*1,""))),"")</f>
        <v/>
      </c>
      <c r="LT37" s="289"/>
      <c r="LV37" s="279" t="n">
        <f aca="false">$B37</f>
        <v>23</v>
      </c>
      <c r="LW37" s="280" t="str">
        <f aca="false">$C37</f>
        <v>Ecuador</v>
      </c>
      <c r="LX37" s="281" t="n">
        <f aca="false">$D37</f>
        <v>82</v>
      </c>
      <c r="LY37" s="280" t="str">
        <f aca="false">$E37</f>
        <v>Curaçao</v>
      </c>
      <c r="LZ37" s="284"/>
      <c r="MA37" s="284"/>
      <c r="MB37" s="288"/>
      <c r="MC37" s="281" t="str">
        <f aca="false">IF(($F37&lt;&gt;"")*($G37&lt;&gt;"")*(LZ37&lt;&gt;"")*(MA37&lt;&gt;""),($F37&gt;$G37)*(LZ37&gt;MA37)+($F37=$G37)*(LZ37=MA37)+($F37&lt;$G37)*(LZ37&lt;MA37),"")</f>
        <v/>
      </c>
      <c r="MD37" s="281" t="str">
        <f aca="false">IF((MC37&lt;&gt;""),IF(OR($F37&lt;&gt;$G37,PrSettings!$M$4="●"),(($F37-$G37)=(LZ37-MA37))*1,0),"")</f>
        <v/>
      </c>
      <c r="ME37" s="281" t="str">
        <f aca="false">IF((MC37&lt;&gt;""),($F37=LZ37)*($G37=MA37),"")</f>
        <v/>
      </c>
      <c r="MF37" s="281" t="str">
        <f aca="false">IF(MC37&lt;&gt;"",IF(ABS($F37-$G37)&gt;=PrSettings!$M$7,(ABS($F37-$G37-LZ37+MA37)&lt;=1)*1,IF(AND(MC37,$F37=$G37,$F37&gt;=PrSettings!$M$6),(ABS(LZ37-$F37)&lt;=1)*1,IF(AND(MC37,$F37+$G37&gt;=PrSettings!$M$8),(ABS(LZ37-$F37)+ABS(MA37-$G37)&lt;=1)*1,""))),"")</f>
        <v/>
      </c>
      <c r="MG37" s="289"/>
    </row>
    <row r="38" customFormat="false" ht="15.75" hidden="false" customHeight="false" outlineLevel="0" collapsed="false">
      <c r="B38" s="279" t="n">
        <f aca="false">INDEX(Groups!$C$7:$C$65,MATCH(C38,Groups!$D$7:$D$65,0))</f>
        <v>82</v>
      </c>
      <c r="C38" s="280" t="str">
        <f aca="false">CalcE!$P$26</f>
        <v>Curaçao</v>
      </c>
      <c r="D38" s="281" t="n">
        <f aca="false">INDEX(Groups!$C$7:$C$65,MATCH(E38,Groups!$D$7:$D$65,0))</f>
        <v>34</v>
      </c>
      <c r="E38" s="280" t="str">
        <f aca="false">CalcE!$Q$26</f>
        <v>Ivory Coast</v>
      </c>
      <c r="F38" s="282" t="n">
        <f aca="false">CalcE!$R$26</f>
        <v>0</v>
      </c>
      <c r="G38" s="283" t="n">
        <f aca="false">CalcE!$S$26</f>
        <v>2</v>
      </c>
      <c r="I38" s="279" t="n">
        <f aca="false">$B38</f>
        <v>82</v>
      </c>
      <c r="J38" s="280" t="str">
        <f aca="false">$C38</f>
        <v>Curaçao</v>
      </c>
      <c r="K38" s="281" t="n">
        <f aca="false">$D38</f>
        <v>34</v>
      </c>
      <c r="L38" s="280" t="str">
        <f aca="false">$E38</f>
        <v>Ivory Coast</v>
      </c>
      <c r="M38" s="284"/>
      <c r="N38" s="284"/>
      <c r="O38" s="288"/>
      <c r="P38" s="281" t="str">
        <f aca="false">IF(($F38&lt;&gt;"")*($G38&lt;&gt;"")*(M38&lt;&gt;"")*(N38&lt;&gt;""),($F38&gt;$G38)*(M38&gt;N38)+($F38=$G38)*(M38=N38)+($F38&lt;$G38)*(M38&lt;N38),"")</f>
        <v/>
      </c>
      <c r="Q38" s="281" t="str">
        <f aca="false">IF((P38&lt;&gt;""),IF(OR($F38&lt;&gt;$G38,PrSettings!$M$4="●"),(($F38-$G38)=(M38-N38))*1,0),"")</f>
        <v/>
      </c>
      <c r="R38" s="281" t="str">
        <f aca="false">IF((P38&lt;&gt;""),($F38=M38)*($G38=N38),"")</f>
        <v/>
      </c>
      <c r="S38" s="281" t="str">
        <f aca="false">IF(P38&lt;&gt;"",IF(ABS($F38-$G38)&gt;=PrSettings!$M$7,(ABS($F38-$G38-M38+N38)&lt;=1)*1,IF(AND(P38,$F38=$G38,$F38&gt;=PrSettings!$M$6),(ABS(M38-$F38)&lt;=1)*1,IF(AND(P38,$F38+$G38&gt;=PrSettings!$M$8),(ABS(M38-$F38)+ABS(N38-$G38)&lt;=1)*1,""))),"")</f>
        <v/>
      </c>
      <c r="T38" s="289"/>
      <c r="V38" s="279" t="n">
        <f aca="false">$B38</f>
        <v>82</v>
      </c>
      <c r="W38" s="280" t="str">
        <f aca="false">$C38</f>
        <v>Curaçao</v>
      </c>
      <c r="X38" s="281" t="n">
        <f aca="false">$D38</f>
        <v>34</v>
      </c>
      <c r="Y38" s="280" t="str">
        <f aca="false">$E38</f>
        <v>Ivory Coast</v>
      </c>
      <c r="Z38" s="284"/>
      <c r="AA38" s="284"/>
      <c r="AB38" s="288"/>
      <c r="AC38" s="281" t="str">
        <f aca="false">IF(($F38&lt;&gt;"")*($G38&lt;&gt;"")*(Z38&lt;&gt;"")*(AA38&lt;&gt;""),($F38&gt;$G38)*(Z38&gt;AA38)+($F38=$G38)*(Z38=AA38)+($F38&lt;$G38)*(Z38&lt;AA38),"")</f>
        <v/>
      </c>
      <c r="AD38" s="281" t="str">
        <f aca="false">IF((AC38&lt;&gt;""),IF(OR($F38&lt;&gt;$G38,PrSettings!$M$4="●"),(($F38-$G38)=(Z38-AA38))*1,0),"")</f>
        <v/>
      </c>
      <c r="AE38" s="281" t="str">
        <f aca="false">IF((AC38&lt;&gt;""),($F38=Z38)*($G38=AA38),"")</f>
        <v/>
      </c>
      <c r="AF38" s="281" t="str">
        <f aca="false">IF(AC38&lt;&gt;"",IF(ABS($F38-$G38)&gt;=PrSettings!$M$7,(ABS($F38-$G38-Z38+AA38)&lt;=1)*1,IF(AND(AC38,$F38=$G38,$F38&gt;=PrSettings!$M$6),(ABS(Z38-$F38)&lt;=1)*1,IF(AND(AC38,$F38+$G38&gt;=PrSettings!$M$8),(ABS(Z38-$F38)+ABS(AA38-$G38)&lt;=1)*1,""))),"")</f>
        <v/>
      </c>
      <c r="AG38" s="289"/>
      <c r="AI38" s="279" t="n">
        <f aca="false">$B38</f>
        <v>82</v>
      </c>
      <c r="AJ38" s="280" t="str">
        <f aca="false">$C38</f>
        <v>Curaçao</v>
      </c>
      <c r="AK38" s="281" t="n">
        <f aca="false">$D38</f>
        <v>34</v>
      </c>
      <c r="AL38" s="280" t="str">
        <f aca="false">$E38</f>
        <v>Ivory Coast</v>
      </c>
      <c r="AM38" s="284"/>
      <c r="AN38" s="284"/>
      <c r="AO38" s="288"/>
      <c r="AP38" s="281" t="str">
        <f aca="false">IF(($F38&lt;&gt;"")*($G38&lt;&gt;"")*(AM38&lt;&gt;"")*(AN38&lt;&gt;""),($F38&gt;$G38)*(AM38&gt;AN38)+($F38=$G38)*(AM38=AN38)+($F38&lt;$G38)*(AM38&lt;AN38),"")</f>
        <v/>
      </c>
      <c r="AQ38" s="281" t="str">
        <f aca="false">IF((AP38&lt;&gt;""),IF(OR($F38&lt;&gt;$G38,PrSettings!$M$4="●"),(($F38-$G38)=(AM38-AN38))*1,0),"")</f>
        <v/>
      </c>
      <c r="AR38" s="281" t="str">
        <f aca="false">IF((AP38&lt;&gt;""),($F38=AM38)*($G38=AN38),"")</f>
        <v/>
      </c>
      <c r="AS38" s="281" t="str">
        <f aca="false">IF(AP38&lt;&gt;"",IF(ABS($F38-$G38)&gt;=PrSettings!$M$7,(ABS($F38-$G38-AM38+AN38)&lt;=1)*1,IF(AND(AP38,$F38=$G38,$F38&gt;=PrSettings!$M$6),(ABS(AM38-$F38)&lt;=1)*1,IF(AND(AP38,$F38+$G38&gt;=PrSettings!$M$8),(ABS(AM38-$F38)+ABS(AN38-$G38)&lt;=1)*1,""))),"")</f>
        <v/>
      </c>
      <c r="AT38" s="289"/>
      <c r="AV38" s="279" t="n">
        <f aca="false">$B38</f>
        <v>82</v>
      </c>
      <c r="AW38" s="280" t="str">
        <f aca="false">$C38</f>
        <v>Curaçao</v>
      </c>
      <c r="AX38" s="281" t="n">
        <f aca="false">$D38</f>
        <v>34</v>
      </c>
      <c r="AY38" s="280" t="str">
        <f aca="false">$E38</f>
        <v>Ivory Coast</v>
      </c>
      <c r="AZ38" s="284"/>
      <c r="BA38" s="284"/>
      <c r="BB38" s="288"/>
      <c r="BC38" s="281" t="str">
        <f aca="false">IF(($F38&lt;&gt;"")*($G38&lt;&gt;"")*(AZ38&lt;&gt;"")*(BA38&lt;&gt;""),($F38&gt;$G38)*(AZ38&gt;BA38)+($F38=$G38)*(AZ38=BA38)+($F38&lt;$G38)*(AZ38&lt;BA38),"")</f>
        <v/>
      </c>
      <c r="BD38" s="281" t="str">
        <f aca="false">IF((BC38&lt;&gt;""),IF(OR($F38&lt;&gt;$G38,PrSettings!$M$4="●"),(($F38-$G38)=(AZ38-BA38))*1,0),"")</f>
        <v/>
      </c>
      <c r="BE38" s="281" t="str">
        <f aca="false">IF((BC38&lt;&gt;""),($F38=AZ38)*($G38=BA38),"")</f>
        <v/>
      </c>
      <c r="BF38" s="281" t="str">
        <f aca="false">IF(BC38&lt;&gt;"",IF(ABS($F38-$G38)&gt;=PrSettings!$M$7,(ABS($F38-$G38-AZ38+BA38)&lt;=1)*1,IF(AND(BC38,$F38=$G38,$F38&gt;=PrSettings!$M$6),(ABS(AZ38-$F38)&lt;=1)*1,IF(AND(BC38,$F38+$G38&gt;=PrSettings!$M$8),(ABS(AZ38-$F38)+ABS(BA38-$G38)&lt;=1)*1,""))),"")</f>
        <v/>
      </c>
      <c r="BG38" s="289"/>
      <c r="BI38" s="279" t="n">
        <f aca="false">$B38</f>
        <v>82</v>
      </c>
      <c r="BJ38" s="280" t="str">
        <f aca="false">$C38</f>
        <v>Curaçao</v>
      </c>
      <c r="BK38" s="281" t="n">
        <f aca="false">$D38</f>
        <v>34</v>
      </c>
      <c r="BL38" s="280" t="str">
        <f aca="false">$E38</f>
        <v>Ivory Coast</v>
      </c>
      <c r="BM38" s="284"/>
      <c r="BN38" s="284"/>
      <c r="BO38" s="288"/>
      <c r="BP38" s="281" t="str">
        <f aca="false">IF(($F38&lt;&gt;"")*($G38&lt;&gt;"")*(BM38&lt;&gt;"")*(BN38&lt;&gt;""),($F38&gt;$G38)*(BM38&gt;BN38)+($F38=$G38)*(BM38=BN38)+($F38&lt;$G38)*(BM38&lt;BN38),"")</f>
        <v/>
      </c>
      <c r="BQ38" s="281" t="str">
        <f aca="false">IF((BP38&lt;&gt;""),IF(OR($F38&lt;&gt;$G38,PrSettings!$M$4="●"),(($F38-$G38)=(BM38-BN38))*1,0),"")</f>
        <v/>
      </c>
      <c r="BR38" s="281" t="str">
        <f aca="false">IF((BP38&lt;&gt;""),($F38=BM38)*($G38=BN38),"")</f>
        <v/>
      </c>
      <c r="BS38" s="281" t="str">
        <f aca="false">IF(BP38&lt;&gt;"",IF(ABS($F38-$G38)&gt;=PrSettings!$M$7,(ABS($F38-$G38-BM38+BN38)&lt;=1)*1,IF(AND(BP38,$F38=$G38,$F38&gt;=PrSettings!$M$6),(ABS(BM38-$F38)&lt;=1)*1,IF(AND(BP38,$F38+$G38&gt;=PrSettings!$M$8),(ABS(BM38-$F38)+ABS(BN38-$G38)&lt;=1)*1,""))),"")</f>
        <v/>
      </c>
      <c r="BT38" s="289"/>
      <c r="BV38" s="279" t="n">
        <f aca="false">$B38</f>
        <v>82</v>
      </c>
      <c r="BW38" s="280" t="str">
        <f aca="false">$C38</f>
        <v>Curaçao</v>
      </c>
      <c r="BX38" s="281" t="n">
        <f aca="false">$D38</f>
        <v>34</v>
      </c>
      <c r="BY38" s="280" t="str">
        <f aca="false">$E38</f>
        <v>Ivory Coast</v>
      </c>
      <c r="BZ38" s="284"/>
      <c r="CA38" s="284"/>
      <c r="CB38" s="288"/>
      <c r="CC38" s="281" t="str">
        <f aca="false">IF(($F38&lt;&gt;"")*($G38&lt;&gt;"")*(BZ38&lt;&gt;"")*(CA38&lt;&gt;""),($F38&gt;$G38)*(BZ38&gt;CA38)+($F38=$G38)*(BZ38=CA38)+($F38&lt;$G38)*(BZ38&lt;CA38),"")</f>
        <v/>
      </c>
      <c r="CD38" s="281" t="str">
        <f aca="false">IF((CC38&lt;&gt;""),IF(OR($F38&lt;&gt;$G38,PrSettings!$M$4="●"),(($F38-$G38)=(BZ38-CA38))*1,0),"")</f>
        <v/>
      </c>
      <c r="CE38" s="281" t="str">
        <f aca="false">IF((CC38&lt;&gt;""),($F38=BZ38)*($G38=CA38),"")</f>
        <v/>
      </c>
      <c r="CF38" s="281" t="str">
        <f aca="false">IF(CC38&lt;&gt;"",IF(ABS($F38-$G38)&gt;=PrSettings!$M$7,(ABS($F38-$G38-BZ38+CA38)&lt;=1)*1,IF(AND(CC38,$F38=$G38,$F38&gt;=PrSettings!$M$6),(ABS(BZ38-$F38)&lt;=1)*1,IF(AND(CC38,$F38+$G38&gt;=PrSettings!$M$8),(ABS(BZ38-$F38)+ABS(CA38-$G38)&lt;=1)*1,""))),"")</f>
        <v/>
      </c>
      <c r="CG38" s="289"/>
      <c r="CI38" s="279" t="n">
        <f aca="false">$B38</f>
        <v>82</v>
      </c>
      <c r="CJ38" s="280" t="str">
        <f aca="false">$C38</f>
        <v>Curaçao</v>
      </c>
      <c r="CK38" s="281" t="n">
        <f aca="false">$D38</f>
        <v>34</v>
      </c>
      <c r="CL38" s="280" t="str">
        <f aca="false">$E38</f>
        <v>Ivory Coast</v>
      </c>
      <c r="CM38" s="284"/>
      <c r="CN38" s="284"/>
      <c r="CO38" s="288"/>
      <c r="CP38" s="281" t="str">
        <f aca="false">IF(($F38&lt;&gt;"")*($G38&lt;&gt;"")*(CM38&lt;&gt;"")*(CN38&lt;&gt;""),($F38&gt;$G38)*(CM38&gt;CN38)+($F38=$G38)*(CM38=CN38)+($F38&lt;$G38)*(CM38&lt;CN38),"")</f>
        <v/>
      </c>
      <c r="CQ38" s="281" t="str">
        <f aca="false">IF((CP38&lt;&gt;""),IF(OR($F38&lt;&gt;$G38,PrSettings!$M$4="●"),(($F38-$G38)=(CM38-CN38))*1,0),"")</f>
        <v/>
      </c>
      <c r="CR38" s="281" t="str">
        <f aca="false">IF((CP38&lt;&gt;""),($F38=CM38)*($G38=CN38),"")</f>
        <v/>
      </c>
      <c r="CS38" s="281" t="str">
        <f aca="false">IF(CP38&lt;&gt;"",IF(ABS($F38-$G38)&gt;=PrSettings!$M$7,(ABS($F38-$G38-CM38+CN38)&lt;=1)*1,IF(AND(CP38,$F38=$G38,$F38&gt;=PrSettings!$M$6),(ABS(CM38-$F38)&lt;=1)*1,IF(AND(CP38,$F38+$G38&gt;=PrSettings!$M$8),(ABS(CM38-$F38)+ABS(CN38-$G38)&lt;=1)*1,""))),"")</f>
        <v/>
      </c>
      <c r="CT38" s="289"/>
      <c r="CV38" s="279" t="n">
        <f aca="false">$B38</f>
        <v>82</v>
      </c>
      <c r="CW38" s="280" t="str">
        <f aca="false">$C38</f>
        <v>Curaçao</v>
      </c>
      <c r="CX38" s="281" t="n">
        <f aca="false">$D38</f>
        <v>34</v>
      </c>
      <c r="CY38" s="280" t="str">
        <f aca="false">$E38</f>
        <v>Ivory Coast</v>
      </c>
      <c r="CZ38" s="284"/>
      <c r="DA38" s="284"/>
      <c r="DB38" s="288"/>
      <c r="DC38" s="281" t="str">
        <f aca="false">IF(($F38&lt;&gt;"")*($G38&lt;&gt;"")*(CZ38&lt;&gt;"")*(DA38&lt;&gt;""),($F38&gt;$G38)*(CZ38&gt;DA38)+($F38=$G38)*(CZ38=DA38)+($F38&lt;$G38)*(CZ38&lt;DA38),"")</f>
        <v/>
      </c>
      <c r="DD38" s="281" t="str">
        <f aca="false">IF((DC38&lt;&gt;""),IF(OR($F38&lt;&gt;$G38,PrSettings!$M$4="●"),(($F38-$G38)=(CZ38-DA38))*1,0),"")</f>
        <v/>
      </c>
      <c r="DE38" s="281" t="str">
        <f aca="false">IF((DC38&lt;&gt;""),($F38=CZ38)*($G38=DA38),"")</f>
        <v/>
      </c>
      <c r="DF38" s="281" t="str">
        <f aca="false">IF(DC38&lt;&gt;"",IF(ABS($F38-$G38)&gt;=PrSettings!$M$7,(ABS($F38-$G38-CZ38+DA38)&lt;=1)*1,IF(AND(DC38,$F38=$G38,$F38&gt;=PrSettings!$M$6),(ABS(CZ38-$F38)&lt;=1)*1,IF(AND(DC38,$F38+$G38&gt;=PrSettings!$M$8),(ABS(CZ38-$F38)+ABS(DA38-$G38)&lt;=1)*1,""))),"")</f>
        <v/>
      </c>
      <c r="DG38" s="289"/>
      <c r="DI38" s="279" t="n">
        <f aca="false">$B38</f>
        <v>82</v>
      </c>
      <c r="DJ38" s="280" t="str">
        <f aca="false">$C38</f>
        <v>Curaçao</v>
      </c>
      <c r="DK38" s="281" t="n">
        <f aca="false">$D38</f>
        <v>34</v>
      </c>
      <c r="DL38" s="280" t="str">
        <f aca="false">$E38</f>
        <v>Ivory Coast</v>
      </c>
      <c r="DM38" s="284"/>
      <c r="DN38" s="284"/>
      <c r="DO38" s="288"/>
      <c r="DP38" s="281" t="str">
        <f aca="false">IF(($F38&lt;&gt;"")*($G38&lt;&gt;"")*(DM38&lt;&gt;"")*(DN38&lt;&gt;""),($F38&gt;$G38)*(DM38&gt;DN38)+($F38=$G38)*(DM38=DN38)+($F38&lt;$G38)*(DM38&lt;DN38),"")</f>
        <v/>
      </c>
      <c r="DQ38" s="281" t="str">
        <f aca="false">IF((DP38&lt;&gt;""),IF(OR($F38&lt;&gt;$G38,PrSettings!$M$4="●"),(($F38-$G38)=(DM38-DN38))*1,0),"")</f>
        <v/>
      </c>
      <c r="DR38" s="281" t="str">
        <f aca="false">IF((DP38&lt;&gt;""),($F38=DM38)*($G38=DN38),"")</f>
        <v/>
      </c>
      <c r="DS38" s="281" t="str">
        <f aca="false">IF(DP38&lt;&gt;"",IF(ABS($F38-$G38)&gt;=PrSettings!$M$7,(ABS($F38-$G38-DM38+DN38)&lt;=1)*1,IF(AND(DP38,$F38=$G38,$F38&gt;=PrSettings!$M$6),(ABS(DM38-$F38)&lt;=1)*1,IF(AND(DP38,$F38+$G38&gt;=PrSettings!$M$8),(ABS(DM38-$F38)+ABS(DN38-$G38)&lt;=1)*1,""))),"")</f>
        <v/>
      </c>
      <c r="DT38" s="289"/>
      <c r="DV38" s="279" t="n">
        <f aca="false">$B38</f>
        <v>82</v>
      </c>
      <c r="DW38" s="280" t="str">
        <f aca="false">$C38</f>
        <v>Curaçao</v>
      </c>
      <c r="DX38" s="281" t="n">
        <f aca="false">$D38</f>
        <v>34</v>
      </c>
      <c r="DY38" s="280" t="str">
        <f aca="false">$E38</f>
        <v>Ivory Coast</v>
      </c>
      <c r="DZ38" s="284"/>
      <c r="EA38" s="284"/>
      <c r="EB38" s="288"/>
      <c r="EC38" s="281" t="str">
        <f aca="false">IF(($F38&lt;&gt;"")*($G38&lt;&gt;"")*(DZ38&lt;&gt;"")*(EA38&lt;&gt;""),($F38&gt;$G38)*(DZ38&gt;EA38)+($F38=$G38)*(DZ38=EA38)+($F38&lt;$G38)*(DZ38&lt;EA38),"")</f>
        <v/>
      </c>
      <c r="ED38" s="281" t="str">
        <f aca="false">IF((EC38&lt;&gt;""),IF(OR($F38&lt;&gt;$G38,PrSettings!$M$4="●"),(($F38-$G38)=(DZ38-EA38))*1,0),"")</f>
        <v/>
      </c>
      <c r="EE38" s="281" t="str">
        <f aca="false">IF((EC38&lt;&gt;""),($F38=DZ38)*($G38=EA38),"")</f>
        <v/>
      </c>
      <c r="EF38" s="281" t="str">
        <f aca="false">IF(EC38&lt;&gt;"",IF(ABS($F38-$G38)&gt;=PrSettings!$M$7,(ABS($F38-$G38-DZ38+EA38)&lt;=1)*1,IF(AND(EC38,$F38=$G38,$F38&gt;=PrSettings!$M$6),(ABS(DZ38-$F38)&lt;=1)*1,IF(AND(EC38,$F38+$G38&gt;=PrSettings!$M$8),(ABS(DZ38-$F38)+ABS(EA38-$G38)&lt;=1)*1,""))),"")</f>
        <v/>
      </c>
      <c r="EG38" s="289"/>
      <c r="EI38" s="279" t="n">
        <f aca="false">$B38</f>
        <v>82</v>
      </c>
      <c r="EJ38" s="280" t="str">
        <f aca="false">$C38</f>
        <v>Curaçao</v>
      </c>
      <c r="EK38" s="281" t="n">
        <f aca="false">$D38</f>
        <v>34</v>
      </c>
      <c r="EL38" s="280" t="str">
        <f aca="false">$E38</f>
        <v>Ivory Coast</v>
      </c>
      <c r="EM38" s="284"/>
      <c r="EN38" s="284"/>
      <c r="EO38" s="288"/>
      <c r="EP38" s="281" t="str">
        <f aca="false">IF(($F38&lt;&gt;"")*($G38&lt;&gt;"")*(EM38&lt;&gt;"")*(EN38&lt;&gt;""),($F38&gt;$G38)*(EM38&gt;EN38)+($F38=$G38)*(EM38=EN38)+($F38&lt;$G38)*(EM38&lt;EN38),"")</f>
        <v/>
      </c>
      <c r="EQ38" s="281" t="str">
        <f aca="false">IF((EP38&lt;&gt;""),IF(OR($F38&lt;&gt;$G38,PrSettings!$M$4="●"),(($F38-$G38)=(EM38-EN38))*1,0),"")</f>
        <v/>
      </c>
      <c r="ER38" s="281" t="str">
        <f aca="false">IF((EP38&lt;&gt;""),($F38=EM38)*($G38=EN38),"")</f>
        <v/>
      </c>
      <c r="ES38" s="281" t="str">
        <f aca="false">IF(EP38&lt;&gt;"",IF(ABS($F38-$G38)&gt;=PrSettings!$M$7,(ABS($F38-$G38-EM38+EN38)&lt;=1)*1,IF(AND(EP38,$F38=$G38,$F38&gt;=PrSettings!$M$6),(ABS(EM38-$F38)&lt;=1)*1,IF(AND(EP38,$F38+$G38&gt;=PrSettings!$M$8),(ABS(EM38-$F38)+ABS(EN38-$G38)&lt;=1)*1,""))),"")</f>
        <v/>
      </c>
      <c r="ET38" s="289"/>
      <c r="EV38" s="279" t="n">
        <f aca="false">$B38</f>
        <v>82</v>
      </c>
      <c r="EW38" s="280" t="str">
        <f aca="false">$C38</f>
        <v>Curaçao</v>
      </c>
      <c r="EX38" s="281" t="n">
        <f aca="false">$D38</f>
        <v>34</v>
      </c>
      <c r="EY38" s="280" t="str">
        <f aca="false">$E38</f>
        <v>Ivory Coast</v>
      </c>
      <c r="EZ38" s="284"/>
      <c r="FA38" s="284"/>
      <c r="FB38" s="288"/>
      <c r="FC38" s="281" t="str">
        <f aca="false">IF(($F38&lt;&gt;"")*($G38&lt;&gt;"")*(EZ38&lt;&gt;"")*(FA38&lt;&gt;""),($F38&gt;$G38)*(EZ38&gt;FA38)+($F38=$G38)*(EZ38=FA38)+($F38&lt;$G38)*(EZ38&lt;FA38),"")</f>
        <v/>
      </c>
      <c r="FD38" s="281" t="str">
        <f aca="false">IF((FC38&lt;&gt;""),IF(OR($F38&lt;&gt;$G38,PrSettings!$M$4="●"),(($F38-$G38)=(EZ38-FA38))*1,0),"")</f>
        <v/>
      </c>
      <c r="FE38" s="281" t="str">
        <f aca="false">IF((FC38&lt;&gt;""),($F38=EZ38)*($G38=FA38),"")</f>
        <v/>
      </c>
      <c r="FF38" s="281" t="str">
        <f aca="false">IF(FC38&lt;&gt;"",IF(ABS($F38-$G38)&gt;=PrSettings!$M$7,(ABS($F38-$G38-EZ38+FA38)&lt;=1)*1,IF(AND(FC38,$F38=$G38,$F38&gt;=PrSettings!$M$6),(ABS(EZ38-$F38)&lt;=1)*1,IF(AND(FC38,$F38+$G38&gt;=PrSettings!$M$8),(ABS(EZ38-$F38)+ABS(FA38-$G38)&lt;=1)*1,""))),"")</f>
        <v/>
      </c>
      <c r="FG38" s="289"/>
      <c r="FI38" s="279" t="n">
        <f aca="false">$B38</f>
        <v>82</v>
      </c>
      <c r="FJ38" s="280" t="str">
        <f aca="false">$C38</f>
        <v>Curaçao</v>
      </c>
      <c r="FK38" s="281" t="n">
        <f aca="false">$D38</f>
        <v>34</v>
      </c>
      <c r="FL38" s="280" t="str">
        <f aca="false">$E38</f>
        <v>Ivory Coast</v>
      </c>
      <c r="FM38" s="284"/>
      <c r="FN38" s="284"/>
      <c r="FO38" s="288"/>
      <c r="FP38" s="281" t="str">
        <f aca="false">IF(($F38&lt;&gt;"")*($G38&lt;&gt;"")*(FM38&lt;&gt;"")*(FN38&lt;&gt;""),($F38&gt;$G38)*(FM38&gt;FN38)+($F38=$G38)*(FM38=FN38)+($F38&lt;$G38)*(FM38&lt;FN38),"")</f>
        <v/>
      </c>
      <c r="FQ38" s="281" t="str">
        <f aca="false">IF((FP38&lt;&gt;""),IF(OR($F38&lt;&gt;$G38,PrSettings!$M$4="●"),(($F38-$G38)=(FM38-FN38))*1,0),"")</f>
        <v/>
      </c>
      <c r="FR38" s="281" t="str">
        <f aca="false">IF((FP38&lt;&gt;""),($F38=FM38)*($G38=FN38),"")</f>
        <v/>
      </c>
      <c r="FS38" s="281" t="str">
        <f aca="false">IF(FP38&lt;&gt;"",IF(ABS($F38-$G38)&gt;=PrSettings!$M$7,(ABS($F38-$G38-FM38+FN38)&lt;=1)*1,IF(AND(FP38,$F38=$G38,$F38&gt;=PrSettings!$M$6),(ABS(FM38-$F38)&lt;=1)*1,IF(AND(FP38,$F38+$G38&gt;=PrSettings!$M$8),(ABS(FM38-$F38)+ABS(FN38-$G38)&lt;=1)*1,""))),"")</f>
        <v/>
      </c>
      <c r="FT38" s="289"/>
      <c r="FV38" s="279" t="n">
        <f aca="false">$B38</f>
        <v>82</v>
      </c>
      <c r="FW38" s="280" t="str">
        <f aca="false">$C38</f>
        <v>Curaçao</v>
      </c>
      <c r="FX38" s="281" t="n">
        <f aca="false">$D38</f>
        <v>34</v>
      </c>
      <c r="FY38" s="280" t="str">
        <f aca="false">$E38</f>
        <v>Ivory Coast</v>
      </c>
      <c r="FZ38" s="284"/>
      <c r="GA38" s="284"/>
      <c r="GB38" s="288"/>
      <c r="GC38" s="281" t="str">
        <f aca="false">IF(($F38&lt;&gt;"")*($G38&lt;&gt;"")*(FZ38&lt;&gt;"")*(GA38&lt;&gt;""),($F38&gt;$G38)*(FZ38&gt;GA38)+($F38=$G38)*(FZ38=GA38)+($F38&lt;$G38)*(FZ38&lt;GA38),"")</f>
        <v/>
      </c>
      <c r="GD38" s="281" t="str">
        <f aca="false">IF((GC38&lt;&gt;""),IF(OR($F38&lt;&gt;$G38,PrSettings!$M$4="●"),(($F38-$G38)=(FZ38-GA38))*1,0),"")</f>
        <v/>
      </c>
      <c r="GE38" s="281" t="str">
        <f aca="false">IF((GC38&lt;&gt;""),($F38=FZ38)*($G38=GA38),"")</f>
        <v/>
      </c>
      <c r="GF38" s="281" t="str">
        <f aca="false">IF(GC38&lt;&gt;"",IF(ABS($F38-$G38)&gt;=PrSettings!$M$7,(ABS($F38-$G38-FZ38+GA38)&lt;=1)*1,IF(AND(GC38,$F38=$G38,$F38&gt;=PrSettings!$M$6),(ABS(FZ38-$F38)&lt;=1)*1,IF(AND(GC38,$F38+$G38&gt;=PrSettings!$M$8),(ABS(FZ38-$F38)+ABS(GA38-$G38)&lt;=1)*1,""))),"")</f>
        <v/>
      </c>
      <c r="GG38" s="289"/>
      <c r="GI38" s="279" t="n">
        <f aca="false">$B38</f>
        <v>82</v>
      </c>
      <c r="GJ38" s="280" t="str">
        <f aca="false">$C38</f>
        <v>Curaçao</v>
      </c>
      <c r="GK38" s="281" t="n">
        <f aca="false">$D38</f>
        <v>34</v>
      </c>
      <c r="GL38" s="280" t="str">
        <f aca="false">$E38</f>
        <v>Ivory Coast</v>
      </c>
      <c r="GM38" s="284"/>
      <c r="GN38" s="284"/>
      <c r="GO38" s="288"/>
      <c r="GP38" s="281" t="str">
        <f aca="false">IF(($F38&lt;&gt;"")*($G38&lt;&gt;"")*(GM38&lt;&gt;"")*(GN38&lt;&gt;""),($F38&gt;$G38)*(GM38&gt;GN38)+($F38=$G38)*(GM38=GN38)+($F38&lt;$G38)*(GM38&lt;GN38),"")</f>
        <v/>
      </c>
      <c r="GQ38" s="281" t="str">
        <f aca="false">IF((GP38&lt;&gt;""),IF(OR($F38&lt;&gt;$G38,PrSettings!$M$4="●"),(($F38-$G38)=(GM38-GN38))*1,0),"")</f>
        <v/>
      </c>
      <c r="GR38" s="281" t="str">
        <f aca="false">IF((GP38&lt;&gt;""),($F38=GM38)*($G38=GN38),"")</f>
        <v/>
      </c>
      <c r="GS38" s="281" t="str">
        <f aca="false">IF(GP38&lt;&gt;"",IF(ABS($F38-$G38)&gt;=PrSettings!$M$7,(ABS($F38-$G38-GM38+GN38)&lt;=1)*1,IF(AND(GP38,$F38=$G38,$F38&gt;=PrSettings!$M$6),(ABS(GM38-$F38)&lt;=1)*1,IF(AND(GP38,$F38+$G38&gt;=PrSettings!$M$8),(ABS(GM38-$F38)+ABS(GN38-$G38)&lt;=1)*1,""))),"")</f>
        <v/>
      </c>
      <c r="GT38" s="289"/>
      <c r="GV38" s="279" t="n">
        <f aca="false">$B38</f>
        <v>82</v>
      </c>
      <c r="GW38" s="280" t="str">
        <f aca="false">$C38</f>
        <v>Curaçao</v>
      </c>
      <c r="GX38" s="281" t="n">
        <f aca="false">$D38</f>
        <v>34</v>
      </c>
      <c r="GY38" s="280" t="str">
        <f aca="false">$E38</f>
        <v>Ivory Coast</v>
      </c>
      <c r="GZ38" s="284"/>
      <c r="HA38" s="284"/>
      <c r="HB38" s="288"/>
      <c r="HC38" s="281" t="str">
        <f aca="false">IF(($F38&lt;&gt;"")*($G38&lt;&gt;"")*(GZ38&lt;&gt;"")*(HA38&lt;&gt;""),($F38&gt;$G38)*(GZ38&gt;HA38)+($F38=$G38)*(GZ38=HA38)+($F38&lt;$G38)*(GZ38&lt;HA38),"")</f>
        <v/>
      </c>
      <c r="HD38" s="281" t="str">
        <f aca="false">IF((HC38&lt;&gt;""),IF(OR($F38&lt;&gt;$G38,PrSettings!$M$4="●"),(($F38-$G38)=(GZ38-HA38))*1,0),"")</f>
        <v/>
      </c>
      <c r="HE38" s="281" t="str">
        <f aca="false">IF((HC38&lt;&gt;""),($F38=GZ38)*($G38=HA38),"")</f>
        <v/>
      </c>
      <c r="HF38" s="281" t="str">
        <f aca="false">IF(HC38&lt;&gt;"",IF(ABS($F38-$G38)&gt;=PrSettings!$M$7,(ABS($F38-$G38-GZ38+HA38)&lt;=1)*1,IF(AND(HC38,$F38=$G38,$F38&gt;=PrSettings!$M$6),(ABS(GZ38-$F38)&lt;=1)*1,IF(AND(HC38,$F38+$G38&gt;=PrSettings!$M$8),(ABS(GZ38-$F38)+ABS(HA38-$G38)&lt;=1)*1,""))),"")</f>
        <v/>
      </c>
      <c r="HG38" s="289"/>
      <c r="HI38" s="279" t="n">
        <f aca="false">$B38</f>
        <v>82</v>
      </c>
      <c r="HJ38" s="280" t="str">
        <f aca="false">$C38</f>
        <v>Curaçao</v>
      </c>
      <c r="HK38" s="281" t="n">
        <f aca="false">$D38</f>
        <v>34</v>
      </c>
      <c r="HL38" s="280" t="str">
        <f aca="false">$E38</f>
        <v>Ivory Coast</v>
      </c>
      <c r="HM38" s="284"/>
      <c r="HN38" s="284"/>
      <c r="HO38" s="288"/>
      <c r="HP38" s="281" t="str">
        <f aca="false">IF(($F38&lt;&gt;"")*($G38&lt;&gt;"")*(HM38&lt;&gt;"")*(HN38&lt;&gt;""),($F38&gt;$G38)*(HM38&gt;HN38)+($F38=$G38)*(HM38=HN38)+($F38&lt;$G38)*(HM38&lt;HN38),"")</f>
        <v/>
      </c>
      <c r="HQ38" s="281" t="str">
        <f aca="false">IF((HP38&lt;&gt;""),IF(OR($F38&lt;&gt;$G38,PrSettings!$M$4="●"),(($F38-$G38)=(HM38-HN38))*1,0),"")</f>
        <v/>
      </c>
      <c r="HR38" s="281" t="str">
        <f aca="false">IF((HP38&lt;&gt;""),($F38=HM38)*($G38=HN38),"")</f>
        <v/>
      </c>
      <c r="HS38" s="281" t="str">
        <f aca="false">IF(HP38&lt;&gt;"",IF(ABS($F38-$G38)&gt;=PrSettings!$M$7,(ABS($F38-$G38-HM38+HN38)&lt;=1)*1,IF(AND(HP38,$F38=$G38,$F38&gt;=PrSettings!$M$6),(ABS(HM38-$F38)&lt;=1)*1,IF(AND(HP38,$F38+$G38&gt;=PrSettings!$M$8),(ABS(HM38-$F38)+ABS(HN38-$G38)&lt;=1)*1,""))),"")</f>
        <v/>
      </c>
      <c r="HT38" s="289"/>
      <c r="HV38" s="279" t="n">
        <f aca="false">$B38</f>
        <v>82</v>
      </c>
      <c r="HW38" s="280" t="str">
        <f aca="false">$C38</f>
        <v>Curaçao</v>
      </c>
      <c r="HX38" s="281" t="n">
        <f aca="false">$D38</f>
        <v>34</v>
      </c>
      <c r="HY38" s="280" t="str">
        <f aca="false">$E38</f>
        <v>Ivory Coast</v>
      </c>
      <c r="HZ38" s="284"/>
      <c r="IA38" s="284"/>
      <c r="IB38" s="288"/>
      <c r="IC38" s="281" t="str">
        <f aca="false">IF(($F38&lt;&gt;"")*($G38&lt;&gt;"")*(HZ38&lt;&gt;"")*(IA38&lt;&gt;""),($F38&gt;$G38)*(HZ38&gt;IA38)+($F38=$G38)*(HZ38=IA38)+($F38&lt;$G38)*(HZ38&lt;IA38),"")</f>
        <v/>
      </c>
      <c r="ID38" s="281" t="str">
        <f aca="false">IF((IC38&lt;&gt;""),IF(OR($F38&lt;&gt;$G38,PrSettings!$M$4="●"),(($F38-$G38)=(HZ38-IA38))*1,0),"")</f>
        <v/>
      </c>
      <c r="IE38" s="281" t="str">
        <f aca="false">IF((IC38&lt;&gt;""),($F38=HZ38)*($G38=IA38),"")</f>
        <v/>
      </c>
      <c r="IF38" s="281" t="str">
        <f aca="false">IF(IC38&lt;&gt;"",IF(ABS($F38-$G38)&gt;=PrSettings!$M$7,(ABS($F38-$G38-HZ38+IA38)&lt;=1)*1,IF(AND(IC38,$F38=$G38,$F38&gt;=PrSettings!$M$6),(ABS(HZ38-$F38)&lt;=1)*1,IF(AND(IC38,$F38+$G38&gt;=PrSettings!$M$8),(ABS(HZ38-$F38)+ABS(IA38-$G38)&lt;=1)*1,""))),"")</f>
        <v/>
      </c>
      <c r="IG38" s="289"/>
      <c r="II38" s="279" t="n">
        <f aca="false">$B38</f>
        <v>82</v>
      </c>
      <c r="IJ38" s="280" t="str">
        <f aca="false">$C38</f>
        <v>Curaçao</v>
      </c>
      <c r="IK38" s="281" t="n">
        <f aca="false">$D38</f>
        <v>34</v>
      </c>
      <c r="IL38" s="280" t="str">
        <f aca="false">$E38</f>
        <v>Ivory Coast</v>
      </c>
      <c r="IM38" s="284"/>
      <c r="IN38" s="284"/>
      <c r="IO38" s="288"/>
      <c r="IP38" s="281" t="str">
        <f aca="false">IF(($F38&lt;&gt;"")*($G38&lt;&gt;"")*(IM38&lt;&gt;"")*(IN38&lt;&gt;""),($F38&gt;$G38)*(IM38&gt;IN38)+($F38=$G38)*(IM38=IN38)+($F38&lt;$G38)*(IM38&lt;IN38),"")</f>
        <v/>
      </c>
      <c r="IQ38" s="281" t="str">
        <f aca="false">IF((IP38&lt;&gt;""),IF(OR($F38&lt;&gt;$G38,PrSettings!$M$4="●"),(($F38-$G38)=(IM38-IN38))*1,0),"")</f>
        <v/>
      </c>
      <c r="IR38" s="281" t="str">
        <f aca="false">IF((IP38&lt;&gt;""),($F38=IM38)*($G38=IN38),"")</f>
        <v/>
      </c>
      <c r="IS38" s="281" t="str">
        <f aca="false">IF(IP38&lt;&gt;"",IF(ABS($F38-$G38)&gt;=PrSettings!$M$7,(ABS($F38-$G38-IM38+IN38)&lt;=1)*1,IF(AND(IP38,$F38=$G38,$F38&gt;=PrSettings!$M$6),(ABS(IM38-$F38)&lt;=1)*1,IF(AND(IP38,$F38+$G38&gt;=PrSettings!$M$8),(ABS(IM38-$F38)+ABS(IN38-$G38)&lt;=1)*1,""))),"")</f>
        <v/>
      </c>
      <c r="IT38" s="289"/>
      <c r="IV38" s="279" t="n">
        <f aca="false">$B38</f>
        <v>82</v>
      </c>
      <c r="IW38" s="280" t="str">
        <f aca="false">$C38</f>
        <v>Curaçao</v>
      </c>
      <c r="IX38" s="281" t="n">
        <f aca="false">$D38</f>
        <v>34</v>
      </c>
      <c r="IY38" s="280" t="str">
        <f aca="false">$E38</f>
        <v>Ivory Coast</v>
      </c>
      <c r="IZ38" s="284"/>
      <c r="JA38" s="284"/>
      <c r="JB38" s="288"/>
      <c r="JC38" s="281" t="str">
        <f aca="false">IF(($F38&lt;&gt;"")*($G38&lt;&gt;"")*(IZ38&lt;&gt;"")*(JA38&lt;&gt;""),($F38&gt;$G38)*(IZ38&gt;JA38)+($F38=$G38)*(IZ38=JA38)+($F38&lt;$G38)*(IZ38&lt;JA38),"")</f>
        <v/>
      </c>
      <c r="JD38" s="281" t="str">
        <f aca="false">IF((JC38&lt;&gt;""),IF(OR($F38&lt;&gt;$G38,PrSettings!$M$4="●"),(($F38-$G38)=(IZ38-JA38))*1,0),"")</f>
        <v/>
      </c>
      <c r="JE38" s="281" t="str">
        <f aca="false">IF((JC38&lt;&gt;""),($F38=IZ38)*($G38=JA38),"")</f>
        <v/>
      </c>
      <c r="JF38" s="281" t="str">
        <f aca="false">IF(JC38&lt;&gt;"",IF(ABS($F38-$G38)&gt;=PrSettings!$M$7,(ABS($F38-$G38-IZ38+JA38)&lt;=1)*1,IF(AND(JC38,$F38=$G38,$F38&gt;=PrSettings!$M$6),(ABS(IZ38-$F38)&lt;=1)*1,IF(AND(JC38,$F38+$G38&gt;=PrSettings!$M$8),(ABS(IZ38-$F38)+ABS(JA38-$G38)&lt;=1)*1,""))),"")</f>
        <v/>
      </c>
      <c r="JG38" s="289"/>
      <c r="JI38" s="279" t="n">
        <f aca="false">$B38</f>
        <v>82</v>
      </c>
      <c r="JJ38" s="280" t="str">
        <f aca="false">$C38</f>
        <v>Curaçao</v>
      </c>
      <c r="JK38" s="281" t="n">
        <f aca="false">$D38</f>
        <v>34</v>
      </c>
      <c r="JL38" s="280" t="str">
        <f aca="false">$E38</f>
        <v>Ivory Coast</v>
      </c>
      <c r="JM38" s="284"/>
      <c r="JN38" s="284"/>
      <c r="JO38" s="288"/>
      <c r="JP38" s="281" t="str">
        <f aca="false">IF(($F38&lt;&gt;"")*($G38&lt;&gt;"")*(JM38&lt;&gt;"")*(JN38&lt;&gt;""),($F38&gt;$G38)*(JM38&gt;JN38)+($F38=$G38)*(JM38=JN38)+($F38&lt;$G38)*(JM38&lt;JN38),"")</f>
        <v/>
      </c>
      <c r="JQ38" s="281" t="str">
        <f aca="false">IF((JP38&lt;&gt;""),IF(OR($F38&lt;&gt;$G38,PrSettings!$M$4="●"),(($F38-$G38)=(JM38-JN38))*1,0),"")</f>
        <v/>
      </c>
      <c r="JR38" s="281" t="str">
        <f aca="false">IF((JP38&lt;&gt;""),($F38=JM38)*($G38=JN38),"")</f>
        <v/>
      </c>
      <c r="JS38" s="281" t="str">
        <f aca="false">IF(JP38&lt;&gt;"",IF(ABS($F38-$G38)&gt;=PrSettings!$M$7,(ABS($F38-$G38-JM38+JN38)&lt;=1)*1,IF(AND(JP38,$F38=$G38,$F38&gt;=PrSettings!$M$6),(ABS(JM38-$F38)&lt;=1)*1,IF(AND(JP38,$F38+$G38&gt;=PrSettings!$M$8),(ABS(JM38-$F38)+ABS(JN38-$G38)&lt;=1)*1,""))),"")</f>
        <v/>
      </c>
      <c r="JT38" s="289"/>
      <c r="JV38" s="279" t="n">
        <f aca="false">$B38</f>
        <v>82</v>
      </c>
      <c r="JW38" s="280" t="str">
        <f aca="false">$C38</f>
        <v>Curaçao</v>
      </c>
      <c r="JX38" s="281" t="n">
        <f aca="false">$D38</f>
        <v>34</v>
      </c>
      <c r="JY38" s="280" t="str">
        <f aca="false">$E38</f>
        <v>Ivory Coast</v>
      </c>
      <c r="JZ38" s="284"/>
      <c r="KA38" s="284"/>
      <c r="KB38" s="288"/>
      <c r="KC38" s="281" t="str">
        <f aca="false">IF(($F38&lt;&gt;"")*($G38&lt;&gt;"")*(JZ38&lt;&gt;"")*(KA38&lt;&gt;""),($F38&gt;$G38)*(JZ38&gt;KA38)+($F38=$G38)*(JZ38=KA38)+($F38&lt;$G38)*(JZ38&lt;KA38),"")</f>
        <v/>
      </c>
      <c r="KD38" s="281" t="str">
        <f aca="false">IF((KC38&lt;&gt;""),IF(OR($F38&lt;&gt;$G38,PrSettings!$M$4="●"),(($F38-$G38)=(JZ38-KA38))*1,0),"")</f>
        <v/>
      </c>
      <c r="KE38" s="281" t="str">
        <f aca="false">IF((KC38&lt;&gt;""),($F38=JZ38)*($G38=KA38),"")</f>
        <v/>
      </c>
      <c r="KF38" s="281" t="str">
        <f aca="false">IF(KC38&lt;&gt;"",IF(ABS($F38-$G38)&gt;=PrSettings!$M$7,(ABS($F38-$G38-JZ38+KA38)&lt;=1)*1,IF(AND(KC38,$F38=$G38,$F38&gt;=PrSettings!$M$6),(ABS(JZ38-$F38)&lt;=1)*1,IF(AND(KC38,$F38+$G38&gt;=PrSettings!$M$8),(ABS(JZ38-$F38)+ABS(KA38-$G38)&lt;=1)*1,""))),"")</f>
        <v/>
      </c>
      <c r="KG38" s="289"/>
      <c r="KI38" s="279" t="n">
        <f aca="false">$B38</f>
        <v>82</v>
      </c>
      <c r="KJ38" s="280" t="str">
        <f aca="false">$C38</f>
        <v>Curaçao</v>
      </c>
      <c r="KK38" s="281" t="n">
        <f aca="false">$D38</f>
        <v>34</v>
      </c>
      <c r="KL38" s="280" t="str">
        <f aca="false">$E38</f>
        <v>Ivory Coast</v>
      </c>
      <c r="KM38" s="284"/>
      <c r="KN38" s="284"/>
      <c r="KO38" s="288"/>
      <c r="KP38" s="281" t="str">
        <f aca="false">IF(($F38&lt;&gt;"")*($G38&lt;&gt;"")*(KM38&lt;&gt;"")*(KN38&lt;&gt;""),($F38&gt;$G38)*(KM38&gt;KN38)+($F38=$G38)*(KM38=KN38)+($F38&lt;$G38)*(KM38&lt;KN38),"")</f>
        <v/>
      </c>
      <c r="KQ38" s="281" t="str">
        <f aca="false">IF((KP38&lt;&gt;""),IF(OR($F38&lt;&gt;$G38,PrSettings!$M$4="●"),(($F38-$G38)=(KM38-KN38))*1,0),"")</f>
        <v/>
      </c>
      <c r="KR38" s="281" t="str">
        <f aca="false">IF((KP38&lt;&gt;""),($F38=KM38)*($G38=KN38),"")</f>
        <v/>
      </c>
      <c r="KS38" s="281" t="str">
        <f aca="false">IF(KP38&lt;&gt;"",IF(ABS($F38-$G38)&gt;=PrSettings!$M$7,(ABS($F38-$G38-KM38+KN38)&lt;=1)*1,IF(AND(KP38,$F38=$G38,$F38&gt;=PrSettings!$M$6),(ABS(KM38-$F38)&lt;=1)*1,IF(AND(KP38,$F38+$G38&gt;=PrSettings!$M$8),(ABS(KM38-$F38)+ABS(KN38-$G38)&lt;=1)*1,""))),"")</f>
        <v/>
      </c>
      <c r="KT38" s="289"/>
      <c r="KV38" s="279" t="n">
        <f aca="false">$B38</f>
        <v>82</v>
      </c>
      <c r="KW38" s="280" t="str">
        <f aca="false">$C38</f>
        <v>Curaçao</v>
      </c>
      <c r="KX38" s="281" t="n">
        <f aca="false">$D38</f>
        <v>34</v>
      </c>
      <c r="KY38" s="280" t="str">
        <f aca="false">$E38</f>
        <v>Ivory Coast</v>
      </c>
      <c r="KZ38" s="284"/>
      <c r="LA38" s="284"/>
      <c r="LB38" s="288"/>
      <c r="LC38" s="281" t="str">
        <f aca="false">IF(($F38&lt;&gt;"")*($G38&lt;&gt;"")*(KZ38&lt;&gt;"")*(LA38&lt;&gt;""),($F38&gt;$G38)*(KZ38&gt;LA38)+($F38=$G38)*(KZ38=LA38)+($F38&lt;$G38)*(KZ38&lt;LA38),"")</f>
        <v/>
      </c>
      <c r="LD38" s="281" t="str">
        <f aca="false">IF((LC38&lt;&gt;""),IF(OR($F38&lt;&gt;$G38,PrSettings!$M$4="●"),(($F38-$G38)=(KZ38-LA38))*1,0),"")</f>
        <v/>
      </c>
      <c r="LE38" s="281" t="str">
        <f aca="false">IF((LC38&lt;&gt;""),($F38=KZ38)*($G38=LA38),"")</f>
        <v/>
      </c>
      <c r="LF38" s="281" t="str">
        <f aca="false">IF(LC38&lt;&gt;"",IF(ABS($F38-$G38)&gt;=PrSettings!$M$7,(ABS($F38-$G38-KZ38+LA38)&lt;=1)*1,IF(AND(LC38,$F38=$G38,$F38&gt;=PrSettings!$M$6),(ABS(KZ38-$F38)&lt;=1)*1,IF(AND(LC38,$F38+$G38&gt;=PrSettings!$M$8),(ABS(KZ38-$F38)+ABS(LA38-$G38)&lt;=1)*1,""))),"")</f>
        <v/>
      </c>
      <c r="LG38" s="289"/>
      <c r="LI38" s="279" t="n">
        <f aca="false">$B38</f>
        <v>82</v>
      </c>
      <c r="LJ38" s="280" t="str">
        <f aca="false">$C38</f>
        <v>Curaçao</v>
      </c>
      <c r="LK38" s="281" t="n">
        <f aca="false">$D38</f>
        <v>34</v>
      </c>
      <c r="LL38" s="280" t="str">
        <f aca="false">$E38</f>
        <v>Ivory Coast</v>
      </c>
      <c r="LM38" s="284"/>
      <c r="LN38" s="284"/>
      <c r="LO38" s="288"/>
      <c r="LP38" s="281" t="str">
        <f aca="false">IF(($F38&lt;&gt;"")*($G38&lt;&gt;"")*(LM38&lt;&gt;"")*(LN38&lt;&gt;""),($F38&gt;$G38)*(LM38&gt;LN38)+($F38=$G38)*(LM38=LN38)+($F38&lt;$G38)*(LM38&lt;LN38),"")</f>
        <v/>
      </c>
      <c r="LQ38" s="281" t="str">
        <f aca="false">IF((LP38&lt;&gt;""),IF(OR($F38&lt;&gt;$G38,PrSettings!$M$4="●"),(($F38-$G38)=(LM38-LN38))*1,0),"")</f>
        <v/>
      </c>
      <c r="LR38" s="281" t="str">
        <f aca="false">IF((LP38&lt;&gt;""),($F38=LM38)*($G38=LN38),"")</f>
        <v/>
      </c>
      <c r="LS38" s="281" t="str">
        <f aca="false">IF(LP38&lt;&gt;"",IF(ABS($F38-$G38)&gt;=PrSettings!$M$7,(ABS($F38-$G38-LM38+LN38)&lt;=1)*1,IF(AND(LP38,$F38=$G38,$F38&gt;=PrSettings!$M$6),(ABS(LM38-$F38)&lt;=1)*1,IF(AND(LP38,$F38+$G38&gt;=PrSettings!$M$8),(ABS(LM38-$F38)+ABS(LN38-$G38)&lt;=1)*1,""))),"")</f>
        <v/>
      </c>
      <c r="LT38" s="289"/>
      <c r="LV38" s="279" t="n">
        <f aca="false">$B38</f>
        <v>82</v>
      </c>
      <c r="LW38" s="280" t="str">
        <f aca="false">$C38</f>
        <v>Curaçao</v>
      </c>
      <c r="LX38" s="281" t="n">
        <f aca="false">$D38</f>
        <v>34</v>
      </c>
      <c r="LY38" s="280" t="str">
        <f aca="false">$E38</f>
        <v>Ivory Coast</v>
      </c>
      <c r="LZ38" s="284"/>
      <c r="MA38" s="284"/>
      <c r="MB38" s="288"/>
      <c r="MC38" s="281" t="str">
        <f aca="false">IF(($F38&lt;&gt;"")*($G38&lt;&gt;"")*(LZ38&lt;&gt;"")*(MA38&lt;&gt;""),($F38&gt;$G38)*(LZ38&gt;MA38)+($F38=$G38)*(LZ38=MA38)+($F38&lt;$G38)*(LZ38&lt;MA38),"")</f>
        <v/>
      </c>
      <c r="MD38" s="281" t="str">
        <f aca="false">IF((MC38&lt;&gt;""),IF(OR($F38&lt;&gt;$G38,PrSettings!$M$4="●"),(($F38-$G38)=(LZ38-MA38))*1,0),"")</f>
        <v/>
      </c>
      <c r="ME38" s="281" t="str">
        <f aca="false">IF((MC38&lt;&gt;""),($F38=LZ38)*($G38=MA38),"")</f>
        <v/>
      </c>
      <c r="MF38" s="281" t="str">
        <f aca="false">IF(MC38&lt;&gt;"",IF(ABS($F38-$G38)&gt;=PrSettings!$M$7,(ABS($F38-$G38-LZ38+MA38)&lt;=1)*1,IF(AND(MC38,$F38=$G38,$F38&gt;=PrSettings!$M$6),(ABS(LZ38-$F38)&lt;=1)*1,IF(AND(MC38,$F38+$G38&gt;=PrSettings!$M$8),(ABS(LZ38-$F38)+ABS(MA38-$G38)&lt;=1)*1,""))),"")</f>
        <v/>
      </c>
      <c r="MG38" s="289"/>
    </row>
    <row r="39" customFormat="false" ht="15.75" hidden="false" customHeight="false" outlineLevel="0" collapsed="false">
      <c r="B39" s="279" t="n">
        <f aca="false">INDEX(Groups!$C$7:$C$65,MATCH(C39,Groups!$D$7:$D$65,0))</f>
        <v>23</v>
      </c>
      <c r="C39" s="280" t="str">
        <f aca="false">CalcE!$P$27</f>
        <v>Ecuador</v>
      </c>
      <c r="D39" s="281" t="n">
        <f aca="false">INDEX(Groups!$C$7:$C$65,MATCH(E39,Groups!$D$7:$D$65,0))</f>
        <v>10</v>
      </c>
      <c r="E39" s="280" t="str">
        <f aca="false">CalcE!$Q$27</f>
        <v>Germany</v>
      </c>
      <c r="F39" s="282" t="n">
        <f aca="false">CalcE!$R$27</f>
        <v>1</v>
      </c>
      <c r="G39" s="283" t="n">
        <f aca="false">CalcE!$S$27</f>
        <v>2</v>
      </c>
      <c r="I39" s="279" t="n">
        <f aca="false">$B39</f>
        <v>23</v>
      </c>
      <c r="J39" s="280" t="str">
        <f aca="false">$C39</f>
        <v>Ecuador</v>
      </c>
      <c r="K39" s="281" t="n">
        <f aca="false">$D39</f>
        <v>10</v>
      </c>
      <c r="L39" s="280" t="str">
        <f aca="false">$E39</f>
        <v>Germany</v>
      </c>
      <c r="M39" s="284"/>
      <c r="N39" s="284"/>
      <c r="O39" s="290"/>
      <c r="P39" s="281" t="str">
        <f aca="false">IF(($F39&lt;&gt;"")*($G39&lt;&gt;"")*(M39&lt;&gt;"")*(N39&lt;&gt;""),($F39&gt;$G39)*(M39&gt;N39)+($F39=$G39)*(M39=N39)+($F39&lt;$G39)*(M39&lt;N39),"")</f>
        <v/>
      </c>
      <c r="Q39" s="281" t="str">
        <f aca="false">IF((P39&lt;&gt;""),IF(OR($F39&lt;&gt;$G39,PrSettings!$M$4="●"),(($F39-$G39)=(M39-N39))*1,0),"")</f>
        <v/>
      </c>
      <c r="R39" s="281" t="str">
        <f aca="false">IF((P39&lt;&gt;""),($F39=M39)*($G39=N39),"")</f>
        <v/>
      </c>
      <c r="S39" s="281" t="str">
        <f aca="false">IF(P39&lt;&gt;"",IF(ABS($F39-$G39)&gt;=PrSettings!$M$7,(ABS($F39-$G39-M39+N39)&lt;=1)*1,IF(AND(P39,$F39=$G39,$F39&gt;=PrSettings!$M$6),(ABS(M39-$F39)&lt;=1)*1,IF(AND(P39,$F39+$G39&gt;=PrSettings!$M$8),(ABS(M39-$F39)+ABS(N39-$G39)&lt;=1)*1,""))),"")</f>
        <v/>
      </c>
      <c r="T39" s="291"/>
      <c r="V39" s="279" t="n">
        <f aca="false">$B39</f>
        <v>23</v>
      </c>
      <c r="W39" s="280" t="str">
        <f aca="false">$C39</f>
        <v>Ecuador</v>
      </c>
      <c r="X39" s="281" t="n">
        <f aca="false">$D39</f>
        <v>10</v>
      </c>
      <c r="Y39" s="280" t="str">
        <f aca="false">$E39</f>
        <v>Germany</v>
      </c>
      <c r="Z39" s="284"/>
      <c r="AA39" s="284"/>
      <c r="AB39" s="290"/>
      <c r="AC39" s="281" t="str">
        <f aca="false">IF(($F39&lt;&gt;"")*($G39&lt;&gt;"")*(Z39&lt;&gt;"")*(AA39&lt;&gt;""),($F39&gt;$G39)*(Z39&gt;AA39)+($F39=$G39)*(Z39=AA39)+($F39&lt;$G39)*(Z39&lt;AA39),"")</f>
        <v/>
      </c>
      <c r="AD39" s="281" t="str">
        <f aca="false">IF((AC39&lt;&gt;""),IF(OR($F39&lt;&gt;$G39,PrSettings!$M$4="●"),(($F39-$G39)=(Z39-AA39))*1,0),"")</f>
        <v/>
      </c>
      <c r="AE39" s="281" t="str">
        <f aca="false">IF((AC39&lt;&gt;""),($F39=Z39)*($G39=AA39),"")</f>
        <v/>
      </c>
      <c r="AF39" s="281" t="str">
        <f aca="false">IF(AC39&lt;&gt;"",IF(ABS($F39-$G39)&gt;=PrSettings!$M$7,(ABS($F39-$G39-Z39+AA39)&lt;=1)*1,IF(AND(AC39,$F39=$G39,$F39&gt;=PrSettings!$M$6),(ABS(Z39-$F39)&lt;=1)*1,IF(AND(AC39,$F39+$G39&gt;=PrSettings!$M$8),(ABS(Z39-$F39)+ABS(AA39-$G39)&lt;=1)*1,""))),"")</f>
        <v/>
      </c>
      <c r="AG39" s="291"/>
      <c r="AI39" s="279" t="n">
        <f aca="false">$B39</f>
        <v>23</v>
      </c>
      <c r="AJ39" s="280" t="str">
        <f aca="false">$C39</f>
        <v>Ecuador</v>
      </c>
      <c r="AK39" s="281" t="n">
        <f aca="false">$D39</f>
        <v>10</v>
      </c>
      <c r="AL39" s="280" t="str">
        <f aca="false">$E39</f>
        <v>Germany</v>
      </c>
      <c r="AM39" s="284"/>
      <c r="AN39" s="284"/>
      <c r="AO39" s="290"/>
      <c r="AP39" s="281" t="str">
        <f aca="false">IF(($F39&lt;&gt;"")*($G39&lt;&gt;"")*(AM39&lt;&gt;"")*(AN39&lt;&gt;""),($F39&gt;$G39)*(AM39&gt;AN39)+($F39=$G39)*(AM39=AN39)+($F39&lt;$G39)*(AM39&lt;AN39),"")</f>
        <v/>
      </c>
      <c r="AQ39" s="281" t="str">
        <f aca="false">IF((AP39&lt;&gt;""),IF(OR($F39&lt;&gt;$G39,PrSettings!$M$4="●"),(($F39-$G39)=(AM39-AN39))*1,0),"")</f>
        <v/>
      </c>
      <c r="AR39" s="281" t="str">
        <f aca="false">IF((AP39&lt;&gt;""),($F39=AM39)*($G39=AN39),"")</f>
        <v/>
      </c>
      <c r="AS39" s="281" t="str">
        <f aca="false">IF(AP39&lt;&gt;"",IF(ABS($F39-$G39)&gt;=PrSettings!$M$7,(ABS($F39-$G39-AM39+AN39)&lt;=1)*1,IF(AND(AP39,$F39=$G39,$F39&gt;=PrSettings!$M$6),(ABS(AM39-$F39)&lt;=1)*1,IF(AND(AP39,$F39+$G39&gt;=PrSettings!$M$8),(ABS(AM39-$F39)+ABS(AN39-$G39)&lt;=1)*1,""))),"")</f>
        <v/>
      </c>
      <c r="AT39" s="291"/>
      <c r="AV39" s="279" t="n">
        <f aca="false">$B39</f>
        <v>23</v>
      </c>
      <c r="AW39" s="280" t="str">
        <f aca="false">$C39</f>
        <v>Ecuador</v>
      </c>
      <c r="AX39" s="281" t="n">
        <f aca="false">$D39</f>
        <v>10</v>
      </c>
      <c r="AY39" s="280" t="str">
        <f aca="false">$E39</f>
        <v>Germany</v>
      </c>
      <c r="AZ39" s="284"/>
      <c r="BA39" s="284"/>
      <c r="BB39" s="290"/>
      <c r="BC39" s="281" t="str">
        <f aca="false">IF(($F39&lt;&gt;"")*($G39&lt;&gt;"")*(AZ39&lt;&gt;"")*(BA39&lt;&gt;""),($F39&gt;$G39)*(AZ39&gt;BA39)+($F39=$G39)*(AZ39=BA39)+($F39&lt;$G39)*(AZ39&lt;BA39),"")</f>
        <v/>
      </c>
      <c r="BD39" s="281" t="str">
        <f aca="false">IF((BC39&lt;&gt;""),IF(OR($F39&lt;&gt;$G39,PrSettings!$M$4="●"),(($F39-$G39)=(AZ39-BA39))*1,0),"")</f>
        <v/>
      </c>
      <c r="BE39" s="281" t="str">
        <f aca="false">IF((BC39&lt;&gt;""),($F39=AZ39)*($G39=BA39),"")</f>
        <v/>
      </c>
      <c r="BF39" s="281" t="str">
        <f aca="false">IF(BC39&lt;&gt;"",IF(ABS($F39-$G39)&gt;=PrSettings!$M$7,(ABS($F39-$G39-AZ39+BA39)&lt;=1)*1,IF(AND(BC39,$F39=$G39,$F39&gt;=PrSettings!$M$6),(ABS(AZ39-$F39)&lt;=1)*1,IF(AND(BC39,$F39+$G39&gt;=PrSettings!$M$8),(ABS(AZ39-$F39)+ABS(BA39-$G39)&lt;=1)*1,""))),"")</f>
        <v/>
      </c>
      <c r="BG39" s="291"/>
      <c r="BI39" s="279" t="n">
        <f aca="false">$B39</f>
        <v>23</v>
      </c>
      <c r="BJ39" s="280" t="str">
        <f aca="false">$C39</f>
        <v>Ecuador</v>
      </c>
      <c r="BK39" s="281" t="n">
        <f aca="false">$D39</f>
        <v>10</v>
      </c>
      <c r="BL39" s="280" t="str">
        <f aca="false">$E39</f>
        <v>Germany</v>
      </c>
      <c r="BM39" s="284"/>
      <c r="BN39" s="284"/>
      <c r="BO39" s="290"/>
      <c r="BP39" s="281" t="str">
        <f aca="false">IF(($F39&lt;&gt;"")*($G39&lt;&gt;"")*(BM39&lt;&gt;"")*(BN39&lt;&gt;""),($F39&gt;$G39)*(BM39&gt;BN39)+($F39=$G39)*(BM39=BN39)+($F39&lt;$G39)*(BM39&lt;BN39),"")</f>
        <v/>
      </c>
      <c r="BQ39" s="281" t="str">
        <f aca="false">IF((BP39&lt;&gt;""),IF(OR($F39&lt;&gt;$G39,PrSettings!$M$4="●"),(($F39-$G39)=(BM39-BN39))*1,0),"")</f>
        <v/>
      </c>
      <c r="BR39" s="281" t="str">
        <f aca="false">IF((BP39&lt;&gt;""),($F39=BM39)*($G39=BN39),"")</f>
        <v/>
      </c>
      <c r="BS39" s="281" t="str">
        <f aca="false">IF(BP39&lt;&gt;"",IF(ABS($F39-$G39)&gt;=PrSettings!$M$7,(ABS($F39-$G39-BM39+BN39)&lt;=1)*1,IF(AND(BP39,$F39=$G39,$F39&gt;=PrSettings!$M$6),(ABS(BM39-$F39)&lt;=1)*1,IF(AND(BP39,$F39+$G39&gt;=PrSettings!$M$8),(ABS(BM39-$F39)+ABS(BN39-$G39)&lt;=1)*1,""))),"")</f>
        <v/>
      </c>
      <c r="BT39" s="291"/>
      <c r="BV39" s="279" t="n">
        <f aca="false">$B39</f>
        <v>23</v>
      </c>
      <c r="BW39" s="280" t="str">
        <f aca="false">$C39</f>
        <v>Ecuador</v>
      </c>
      <c r="BX39" s="281" t="n">
        <f aca="false">$D39</f>
        <v>10</v>
      </c>
      <c r="BY39" s="280" t="str">
        <f aca="false">$E39</f>
        <v>Germany</v>
      </c>
      <c r="BZ39" s="284"/>
      <c r="CA39" s="284"/>
      <c r="CB39" s="290"/>
      <c r="CC39" s="281" t="str">
        <f aca="false">IF(($F39&lt;&gt;"")*($G39&lt;&gt;"")*(BZ39&lt;&gt;"")*(CA39&lt;&gt;""),($F39&gt;$G39)*(BZ39&gt;CA39)+($F39=$G39)*(BZ39=CA39)+($F39&lt;$G39)*(BZ39&lt;CA39),"")</f>
        <v/>
      </c>
      <c r="CD39" s="281" t="str">
        <f aca="false">IF((CC39&lt;&gt;""),IF(OR($F39&lt;&gt;$G39,PrSettings!$M$4="●"),(($F39-$G39)=(BZ39-CA39))*1,0),"")</f>
        <v/>
      </c>
      <c r="CE39" s="281" t="str">
        <f aca="false">IF((CC39&lt;&gt;""),($F39=BZ39)*($G39=CA39),"")</f>
        <v/>
      </c>
      <c r="CF39" s="281" t="str">
        <f aca="false">IF(CC39&lt;&gt;"",IF(ABS($F39-$G39)&gt;=PrSettings!$M$7,(ABS($F39-$G39-BZ39+CA39)&lt;=1)*1,IF(AND(CC39,$F39=$G39,$F39&gt;=PrSettings!$M$6),(ABS(BZ39-$F39)&lt;=1)*1,IF(AND(CC39,$F39+$G39&gt;=PrSettings!$M$8),(ABS(BZ39-$F39)+ABS(CA39-$G39)&lt;=1)*1,""))),"")</f>
        <v/>
      </c>
      <c r="CG39" s="291"/>
      <c r="CI39" s="279" t="n">
        <f aca="false">$B39</f>
        <v>23</v>
      </c>
      <c r="CJ39" s="280" t="str">
        <f aca="false">$C39</f>
        <v>Ecuador</v>
      </c>
      <c r="CK39" s="281" t="n">
        <f aca="false">$D39</f>
        <v>10</v>
      </c>
      <c r="CL39" s="280" t="str">
        <f aca="false">$E39</f>
        <v>Germany</v>
      </c>
      <c r="CM39" s="284"/>
      <c r="CN39" s="284"/>
      <c r="CO39" s="290"/>
      <c r="CP39" s="281" t="str">
        <f aca="false">IF(($F39&lt;&gt;"")*($G39&lt;&gt;"")*(CM39&lt;&gt;"")*(CN39&lt;&gt;""),($F39&gt;$G39)*(CM39&gt;CN39)+($F39=$G39)*(CM39=CN39)+($F39&lt;$G39)*(CM39&lt;CN39),"")</f>
        <v/>
      </c>
      <c r="CQ39" s="281" t="str">
        <f aca="false">IF((CP39&lt;&gt;""),IF(OR($F39&lt;&gt;$G39,PrSettings!$M$4="●"),(($F39-$G39)=(CM39-CN39))*1,0),"")</f>
        <v/>
      </c>
      <c r="CR39" s="281" t="str">
        <f aca="false">IF((CP39&lt;&gt;""),($F39=CM39)*($G39=CN39),"")</f>
        <v/>
      </c>
      <c r="CS39" s="281" t="str">
        <f aca="false">IF(CP39&lt;&gt;"",IF(ABS($F39-$G39)&gt;=PrSettings!$M$7,(ABS($F39-$G39-CM39+CN39)&lt;=1)*1,IF(AND(CP39,$F39=$G39,$F39&gt;=PrSettings!$M$6),(ABS(CM39-$F39)&lt;=1)*1,IF(AND(CP39,$F39+$G39&gt;=PrSettings!$M$8),(ABS(CM39-$F39)+ABS(CN39-$G39)&lt;=1)*1,""))),"")</f>
        <v/>
      </c>
      <c r="CT39" s="291"/>
      <c r="CV39" s="279" t="n">
        <f aca="false">$B39</f>
        <v>23</v>
      </c>
      <c r="CW39" s="280" t="str">
        <f aca="false">$C39</f>
        <v>Ecuador</v>
      </c>
      <c r="CX39" s="281" t="n">
        <f aca="false">$D39</f>
        <v>10</v>
      </c>
      <c r="CY39" s="280" t="str">
        <f aca="false">$E39</f>
        <v>Germany</v>
      </c>
      <c r="CZ39" s="284"/>
      <c r="DA39" s="284"/>
      <c r="DB39" s="290"/>
      <c r="DC39" s="281" t="str">
        <f aca="false">IF(($F39&lt;&gt;"")*($G39&lt;&gt;"")*(CZ39&lt;&gt;"")*(DA39&lt;&gt;""),($F39&gt;$G39)*(CZ39&gt;DA39)+($F39=$G39)*(CZ39=DA39)+($F39&lt;$G39)*(CZ39&lt;DA39),"")</f>
        <v/>
      </c>
      <c r="DD39" s="281" t="str">
        <f aca="false">IF((DC39&lt;&gt;""),IF(OR($F39&lt;&gt;$G39,PrSettings!$M$4="●"),(($F39-$G39)=(CZ39-DA39))*1,0),"")</f>
        <v/>
      </c>
      <c r="DE39" s="281" t="str">
        <f aca="false">IF((DC39&lt;&gt;""),($F39=CZ39)*($G39=DA39),"")</f>
        <v/>
      </c>
      <c r="DF39" s="281" t="str">
        <f aca="false">IF(DC39&lt;&gt;"",IF(ABS($F39-$G39)&gt;=PrSettings!$M$7,(ABS($F39-$G39-CZ39+DA39)&lt;=1)*1,IF(AND(DC39,$F39=$G39,$F39&gt;=PrSettings!$M$6),(ABS(CZ39-$F39)&lt;=1)*1,IF(AND(DC39,$F39+$G39&gt;=PrSettings!$M$8),(ABS(CZ39-$F39)+ABS(DA39-$G39)&lt;=1)*1,""))),"")</f>
        <v/>
      </c>
      <c r="DG39" s="291"/>
      <c r="DI39" s="279" t="n">
        <f aca="false">$B39</f>
        <v>23</v>
      </c>
      <c r="DJ39" s="280" t="str">
        <f aca="false">$C39</f>
        <v>Ecuador</v>
      </c>
      <c r="DK39" s="281" t="n">
        <f aca="false">$D39</f>
        <v>10</v>
      </c>
      <c r="DL39" s="280" t="str">
        <f aca="false">$E39</f>
        <v>Germany</v>
      </c>
      <c r="DM39" s="284"/>
      <c r="DN39" s="284"/>
      <c r="DO39" s="290"/>
      <c r="DP39" s="281" t="str">
        <f aca="false">IF(($F39&lt;&gt;"")*($G39&lt;&gt;"")*(DM39&lt;&gt;"")*(DN39&lt;&gt;""),($F39&gt;$G39)*(DM39&gt;DN39)+($F39=$G39)*(DM39=DN39)+($F39&lt;$G39)*(DM39&lt;DN39),"")</f>
        <v/>
      </c>
      <c r="DQ39" s="281" t="str">
        <f aca="false">IF((DP39&lt;&gt;""),IF(OR($F39&lt;&gt;$G39,PrSettings!$M$4="●"),(($F39-$G39)=(DM39-DN39))*1,0),"")</f>
        <v/>
      </c>
      <c r="DR39" s="281" t="str">
        <f aca="false">IF((DP39&lt;&gt;""),($F39=DM39)*($G39=DN39),"")</f>
        <v/>
      </c>
      <c r="DS39" s="281" t="str">
        <f aca="false">IF(DP39&lt;&gt;"",IF(ABS($F39-$G39)&gt;=PrSettings!$M$7,(ABS($F39-$G39-DM39+DN39)&lt;=1)*1,IF(AND(DP39,$F39=$G39,$F39&gt;=PrSettings!$M$6),(ABS(DM39-$F39)&lt;=1)*1,IF(AND(DP39,$F39+$G39&gt;=PrSettings!$M$8),(ABS(DM39-$F39)+ABS(DN39-$G39)&lt;=1)*1,""))),"")</f>
        <v/>
      </c>
      <c r="DT39" s="291"/>
      <c r="DV39" s="279" t="n">
        <f aca="false">$B39</f>
        <v>23</v>
      </c>
      <c r="DW39" s="280" t="str">
        <f aca="false">$C39</f>
        <v>Ecuador</v>
      </c>
      <c r="DX39" s="281" t="n">
        <f aca="false">$D39</f>
        <v>10</v>
      </c>
      <c r="DY39" s="280" t="str">
        <f aca="false">$E39</f>
        <v>Germany</v>
      </c>
      <c r="DZ39" s="284"/>
      <c r="EA39" s="284"/>
      <c r="EB39" s="290"/>
      <c r="EC39" s="281" t="str">
        <f aca="false">IF(($F39&lt;&gt;"")*($G39&lt;&gt;"")*(DZ39&lt;&gt;"")*(EA39&lt;&gt;""),($F39&gt;$G39)*(DZ39&gt;EA39)+($F39=$G39)*(DZ39=EA39)+($F39&lt;$G39)*(DZ39&lt;EA39),"")</f>
        <v/>
      </c>
      <c r="ED39" s="281" t="str">
        <f aca="false">IF((EC39&lt;&gt;""),IF(OR($F39&lt;&gt;$G39,PrSettings!$M$4="●"),(($F39-$G39)=(DZ39-EA39))*1,0),"")</f>
        <v/>
      </c>
      <c r="EE39" s="281" t="str">
        <f aca="false">IF((EC39&lt;&gt;""),($F39=DZ39)*($G39=EA39),"")</f>
        <v/>
      </c>
      <c r="EF39" s="281" t="str">
        <f aca="false">IF(EC39&lt;&gt;"",IF(ABS($F39-$G39)&gt;=PrSettings!$M$7,(ABS($F39-$G39-DZ39+EA39)&lt;=1)*1,IF(AND(EC39,$F39=$G39,$F39&gt;=PrSettings!$M$6),(ABS(DZ39-$F39)&lt;=1)*1,IF(AND(EC39,$F39+$G39&gt;=PrSettings!$M$8),(ABS(DZ39-$F39)+ABS(EA39-$G39)&lt;=1)*1,""))),"")</f>
        <v/>
      </c>
      <c r="EG39" s="291"/>
      <c r="EI39" s="279" t="n">
        <f aca="false">$B39</f>
        <v>23</v>
      </c>
      <c r="EJ39" s="280" t="str">
        <f aca="false">$C39</f>
        <v>Ecuador</v>
      </c>
      <c r="EK39" s="281" t="n">
        <f aca="false">$D39</f>
        <v>10</v>
      </c>
      <c r="EL39" s="280" t="str">
        <f aca="false">$E39</f>
        <v>Germany</v>
      </c>
      <c r="EM39" s="284"/>
      <c r="EN39" s="284"/>
      <c r="EO39" s="290"/>
      <c r="EP39" s="281" t="str">
        <f aca="false">IF(($F39&lt;&gt;"")*($G39&lt;&gt;"")*(EM39&lt;&gt;"")*(EN39&lt;&gt;""),($F39&gt;$G39)*(EM39&gt;EN39)+($F39=$G39)*(EM39=EN39)+($F39&lt;$G39)*(EM39&lt;EN39),"")</f>
        <v/>
      </c>
      <c r="EQ39" s="281" t="str">
        <f aca="false">IF((EP39&lt;&gt;""),IF(OR($F39&lt;&gt;$G39,PrSettings!$M$4="●"),(($F39-$G39)=(EM39-EN39))*1,0),"")</f>
        <v/>
      </c>
      <c r="ER39" s="281" t="str">
        <f aca="false">IF((EP39&lt;&gt;""),($F39=EM39)*($G39=EN39),"")</f>
        <v/>
      </c>
      <c r="ES39" s="281" t="str">
        <f aca="false">IF(EP39&lt;&gt;"",IF(ABS($F39-$G39)&gt;=PrSettings!$M$7,(ABS($F39-$G39-EM39+EN39)&lt;=1)*1,IF(AND(EP39,$F39=$G39,$F39&gt;=PrSettings!$M$6),(ABS(EM39-$F39)&lt;=1)*1,IF(AND(EP39,$F39+$G39&gt;=PrSettings!$M$8),(ABS(EM39-$F39)+ABS(EN39-$G39)&lt;=1)*1,""))),"")</f>
        <v/>
      </c>
      <c r="ET39" s="291"/>
      <c r="EV39" s="279" t="n">
        <f aca="false">$B39</f>
        <v>23</v>
      </c>
      <c r="EW39" s="280" t="str">
        <f aca="false">$C39</f>
        <v>Ecuador</v>
      </c>
      <c r="EX39" s="281" t="n">
        <f aca="false">$D39</f>
        <v>10</v>
      </c>
      <c r="EY39" s="280" t="str">
        <f aca="false">$E39</f>
        <v>Germany</v>
      </c>
      <c r="EZ39" s="284"/>
      <c r="FA39" s="284"/>
      <c r="FB39" s="290"/>
      <c r="FC39" s="281" t="str">
        <f aca="false">IF(($F39&lt;&gt;"")*($G39&lt;&gt;"")*(EZ39&lt;&gt;"")*(FA39&lt;&gt;""),($F39&gt;$G39)*(EZ39&gt;FA39)+($F39=$G39)*(EZ39=FA39)+($F39&lt;$G39)*(EZ39&lt;FA39),"")</f>
        <v/>
      </c>
      <c r="FD39" s="281" t="str">
        <f aca="false">IF((FC39&lt;&gt;""),IF(OR($F39&lt;&gt;$G39,PrSettings!$M$4="●"),(($F39-$G39)=(EZ39-FA39))*1,0),"")</f>
        <v/>
      </c>
      <c r="FE39" s="281" t="str">
        <f aca="false">IF((FC39&lt;&gt;""),($F39=EZ39)*($G39=FA39),"")</f>
        <v/>
      </c>
      <c r="FF39" s="281" t="str">
        <f aca="false">IF(FC39&lt;&gt;"",IF(ABS($F39-$G39)&gt;=PrSettings!$M$7,(ABS($F39-$G39-EZ39+FA39)&lt;=1)*1,IF(AND(FC39,$F39=$G39,$F39&gt;=PrSettings!$M$6),(ABS(EZ39-$F39)&lt;=1)*1,IF(AND(FC39,$F39+$G39&gt;=PrSettings!$M$8),(ABS(EZ39-$F39)+ABS(FA39-$G39)&lt;=1)*1,""))),"")</f>
        <v/>
      </c>
      <c r="FG39" s="291"/>
      <c r="FI39" s="279" t="n">
        <f aca="false">$B39</f>
        <v>23</v>
      </c>
      <c r="FJ39" s="280" t="str">
        <f aca="false">$C39</f>
        <v>Ecuador</v>
      </c>
      <c r="FK39" s="281" t="n">
        <f aca="false">$D39</f>
        <v>10</v>
      </c>
      <c r="FL39" s="280" t="str">
        <f aca="false">$E39</f>
        <v>Germany</v>
      </c>
      <c r="FM39" s="284"/>
      <c r="FN39" s="284"/>
      <c r="FO39" s="290"/>
      <c r="FP39" s="281" t="str">
        <f aca="false">IF(($F39&lt;&gt;"")*($G39&lt;&gt;"")*(FM39&lt;&gt;"")*(FN39&lt;&gt;""),($F39&gt;$G39)*(FM39&gt;FN39)+($F39=$G39)*(FM39=FN39)+($F39&lt;$G39)*(FM39&lt;FN39),"")</f>
        <v/>
      </c>
      <c r="FQ39" s="281" t="str">
        <f aca="false">IF((FP39&lt;&gt;""),IF(OR($F39&lt;&gt;$G39,PrSettings!$M$4="●"),(($F39-$G39)=(FM39-FN39))*1,0),"")</f>
        <v/>
      </c>
      <c r="FR39" s="281" t="str">
        <f aca="false">IF((FP39&lt;&gt;""),($F39=FM39)*($G39=FN39),"")</f>
        <v/>
      </c>
      <c r="FS39" s="281" t="str">
        <f aca="false">IF(FP39&lt;&gt;"",IF(ABS($F39-$G39)&gt;=PrSettings!$M$7,(ABS($F39-$G39-FM39+FN39)&lt;=1)*1,IF(AND(FP39,$F39=$G39,$F39&gt;=PrSettings!$M$6),(ABS(FM39-$F39)&lt;=1)*1,IF(AND(FP39,$F39+$G39&gt;=PrSettings!$M$8),(ABS(FM39-$F39)+ABS(FN39-$G39)&lt;=1)*1,""))),"")</f>
        <v/>
      </c>
      <c r="FT39" s="291"/>
      <c r="FV39" s="279" t="n">
        <f aca="false">$B39</f>
        <v>23</v>
      </c>
      <c r="FW39" s="280" t="str">
        <f aca="false">$C39</f>
        <v>Ecuador</v>
      </c>
      <c r="FX39" s="281" t="n">
        <f aca="false">$D39</f>
        <v>10</v>
      </c>
      <c r="FY39" s="280" t="str">
        <f aca="false">$E39</f>
        <v>Germany</v>
      </c>
      <c r="FZ39" s="284"/>
      <c r="GA39" s="284"/>
      <c r="GB39" s="290"/>
      <c r="GC39" s="281" t="str">
        <f aca="false">IF(($F39&lt;&gt;"")*($G39&lt;&gt;"")*(FZ39&lt;&gt;"")*(GA39&lt;&gt;""),($F39&gt;$G39)*(FZ39&gt;GA39)+($F39=$G39)*(FZ39=GA39)+($F39&lt;$G39)*(FZ39&lt;GA39),"")</f>
        <v/>
      </c>
      <c r="GD39" s="281" t="str">
        <f aca="false">IF((GC39&lt;&gt;""),IF(OR($F39&lt;&gt;$G39,PrSettings!$M$4="●"),(($F39-$G39)=(FZ39-GA39))*1,0),"")</f>
        <v/>
      </c>
      <c r="GE39" s="281" t="str">
        <f aca="false">IF((GC39&lt;&gt;""),($F39=FZ39)*($G39=GA39),"")</f>
        <v/>
      </c>
      <c r="GF39" s="281" t="str">
        <f aca="false">IF(GC39&lt;&gt;"",IF(ABS($F39-$G39)&gt;=PrSettings!$M$7,(ABS($F39-$G39-FZ39+GA39)&lt;=1)*1,IF(AND(GC39,$F39=$G39,$F39&gt;=PrSettings!$M$6),(ABS(FZ39-$F39)&lt;=1)*1,IF(AND(GC39,$F39+$G39&gt;=PrSettings!$M$8),(ABS(FZ39-$F39)+ABS(GA39-$G39)&lt;=1)*1,""))),"")</f>
        <v/>
      </c>
      <c r="GG39" s="291"/>
      <c r="GI39" s="279" t="n">
        <f aca="false">$B39</f>
        <v>23</v>
      </c>
      <c r="GJ39" s="280" t="str">
        <f aca="false">$C39</f>
        <v>Ecuador</v>
      </c>
      <c r="GK39" s="281" t="n">
        <f aca="false">$D39</f>
        <v>10</v>
      </c>
      <c r="GL39" s="280" t="str">
        <f aca="false">$E39</f>
        <v>Germany</v>
      </c>
      <c r="GM39" s="284"/>
      <c r="GN39" s="284"/>
      <c r="GO39" s="290"/>
      <c r="GP39" s="281" t="str">
        <f aca="false">IF(($F39&lt;&gt;"")*($G39&lt;&gt;"")*(GM39&lt;&gt;"")*(GN39&lt;&gt;""),($F39&gt;$G39)*(GM39&gt;GN39)+($F39=$G39)*(GM39=GN39)+($F39&lt;$G39)*(GM39&lt;GN39),"")</f>
        <v/>
      </c>
      <c r="GQ39" s="281" t="str">
        <f aca="false">IF((GP39&lt;&gt;""),IF(OR($F39&lt;&gt;$G39,PrSettings!$M$4="●"),(($F39-$G39)=(GM39-GN39))*1,0),"")</f>
        <v/>
      </c>
      <c r="GR39" s="281" t="str">
        <f aca="false">IF((GP39&lt;&gt;""),($F39=GM39)*($G39=GN39),"")</f>
        <v/>
      </c>
      <c r="GS39" s="281" t="str">
        <f aca="false">IF(GP39&lt;&gt;"",IF(ABS($F39-$G39)&gt;=PrSettings!$M$7,(ABS($F39-$G39-GM39+GN39)&lt;=1)*1,IF(AND(GP39,$F39=$G39,$F39&gt;=PrSettings!$M$6),(ABS(GM39-$F39)&lt;=1)*1,IF(AND(GP39,$F39+$G39&gt;=PrSettings!$M$8),(ABS(GM39-$F39)+ABS(GN39-$G39)&lt;=1)*1,""))),"")</f>
        <v/>
      </c>
      <c r="GT39" s="291"/>
      <c r="GV39" s="279" t="n">
        <f aca="false">$B39</f>
        <v>23</v>
      </c>
      <c r="GW39" s="280" t="str">
        <f aca="false">$C39</f>
        <v>Ecuador</v>
      </c>
      <c r="GX39" s="281" t="n">
        <f aca="false">$D39</f>
        <v>10</v>
      </c>
      <c r="GY39" s="280" t="str">
        <f aca="false">$E39</f>
        <v>Germany</v>
      </c>
      <c r="GZ39" s="284"/>
      <c r="HA39" s="284"/>
      <c r="HB39" s="290"/>
      <c r="HC39" s="281" t="str">
        <f aca="false">IF(($F39&lt;&gt;"")*($G39&lt;&gt;"")*(GZ39&lt;&gt;"")*(HA39&lt;&gt;""),($F39&gt;$G39)*(GZ39&gt;HA39)+($F39=$G39)*(GZ39=HA39)+($F39&lt;$G39)*(GZ39&lt;HA39),"")</f>
        <v/>
      </c>
      <c r="HD39" s="281" t="str">
        <f aca="false">IF((HC39&lt;&gt;""),IF(OR($F39&lt;&gt;$G39,PrSettings!$M$4="●"),(($F39-$G39)=(GZ39-HA39))*1,0),"")</f>
        <v/>
      </c>
      <c r="HE39" s="281" t="str">
        <f aca="false">IF((HC39&lt;&gt;""),($F39=GZ39)*($G39=HA39),"")</f>
        <v/>
      </c>
      <c r="HF39" s="281" t="str">
        <f aca="false">IF(HC39&lt;&gt;"",IF(ABS($F39-$G39)&gt;=PrSettings!$M$7,(ABS($F39-$G39-GZ39+HA39)&lt;=1)*1,IF(AND(HC39,$F39=$G39,$F39&gt;=PrSettings!$M$6),(ABS(GZ39-$F39)&lt;=1)*1,IF(AND(HC39,$F39+$G39&gt;=PrSettings!$M$8),(ABS(GZ39-$F39)+ABS(HA39-$G39)&lt;=1)*1,""))),"")</f>
        <v/>
      </c>
      <c r="HG39" s="291"/>
      <c r="HI39" s="279" t="n">
        <f aca="false">$B39</f>
        <v>23</v>
      </c>
      <c r="HJ39" s="280" t="str">
        <f aca="false">$C39</f>
        <v>Ecuador</v>
      </c>
      <c r="HK39" s="281" t="n">
        <f aca="false">$D39</f>
        <v>10</v>
      </c>
      <c r="HL39" s="280" t="str">
        <f aca="false">$E39</f>
        <v>Germany</v>
      </c>
      <c r="HM39" s="284"/>
      <c r="HN39" s="284"/>
      <c r="HO39" s="290"/>
      <c r="HP39" s="281" t="str">
        <f aca="false">IF(($F39&lt;&gt;"")*($G39&lt;&gt;"")*(HM39&lt;&gt;"")*(HN39&lt;&gt;""),($F39&gt;$G39)*(HM39&gt;HN39)+($F39=$G39)*(HM39=HN39)+($F39&lt;$G39)*(HM39&lt;HN39),"")</f>
        <v/>
      </c>
      <c r="HQ39" s="281" t="str">
        <f aca="false">IF((HP39&lt;&gt;""),IF(OR($F39&lt;&gt;$G39,PrSettings!$M$4="●"),(($F39-$G39)=(HM39-HN39))*1,0),"")</f>
        <v/>
      </c>
      <c r="HR39" s="281" t="str">
        <f aca="false">IF((HP39&lt;&gt;""),($F39=HM39)*($G39=HN39),"")</f>
        <v/>
      </c>
      <c r="HS39" s="281" t="str">
        <f aca="false">IF(HP39&lt;&gt;"",IF(ABS($F39-$G39)&gt;=PrSettings!$M$7,(ABS($F39-$G39-HM39+HN39)&lt;=1)*1,IF(AND(HP39,$F39=$G39,$F39&gt;=PrSettings!$M$6),(ABS(HM39-$F39)&lt;=1)*1,IF(AND(HP39,$F39+$G39&gt;=PrSettings!$M$8),(ABS(HM39-$F39)+ABS(HN39-$G39)&lt;=1)*1,""))),"")</f>
        <v/>
      </c>
      <c r="HT39" s="291"/>
      <c r="HV39" s="279" t="n">
        <f aca="false">$B39</f>
        <v>23</v>
      </c>
      <c r="HW39" s="280" t="str">
        <f aca="false">$C39</f>
        <v>Ecuador</v>
      </c>
      <c r="HX39" s="281" t="n">
        <f aca="false">$D39</f>
        <v>10</v>
      </c>
      <c r="HY39" s="280" t="str">
        <f aca="false">$E39</f>
        <v>Germany</v>
      </c>
      <c r="HZ39" s="284"/>
      <c r="IA39" s="284"/>
      <c r="IB39" s="290"/>
      <c r="IC39" s="281" t="str">
        <f aca="false">IF(($F39&lt;&gt;"")*($G39&lt;&gt;"")*(HZ39&lt;&gt;"")*(IA39&lt;&gt;""),($F39&gt;$G39)*(HZ39&gt;IA39)+($F39=$G39)*(HZ39=IA39)+($F39&lt;$G39)*(HZ39&lt;IA39),"")</f>
        <v/>
      </c>
      <c r="ID39" s="281" t="str">
        <f aca="false">IF((IC39&lt;&gt;""),IF(OR($F39&lt;&gt;$G39,PrSettings!$M$4="●"),(($F39-$G39)=(HZ39-IA39))*1,0),"")</f>
        <v/>
      </c>
      <c r="IE39" s="281" t="str">
        <f aca="false">IF((IC39&lt;&gt;""),($F39=HZ39)*($G39=IA39),"")</f>
        <v/>
      </c>
      <c r="IF39" s="281" t="str">
        <f aca="false">IF(IC39&lt;&gt;"",IF(ABS($F39-$G39)&gt;=PrSettings!$M$7,(ABS($F39-$G39-HZ39+IA39)&lt;=1)*1,IF(AND(IC39,$F39=$G39,$F39&gt;=PrSettings!$M$6),(ABS(HZ39-$F39)&lt;=1)*1,IF(AND(IC39,$F39+$G39&gt;=PrSettings!$M$8),(ABS(HZ39-$F39)+ABS(IA39-$G39)&lt;=1)*1,""))),"")</f>
        <v/>
      </c>
      <c r="IG39" s="291"/>
      <c r="II39" s="279" t="n">
        <f aca="false">$B39</f>
        <v>23</v>
      </c>
      <c r="IJ39" s="280" t="str">
        <f aca="false">$C39</f>
        <v>Ecuador</v>
      </c>
      <c r="IK39" s="281" t="n">
        <f aca="false">$D39</f>
        <v>10</v>
      </c>
      <c r="IL39" s="280" t="str">
        <f aca="false">$E39</f>
        <v>Germany</v>
      </c>
      <c r="IM39" s="284"/>
      <c r="IN39" s="284"/>
      <c r="IO39" s="290"/>
      <c r="IP39" s="281" t="str">
        <f aca="false">IF(($F39&lt;&gt;"")*($G39&lt;&gt;"")*(IM39&lt;&gt;"")*(IN39&lt;&gt;""),($F39&gt;$G39)*(IM39&gt;IN39)+($F39=$G39)*(IM39=IN39)+($F39&lt;$G39)*(IM39&lt;IN39),"")</f>
        <v/>
      </c>
      <c r="IQ39" s="281" t="str">
        <f aca="false">IF((IP39&lt;&gt;""),IF(OR($F39&lt;&gt;$G39,PrSettings!$M$4="●"),(($F39-$G39)=(IM39-IN39))*1,0),"")</f>
        <v/>
      </c>
      <c r="IR39" s="281" t="str">
        <f aca="false">IF((IP39&lt;&gt;""),($F39=IM39)*($G39=IN39),"")</f>
        <v/>
      </c>
      <c r="IS39" s="281" t="str">
        <f aca="false">IF(IP39&lt;&gt;"",IF(ABS($F39-$G39)&gt;=PrSettings!$M$7,(ABS($F39-$G39-IM39+IN39)&lt;=1)*1,IF(AND(IP39,$F39=$G39,$F39&gt;=PrSettings!$M$6),(ABS(IM39-$F39)&lt;=1)*1,IF(AND(IP39,$F39+$G39&gt;=PrSettings!$M$8),(ABS(IM39-$F39)+ABS(IN39-$G39)&lt;=1)*1,""))),"")</f>
        <v/>
      </c>
      <c r="IT39" s="291"/>
      <c r="IV39" s="279" t="n">
        <f aca="false">$B39</f>
        <v>23</v>
      </c>
      <c r="IW39" s="280" t="str">
        <f aca="false">$C39</f>
        <v>Ecuador</v>
      </c>
      <c r="IX39" s="281" t="n">
        <f aca="false">$D39</f>
        <v>10</v>
      </c>
      <c r="IY39" s="280" t="str">
        <f aca="false">$E39</f>
        <v>Germany</v>
      </c>
      <c r="IZ39" s="284"/>
      <c r="JA39" s="284"/>
      <c r="JB39" s="290"/>
      <c r="JC39" s="281" t="str">
        <f aca="false">IF(($F39&lt;&gt;"")*($G39&lt;&gt;"")*(IZ39&lt;&gt;"")*(JA39&lt;&gt;""),($F39&gt;$G39)*(IZ39&gt;JA39)+($F39=$G39)*(IZ39=JA39)+($F39&lt;$G39)*(IZ39&lt;JA39),"")</f>
        <v/>
      </c>
      <c r="JD39" s="281" t="str">
        <f aca="false">IF((JC39&lt;&gt;""),IF(OR($F39&lt;&gt;$G39,PrSettings!$M$4="●"),(($F39-$G39)=(IZ39-JA39))*1,0),"")</f>
        <v/>
      </c>
      <c r="JE39" s="281" t="str">
        <f aca="false">IF((JC39&lt;&gt;""),($F39=IZ39)*($G39=JA39),"")</f>
        <v/>
      </c>
      <c r="JF39" s="281" t="str">
        <f aca="false">IF(JC39&lt;&gt;"",IF(ABS($F39-$G39)&gt;=PrSettings!$M$7,(ABS($F39-$G39-IZ39+JA39)&lt;=1)*1,IF(AND(JC39,$F39=$G39,$F39&gt;=PrSettings!$M$6),(ABS(IZ39-$F39)&lt;=1)*1,IF(AND(JC39,$F39+$G39&gt;=PrSettings!$M$8),(ABS(IZ39-$F39)+ABS(JA39-$G39)&lt;=1)*1,""))),"")</f>
        <v/>
      </c>
      <c r="JG39" s="291"/>
      <c r="JI39" s="279" t="n">
        <f aca="false">$B39</f>
        <v>23</v>
      </c>
      <c r="JJ39" s="280" t="str">
        <f aca="false">$C39</f>
        <v>Ecuador</v>
      </c>
      <c r="JK39" s="281" t="n">
        <f aca="false">$D39</f>
        <v>10</v>
      </c>
      <c r="JL39" s="280" t="str">
        <f aca="false">$E39</f>
        <v>Germany</v>
      </c>
      <c r="JM39" s="284"/>
      <c r="JN39" s="284"/>
      <c r="JO39" s="290"/>
      <c r="JP39" s="281" t="str">
        <f aca="false">IF(($F39&lt;&gt;"")*($G39&lt;&gt;"")*(JM39&lt;&gt;"")*(JN39&lt;&gt;""),($F39&gt;$G39)*(JM39&gt;JN39)+($F39=$G39)*(JM39=JN39)+($F39&lt;$G39)*(JM39&lt;JN39),"")</f>
        <v/>
      </c>
      <c r="JQ39" s="281" t="str">
        <f aca="false">IF((JP39&lt;&gt;""),IF(OR($F39&lt;&gt;$G39,PrSettings!$M$4="●"),(($F39-$G39)=(JM39-JN39))*1,0),"")</f>
        <v/>
      </c>
      <c r="JR39" s="281" t="str">
        <f aca="false">IF((JP39&lt;&gt;""),($F39=JM39)*($G39=JN39),"")</f>
        <v/>
      </c>
      <c r="JS39" s="281" t="str">
        <f aca="false">IF(JP39&lt;&gt;"",IF(ABS($F39-$G39)&gt;=PrSettings!$M$7,(ABS($F39-$G39-JM39+JN39)&lt;=1)*1,IF(AND(JP39,$F39=$G39,$F39&gt;=PrSettings!$M$6),(ABS(JM39-$F39)&lt;=1)*1,IF(AND(JP39,$F39+$G39&gt;=PrSettings!$M$8),(ABS(JM39-$F39)+ABS(JN39-$G39)&lt;=1)*1,""))),"")</f>
        <v/>
      </c>
      <c r="JT39" s="291"/>
      <c r="JV39" s="279" t="n">
        <f aca="false">$B39</f>
        <v>23</v>
      </c>
      <c r="JW39" s="280" t="str">
        <f aca="false">$C39</f>
        <v>Ecuador</v>
      </c>
      <c r="JX39" s="281" t="n">
        <f aca="false">$D39</f>
        <v>10</v>
      </c>
      <c r="JY39" s="280" t="str">
        <f aca="false">$E39</f>
        <v>Germany</v>
      </c>
      <c r="JZ39" s="284"/>
      <c r="KA39" s="284"/>
      <c r="KB39" s="290"/>
      <c r="KC39" s="281" t="str">
        <f aca="false">IF(($F39&lt;&gt;"")*($G39&lt;&gt;"")*(JZ39&lt;&gt;"")*(KA39&lt;&gt;""),($F39&gt;$G39)*(JZ39&gt;KA39)+($F39=$G39)*(JZ39=KA39)+($F39&lt;$G39)*(JZ39&lt;KA39),"")</f>
        <v/>
      </c>
      <c r="KD39" s="281" t="str">
        <f aca="false">IF((KC39&lt;&gt;""),IF(OR($F39&lt;&gt;$G39,PrSettings!$M$4="●"),(($F39-$G39)=(JZ39-KA39))*1,0),"")</f>
        <v/>
      </c>
      <c r="KE39" s="281" t="str">
        <f aca="false">IF((KC39&lt;&gt;""),($F39=JZ39)*($G39=KA39),"")</f>
        <v/>
      </c>
      <c r="KF39" s="281" t="str">
        <f aca="false">IF(KC39&lt;&gt;"",IF(ABS($F39-$G39)&gt;=PrSettings!$M$7,(ABS($F39-$G39-JZ39+KA39)&lt;=1)*1,IF(AND(KC39,$F39=$G39,$F39&gt;=PrSettings!$M$6),(ABS(JZ39-$F39)&lt;=1)*1,IF(AND(KC39,$F39+$G39&gt;=PrSettings!$M$8),(ABS(JZ39-$F39)+ABS(KA39-$G39)&lt;=1)*1,""))),"")</f>
        <v/>
      </c>
      <c r="KG39" s="291"/>
      <c r="KI39" s="279" t="n">
        <f aca="false">$B39</f>
        <v>23</v>
      </c>
      <c r="KJ39" s="280" t="str">
        <f aca="false">$C39</f>
        <v>Ecuador</v>
      </c>
      <c r="KK39" s="281" t="n">
        <f aca="false">$D39</f>
        <v>10</v>
      </c>
      <c r="KL39" s="280" t="str">
        <f aca="false">$E39</f>
        <v>Germany</v>
      </c>
      <c r="KM39" s="284"/>
      <c r="KN39" s="284"/>
      <c r="KO39" s="290"/>
      <c r="KP39" s="281" t="str">
        <f aca="false">IF(($F39&lt;&gt;"")*($G39&lt;&gt;"")*(KM39&lt;&gt;"")*(KN39&lt;&gt;""),($F39&gt;$G39)*(KM39&gt;KN39)+($F39=$G39)*(KM39=KN39)+($F39&lt;$G39)*(KM39&lt;KN39),"")</f>
        <v/>
      </c>
      <c r="KQ39" s="281" t="str">
        <f aca="false">IF((KP39&lt;&gt;""),IF(OR($F39&lt;&gt;$G39,PrSettings!$M$4="●"),(($F39-$G39)=(KM39-KN39))*1,0),"")</f>
        <v/>
      </c>
      <c r="KR39" s="281" t="str">
        <f aca="false">IF((KP39&lt;&gt;""),($F39=KM39)*($G39=KN39),"")</f>
        <v/>
      </c>
      <c r="KS39" s="281" t="str">
        <f aca="false">IF(KP39&lt;&gt;"",IF(ABS($F39-$G39)&gt;=PrSettings!$M$7,(ABS($F39-$G39-KM39+KN39)&lt;=1)*1,IF(AND(KP39,$F39=$G39,$F39&gt;=PrSettings!$M$6),(ABS(KM39-$F39)&lt;=1)*1,IF(AND(KP39,$F39+$G39&gt;=PrSettings!$M$8),(ABS(KM39-$F39)+ABS(KN39-$G39)&lt;=1)*1,""))),"")</f>
        <v/>
      </c>
      <c r="KT39" s="291"/>
      <c r="KV39" s="279" t="n">
        <f aca="false">$B39</f>
        <v>23</v>
      </c>
      <c r="KW39" s="280" t="str">
        <f aca="false">$C39</f>
        <v>Ecuador</v>
      </c>
      <c r="KX39" s="281" t="n">
        <f aca="false">$D39</f>
        <v>10</v>
      </c>
      <c r="KY39" s="280" t="str">
        <f aca="false">$E39</f>
        <v>Germany</v>
      </c>
      <c r="KZ39" s="284"/>
      <c r="LA39" s="284"/>
      <c r="LB39" s="290"/>
      <c r="LC39" s="281" t="str">
        <f aca="false">IF(($F39&lt;&gt;"")*($G39&lt;&gt;"")*(KZ39&lt;&gt;"")*(LA39&lt;&gt;""),($F39&gt;$G39)*(KZ39&gt;LA39)+($F39=$G39)*(KZ39=LA39)+($F39&lt;$G39)*(KZ39&lt;LA39),"")</f>
        <v/>
      </c>
      <c r="LD39" s="281" t="str">
        <f aca="false">IF((LC39&lt;&gt;""),IF(OR($F39&lt;&gt;$G39,PrSettings!$M$4="●"),(($F39-$G39)=(KZ39-LA39))*1,0),"")</f>
        <v/>
      </c>
      <c r="LE39" s="281" t="str">
        <f aca="false">IF((LC39&lt;&gt;""),($F39=KZ39)*($G39=LA39),"")</f>
        <v/>
      </c>
      <c r="LF39" s="281" t="str">
        <f aca="false">IF(LC39&lt;&gt;"",IF(ABS($F39-$G39)&gt;=PrSettings!$M$7,(ABS($F39-$G39-KZ39+LA39)&lt;=1)*1,IF(AND(LC39,$F39=$G39,$F39&gt;=PrSettings!$M$6),(ABS(KZ39-$F39)&lt;=1)*1,IF(AND(LC39,$F39+$G39&gt;=PrSettings!$M$8),(ABS(KZ39-$F39)+ABS(LA39-$G39)&lt;=1)*1,""))),"")</f>
        <v/>
      </c>
      <c r="LG39" s="291"/>
      <c r="LI39" s="279" t="n">
        <f aca="false">$B39</f>
        <v>23</v>
      </c>
      <c r="LJ39" s="280" t="str">
        <f aca="false">$C39</f>
        <v>Ecuador</v>
      </c>
      <c r="LK39" s="281" t="n">
        <f aca="false">$D39</f>
        <v>10</v>
      </c>
      <c r="LL39" s="280" t="str">
        <f aca="false">$E39</f>
        <v>Germany</v>
      </c>
      <c r="LM39" s="284"/>
      <c r="LN39" s="284"/>
      <c r="LO39" s="290"/>
      <c r="LP39" s="281" t="str">
        <f aca="false">IF(($F39&lt;&gt;"")*($G39&lt;&gt;"")*(LM39&lt;&gt;"")*(LN39&lt;&gt;""),($F39&gt;$G39)*(LM39&gt;LN39)+($F39=$G39)*(LM39=LN39)+($F39&lt;$G39)*(LM39&lt;LN39),"")</f>
        <v/>
      </c>
      <c r="LQ39" s="281" t="str">
        <f aca="false">IF((LP39&lt;&gt;""),IF(OR($F39&lt;&gt;$G39,PrSettings!$M$4="●"),(($F39-$G39)=(LM39-LN39))*1,0),"")</f>
        <v/>
      </c>
      <c r="LR39" s="281" t="str">
        <f aca="false">IF((LP39&lt;&gt;""),($F39=LM39)*($G39=LN39),"")</f>
        <v/>
      </c>
      <c r="LS39" s="281" t="str">
        <f aca="false">IF(LP39&lt;&gt;"",IF(ABS($F39-$G39)&gt;=PrSettings!$M$7,(ABS($F39-$G39-LM39+LN39)&lt;=1)*1,IF(AND(LP39,$F39=$G39,$F39&gt;=PrSettings!$M$6),(ABS(LM39-$F39)&lt;=1)*1,IF(AND(LP39,$F39+$G39&gt;=PrSettings!$M$8),(ABS(LM39-$F39)+ABS(LN39-$G39)&lt;=1)*1,""))),"")</f>
        <v/>
      </c>
      <c r="LT39" s="291"/>
      <c r="LV39" s="279" t="n">
        <f aca="false">$B39</f>
        <v>23</v>
      </c>
      <c r="LW39" s="280" t="str">
        <f aca="false">$C39</f>
        <v>Ecuador</v>
      </c>
      <c r="LX39" s="281" t="n">
        <f aca="false">$D39</f>
        <v>10</v>
      </c>
      <c r="LY39" s="280" t="str">
        <f aca="false">$E39</f>
        <v>Germany</v>
      </c>
      <c r="LZ39" s="284"/>
      <c r="MA39" s="284"/>
      <c r="MB39" s="290"/>
      <c r="MC39" s="281" t="str">
        <f aca="false">IF(($F39&lt;&gt;"")*($G39&lt;&gt;"")*(LZ39&lt;&gt;"")*(MA39&lt;&gt;""),($F39&gt;$G39)*(LZ39&gt;MA39)+($F39=$G39)*(LZ39=MA39)+($F39&lt;$G39)*(LZ39&lt;MA39),"")</f>
        <v/>
      </c>
      <c r="MD39" s="281" t="str">
        <f aca="false">IF((MC39&lt;&gt;""),IF(OR($F39&lt;&gt;$G39,PrSettings!$M$4="●"),(($F39-$G39)=(LZ39-MA39))*1,0),"")</f>
        <v/>
      </c>
      <c r="ME39" s="281" t="str">
        <f aca="false">IF((MC39&lt;&gt;""),($F39=LZ39)*($G39=MA39),"")</f>
        <v/>
      </c>
      <c r="MF39" s="281" t="str">
        <f aca="false">IF(MC39&lt;&gt;"",IF(ABS($F39-$G39)&gt;=PrSettings!$M$7,(ABS($F39-$G39-LZ39+MA39)&lt;=1)*1,IF(AND(MC39,$F39=$G39,$F39&gt;=PrSettings!$M$6),(ABS(LZ39-$F39)&lt;=1)*1,IF(AND(MC39,$F39+$G39&gt;=PrSettings!$M$8),(ABS(LZ39-$F39)+ABS(MA39-$G39)&lt;=1)*1,""))),"")</f>
        <v/>
      </c>
      <c r="MG39" s="291"/>
    </row>
    <row r="40" customFormat="false" ht="24" hidden="false" customHeight="true" outlineLevel="0" collapsed="false">
      <c r="B40" s="269" t="str">
        <f aca="false">Language!$E$130&amp;" F"</f>
        <v>Group F</v>
      </c>
      <c r="C40" s="270"/>
      <c r="D40" s="292"/>
      <c r="E40" s="272"/>
      <c r="F40" s="293"/>
      <c r="G40" s="294"/>
      <c r="I40" s="269" t="str">
        <f aca="false">$B40</f>
        <v>Group F</v>
      </c>
      <c r="J40" s="292"/>
      <c r="K40" s="292"/>
      <c r="L40" s="272"/>
      <c r="M40" s="275"/>
      <c r="N40" s="276"/>
      <c r="O40" s="273"/>
      <c r="P40" s="277"/>
      <c r="Q40" s="277"/>
      <c r="R40" s="272"/>
      <c r="S40" s="272"/>
      <c r="T40" s="278"/>
      <c r="V40" s="269" t="str">
        <f aca="false">$B40</f>
        <v>Group F</v>
      </c>
      <c r="W40" s="292"/>
      <c r="X40" s="292"/>
      <c r="Y40" s="272"/>
      <c r="Z40" s="275"/>
      <c r="AA40" s="276"/>
      <c r="AB40" s="273"/>
      <c r="AC40" s="277"/>
      <c r="AD40" s="277"/>
      <c r="AE40" s="272"/>
      <c r="AF40" s="272"/>
      <c r="AG40" s="278"/>
      <c r="AI40" s="269" t="str">
        <f aca="false">$B40</f>
        <v>Group F</v>
      </c>
      <c r="AJ40" s="292"/>
      <c r="AK40" s="292"/>
      <c r="AL40" s="272"/>
      <c r="AM40" s="275"/>
      <c r="AN40" s="276"/>
      <c r="AO40" s="273"/>
      <c r="AP40" s="277"/>
      <c r="AQ40" s="277"/>
      <c r="AR40" s="272"/>
      <c r="AS40" s="272"/>
      <c r="AT40" s="278"/>
      <c r="AV40" s="269" t="str">
        <f aca="false">$B40</f>
        <v>Group F</v>
      </c>
      <c r="AW40" s="292"/>
      <c r="AX40" s="292"/>
      <c r="AY40" s="272"/>
      <c r="AZ40" s="275"/>
      <c r="BA40" s="276"/>
      <c r="BB40" s="273"/>
      <c r="BC40" s="277"/>
      <c r="BD40" s="277"/>
      <c r="BE40" s="272"/>
      <c r="BF40" s="272"/>
      <c r="BG40" s="278"/>
      <c r="BI40" s="269" t="str">
        <f aca="false">$B40</f>
        <v>Group F</v>
      </c>
      <c r="BJ40" s="292"/>
      <c r="BK40" s="292"/>
      <c r="BL40" s="272"/>
      <c r="BM40" s="275"/>
      <c r="BN40" s="276"/>
      <c r="BO40" s="273"/>
      <c r="BP40" s="277"/>
      <c r="BQ40" s="277"/>
      <c r="BR40" s="272"/>
      <c r="BS40" s="272"/>
      <c r="BT40" s="278"/>
      <c r="BV40" s="269" t="str">
        <f aca="false">$B40</f>
        <v>Group F</v>
      </c>
      <c r="BW40" s="292"/>
      <c r="BX40" s="292"/>
      <c r="BY40" s="272"/>
      <c r="BZ40" s="275"/>
      <c r="CA40" s="276"/>
      <c r="CB40" s="273"/>
      <c r="CC40" s="277"/>
      <c r="CD40" s="277"/>
      <c r="CE40" s="272"/>
      <c r="CF40" s="272"/>
      <c r="CG40" s="278"/>
      <c r="CI40" s="269" t="str">
        <f aca="false">$B40</f>
        <v>Group F</v>
      </c>
      <c r="CJ40" s="292"/>
      <c r="CK40" s="292"/>
      <c r="CL40" s="272"/>
      <c r="CM40" s="275"/>
      <c r="CN40" s="276"/>
      <c r="CO40" s="273"/>
      <c r="CP40" s="277"/>
      <c r="CQ40" s="277"/>
      <c r="CR40" s="272"/>
      <c r="CS40" s="272"/>
      <c r="CT40" s="278"/>
      <c r="CV40" s="269" t="str">
        <f aca="false">$B40</f>
        <v>Group F</v>
      </c>
      <c r="CW40" s="292"/>
      <c r="CX40" s="292"/>
      <c r="CY40" s="272"/>
      <c r="CZ40" s="275"/>
      <c r="DA40" s="276"/>
      <c r="DB40" s="273"/>
      <c r="DC40" s="277"/>
      <c r="DD40" s="277"/>
      <c r="DE40" s="272"/>
      <c r="DF40" s="272"/>
      <c r="DG40" s="278"/>
      <c r="DI40" s="269" t="str">
        <f aca="false">$B40</f>
        <v>Group F</v>
      </c>
      <c r="DJ40" s="292"/>
      <c r="DK40" s="292"/>
      <c r="DL40" s="272"/>
      <c r="DM40" s="275"/>
      <c r="DN40" s="276"/>
      <c r="DO40" s="273"/>
      <c r="DP40" s="277"/>
      <c r="DQ40" s="277"/>
      <c r="DR40" s="272"/>
      <c r="DS40" s="272"/>
      <c r="DT40" s="278"/>
      <c r="DV40" s="269" t="str">
        <f aca="false">$B40</f>
        <v>Group F</v>
      </c>
      <c r="DW40" s="292"/>
      <c r="DX40" s="292"/>
      <c r="DY40" s="272"/>
      <c r="DZ40" s="275"/>
      <c r="EA40" s="276"/>
      <c r="EB40" s="273"/>
      <c r="EC40" s="277"/>
      <c r="ED40" s="277"/>
      <c r="EE40" s="272"/>
      <c r="EF40" s="272"/>
      <c r="EG40" s="278"/>
      <c r="EI40" s="269" t="str">
        <f aca="false">$B40</f>
        <v>Group F</v>
      </c>
      <c r="EJ40" s="292"/>
      <c r="EK40" s="292"/>
      <c r="EL40" s="272"/>
      <c r="EM40" s="275"/>
      <c r="EN40" s="276"/>
      <c r="EO40" s="273"/>
      <c r="EP40" s="277"/>
      <c r="EQ40" s="277"/>
      <c r="ER40" s="272"/>
      <c r="ES40" s="272"/>
      <c r="ET40" s="278"/>
      <c r="EV40" s="269" t="str">
        <f aca="false">$B40</f>
        <v>Group F</v>
      </c>
      <c r="EW40" s="292"/>
      <c r="EX40" s="292"/>
      <c r="EY40" s="272"/>
      <c r="EZ40" s="275"/>
      <c r="FA40" s="276"/>
      <c r="FB40" s="273"/>
      <c r="FC40" s="277"/>
      <c r="FD40" s="277"/>
      <c r="FE40" s="272"/>
      <c r="FF40" s="272"/>
      <c r="FG40" s="278"/>
      <c r="FI40" s="269" t="str">
        <f aca="false">$B40</f>
        <v>Group F</v>
      </c>
      <c r="FJ40" s="292"/>
      <c r="FK40" s="292"/>
      <c r="FL40" s="272"/>
      <c r="FM40" s="275"/>
      <c r="FN40" s="276"/>
      <c r="FO40" s="273"/>
      <c r="FP40" s="277"/>
      <c r="FQ40" s="277"/>
      <c r="FR40" s="272"/>
      <c r="FS40" s="272"/>
      <c r="FT40" s="278"/>
      <c r="FV40" s="269" t="str">
        <f aca="false">$B40</f>
        <v>Group F</v>
      </c>
      <c r="FW40" s="292"/>
      <c r="FX40" s="292"/>
      <c r="FY40" s="272"/>
      <c r="FZ40" s="275"/>
      <c r="GA40" s="276"/>
      <c r="GB40" s="273"/>
      <c r="GC40" s="277"/>
      <c r="GD40" s="277"/>
      <c r="GE40" s="272"/>
      <c r="GF40" s="272"/>
      <c r="GG40" s="278"/>
      <c r="GI40" s="269" t="str">
        <f aca="false">$B40</f>
        <v>Group F</v>
      </c>
      <c r="GJ40" s="292"/>
      <c r="GK40" s="292"/>
      <c r="GL40" s="272"/>
      <c r="GM40" s="275"/>
      <c r="GN40" s="276"/>
      <c r="GO40" s="273"/>
      <c r="GP40" s="277"/>
      <c r="GQ40" s="277"/>
      <c r="GR40" s="272"/>
      <c r="GS40" s="272"/>
      <c r="GT40" s="278"/>
      <c r="GV40" s="269" t="str">
        <f aca="false">$B40</f>
        <v>Group F</v>
      </c>
      <c r="GW40" s="292"/>
      <c r="GX40" s="292"/>
      <c r="GY40" s="272"/>
      <c r="GZ40" s="275"/>
      <c r="HA40" s="276"/>
      <c r="HB40" s="273"/>
      <c r="HC40" s="277"/>
      <c r="HD40" s="277"/>
      <c r="HE40" s="272"/>
      <c r="HF40" s="272"/>
      <c r="HG40" s="278"/>
      <c r="HI40" s="269" t="str">
        <f aca="false">$B40</f>
        <v>Group F</v>
      </c>
      <c r="HJ40" s="292"/>
      <c r="HK40" s="292"/>
      <c r="HL40" s="272"/>
      <c r="HM40" s="275"/>
      <c r="HN40" s="276"/>
      <c r="HO40" s="273"/>
      <c r="HP40" s="277"/>
      <c r="HQ40" s="277"/>
      <c r="HR40" s="272"/>
      <c r="HS40" s="272"/>
      <c r="HT40" s="278"/>
      <c r="HV40" s="269" t="str">
        <f aca="false">$B40</f>
        <v>Group F</v>
      </c>
      <c r="HW40" s="292"/>
      <c r="HX40" s="292"/>
      <c r="HY40" s="272"/>
      <c r="HZ40" s="275"/>
      <c r="IA40" s="276"/>
      <c r="IB40" s="273"/>
      <c r="IC40" s="277"/>
      <c r="ID40" s="277"/>
      <c r="IE40" s="272"/>
      <c r="IF40" s="272"/>
      <c r="IG40" s="278"/>
      <c r="II40" s="269" t="str">
        <f aca="false">$B40</f>
        <v>Group F</v>
      </c>
      <c r="IJ40" s="292"/>
      <c r="IK40" s="292"/>
      <c r="IL40" s="272"/>
      <c r="IM40" s="275"/>
      <c r="IN40" s="276"/>
      <c r="IO40" s="273"/>
      <c r="IP40" s="277"/>
      <c r="IQ40" s="277"/>
      <c r="IR40" s="272"/>
      <c r="IS40" s="272"/>
      <c r="IT40" s="278"/>
      <c r="IV40" s="269" t="str">
        <f aca="false">$B40</f>
        <v>Group F</v>
      </c>
      <c r="IW40" s="292"/>
      <c r="IX40" s="292"/>
      <c r="IY40" s="272"/>
      <c r="IZ40" s="275"/>
      <c r="JA40" s="276"/>
      <c r="JB40" s="273"/>
      <c r="JC40" s="277"/>
      <c r="JD40" s="277"/>
      <c r="JE40" s="272"/>
      <c r="JF40" s="272"/>
      <c r="JG40" s="278"/>
      <c r="JI40" s="269" t="str">
        <f aca="false">$B40</f>
        <v>Group F</v>
      </c>
      <c r="JJ40" s="292"/>
      <c r="JK40" s="292"/>
      <c r="JL40" s="272"/>
      <c r="JM40" s="275"/>
      <c r="JN40" s="276"/>
      <c r="JO40" s="273"/>
      <c r="JP40" s="277"/>
      <c r="JQ40" s="277"/>
      <c r="JR40" s="272"/>
      <c r="JS40" s="272"/>
      <c r="JT40" s="278"/>
      <c r="JV40" s="269" t="str">
        <f aca="false">$B40</f>
        <v>Group F</v>
      </c>
      <c r="JW40" s="292"/>
      <c r="JX40" s="292"/>
      <c r="JY40" s="272"/>
      <c r="JZ40" s="275"/>
      <c r="KA40" s="276"/>
      <c r="KB40" s="273"/>
      <c r="KC40" s="277"/>
      <c r="KD40" s="277"/>
      <c r="KE40" s="272"/>
      <c r="KF40" s="272"/>
      <c r="KG40" s="278"/>
      <c r="KI40" s="269" t="str">
        <f aca="false">$B40</f>
        <v>Group F</v>
      </c>
      <c r="KJ40" s="292"/>
      <c r="KK40" s="292"/>
      <c r="KL40" s="272"/>
      <c r="KM40" s="275"/>
      <c r="KN40" s="276"/>
      <c r="KO40" s="273"/>
      <c r="KP40" s="277"/>
      <c r="KQ40" s="277"/>
      <c r="KR40" s="272"/>
      <c r="KS40" s="272"/>
      <c r="KT40" s="278"/>
      <c r="KV40" s="269" t="str">
        <f aca="false">$B40</f>
        <v>Group F</v>
      </c>
      <c r="KW40" s="292"/>
      <c r="KX40" s="292"/>
      <c r="KY40" s="272"/>
      <c r="KZ40" s="275"/>
      <c r="LA40" s="276"/>
      <c r="LB40" s="273"/>
      <c r="LC40" s="277"/>
      <c r="LD40" s="277"/>
      <c r="LE40" s="272"/>
      <c r="LF40" s="272"/>
      <c r="LG40" s="278"/>
      <c r="LI40" s="269" t="str">
        <f aca="false">$B40</f>
        <v>Group F</v>
      </c>
      <c r="LJ40" s="292"/>
      <c r="LK40" s="292"/>
      <c r="LL40" s="272"/>
      <c r="LM40" s="275"/>
      <c r="LN40" s="276"/>
      <c r="LO40" s="273"/>
      <c r="LP40" s="277"/>
      <c r="LQ40" s="277"/>
      <c r="LR40" s="272"/>
      <c r="LS40" s="272"/>
      <c r="LT40" s="278"/>
      <c r="LV40" s="269" t="str">
        <f aca="false">$B40</f>
        <v>Group F</v>
      </c>
      <c r="LW40" s="292"/>
      <c r="LX40" s="292"/>
      <c r="LY40" s="272"/>
      <c r="LZ40" s="275"/>
      <c r="MA40" s="276"/>
      <c r="MB40" s="273"/>
      <c r="MC40" s="277"/>
      <c r="MD40" s="277"/>
      <c r="ME40" s="272"/>
      <c r="MF40" s="272"/>
      <c r="MG40" s="278"/>
    </row>
    <row r="41" customFormat="false" ht="15.75" hidden="false" customHeight="false" outlineLevel="0" collapsed="false">
      <c r="B41" s="279" t="n">
        <f aca="false">INDEX(Groups!$C$7:$C$65,MATCH(C41,Groups!$D$7:$D$65,0))</f>
        <v>7</v>
      </c>
      <c r="C41" s="280" t="str">
        <f aca="false">CalcF!$P$22</f>
        <v>Netherlands</v>
      </c>
      <c r="D41" s="281" t="n">
        <f aca="false">INDEX(Groups!$C$7:$C$65,MATCH(E41,Groups!$D$7:$D$65,0))</f>
        <v>18</v>
      </c>
      <c r="E41" s="280" t="str">
        <f aca="false">CalcF!$Q$22</f>
        <v>Japan</v>
      </c>
      <c r="F41" s="282" t="n">
        <f aca="false">CalcF!$R$22</f>
        <v>2</v>
      </c>
      <c r="G41" s="283" t="n">
        <f aca="false">CalcF!$S$22</f>
        <v>1</v>
      </c>
      <c r="I41" s="279" t="n">
        <f aca="false">$B41</f>
        <v>7</v>
      </c>
      <c r="J41" s="280" t="str">
        <f aca="false">$C41</f>
        <v>Netherlands</v>
      </c>
      <c r="K41" s="281" t="n">
        <f aca="false">$D41</f>
        <v>18</v>
      </c>
      <c r="L41" s="280" t="str">
        <f aca="false">$E41</f>
        <v>Japan</v>
      </c>
      <c r="M41" s="284"/>
      <c r="N41" s="284"/>
      <c r="O41" s="285"/>
      <c r="P41" s="281" t="str">
        <f aca="false">IF(($F41&lt;&gt;"")*($G41&lt;&gt;"")*(M41&lt;&gt;"")*(N41&lt;&gt;""),($F41&gt;$G41)*(M41&gt;N41)+($F41=$G41)*(M41=N41)+($F41&lt;$G41)*(M41&lt;N41),"")</f>
        <v/>
      </c>
      <c r="Q41" s="281" t="str">
        <f aca="false">IF((P41&lt;&gt;""),IF(OR($F41&lt;&gt;$G41,PrSettings!$M$4="●"),(($F41-$G41)=(M41-N41))*1,0),"")</f>
        <v/>
      </c>
      <c r="R41" s="281" t="str">
        <f aca="false">IF((P41&lt;&gt;""),($F41=M41)*($G41=N41),"")</f>
        <v/>
      </c>
      <c r="S41" s="281" t="str">
        <f aca="false">IF(P41&lt;&gt;"",IF(ABS($F41-$G41)&gt;=PrSettings!$M$7,(ABS($F41-$G41-M41+N41)&lt;=1)*1,IF(AND(P41,$F41=$G41,$F41&gt;=PrSettings!$M$6),(ABS(M41-$F41)&lt;=1)*1,IF(AND(P41,$F41+$G41&gt;=PrSettings!$M$8),(ABS(M41-$F41)+ABS(N41-$G41)&lt;=1)*1,""))),"")</f>
        <v/>
      </c>
      <c r="T41" s="286"/>
      <c r="V41" s="279" t="n">
        <f aca="false">$B41</f>
        <v>7</v>
      </c>
      <c r="W41" s="280" t="str">
        <f aca="false">$C41</f>
        <v>Netherlands</v>
      </c>
      <c r="X41" s="281" t="n">
        <f aca="false">$D41</f>
        <v>18</v>
      </c>
      <c r="Y41" s="280" t="str">
        <f aca="false">$E41</f>
        <v>Japan</v>
      </c>
      <c r="Z41" s="284"/>
      <c r="AA41" s="284"/>
      <c r="AB41" s="285"/>
      <c r="AC41" s="281" t="str">
        <f aca="false">IF(($F41&lt;&gt;"")*($G41&lt;&gt;"")*(Z41&lt;&gt;"")*(AA41&lt;&gt;""),($F41&gt;$G41)*(Z41&gt;AA41)+($F41=$G41)*(Z41=AA41)+($F41&lt;$G41)*(Z41&lt;AA41),"")</f>
        <v/>
      </c>
      <c r="AD41" s="281" t="str">
        <f aca="false">IF((AC41&lt;&gt;""),IF(OR($F41&lt;&gt;$G41,PrSettings!$M$4="●"),(($F41-$G41)=(Z41-AA41))*1,0),"")</f>
        <v/>
      </c>
      <c r="AE41" s="281" t="str">
        <f aca="false">IF((AC41&lt;&gt;""),($F41=Z41)*($G41=AA41),"")</f>
        <v/>
      </c>
      <c r="AF41" s="281" t="str">
        <f aca="false">IF(AC41&lt;&gt;"",IF(ABS($F41-$G41)&gt;=PrSettings!$M$7,(ABS($F41-$G41-Z41+AA41)&lt;=1)*1,IF(AND(AC41,$F41=$G41,$F41&gt;=PrSettings!$M$6),(ABS(Z41-$F41)&lt;=1)*1,IF(AND(AC41,$F41+$G41&gt;=PrSettings!$M$8),(ABS(Z41-$F41)+ABS(AA41-$G41)&lt;=1)*1,""))),"")</f>
        <v/>
      </c>
      <c r="AG41" s="286"/>
      <c r="AI41" s="279" t="n">
        <f aca="false">$B41</f>
        <v>7</v>
      </c>
      <c r="AJ41" s="280" t="str">
        <f aca="false">$C41</f>
        <v>Netherlands</v>
      </c>
      <c r="AK41" s="281" t="n">
        <f aca="false">$D41</f>
        <v>18</v>
      </c>
      <c r="AL41" s="280" t="str">
        <f aca="false">$E41</f>
        <v>Japan</v>
      </c>
      <c r="AM41" s="284"/>
      <c r="AN41" s="284"/>
      <c r="AO41" s="285"/>
      <c r="AP41" s="281" t="str">
        <f aca="false">IF(($F41&lt;&gt;"")*($G41&lt;&gt;"")*(AM41&lt;&gt;"")*(AN41&lt;&gt;""),($F41&gt;$G41)*(AM41&gt;AN41)+($F41=$G41)*(AM41=AN41)+($F41&lt;$G41)*(AM41&lt;AN41),"")</f>
        <v/>
      </c>
      <c r="AQ41" s="281" t="str">
        <f aca="false">IF((AP41&lt;&gt;""),IF(OR($F41&lt;&gt;$G41,PrSettings!$M$4="●"),(($F41-$G41)=(AM41-AN41))*1,0),"")</f>
        <v/>
      </c>
      <c r="AR41" s="281" t="str">
        <f aca="false">IF((AP41&lt;&gt;""),($F41=AM41)*($G41=AN41),"")</f>
        <v/>
      </c>
      <c r="AS41" s="281" t="str">
        <f aca="false">IF(AP41&lt;&gt;"",IF(ABS($F41-$G41)&gt;=PrSettings!$M$7,(ABS($F41-$G41-AM41+AN41)&lt;=1)*1,IF(AND(AP41,$F41=$G41,$F41&gt;=PrSettings!$M$6),(ABS(AM41-$F41)&lt;=1)*1,IF(AND(AP41,$F41+$G41&gt;=PrSettings!$M$8),(ABS(AM41-$F41)+ABS(AN41-$G41)&lt;=1)*1,""))),"")</f>
        <v/>
      </c>
      <c r="AT41" s="286"/>
      <c r="AV41" s="279" t="n">
        <f aca="false">$B41</f>
        <v>7</v>
      </c>
      <c r="AW41" s="280" t="str">
        <f aca="false">$C41</f>
        <v>Netherlands</v>
      </c>
      <c r="AX41" s="281" t="n">
        <f aca="false">$D41</f>
        <v>18</v>
      </c>
      <c r="AY41" s="280" t="str">
        <f aca="false">$E41</f>
        <v>Japan</v>
      </c>
      <c r="AZ41" s="284"/>
      <c r="BA41" s="284"/>
      <c r="BB41" s="285"/>
      <c r="BC41" s="281" t="str">
        <f aca="false">IF(($F41&lt;&gt;"")*($G41&lt;&gt;"")*(AZ41&lt;&gt;"")*(BA41&lt;&gt;""),($F41&gt;$G41)*(AZ41&gt;BA41)+($F41=$G41)*(AZ41=BA41)+($F41&lt;$G41)*(AZ41&lt;BA41),"")</f>
        <v/>
      </c>
      <c r="BD41" s="281" t="str">
        <f aca="false">IF((BC41&lt;&gt;""),IF(OR($F41&lt;&gt;$G41,PrSettings!$M$4="●"),(($F41-$G41)=(AZ41-BA41))*1,0),"")</f>
        <v/>
      </c>
      <c r="BE41" s="281" t="str">
        <f aca="false">IF((BC41&lt;&gt;""),($F41=AZ41)*($G41=BA41),"")</f>
        <v/>
      </c>
      <c r="BF41" s="281" t="str">
        <f aca="false">IF(BC41&lt;&gt;"",IF(ABS($F41-$G41)&gt;=PrSettings!$M$7,(ABS($F41-$G41-AZ41+BA41)&lt;=1)*1,IF(AND(BC41,$F41=$G41,$F41&gt;=PrSettings!$M$6),(ABS(AZ41-$F41)&lt;=1)*1,IF(AND(BC41,$F41+$G41&gt;=PrSettings!$M$8),(ABS(AZ41-$F41)+ABS(BA41-$G41)&lt;=1)*1,""))),"")</f>
        <v/>
      </c>
      <c r="BG41" s="286"/>
      <c r="BI41" s="279" t="n">
        <f aca="false">$B41</f>
        <v>7</v>
      </c>
      <c r="BJ41" s="280" t="str">
        <f aca="false">$C41</f>
        <v>Netherlands</v>
      </c>
      <c r="BK41" s="281" t="n">
        <f aca="false">$D41</f>
        <v>18</v>
      </c>
      <c r="BL41" s="280" t="str">
        <f aca="false">$E41</f>
        <v>Japan</v>
      </c>
      <c r="BM41" s="284"/>
      <c r="BN41" s="284"/>
      <c r="BO41" s="285"/>
      <c r="BP41" s="281" t="str">
        <f aca="false">IF(($F41&lt;&gt;"")*($G41&lt;&gt;"")*(BM41&lt;&gt;"")*(BN41&lt;&gt;""),($F41&gt;$G41)*(BM41&gt;BN41)+($F41=$G41)*(BM41=BN41)+($F41&lt;$G41)*(BM41&lt;BN41),"")</f>
        <v/>
      </c>
      <c r="BQ41" s="281" t="str">
        <f aca="false">IF((BP41&lt;&gt;""),IF(OR($F41&lt;&gt;$G41,PrSettings!$M$4="●"),(($F41-$G41)=(BM41-BN41))*1,0),"")</f>
        <v/>
      </c>
      <c r="BR41" s="281" t="str">
        <f aca="false">IF((BP41&lt;&gt;""),($F41=BM41)*($G41=BN41),"")</f>
        <v/>
      </c>
      <c r="BS41" s="281" t="str">
        <f aca="false">IF(BP41&lt;&gt;"",IF(ABS($F41-$G41)&gt;=PrSettings!$M$7,(ABS($F41-$G41-BM41+BN41)&lt;=1)*1,IF(AND(BP41,$F41=$G41,$F41&gt;=PrSettings!$M$6),(ABS(BM41-$F41)&lt;=1)*1,IF(AND(BP41,$F41+$G41&gt;=PrSettings!$M$8),(ABS(BM41-$F41)+ABS(BN41-$G41)&lt;=1)*1,""))),"")</f>
        <v/>
      </c>
      <c r="BT41" s="286"/>
      <c r="BV41" s="279" t="n">
        <f aca="false">$B41</f>
        <v>7</v>
      </c>
      <c r="BW41" s="280" t="str">
        <f aca="false">$C41</f>
        <v>Netherlands</v>
      </c>
      <c r="BX41" s="281" t="n">
        <f aca="false">$D41</f>
        <v>18</v>
      </c>
      <c r="BY41" s="280" t="str">
        <f aca="false">$E41</f>
        <v>Japan</v>
      </c>
      <c r="BZ41" s="284"/>
      <c r="CA41" s="284"/>
      <c r="CB41" s="285"/>
      <c r="CC41" s="281" t="str">
        <f aca="false">IF(($F41&lt;&gt;"")*($G41&lt;&gt;"")*(BZ41&lt;&gt;"")*(CA41&lt;&gt;""),($F41&gt;$G41)*(BZ41&gt;CA41)+($F41=$G41)*(BZ41=CA41)+($F41&lt;$G41)*(BZ41&lt;CA41),"")</f>
        <v/>
      </c>
      <c r="CD41" s="281" t="str">
        <f aca="false">IF((CC41&lt;&gt;""),IF(OR($F41&lt;&gt;$G41,PrSettings!$M$4="●"),(($F41-$G41)=(BZ41-CA41))*1,0),"")</f>
        <v/>
      </c>
      <c r="CE41" s="281" t="str">
        <f aca="false">IF((CC41&lt;&gt;""),($F41=BZ41)*($G41=CA41),"")</f>
        <v/>
      </c>
      <c r="CF41" s="281" t="str">
        <f aca="false">IF(CC41&lt;&gt;"",IF(ABS($F41-$G41)&gt;=PrSettings!$M$7,(ABS($F41-$G41-BZ41+CA41)&lt;=1)*1,IF(AND(CC41,$F41=$G41,$F41&gt;=PrSettings!$M$6),(ABS(BZ41-$F41)&lt;=1)*1,IF(AND(CC41,$F41+$G41&gt;=PrSettings!$M$8),(ABS(BZ41-$F41)+ABS(CA41-$G41)&lt;=1)*1,""))),"")</f>
        <v/>
      </c>
      <c r="CG41" s="286"/>
      <c r="CI41" s="279" t="n">
        <f aca="false">$B41</f>
        <v>7</v>
      </c>
      <c r="CJ41" s="280" t="str">
        <f aca="false">$C41</f>
        <v>Netherlands</v>
      </c>
      <c r="CK41" s="281" t="n">
        <f aca="false">$D41</f>
        <v>18</v>
      </c>
      <c r="CL41" s="280" t="str">
        <f aca="false">$E41</f>
        <v>Japan</v>
      </c>
      <c r="CM41" s="284"/>
      <c r="CN41" s="284"/>
      <c r="CO41" s="285"/>
      <c r="CP41" s="281" t="str">
        <f aca="false">IF(($F41&lt;&gt;"")*($G41&lt;&gt;"")*(CM41&lt;&gt;"")*(CN41&lt;&gt;""),($F41&gt;$G41)*(CM41&gt;CN41)+($F41=$G41)*(CM41=CN41)+($F41&lt;$G41)*(CM41&lt;CN41),"")</f>
        <v/>
      </c>
      <c r="CQ41" s="281" t="str">
        <f aca="false">IF((CP41&lt;&gt;""),IF(OR($F41&lt;&gt;$G41,PrSettings!$M$4="●"),(($F41-$G41)=(CM41-CN41))*1,0),"")</f>
        <v/>
      </c>
      <c r="CR41" s="281" t="str">
        <f aca="false">IF((CP41&lt;&gt;""),($F41=CM41)*($G41=CN41),"")</f>
        <v/>
      </c>
      <c r="CS41" s="281" t="str">
        <f aca="false">IF(CP41&lt;&gt;"",IF(ABS($F41-$G41)&gt;=PrSettings!$M$7,(ABS($F41-$G41-CM41+CN41)&lt;=1)*1,IF(AND(CP41,$F41=$G41,$F41&gt;=PrSettings!$M$6),(ABS(CM41-$F41)&lt;=1)*1,IF(AND(CP41,$F41+$G41&gt;=PrSettings!$M$8),(ABS(CM41-$F41)+ABS(CN41-$G41)&lt;=1)*1,""))),"")</f>
        <v/>
      </c>
      <c r="CT41" s="286"/>
      <c r="CV41" s="279" t="n">
        <f aca="false">$B41</f>
        <v>7</v>
      </c>
      <c r="CW41" s="280" t="str">
        <f aca="false">$C41</f>
        <v>Netherlands</v>
      </c>
      <c r="CX41" s="281" t="n">
        <f aca="false">$D41</f>
        <v>18</v>
      </c>
      <c r="CY41" s="280" t="str">
        <f aca="false">$E41</f>
        <v>Japan</v>
      </c>
      <c r="CZ41" s="284"/>
      <c r="DA41" s="284"/>
      <c r="DB41" s="285"/>
      <c r="DC41" s="281" t="str">
        <f aca="false">IF(($F41&lt;&gt;"")*($G41&lt;&gt;"")*(CZ41&lt;&gt;"")*(DA41&lt;&gt;""),($F41&gt;$G41)*(CZ41&gt;DA41)+($F41=$G41)*(CZ41=DA41)+($F41&lt;$G41)*(CZ41&lt;DA41),"")</f>
        <v/>
      </c>
      <c r="DD41" s="281" t="str">
        <f aca="false">IF((DC41&lt;&gt;""),IF(OR($F41&lt;&gt;$G41,PrSettings!$M$4="●"),(($F41-$G41)=(CZ41-DA41))*1,0),"")</f>
        <v/>
      </c>
      <c r="DE41" s="281" t="str">
        <f aca="false">IF((DC41&lt;&gt;""),($F41=CZ41)*($G41=DA41),"")</f>
        <v/>
      </c>
      <c r="DF41" s="281" t="str">
        <f aca="false">IF(DC41&lt;&gt;"",IF(ABS($F41-$G41)&gt;=PrSettings!$M$7,(ABS($F41-$G41-CZ41+DA41)&lt;=1)*1,IF(AND(DC41,$F41=$G41,$F41&gt;=PrSettings!$M$6),(ABS(CZ41-$F41)&lt;=1)*1,IF(AND(DC41,$F41+$G41&gt;=PrSettings!$M$8),(ABS(CZ41-$F41)+ABS(DA41-$G41)&lt;=1)*1,""))),"")</f>
        <v/>
      </c>
      <c r="DG41" s="286"/>
      <c r="DI41" s="279" t="n">
        <f aca="false">$B41</f>
        <v>7</v>
      </c>
      <c r="DJ41" s="280" t="str">
        <f aca="false">$C41</f>
        <v>Netherlands</v>
      </c>
      <c r="DK41" s="281" t="n">
        <f aca="false">$D41</f>
        <v>18</v>
      </c>
      <c r="DL41" s="280" t="str">
        <f aca="false">$E41</f>
        <v>Japan</v>
      </c>
      <c r="DM41" s="284"/>
      <c r="DN41" s="284"/>
      <c r="DO41" s="285"/>
      <c r="DP41" s="281" t="str">
        <f aca="false">IF(($F41&lt;&gt;"")*($G41&lt;&gt;"")*(DM41&lt;&gt;"")*(DN41&lt;&gt;""),($F41&gt;$G41)*(DM41&gt;DN41)+($F41=$G41)*(DM41=DN41)+($F41&lt;$G41)*(DM41&lt;DN41),"")</f>
        <v/>
      </c>
      <c r="DQ41" s="281" t="str">
        <f aca="false">IF((DP41&lt;&gt;""),IF(OR($F41&lt;&gt;$G41,PrSettings!$M$4="●"),(($F41-$G41)=(DM41-DN41))*1,0),"")</f>
        <v/>
      </c>
      <c r="DR41" s="281" t="str">
        <f aca="false">IF((DP41&lt;&gt;""),($F41=DM41)*($G41=DN41),"")</f>
        <v/>
      </c>
      <c r="DS41" s="281" t="str">
        <f aca="false">IF(DP41&lt;&gt;"",IF(ABS($F41-$G41)&gt;=PrSettings!$M$7,(ABS($F41-$G41-DM41+DN41)&lt;=1)*1,IF(AND(DP41,$F41=$G41,$F41&gt;=PrSettings!$M$6),(ABS(DM41-$F41)&lt;=1)*1,IF(AND(DP41,$F41+$G41&gt;=PrSettings!$M$8),(ABS(DM41-$F41)+ABS(DN41-$G41)&lt;=1)*1,""))),"")</f>
        <v/>
      </c>
      <c r="DT41" s="286"/>
      <c r="DV41" s="279" t="n">
        <f aca="false">$B41</f>
        <v>7</v>
      </c>
      <c r="DW41" s="280" t="str">
        <f aca="false">$C41</f>
        <v>Netherlands</v>
      </c>
      <c r="DX41" s="281" t="n">
        <f aca="false">$D41</f>
        <v>18</v>
      </c>
      <c r="DY41" s="280" t="str">
        <f aca="false">$E41</f>
        <v>Japan</v>
      </c>
      <c r="DZ41" s="284"/>
      <c r="EA41" s="284"/>
      <c r="EB41" s="285"/>
      <c r="EC41" s="281" t="str">
        <f aca="false">IF(($F41&lt;&gt;"")*($G41&lt;&gt;"")*(DZ41&lt;&gt;"")*(EA41&lt;&gt;""),($F41&gt;$G41)*(DZ41&gt;EA41)+($F41=$G41)*(DZ41=EA41)+($F41&lt;$G41)*(DZ41&lt;EA41),"")</f>
        <v/>
      </c>
      <c r="ED41" s="281" t="str">
        <f aca="false">IF((EC41&lt;&gt;""),IF(OR($F41&lt;&gt;$G41,PrSettings!$M$4="●"),(($F41-$G41)=(DZ41-EA41))*1,0),"")</f>
        <v/>
      </c>
      <c r="EE41" s="281" t="str">
        <f aca="false">IF((EC41&lt;&gt;""),($F41=DZ41)*($G41=EA41),"")</f>
        <v/>
      </c>
      <c r="EF41" s="281" t="str">
        <f aca="false">IF(EC41&lt;&gt;"",IF(ABS($F41-$G41)&gt;=PrSettings!$M$7,(ABS($F41-$G41-DZ41+EA41)&lt;=1)*1,IF(AND(EC41,$F41=$G41,$F41&gt;=PrSettings!$M$6),(ABS(DZ41-$F41)&lt;=1)*1,IF(AND(EC41,$F41+$G41&gt;=PrSettings!$M$8),(ABS(DZ41-$F41)+ABS(EA41-$G41)&lt;=1)*1,""))),"")</f>
        <v/>
      </c>
      <c r="EG41" s="286"/>
      <c r="EI41" s="279" t="n">
        <f aca="false">$B41</f>
        <v>7</v>
      </c>
      <c r="EJ41" s="280" t="str">
        <f aca="false">$C41</f>
        <v>Netherlands</v>
      </c>
      <c r="EK41" s="281" t="n">
        <f aca="false">$D41</f>
        <v>18</v>
      </c>
      <c r="EL41" s="280" t="str">
        <f aca="false">$E41</f>
        <v>Japan</v>
      </c>
      <c r="EM41" s="284"/>
      <c r="EN41" s="284"/>
      <c r="EO41" s="285"/>
      <c r="EP41" s="281" t="str">
        <f aca="false">IF(($F41&lt;&gt;"")*($G41&lt;&gt;"")*(EM41&lt;&gt;"")*(EN41&lt;&gt;""),($F41&gt;$G41)*(EM41&gt;EN41)+($F41=$G41)*(EM41=EN41)+($F41&lt;$G41)*(EM41&lt;EN41),"")</f>
        <v/>
      </c>
      <c r="EQ41" s="281" t="str">
        <f aca="false">IF((EP41&lt;&gt;""),IF(OR($F41&lt;&gt;$G41,PrSettings!$M$4="●"),(($F41-$G41)=(EM41-EN41))*1,0),"")</f>
        <v/>
      </c>
      <c r="ER41" s="281" t="str">
        <f aca="false">IF((EP41&lt;&gt;""),($F41=EM41)*($G41=EN41),"")</f>
        <v/>
      </c>
      <c r="ES41" s="281" t="str">
        <f aca="false">IF(EP41&lt;&gt;"",IF(ABS($F41-$G41)&gt;=PrSettings!$M$7,(ABS($F41-$G41-EM41+EN41)&lt;=1)*1,IF(AND(EP41,$F41=$G41,$F41&gt;=PrSettings!$M$6),(ABS(EM41-$F41)&lt;=1)*1,IF(AND(EP41,$F41+$G41&gt;=PrSettings!$M$8),(ABS(EM41-$F41)+ABS(EN41-$G41)&lt;=1)*1,""))),"")</f>
        <v/>
      </c>
      <c r="ET41" s="286"/>
      <c r="EV41" s="279" t="n">
        <f aca="false">$B41</f>
        <v>7</v>
      </c>
      <c r="EW41" s="280" t="str">
        <f aca="false">$C41</f>
        <v>Netherlands</v>
      </c>
      <c r="EX41" s="281" t="n">
        <f aca="false">$D41</f>
        <v>18</v>
      </c>
      <c r="EY41" s="280" t="str">
        <f aca="false">$E41</f>
        <v>Japan</v>
      </c>
      <c r="EZ41" s="284"/>
      <c r="FA41" s="284"/>
      <c r="FB41" s="285"/>
      <c r="FC41" s="281" t="str">
        <f aca="false">IF(($F41&lt;&gt;"")*($G41&lt;&gt;"")*(EZ41&lt;&gt;"")*(FA41&lt;&gt;""),($F41&gt;$G41)*(EZ41&gt;FA41)+($F41=$G41)*(EZ41=FA41)+($F41&lt;$G41)*(EZ41&lt;FA41),"")</f>
        <v/>
      </c>
      <c r="FD41" s="281" t="str">
        <f aca="false">IF((FC41&lt;&gt;""),IF(OR($F41&lt;&gt;$G41,PrSettings!$M$4="●"),(($F41-$G41)=(EZ41-FA41))*1,0),"")</f>
        <v/>
      </c>
      <c r="FE41" s="281" t="str">
        <f aca="false">IF((FC41&lt;&gt;""),($F41=EZ41)*($G41=FA41),"")</f>
        <v/>
      </c>
      <c r="FF41" s="281" t="str">
        <f aca="false">IF(FC41&lt;&gt;"",IF(ABS($F41-$G41)&gt;=PrSettings!$M$7,(ABS($F41-$G41-EZ41+FA41)&lt;=1)*1,IF(AND(FC41,$F41=$G41,$F41&gt;=PrSettings!$M$6),(ABS(EZ41-$F41)&lt;=1)*1,IF(AND(FC41,$F41+$G41&gt;=PrSettings!$M$8),(ABS(EZ41-$F41)+ABS(FA41-$G41)&lt;=1)*1,""))),"")</f>
        <v/>
      </c>
      <c r="FG41" s="286"/>
      <c r="FI41" s="279" t="n">
        <f aca="false">$B41</f>
        <v>7</v>
      </c>
      <c r="FJ41" s="280" t="str">
        <f aca="false">$C41</f>
        <v>Netherlands</v>
      </c>
      <c r="FK41" s="281" t="n">
        <f aca="false">$D41</f>
        <v>18</v>
      </c>
      <c r="FL41" s="280" t="str">
        <f aca="false">$E41</f>
        <v>Japan</v>
      </c>
      <c r="FM41" s="284"/>
      <c r="FN41" s="284"/>
      <c r="FO41" s="285"/>
      <c r="FP41" s="281" t="str">
        <f aca="false">IF(($F41&lt;&gt;"")*($G41&lt;&gt;"")*(FM41&lt;&gt;"")*(FN41&lt;&gt;""),($F41&gt;$G41)*(FM41&gt;FN41)+($F41=$G41)*(FM41=FN41)+($F41&lt;$G41)*(FM41&lt;FN41),"")</f>
        <v/>
      </c>
      <c r="FQ41" s="281" t="str">
        <f aca="false">IF((FP41&lt;&gt;""),IF(OR($F41&lt;&gt;$G41,PrSettings!$M$4="●"),(($F41-$G41)=(FM41-FN41))*1,0),"")</f>
        <v/>
      </c>
      <c r="FR41" s="281" t="str">
        <f aca="false">IF((FP41&lt;&gt;""),($F41=FM41)*($G41=FN41),"")</f>
        <v/>
      </c>
      <c r="FS41" s="281" t="str">
        <f aca="false">IF(FP41&lt;&gt;"",IF(ABS($F41-$G41)&gt;=PrSettings!$M$7,(ABS($F41-$G41-FM41+FN41)&lt;=1)*1,IF(AND(FP41,$F41=$G41,$F41&gt;=PrSettings!$M$6),(ABS(FM41-$F41)&lt;=1)*1,IF(AND(FP41,$F41+$G41&gt;=PrSettings!$M$8),(ABS(FM41-$F41)+ABS(FN41-$G41)&lt;=1)*1,""))),"")</f>
        <v/>
      </c>
      <c r="FT41" s="286"/>
      <c r="FV41" s="279" t="n">
        <f aca="false">$B41</f>
        <v>7</v>
      </c>
      <c r="FW41" s="280" t="str">
        <f aca="false">$C41</f>
        <v>Netherlands</v>
      </c>
      <c r="FX41" s="281" t="n">
        <f aca="false">$D41</f>
        <v>18</v>
      </c>
      <c r="FY41" s="280" t="str">
        <f aca="false">$E41</f>
        <v>Japan</v>
      </c>
      <c r="FZ41" s="284"/>
      <c r="GA41" s="284"/>
      <c r="GB41" s="285"/>
      <c r="GC41" s="281" t="str">
        <f aca="false">IF(($F41&lt;&gt;"")*($G41&lt;&gt;"")*(FZ41&lt;&gt;"")*(GA41&lt;&gt;""),($F41&gt;$G41)*(FZ41&gt;GA41)+($F41=$G41)*(FZ41=GA41)+($F41&lt;$G41)*(FZ41&lt;GA41),"")</f>
        <v/>
      </c>
      <c r="GD41" s="281" t="str">
        <f aca="false">IF((GC41&lt;&gt;""),IF(OR($F41&lt;&gt;$G41,PrSettings!$M$4="●"),(($F41-$G41)=(FZ41-GA41))*1,0),"")</f>
        <v/>
      </c>
      <c r="GE41" s="281" t="str">
        <f aca="false">IF((GC41&lt;&gt;""),($F41=FZ41)*($G41=GA41),"")</f>
        <v/>
      </c>
      <c r="GF41" s="281" t="str">
        <f aca="false">IF(GC41&lt;&gt;"",IF(ABS($F41-$G41)&gt;=PrSettings!$M$7,(ABS($F41-$G41-FZ41+GA41)&lt;=1)*1,IF(AND(GC41,$F41=$G41,$F41&gt;=PrSettings!$M$6),(ABS(FZ41-$F41)&lt;=1)*1,IF(AND(GC41,$F41+$G41&gt;=PrSettings!$M$8),(ABS(FZ41-$F41)+ABS(GA41-$G41)&lt;=1)*1,""))),"")</f>
        <v/>
      </c>
      <c r="GG41" s="286"/>
      <c r="GI41" s="279" t="n">
        <f aca="false">$B41</f>
        <v>7</v>
      </c>
      <c r="GJ41" s="280" t="str">
        <f aca="false">$C41</f>
        <v>Netherlands</v>
      </c>
      <c r="GK41" s="281" t="n">
        <f aca="false">$D41</f>
        <v>18</v>
      </c>
      <c r="GL41" s="280" t="str">
        <f aca="false">$E41</f>
        <v>Japan</v>
      </c>
      <c r="GM41" s="284"/>
      <c r="GN41" s="284"/>
      <c r="GO41" s="285"/>
      <c r="GP41" s="281" t="str">
        <f aca="false">IF(($F41&lt;&gt;"")*($G41&lt;&gt;"")*(GM41&lt;&gt;"")*(GN41&lt;&gt;""),($F41&gt;$G41)*(GM41&gt;GN41)+($F41=$G41)*(GM41=GN41)+($F41&lt;$G41)*(GM41&lt;GN41),"")</f>
        <v/>
      </c>
      <c r="GQ41" s="281" t="str">
        <f aca="false">IF((GP41&lt;&gt;""),IF(OR($F41&lt;&gt;$G41,PrSettings!$M$4="●"),(($F41-$G41)=(GM41-GN41))*1,0),"")</f>
        <v/>
      </c>
      <c r="GR41" s="281" t="str">
        <f aca="false">IF((GP41&lt;&gt;""),($F41=GM41)*($G41=GN41),"")</f>
        <v/>
      </c>
      <c r="GS41" s="281" t="str">
        <f aca="false">IF(GP41&lt;&gt;"",IF(ABS($F41-$G41)&gt;=PrSettings!$M$7,(ABS($F41-$G41-GM41+GN41)&lt;=1)*1,IF(AND(GP41,$F41=$G41,$F41&gt;=PrSettings!$M$6),(ABS(GM41-$F41)&lt;=1)*1,IF(AND(GP41,$F41+$G41&gt;=PrSettings!$M$8),(ABS(GM41-$F41)+ABS(GN41-$G41)&lt;=1)*1,""))),"")</f>
        <v/>
      </c>
      <c r="GT41" s="286"/>
      <c r="GV41" s="279" t="n">
        <f aca="false">$B41</f>
        <v>7</v>
      </c>
      <c r="GW41" s="280" t="str">
        <f aca="false">$C41</f>
        <v>Netherlands</v>
      </c>
      <c r="GX41" s="281" t="n">
        <f aca="false">$D41</f>
        <v>18</v>
      </c>
      <c r="GY41" s="280" t="str">
        <f aca="false">$E41</f>
        <v>Japan</v>
      </c>
      <c r="GZ41" s="284"/>
      <c r="HA41" s="284"/>
      <c r="HB41" s="285"/>
      <c r="HC41" s="281" t="str">
        <f aca="false">IF(($F41&lt;&gt;"")*($G41&lt;&gt;"")*(GZ41&lt;&gt;"")*(HA41&lt;&gt;""),($F41&gt;$G41)*(GZ41&gt;HA41)+($F41=$G41)*(GZ41=HA41)+($F41&lt;$G41)*(GZ41&lt;HA41),"")</f>
        <v/>
      </c>
      <c r="HD41" s="281" t="str">
        <f aca="false">IF((HC41&lt;&gt;""),IF(OR($F41&lt;&gt;$G41,PrSettings!$M$4="●"),(($F41-$G41)=(GZ41-HA41))*1,0),"")</f>
        <v/>
      </c>
      <c r="HE41" s="281" t="str">
        <f aca="false">IF((HC41&lt;&gt;""),($F41=GZ41)*($G41=HA41),"")</f>
        <v/>
      </c>
      <c r="HF41" s="281" t="str">
        <f aca="false">IF(HC41&lt;&gt;"",IF(ABS($F41-$G41)&gt;=PrSettings!$M$7,(ABS($F41-$G41-GZ41+HA41)&lt;=1)*1,IF(AND(HC41,$F41=$G41,$F41&gt;=PrSettings!$M$6),(ABS(GZ41-$F41)&lt;=1)*1,IF(AND(HC41,$F41+$G41&gt;=PrSettings!$M$8),(ABS(GZ41-$F41)+ABS(HA41-$G41)&lt;=1)*1,""))),"")</f>
        <v/>
      </c>
      <c r="HG41" s="286"/>
      <c r="HI41" s="279" t="n">
        <f aca="false">$B41</f>
        <v>7</v>
      </c>
      <c r="HJ41" s="280" t="str">
        <f aca="false">$C41</f>
        <v>Netherlands</v>
      </c>
      <c r="HK41" s="281" t="n">
        <f aca="false">$D41</f>
        <v>18</v>
      </c>
      <c r="HL41" s="280" t="str">
        <f aca="false">$E41</f>
        <v>Japan</v>
      </c>
      <c r="HM41" s="284"/>
      <c r="HN41" s="284"/>
      <c r="HO41" s="285"/>
      <c r="HP41" s="281" t="str">
        <f aca="false">IF(($F41&lt;&gt;"")*($G41&lt;&gt;"")*(HM41&lt;&gt;"")*(HN41&lt;&gt;""),($F41&gt;$G41)*(HM41&gt;HN41)+($F41=$G41)*(HM41=HN41)+($F41&lt;$G41)*(HM41&lt;HN41),"")</f>
        <v/>
      </c>
      <c r="HQ41" s="281" t="str">
        <f aca="false">IF((HP41&lt;&gt;""),IF(OR($F41&lt;&gt;$G41,PrSettings!$M$4="●"),(($F41-$G41)=(HM41-HN41))*1,0),"")</f>
        <v/>
      </c>
      <c r="HR41" s="281" t="str">
        <f aca="false">IF((HP41&lt;&gt;""),($F41=HM41)*($G41=HN41),"")</f>
        <v/>
      </c>
      <c r="HS41" s="281" t="str">
        <f aca="false">IF(HP41&lt;&gt;"",IF(ABS($F41-$G41)&gt;=PrSettings!$M$7,(ABS($F41-$G41-HM41+HN41)&lt;=1)*1,IF(AND(HP41,$F41=$G41,$F41&gt;=PrSettings!$M$6),(ABS(HM41-$F41)&lt;=1)*1,IF(AND(HP41,$F41+$G41&gt;=PrSettings!$M$8),(ABS(HM41-$F41)+ABS(HN41-$G41)&lt;=1)*1,""))),"")</f>
        <v/>
      </c>
      <c r="HT41" s="286"/>
      <c r="HV41" s="279" t="n">
        <f aca="false">$B41</f>
        <v>7</v>
      </c>
      <c r="HW41" s="280" t="str">
        <f aca="false">$C41</f>
        <v>Netherlands</v>
      </c>
      <c r="HX41" s="281" t="n">
        <f aca="false">$D41</f>
        <v>18</v>
      </c>
      <c r="HY41" s="280" t="str">
        <f aca="false">$E41</f>
        <v>Japan</v>
      </c>
      <c r="HZ41" s="284"/>
      <c r="IA41" s="284"/>
      <c r="IB41" s="285"/>
      <c r="IC41" s="281" t="str">
        <f aca="false">IF(($F41&lt;&gt;"")*($G41&lt;&gt;"")*(HZ41&lt;&gt;"")*(IA41&lt;&gt;""),($F41&gt;$G41)*(HZ41&gt;IA41)+($F41=$G41)*(HZ41=IA41)+($F41&lt;$G41)*(HZ41&lt;IA41),"")</f>
        <v/>
      </c>
      <c r="ID41" s="281" t="str">
        <f aca="false">IF((IC41&lt;&gt;""),IF(OR($F41&lt;&gt;$G41,PrSettings!$M$4="●"),(($F41-$G41)=(HZ41-IA41))*1,0),"")</f>
        <v/>
      </c>
      <c r="IE41" s="281" t="str">
        <f aca="false">IF((IC41&lt;&gt;""),($F41=HZ41)*($G41=IA41),"")</f>
        <v/>
      </c>
      <c r="IF41" s="281" t="str">
        <f aca="false">IF(IC41&lt;&gt;"",IF(ABS($F41-$G41)&gt;=PrSettings!$M$7,(ABS($F41-$G41-HZ41+IA41)&lt;=1)*1,IF(AND(IC41,$F41=$G41,$F41&gt;=PrSettings!$M$6),(ABS(HZ41-$F41)&lt;=1)*1,IF(AND(IC41,$F41+$G41&gt;=PrSettings!$M$8),(ABS(HZ41-$F41)+ABS(IA41-$G41)&lt;=1)*1,""))),"")</f>
        <v/>
      </c>
      <c r="IG41" s="286"/>
      <c r="II41" s="279" t="n">
        <f aca="false">$B41</f>
        <v>7</v>
      </c>
      <c r="IJ41" s="280" t="str">
        <f aca="false">$C41</f>
        <v>Netherlands</v>
      </c>
      <c r="IK41" s="281" t="n">
        <f aca="false">$D41</f>
        <v>18</v>
      </c>
      <c r="IL41" s="280" t="str">
        <f aca="false">$E41</f>
        <v>Japan</v>
      </c>
      <c r="IM41" s="284"/>
      <c r="IN41" s="284"/>
      <c r="IO41" s="285"/>
      <c r="IP41" s="281" t="str">
        <f aca="false">IF(($F41&lt;&gt;"")*($G41&lt;&gt;"")*(IM41&lt;&gt;"")*(IN41&lt;&gt;""),($F41&gt;$G41)*(IM41&gt;IN41)+($F41=$G41)*(IM41=IN41)+($F41&lt;$G41)*(IM41&lt;IN41),"")</f>
        <v/>
      </c>
      <c r="IQ41" s="281" t="str">
        <f aca="false">IF((IP41&lt;&gt;""),IF(OR($F41&lt;&gt;$G41,PrSettings!$M$4="●"),(($F41-$G41)=(IM41-IN41))*1,0),"")</f>
        <v/>
      </c>
      <c r="IR41" s="281" t="str">
        <f aca="false">IF((IP41&lt;&gt;""),($F41=IM41)*($G41=IN41),"")</f>
        <v/>
      </c>
      <c r="IS41" s="281" t="str">
        <f aca="false">IF(IP41&lt;&gt;"",IF(ABS($F41-$G41)&gt;=PrSettings!$M$7,(ABS($F41-$G41-IM41+IN41)&lt;=1)*1,IF(AND(IP41,$F41=$G41,$F41&gt;=PrSettings!$M$6),(ABS(IM41-$F41)&lt;=1)*1,IF(AND(IP41,$F41+$G41&gt;=PrSettings!$M$8),(ABS(IM41-$F41)+ABS(IN41-$G41)&lt;=1)*1,""))),"")</f>
        <v/>
      </c>
      <c r="IT41" s="286"/>
      <c r="IV41" s="279" t="n">
        <f aca="false">$B41</f>
        <v>7</v>
      </c>
      <c r="IW41" s="280" t="str">
        <f aca="false">$C41</f>
        <v>Netherlands</v>
      </c>
      <c r="IX41" s="281" t="n">
        <f aca="false">$D41</f>
        <v>18</v>
      </c>
      <c r="IY41" s="280" t="str">
        <f aca="false">$E41</f>
        <v>Japan</v>
      </c>
      <c r="IZ41" s="284"/>
      <c r="JA41" s="284"/>
      <c r="JB41" s="285"/>
      <c r="JC41" s="281" t="str">
        <f aca="false">IF(($F41&lt;&gt;"")*($G41&lt;&gt;"")*(IZ41&lt;&gt;"")*(JA41&lt;&gt;""),($F41&gt;$G41)*(IZ41&gt;JA41)+($F41=$G41)*(IZ41=JA41)+($F41&lt;$G41)*(IZ41&lt;JA41),"")</f>
        <v/>
      </c>
      <c r="JD41" s="281" t="str">
        <f aca="false">IF((JC41&lt;&gt;""),IF(OR($F41&lt;&gt;$G41,PrSettings!$M$4="●"),(($F41-$G41)=(IZ41-JA41))*1,0),"")</f>
        <v/>
      </c>
      <c r="JE41" s="281" t="str">
        <f aca="false">IF((JC41&lt;&gt;""),($F41=IZ41)*($G41=JA41),"")</f>
        <v/>
      </c>
      <c r="JF41" s="281" t="str">
        <f aca="false">IF(JC41&lt;&gt;"",IF(ABS($F41-$G41)&gt;=PrSettings!$M$7,(ABS($F41-$G41-IZ41+JA41)&lt;=1)*1,IF(AND(JC41,$F41=$G41,$F41&gt;=PrSettings!$M$6),(ABS(IZ41-$F41)&lt;=1)*1,IF(AND(JC41,$F41+$G41&gt;=PrSettings!$M$8),(ABS(IZ41-$F41)+ABS(JA41-$G41)&lt;=1)*1,""))),"")</f>
        <v/>
      </c>
      <c r="JG41" s="286"/>
      <c r="JI41" s="279" t="n">
        <f aca="false">$B41</f>
        <v>7</v>
      </c>
      <c r="JJ41" s="280" t="str">
        <f aca="false">$C41</f>
        <v>Netherlands</v>
      </c>
      <c r="JK41" s="281" t="n">
        <f aca="false">$D41</f>
        <v>18</v>
      </c>
      <c r="JL41" s="280" t="str">
        <f aca="false">$E41</f>
        <v>Japan</v>
      </c>
      <c r="JM41" s="284"/>
      <c r="JN41" s="284"/>
      <c r="JO41" s="285"/>
      <c r="JP41" s="281" t="str">
        <f aca="false">IF(($F41&lt;&gt;"")*($G41&lt;&gt;"")*(JM41&lt;&gt;"")*(JN41&lt;&gt;""),($F41&gt;$G41)*(JM41&gt;JN41)+($F41=$G41)*(JM41=JN41)+($F41&lt;$G41)*(JM41&lt;JN41),"")</f>
        <v/>
      </c>
      <c r="JQ41" s="281" t="str">
        <f aca="false">IF((JP41&lt;&gt;""),IF(OR($F41&lt;&gt;$G41,PrSettings!$M$4="●"),(($F41-$G41)=(JM41-JN41))*1,0),"")</f>
        <v/>
      </c>
      <c r="JR41" s="281" t="str">
        <f aca="false">IF((JP41&lt;&gt;""),($F41=JM41)*($G41=JN41),"")</f>
        <v/>
      </c>
      <c r="JS41" s="281" t="str">
        <f aca="false">IF(JP41&lt;&gt;"",IF(ABS($F41-$G41)&gt;=PrSettings!$M$7,(ABS($F41-$G41-JM41+JN41)&lt;=1)*1,IF(AND(JP41,$F41=$G41,$F41&gt;=PrSettings!$M$6),(ABS(JM41-$F41)&lt;=1)*1,IF(AND(JP41,$F41+$G41&gt;=PrSettings!$M$8),(ABS(JM41-$F41)+ABS(JN41-$G41)&lt;=1)*1,""))),"")</f>
        <v/>
      </c>
      <c r="JT41" s="286"/>
      <c r="JV41" s="279" t="n">
        <f aca="false">$B41</f>
        <v>7</v>
      </c>
      <c r="JW41" s="280" t="str">
        <f aca="false">$C41</f>
        <v>Netherlands</v>
      </c>
      <c r="JX41" s="281" t="n">
        <f aca="false">$D41</f>
        <v>18</v>
      </c>
      <c r="JY41" s="280" t="str">
        <f aca="false">$E41</f>
        <v>Japan</v>
      </c>
      <c r="JZ41" s="284"/>
      <c r="KA41" s="284"/>
      <c r="KB41" s="285"/>
      <c r="KC41" s="281" t="str">
        <f aca="false">IF(($F41&lt;&gt;"")*($G41&lt;&gt;"")*(JZ41&lt;&gt;"")*(KA41&lt;&gt;""),($F41&gt;$G41)*(JZ41&gt;KA41)+($F41=$G41)*(JZ41=KA41)+($F41&lt;$G41)*(JZ41&lt;KA41),"")</f>
        <v/>
      </c>
      <c r="KD41" s="281" t="str">
        <f aca="false">IF((KC41&lt;&gt;""),IF(OR($F41&lt;&gt;$G41,PrSettings!$M$4="●"),(($F41-$G41)=(JZ41-KA41))*1,0),"")</f>
        <v/>
      </c>
      <c r="KE41" s="281" t="str">
        <f aca="false">IF((KC41&lt;&gt;""),($F41=JZ41)*($G41=KA41),"")</f>
        <v/>
      </c>
      <c r="KF41" s="281" t="str">
        <f aca="false">IF(KC41&lt;&gt;"",IF(ABS($F41-$G41)&gt;=PrSettings!$M$7,(ABS($F41-$G41-JZ41+KA41)&lt;=1)*1,IF(AND(KC41,$F41=$G41,$F41&gt;=PrSettings!$M$6),(ABS(JZ41-$F41)&lt;=1)*1,IF(AND(KC41,$F41+$G41&gt;=PrSettings!$M$8),(ABS(JZ41-$F41)+ABS(KA41-$G41)&lt;=1)*1,""))),"")</f>
        <v/>
      </c>
      <c r="KG41" s="286"/>
      <c r="KI41" s="279" t="n">
        <f aca="false">$B41</f>
        <v>7</v>
      </c>
      <c r="KJ41" s="280" t="str">
        <f aca="false">$C41</f>
        <v>Netherlands</v>
      </c>
      <c r="KK41" s="281" t="n">
        <f aca="false">$D41</f>
        <v>18</v>
      </c>
      <c r="KL41" s="280" t="str">
        <f aca="false">$E41</f>
        <v>Japan</v>
      </c>
      <c r="KM41" s="284"/>
      <c r="KN41" s="284"/>
      <c r="KO41" s="285"/>
      <c r="KP41" s="281" t="str">
        <f aca="false">IF(($F41&lt;&gt;"")*($G41&lt;&gt;"")*(KM41&lt;&gt;"")*(KN41&lt;&gt;""),($F41&gt;$G41)*(KM41&gt;KN41)+($F41=$G41)*(KM41=KN41)+($F41&lt;$G41)*(KM41&lt;KN41),"")</f>
        <v/>
      </c>
      <c r="KQ41" s="281" t="str">
        <f aca="false">IF((KP41&lt;&gt;""),IF(OR($F41&lt;&gt;$G41,PrSettings!$M$4="●"),(($F41-$G41)=(KM41-KN41))*1,0),"")</f>
        <v/>
      </c>
      <c r="KR41" s="281" t="str">
        <f aca="false">IF((KP41&lt;&gt;""),($F41=KM41)*($G41=KN41),"")</f>
        <v/>
      </c>
      <c r="KS41" s="281" t="str">
        <f aca="false">IF(KP41&lt;&gt;"",IF(ABS($F41-$G41)&gt;=PrSettings!$M$7,(ABS($F41-$G41-KM41+KN41)&lt;=1)*1,IF(AND(KP41,$F41=$G41,$F41&gt;=PrSettings!$M$6),(ABS(KM41-$F41)&lt;=1)*1,IF(AND(KP41,$F41+$G41&gt;=PrSettings!$M$8),(ABS(KM41-$F41)+ABS(KN41-$G41)&lt;=1)*1,""))),"")</f>
        <v/>
      </c>
      <c r="KT41" s="286"/>
      <c r="KV41" s="279" t="n">
        <f aca="false">$B41</f>
        <v>7</v>
      </c>
      <c r="KW41" s="280" t="str">
        <f aca="false">$C41</f>
        <v>Netherlands</v>
      </c>
      <c r="KX41" s="281" t="n">
        <f aca="false">$D41</f>
        <v>18</v>
      </c>
      <c r="KY41" s="280" t="str">
        <f aca="false">$E41</f>
        <v>Japan</v>
      </c>
      <c r="KZ41" s="284"/>
      <c r="LA41" s="284"/>
      <c r="LB41" s="285"/>
      <c r="LC41" s="281" t="str">
        <f aca="false">IF(($F41&lt;&gt;"")*($G41&lt;&gt;"")*(KZ41&lt;&gt;"")*(LA41&lt;&gt;""),($F41&gt;$G41)*(KZ41&gt;LA41)+($F41=$G41)*(KZ41=LA41)+($F41&lt;$G41)*(KZ41&lt;LA41),"")</f>
        <v/>
      </c>
      <c r="LD41" s="281" t="str">
        <f aca="false">IF((LC41&lt;&gt;""),IF(OR($F41&lt;&gt;$G41,PrSettings!$M$4="●"),(($F41-$G41)=(KZ41-LA41))*1,0),"")</f>
        <v/>
      </c>
      <c r="LE41" s="281" t="str">
        <f aca="false">IF((LC41&lt;&gt;""),($F41=KZ41)*($G41=LA41),"")</f>
        <v/>
      </c>
      <c r="LF41" s="281" t="str">
        <f aca="false">IF(LC41&lt;&gt;"",IF(ABS($F41-$G41)&gt;=PrSettings!$M$7,(ABS($F41-$G41-KZ41+LA41)&lt;=1)*1,IF(AND(LC41,$F41=$G41,$F41&gt;=PrSettings!$M$6),(ABS(KZ41-$F41)&lt;=1)*1,IF(AND(LC41,$F41+$G41&gt;=PrSettings!$M$8),(ABS(KZ41-$F41)+ABS(LA41-$G41)&lt;=1)*1,""))),"")</f>
        <v/>
      </c>
      <c r="LG41" s="286"/>
      <c r="LI41" s="279" t="n">
        <f aca="false">$B41</f>
        <v>7</v>
      </c>
      <c r="LJ41" s="280" t="str">
        <f aca="false">$C41</f>
        <v>Netherlands</v>
      </c>
      <c r="LK41" s="281" t="n">
        <f aca="false">$D41</f>
        <v>18</v>
      </c>
      <c r="LL41" s="280" t="str">
        <f aca="false">$E41</f>
        <v>Japan</v>
      </c>
      <c r="LM41" s="284"/>
      <c r="LN41" s="284"/>
      <c r="LO41" s="285"/>
      <c r="LP41" s="281" t="str">
        <f aca="false">IF(($F41&lt;&gt;"")*($G41&lt;&gt;"")*(LM41&lt;&gt;"")*(LN41&lt;&gt;""),($F41&gt;$G41)*(LM41&gt;LN41)+($F41=$G41)*(LM41=LN41)+($F41&lt;$G41)*(LM41&lt;LN41),"")</f>
        <v/>
      </c>
      <c r="LQ41" s="281" t="str">
        <f aca="false">IF((LP41&lt;&gt;""),IF(OR($F41&lt;&gt;$G41,PrSettings!$M$4="●"),(($F41-$G41)=(LM41-LN41))*1,0),"")</f>
        <v/>
      </c>
      <c r="LR41" s="281" t="str">
        <f aca="false">IF((LP41&lt;&gt;""),($F41=LM41)*($G41=LN41),"")</f>
        <v/>
      </c>
      <c r="LS41" s="281" t="str">
        <f aca="false">IF(LP41&lt;&gt;"",IF(ABS($F41-$G41)&gt;=PrSettings!$M$7,(ABS($F41-$G41-LM41+LN41)&lt;=1)*1,IF(AND(LP41,$F41=$G41,$F41&gt;=PrSettings!$M$6),(ABS(LM41-$F41)&lt;=1)*1,IF(AND(LP41,$F41+$G41&gt;=PrSettings!$M$8),(ABS(LM41-$F41)+ABS(LN41-$G41)&lt;=1)*1,""))),"")</f>
        <v/>
      </c>
      <c r="LT41" s="286"/>
      <c r="LV41" s="279" t="n">
        <f aca="false">$B41</f>
        <v>7</v>
      </c>
      <c r="LW41" s="280" t="str">
        <f aca="false">$C41</f>
        <v>Netherlands</v>
      </c>
      <c r="LX41" s="281" t="n">
        <f aca="false">$D41</f>
        <v>18</v>
      </c>
      <c r="LY41" s="280" t="str">
        <f aca="false">$E41</f>
        <v>Japan</v>
      </c>
      <c r="LZ41" s="284"/>
      <c r="MA41" s="284"/>
      <c r="MB41" s="285"/>
      <c r="MC41" s="281" t="str">
        <f aca="false">IF(($F41&lt;&gt;"")*($G41&lt;&gt;"")*(LZ41&lt;&gt;"")*(MA41&lt;&gt;""),($F41&gt;$G41)*(LZ41&gt;MA41)+($F41=$G41)*(LZ41=MA41)+($F41&lt;$G41)*(LZ41&lt;MA41),"")</f>
        <v/>
      </c>
      <c r="MD41" s="281" t="str">
        <f aca="false">IF((MC41&lt;&gt;""),IF(OR($F41&lt;&gt;$G41,PrSettings!$M$4="●"),(($F41-$G41)=(LZ41-MA41))*1,0),"")</f>
        <v/>
      </c>
      <c r="ME41" s="281" t="str">
        <f aca="false">IF((MC41&lt;&gt;""),($F41=LZ41)*($G41=MA41),"")</f>
        <v/>
      </c>
      <c r="MF41" s="281" t="str">
        <f aca="false">IF(MC41&lt;&gt;"",IF(ABS($F41-$G41)&gt;=PrSettings!$M$7,(ABS($F41-$G41-LZ41+MA41)&lt;=1)*1,IF(AND(MC41,$F41=$G41,$F41&gt;=PrSettings!$M$6),(ABS(LZ41-$F41)&lt;=1)*1,IF(AND(MC41,$F41+$G41&gt;=PrSettings!$M$8),(ABS(LZ41-$F41)+ABS(MA41-$G41)&lt;=1)*1,""))),"")</f>
        <v/>
      </c>
      <c r="MG41" s="286"/>
    </row>
    <row r="42" customFormat="false" ht="15.75" hidden="false" customHeight="false" outlineLevel="0" collapsed="false">
      <c r="B42" s="279" t="n">
        <f aca="false">INDEX(Groups!$C$7:$C$65,MATCH(C42,Groups!$D$7:$D$65,0))</f>
        <v>38</v>
      </c>
      <c r="C42" s="280" t="str">
        <f aca="false">CalcF!$P$23</f>
        <v>Sweden</v>
      </c>
      <c r="D42" s="281" t="n">
        <f aca="false">INDEX(Groups!$C$7:$C$65,MATCH(E42,Groups!$D$7:$D$65,0))</f>
        <v>44</v>
      </c>
      <c r="E42" s="280" t="str">
        <f aca="false">CalcF!$Q$23</f>
        <v>Tunisia</v>
      </c>
      <c r="F42" s="287" t="n">
        <f aca="false">CalcF!$R$23</f>
        <v>2</v>
      </c>
      <c r="G42" s="283" t="n">
        <f aca="false">CalcF!$S$23</f>
        <v>0</v>
      </c>
      <c r="I42" s="279" t="n">
        <f aca="false">$B42</f>
        <v>38</v>
      </c>
      <c r="J42" s="280" t="str">
        <f aca="false">$C42</f>
        <v>Sweden</v>
      </c>
      <c r="K42" s="281" t="n">
        <f aca="false">$D42</f>
        <v>44</v>
      </c>
      <c r="L42" s="280" t="str">
        <f aca="false">$E42</f>
        <v>Tunisia</v>
      </c>
      <c r="M42" s="284"/>
      <c r="N42" s="284"/>
      <c r="O42" s="288"/>
      <c r="P42" s="281" t="str">
        <f aca="false">IF(($F42&lt;&gt;"")*($G42&lt;&gt;"")*(M42&lt;&gt;"")*(N42&lt;&gt;""),($F42&gt;$G42)*(M42&gt;N42)+($F42=$G42)*(M42=N42)+($F42&lt;$G42)*(M42&lt;N42),"")</f>
        <v/>
      </c>
      <c r="Q42" s="281" t="str">
        <f aca="false">IF((P42&lt;&gt;""),IF(OR($F42&lt;&gt;$G42,PrSettings!$M$4="●"),(($F42-$G42)=(M42-N42))*1,0),"")</f>
        <v/>
      </c>
      <c r="R42" s="281" t="str">
        <f aca="false">IF((P42&lt;&gt;""),($F42=M42)*($G42=N42),"")</f>
        <v/>
      </c>
      <c r="S42" s="281" t="str">
        <f aca="false">IF(P42&lt;&gt;"",IF(ABS($F42-$G42)&gt;=PrSettings!$M$7,(ABS($F42-$G42-M42+N42)&lt;=1)*1,IF(AND(P42,$F42=$G42,$F42&gt;=PrSettings!$M$6),(ABS(M42-$F42)&lt;=1)*1,IF(AND(P42,$F42+$G42&gt;=PrSettings!$M$8),(ABS(M42-$F42)+ABS(N42-$G42)&lt;=1)*1,""))),"")</f>
        <v/>
      </c>
      <c r="T42" s="289"/>
      <c r="V42" s="279" t="n">
        <f aca="false">$B42</f>
        <v>38</v>
      </c>
      <c r="W42" s="280" t="str">
        <f aca="false">$C42</f>
        <v>Sweden</v>
      </c>
      <c r="X42" s="281" t="n">
        <f aca="false">$D42</f>
        <v>44</v>
      </c>
      <c r="Y42" s="280" t="str">
        <f aca="false">$E42</f>
        <v>Tunisia</v>
      </c>
      <c r="Z42" s="284"/>
      <c r="AA42" s="284"/>
      <c r="AB42" s="288"/>
      <c r="AC42" s="281" t="str">
        <f aca="false">IF(($F42&lt;&gt;"")*($G42&lt;&gt;"")*(Z42&lt;&gt;"")*(AA42&lt;&gt;""),($F42&gt;$G42)*(Z42&gt;AA42)+($F42=$G42)*(Z42=AA42)+($F42&lt;$G42)*(Z42&lt;AA42),"")</f>
        <v/>
      </c>
      <c r="AD42" s="281" t="str">
        <f aca="false">IF((AC42&lt;&gt;""),IF(OR($F42&lt;&gt;$G42,PrSettings!$M$4="●"),(($F42-$G42)=(Z42-AA42))*1,0),"")</f>
        <v/>
      </c>
      <c r="AE42" s="281" t="str">
        <f aca="false">IF((AC42&lt;&gt;""),($F42=Z42)*($G42=AA42),"")</f>
        <v/>
      </c>
      <c r="AF42" s="281" t="str">
        <f aca="false">IF(AC42&lt;&gt;"",IF(ABS($F42-$G42)&gt;=PrSettings!$M$7,(ABS($F42-$G42-Z42+AA42)&lt;=1)*1,IF(AND(AC42,$F42=$G42,$F42&gt;=PrSettings!$M$6),(ABS(Z42-$F42)&lt;=1)*1,IF(AND(AC42,$F42+$G42&gt;=PrSettings!$M$8),(ABS(Z42-$F42)+ABS(AA42-$G42)&lt;=1)*1,""))),"")</f>
        <v/>
      </c>
      <c r="AG42" s="289"/>
      <c r="AI42" s="279" t="n">
        <f aca="false">$B42</f>
        <v>38</v>
      </c>
      <c r="AJ42" s="280" t="str">
        <f aca="false">$C42</f>
        <v>Sweden</v>
      </c>
      <c r="AK42" s="281" t="n">
        <f aca="false">$D42</f>
        <v>44</v>
      </c>
      <c r="AL42" s="280" t="str">
        <f aca="false">$E42</f>
        <v>Tunisia</v>
      </c>
      <c r="AM42" s="284"/>
      <c r="AN42" s="284"/>
      <c r="AO42" s="288"/>
      <c r="AP42" s="281" t="str">
        <f aca="false">IF(($F42&lt;&gt;"")*($G42&lt;&gt;"")*(AM42&lt;&gt;"")*(AN42&lt;&gt;""),($F42&gt;$G42)*(AM42&gt;AN42)+($F42=$G42)*(AM42=AN42)+($F42&lt;$G42)*(AM42&lt;AN42),"")</f>
        <v/>
      </c>
      <c r="AQ42" s="281" t="str">
        <f aca="false">IF((AP42&lt;&gt;""),IF(OR($F42&lt;&gt;$G42,PrSettings!$M$4="●"),(($F42-$G42)=(AM42-AN42))*1,0),"")</f>
        <v/>
      </c>
      <c r="AR42" s="281" t="str">
        <f aca="false">IF((AP42&lt;&gt;""),($F42=AM42)*($G42=AN42),"")</f>
        <v/>
      </c>
      <c r="AS42" s="281" t="str">
        <f aca="false">IF(AP42&lt;&gt;"",IF(ABS($F42-$G42)&gt;=PrSettings!$M$7,(ABS($F42-$G42-AM42+AN42)&lt;=1)*1,IF(AND(AP42,$F42=$G42,$F42&gt;=PrSettings!$M$6),(ABS(AM42-$F42)&lt;=1)*1,IF(AND(AP42,$F42+$G42&gt;=PrSettings!$M$8),(ABS(AM42-$F42)+ABS(AN42-$G42)&lt;=1)*1,""))),"")</f>
        <v/>
      </c>
      <c r="AT42" s="289"/>
      <c r="AV42" s="279" t="n">
        <f aca="false">$B42</f>
        <v>38</v>
      </c>
      <c r="AW42" s="280" t="str">
        <f aca="false">$C42</f>
        <v>Sweden</v>
      </c>
      <c r="AX42" s="281" t="n">
        <f aca="false">$D42</f>
        <v>44</v>
      </c>
      <c r="AY42" s="280" t="str">
        <f aca="false">$E42</f>
        <v>Tunisia</v>
      </c>
      <c r="AZ42" s="284"/>
      <c r="BA42" s="284"/>
      <c r="BB42" s="288"/>
      <c r="BC42" s="281" t="str">
        <f aca="false">IF(($F42&lt;&gt;"")*($G42&lt;&gt;"")*(AZ42&lt;&gt;"")*(BA42&lt;&gt;""),($F42&gt;$G42)*(AZ42&gt;BA42)+($F42=$G42)*(AZ42=BA42)+($F42&lt;$G42)*(AZ42&lt;BA42),"")</f>
        <v/>
      </c>
      <c r="BD42" s="281" t="str">
        <f aca="false">IF((BC42&lt;&gt;""),IF(OR($F42&lt;&gt;$G42,PrSettings!$M$4="●"),(($F42-$G42)=(AZ42-BA42))*1,0),"")</f>
        <v/>
      </c>
      <c r="BE42" s="281" t="str">
        <f aca="false">IF((BC42&lt;&gt;""),($F42=AZ42)*($G42=BA42),"")</f>
        <v/>
      </c>
      <c r="BF42" s="281" t="str">
        <f aca="false">IF(BC42&lt;&gt;"",IF(ABS($F42-$G42)&gt;=PrSettings!$M$7,(ABS($F42-$G42-AZ42+BA42)&lt;=1)*1,IF(AND(BC42,$F42=$G42,$F42&gt;=PrSettings!$M$6),(ABS(AZ42-$F42)&lt;=1)*1,IF(AND(BC42,$F42+$G42&gt;=PrSettings!$M$8),(ABS(AZ42-$F42)+ABS(BA42-$G42)&lt;=1)*1,""))),"")</f>
        <v/>
      </c>
      <c r="BG42" s="289"/>
      <c r="BI42" s="279" t="n">
        <f aca="false">$B42</f>
        <v>38</v>
      </c>
      <c r="BJ42" s="280" t="str">
        <f aca="false">$C42</f>
        <v>Sweden</v>
      </c>
      <c r="BK42" s="281" t="n">
        <f aca="false">$D42</f>
        <v>44</v>
      </c>
      <c r="BL42" s="280" t="str">
        <f aca="false">$E42</f>
        <v>Tunisia</v>
      </c>
      <c r="BM42" s="284"/>
      <c r="BN42" s="284"/>
      <c r="BO42" s="288"/>
      <c r="BP42" s="281" t="str">
        <f aca="false">IF(($F42&lt;&gt;"")*($G42&lt;&gt;"")*(BM42&lt;&gt;"")*(BN42&lt;&gt;""),($F42&gt;$G42)*(BM42&gt;BN42)+($F42=$G42)*(BM42=BN42)+($F42&lt;$G42)*(BM42&lt;BN42),"")</f>
        <v/>
      </c>
      <c r="BQ42" s="281" t="str">
        <f aca="false">IF((BP42&lt;&gt;""),IF(OR($F42&lt;&gt;$G42,PrSettings!$M$4="●"),(($F42-$G42)=(BM42-BN42))*1,0),"")</f>
        <v/>
      </c>
      <c r="BR42" s="281" t="str">
        <f aca="false">IF((BP42&lt;&gt;""),($F42=BM42)*($G42=BN42),"")</f>
        <v/>
      </c>
      <c r="BS42" s="281" t="str">
        <f aca="false">IF(BP42&lt;&gt;"",IF(ABS($F42-$G42)&gt;=PrSettings!$M$7,(ABS($F42-$G42-BM42+BN42)&lt;=1)*1,IF(AND(BP42,$F42=$G42,$F42&gt;=PrSettings!$M$6),(ABS(BM42-$F42)&lt;=1)*1,IF(AND(BP42,$F42+$G42&gt;=PrSettings!$M$8),(ABS(BM42-$F42)+ABS(BN42-$G42)&lt;=1)*1,""))),"")</f>
        <v/>
      </c>
      <c r="BT42" s="289"/>
      <c r="BV42" s="279" t="n">
        <f aca="false">$B42</f>
        <v>38</v>
      </c>
      <c r="BW42" s="280" t="str">
        <f aca="false">$C42</f>
        <v>Sweden</v>
      </c>
      <c r="BX42" s="281" t="n">
        <f aca="false">$D42</f>
        <v>44</v>
      </c>
      <c r="BY42" s="280" t="str">
        <f aca="false">$E42</f>
        <v>Tunisia</v>
      </c>
      <c r="BZ42" s="284"/>
      <c r="CA42" s="284"/>
      <c r="CB42" s="288"/>
      <c r="CC42" s="281" t="str">
        <f aca="false">IF(($F42&lt;&gt;"")*($G42&lt;&gt;"")*(BZ42&lt;&gt;"")*(CA42&lt;&gt;""),($F42&gt;$G42)*(BZ42&gt;CA42)+($F42=$G42)*(BZ42=CA42)+($F42&lt;$G42)*(BZ42&lt;CA42),"")</f>
        <v/>
      </c>
      <c r="CD42" s="281" t="str">
        <f aca="false">IF((CC42&lt;&gt;""),IF(OR($F42&lt;&gt;$G42,PrSettings!$M$4="●"),(($F42-$G42)=(BZ42-CA42))*1,0),"")</f>
        <v/>
      </c>
      <c r="CE42" s="281" t="str">
        <f aca="false">IF((CC42&lt;&gt;""),($F42=BZ42)*($G42=CA42),"")</f>
        <v/>
      </c>
      <c r="CF42" s="281" t="str">
        <f aca="false">IF(CC42&lt;&gt;"",IF(ABS($F42-$G42)&gt;=PrSettings!$M$7,(ABS($F42-$G42-BZ42+CA42)&lt;=1)*1,IF(AND(CC42,$F42=$G42,$F42&gt;=PrSettings!$M$6),(ABS(BZ42-$F42)&lt;=1)*1,IF(AND(CC42,$F42+$G42&gt;=PrSettings!$M$8),(ABS(BZ42-$F42)+ABS(CA42-$G42)&lt;=1)*1,""))),"")</f>
        <v/>
      </c>
      <c r="CG42" s="289"/>
      <c r="CI42" s="279" t="n">
        <f aca="false">$B42</f>
        <v>38</v>
      </c>
      <c r="CJ42" s="280" t="str">
        <f aca="false">$C42</f>
        <v>Sweden</v>
      </c>
      <c r="CK42" s="281" t="n">
        <f aca="false">$D42</f>
        <v>44</v>
      </c>
      <c r="CL42" s="280" t="str">
        <f aca="false">$E42</f>
        <v>Tunisia</v>
      </c>
      <c r="CM42" s="284"/>
      <c r="CN42" s="284"/>
      <c r="CO42" s="288"/>
      <c r="CP42" s="281" t="str">
        <f aca="false">IF(($F42&lt;&gt;"")*($G42&lt;&gt;"")*(CM42&lt;&gt;"")*(CN42&lt;&gt;""),($F42&gt;$G42)*(CM42&gt;CN42)+($F42=$G42)*(CM42=CN42)+($F42&lt;$G42)*(CM42&lt;CN42),"")</f>
        <v/>
      </c>
      <c r="CQ42" s="281" t="str">
        <f aca="false">IF((CP42&lt;&gt;""),IF(OR($F42&lt;&gt;$G42,PrSettings!$M$4="●"),(($F42-$G42)=(CM42-CN42))*1,0),"")</f>
        <v/>
      </c>
      <c r="CR42" s="281" t="str">
        <f aca="false">IF((CP42&lt;&gt;""),($F42=CM42)*($G42=CN42),"")</f>
        <v/>
      </c>
      <c r="CS42" s="281" t="str">
        <f aca="false">IF(CP42&lt;&gt;"",IF(ABS($F42-$G42)&gt;=PrSettings!$M$7,(ABS($F42-$G42-CM42+CN42)&lt;=1)*1,IF(AND(CP42,$F42=$G42,$F42&gt;=PrSettings!$M$6),(ABS(CM42-$F42)&lt;=1)*1,IF(AND(CP42,$F42+$G42&gt;=PrSettings!$M$8),(ABS(CM42-$F42)+ABS(CN42-$G42)&lt;=1)*1,""))),"")</f>
        <v/>
      </c>
      <c r="CT42" s="289"/>
      <c r="CV42" s="279" t="n">
        <f aca="false">$B42</f>
        <v>38</v>
      </c>
      <c r="CW42" s="280" t="str">
        <f aca="false">$C42</f>
        <v>Sweden</v>
      </c>
      <c r="CX42" s="281" t="n">
        <f aca="false">$D42</f>
        <v>44</v>
      </c>
      <c r="CY42" s="280" t="str">
        <f aca="false">$E42</f>
        <v>Tunisia</v>
      </c>
      <c r="CZ42" s="284"/>
      <c r="DA42" s="284"/>
      <c r="DB42" s="288"/>
      <c r="DC42" s="281" t="str">
        <f aca="false">IF(($F42&lt;&gt;"")*($G42&lt;&gt;"")*(CZ42&lt;&gt;"")*(DA42&lt;&gt;""),($F42&gt;$G42)*(CZ42&gt;DA42)+($F42=$G42)*(CZ42=DA42)+($F42&lt;$G42)*(CZ42&lt;DA42),"")</f>
        <v/>
      </c>
      <c r="DD42" s="281" t="str">
        <f aca="false">IF((DC42&lt;&gt;""),IF(OR($F42&lt;&gt;$G42,PrSettings!$M$4="●"),(($F42-$G42)=(CZ42-DA42))*1,0),"")</f>
        <v/>
      </c>
      <c r="DE42" s="281" t="str">
        <f aca="false">IF((DC42&lt;&gt;""),($F42=CZ42)*($G42=DA42),"")</f>
        <v/>
      </c>
      <c r="DF42" s="281" t="str">
        <f aca="false">IF(DC42&lt;&gt;"",IF(ABS($F42-$G42)&gt;=PrSettings!$M$7,(ABS($F42-$G42-CZ42+DA42)&lt;=1)*1,IF(AND(DC42,$F42=$G42,$F42&gt;=PrSettings!$M$6),(ABS(CZ42-$F42)&lt;=1)*1,IF(AND(DC42,$F42+$G42&gt;=PrSettings!$M$8),(ABS(CZ42-$F42)+ABS(DA42-$G42)&lt;=1)*1,""))),"")</f>
        <v/>
      </c>
      <c r="DG42" s="289"/>
      <c r="DI42" s="279" t="n">
        <f aca="false">$B42</f>
        <v>38</v>
      </c>
      <c r="DJ42" s="280" t="str">
        <f aca="false">$C42</f>
        <v>Sweden</v>
      </c>
      <c r="DK42" s="281" t="n">
        <f aca="false">$D42</f>
        <v>44</v>
      </c>
      <c r="DL42" s="280" t="str">
        <f aca="false">$E42</f>
        <v>Tunisia</v>
      </c>
      <c r="DM42" s="284"/>
      <c r="DN42" s="284"/>
      <c r="DO42" s="288"/>
      <c r="DP42" s="281" t="str">
        <f aca="false">IF(($F42&lt;&gt;"")*($G42&lt;&gt;"")*(DM42&lt;&gt;"")*(DN42&lt;&gt;""),($F42&gt;$G42)*(DM42&gt;DN42)+($F42=$G42)*(DM42=DN42)+($F42&lt;$G42)*(DM42&lt;DN42),"")</f>
        <v/>
      </c>
      <c r="DQ42" s="281" t="str">
        <f aca="false">IF((DP42&lt;&gt;""),IF(OR($F42&lt;&gt;$G42,PrSettings!$M$4="●"),(($F42-$G42)=(DM42-DN42))*1,0),"")</f>
        <v/>
      </c>
      <c r="DR42" s="281" t="str">
        <f aca="false">IF((DP42&lt;&gt;""),($F42=DM42)*($G42=DN42),"")</f>
        <v/>
      </c>
      <c r="DS42" s="281" t="str">
        <f aca="false">IF(DP42&lt;&gt;"",IF(ABS($F42-$G42)&gt;=PrSettings!$M$7,(ABS($F42-$G42-DM42+DN42)&lt;=1)*1,IF(AND(DP42,$F42=$G42,$F42&gt;=PrSettings!$M$6),(ABS(DM42-$F42)&lt;=1)*1,IF(AND(DP42,$F42+$G42&gt;=PrSettings!$M$8),(ABS(DM42-$F42)+ABS(DN42-$G42)&lt;=1)*1,""))),"")</f>
        <v/>
      </c>
      <c r="DT42" s="289"/>
      <c r="DV42" s="279" t="n">
        <f aca="false">$B42</f>
        <v>38</v>
      </c>
      <c r="DW42" s="280" t="str">
        <f aca="false">$C42</f>
        <v>Sweden</v>
      </c>
      <c r="DX42" s="281" t="n">
        <f aca="false">$D42</f>
        <v>44</v>
      </c>
      <c r="DY42" s="280" t="str">
        <f aca="false">$E42</f>
        <v>Tunisia</v>
      </c>
      <c r="DZ42" s="284"/>
      <c r="EA42" s="284"/>
      <c r="EB42" s="288"/>
      <c r="EC42" s="281" t="str">
        <f aca="false">IF(($F42&lt;&gt;"")*($G42&lt;&gt;"")*(DZ42&lt;&gt;"")*(EA42&lt;&gt;""),($F42&gt;$G42)*(DZ42&gt;EA42)+($F42=$G42)*(DZ42=EA42)+($F42&lt;$G42)*(DZ42&lt;EA42),"")</f>
        <v/>
      </c>
      <c r="ED42" s="281" t="str">
        <f aca="false">IF((EC42&lt;&gt;""),IF(OR($F42&lt;&gt;$G42,PrSettings!$M$4="●"),(($F42-$G42)=(DZ42-EA42))*1,0),"")</f>
        <v/>
      </c>
      <c r="EE42" s="281" t="str">
        <f aca="false">IF((EC42&lt;&gt;""),($F42=DZ42)*($G42=EA42),"")</f>
        <v/>
      </c>
      <c r="EF42" s="281" t="str">
        <f aca="false">IF(EC42&lt;&gt;"",IF(ABS($F42-$G42)&gt;=PrSettings!$M$7,(ABS($F42-$G42-DZ42+EA42)&lt;=1)*1,IF(AND(EC42,$F42=$G42,$F42&gt;=PrSettings!$M$6),(ABS(DZ42-$F42)&lt;=1)*1,IF(AND(EC42,$F42+$G42&gt;=PrSettings!$M$8),(ABS(DZ42-$F42)+ABS(EA42-$G42)&lt;=1)*1,""))),"")</f>
        <v/>
      </c>
      <c r="EG42" s="289"/>
      <c r="EI42" s="279" t="n">
        <f aca="false">$B42</f>
        <v>38</v>
      </c>
      <c r="EJ42" s="280" t="str">
        <f aca="false">$C42</f>
        <v>Sweden</v>
      </c>
      <c r="EK42" s="281" t="n">
        <f aca="false">$D42</f>
        <v>44</v>
      </c>
      <c r="EL42" s="280" t="str">
        <f aca="false">$E42</f>
        <v>Tunisia</v>
      </c>
      <c r="EM42" s="284"/>
      <c r="EN42" s="284"/>
      <c r="EO42" s="288"/>
      <c r="EP42" s="281" t="str">
        <f aca="false">IF(($F42&lt;&gt;"")*($G42&lt;&gt;"")*(EM42&lt;&gt;"")*(EN42&lt;&gt;""),($F42&gt;$G42)*(EM42&gt;EN42)+($F42=$G42)*(EM42=EN42)+($F42&lt;$G42)*(EM42&lt;EN42),"")</f>
        <v/>
      </c>
      <c r="EQ42" s="281" t="str">
        <f aca="false">IF((EP42&lt;&gt;""),IF(OR($F42&lt;&gt;$G42,PrSettings!$M$4="●"),(($F42-$G42)=(EM42-EN42))*1,0),"")</f>
        <v/>
      </c>
      <c r="ER42" s="281" t="str">
        <f aca="false">IF((EP42&lt;&gt;""),($F42=EM42)*($G42=EN42),"")</f>
        <v/>
      </c>
      <c r="ES42" s="281" t="str">
        <f aca="false">IF(EP42&lt;&gt;"",IF(ABS($F42-$G42)&gt;=PrSettings!$M$7,(ABS($F42-$G42-EM42+EN42)&lt;=1)*1,IF(AND(EP42,$F42=$G42,$F42&gt;=PrSettings!$M$6),(ABS(EM42-$F42)&lt;=1)*1,IF(AND(EP42,$F42+$G42&gt;=PrSettings!$M$8),(ABS(EM42-$F42)+ABS(EN42-$G42)&lt;=1)*1,""))),"")</f>
        <v/>
      </c>
      <c r="ET42" s="289"/>
      <c r="EV42" s="279" t="n">
        <f aca="false">$B42</f>
        <v>38</v>
      </c>
      <c r="EW42" s="280" t="str">
        <f aca="false">$C42</f>
        <v>Sweden</v>
      </c>
      <c r="EX42" s="281" t="n">
        <f aca="false">$D42</f>
        <v>44</v>
      </c>
      <c r="EY42" s="280" t="str">
        <f aca="false">$E42</f>
        <v>Tunisia</v>
      </c>
      <c r="EZ42" s="284"/>
      <c r="FA42" s="284"/>
      <c r="FB42" s="288"/>
      <c r="FC42" s="281" t="str">
        <f aca="false">IF(($F42&lt;&gt;"")*($G42&lt;&gt;"")*(EZ42&lt;&gt;"")*(FA42&lt;&gt;""),($F42&gt;$G42)*(EZ42&gt;FA42)+($F42=$G42)*(EZ42=FA42)+($F42&lt;$G42)*(EZ42&lt;FA42),"")</f>
        <v/>
      </c>
      <c r="FD42" s="281" t="str">
        <f aca="false">IF((FC42&lt;&gt;""),IF(OR($F42&lt;&gt;$G42,PrSettings!$M$4="●"),(($F42-$G42)=(EZ42-FA42))*1,0),"")</f>
        <v/>
      </c>
      <c r="FE42" s="281" t="str">
        <f aca="false">IF((FC42&lt;&gt;""),($F42=EZ42)*($G42=FA42),"")</f>
        <v/>
      </c>
      <c r="FF42" s="281" t="str">
        <f aca="false">IF(FC42&lt;&gt;"",IF(ABS($F42-$G42)&gt;=PrSettings!$M$7,(ABS($F42-$G42-EZ42+FA42)&lt;=1)*1,IF(AND(FC42,$F42=$G42,$F42&gt;=PrSettings!$M$6),(ABS(EZ42-$F42)&lt;=1)*1,IF(AND(FC42,$F42+$G42&gt;=PrSettings!$M$8),(ABS(EZ42-$F42)+ABS(FA42-$G42)&lt;=1)*1,""))),"")</f>
        <v/>
      </c>
      <c r="FG42" s="289"/>
      <c r="FI42" s="279" t="n">
        <f aca="false">$B42</f>
        <v>38</v>
      </c>
      <c r="FJ42" s="280" t="str">
        <f aca="false">$C42</f>
        <v>Sweden</v>
      </c>
      <c r="FK42" s="281" t="n">
        <f aca="false">$D42</f>
        <v>44</v>
      </c>
      <c r="FL42" s="280" t="str">
        <f aca="false">$E42</f>
        <v>Tunisia</v>
      </c>
      <c r="FM42" s="284"/>
      <c r="FN42" s="284"/>
      <c r="FO42" s="288"/>
      <c r="FP42" s="281" t="str">
        <f aca="false">IF(($F42&lt;&gt;"")*($G42&lt;&gt;"")*(FM42&lt;&gt;"")*(FN42&lt;&gt;""),($F42&gt;$G42)*(FM42&gt;FN42)+($F42=$G42)*(FM42=FN42)+($F42&lt;$G42)*(FM42&lt;FN42),"")</f>
        <v/>
      </c>
      <c r="FQ42" s="281" t="str">
        <f aca="false">IF((FP42&lt;&gt;""),IF(OR($F42&lt;&gt;$G42,PrSettings!$M$4="●"),(($F42-$G42)=(FM42-FN42))*1,0),"")</f>
        <v/>
      </c>
      <c r="FR42" s="281" t="str">
        <f aca="false">IF((FP42&lt;&gt;""),($F42=FM42)*($G42=FN42),"")</f>
        <v/>
      </c>
      <c r="FS42" s="281" t="str">
        <f aca="false">IF(FP42&lt;&gt;"",IF(ABS($F42-$G42)&gt;=PrSettings!$M$7,(ABS($F42-$G42-FM42+FN42)&lt;=1)*1,IF(AND(FP42,$F42=$G42,$F42&gt;=PrSettings!$M$6),(ABS(FM42-$F42)&lt;=1)*1,IF(AND(FP42,$F42+$G42&gt;=PrSettings!$M$8),(ABS(FM42-$F42)+ABS(FN42-$G42)&lt;=1)*1,""))),"")</f>
        <v/>
      </c>
      <c r="FT42" s="289"/>
      <c r="FV42" s="279" t="n">
        <f aca="false">$B42</f>
        <v>38</v>
      </c>
      <c r="FW42" s="280" t="str">
        <f aca="false">$C42</f>
        <v>Sweden</v>
      </c>
      <c r="FX42" s="281" t="n">
        <f aca="false">$D42</f>
        <v>44</v>
      </c>
      <c r="FY42" s="280" t="str">
        <f aca="false">$E42</f>
        <v>Tunisia</v>
      </c>
      <c r="FZ42" s="284"/>
      <c r="GA42" s="284"/>
      <c r="GB42" s="288"/>
      <c r="GC42" s="281" t="str">
        <f aca="false">IF(($F42&lt;&gt;"")*($G42&lt;&gt;"")*(FZ42&lt;&gt;"")*(GA42&lt;&gt;""),($F42&gt;$G42)*(FZ42&gt;GA42)+($F42=$G42)*(FZ42=GA42)+($F42&lt;$G42)*(FZ42&lt;GA42),"")</f>
        <v/>
      </c>
      <c r="GD42" s="281" t="str">
        <f aca="false">IF((GC42&lt;&gt;""),IF(OR($F42&lt;&gt;$G42,PrSettings!$M$4="●"),(($F42-$G42)=(FZ42-GA42))*1,0),"")</f>
        <v/>
      </c>
      <c r="GE42" s="281" t="str">
        <f aca="false">IF((GC42&lt;&gt;""),($F42=FZ42)*($G42=GA42),"")</f>
        <v/>
      </c>
      <c r="GF42" s="281" t="str">
        <f aca="false">IF(GC42&lt;&gt;"",IF(ABS($F42-$G42)&gt;=PrSettings!$M$7,(ABS($F42-$G42-FZ42+GA42)&lt;=1)*1,IF(AND(GC42,$F42=$G42,$F42&gt;=PrSettings!$M$6),(ABS(FZ42-$F42)&lt;=1)*1,IF(AND(GC42,$F42+$G42&gt;=PrSettings!$M$8),(ABS(FZ42-$F42)+ABS(GA42-$G42)&lt;=1)*1,""))),"")</f>
        <v/>
      </c>
      <c r="GG42" s="289"/>
      <c r="GI42" s="279" t="n">
        <f aca="false">$B42</f>
        <v>38</v>
      </c>
      <c r="GJ42" s="280" t="str">
        <f aca="false">$C42</f>
        <v>Sweden</v>
      </c>
      <c r="GK42" s="281" t="n">
        <f aca="false">$D42</f>
        <v>44</v>
      </c>
      <c r="GL42" s="280" t="str">
        <f aca="false">$E42</f>
        <v>Tunisia</v>
      </c>
      <c r="GM42" s="284"/>
      <c r="GN42" s="284"/>
      <c r="GO42" s="288"/>
      <c r="GP42" s="281" t="str">
        <f aca="false">IF(($F42&lt;&gt;"")*($G42&lt;&gt;"")*(GM42&lt;&gt;"")*(GN42&lt;&gt;""),($F42&gt;$G42)*(GM42&gt;GN42)+($F42=$G42)*(GM42=GN42)+($F42&lt;$G42)*(GM42&lt;GN42),"")</f>
        <v/>
      </c>
      <c r="GQ42" s="281" t="str">
        <f aca="false">IF((GP42&lt;&gt;""),IF(OR($F42&lt;&gt;$G42,PrSettings!$M$4="●"),(($F42-$G42)=(GM42-GN42))*1,0),"")</f>
        <v/>
      </c>
      <c r="GR42" s="281" t="str">
        <f aca="false">IF((GP42&lt;&gt;""),($F42=GM42)*($G42=GN42),"")</f>
        <v/>
      </c>
      <c r="GS42" s="281" t="str">
        <f aca="false">IF(GP42&lt;&gt;"",IF(ABS($F42-$G42)&gt;=PrSettings!$M$7,(ABS($F42-$G42-GM42+GN42)&lt;=1)*1,IF(AND(GP42,$F42=$G42,$F42&gt;=PrSettings!$M$6),(ABS(GM42-$F42)&lt;=1)*1,IF(AND(GP42,$F42+$G42&gt;=PrSettings!$M$8),(ABS(GM42-$F42)+ABS(GN42-$G42)&lt;=1)*1,""))),"")</f>
        <v/>
      </c>
      <c r="GT42" s="289"/>
      <c r="GV42" s="279" t="n">
        <f aca="false">$B42</f>
        <v>38</v>
      </c>
      <c r="GW42" s="280" t="str">
        <f aca="false">$C42</f>
        <v>Sweden</v>
      </c>
      <c r="GX42" s="281" t="n">
        <f aca="false">$D42</f>
        <v>44</v>
      </c>
      <c r="GY42" s="280" t="str">
        <f aca="false">$E42</f>
        <v>Tunisia</v>
      </c>
      <c r="GZ42" s="284"/>
      <c r="HA42" s="284"/>
      <c r="HB42" s="288"/>
      <c r="HC42" s="281" t="str">
        <f aca="false">IF(($F42&lt;&gt;"")*($G42&lt;&gt;"")*(GZ42&lt;&gt;"")*(HA42&lt;&gt;""),($F42&gt;$G42)*(GZ42&gt;HA42)+($F42=$G42)*(GZ42=HA42)+($F42&lt;$G42)*(GZ42&lt;HA42),"")</f>
        <v/>
      </c>
      <c r="HD42" s="281" t="str">
        <f aca="false">IF((HC42&lt;&gt;""),IF(OR($F42&lt;&gt;$G42,PrSettings!$M$4="●"),(($F42-$G42)=(GZ42-HA42))*1,0),"")</f>
        <v/>
      </c>
      <c r="HE42" s="281" t="str">
        <f aca="false">IF((HC42&lt;&gt;""),($F42=GZ42)*($G42=HA42),"")</f>
        <v/>
      </c>
      <c r="HF42" s="281" t="str">
        <f aca="false">IF(HC42&lt;&gt;"",IF(ABS($F42-$G42)&gt;=PrSettings!$M$7,(ABS($F42-$G42-GZ42+HA42)&lt;=1)*1,IF(AND(HC42,$F42=$G42,$F42&gt;=PrSettings!$M$6),(ABS(GZ42-$F42)&lt;=1)*1,IF(AND(HC42,$F42+$G42&gt;=PrSettings!$M$8),(ABS(GZ42-$F42)+ABS(HA42-$G42)&lt;=1)*1,""))),"")</f>
        <v/>
      </c>
      <c r="HG42" s="289"/>
      <c r="HI42" s="279" t="n">
        <f aca="false">$B42</f>
        <v>38</v>
      </c>
      <c r="HJ42" s="280" t="str">
        <f aca="false">$C42</f>
        <v>Sweden</v>
      </c>
      <c r="HK42" s="281" t="n">
        <f aca="false">$D42</f>
        <v>44</v>
      </c>
      <c r="HL42" s="280" t="str">
        <f aca="false">$E42</f>
        <v>Tunisia</v>
      </c>
      <c r="HM42" s="284"/>
      <c r="HN42" s="284"/>
      <c r="HO42" s="288"/>
      <c r="HP42" s="281" t="str">
        <f aca="false">IF(($F42&lt;&gt;"")*($G42&lt;&gt;"")*(HM42&lt;&gt;"")*(HN42&lt;&gt;""),($F42&gt;$G42)*(HM42&gt;HN42)+($F42=$G42)*(HM42=HN42)+($F42&lt;$G42)*(HM42&lt;HN42),"")</f>
        <v/>
      </c>
      <c r="HQ42" s="281" t="str">
        <f aca="false">IF((HP42&lt;&gt;""),IF(OR($F42&lt;&gt;$G42,PrSettings!$M$4="●"),(($F42-$G42)=(HM42-HN42))*1,0),"")</f>
        <v/>
      </c>
      <c r="HR42" s="281" t="str">
        <f aca="false">IF((HP42&lt;&gt;""),($F42=HM42)*($G42=HN42),"")</f>
        <v/>
      </c>
      <c r="HS42" s="281" t="str">
        <f aca="false">IF(HP42&lt;&gt;"",IF(ABS($F42-$G42)&gt;=PrSettings!$M$7,(ABS($F42-$G42-HM42+HN42)&lt;=1)*1,IF(AND(HP42,$F42=$G42,$F42&gt;=PrSettings!$M$6),(ABS(HM42-$F42)&lt;=1)*1,IF(AND(HP42,$F42+$G42&gt;=PrSettings!$M$8),(ABS(HM42-$F42)+ABS(HN42-$G42)&lt;=1)*1,""))),"")</f>
        <v/>
      </c>
      <c r="HT42" s="289"/>
      <c r="HV42" s="279" t="n">
        <f aca="false">$B42</f>
        <v>38</v>
      </c>
      <c r="HW42" s="280" t="str">
        <f aca="false">$C42</f>
        <v>Sweden</v>
      </c>
      <c r="HX42" s="281" t="n">
        <f aca="false">$D42</f>
        <v>44</v>
      </c>
      <c r="HY42" s="280" t="str">
        <f aca="false">$E42</f>
        <v>Tunisia</v>
      </c>
      <c r="HZ42" s="284"/>
      <c r="IA42" s="284"/>
      <c r="IB42" s="288"/>
      <c r="IC42" s="281" t="str">
        <f aca="false">IF(($F42&lt;&gt;"")*($G42&lt;&gt;"")*(HZ42&lt;&gt;"")*(IA42&lt;&gt;""),($F42&gt;$G42)*(HZ42&gt;IA42)+($F42=$G42)*(HZ42=IA42)+($F42&lt;$G42)*(HZ42&lt;IA42),"")</f>
        <v/>
      </c>
      <c r="ID42" s="281" t="str">
        <f aca="false">IF((IC42&lt;&gt;""),IF(OR($F42&lt;&gt;$G42,PrSettings!$M$4="●"),(($F42-$G42)=(HZ42-IA42))*1,0),"")</f>
        <v/>
      </c>
      <c r="IE42" s="281" t="str">
        <f aca="false">IF((IC42&lt;&gt;""),($F42=HZ42)*($G42=IA42),"")</f>
        <v/>
      </c>
      <c r="IF42" s="281" t="str">
        <f aca="false">IF(IC42&lt;&gt;"",IF(ABS($F42-$G42)&gt;=PrSettings!$M$7,(ABS($F42-$G42-HZ42+IA42)&lt;=1)*1,IF(AND(IC42,$F42=$G42,$F42&gt;=PrSettings!$M$6),(ABS(HZ42-$F42)&lt;=1)*1,IF(AND(IC42,$F42+$G42&gt;=PrSettings!$M$8),(ABS(HZ42-$F42)+ABS(IA42-$G42)&lt;=1)*1,""))),"")</f>
        <v/>
      </c>
      <c r="IG42" s="289"/>
      <c r="II42" s="279" t="n">
        <f aca="false">$B42</f>
        <v>38</v>
      </c>
      <c r="IJ42" s="280" t="str">
        <f aca="false">$C42</f>
        <v>Sweden</v>
      </c>
      <c r="IK42" s="281" t="n">
        <f aca="false">$D42</f>
        <v>44</v>
      </c>
      <c r="IL42" s="280" t="str">
        <f aca="false">$E42</f>
        <v>Tunisia</v>
      </c>
      <c r="IM42" s="284"/>
      <c r="IN42" s="284"/>
      <c r="IO42" s="288"/>
      <c r="IP42" s="281" t="str">
        <f aca="false">IF(($F42&lt;&gt;"")*($G42&lt;&gt;"")*(IM42&lt;&gt;"")*(IN42&lt;&gt;""),($F42&gt;$G42)*(IM42&gt;IN42)+($F42=$G42)*(IM42=IN42)+($F42&lt;$G42)*(IM42&lt;IN42),"")</f>
        <v/>
      </c>
      <c r="IQ42" s="281" t="str">
        <f aca="false">IF((IP42&lt;&gt;""),IF(OR($F42&lt;&gt;$G42,PrSettings!$M$4="●"),(($F42-$G42)=(IM42-IN42))*1,0),"")</f>
        <v/>
      </c>
      <c r="IR42" s="281" t="str">
        <f aca="false">IF((IP42&lt;&gt;""),($F42=IM42)*($G42=IN42),"")</f>
        <v/>
      </c>
      <c r="IS42" s="281" t="str">
        <f aca="false">IF(IP42&lt;&gt;"",IF(ABS($F42-$G42)&gt;=PrSettings!$M$7,(ABS($F42-$G42-IM42+IN42)&lt;=1)*1,IF(AND(IP42,$F42=$G42,$F42&gt;=PrSettings!$M$6),(ABS(IM42-$F42)&lt;=1)*1,IF(AND(IP42,$F42+$G42&gt;=PrSettings!$M$8),(ABS(IM42-$F42)+ABS(IN42-$G42)&lt;=1)*1,""))),"")</f>
        <v/>
      </c>
      <c r="IT42" s="289"/>
      <c r="IV42" s="279" t="n">
        <f aca="false">$B42</f>
        <v>38</v>
      </c>
      <c r="IW42" s="280" t="str">
        <f aca="false">$C42</f>
        <v>Sweden</v>
      </c>
      <c r="IX42" s="281" t="n">
        <f aca="false">$D42</f>
        <v>44</v>
      </c>
      <c r="IY42" s="280" t="str">
        <f aca="false">$E42</f>
        <v>Tunisia</v>
      </c>
      <c r="IZ42" s="284"/>
      <c r="JA42" s="284"/>
      <c r="JB42" s="288"/>
      <c r="JC42" s="281" t="str">
        <f aca="false">IF(($F42&lt;&gt;"")*($G42&lt;&gt;"")*(IZ42&lt;&gt;"")*(JA42&lt;&gt;""),($F42&gt;$G42)*(IZ42&gt;JA42)+($F42=$G42)*(IZ42=JA42)+($F42&lt;$G42)*(IZ42&lt;JA42),"")</f>
        <v/>
      </c>
      <c r="JD42" s="281" t="str">
        <f aca="false">IF((JC42&lt;&gt;""),IF(OR($F42&lt;&gt;$G42,PrSettings!$M$4="●"),(($F42-$G42)=(IZ42-JA42))*1,0),"")</f>
        <v/>
      </c>
      <c r="JE42" s="281" t="str">
        <f aca="false">IF((JC42&lt;&gt;""),($F42=IZ42)*($G42=JA42),"")</f>
        <v/>
      </c>
      <c r="JF42" s="281" t="str">
        <f aca="false">IF(JC42&lt;&gt;"",IF(ABS($F42-$G42)&gt;=PrSettings!$M$7,(ABS($F42-$G42-IZ42+JA42)&lt;=1)*1,IF(AND(JC42,$F42=$G42,$F42&gt;=PrSettings!$M$6),(ABS(IZ42-$F42)&lt;=1)*1,IF(AND(JC42,$F42+$G42&gt;=PrSettings!$M$8),(ABS(IZ42-$F42)+ABS(JA42-$G42)&lt;=1)*1,""))),"")</f>
        <v/>
      </c>
      <c r="JG42" s="289"/>
      <c r="JI42" s="279" t="n">
        <f aca="false">$B42</f>
        <v>38</v>
      </c>
      <c r="JJ42" s="280" t="str">
        <f aca="false">$C42</f>
        <v>Sweden</v>
      </c>
      <c r="JK42" s="281" t="n">
        <f aca="false">$D42</f>
        <v>44</v>
      </c>
      <c r="JL42" s="280" t="str">
        <f aca="false">$E42</f>
        <v>Tunisia</v>
      </c>
      <c r="JM42" s="284"/>
      <c r="JN42" s="284"/>
      <c r="JO42" s="288"/>
      <c r="JP42" s="281" t="str">
        <f aca="false">IF(($F42&lt;&gt;"")*($G42&lt;&gt;"")*(JM42&lt;&gt;"")*(JN42&lt;&gt;""),($F42&gt;$G42)*(JM42&gt;JN42)+($F42=$G42)*(JM42=JN42)+($F42&lt;$G42)*(JM42&lt;JN42),"")</f>
        <v/>
      </c>
      <c r="JQ42" s="281" t="str">
        <f aca="false">IF((JP42&lt;&gt;""),IF(OR($F42&lt;&gt;$G42,PrSettings!$M$4="●"),(($F42-$G42)=(JM42-JN42))*1,0),"")</f>
        <v/>
      </c>
      <c r="JR42" s="281" t="str">
        <f aca="false">IF((JP42&lt;&gt;""),($F42=JM42)*($G42=JN42),"")</f>
        <v/>
      </c>
      <c r="JS42" s="281" t="str">
        <f aca="false">IF(JP42&lt;&gt;"",IF(ABS($F42-$G42)&gt;=PrSettings!$M$7,(ABS($F42-$G42-JM42+JN42)&lt;=1)*1,IF(AND(JP42,$F42=$G42,$F42&gt;=PrSettings!$M$6),(ABS(JM42-$F42)&lt;=1)*1,IF(AND(JP42,$F42+$G42&gt;=PrSettings!$M$8),(ABS(JM42-$F42)+ABS(JN42-$G42)&lt;=1)*1,""))),"")</f>
        <v/>
      </c>
      <c r="JT42" s="289"/>
      <c r="JV42" s="279" t="n">
        <f aca="false">$B42</f>
        <v>38</v>
      </c>
      <c r="JW42" s="280" t="str">
        <f aca="false">$C42</f>
        <v>Sweden</v>
      </c>
      <c r="JX42" s="281" t="n">
        <f aca="false">$D42</f>
        <v>44</v>
      </c>
      <c r="JY42" s="280" t="str">
        <f aca="false">$E42</f>
        <v>Tunisia</v>
      </c>
      <c r="JZ42" s="284"/>
      <c r="KA42" s="284"/>
      <c r="KB42" s="288"/>
      <c r="KC42" s="281" t="str">
        <f aca="false">IF(($F42&lt;&gt;"")*($G42&lt;&gt;"")*(JZ42&lt;&gt;"")*(KA42&lt;&gt;""),($F42&gt;$G42)*(JZ42&gt;KA42)+($F42=$G42)*(JZ42=KA42)+($F42&lt;$G42)*(JZ42&lt;KA42),"")</f>
        <v/>
      </c>
      <c r="KD42" s="281" t="str">
        <f aca="false">IF((KC42&lt;&gt;""),IF(OR($F42&lt;&gt;$G42,PrSettings!$M$4="●"),(($F42-$G42)=(JZ42-KA42))*1,0),"")</f>
        <v/>
      </c>
      <c r="KE42" s="281" t="str">
        <f aca="false">IF((KC42&lt;&gt;""),($F42=JZ42)*($G42=KA42),"")</f>
        <v/>
      </c>
      <c r="KF42" s="281" t="str">
        <f aca="false">IF(KC42&lt;&gt;"",IF(ABS($F42-$G42)&gt;=PrSettings!$M$7,(ABS($F42-$G42-JZ42+KA42)&lt;=1)*1,IF(AND(KC42,$F42=$G42,$F42&gt;=PrSettings!$M$6),(ABS(JZ42-$F42)&lt;=1)*1,IF(AND(KC42,$F42+$G42&gt;=PrSettings!$M$8),(ABS(JZ42-$F42)+ABS(KA42-$G42)&lt;=1)*1,""))),"")</f>
        <v/>
      </c>
      <c r="KG42" s="289"/>
      <c r="KI42" s="279" t="n">
        <f aca="false">$B42</f>
        <v>38</v>
      </c>
      <c r="KJ42" s="280" t="str">
        <f aca="false">$C42</f>
        <v>Sweden</v>
      </c>
      <c r="KK42" s="281" t="n">
        <f aca="false">$D42</f>
        <v>44</v>
      </c>
      <c r="KL42" s="280" t="str">
        <f aca="false">$E42</f>
        <v>Tunisia</v>
      </c>
      <c r="KM42" s="284"/>
      <c r="KN42" s="284"/>
      <c r="KO42" s="288"/>
      <c r="KP42" s="281" t="str">
        <f aca="false">IF(($F42&lt;&gt;"")*($G42&lt;&gt;"")*(KM42&lt;&gt;"")*(KN42&lt;&gt;""),($F42&gt;$G42)*(KM42&gt;KN42)+($F42=$G42)*(KM42=KN42)+($F42&lt;$G42)*(KM42&lt;KN42),"")</f>
        <v/>
      </c>
      <c r="KQ42" s="281" t="str">
        <f aca="false">IF((KP42&lt;&gt;""),IF(OR($F42&lt;&gt;$G42,PrSettings!$M$4="●"),(($F42-$G42)=(KM42-KN42))*1,0),"")</f>
        <v/>
      </c>
      <c r="KR42" s="281" t="str">
        <f aca="false">IF((KP42&lt;&gt;""),($F42=KM42)*($G42=KN42),"")</f>
        <v/>
      </c>
      <c r="KS42" s="281" t="str">
        <f aca="false">IF(KP42&lt;&gt;"",IF(ABS($F42-$G42)&gt;=PrSettings!$M$7,(ABS($F42-$G42-KM42+KN42)&lt;=1)*1,IF(AND(KP42,$F42=$G42,$F42&gt;=PrSettings!$M$6),(ABS(KM42-$F42)&lt;=1)*1,IF(AND(KP42,$F42+$G42&gt;=PrSettings!$M$8),(ABS(KM42-$F42)+ABS(KN42-$G42)&lt;=1)*1,""))),"")</f>
        <v/>
      </c>
      <c r="KT42" s="289"/>
      <c r="KV42" s="279" t="n">
        <f aca="false">$B42</f>
        <v>38</v>
      </c>
      <c r="KW42" s="280" t="str">
        <f aca="false">$C42</f>
        <v>Sweden</v>
      </c>
      <c r="KX42" s="281" t="n">
        <f aca="false">$D42</f>
        <v>44</v>
      </c>
      <c r="KY42" s="280" t="str">
        <f aca="false">$E42</f>
        <v>Tunisia</v>
      </c>
      <c r="KZ42" s="284"/>
      <c r="LA42" s="284"/>
      <c r="LB42" s="288"/>
      <c r="LC42" s="281" t="str">
        <f aca="false">IF(($F42&lt;&gt;"")*($G42&lt;&gt;"")*(KZ42&lt;&gt;"")*(LA42&lt;&gt;""),($F42&gt;$G42)*(KZ42&gt;LA42)+($F42=$G42)*(KZ42=LA42)+($F42&lt;$G42)*(KZ42&lt;LA42),"")</f>
        <v/>
      </c>
      <c r="LD42" s="281" t="str">
        <f aca="false">IF((LC42&lt;&gt;""),IF(OR($F42&lt;&gt;$G42,PrSettings!$M$4="●"),(($F42-$G42)=(KZ42-LA42))*1,0),"")</f>
        <v/>
      </c>
      <c r="LE42" s="281" t="str">
        <f aca="false">IF((LC42&lt;&gt;""),($F42=KZ42)*($G42=LA42),"")</f>
        <v/>
      </c>
      <c r="LF42" s="281" t="str">
        <f aca="false">IF(LC42&lt;&gt;"",IF(ABS($F42-$G42)&gt;=PrSettings!$M$7,(ABS($F42-$G42-KZ42+LA42)&lt;=1)*1,IF(AND(LC42,$F42=$G42,$F42&gt;=PrSettings!$M$6),(ABS(KZ42-$F42)&lt;=1)*1,IF(AND(LC42,$F42+$G42&gt;=PrSettings!$M$8),(ABS(KZ42-$F42)+ABS(LA42-$G42)&lt;=1)*1,""))),"")</f>
        <v/>
      </c>
      <c r="LG42" s="289"/>
      <c r="LI42" s="279" t="n">
        <f aca="false">$B42</f>
        <v>38</v>
      </c>
      <c r="LJ42" s="280" t="str">
        <f aca="false">$C42</f>
        <v>Sweden</v>
      </c>
      <c r="LK42" s="281" t="n">
        <f aca="false">$D42</f>
        <v>44</v>
      </c>
      <c r="LL42" s="280" t="str">
        <f aca="false">$E42</f>
        <v>Tunisia</v>
      </c>
      <c r="LM42" s="284"/>
      <c r="LN42" s="284"/>
      <c r="LO42" s="288"/>
      <c r="LP42" s="281" t="str">
        <f aca="false">IF(($F42&lt;&gt;"")*($G42&lt;&gt;"")*(LM42&lt;&gt;"")*(LN42&lt;&gt;""),($F42&gt;$G42)*(LM42&gt;LN42)+($F42=$G42)*(LM42=LN42)+($F42&lt;$G42)*(LM42&lt;LN42),"")</f>
        <v/>
      </c>
      <c r="LQ42" s="281" t="str">
        <f aca="false">IF((LP42&lt;&gt;""),IF(OR($F42&lt;&gt;$G42,PrSettings!$M$4="●"),(($F42-$G42)=(LM42-LN42))*1,0),"")</f>
        <v/>
      </c>
      <c r="LR42" s="281" t="str">
        <f aca="false">IF((LP42&lt;&gt;""),($F42=LM42)*($G42=LN42),"")</f>
        <v/>
      </c>
      <c r="LS42" s="281" t="str">
        <f aca="false">IF(LP42&lt;&gt;"",IF(ABS($F42-$G42)&gt;=PrSettings!$M$7,(ABS($F42-$G42-LM42+LN42)&lt;=1)*1,IF(AND(LP42,$F42=$G42,$F42&gt;=PrSettings!$M$6),(ABS(LM42-$F42)&lt;=1)*1,IF(AND(LP42,$F42+$G42&gt;=PrSettings!$M$8),(ABS(LM42-$F42)+ABS(LN42-$G42)&lt;=1)*1,""))),"")</f>
        <v/>
      </c>
      <c r="LT42" s="289"/>
      <c r="LV42" s="279" t="n">
        <f aca="false">$B42</f>
        <v>38</v>
      </c>
      <c r="LW42" s="280" t="str">
        <f aca="false">$C42</f>
        <v>Sweden</v>
      </c>
      <c r="LX42" s="281" t="n">
        <f aca="false">$D42</f>
        <v>44</v>
      </c>
      <c r="LY42" s="280" t="str">
        <f aca="false">$E42</f>
        <v>Tunisia</v>
      </c>
      <c r="LZ42" s="284"/>
      <c r="MA42" s="284"/>
      <c r="MB42" s="288"/>
      <c r="MC42" s="281" t="str">
        <f aca="false">IF(($F42&lt;&gt;"")*($G42&lt;&gt;"")*(LZ42&lt;&gt;"")*(MA42&lt;&gt;""),($F42&gt;$G42)*(LZ42&gt;MA42)+($F42=$G42)*(LZ42=MA42)+($F42&lt;$G42)*(LZ42&lt;MA42),"")</f>
        <v/>
      </c>
      <c r="MD42" s="281" t="str">
        <f aca="false">IF((MC42&lt;&gt;""),IF(OR($F42&lt;&gt;$G42,PrSettings!$M$4="●"),(($F42-$G42)=(LZ42-MA42))*1,0),"")</f>
        <v/>
      </c>
      <c r="ME42" s="281" t="str">
        <f aca="false">IF((MC42&lt;&gt;""),($F42=LZ42)*($G42=MA42),"")</f>
        <v/>
      </c>
      <c r="MF42" s="281" t="str">
        <f aca="false">IF(MC42&lt;&gt;"",IF(ABS($F42-$G42)&gt;=PrSettings!$M$7,(ABS($F42-$G42-LZ42+MA42)&lt;=1)*1,IF(AND(MC42,$F42=$G42,$F42&gt;=PrSettings!$M$6),(ABS(LZ42-$F42)&lt;=1)*1,IF(AND(MC42,$F42+$G42&gt;=PrSettings!$M$8),(ABS(LZ42-$F42)+ABS(MA42-$G42)&lt;=1)*1,""))),"")</f>
        <v/>
      </c>
      <c r="MG42" s="289"/>
    </row>
    <row r="43" customFormat="false" ht="15.75" hidden="false" customHeight="false" outlineLevel="0" collapsed="false">
      <c r="B43" s="279" t="n">
        <f aca="false">INDEX(Groups!$C$7:$C$65,MATCH(C43,Groups!$D$7:$D$65,0))</f>
        <v>7</v>
      </c>
      <c r="C43" s="280" t="str">
        <f aca="false">CalcF!$P$24</f>
        <v>Netherlands</v>
      </c>
      <c r="D43" s="281" t="n">
        <f aca="false">INDEX(Groups!$C$7:$C$65,MATCH(E43,Groups!$D$7:$D$65,0))</f>
        <v>38</v>
      </c>
      <c r="E43" s="280" t="str">
        <f aca="false">CalcF!$Q$24</f>
        <v>Sweden</v>
      </c>
      <c r="F43" s="282" t="n">
        <f aca="false">CalcF!$R$24</f>
        <v>2</v>
      </c>
      <c r="G43" s="283" t="n">
        <f aca="false">CalcF!$S$24</f>
        <v>1</v>
      </c>
      <c r="I43" s="279" t="n">
        <f aca="false">$B43</f>
        <v>7</v>
      </c>
      <c r="J43" s="280" t="str">
        <f aca="false">$C43</f>
        <v>Netherlands</v>
      </c>
      <c r="K43" s="281" t="n">
        <f aca="false">$D43</f>
        <v>38</v>
      </c>
      <c r="L43" s="280" t="str">
        <f aca="false">$E43</f>
        <v>Sweden</v>
      </c>
      <c r="M43" s="284"/>
      <c r="N43" s="284"/>
      <c r="O43" s="288"/>
      <c r="P43" s="281" t="str">
        <f aca="false">IF(($F43&lt;&gt;"")*($G43&lt;&gt;"")*(M43&lt;&gt;"")*(N43&lt;&gt;""),($F43&gt;$G43)*(M43&gt;N43)+($F43=$G43)*(M43=N43)+($F43&lt;$G43)*(M43&lt;N43),"")</f>
        <v/>
      </c>
      <c r="Q43" s="281" t="str">
        <f aca="false">IF((P43&lt;&gt;""),IF(OR($F43&lt;&gt;$G43,PrSettings!$M$4="●"),(($F43-$G43)=(M43-N43))*1,0),"")</f>
        <v/>
      </c>
      <c r="R43" s="281" t="str">
        <f aca="false">IF((P43&lt;&gt;""),($F43=M43)*($G43=N43),"")</f>
        <v/>
      </c>
      <c r="S43" s="281" t="str">
        <f aca="false">IF(P43&lt;&gt;"",IF(ABS($F43-$G43)&gt;=PrSettings!$M$7,(ABS($F43-$G43-M43+N43)&lt;=1)*1,IF(AND(P43,$F43=$G43,$F43&gt;=PrSettings!$M$6),(ABS(M43-$F43)&lt;=1)*1,IF(AND(P43,$F43+$G43&gt;=PrSettings!$M$8),(ABS(M43-$F43)+ABS(N43-$G43)&lt;=1)*1,""))),"")</f>
        <v/>
      </c>
      <c r="T43" s="289"/>
      <c r="V43" s="279" t="n">
        <f aca="false">$B43</f>
        <v>7</v>
      </c>
      <c r="W43" s="280" t="str">
        <f aca="false">$C43</f>
        <v>Netherlands</v>
      </c>
      <c r="X43" s="281" t="n">
        <f aca="false">$D43</f>
        <v>38</v>
      </c>
      <c r="Y43" s="280" t="str">
        <f aca="false">$E43</f>
        <v>Sweden</v>
      </c>
      <c r="Z43" s="284"/>
      <c r="AA43" s="284"/>
      <c r="AB43" s="288"/>
      <c r="AC43" s="281" t="str">
        <f aca="false">IF(($F43&lt;&gt;"")*($G43&lt;&gt;"")*(Z43&lt;&gt;"")*(AA43&lt;&gt;""),($F43&gt;$G43)*(Z43&gt;AA43)+($F43=$G43)*(Z43=AA43)+($F43&lt;$G43)*(Z43&lt;AA43),"")</f>
        <v/>
      </c>
      <c r="AD43" s="281" t="str">
        <f aca="false">IF((AC43&lt;&gt;""),IF(OR($F43&lt;&gt;$G43,PrSettings!$M$4="●"),(($F43-$G43)=(Z43-AA43))*1,0),"")</f>
        <v/>
      </c>
      <c r="AE43" s="281" t="str">
        <f aca="false">IF((AC43&lt;&gt;""),($F43=Z43)*($G43=AA43),"")</f>
        <v/>
      </c>
      <c r="AF43" s="281" t="str">
        <f aca="false">IF(AC43&lt;&gt;"",IF(ABS($F43-$G43)&gt;=PrSettings!$M$7,(ABS($F43-$G43-Z43+AA43)&lt;=1)*1,IF(AND(AC43,$F43=$G43,$F43&gt;=PrSettings!$M$6),(ABS(Z43-$F43)&lt;=1)*1,IF(AND(AC43,$F43+$G43&gt;=PrSettings!$M$8),(ABS(Z43-$F43)+ABS(AA43-$G43)&lt;=1)*1,""))),"")</f>
        <v/>
      </c>
      <c r="AG43" s="289"/>
      <c r="AI43" s="279" t="n">
        <f aca="false">$B43</f>
        <v>7</v>
      </c>
      <c r="AJ43" s="280" t="str">
        <f aca="false">$C43</f>
        <v>Netherlands</v>
      </c>
      <c r="AK43" s="281" t="n">
        <f aca="false">$D43</f>
        <v>38</v>
      </c>
      <c r="AL43" s="280" t="str">
        <f aca="false">$E43</f>
        <v>Sweden</v>
      </c>
      <c r="AM43" s="284"/>
      <c r="AN43" s="284"/>
      <c r="AO43" s="288"/>
      <c r="AP43" s="281" t="str">
        <f aca="false">IF(($F43&lt;&gt;"")*($G43&lt;&gt;"")*(AM43&lt;&gt;"")*(AN43&lt;&gt;""),($F43&gt;$G43)*(AM43&gt;AN43)+($F43=$G43)*(AM43=AN43)+($F43&lt;$G43)*(AM43&lt;AN43),"")</f>
        <v/>
      </c>
      <c r="AQ43" s="281" t="str">
        <f aca="false">IF((AP43&lt;&gt;""),IF(OR($F43&lt;&gt;$G43,PrSettings!$M$4="●"),(($F43-$G43)=(AM43-AN43))*1,0),"")</f>
        <v/>
      </c>
      <c r="AR43" s="281" t="str">
        <f aca="false">IF((AP43&lt;&gt;""),($F43=AM43)*($G43=AN43),"")</f>
        <v/>
      </c>
      <c r="AS43" s="281" t="str">
        <f aca="false">IF(AP43&lt;&gt;"",IF(ABS($F43-$G43)&gt;=PrSettings!$M$7,(ABS($F43-$G43-AM43+AN43)&lt;=1)*1,IF(AND(AP43,$F43=$G43,$F43&gt;=PrSettings!$M$6),(ABS(AM43-$F43)&lt;=1)*1,IF(AND(AP43,$F43+$G43&gt;=PrSettings!$M$8),(ABS(AM43-$F43)+ABS(AN43-$G43)&lt;=1)*1,""))),"")</f>
        <v/>
      </c>
      <c r="AT43" s="289"/>
      <c r="AV43" s="279" t="n">
        <f aca="false">$B43</f>
        <v>7</v>
      </c>
      <c r="AW43" s="280" t="str">
        <f aca="false">$C43</f>
        <v>Netherlands</v>
      </c>
      <c r="AX43" s="281" t="n">
        <f aca="false">$D43</f>
        <v>38</v>
      </c>
      <c r="AY43" s="280" t="str">
        <f aca="false">$E43</f>
        <v>Sweden</v>
      </c>
      <c r="AZ43" s="284"/>
      <c r="BA43" s="284"/>
      <c r="BB43" s="288"/>
      <c r="BC43" s="281" t="str">
        <f aca="false">IF(($F43&lt;&gt;"")*($G43&lt;&gt;"")*(AZ43&lt;&gt;"")*(BA43&lt;&gt;""),($F43&gt;$G43)*(AZ43&gt;BA43)+($F43=$G43)*(AZ43=BA43)+($F43&lt;$G43)*(AZ43&lt;BA43),"")</f>
        <v/>
      </c>
      <c r="BD43" s="281" t="str">
        <f aca="false">IF((BC43&lt;&gt;""),IF(OR($F43&lt;&gt;$G43,PrSettings!$M$4="●"),(($F43-$G43)=(AZ43-BA43))*1,0),"")</f>
        <v/>
      </c>
      <c r="BE43" s="281" t="str">
        <f aca="false">IF((BC43&lt;&gt;""),($F43=AZ43)*($G43=BA43),"")</f>
        <v/>
      </c>
      <c r="BF43" s="281" t="str">
        <f aca="false">IF(BC43&lt;&gt;"",IF(ABS($F43-$G43)&gt;=PrSettings!$M$7,(ABS($F43-$G43-AZ43+BA43)&lt;=1)*1,IF(AND(BC43,$F43=$G43,$F43&gt;=PrSettings!$M$6),(ABS(AZ43-$F43)&lt;=1)*1,IF(AND(BC43,$F43+$G43&gt;=PrSettings!$M$8),(ABS(AZ43-$F43)+ABS(BA43-$G43)&lt;=1)*1,""))),"")</f>
        <v/>
      </c>
      <c r="BG43" s="289"/>
      <c r="BI43" s="279" t="n">
        <f aca="false">$B43</f>
        <v>7</v>
      </c>
      <c r="BJ43" s="280" t="str">
        <f aca="false">$C43</f>
        <v>Netherlands</v>
      </c>
      <c r="BK43" s="281" t="n">
        <f aca="false">$D43</f>
        <v>38</v>
      </c>
      <c r="BL43" s="280" t="str">
        <f aca="false">$E43</f>
        <v>Sweden</v>
      </c>
      <c r="BM43" s="284"/>
      <c r="BN43" s="284"/>
      <c r="BO43" s="288"/>
      <c r="BP43" s="281" t="str">
        <f aca="false">IF(($F43&lt;&gt;"")*($G43&lt;&gt;"")*(BM43&lt;&gt;"")*(BN43&lt;&gt;""),($F43&gt;$G43)*(BM43&gt;BN43)+($F43=$G43)*(BM43=BN43)+($F43&lt;$G43)*(BM43&lt;BN43),"")</f>
        <v/>
      </c>
      <c r="BQ43" s="281" t="str">
        <f aca="false">IF((BP43&lt;&gt;""),IF(OR($F43&lt;&gt;$G43,PrSettings!$M$4="●"),(($F43-$G43)=(BM43-BN43))*1,0),"")</f>
        <v/>
      </c>
      <c r="BR43" s="281" t="str">
        <f aca="false">IF((BP43&lt;&gt;""),($F43=BM43)*($G43=BN43),"")</f>
        <v/>
      </c>
      <c r="BS43" s="281" t="str">
        <f aca="false">IF(BP43&lt;&gt;"",IF(ABS($F43-$G43)&gt;=PrSettings!$M$7,(ABS($F43-$G43-BM43+BN43)&lt;=1)*1,IF(AND(BP43,$F43=$G43,$F43&gt;=PrSettings!$M$6),(ABS(BM43-$F43)&lt;=1)*1,IF(AND(BP43,$F43+$G43&gt;=PrSettings!$M$8),(ABS(BM43-$F43)+ABS(BN43-$G43)&lt;=1)*1,""))),"")</f>
        <v/>
      </c>
      <c r="BT43" s="289"/>
      <c r="BV43" s="279" t="n">
        <f aca="false">$B43</f>
        <v>7</v>
      </c>
      <c r="BW43" s="280" t="str">
        <f aca="false">$C43</f>
        <v>Netherlands</v>
      </c>
      <c r="BX43" s="281" t="n">
        <f aca="false">$D43</f>
        <v>38</v>
      </c>
      <c r="BY43" s="280" t="str">
        <f aca="false">$E43</f>
        <v>Sweden</v>
      </c>
      <c r="BZ43" s="284"/>
      <c r="CA43" s="284"/>
      <c r="CB43" s="288"/>
      <c r="CC43" s="281" t="str">
        <f aca="false">IF(($F43&lt;&gt;"")*($G43&lt;&gt;"")*(BZ43&lt;&gt;"")*(CA43&lt;&gt;""),($F43&gt;$G43)*(BZ43&gt;CA43)+($F43=$G43)*(BZ43=CA43)+($F43&lt;$G43)*(BZ43&lt;CA43),"")</f>
        <v/>
      </c>
      <c r="CD43" s="281" t="str">
        <f aca="false">IF((CC43&lt;&gt;""),IF(OR($F43&lt;&gt;$G43,PrSettings!$M$4="●"),(($F43-$G43)=(BZ43-CA43))*1,0),"")</f>
        <v/>
      </c>
      <c r="CE43" s="281" t="str">
        <f aca="false">IF((CC43&lt;&gt;""),($F43=BZ43)*($G43=CA43),"")</f>
        <v/>
      </c>
      <c r="CF43" s="281" t="str">
        <f aca="false">IF(CC43&lt;&gt;"",IF(ABS($F43-$G43)&gt;=PrSettings!$M$7,(ABS($F43-$G43-BZ43+CA43)&lt;=1)*1,IF(AND(CC43,$F43=$G43,$F43&gt;=PrSettings!$M$6),(ABS(BZ43-$F43)&lt;=1)*1,IF(AND(CC43,$F43+$G43&gt;=PrSettings!$M$8),(ABS(BZ43-$F43)+ABS(CA43-$G43)&lt;=1)*1,""))),"")</f>
        <v/>
      </c>
      <c r="CG43" s="289"/>
      <c r="CI43" s="279" t="n">
        <f aca="false">$B43</f>
        <v>7</v>
      </c>
      <c r="CJ43" s="280" t="str">
        <f aca="false">$C43</f>
        <v>Netherlands</v>
      </c>
      <c r="CK43" s="281" t="n">
        <f aca="false">$D43</f>
        <v>38</v>
      </c>
      <c r="CL43" s="280" t="str">
        <f aca="false">$E43</f>
        <v>Sweden</v>
      </c>
      <c r="CM43" s="284"/>
      <c r="CN43" s="284"/>
      <c r="CO43" s="288"/>
      <c r="CP43" s="281" t="str">
        <f aca="false">IF(($F43&lt;&gt;"")*($G43&lt;&gt;"")*(CM43&lt;&gt;"")*(CN43&lt;&gt;""),($F43&gt;$G43)*(CM43&gt;CN43)+($F43=$G43)*(CM43=CN43)+($F43&lt;$G43)*(CM43&lt;CN43),"")</f>
        <v/>
      </c>
      <c r="CQ43" s="281" t="str">
        <f aca="false">IF((CP43&lt;&gt;""),IF(OR($F43&lt;&gt;$G43,PrSettings!$M$4="●"),(($F43-$G43)=(CM43-CN43))*1,0),"")</f>
        <v/>
      </c>
      <c r="CR43" s="281" t="str">
        <f aca="false">IF((CP43&lt;&gt;""),($F43=CM43)*($G43=CN43),"")</f>
        <v/>
      </c>
      <c r="CS43" s="281" t="str">
        <f aca="false">IF(CP43&lt;&gt;"",IF(ABS($F43-$G43)&gt;=PrSettings!$M$7,(ABS($F43-$G43-CM43+CN43)&lt;=1)*1,IF(AND(CP43,$F43=$G43,$F43&gt;=PrSettings!$M$6),(ABS(CM43-$F43)&lt;=1)*1,IF(AND(CP43,$F43+$G43&gt;=PrSettings!$M$8),(ABS(CM43-$F43)+ABS(CN43-$G43)&lt;=1)*1,""))),"")</f>
        <v/>
      </c>
      <c r="CT43" s="289"/>
      <c r="CV43" s="279" t="n">
        <f aca="false">$B43</f>
        <v>7</v>
      </c>
      <c r="CW43" s="280" t="str">
        <f aca="false">$C43</f>
        <v>Netherlands</v>
      </c>
      <c r="CX43" s="281" t="n">
        <f aca="false">$D43</f>
        <v>38</v>
      </c>
      <c r="CY43" s="280" t="str">
        <f aca="false">$E43</f>
        <v>Sweden</v>
      </c>
      <c r="CZ43" s="284"/>
      <c r="DA43" s="284"/>
      <c r="DB43" s="288"/>
      <c r="DC43" s="281" t="str">
        <f aca="false">IF(($F43&lt;&gt;"")*($G43&lt;&gt;"")*(CZ43&lt;&gt;"")*(DA43&lt;&gt;""),($F43&gt;$G43)*(CZ43&gt;DA43)+($F43=$G43)*(CZ43=DA43)+($F43&lt;$G43)*(CZ43&lt;DA43),"")</f>
        <v/>
      </c>
      <c r="DD43" s="281" t="str">
        <f aca="false">IF((DC43&lt;&gt;""),IF(OR($F43&lt;&gt;$G43,PrSettings!$M$4="●"),(($F43-$G43)=(CZ43-DA43))*1,0),"")</f>
        <v/>
      </c>
      <c r="DE43" s="281" t="str">
        <f aca="false">IF((DC43&lt;&gt;""),($F43=CZ43)*($G43=DA43),"")</f>
        <v/>
      </c>
      <c r="DF43" s="281" t="str">
        <f aca="false">IF(DC43&lt;&gt;"",IF(ABS($F43-$G43)&gt;=PrSettings!$M$7,(ABS($F43-$G43-CZ43+DA43)&lt;=1)*1,IF(AND(DC43,$F43=$G43,$F43&gt;=PrSettings!$M$6),(ABS(CZ43-$F43)&lt;=1)*1,IF(AND(DC43,$F43+$G43&gt;=PrSettings!$M$8),(ABS(CZ43-$F43)+ABS(DA43-$G43)&lt;=1)*1,""))),"")</f>
        <v/>
      </c>
      <c r="DG43" s="289"/>
      <c r="DI43" s="279" t="n">
        <f aca="false">$B43</f>
        <v>7</v>
      </c>
      <c r="DJ43" s="280" t="str">
        <f aca="false">$C43</f>
        <v>Netherlands</v>
      </c>
      <c r="DK43" s="281" t="n">
        <f aca="false">$D43</f>
        <v>38</v>
      </c>
      <c r="DL43" s="280" t="str">
        <f aca="false">$E43</f>
        <v>Sweden</v>
      </c>
      <c r="DM43" s="284"/>
      <c r="DN43" s="284"/>
      <c r="DO43" s="288"/>
      <c r="DP43" s="281" t="str">
        <f aca="false">IF(($F43&lt;&gt;"")*($G43&lt;&gt;"")*(DM43&lt;&gt;"")*(DN43&lt;&gt;""),($F43&gt;$G43)*(DM43&gt;DN43)+($F43=$G43)*(DM43=DN43)+($F43&lt;$G43)*(DM43&lt;DN43),"")</f>
        <v/>
      </c>
      <c r="DQ43" s="281" t="str">
        <f aca="false">IF((DP43&lt;&gt;""),IF(OR($F43&lt;&gt;$G43,PrSettings!$M$4="●"),(($F43-$G43)=(DM43-DN43))*1,0),"")</f>
        <v/>
      </c>
      <c r="DR43" s="281" t="str">
        <f aca="false">IF((DP43&lt;&gt;""),($F43=DM43)*($G43=DN43),"")</f>
        <v/>
      </c>
      <c r="DS43" s="281" t="str">
        <f aca="false">IF(DP43&lt;&gt;"",IF(ABS($F43-$G43)&gt;=PrSettings!$M$7,(ABS($F43-$G43-DM43+DN43)&lt;=1)*1,IF(AND(DP43,$F43=$G43,$F43&gt;=PrSettings!$M$6),(ABS(DM43-$F43)&lt;=1)*1,IF(AND(DP43,$F43+$G43&gt;=PrSettings!$M$8),(ABS(DM43-$F43)+ABS(DN43-$G43)&lt;=1)*1,""))),"")</f>
        <v/>
      </c>
      <c r="DT43" s="289"/>
      <c r="DV43" s="279" t="n">
        <f aca="false">$B43</f>
        <v>7</v>
      </c>
      <c r="DW43" s="280" t="str">
        <f aca="false">$C43</f>
        <v>Netherlands</v>
      </c>
      <c r="DX43" s="281" t="n">
        <f aca="false">$D43</f>
        <v>38</v>
      </c>
      <c r="DY43" s="280" t="str">
        <f aca="false">$E43</f>
        <v>Sweden</v>
      </c>
      <c r="DZ43" s="284"/>
      <c r="EA43" s="284"/>
      <c r="EB43" s="288"/>
      <c r="EC43" s="281" t="str">
        <f aca="false">IF(($F43&lt;&gt;"")*($G43&lt;&gt;"")*(DZ43&lt;&gt;"")*(EA43&lt;&gt;""),($F43&gt;$G43)*(DZ43&gt;EA43)+($F43=$G43)*(DZ43=EA43)+($F43&lt;$G43)*(DZ43&lt;EA43),"")</f>
        <v/>
      </c>
      <c r="ED43" s="281" t="str">
        <f aca="false">IF((EC43&lt;&gt;""),IF(OR($F43&lt;&gt;$G43,PrSettings!$M$4="●"),(($F43-$G43)=(DZ43-EA43))*1,0),"")</f>
        <v/>
      </c>
      <c r="EE43" s="281" t="str">
        <f aca="false">IF((EC43&lt;&gt;""),($F43=DZ43)*($G43=EA43),"")</f>
        <v/>
      </c>
      <c r="EF43" s="281" t="str">
        <f aca="false">IF(EC43&lt;&gt;"",IF(ABS($F43-$G43)&gt;=PrSettings!$M$7,(ABS($F43-$G43-DZ43+EA43)&lt;=1)*1,IF(AND(EC43,$F43=$G43,$F43&gt;=PrSettings!$M$6),(ABS(DZ43-$F43)&lt;=1)*1,IF(AND(EC43,$F43+$G43&gt;=PrSettings!$M$8),(ABS(DZ43-$F43)+ABS(EA43-$G43)&lt;=1)*1,""))),"")</f>
        <v/>
      </c>
      <c r="EG43" s="289"/>
      <c r="EI43" s="279" t="n">
        <f aca="false">$B43</f>
        <v>7</v>
      </c>
      <c r="EJ43" s="280" t="str">
        <f aca="false">$C43</f>
        <v>Netherlands</v>
      </c>
      <c r="EK43" s="281" t="n">
        <f aca="false">$D43</f>
        <v>38</v>
      </c>
      <c r="EL43" s="280" t="str">
        <f aca="false">$E43</f>
        <v>Sweden</v>
      </c>
      <c r="EM43" s="284"/>
      <c r="EN43" s="284"/>
      <c r="EO43" s="288"/>
      <c r="EP43" s="281" t="str">
        <f aca="false">IF(($F43&lt;&gt;"")*($G43&lt;&gt;"")*(EM43&lt;&gt;"")*(EN43&lt;&gt;""),($F43&gt;$G43)*(EM43&gt;EN43)+($F43=$G43)*(EM43=EN43)+($F43&lt;$G43)*(EM43&lt;EN43),"")</f>
        <v/>
      </c>
      <c r="EQ43" s="281" t="str">
        <f aca="false">IF((EP43&lt;&gt;""),IF(OR($F43&lt;&gt;$G43,PrSettings!$M$4="●"),(($F43-$G43)=(EM43-EN43))*1,0),"")</f>
        <v/>
      </c>
      <c r="ER43" s="281" t="str">
        <f aca="false">IF((EP43&lt;&gt;""),($F43=EM43)*($G43=EN43),"")</f>
        <v/>
      </c>
      <c r="ES43" s="281" t="str">
        <f aca="false">IF(EP43&lt;&gt;"",IF(ABS($F43-$G43)&gt;=PrSettings!$M$7,(ABS($F43-$G43-EM43+EN43)&lt;=1)*1,IF(AND(EP43,$F43=$G43,$F43&gt;=PrSettings!$M$6),(ABS(EM43-$F43)&lt;=1)*1,IF(AND(EP43,$F43+$G43&gt;=PrSettings!$M$8),(ABS(EM43-$F43)+ABS(EN43-$G43)&lt;=1)*1,""))),"")</f>
        <v/>
      </c>
      <c r="ET43" s="289"/>
      <c r="EV43" s="279" t="n">
        <f aca="false">$B43</f>
        <v>7</v>
      </c>
      <c r="EW43" s="280" t="str">
        <f aca="false">$C43</f>
        <v>Netherlands</v>
      </c>
      <c r="EX43" s="281" t="n">
        <f aca="false">$D43</f>
        <v>38</v>
      </c>
      <c r="EY43" s="280" t="str">
        <f aca="false">$E43</f>
        <v>Sweden</v>
      </c>
      <c r="EZ43" s="284"/>
      <c r="FA43" s="284"/>
      <c r="FB43" s="288"/>
      <c r="FC43" s="281" t="str">
        <f aca="false">IF(($F43&lt;&gt;"")*($G43&lt;&gt;"")*(EZ43&lt;&gt;"")*(FA43&lt;&gt;""),($F43&gt;$G43)*(EZ43&gt;FA43)+($F43=$G43)*(EZ43=FA43)+($F43&lt;$G43)*(EZ43&lt;FA43),"")</f>
        <v/>
      </c>
      <c r="FD43" s="281" t="str">
        <f aca="false">IF((FC43&lt;&gt;""),IF(OR($F43&lt;&gt;$G43,PrSettings!$M$4="●"),(($F43-$G43)=(EZ43-FA43))*1,0),"")</f>
        <v/>
      </c>
      <c r="FE43" s="281" t="str">
        <f aca="false">IF((FC43&lt;&gt;""),($F43=EZ43)*($G43=FA43),"")</f>
        <v/>
      </c>
      <c r="FF43" s="281" t="str">
        <f aca="false">IF(FC43&lt;&gt;"",IF(ABS($F43-$G43)&gt;=PrSettings!$M$7,(ABS($F43-$G43-EZ43+FA43)&lt;=1)*1,IF(AND(FC43,$F43=$G43,$F43&gt;=PrSettings!$M$6),(ABS(EZ43-$F43)&lt;=1)*1,IF(AND(FC43,$F43+$G43&gt;=PrSettings!$M$8),(ABS(EZ43-$F43)+ABS(FA43-$G43)&lt;=1)*1,""))),"")</f>
        <v/>
      </c>
      <c r="FG43" s="289"/>
      <c r="FI43" s="279" t="n">
        <f aca="false">$B43</f>
        <v>7</v>
      </c>
      <c r="FJ43" s="280" t="str">
        <f aca="false">$C43</f>
        <v>Netherlands</v>
      </c>
      <c r="FK43" s="281" t="n">
        <f aca="false">$D43</f>
        <v>38</v>
      </c>
      <c r="FL43" s="280" t="str">
        <f aca="false">$E43</f>
        <v>Sweden</v>
      </c>
      <c r="FM43" s="284"/>
      <c r="FN43" s="284"/>
      <c r="FO43" s="288"/>
      <c r="FP43" s="281" t="str">
        <f aca="false">IF(($F43&lt;&gt;"")*($G43&lt;&gt;"")*(FM43&lt;&gt;"")*(FN43&lt;&gt;""),($F43&gt;$G43)*(FM43&gt;FN43)+($F43=$G43)*(FM43=FN43)+($F43&lt;$G43)*(FM43&lt;FN43),"")</f>
        <v/>
      </c>
      <c r="FQ43" s="281" t="str">
        <f aca="false">IF((FP43&lt;&gt;""),IF(OR($F43&lt;&gt;$G43,PrSettings!$M$4="●"),(($F43-$G43)=(FM43-FN43))*1,0),"")</f>
        <v/>
      </c>
      <c r="FR43" s="281" t="str">
        <f aca="false">IF((FP43&lt;&gt;""),($F43=FM43)*($G43=FN43),"")</f>
        <v/>
      </c>
      <c r="FS43" s="281" t="str">
        <f aca="false">IF(FP43&lt;&gt;"",IF(ABS($F43-$G43)&gt;=PrSettings!$M$7,(ABS($F43-$G43-FM43+FN43)&lt;=1)*1,IF(AND(FP43,$F43=$G43,$F43&gt;=PrSettings!$M$6),(ABS(FM43-$F43)&lt;=1)*1,IF(AND(FP43,$F43+$G43&gt;=PrSettings!$M$8),(ABS(FM43-$F43)+ABS(FN43-$G43)&lt;=1)*1,""))),"")</f>
        <v/>
      </c>
      <c r="FT43" s="289"/>
      <c r="FV43" s="279" t="n">
        <f aca="false">$B43</f>
        <v>7</v>
      </c>
      <c r="FW43" s="280" t="str">
        <f aca="false">$C43</f>
        <v>Netherlands</v>
      </c>
      <c r="FX43" s="281" t="n">
        <f aca="false">$D43</f>
        <v>38</v>
      </c>
      <c r="FY43" s="280" t="str">
        <f aca="false">$E43</f>
        <v>Sweden</v>
      </c>
      <c r="FZ43" s="284"/>
      <c r="GA43" s="284"/>
      <c r="GB43" s="288"/>
      <c r="GC43" s="281" t="str">
        <f aca="false">IF(($F43&lt;&gt;"")*($G43&lt;&gt;"")*(FZ43&lt;&gt;"")*(GA43&lt;&gt;""),($F43&gt;$G43)*(FZ43&gt;GA43)+($F43=$G43)*(FZ43=GA43)+($F43&lt;$G43)*(FZ43&lt;GA43),"")</f>
        <v/>
      </c>
      <c r="GD43" s="281" t="str">
        <f aca="false">IF((GC43&lt;&gt;""),IF(OR($F43&lt;&gt;$G43,PrSettings!$M$4="●"),(($F43-$G43)=(FZ43-GA43))*1,0),"")</f>
        <v/>
      </c>
      <c r="GE43" s="281" t="str">
        <f aca="false">IF((GC43&lt;&gt;""),($F43=FZ43)*($G43=GA43),"")</f>
        <v/>
      </c>
      <c r="GF43" s="281" t="str">
        <f aca="false">IF(GC43&lt;&gt;"",IF(ABS($F43-$G43)&gt;=PrSettings!$M$7,(ABS($F43-$G43-FZ43+GA43)&lt;=1)*1,IF(AND(GC43,$F43=$G43,$F43&gt;=PrSettings!$M$6),(ABS(FZ43-$F43)&lt;=1)*1,IF(AND(GC43,$F43+$G43&gt;=PrSettings!$M$8),(ABS(FZ43-$F43)+ABS(GA43-$G43)&lt;=1)*1,""))),"")</f>
        <v/>
      </c>
      <c r="GG43" s="289"/>
      <c r="GI43" s="279" t="n">
        <f aca="false">$B43</f>
        <v>7</v>
      </c>
      <c r="GJ43" s="280" t="str">
        <f aca="false">$C43</f>
        <v>Netherlands</v>
      </c>
      <c r="GK43" s="281" t="n">
        <f aca="false">$D43</f>
        <v>38</v>
      </c>
      <c r="GL43" s="280" t="str">
        <f aca="false">$E43</f>
        <v>Sweden</v>
      </c>
      <c r="GM43" s="284"/>
      <c r="GN43" s="284"/>
      <c r="GO43" s="288"/>
      <c r="GP43" s="281" t="str">
        <f aca="false">IF(($F43&lt;&gt;"")*($G43&lt;&gt;"")*(GM43&lt;&gt;"")*(GN43&lt;&gt;""),($F43&gt;$G43)*(GM43&gt;GN43)+($F43=$G43)*(GM43=GN43)+($F43&lt;$G43)*(GM43&lt;GN43),"")</f>
        <v/>
      </c>
      <c r="GQ43" s="281" t="str">
        <f aca="false">IF((GP43&lt;&gt;""),IF(OR($F43&lt;&gt;$G43,PrSettings!$M$4="●"),(($F43-$G43)=(GM43-GN43))*1,0),"")</f>
        <v/>
      </c>
      <c r="GR43" s="281" t="str">
        <f aca="false">IF((GP43&lt;&gt;""),($F43=GM43)*($G43=GN43),"")</f>
        <v/>
      </c>
      <c r="GS43" s="281" t="str">
        <f aca="false">IF(GP43&lt;&gt;"",IF(ABS($F43-$G43)&gt;=PrSettings!$M$7,(ABS($F43-$G43-GM43+GN43)&lt;=1)*1,IF(AND(GP43,$F43=$G43,$F43&gt;=PrSettings!$M$6),(ABS(GM43-$F43)&lt;=1)*1,IF(AND(GP43,$F43+$G43&gt;=PrSettings!$M$8),(ABS(GM43-$F43)+ABS(GN43-$G43)&lt;=1)*1,""))),"")</f>
        <v/>
      </c>
      <c r="GT43" s="289"/>
      <c r="GV43" s="279" t="n">
        <f aca="false">$B43</f>
        <v>7</v>
      </c>
      <c r="GW43" s="280" t="str">
        <f aca="false">$C43</f>
        <v>Netherlands</v>
      </c>
      <c r="GX43" s="281" t="n">
        <f aca="false">$D43</f>
        <v>38</v>
      </c>
      <c r="GY43" s="280" t="str">
        <f aca="false">$E43</f>
        <v>Sweden</v>
      </c>
      <c r="GZ43" s="284"/>
      <c r="HA43" s="284"/>
      <c r="HB43" s="288"/>
      <c r="HC43" s="281" t="str">
        <f aca="false">IF(($F43&lt;&gt;"")*($G43&lt;&gt;"")*(GZ43&lt;&gt;"")*(HA43&lt;&gt;""),($F43&gt;$G43)*(GZ43&gt;HA43)+($F43=$G43)*(GZ43=HA43)+($F43&lt;$G43)*(GZ43&lt;HA43),"")</f>
        <v/>
      </c>
      <c r="HD43" s="281" t="str">
        <f aca="false">IF((HC43&lt;&gt;""),IF(OR($F43&lt;&gt;$G43,PrSettings!$M$4="●"),(($F43-$G43)=(GZ43-HA43))*1,0),"")</f>
        <v/>
      </c>
      <c r="HE43" s="281" t="str">
        <f aca="false">IF((HC43&lt;&gt;""),($F43=GZ43)*($G43=HA43),"")</f>
        <v/>
      </c>
      <c r="HF43" s="281" t="str">
        <f aca="false">IF(HC43&lt;&gt;"",IF(ABS($F43-$G43)&gt;=PrSettings!$M$7,(ABS($F43-$G43-GZ43+HA43)&lt;=1)*1,IF(AND(HC43,$F43=$G43,$F43&gt;=PrSettings!$M$6),(ABS(GZ43-$F43)&lt;=1)*1,IF(AND(HC43,$F43+$G43&gt;=PrSettings!$M$8),(ABS(GZ43-$F43)+ABS(HA43-$G43)&lt;=1)*1,""))),"")</f>
        <v/>
      </c>
      <c r="HG43" s="289"/>
      <c r="HI43" s="279" t="n">
        <f aca="false">$B43</f>
        <v>7</v>
      </c>
      <c r="HJ43" s="280" t="str">
        <f aca="false">$C43</f>
        <v>Netherlands</v>
      </c>
      <c r="HK43" s="281" t="n">
        <f aca="false">$D43</f>
        <v>38</v>
      </c>
      <c r="HL43" s="280" t="str">
        <f aca="false">$E43</f>
        <v>Sweden</v>
      </c>
      <c r="HM43" s="284"/>
      <c r="HN43" s="284"/>
      <c r="HO43" s="288"/>
      <c r="HP43" s="281" t="str">
        <f aca="false">IF(($F43&lt;&gt;"")*($G43&lt;&gt;"")*(HM43&lt;&gt;"")*(HN43&lt;&gt;""),($F43&gt;$G43)*(HM43&gt;HN43)+($F43=$G43)*(HM43=HN43)+($F43&lt;$G43)*(HM43&lt;HN43),"")</f>
        <v/>
      </c>
      <c r="HQ43" s="281" t="str">
        <f aca="false">IF((HP43&lt;&gt;""),IF(OR($F43&lt;&gt;$G43,PrSettings!$M$4="●"),(($F43-$G43)=(HM43-HN43))*1,0),"")</f>
        <v/>
      </c>
      <c r="HR43" s="281" t="str">
        <f aca="false">IF((HP43&lt;&gt;""),($F43=HM43)*($G43=HN43),"")</f>
        <v/>
      </c>
      <c r="HS43" s="281" t="str">
        <f aca="false">IF(HP43&lt;&gt;"",IF(ABS($F43-$G43)&gt;=PrSettings!$M$7,(ABS($F43-$G43-HM43+HN43)&lt;=1)*1,IF(AND(HP43,$F43=$G43,$F43&gt;=PrSettings!$M$6),(ABS(HM43-$F43)&lt;=1)*1,IF(AND(HP43,$F43+$G43&gt;=PrSettings!$M$8),(ABS(HM43-$F43)+ABS(HN43-$G43)&lt;=1)*1,""))),"")</f>
        <v/>
      </c>
      <c r="HT43" s="289"/>
      <c r="HV43" s="279" t="n">
        <f aca="false">$B43</f>
        <v>7</v>
      </c>
      <c r="HW43" s="280" t="str">
        <f aca="false">$C43</f>
        <v>Netherlands</v>
      </c>
      <c r="HX43" s="281" t="n">
        <f aca="false">$D43</f>
        <v>38</v>
      </c>
      <c r="HY43" s="280" t="str">
        <f aca="false">$E43</f>
        <v>Sweden</v>
      </c>
      <c r="HZ43" s="284"/>
      <c r="IA43" s="284"/>
      <c r="IB43" s="288"/>
      <c r="IC43" s="281" t="str">
        <f aca="false">IF(($F43&lt;&gt;"")*($G43&lt;&gt;"")*(HZ43&lt;&gt;"")*(IA43&lt;&gt;""),($F43&gt;$G43)*(HZ43&gt;IA43)+($F43=$G43)*(HZ43=IA43)+($F43&lt;$G43)*(HZ43&lt;IA43),"")</f>
        <v/>
      </c>
      <c r="ID43" s="281" t="str">
        <f aca="false">IF((IC43&lt;&gt;""),IF(OR($F43&lt;&gt;$G43,PrSettings!$M$4="●"),(($F43-$G43)=(HZ43-IA43))*1,0),"")</f>
        <v/>
      </c>
      <c r="IE43" s="281" t="str">
        <f aca="false">IF((IC43&lt;&gt;""),($F43=HZ43)*($G43=IA43),"")</f>
        <v/>
      </c>
      <c r="IF43" s="281" t="str">
        <f aca="false">IF(IC43&lt;&gt;"",IF(ABS($F43-$G43)&gt;=PrSettings!$M$7,(ABS($F43-$G43-HZ43+IA43)&lt;=1)*1,IF(AND(IC43,$F43=$G43,$F43&gt;=PrSettings!$M$6),(ABS(HZ43-$F43)&lt;=1)*1,IF(AND(IC43,$F43+$G43&gt;=PrSettings!$M$8),(ABS(HZ43-$F43)+ABS(IA43-$G43)&lt;=1)*1,""))),"")</f>
        <v/>
      </c>
      <c r="IG43" s="289"/>
      <c r="II43" s="279" t="n">
        <f aca="false">$B43</f>
        <v>7</v>
      </c>
      <c r="IJ43" s="280" t="str">
        <f aca="false">$C43</f>
        <v>Netherlands</v>
      </c>
      <c r="IK43" s="281" t="n">
        <f aca="false">$D43</f>
        <v>38</v>
      </c>
      <c r="IL43" s="280" t="str">
        <f aca="false">$E43</f>
        <v>Sweden</v>
      </c>
      <c r="IM43" s="284"/>
      <c r="IN43" s="284"/>
      <c r="IO43" s="288"/>
      <c r="IP43" s="281" t="str">
        <f aca="false">IF(($F43&lt;&gt;"")*($G43&lt;&gt;"")*(IM43&lt;&gt;"")*(IN43&lt;&gt;""),($F43&gt;$G43)*(IM43&gt;IN43)+($F43=$G43)*(IM43=IN43)+($F43&lt;$G43)*(IM43&lt;IN43),"")</f>
        <v/>
      </c>
      <c r="IQ43" s="281" t="str">
        <f aca="false">IF((IP43&lt;&gt;""),IF(OR($F43&lt;&gt;$G43,PrSettings!$M$4="●"),(($F43-$G43)=(IM43-IN43))*1,0),"")</f>
        <v/>
      </c>
      <c r="IR43" s="281" t="str">
        <f aca="false">IF((IP43&lt;&gt;""),($F43=IM43)*($G43=IN43),"")</f>
        <v/>
      </c>
      <c r="IS43" s="281" t="str">
        <f aca="false">IF(IP43&lt;&gt;"",IF(ABS($F43-$G43)&gt;=PrSettings!$M$7,(ABS($F43-$G43-IM43+IN43)&lt;=1)*1,IF(AND(IP43,$F43=$G43,$F43&gt;=PrSettings!$M$6),(ABS(IM43-$F43)&lt;=1)*1,IF(AND(IP43,$F43+$G43&gt;=PrSettings!$M$8),(ABS(IM43-$F43)+ABS(IN43-$G43)&lt;=1)*1,""))),"")</f>
        <v/>
      </c>
      <c r="IT43" s="289"/>
      <c r="IV43" s="279" t="n">
        <f aca="false">$B43</f>
        <v>7</v>
      </c>
      <c r="IW43" s="280" t="str">
        <f aca="false">$C43</f>
        <v>Netherlands</v>
      </c>
      <c r="IX43" s="281" t="n">
        <f aca="false">$D43</f>
        <v>38</v>
      </c>
      <c r="IY43" s="280" t="str">
        <f aca="false">$E43</f>
        <v>Sweden</v>
      </c>
      <c r="IZ43" s="284"/>
      <c r="JA43" s="284"/>
      <c r="JB43" s="288"/>
      <c r="JC43" s="281" t="str">
        <f aca="false">IF(($F43&lt;&gt;"")*($G43&lt;&gt;"")*(IZ43&lt;&gt;"")*(JA43&lt;&gt;""),($F43&gt;$G43)*(IZ43&gt;JA43)+($F43=$G43)*(IZ43=JA43)+($F43&lt;$G43)*(IZ43&lt;JA43),"")</f>
        <v/>
      </c>
      <c r="JD43" s="281" t="str">
        <f aca="false">IF((JC43&lt;&gt;""),IF(OR($F43&lt;&gt;$G43,PrSettings!$M$4="●"),(($F43-$G43)=(IZ43-JA43))*1,0),"")</f>
        <v/>
      </c>
      <c r="JE43" s="281" t="str">
        <f aca="false">IF((JC43&lt;&gt;""),($F43=IZ43)*($G43=JA43),"")</f>
        <v/>
      </c>
      <c r="JF43" s="281" t="str">
        <f aca="false">IF(JC43&lt;&gt;"",IF(ABS($F43-$G43)&gt;=PrSettings!$M$7,(ABS($F43-$G43-IZ43+JA43)&lt;=1)*1,IF(AND(JC43,$F43=$G43,$F43&gt;=PrSettings!$M$6),(ABS(IZ43-$F43)&lt;=1)*1,IF(AND(JC43,$F43+$G43&gt;=PrSettings!$M$8),(ABS(IZ43-$F43)+ABS(JA43-$G43)&lt;=1)*1,""))),"")</f>
        <v/>
      </c>
      <c r="JG43" s="289"/>
      <c r="JI43" s="279" t="n">
        <f aca="false">$B43</f>
        <v>7</v>
      </c>
      <c r="JJ43" s="280" t="str">
        <f aca="false">$C43</f>
        <v>Netherlands</v>
      </c>
      <c r="JK43" s="281" t="n">
        <f aca="false">$D43</f>
        <v>38</v>
      </c>
      <c r="JL43" s="280" t="str">
        <f aca="false">$E43</f>
        <v>Sweden</v>
      </c>
      <c r="JM43" s="284"/>
      <c r="JN43" s="284"/>
      <c r="JO43" s="288"/>
      <c r="JP43" s="281" t="str">
        <f aca="false">IF(($F43&lt;&gt;"")*($G43&lt;&gt;"")*(JM43&lt;&gt;"")*(JN43&lt;&gt;""),($F43&gt;$G43)*(JM43&gt;JN43)+($F43=$G43)*(JM43=JN43)+($F43&lt;$G43)*(JM43&lt;JN43),"")</f>
        <v/>
      </c>
      <c r="JQ43" s="281" t="str">
        <f aca="false">IF((JP43&lt;&gt;""),IF(OR($F43&lt;&gt;$G43,PrSettings!$M$4="●"),(($F43-$G43)=(JM43-JN43))*1,0),"")</f>
        <v/>
      </c>
      <c r="JR43" s="281" t="str">
        <f aca="false">IF((JP43&lt;&gt;""),($F43=JM43)*($G43=JN43),"")</f>
        <v/>
      </c>
      <c r="JS43" s="281" t="str">
        <f aca="false">IF(JP43&lt;&gt;"",IF(ABS($F43-$G43)&gt;=PrSettings!$M$7,(ABS($F43-$G43-JM43+JN43)&lt;=1)*1,IF(AND(JP43,$F43=$G43,$F43&gt;=PrSettings!$M$6),(ABS(JM43-$F43)&lt;=1)*1,IF(AND(JP43,$F43+$G43&gt;=PrSettings!$M$8),(ABS(JM43-$F43)+ABS(JN43-$G43)&lt;=1)*1,""))),"")</f>
        <v/>
      </c>
      <c r="JT43" s="289"/>
      <c r="JV43" s="279" t="n">
        <f aca="false">$B43</f>
        <v>7</v>
      </c>
      <c r="JW43" s="280" t="str">
        <f aca="false">$C43</f>
        <v>Netherlands</v>
      </c>
      <c r="JX43" s="281" t="n">
        <f aca="false">$D43</f>
        <v>38</v>
      </c>
      <c r="JY43" s="280" t="str">
        <f aca="false">$E43</f>
        <v>Sweden</v>
      </c>
      <c r="JZ43" s="284"/>
      <c r="KA43" s="284"/>
      <c r="KB43" s="288"/>
      <c r="KC43" s="281" t="str">
        <f aca="false">IF(($F43&lt;&gt;"")*($G43&lt;&gt;"")*(JZ43&lt;&gt;"")*(KA43&lt;&gt;""),($F43&gt;$G43)*(JZ43&gt;KA43)+($F43=$G43)*(JZ43=KA43)+($F43&lt;$G43)*(JZ43&lt;KA43),"")</f>
        <v/>
      </c>
      <c r="KD43" s="281" t="str">
        <f aca="false">IF((KC43&lt;&gt;""),IF(OR($F43&lt;&gt;$G43,PrSettings!$M$4="●"),(($F43-$G43)=(JZ43-KA43))*1,0),"")</f>
        <v/>
      </c>
      <c r="KE43" s="281" t="str">
        <f aca="false">IF((KC43&lt;&gt;""),($F43=JZ43)*($G43=KA43),"")</f>
        <v/>
      </c>
      <c r="KF43" s="281" t="str">
        <f aca="false">IF(KC43&lt;&gt;"",IF(ABS($F43-$G43)&gt;=PrSettings!$M$7,(ABS($F43-$G43-JZ43+KA43)&lt;=1)*1,IF(AND(KC43,$F43=$G43,$F43&gt;=PrSettings!$M$6),(ABS(JZ43-$F43)&lt;=1)*1,IF(AND(KC43,$F43+$G43&gt;=PrSettings!$M$8),(ABS(JZ43-$F43)+ABS(KA43-$G43)&lt;=1)*1,""))),"")</f>
        <v/>
      </c>
      <c r="KG43" s="289"/>
      <c r="KI43" s="279" t="n">
        <f aca="false">$B43</f>
        <v>7</v>
      </c>
      <c r="KJ43" s="280" t="str">
        <f aca="false">$C43</f>
        <v>Netherlands</v>
      </c>
      <c r="KK43" s="281" t="n">
        <f aca="false">$D43</f>
        <v>38</v>
      </c>
      <c r="KL43" s="280" t="str">
        <f aca="false">$E43</f>
        <v>Sweden</v>
      </c>
      <c r="KM43" s="284"/>
      <c r="KN43" s="284"/>
      <c r="KO43" s="288"/>
      <c r="KP43" s="281" t="str">
        <f aca="false">IF(($F43&lt;&gt;"")*($G43&lt;&gt;"")*(KM43&lt;&gt;"")*(KN43&lt;&gt;""),($F43&gt;$G43)*(KM43&gt;KN43)+($F43=$G43)*(KM43=KN43)+($F43&lt;$G43)*(KM43&lt;KN43),"")</f>
        <v/>
      </c>
      <c r="KQ43" s="281" t="str">
        <f aca="false">IF((KP43&lt;&gt;""),IF(OR($F43&lt;&gt;$G43,PrSettings!$M$4="●"),(($F43-$G43)=(KM43-KN43))*1,0),"")</f>
        <v/>
      </c>
      <c r="KR43" s="281" t="str">
        <f aca="false">IF((KP43&lt;&gt;""),($F43=KM43)*($G43=KN43),"")</f>
        <v/>
      </c>
      <c r="KS43" s="281" t="str">
        <f aca="false">IF(KP43&lt;&gt;"",IF(ABS($F43-$G43)&gt;=PrSettings!$M$7,(ABS($F43-$G43-KM43+KN43)&lt;=1)*1,IF(AND(KP43,$F43=$G43,$F43&gt;=PrSettings!$M$6),(ABS(KM43-$F43)&lt;=1)*1,IF(AND(KP43,$F43+$G43&gt;=PrSettings!$M$8),(ABS(KM43-$F43)+ABS(KN43-$G43)&lt;=1)*1,""))),"")</f>
        <v/>
      </c>
      <c r="KT43" s="289"/>
      <c r="KV43" s="279" t="n">
        <f aca="false">$B43</f>
        <v>7</v>
      </c>
      <c r="KW43" s="280" t="str">
        <f aca="false">$C43</f>
        <v>Netherlands</v>
      </c>
      <c r="KX43" s="281" t="n">
        <f aca="false">$D43</f>
        <v>38</v>
      </c>
      <c r="KY43" s="280" t="str">
        <f aca="false">$E43</f>
        <v>Sweden</v>
      </c>
      <c r="KZ43" s="284"/>
      <c r="LA43" s="284"/>
      <c r="LB43" s="288"/>
      <c r="LC43" s="281" t="str">
        <f aca="false">IF(($F43&lt;&gt;"")*($G43&lt;&gt;"")*(KZ43&lt;&gt;"")*(LA43&lt;&gt;""),($F43&gt;$G43)*(KZ43&gt;LA43)+($F43=$G43)*(KZ43=LA43)+($F43&lt;$G43)*(KZ43&lt;LA43),"")</f>
        <v/>
      </c>
      <c r="LD43" s="281" t="str">
        <f aca="false">IF((LC43&lt;&gt;""),IF(OR($F43&lt;&gt;$G43,PrSettings!$M$4="●"),(($F43-$G43)=(KZ43-LA43))*1,0),"")</f>
        <v/>
      </c>
      <c r="LE43" s="281" t="str">
        <f aca="false">IF((LC43&lt;&gt;""),($F43=KZ43)*($G43=LA43),"")</f>
        <v/>
      </c>
      <c r="LF43" s="281" t="str">
        <f aca="false">IF(LC43&lt;&gt;"",IF(ABS($F43-$G43)&gt;=PrSettings!$M$7,(ABS($F43-$G43-KZ43+LA43)&lt;=1)*1,IF(AND(LC43,$F43=$G43,$F43&gt;=PrSettings!$M$6),(ABS(KZ43-$F43)&lt;=1)*1,IF(AND(LC43,$F43+$G43&gt;=PrSettings!$M$8),(ABS(KZ43-$F43)+ABS(LA43-$G43)&lt;=1)*1,""))),"")</f>
        <v/>
      </c>
      <c r="LG43" s="289"/>
      <c r="LI43" s="279" t="n">
        <f aca="false">$B43</f>
        <v>7</v>
      </c>
      <c r="LJ43" s="280" t="str">
        <f aca="false">$C43</f>
        <v>Netherlands</v>
      </c>
      <c r="LK43" s="281" t="n">
        <f aca="false">$D43</f>
        <v>38</v>
      </c>
      <c r="LL43" s="280" t="str">
        <f aca="false">$E43</f>
        <v>Sweden</v>
      </c>
      <c r="LM43" s="284"/>
      <c r="LN43" s="284"/>
      <c r="LO43" s="288"/>
      <c r="LP43" s="281" t="str">
        <f aca="false">IF(($F43&lt;&gt;"")*($G43&lt;&gt;"")*(LM43&lt;&gt;"")*(LN43&lt;&gt;""),($F43&gt;$G43)*(LM43&gt;LN43)+($F43=$G43)*(LM43=LN43)+($F43&lt;$G43)*(LM43&lt;LN43),"")</f>
        <v/>
      </c>
      <c r="LQ43" s="281" t="str">
        <f aca="false">IF((LP43&lt;&gt;""),IF(OR($F43&lt;&gt;$G43,PrSettings!$M$4="●"),(($F43-$G43)=(LM43-LN43))*1,0),"")</f>
        <v/>
      </c>
      <c r="LR43" s="281" t="str">
        <f aca="false">IF((LP43&lt;&gt;""),($F43=LM43)*($G43=LN43),"")</f>
        <v/>
      </c>
      <c r="LS43" s="281" t="str">
        <f aca="false">IF(LP43&lt;&gt;"",IF(ABS($F43-$G43)&gt;=PrSettings!$M$7,(ABS($F43-$G43-LM43+LN43)&lt;=1)*1,IF(AND(LP43,$F43=$G43,$F43&gt;=PrSettings!$M$6),(ABS(LM43-$F43)&lt;=1)*1,IF(AND(LP43,$F43+$G43&gt;=PrSettings!$M$8),(ABS(LM43-$F43)+ABS(LN43-$G43)&lt;=1)*1,""))),"")</f>
        <v/>
      </c>
      <c r="LT43" s="289"/>
      <c r="LV43" s="279" t="n">
        <f aca="false">$B43</f>
        <v>7</v>
      </c>
      <c r="LW43" s="280" t="str">
        <f aca="false">$C43</f>
        <v>Netherlands</v>
      </c>
      <c r="LX43" s="281" t="n">
        <f aca="false">$D43</f>
        <v>38</v>
      </c>
      <c r="LY43" s="280" t="str">
        <f aca="false">$E43</f>
        <v>Sweden</v>
      </c>
      <c r="LZ43" s="284"/>
      <c r="MA43" s="284"/>
      <c r="MB43" s="288"/>
      <c r="MC43" s="281" t="str">
        <f aca="false">IF(($F43&lt;&gt;"")*($G43&lt;&gt;"")*(LZ43&lt;&gt;"")*(MA43&lt;&gt;""),($F43&gt;$G43)*(LZ43&gt;MA43)+($F43=$G43)*(LZ43=MA43)+($F43&lt;$G43)*(LZ43&lt;MA43),"")</f>
        <v/>
      </c>
      <c r="MD43" s="281" t="str">
        <f aca="false">IF((MC43&lt;&gt;""),IF(OR($F43&lt;&gt;$G43,PrSettings!$M$4="●"),(($F43-$G43)=(LZ43-MA43))*1,0),"")</f>
        <v/>
      </c>
      <c r="ME43" s="281" t="str">
        <f aca="false">IF((MC43&lt;&gt;""),($F43=LZ43)*($G43=MA43),"")</f>
        <v/>
      </c>
      <c r="MF43" s="281" t="str">
        <f aca="false">IF(MC43&lt;&gt;"",IF(ABS($F43-$G43)&gt;=PrSettings!$M$7,(ABS($F43-$G43-LZ43+MA43)&lt;=1)*1,IF(AND(MC43,$F43=$G43,$F43&gt;=PrSettings!$M$6),(ABS(LZ43-$F43)&lt;=1)*1,IF(AND(MC43,$F43+$G43&gt;=PrSettings!$M$8),(ABS(LZ43-$F43)+ABS(MA43-$G43)&lt;=1)*1,""))),"")</f>
        <v/>
      </c>
      <c r="MG43" s="289"/>
    </row>
    <row r="44" customFormat="false" ht="15.75" hidden="false" customHeight="false" outlineLevel="0" collapsed="false">
      <c r="B44" s="279" t="n">
        <f aca="false">INDEX(Groups!$C$7:$C$65,MATCH(C44,Groups!$D$7:$D$65,0))</f>
        <v>44</v>
      </c>
      <c r="C44" s="280" t="str">
        <f aca="false">CalcF!$P$25</f>
        <v>Tunisia</v>
      </c>
      <c r="D44" s="281" t="n">
        <f aca="false">INDEX(Groups!$C$7:$C$65,MATCH(E44,Groups!$D$7:$D$65,0))</f>
        <v>18</v>
      </c>
      <c r="E44" s="280" t="str">
        <f aca="false">CalcF!$Q$25</f>
        <v>Japan</v>
      </c>
      <c r="F44" s="282" t="n">
        <f aca="false">CalcF!$R$25</f>
        <v>0</v>
      </c>
      <c r="G44" s="283" t="n">
        <f aca="false">CalcF!$S$25</f>
        <v>1</v>
      </c>
      <c r="I44" s="279" t="n">
        <f aca="false">$B44</f>
        <v>44</v>
      </c>
      <c r="J44" s="280" t="str">
        <f aca="false">$C44</f>
        <v>Tunisia</v>
      </c>
      <c r="K44" s="281" t="n">
        <f aca="false">$D44</f>
        <v>18</v>
      </c>
      <c r="L44" s="280" t="str">
        <f aca="false">$E44</f>
        <v>Japan</v>
      </c>
      <c r="M44" s="284"/>
      <c r="N44" s="284"/>
      <c r="O44" s="288"/>
      <c r="P44" s="281" t="str">
        <f aca="false">IF(($F44&lt;&gt;"")*($G44&lt;&gt;"")*(M44&lt;&gt;"")*(N44&lt;&gt;""),($F44&gt;$G44)*(M44&gt;N44)+($F44=$G44)*(M44=N44)+($F44&lt;$G44)*(M44&lt;N44),"")</f>
        <v/>
      </c>
      <c r="Q44" s="281" t="str">
        <f aca="false">IF((P44&lt;&gt;""),IF(OR($F44&lt;&gt;$G44,PrSettings!$M$4="●"),(($F44-$G44)=(M44-N44))*1,0),"")</f>
        <v/>
      </c>
      <c r="R44" s="281" t="str">
        <f aca="false">IF((P44&lt;&gt;""),($F44=M44)*($G44=N44),"")</f>
        <v/>
      </c>
      <c r="S44" s="281" t="str">
        <f aca="false">IF(P44&lt;&gt;"",IF(ABS($F44-$G44)&gt;=PrSettings!$M$7,(ABS($F44-$G44-M44+N44)&lt;=1)*1,IF(AND(P44,$F44=$G44,$F44&gt;=PrSettings!$M$6),(ABS(M44-$F44)&lt;=1)*1,IF(AND(P44,$F44+$G44&gt;=PrSettings!$M$8),(ABS(M44-$F44)+ABS(N44-$G44)&lt;=1)*1,""))),"")</f>
        <v/>
      </c>
      <c r="T44" s="289"/>
      <c r="V44" s="279" t="n">
        <f aca="false">$B44</f>
        <v>44</v>
      </c>
      <c r="W44" s="280" t="str">
        <f aca="false">$C44</f>
        <v>Tunisia</v>
      </c>
      <c r="X44" s="281" t="n">
        <f aca="false">$D44</f>
        <v>18</v>
      </c>
      <c r="Y44" s="280" t="str">
        <f aca="false">$E44</f>
        <v>Japan</v>
      </c>
      <c r="Z44" s="284"/>
      <c r="AA44" s="284"/>
      <c r="AB44" s="288"/>
      <c r="AC44" s="281" t="str">
        <f aca="false">IF(($F44&lt;&gt;"")*($G44&lt;&gt;"")*(Z44&lt;&gt;"")*(AA44&lt;&gt;""),($F44&gt;$G44)*(Z44&gt;AA44)+($F44=$G44)*(Z44=AA44)+($F44&lt;$G44)*(Z44&lt;AA44),"")</f>
        <v/>
      </c>
      <c r="AD44" s="281" t="str">
        <f aca="false">IF((AC44&lt;&gt;""),IF(OR($F44&lt;&gt;$G44,PrSettings!$M$4="●"),(($F44-$G44)=(Z44-AA44))*1,0),"")</f>
        <v/>
      </c>
      <c r="AE44" s="281" t="str">
        <f aca="false">IF((AC44&lt;&gt;""),($F44=Z44)*($G44=AA44),"")</f>
        <v/>
      </c>
      <c r="AF44" s="281" t="str">
        <f aca="false">IF(AC44&lt;&gt;"",IF(ABS($F44-$G44)&gt;=PrSettings!$M$7,(ABS($F44-$G44-Z44+AA44)&lt;=1)*1,IF(AND(AC44,$F44=$G44,$F44&gt;=PrSettings!$M$6),(ABS(Z44-$F44)&lt;=1)*1,IF(AND(AC44,$F44+$G44&gt;=PrSettings!$M$8),(ABS(Z44-$F44)+ABS(AA44-$G44)&lt;=1)*1,""))),"")</f>
        <v/>
      </c>
      <c r="AG44" s="289"/>
      <c r="AI44" s="279" t="n">
        <f aca="false">$B44</f>
        <v>44</v>
      </c>
      <c r="AJ44" s="280" t="str">
        <f aca="false">$C44</f>
        <v>Tunisia</v>
      </c>
      <c r="AK44" s="281" t="n">
        <f aca="false">$D44</f>
        <v>18</v>
      </c>
      <c r="AL44" s="280" t="str">
        <f aca="false">$E44</f>
        <v>Japan</v>
      </c>
      <c r="AM44" s="284"/>
      <c r="AN44" s="284"/>
      <c r="AO44" s="288"/>
      <c r="AP44" s="281" t="str">
        <f aca="false">IF(($F44&lt;&gt;"")*($G44&lt;&gt;"")*(AM44&lt;&gt;"")*(AN44&lt;&gt;""),($F44&gt;$G44)*(AM44&gt;AN44)+($F44=$G44)*(AM44=AN44)+($F44&lt;$G44)*(AM44&lt;AN44),"")</f>
        <v/>
      </c>
      <c r="AQ44" s="281" t="str">
        <f aca="false">IF((AP44&lt;&gt;""),IF(OR($F44&lt;&gt;$G44,PrSettings!$M$4="●"),(($F44-$G44)=(AM44-AN44))*1,0),"")</f>
        <v/>
      </c>
      <c r="AR44" s="281" t="str">
        <f aca="false">IF((AP44&lt;&gt;""),($F44=AM44)*($G44=AN44),"")</f>
        <v/>
      </c>
      <c r="AS44" s="281" t="str">
        <f aca="false">IF(AP44&lt;&gt;"",IF(ABS($F44-$G44)&gt;=PrSettings!$M$7,(ABS($F44-$G44-AM44+AN44)&lt;=1)*1,IF(AND(AP44,$F44=$G44,$F44&gt;=PrSettings!$M$6),(ABS(AM44-$F44)&lt;=1)*1,IF(AND(AP44,$F44+$G44&gt;=PrSettings!$M$8),(ABS(AM44-$F44)+ABS(AN44-$G44)&lt;=1)*1,""))),"")</f>
        <v/>
      </c>
      <c r="AT44" s="289"/>
      <c r="AV44" s="279" t="n">
        <f aca="false">$B44</f>
        <v>44</v>
      </c>
      <c r="AW44" s="280" t="str">
        <f aca="false">$C44</f>
        <v>Tunisia</v>
      </c>
      <c r="AX44" s="281" t="n">
        <f aca="false">$D44</f>
        <v>18</v>
      </c>
      <c r="AY44" s="280" t="str">
        <f aca="false">$E44</f>
        <v>Japan</v>
      </c>
      <c r="AZ44" s="284"/>
      <c r="BA44" s="284"/>
      <c r="BB44" s="288"/>
      <c r="BC44" s="281" t="str">
        <f aca="false">IF(($F44&lt;&gt;"")*($G44&lt;&gt;"")*(AZ44&lt;&gt;"")*(BA44&lt;&gt;""),($F44&gt;$G44)*(AZ44&gt;BA44)+($F44=$G44)*(AZ44=BA44)+($F44&lt;$G44)*(AZ44&lt;BA44),"")</f>
        <v/>
      </c>
      <c r="BD44" s="281" t="str">
        <f aca="false">IF((BC44&lt;&gt;""),IF(OR($F44&lt;&gt;$G44,PrSettings!$M$4="●"),(($F44-$G44)=(AZ44-BA44))*1,0),"")</f>
        <v/>
      </c>
      <c r="BE44" s="281" t="str">
        <f aca="false">IF((BC44&lt;&gt;""),($F44=AZ44)*($G44=BA44),"")</f>
        <v/>
      </c>
      <c r="BF44" s="281" t="str">
        <f aca="false">IF(BC44&lt;&gt;"",IF(ABS($F44-$G44)&gt;=PrSettings!$M$7,(ABS($F44-$G44-AZ44+BA44)&lt;=1)*1,IF(AND(BC44,$F44=$G44,$F44&gt;=PrSettings!$M$6),(ABS(AZ44-$F44)&lt;=1)*1,IF(AND(BC44,$F44+$G44&gt;=PrSettings!$M$8),(ABS(AZ44-$F44)+ABS(BA44-$G44)&lt;=1)*1,""))),"")</f>
        <v/>
      </c>
      <c r="BG44" s="289"/>
      <c r="BI44" s="279" t="n">
        <f aca="false">$B44</f>
        <v>44</v>
      </c>
      <c r="BJ44" s="280" t="str">
        <f aca="false">$C44</f>
        <v>Tunisia</v>
      </c>
      <c r="BK44" s="281" t="n">
        <f aca="false">$D44</f>
        <v>18</v>
      </c>
      <c r="BL44" s="280" t="str">
        <f aca="false">$E44</f>
        <v>Japan</v>
      </c>
      <c r="BM44" s="284"/>
      <c r="BN44" s="284"/>
      <c r="BO44" s="288"/>
      <c r="BP44" s="281" t="str">
        <f aca="false">IF(($F44&lt;&gt;"")*($G44&lt;&gt;"")*(BM44&lt;&gt;"")*(BN44&lt;&gt;""),($F44&gt;$G44)*(BM44&gt;BN44)+($F44=$G44)*(BM44=BN44)+($F44&lt;$G44)*(BM44&lt;BN44),"")</f>
        <v/>
      </c>
      <c r="BQ44" s="281" t="str">
        <f aca="false">IF((BP44&lt;&gt;""),IF(OR($F44&lt;&gt;$G44,PrSettings!$M$4="●"),(($F44-$G44)=(BM44-BN44))*1,0),"")</f>
        <v/>
      </c>
      <c r="BR44" s="281" t="str">
        <f aca="false">IF((BP44&lt;&gt;""),($F44=BM44)*($G44=BN44),"")</f>
        <v/>
      </c>
      <c r="BS44" s="281" t="str">
        <f aca="false">IF(BP44&lt;&gt;"",IF(ABS($F44-$G44)&gt;=PrSettings!$M$7,(ABS($F44-$G44-BM44+BN44)&lt;=1)*1,IF(AND(BP44,$F44=$G44,$F44&gt;=PrSettings!$M$6),(ABS(BM44-$F44)&lt;=1)*1,IF(AND(BP44,$F44+$G44&gt;=PrSettings!$M$8),(ABS(BM44-$F44)+ABS(BN44-$G44)&lt;=1)*1,""))),"")</f>
        <v/>
      </c>
      <c r="BT44" s="289"/>
      <c r="BV44" s="279" t="n">
        <f aca="false">$B44</f>
        <v>44</v>
      </c>
      <c r="BW44" s="280" t="str">
        <f aca="false">$C44</f>
        <v>Tunisia</v>
      </c>
      <c r="BX44" s="281" t="n">
        <f aca="false">$D44</f>
        <v>18</v>
      </c>
      <c r="BY44" s="280" t="str">
        <f aca="false">$E44</f>
        <v>Japan</v>
      </c>
      <c r="BZ44" s="284"/>
      <c r="CA44" s="284"/>
      <c r="CB44" s="288"/>
      <c r="CC44" s="281" t="str">
        <f aca="false">IF(($F44&lt;&gt;"")*($G44&lt;&gt;"")*(BZ44&lt;&gt;"")*(CA44&lt;&gt;""),($F44&gt;$G44)*(BZ44&gt;CA44)+($F44=$G44)*(BZ44=CA44)+($F44&lt;$G44)*(BZ44&lt;CA44),"")</f>
        <v/>
      </c>
      <c r="CD44" s="281" t="str">
        <f aca="false">IF((CC44&lt;&gt;""),IF(OR($F44&lt;&gt;$G44,PrSettings!$M$4="●"),(($F44-$G44)=(BZ44-CA44))*1,0),"")</f>
        <v/>
      </c>
      <c r="CE44" s="281" t="str">
        <f aca="false">IF((CC44&lt;&gt;""),($F44=BZ44)*($G44=CA44),"")</f>
        <v/>
      </c>
      <c r="CF44" s="281" t="str">
        <f aca="false">IF(CC44&lt;&gt;"",IF(ABS($F44-$G44)&gt;=PrSettings!$M$7,(ABS($F44-$G44-BZ44+CA44)&lt;=1)*1,IF(AND(CC44,$F44=$G44,$F44&gt;=PrSettings!$M$6),(ABS(BZ44-$F44)&lt;=1)*1,IF(AND(CC44,$F44+$G44&gt;=PrSettings!$M$8),(ABS(BZ44-$F44)+ABS(CA44-$G44)&lt;=1)*1,""))),"")</f>
        <v/>
      </c>
      <c r="CG44" s="289"/>
      <c r="CI44" s="279" t="n">
        <f aca="false">$B44</f>
        <v>44</v>
      </c>
      <c r="CJ44" s="280" t="str">
        <f aca="false">$C44</f>
        <v>Tunisia</v>
      </c>
      <c r="CK44" s="281" t="n">
        <f aca="false">$D44</f>
        <v>18</v>
      </c>
      <c r="CL44" s="280" t="str">
        <f aca="false">$E44</f>
        <v>Japan</v>
      </c>
      <c r="CM44" s="284"/>
      <c r="CN44" s="284"/>
      <c r="CO44" s="288"/>
      <c r="CP44" s="281" t="str">
        <f aca="false">IF(($F44&lt;&gt;"")*($G44&lt;&gt;"")*(CM44&lt;&gt;"")*(CN44&lt;&gt;""),($F44&gt;$G44)*(CM44&gt;CN44)+($F44=$G44)*(CM44=CN44)+($F44&lt;$G44)*(CM44&lt;CN44),"")</f>
        <v/>
      </c>
      <c r="CQ44" s="281" t="str">
        <f aca="false">IF((CP44&lt;&gt;""),IF(OR($F44&lt;&gt;$G44,PrSettings!$M$4="●"),(($F44-$G44)=(CM44-CN44))*1,0),"")</f>
        <v/>
      </c>
      <c r="CR44" s="281" t="str">
        <f aca="false">IF((CP44&lt;&gt;""),($F44=CM44)*($G44=CN44),"")</f>
        <v/>
      </c>
      <c r="CS44" s="281" t="str">
        <f aca="false">IF(CP44&lt;&gt;"",IF(ABS($F44-$G44)&gt;=PrSettings!$M$7,(ABS($F44-$G44-CM44+CN44)&lt;=1)*1,IF(AND(CP44,$F44=$G44,$F44&gt;=PrSettings!$M$6),(ABS(CM44-$F44)&lt;=1)*1,IF(AND(CP44,$F44+$G44&gt;=PrSettings!$M$8),(ABS(CM44-$F44)+ABS(CN44-$G44)&lt;=1)*1,""))),"")</f>
        <v/>
      </c>
      <c r="CT44" s="289"/>
      <c r="CV44" s="279" t="n">
        <f aca="false">$B44</f>
        <v>44</v>
      </c>
      <c r="CW44" s="280" t="str">
        <f aca="false">$C44</f>
        <v>Tunisia</v>
      </c>
      <c r="CX44" s="281" t="n">
        <f aca="false">$D44</f>
        <v>18</v>
      </c>
      <c r="CY44" s="280" t="str">
        <f aca="false">$E44</f>
        <v>Japan</v>
      </c>
      <c r="CZ44" s="284"/>
      <c r="DA44" s="284"/>
      <c r="DB44" s="288"/>
      <c r="DC44" s="281" t="str">
        <f aca="false">IF(($F44&lt;&gt;"")*($G44&lt;&gt;"")*(CZ44&lt;&gt;"")*(DA44&lt;&gt;""),($F44&gt;$G44)*(CZ44&gt;DA44)+($F44=$G44)*(CZ44=DA44)+($F44&lt;$G44)*(CZ44&lt;DA44),"")</f>
        <v/>
      </c>
      <c r="DD44" s="281" t="str">
        <f aca="false">IF((DC44&lt;&gt;""),IF(OR($F44&lt;&gt;$G44,PrSettings!$M$4="●"),(($F44-$G44)=(CZ44-DA44))*1,0),"")</f>
        <v/>
      </c>
      <c r="DE44" s="281" t="str">
        <f aca="false">IF((DC44&lt;&gt;""),($F44=CZ44)*($G44=DA44),"")</f>
        <v/>
      </c>
      <c r="DF44" s="281" t="str">
        <f aca="false">IF(DC44&lt;&gt;"",IF(ABS($F44-$G44)&gt;=PrSettings!$M$7,(ABS($F44-$G44-CZ44+DA44)&lt;=1)*1,IF(AND(DC44,$F44=$G44,$F44&gt;=PrSettings!$M$6),(ABS(CZ44-$F44)&lt;=1)*1,IF(AND(DC44,$F44+$G44&gt;=PrSettings!$M$8),(ABS(CZ44-$F44)+ABS(DA44-$G44)&lt;=1)*1,""))),"")</f>
        <v/>
      </c>
      <c r="DG44" s="289"/>
      <c r="DI44" s="279" t="n">
        <f aca="false">$B44</f>
        <v>44</v>
      </c>
      <c r="DJ44" s="280" t="str">
        <f aca="false">$C44</f>
        <v>Tunisia</v>
      </c>
      <c r="DK44" s="281" t="n">
        <f aca="false">$D44</f>
        <v>18</v>
      </c>
      <c r="DL44" s="280" t="str">
        <f aca="false">$E44</f>
        <v>Japan</v>
      </c>
      <c r="DM44" s="284"/>
      <c r="DN44" s="284"/>
      <c r="DO44" s="288"/>
      <c r="DP44" s="281" t="str">
        <f aca="false">IF(($F44&lt;&gt;"")*($G44&lt;&gt;"")*(DM44&lt;&gt;"")*(DN44&lt;&gt;""),($F44&gt;$G44)*(DM44&gt;DN44)+($F44=$G44)*(DM44=DN44)+($F44&lt;$G44)*(DM44&lt;DN44),"")</f>
        <v/>
      </c>
      <c r="DQ44" s="281" t="str">
        <f aca="false">IF((DP44&lt;&gt;""),IF(OR($F44&lt;&gt;$G44,PrSettings!$M$4="●"),(($F44-$G44)=(DM44-DN44))*1,0),"")</f>
        <v/>
      </c>
      <c r="DR44" s="281" t="str">
        <f aca="false">IF((DP44&lt;&gt;""),($F44=DM44)*($G44=DN44),"")</f>
        <v/>
      </c>
      <c r="DS44" s="281" t="str">
        <f aca="false">IF(DP44&lt;&gt;"",IF(ABS($F44-$G44)&gt;=PrSettings!$M$7,(ABS($F44-$G44-DM44+DN44)&lt;=1)*1,IF(AND(DP44,$F44=$G44,$F44&gt;=PrSettings!$M$6),(ABS(DM44-$F44)&lt;=1)*1,IF(AND(DP44,$F44+$G44&gt;=PrSettings!$M$8),(ABS(DM44-$F44)+ABS(DN44-$G44)&lt;=1)*1,""))),"")</f>
        <v/>
      </c>
      <c r="DT44" s="289"/>
      <c r="DV44" s="279" t="n">
        <f aca="false">$B44</f>
        <v>44</v>
      </c>
      <c r="DW44" s="280" t="str">
        <f aca="false">$C44</f>
        <v>Tunisia</v>
      </c>
      <c r="DX44" s="281" t="n">
        <f aca="false">$D44</f>
        <v>18</v>
      </c>
      <c r="DY44" s="280" t="str">
        <f aca="false">$E44</f>
        <v>Japan</v>
      </c>
      <c r="DZ44" s="284"/>
      <c r="EA44" s="284"/>
      <c r="EB44" s="288"/>
      <c r="EC44" s="281" t="str">
        <f aca="false">IF(($F44&lt;&gt;"")*($G44&lt;&gt;"")*(DZ44&lt;&gt;"")*(EA44&lt;&gt;""),($F44&gt;$G44)*(DZ44&gt;EA44)+($F44=$G44)*(DZ44=EA44)+($F44&lt;$G44)*(DZ44&lt;EA44),"")</f>
        <v/>
      </c>
      <c r="ED44" s="281" t="str">
        <f aca="false">IF((EC44&lt;&gt;""),IF(OR($F44&lt;&gt;$G44,PrSettings!$M$4="●"),(($F44-$G44)=(DZ44-EA44))*1,0),"")</f>
        <v/>
      </c>
      <c r="EE44" s="281" t="str">
        <f aca="false">IF((EC44&lt;&gt;""),($F44=DZ44)*($G44=EA44),"")</f>
        <v/>
      </c>
      <c r="EF44" s="281" t="str">
        <f aca="false">IF(EC44&lt;&gt;"",IF(ABS($F44-$G44)&gt;=PrSettings!$M$7,(ABS($F44-$G44-DZ44+EA44)&lt;=1)*1,IF(AND(EC44,$F44=$G44,$F44&gt;=PrSettings!$M$6),(ABS(DZ44-$F44)&lt;=1)*1,IF(AND(EC44,$F44+$G44&gt;=PrSettings!$M$8),(ABS(DZ44-$F44)+ABS(EA44-$G44)&lt;=1)*1,""))),"")</f>
        <v/>
      </c>
      <c r="EG44" s="289"/>
      <c r="EI44" s="279" t="n">
        <f aca="false">$B44</f>
        <v>44</v>
      </c>
      <c r="EJ44" s="280" t="str">
        <f aca="false">$C44</f>
        <v>Tunisia</v>
      </c>
      <c r="EK44" s="281" t="n">
        <f aca="false">$D44</f>
        <v>18</v>
      </c>
      <c r="EL44" s="280" t="str">
        <f aca="false">$E44</f>
        <v>Japan</v>
      </c>
      <c r="EM44" s="284"/>
      <c r="EN44" s="284"/>
      <c r="EO44" s="288"/>
      <c r="EP44" s="281" t="str">
        <f aca="false">IF(($F44&lt;&gt;"")*($G44&lt;&gt;"")*(EM44&lt;&gt;"")*(EN44&lt;&gt;""),($F44&gt;$G44)*(EM44&gt;EN44)+($F44=$G44)*(EM44=EN44)+($F44&lt;$G44)*(EM44&lt;EN44),"")</f>
        <v/>
      </c>
      <c r="EQ44" s="281" t="str">
        <f aca="false">IF((EP44&lt;&gt;""),IF(OR($F44&lt;&gt;$G44,PrSettings!$M$4="●"),(($F44-$G44)=(EM44-EN44))*1,0),"")</f>
        <v/>
      </c>
      <c r="ER44" s="281" t="str">
        <f aca="false">IF((EP44&lt;&gt;""),($F44=EM44)*($G44=EN44),"")</f>
        <v/>
      </c>
      <c r="ES44" s="281" t="str">
        <f aca="false">IF(EP44&lt;&gt;"",IF(ABS($F44-$G44)&gt;=PrSettings!$M$7,(ABS($F44-$G44-EM44+EN44)&lt;=1)*1,IF(AND(EP44,$F44=$G44,$F44&gt;=PrSettings!$M$6),(ABS(EM44-$F44)&lt;=1)*1,IF(AND(EP44,$F44+$G44&gt;=PrSettings!$M$8),(ABS(EM44-$F44)+ABS(EN44-$G44)&lt;=1)*1,""))),"")</f>
        <v/>
      </c>
      <c r="ET44" s="289"/>
      <c r="EV44" s="279" t="n">
        <f aca="false">$B44</f>
        <v>44</v>
      </c>
      <c r="EW44" s="280" t="str">
        <f aca="false">$C44</f>
        <v>Tunisia</v>
      </c>
      <c r="EX44" s="281" t="n">
        <f aca="false">$D44</f>
        <v>18</v>
      </c>
      <c r="EY44" s="280" t="str">
        <f aca="false">$E44</f>
        <v>Japan</v>
      </c>
      <c r="EZ44" s="284"/>
      <c r="FA44" s="284"/>
      <c r="FB44" s="288"/>
      <c r="FC44" s="281" t="str">
        <f aca="false">IF(($F44&lt;&gt;"")*($G44&lt;&gt;"")*(EZ44&lt;&gt;"")*(FA44&lt;&gt;""),($F44&gt;$G44)*(EZ44&gt;FA44)+($F44=$G44)*(EZ44=FA44)+($F44&lt;$G44)*(EZ44&lt;FA44),"")</f>
        <v/>
      </c>
      <c r="FD44" s="281" t="str">
        <f aca="false">IF((FC44&lt;&gt;""),IF(OR($F44&lt;&gt;$G44,PrSettings!$M$4="●"),(($F44-$G44)=(EZ44-FA44))*1,0),"")</f>
        <v/>
      </c>
      <c r="FE44" s="281" t="str">
        <f aca="false">IF((FC44&lt;&gt;""),($F44=EZ44)*($G44=FA44),"")</f>
        <v/>
      </c>
      <c r="FF44" s="281" t="str">
        <f aca="false">IF(FC44&lt;&gt;"",IF(ABS($F44-$G44)&gt;=PrSettings!$M$7,(ABS($F44-$G44-EZ44+FA44)&lt;=1)*1,IF(AND(FC44,$F44=$G44,$F44&gt;=PrSettings!$M$6),(ABS(EZ44-$F44)&lt;=1)*1,IF(AND(FC44,$F44+$G44&gt;=PrSettings!$M$8),(ABS(EZ44-$F44)+ABS(FA44-$G44)&lt;=1)*1,""))),"")</f>
        <v/>
      </c>
      <c r="FG44" s="289"/>
      <c r="FI44" s="279" t="n">
        <f aca="false">$B44</f>
        <v>44</v>
      </c>
      <c r="FJ44" s="280" t="str">
        <f aca="false">$C44</f>
        <v>Tunisia</v>
      </c>
      <c r="FK44" s="281" t="n">
        <f aca="false">$D44</f>
        <v>18</v>
      </c>
      <c r="FL44" s="280" t="str">
        <f aca="false">$E44</f>
        <v>Japan</v>
      </c>
      <c r="FM44" s="284"/>
      <c r="FN44" s="284"/>
      <c r="FO44" s="288"/>
      <c r="FP44" s="281" t="str">
        <f aca="false">IF(($F44&lt;&gt;"")*($G44&lt;&gt;"")*(FM44&lt;&gt;"")*(FN44&lt;&gt;""),($F44&gt;$G44)*(FM44&gt;FN44)+($F44=$G44)*(FM44=FN44)+($F44&lt;$G44)*(FM44&lt;FN44),"")</f>
        <v/>
      </c>
      <c r="FQ44" s="281" t="str">
        <f aca="false">IF((FP44&lt;&gt;""),IF(OR($F44&lt;&gt;$G44,PrSettings!$M$4="●"),(($F44-$G44)=(FM44-FN44))*1,0),"")</f>
        <v/>
      </c>
      <c r="FR44" s="281" t="str">
        <f aca="false">IF((FP44&lt;&gt;""),($F44=FM44)*($G44=FN44),"")</f>
        <v/>
      </c>
      <c r="FS44" s="281" t="str">
        <f aca="false">IF(FP44&lt;&gt;"",IF(ABS($F44-$G44)&gt;=PrSettings!$M$7,(ABS($F44-$G44-FM44+FN44)&lt;=1)*1,IF(AND(FP44,$F44=$G44,$F44&gt;=PrSettings!$M$6),(ABS(FM44-$F44)&lt;=1)*1,IF(AND(FP44,$F44+$G44&gt;=PrSettings!$M$8),(ABS(FM44-$F44)+ABS(FN44-$G44)&lt;=1)*1,""))),"")</f>
        <v/>
      </c>
      <c r="FT44" s="289"/>
      <c r="FV44" s="279" t="n">
        <f aca="false">$B44</f>
        <v>44</v>
      </c>
      <c r="FW44" s="280" t="str">
        <f aca="false">$C44</f>
        <v>Tunisia</v>
      </c>
      <c r="FX44" s="281" t="n">
        <f aca="false">$D44</f>
        <v>18</v>
      </c>
      <c r="FY44" s="280" t="str">
        <f aca="false">$E44</f>
        <v>Japan</v>
      </c>
      <c r="FZ44" s="284"/>
      <c r="GA44" s="284"/>
      <c r="GB44" s="288"/>
      <c r="GC44" s="281" t="str">
        <f aca="false">IF(($F44&lt;&gt;"")*($G44&lt;&gt;"")*(FZ44&lt;&gt;"")*(GA44&lt;&gt;""),($F44&gt;$G44)*(FZ44&gt;GA44)+($F44=$G44)*(FZ44=GA44)+($F44&lt;$G44)*(FZ44&lt;GA44),"")</f>
        <v/>
      </c>
      <c r="GD44" s="281" t="str">
        <f aca="false">IF((GC44&lt;&gt;""),IF(OR($F44&lt;&gt;$G44,PrSettings!$M$4="●"),(($F44-$G44)=(FZ44-GA44))*1,0),"")</f>
        <v/>
      </c>
      <c r="GE44" s="281" t="str">
        <f aca="false">IF((GC44&lt;&gt;""),($F44=FZ44)*($G44=GA44),"")</f>
        <v/>
      </c>
      <c r="GF44" s="281" t="str">
        <f aca="false">IF(GC44&lt;&gt;"",IF(ABS($F44-$G44)&gt;=PrSettings!$M$7,(ABS($F44-$G44-FZ44+GA44)&lt;=1)*1,IF(AND(GC44,$F44=$G44,$F44&gt;=PrSettings!$M$6),(ABS(FZ44-$F44)&lt;=1)*1,IF(AND(GC44,$F44+$G44&gt;=PrSettings!$M$8),(ABS(FZ44-$F44)+ABS(GA44-$G44)&lt;=1)*1,""))),"")</f>
        <v/>
      </c>
      <c r="GG44" s="289"/>
      <c r="GI44" s="279" t="n">
        <f aca="false">$B44</f>
        <v>44</v>
      </c>
      <c r="GJ44" s="280" t="str">
        <f aca="false">$C44</f>
        <v>Tunisia</v>
      </c>
      <c r="GK44" s="281" t="n">
        <f aca="false">$D44</f>
        <v>18</v>
      </c>
      <c r="GL44" s="280" t="str">
        <f aca="false">$E44</f>
        <v>Japan</v>
      </c>
      <c r="GM44" s="284"/>
      <c r="GN44" s="284"/>
      <c r="GO44" s="288"/>
      <c r="GP44" s="281" t="str">
        <f aca="false">IF(($F44&lt;&gt;"")*($G44&lt;&gt;"")*(GM44&lt;&gt;"")*(GN44&lt;&gt;""),($F44&gt;$G44)*(GM44&gt;GN44)+($F44=$G44)*(GM44=GN44)+($F44&lt;$G44)*(GM44&lt;GN44),"")</f>
        <v/>
      </c>
      <c r="GQ44" s="281" t="str">
        <f aca="false">IF((GP44&lt;&gt;""),IF(OR($F44&lt;&gt;$G44,PrSettings!$M$4="●"),(($F44-$G44)=(GM44-GN44))*1,0),"")</f>
        <v/>
      </c>
      <c r="GR44" s="281" t="str">
        <f aca="false">IF((GP44&lt;&gt;""),($F44=GM44)*($G44=GN44),"")</f>
        <v/>
      </c>
      <c r="GS44" s="281" t="str">
        <f aca="false">IF(GP44&lt;&gt;"",IF(ABS($F44-$G44)&gt;=PrSettings!$M$7,(ABS($F44-$G44-GM44+GN44)&lt;=1)*1,IF(AND(GP44,$F44=$G44,$F44&gt;=PrSettings!$M$6),(ABS(GM44-$F44)&lt;=1)*1,IF(AND(GP44,$F44+$G44&gt;=PrSettings!$M$8),(ABS(GM44-$F44)+ABS(GN44-$G44)&lt;=1)*1,""))),"")</f>
        <v/>
      </c>
      <c r="GT44" s="289"/>
      <c r="GV44" s="279" t="n">
        <f aca="false">$B44</f>
        <v>44</v>
      </c>
      <c r="GW44" s="280" t="str">
        <f aca="false">$C44</f>
        <v>Tunisia</v>
      </c>
      <c r="GX44" s="281" t="n">
        <f aca="false">$D44</f>
        <v>18</v>
      </c>
      <c r="GY44" s="280" t="str">
        <f aca="false">$E44</f>
        <v>Japan</v>
      </c>
      <c r="GZ44" s="284"/>
      <c r="HA44" s="284"/>
      <c r="HB44" s="288"/>
      <c r="HC44" s="281" t="str">
        <f aca="false">IF(($F44&lt;&gt;"")*($G44&lt;&gt;"")*(GZ44&lt;&gt;"")*(HA44&lt;&gt;""),($F44&gt;$G44)*(GZ44&gt;HA44)+($F44=$G44)*(GZ44=HA44)+($F44&lt;$G44)*(GZ44&lt;HA44),"")</f>
        <v/>
      </c>
      <c r="HD44" s="281" t="str">
        <f aca="false">IF((HC44&lt;&gt;""),IF(OR($F44&lt;&gt;$G44,PrSettings!$M$4="●"),(($F44-$G44)=(GZ44-HA44))*1,0),"")</f>
        <v/>
      </c>
      <c r="HE44" s="281" t="str">
        <f aca="false">IF((HC44&lt;&gt;""),($F44=GZ44)*($G44=HA44),"")</f>
        <v/>
      </c>
      <c r="HF44" s="281" t="str">
        <f aca="false">IF(HC44&lt;&gt;"",IF(ABS($F44-$G44)&gt;=PrSettings!$M$7,(ABS($F44-$G44-GZ44+HA44)&lt;=1)*1,IF(AND(HC44,$F44=$G44,$F44&gt;=PrSettings!$M$6),(ABS(GZ44-$F44)&lt;=1)*1,IF(AND(HC44,$F44+$G44&gt;=PrSettings!$M$8),(ABS(GZ44-$F44)+ABS(HA44-$G44)&lt;=1)*1,""))),"")</f>
        <v/>
      </c>
      <c r="HG44" s="289"/>
      <c r="HI44" s="279" t="n">
        <f aca="false">$B44</f>
        <v>44</v>
      </c>
      <c r="HJ44" s="280" t="str">
        <f aca="false">$C44</f>
        <v>Tunisia</v>
      </c>
      <c r="HK44" s="281" t="n">
        <f aca="false">$D44</f>
        <v>18</v>
      </c>
      <c r="HL44" s="280" t="str">
        <f aca="false">$E44</f>
        <v>Japan</v>
      </c>
      <c r="HM44" s="284"/>
      <c r="HN44" s="284"/>
      <c r="HO44" s="288"/>
      <c r="HP44" s="281" t="str">
        <f aca="false">IF(($F44&lt;&gt;"")*($G44&lt;&gt;"")*(HM44&lt;&gt;"")*(HN44&lt;&gt;""),($F44&gt;$G44)*(HM44&gt;HN44)+($F44=$G44)*(HM44=HN44)+($F44&lt;$G44)*(HM44&lt;HN44),"")</f>
        <v/>
      </c>
      <c r="HQ44" s="281" t="str">
        <f aca="false">IF((HP44&lt;&gt;""),IF(OR($F44&lt;&gt;$G44,PrSettings!$M$4="●"),(($F44-$G44)=(HM44-HN44))*1,0),"")</f>
        <v/>
      </c>
      <c r="HR44" s="281" t="str">
        <f aca="false">IF((HP44&lt;&gt;""),($F44=HM44)*($G44=HN44),"")</f>
        <v/>
      </c>
      <c r="HS44" s="281" t="str">
        <f aca="false">IF(HP44&lt;&gt;"",IF(ABS($F44-$G44)&gt;=PrSettings!$M$7,(ABS($F44-$G44-HM44+HN44)&lt;=1)*1,IF(AND(HP44,$F44=$G44,$F44&gt;=PrSettings!$M$6),(ABS(HM44-$F44)&lt;=1)*1,IF(AND(HP44,$F44+$G44&gt;=PrSettings!$M$8),(ABS(HM44-$F44)+ABS(HN44-$G44)&lt;=1)*1,""))),"")</f>
        <v/>
      </c>
      <c r="HT44" s="289"/>
      <c r="HV44" s="279" t="n">
        <f aca="false">$B44</f>
        <v>44</v>
      </c>
      <c r="HW44" s="280" t="str">
        <f aca="false">$C44</f>
        <v>Tunisia</v>
      </c>
      <c r="HX44" s="281" t="n">
        <f aca="false">$D44</f>
        <v>18</v>
      </c>
      <c r="HY44" s="280" t="str">
        <f aca="false">$E44</f>
        <v>Japan</v>
      </c>
      <c r="HZ44" s="284"/>
      <c r="IA44" s="284"/>
      <c r="IB44" s="288"/>
      <c r="IC44" s="281" t="str">
        <f aca="false">IF(($F44&lt;&gt;"")*($G44&lt;&gt;"")*(HZ44&lt;&gt;"")*(IA44&lt;&gt;""),($F44&gt;$G44)*(HZ44&gt;IA44)+($F44=$G44)*(HZ44=IA44)+($F44&lt;$G44)*(HZ44&lt;IA44),"")</f>
        <v/>
      </c>
      <c r="ID44" s="281" t="str">
        <f aca="false">IF((IC44&lt;&gt;""),IF(OR($F44&lt;&gt;$G44,PrSettings!$M$4="●"),(($F44-$G44)=(HZ44-IA44))*1,0),"")</f>
        <v/>
      </c>
      <c r="IE44" s="281" t="str">
        <f aca="false">IF((IC44&lt;&gt;""),($F44=HZ44)*($G44=IA44),"")</f>
        <v/>
      </c>
      <c r="IF44" s="281" t="str">
        <f aca="false">IF(IC44&lt;&gt;"",IF(ABS($F44-$G44)&gt;=PrSettings!$M$7,(ABS($F44-$G44-HZ44+IA44)&lt;=1)*1,IF(AND(IC44,$F44=$G44,$F44&gt;=PrSettings!$M$6),(ABS(HZ44-$F44)&lt;=1)*1,IF(AND(IC44,$F44+$G44&gt;=PrSettings!$M$8),(ABS(HZ44-$F44)+ABS(IA44-$G44)&lt;=1)*1,""))),"")</f>
        <v/>
      </c>
      <c r="IG44" s="289"/>
      <c r="II44" s="279" t="n">
        <f aca="false">$B44</f>
        <v>44</v>
      </c>
      <c r="IJ44" s="280" t="str">
        <f aca="false">$C44</f>
        <v>Tunisia</v>
      </c>
      <c r="IK44" s="281" t="n">
        <f aca="false">$D44</f>
        <v>18</v>
      </c>
      <c r="IL44" s="280" t="str">
        <f aca="false">$E44</f>
        <v>Japan</v>
      </c>
      <c r="IM44" s="284"/>
      <c r="IN44" s="284"/>
      <c r="IO44" s="288"/>
      <c r="IP44" s="281" t="str">
        <f aca="false">IF(($F44&lt;&gt;"")*($G44&lt;&gt;"")*(IM44&lt;&gt;"")*(IN44&lt;&gt;""),($F44&gt;$G44)*(IM44&gt;IN44)+($F44=$G44)*(IM44=IN44)+($F44&lt;$G44)*(IM44&lt;IN44),"")</f>
        <v/>
      </c>
      <c r="IQ44" s="281" t="str">
        <f aca="false">IF((IP44&lt;&gt;""),IF(OR($F44&lt;&gt;$G44,PrSettings!$M$4="●"),(($F44-$G44)=(IM44-IN44))*1,0),"")</f>
        <v/>
      </c>
      <c r="IR44" s="281" t="str">
        <f aca="false">IF((IP44&lt;&gt;""),($F44=IM44)*($G44=IN44),"")</f>
        <v/>
      </c>
      <c r="IS44" s="281" t="str">
        <f aca="false">IF(IP44&lt;&gt;"",IF(ABS($F44-$G44)&gt;=PrSettings!$M$7,(ABS($F44-$G44-IM44+IN44)&lt;=1)*1,IF(AND(IP44,$F44=$G44,$F44&gt;=PrSettings!$M$6),(ABS(IM44-$F44)&lt;=1)*1,IF(AND(IP44,$F44+$G44&gt;=PrSettings!$M$8),(ABS(IM44-$F44)+ABS(IN44-$G44)&lt;=1)*1,""))),"")</f>
        <v/>
      </c>
      <c r="IT44" s="289"/>
      <c r="IV44" s="279" t="n">
        <f aca="false">$B44</f>
        <v>44</v>
      </c>
      <c r="IW44" s="280" t="str">
        <f aca="false">$C44</f>
        <v>Tunisia</v>
      </c>
      <c r="IX44" s="281" t="n">
        <f aca="false">$D44</f>
        <v>18</v>
      </c>
      <c r="IY44" s="280" t="str">
        <f aca="false">$E44</f>
        <v>Japan</v>
      </c>
      <c r="IZ44" s="284"/>
      <c r="JA44" s="284"/>
      <c r="JB44" s="288"/>
      <c r="JC44" s="281" t="str">
        <f aca="false">IF(($F44&lt;&gt;"")*($G44&lt;&gt;"")*(IZ44&lt;&gt;"")*(JA44&lt;&gt;""),($F44&gt;$G44)*(IZ44&gt;JA44)+($F44=$G44)*(IZ44=JA44)+($F44&lt;$G44)*(IZ44&lt;JA44),"")</f>
        <v/>
      </c>
      <c r="JD44" s="281" t="str">
        <f aca="false">IF((JC44&lt;&gt;""),IF(OR($F44&lt;&gt;$G44,PrSettings!$M$4="●"),(($F44-$G44)=(IZ44-JA44))*1,0),"")</f>
        <v/>
      </c>
      <c r="JE44" s="281" t="str">
        <f aca="false">IF((JC44&lt;&gt;""),($F44=IZ44)*($G44=JA44),"")</f>
        <v/>
      </c>
      <c r="JF44" s="281" t="str">
        <f aca="false">IF(JC44&lt;&gt;"",IF(ABS($F44-$G44)&gt;=PrSettings!$M$7,(ABS($F44-$G44-IZ44+JA44)&lt;=1)*1,IF(AND(JC44,$F44=$G44,$F44&gt;=PrSettings!$M$6),(ABS(IZ44-$F44)&lt;=1)*1,IF(AND(JC44,$F44+$G44&gt;=PrSettings!$M$8),(ABS(IZ44-$F44)+ABS(JA44-$G44)&lt;=1)*1,""))),"")</f>
        <v/>
      </c>
      <c r="JG44" s="289"/>
      <c r="JI44" s="279" t="n">
        <f aca="false">$B44</f>
        <v>44</v>
      </c>
      <c r="JJ44" s="280" t="str">
        <f aca="false">$C44</f>
        <v>Tunisia</v>
      </c>
      <c r="JK44" s="281" t="n">
        <f aca="false">$D44</f>
        <v>18</v>
      </c>
      <c r="JL44" s="280" t="str">
        <f aca="false">$E44</f>
        <v>Japan</v>
      </c>
      <c r="JM44" s="284"/>
      <c r="JN44" s="284"/>
      <c r="JO44" s="288"/>
      <c r="JP44" s="281" t="str">
        <f aca="false">IF(($F44&lt;&gt;"")*($G44&lt;&gt;"")*(JM44&lt;&gt;"")*(JN44&lt;&gt;""),($F44&gt;$G44)*(JM44&gt;JN44)+($F44=$G44)*(JM44=JN44)+($F44&lt;$G44)*(JM44&lt;JN44),"")</f>
        <v/>
      </c>
      <c r="JQ44" s="281" t="str">
        <f aca="false">IF((JP44&lt;&gt;""),IF(OR($F44&lt;&gt;$G44,PrSettings!$M$4="●"),(($F44-$G44)=(JM44-JN44))*1,0),"")</f>
        <v/>
      </c>
      <c r="JR44" s="281" t="str">
        <f aca="false">IF((JP44&lt;&gt;""),($F44=JM44)*($G44=JN44),"")</f>
        <v/>
      </c>
      <c r="JS44" s="281" t="str">
        <f aca="false">IF(JP44&lt;&gt;"",IF(ABS($F44-$G44)&gt;=PrSettings!$M$7,(ABS($F44-$G44-JM44+JN44)&lt;=1)*1,IF(AND(JP44,$F44=$G44,$F44&gt;=PrSettings!$M$6),(ABS(JM44-$F44)&lt;=1)*1,IF(AND(JP44,$F44+$G44&gt;=PrSettings!$M$8),(ABS(JM44-$F44)+ABS(JN44-$G44)&lt;=1)*1,""))),"")</f>
        <v/>
      </c>
      <c r="JT44" s="289"/>
      <c r="JV44" s="279" t="n">
        <f aca="false">$B44</f>
        <v>44</v>
      </c>
      <c r="JW44" s="280" t="str">
        <f aca="false">$C44</f>
        <v>Tunisia</v>
      </c>
      <c r="JX44" s="281" t="n">
        <f aca="false">$D44</f>
        <v>18</v>
      </c>
      <c r="JY44" s="280" t="str">
        <f aca="false">$E44</f>
        <v>Japan</v>
      </c>
      <c r="JZ44" s="284"/>
      <c r="KA44" s="284"/>
      <c r="KB44" s="288"/>
      <c r="KC44" s="281" t="str">
        <f aca="false">IF(($F44&lt;&gt;"")*($G44&lt;&gt;"")*(JZ44&lt;&gt;"")*(KA44&lt;&gt;""),($F44&gt;$G44)*(JZ44&gt;KA44)+($F44=$G44)*(JZ44=KA44)+($F44&lt;$G44)*(JZ44&lt;KA44),"")</f>
        <v/>
      </c>
      <c r="KD44" s="281" t="str">
        <f aca="false">IF((KC44&lt;&gt;""),IF(OR($F44&lt;&gt;$G44,PrSettings!$M$4="●"),(($F44-$G44)=(JZ44-KA44))*1,0),"")</f>
        <v/>
      </c>
      <c r="KE44" s="281" t="str">
        <f aca="false">IF((KC44&lt;&gt;""),($F44=JZ44)*($G44=KA44),"")</f>
        <v/>
      </c>
      <c r="KF44" s="281" t="str">
        <f aca="false">IF(KC44&lt;&gt;"",IF(ABS($F44-$G44)&gt;=PrSettings!$M$7,(ABS($F44-$G44-JZ44+KA44)&lt;=1)*1,IF(AND(KC44,$F44=$G44,$F44&gt;=PrSettings!$M$6),(ABS(JZ44-$F44)&lt;=1)*1,IF(AND(KC44,$F44+$G44&gt;=PrSettings!$M$8),(ABS(JZ44-$F44)+ABS(KA44-$G44)&lt;=1)*1,""))),"")</f>
        <v/>
      </c>
      <c r="KG44" s="289"/>
      <c r="KI44" s="279" t="n">
        <f aca="false">$B44</f>
        <v>44</v>
      </c>
      <c r="KJ44" s="280" t="str">
        <f aca="false">$C44</f>
        <v>Tunisia</v>
      </c>
      <c r="KK44" s="281" t="n">
        <f aca="false">$D44</f>
        <v>18</v>
      </c>
      <c r="KL44" s="280" t="str">
        <f aca="false">$E44</f>
        <v>Japan</v>
      </c>
      <c r="KM44" s="284"/>
      <c r="KN44" s="284"/>
      <c r="KO44" s="288"/>
      <c r="KP44" s="281" t="str">
        <f aca="false">IF(($F44&lt;&gt;"")*($G44&lt;&gt;"")*(KM44&lt;&gt;"")*(KN44&lt;&gt;""),($F44&gt;$G44)*(KM44&gt;KN44)+($F44=$G44)*(KM44=KN44)+($F44&lt;$G44)*(KM44&lt;KN44),"")</f>
        <v/>
      </c>
      <c r="KQ44" s="281" t="str">
        <f aca="false">IF((KP44&lt;&gt;""),IF(OR($F44&lt;&gt;$G44,PrSettings!$M$4="●"),(($F44-$G44)=(KM44-KN44))*1,0),"")</f>
        <v/>
      </c>
      <c r="KR44" s="281" t="str">
        <f aca="false">IF((KP44&lt;&gt;""),($F44=KM44)*($G44=KN44),"")</f>
        <v/>
      </c>
      <c r="KS44" s="281" t="str">
        <f aca="false">IF(KP44&lt;&gt;"",IF(ABS($F44-$G44)&gt;=PrSettings!$M$7,(ABS($F44-$G44-KM44+KN44)&lt;=1)*1,IF(AND(KP44,$F44=$G44,$F44&gt;=PrSettings!$M$6),(ABS(KM44-$F44)&lt;=1)*1,IF(AND(KP44,$F44+$G44&gt;=PrSettings!$M$8),(ABS(KM44-$F44)+ABS(KN44-$G44)&lt;=1)*1,""))),"")</f>
        <v/>
      </c>
      <c r="KT44" s="289"/>
      <c r="KV44" s="279" t="n">
        <f aca="false">$B44</f>
        <v>44</v>
      </c>
      <c r="KW44" s="280" t="str">
        <f aca="false">$C44</f>
        <v>Tunisia</v>
      </c>
      <c r="KX44" s="281" t="n">
        <f aca="false">$D44</f>
        <v>18</v>
      </c>
      <c r="KY44" s="280" t="str">
        <f aca="false">$E44</f>
        <v>Japan</v>
      </c>
      <c r="KZ44" s="284"/>
      <c r="LA44" s="284"/>
      <c r="LB44" s="288"/>
      <c r="LC44" s="281" t="str">
        <f aca="false">IF(($F44&lt;&gt;"")*($G44&lt;&gt;"")*(KZ44&lt;&gt;"")*(LA44&lt;&gt;""),($F44&gt;$G44)*(KZ44&gt;LA44)+($F44=$G44)*(KZ44=LA44)+($F44&lt;$G44)*(KZ44&lt;LA44),"")</f>
        <v/>
      </c>
      <c r="LD44" s="281" t="str">
        <f aca="false">IF((LC44&lt;&gt;""),IF(OR($F44&lt;&gt;$G44,PrSettings!$M$4="●"),(($F44-$G44)=(KZ44-LA44))*1,0),"")</f>
        <v/>
      </c>
      <c r="LE44" s="281" t="str">
        <f aca="false">IF((LC44&lt;&gt;""),($F44=KZ44)*($G44=LA44),"")</f>
        <v/>
      </c>
      <c r="LF44" s="281" t="str">
        <f aca="false">IF(LC44&lt;&gt;"",IF(ABS($F44-$G44)&gt;=PrSettings!$M$7,(ABS($F44-$G44-KZ44+LA44)&lt;=1)*1,IF(AND(LC44,$F44=$G44,$F44&gt;=PrSettings!$M$6),(ABS(KZ44-$F44)&lt;=1)*1,IF(AND(LC44,$F44+$G44&gt;=PrSettings!$M$8),(ABS(KZ44-$F44)+ABS(LA44-$G44)&lt;=1)*1,""))),"")</f>
        <v/>
      </c>
      <c r="LG44" s="289"/>
      <c r="LI44" s="279" t="n">
        <f aca="false">$B44</f>
        <v>44</v>
      </c>
      <c r="LJ44" s="280" t="str">
        <f aca="false">$C44</f>
        <v>Tunisia</v>
      </c>
      <c r="LK44" s="281" t="n">
        <f aca="false">$D44</f>
        <v>18</v>
      </c>
      <c r="LL44" s="280" t="str">
        <f aca="false">$E44</f>
        <v>Japan</v>
      </c>
      <c r="LM44" s="284"/>
      <c r="LN44" s="284"/>
      <c r="LO44" s="288"/>
      <c r="LP44" s="281" t="str">
        <f aca="false">IF(($F44&lt;&gt;"")*($G44&lt;&gt;"")*(LM44&lt;&gt;"")*(LN44&lt;&gt;""),($F44&gt;$G44)*(LM44&gt;LN44)+($F44=$G44)*(LM44=LN44)+($F44&lt;$G44)*(LM44&lt;LN44),"")</f>
        <v/>
      </c>
      <c r="LQ44" s="281" t="str">
        <f aca="false">IF((LP44&lt;&gt;""),IF(OR($F44&lt;&gt;$G44,PrSettings!$M$4="●"),(($F44-$G44)=(LM44-LN44))*1,0),"")</f>
        <v/>
      </c>
      <c r="LR44" s="281" t="str">
        <f aca="false">IF((LP44&lt;&gt;""),($F44=LM44)*($G44=LN44),"")</f>
        <v/>
      </c>
      <c r="LS44" s="281" t="str">
        <f aca="false">IF(LP44&lt;&gt;"",IF(ABS($F44-$G44)&gt;=PrSettings!$M$7,(ABS($F44-$G44-LM44+LN44)&lt;=1)*1,IF(AND(LP44,$F44=$G44,$F44&gt;=PrSettings!$M$6),(ABS(LM44-$F44)&lt;=1)*1,IF(AND(LP44,$F44+$G44&gt;=PrSettings!$M$8),(ABS(LM44-$F44)+ABS(LN44-$G44)&lt;=1)*1,""))),"")</f>
        <v/>
      </c>
      <c r="LT44" s="289"/>
      <c r="LV44" s="279" t="n">
        <f aca="false">$B44</f>
        <v>44</v>
      </c>
      <c r="LW44" s="280" t="str">
        <f aca="false">$C44</f>
        <v>Tunisia</v>
      </c>
      <c r="LX44" s="281" t="n">
        <f aca="false">$D44</f>
        <v>18</v>
      </c>
      <c r="LY44" s="280" t="str">
        <f aca="false">$E44</f>
        <v>Japan</v>
      </c>
      <c r="LZ44" s="284"/>
      <c r="MA44" s="284"/>
      <c r="MB44" s="288"/>
      <c r="MC44" s="281" t="str">
        <f aca="false">IF(($F44&lt;&gt;"")*($G44&lt;&gt;"")*(LZ44&lt;&gt;"")*(MA44&lt;&gt;""),($F44&gt;$G44)*(LZ44&gt;MA44)+($F44=$G44)*(LZ44=MA44)+($F44&lt;$G44)*(LZ44&lt;MA44),"")</f>
        <v/>
      </c>
      <c r="MD44" s="281" t="str">
        <f aca="false">IF((MC44&lt;&gt;""),IF(OR($F44&lt;&gt;$G44,PrSettings!$M$4="●"),(($F44-$G44)=(LZ44-MA44))*1,0),"")</f>
        <v/>
      </c>
      <c r="ME44" s="281" t="str">
        <f aca="false">IF((MC44&lt;&gt;""),($F44=LZ44)*($G44=MA44),"")</f>
        <v/>
      </c>
      <c r="MF44" s="281" t="str">
        <f aca="false">IF(MC44&lt;&gt;"",IF(ABS($F44-$G44)&gt;=PrSettings!$M$7,(ABS($F44-$G44-LZ44+MA44)&lt;=1)*1,IF(AND(MC44,$F44=$G44,$F44&gt;=PrSettings!$M$6),(ABS(LZ44-$F44)&lt;=1)*1,IF(AND(MC44,$F44+$G44&gt;=PrSettings!$M$8),(ABS(LZ44-$F44)+ABS(MA44-$G44)&lt;=1)*1,""))),"")</f>
        <v/>
      </c>
      <c r="MG44" s="289"/>
    </row>
    <row r="45" customFormat="false" ht="15.75" hidden="false" customHeight="false" outlineLevel="0" collapsed="false">
      <c r="B45" s="279" t="n">
        <f aca="false">INDEX(Groups!$C$7:$C$65,MATCH(C45,Groups!$D$7:$D$65,0))</f>
        <v>18</v>
      </c>
      <c r="C45" s="280" t="str">
        <f aca="false">CalcF!$P$26</f>
        <v>Japan</v>
      </c>
      <c r="D45" s="281" t="n">
        <f aca="false">INDEX(Groups!$C$7:$C$65,MATCH(E45,Groups!$D$7:$D$65,0))</f>
        <v>38</v>
      </c>
      <c r="E45" s="280" t="str">
        <f aca="false">CalcF!$Q$26</f>
        <v>Sweden</v>
      </c>
      <c r="F45" s="282" t="n">
        <f aca="false">CalcF!$R$26</f>
        <v>1</v>
      </c>
      <c r="G45" s="283" t="n">
        <f aca="false">CalcF!$S$26</f>
        <v>1</v>
      </c>
      <c r="I45" s="279" t="n">
        <f aca="false">$B45</f>
        <v>18</v>
      </c>
      <c r="J45" s="280" t="str">
        <f aca="false">$C45</f>
        <v>Japan</v>
      </c>
      <c r="K45" s="281" t="n">
        <f aca="false">$D45</f>
        <v>38</v>
      </c>
      <c r="L45" s="280" t="str">
        <f aca="false">$E45</f>
        <v>Sweden</v>
      </c>
      <c r="M45" s="284"/>
      <c r="N45" s="284"/>
      <c r="O45" s="288"/>
      <c r="P45" s="281" t="str">
        <f aca="false">IF(($F45&lt;&gt;"")*($G45&lt;&gt;"")*(M45&lt;&gt;"")*(N45&lt;&gt;""),($F45&gt;$G45)*(M45&gt;N45)+($F45=$G45)*(M45=N45)+($F45&lt;$G45)*(M45&lt;N45),"")</f>
        <v/>
      </c>
      <c r="Q45" s="281" t="str">
        <f aca="false">IF((P45&lt;&gt;""),IF(OR($F45&lt;&gt;$G45,PrSettings!$M$4="●"),(($F45-$G45)=(M45-N45))*1,0),"")</f>
        <v/>
      </c>
      <c r="R45" s="281" t="str">
        <f aca="false">IF((P45&lt;&gt;""),($F45=M45)*($G45=N45),"")</f>
        <v/>
      </c>
      <c r="S45" s="281" t="str">
        <f aca="false">IF(P45&lt;&gt;"",IF(ABS($F45-$G45)&gt;=PrSettings!$M$7,(ABS($F45-$G45-M45+N45)&lt;=1)*1,IF(AND(P45,$F45=$G45,$F45&gt;=PrSettings!$M$6),(ABS(M45-$F45)&lt;=1)*1,IF(AND(P45,$F45+$G45&gt;=PrSettings!$M$8),(ABS(M45-$F45)+ABS(N45-$G45)&lt;=1)*1,""))),"")</f>
        <v/>
      </c>
      <c r="T45" s="289"/>
      <c r="V45" s="279" t="n">
        <f aca="false">$B45</f>
        <v>18</v>
      </c>
      <c r="W45" s="280" t="str">
        <f aca="false">$C45</f>
        <v>Japan</v>
      </c>
      <c r="X45" s="281" t="n">
        <f aca="false">$D45</f>
        <v>38</v>
      </c>
      <c r="Y45" s="280" t="str">
        <f aca="false">$E45</f>
        <v>Sweden</v>
      </c>
      <c r="Z45" s="284"/>
      <c r="AA45" s="284"/>
      <c r="AB45" s="288"/>
      <c r="AC45" s="281" t="str">
        <f aca="false">IF(($F45&lt;&gt;"")*($G45&lt;&gt;"")*(Z45&lt;&gt;"")*(AA45&lt;&gt;""),($F45&gt;$G45)*(Z45&gt;AA45)+($F45=$G45)*(Z45=AA45)+($F45&lt;$G45)*(Z45&lt;AA45),"")</f>
        <v/>
      </c>
      <c r="AD45" s="281" t="str">
        <f aca="false">IF((AC45&lt;&gt;""),IF(OR($F45&lt;&gt;$G45,PrSettings!$M$4="●"),(($F45-$G45)=(Z45-AA45))*1,0),"")</f>
        <v/>
      </c>
      <c r="AE45" s="281" t="str">
        <f aca="false">IF((AC45&lt;&gt;""),($F45=Z45)*($G45=AA45),"")</f>
        <v/>
      </c>
      <c r="AF45" s="281" t="str">
        <f aca="false">IF(AC45&lt;&gt;"",IF(ABS($F45-$G45)&gt;=PrSettings!$M$7,(ABS($F45-$G45-Z45+AA45)&lt;=1)*1,IF(AND(AC45,$F45=$G45,$F45&gt;=PrSettings!$M$6),(ABS(Z45-$F45)&lt;=1)*1,IF(AND(AC45,$F45+$G45&gt;=PrSettings!$M$8),(ABS(Z45-$F45)+ABS(AA45-$G45)&lt;=1)*1,""))),"")</f>
        <v/>
      </c>
      <c r="AG45" s="289"/>
      <c r="AI45" s="279" t="n">
        <f aca="false">$B45</f>
        <v>18</v>
      </c>
      <c r="AJ45" s="280" t="str">
        <f aca="false">$C45</f>
        <v>Japan</v>
      </c>
      <c r="AK45" s="281" t="n">
        <f aca="false">$D45</f>
        <v>38</v>
      </c>
      <c r="AL45" s="280" t="str">
        <f aca="false">$E45</f>
        <v>Sweden</v>
      </c>
      <c r="AM45" s="284"/>
      <c r="AN45" s="284"/>
      <c r="AO45" s="288"/>
      <c r="AP45" s="281" t="str">
        <f aca="false">IF(($F45&lt;&gt;"")*($G45&lt;&gt;"")*(AM45&lt;&gt;"")*(AN45&lt;&gt;""),($F45&gt;$G45)*(AM45&gt;AN45)+($F45=$G45)*(AM45=AN45)+($F45&lt;$G45)*(AM45&lt;AN45),"")</f>
        <v/>
      </c>
      <c r="AQ45" s="281" t="str">
        <f aca="false">IF((AP45&lt;&gt;""),IF(OR($F45&lt;&gt;$G45,PrSettings!$M$4="●"),(($F45-$G45)=(AM45-AN45))*1,0),"")</f>
        <v/>
      </c>
      <c r="AR45" s="281" t="str">
        <f aca="false">IF((AP45&lt;&gt;""),($F45=AM45)*($G45=AN45),"")</f>
        <v/>
      </c>
      <c r="AS45" s="281" t="str">
        <f aca="false">IF(AP45&lt;&gt;"",IF(ABS($F45-$G45)&gt;=PrSettings!$M$7,(ABS($F45-$G45-AM45+AN45)&lt;=1)*1,IF(AND(AP45,$F45=$G45,$F45&gt;=PrSettings!$M$6),(ABS(AM45-$F45)&lt;=1)*1,IF(AND(AP45,$F45+$G45&gt;=PrSettings!$M$8),(ABS(AM45-$F45)+ABS(AN45-$G45)&lt;=1)*1,""))),"")</f>
        <v/>
      </c>
      <c r="AT45" s="289"/>
      <c r="AV45" s="279" t="n">
        <f aca="false">$B45</f>
        <v>18</v>
      </c>
      <c r="AW45" s="280" t="str">
        <f aca="false">$C45</f>
        <v>Japan</v>
      </c>
      <c r="AX45" s="281" t="n">
        <f aca="false">$D45</f>
        <v>38</v>
      </c>
      <c r="AY45" s="280" t="str">
        <f aca="false">$E45</f>
        <v>Sweden</v>
      </c>
      <c r="AZ45" s="284"/>
      <c r="BA45" s="284"/>
      <c r="BB45" s="288"/>
      <c r="BC45" s="281" t="str">
        <f aca="false">IF(($F45&lt;&gt;"")*($G45&lt;&gt;"")*(AZ45&lt;&gt;"")*(BA45&lt;&gt;""),($F45&gt;$G45)*(AZ45&gt;BA45)+($F45=$G45)*(AZ45=BA45)+($F45&lt;$G45)*(AZ45&lt;BA45),"")</f>
        <v/>
      </c>
      <c r="BD45" s="281" t="str">
        <f aca="false">IF((BC45&lt;&gt;""),IF(OR($F45&lt;&gt;$G45,PrSettings!$M$4="●"),(($F45-$G45)=(AZ45-BA45))*1,0),"")</f>
        <v/>
      </c>
      <c r="BE45" s="281" t="str">
        <f aca="false">IF((BC45&lt;&gt;""),($F45=AZ45)*($G45=BA45),"")</f>
        <v/>
      </c>
      <c r="BF45" s="281" t="str">
        <f aca="false">IF(BC45&lt;&gt;"",IF(ABS($F45-$G45)&gt;=PrSettings!$M$7,(ABS($F45-$G45-AZ45+BA45)&lt;=1)*1,IF(AND(BC45,$F45=$G45,$F45&gt;=PrSettings!$M$6),(ABS(AZ45-$F45)&lt;=1)*1,IF(AND(BC45,$F45+$G45&gt;=PrSettings!$M$8),(ABS(AZ45-$F45)+ABS(BA45-$G45)&lt;=1)*1,""))),"")</f>
        <v/>
      </c>
      <c r="BG45" s="289"/>
      <c r="BI45" s="279" t="n">
        <f aca="false">$B45</f>
        <v>18</v>
      </c>
      <c r="BJ45" s="280" t="str">
        <f aca="false">$C45</f>
        <v>Japan</v>
      </c>
      <c r="BK45" s="281" t="n">
        <f aca="false">$D45</f>
        <v>38</v>
      </c>
      <c r="BL45" s="280" t="str">
        <f aca="false">$E45</f>
        <v>Sweden</v>
      </c>
      <c r="BM45" s="284"/>
      <c r="BN45" s="284"/>
      <c r="BO45" s="288"/>
      <c r="BP45" s="281" t="str">
        <f aca="false">IF(($F45&lt;&gt;"")*($G45&lt;&gt;"")*(BM45&lt;&gt;"")*(BN45&lt;&gt;""),($F45&gt;$G45)*(BM45&gt;BN45)+($F45=$G45)*(BM45=BN45)+($F45&lt;$G45)*(BM45&lt;BN45),"")</f>
        <v/>
      </c>
      <c r="BQ45" s="281" t="str">
        <f aca="false">IF((BP45&lt;&gt;""),IF(OR($F45&lt;&gt;$G45,PrSettings!$M$4="●"),(($F45-$G45)=(BM45-BN45))*1,0),"")</f>
        <v/>
      </c>
      <c r="BR45" s="281" t="str">
        <f aca="false">IF((BP45&lt;&gt;""),($F45=BM45)*($G45=BN45),"")</f>
        <v/>
      </c>
      <c r="BS45" s="281" t="str">
        <f aca="false">IF(BP45&lt;&gt;"",IF(ABS($F45-$G45)&gt;=PrSettings!$M$7,(ABS($F45-$G45-BM45+BN45)&lt;=1)*1,IF(AND(BP45,$F45=$G45,$F45&gt;=PrSettings!$M$6),(ABS(BM45-$F45)&lt;=1)*1,IF(AND(BP45,$F45+$G45&gt;=PrSettings!$M$8),(ABS(BM45-$F45)+ABS(BN45-$G45)&lt;=1)*1,""))),"")</f>
        <v/>
      </c>
      <c r="BT45" s="289"/>
      <c r="BV45" s="279" t="n">
        <f aca="false">$B45</f>
        <v>18</v>
      </c>
      <c r="BW45" s="280" t="str">
        <f aca="false">$C45</f>
        <v>Japan</v>
      </c>
      <c r="BX45" s="281" t="n">
        <f aca="false">$D45</f>
        <v>38</v>
      </c>
      <c r="BY45" s="280" t="str">
        <f aca="false">$E45</f>
        <v>Sweden</v>
      </c>
      <c r="BZ45" s="284"/>
      <c r="CA45" s="284"/>
      <c r="CB45" s="288"/>
      <c r="CC45" s="281" t="str">
        <f aca="false">IF(($F45&lt;&gt;"")*($G45&lt;&gt;"")*(BZ45&lt;&gt;"")*(CA45&lt;&gt;""),($F45&gt;$G45)*(BZ45&gt;CA45)+($F45=$G45)*(BZ45=CA45)+($F45&lt;$G45)*(BZ45&lt;CA45),"")</f>
        <v/>
      </c>
      <c r="CD45" s="281" t="str">
        <f aca="false">IF((CC45&lt;&gt;""),IF(OR($F45&lt;&gt;$G45,PrSettings!$M$4="●"),(($F45-$G45)=(BZ45-CA45))*1,0),"")</f>
        <v/>
      </c>
      <c r="CE45" s="281" t="str">
        <f aca="false">IF((CC45&lt;&gt;""),($F45=BZ45)*($G45=CA45),"")</f>
        <v/>
      </c>
      <c r="CF45" s="281" t="str">
        <f aca="false">IF(CC45&lt;&gt;"",IF(ABS($F45-$G45)&gt;=PrSettings!$M$7,(ABS($F45-$G45-BZ45+CA45)&lt;=1)*1,IF(AND(CC45,$F45=$G45,$F45&gt;=PrSettings!$M$6),(ABS(BZ45-$F45)&lt;=1)*1,IF(AND(CC45,$F45+$G45&gt;=PrSettings!$M$8),(ABS(BZ45-$F45)+ABS(CA45-$G45)&lt;=1)*1,""))),"")</f>
        <v/>
      </c>
      <c r="CG45" s="289"/>
      <c r="CI45" s="279" t="n">
        <f aca="false">$B45</f>
        <v>18</v>
      </c>
      <c r="CJ45" s="280" t="str">
        <f aca="false">$C45</f>
        <v>Japan</v>
      </c>
      <c r="CK45" s="281" t="n">
        <f aca="false">$D45</f>
        <v>38</v>
      </c>
      <c r="CL45" s="280" t="str">
        <f aca="false">$E45</f>
        <v>Sweden</v>
      </c>
      <c r="CM45" s="284"/>
      <c r="CN45" s="284"/>
      <c r="CO45" s="288"/>
      <c r="CP45" s="281" t="str">
        <f aca="false">IF(($F45&lt;&gt;"")*($G45&lt;&gt;"")*(CM45&lt;&gt;"")*(CN45&lt;&gt;""),($F45&gt;$G45)*(CM45&gt;CN45)+($F45=$G45)*(CM45=CN45)+($F45&lt;$G45)*(CM45&lt;CN45),"")</f>
        <v/>
      </c>
      <c r="CQ45" s="281" t="str">
        <f aca="false">IF((CP45&lt;&gt;""),IF(OR($F45&lt;&gt;$G45,PrSettings!$M$4="●"),(($F45-$G45)=(CM45-CN45))*1,0),"")</f>
        <v/>
      </c>
      <c r="CR45" s="281" t="str">
        <f aca="false">IF((CP45&lt;&gt;""),($F45=CM45)*($G45=CN45),"")</f>
        <v/>
      </c>
      <c r="CS45" s="281" t="str">
        <f aca="false">IF(CP45&lt;&gt;"",IF(ABS($F45-$G45)&gt;=PrSettings!$M$7,(ABS($F45-$G45-CM45+CN45)&lt;=1)*1,IF(AND(CP45,$F45=$G45,$F45&gt;=PrSettings!$M$6),(ABS(CM45-$F45)&lt;=1)*1,IF(AND(CP45,$F45+$G45&gt;=PrSettings!$M$8),(ABS(CM45-$F45)+ABS(CN45-$G45)&lt;=1)*1,""))),"")</f>
        <v/>
      </c>
      <c r="CT45" s="289"/>
      <c r="CV45" s="279" t="n">
        <f aca="false">$B45</f>
        <v>18</v>
      </c>
      <c r="CW45" s="280" t="str">
        <f aca="false">$C45</f>
        <v>Japan</v>
      </c>
      <c r="CX45" s="281" t="n">
        <f aca="false">$D45</f>
        <v>38</v>
      </c>
      <c r="CY45" s="280" t="str">
        <f aca="false">$E45</f>
        <v>Sweden</v>
      </c>
      <c r="CZ45" s="284"/>
      <c r="DA45" s="284"/>
      <c r="DB45" s="288"/>
      <c r="DC45" s="281" t="str">
        <f aca="false">IF(($F45&lt;&gt;"")*($G45&lt;&gt;"")*(CZ45&lt;&gt;"")*(DA45&lt;&gt;""),($F45&gt;$G45)*(CZ45&gt;DA45)+($F45=$G45)*(CZ45=DA45)+($F45&lt;$G45)*(CZ45&lt;DA45),"")</f>
        <v/>
      </c>
      <c r="DD45" s="281" t="str">
        <f aca="false">IF((DC45&lt;&gt;""),IF(OR($F45&lt;&gt;$G45,PrSettings!$M$4="●"),(($F45-$G45)=(CZ45-DA45))*1,0),"")</f>
        <v/>
      </c>
      <c r="DE45" s="281" t="str">
        <f aca="false">IF((DC45&lt;&gt;""),($F45=CZ45)*($G45=DA45),"")</f>
        <v/>
      </c>
      <c r="DF45" s="281" t="str">
        <f aca="false">IF(DC45&lt;&gt;"",IF(ABS($F45-$G45)&gt;=PrSettings!$M$7,(ABS($F45-$G45-CZ45+DA45)&lt;=1)*1,IF(AND(DC45,$F45=$G45,$F45&gt;=PrSettings!$M$6),(ABS(CZ45-$F45)&lt;=1)*1,IF(AND(DC45,$F45+$G45&gt;=PrSettings!$M$8),(ABS(CZ45-$F45)+ABS(DA45-$G45)&lt;=1)*1,""))),"")</f>
        <v/>
      </c>
      <c r="DG45" s="289"/>
      <c r="DI45" s="279" t="n">
        <f aca="false">$B45</f>
        <v>18</v>
      </c>
      <c r="DJ45" s="280" t="str">
        <f aca="false">$C45</f>
        <v>Japan</v>
      </c>
      <c r="DK45" s="281" t="n">
        <f aca="false">$D45</f>
        <v>38</v>
      </c>
      <c r="DL45" s="280" t="str">
        <f aca="false">$E45</f>
        <v>Sweden</v>
      </c>
      <c r="DM45" s="284"/>
      <c r="DN45" s="284"/>
      <c r="DO45" s="288"/>
      <c r="DP45" s="281" t="str">
        <f aca="false">IF(($F45&lt;&gt;"")*($G45&lt;&gt;"")*(DM45&lt;&gt;"")*(DN45&lt;&gt;""),($F45&gt;$G45)*(DM45&gt;DN45)+($F45=$G45)*(DM45=DN45)+($F45&lt;$G45)*(DM45&lt;DN45),"")</f>
        <v/>
      </c>
      <c r="DQ45" s="281" t="str">
        <f aca="false">IF((DP45&lt;&gt;""),IF(OR($F45&lt;&gt;$G45,PrSettings!$M$4="●"),(($F45-$G45)=(DM45-DN45))*1,0),"")</f>
        <v/>
      </c>
      <c r="DR45" s="281" t="str">
        <f aca="false">IF((DP45&lt;&gt;""),($F45=DM45)*($G45=DN45),"")</f>
        <v/>
      </c>
      <c r="DS45" s="281" t="str">
        <f aca="false">IF(DP45&lt;&gt;"",IF(ABS($F45-$G45)&gt;=PrSettings!$M$7,(ABS($F45-$G45-DM45+DN45)&lt;=1)*1,IF(AND(DP45,$F45=$G45,$F45&gt;=PrSettings!$M$6),(ABS(DM45-$F45)&lt;=1)*1,IF(AND(DP45,$F45+$G45&gt;=PrSettings!$M$8),(ABS(DM45-$F45)+ABS(DN45-$G45)&lt;=1)*1,""))),"")</f>
        <v/>
      </c>
      <c r="DT45" s="289"/>
      <c r="DV45" s="279" t="n">
        <f aca="false">$B45</f>
        <v>18</v>
      </c>
      <c r="DW45" s="280" t="str">
        <f aca="false">$C45</f>
        <v>Japan</v>
      </c>
      <c r="DX45" s="281" t="n">
        <f aca="false">$D45</f>
        <v>38</v>
      </c>
      <c r="DY45" s="280" t="str">
        <f aca="false">$E45</f>
        <v>Sweden</v>
      </c>
      <c r="DZ45" s="284"/>
      <c r="EA45" s="284"/>
      <c r="EB45" s="288"/>
      <c r="EC45" s="281" t="str">
        <f aca="false">IF(($F45&lt;&gt;"")*($G45&lt;&gt;"")*(DZ45&lt;&gt;"")*(EA45&lt;&gt;""),($F45&gt;$G45)*(DZ45&gt;EA45)+($F45=$G45)*(DZ45=EA45)+($F45&lt;$G45)*(DZ45&lt;EA45),"")</f>
        <v/>
      </c>
      <c r="ED45" s="281" t="str">
        <f aca="false">IF((EC45&lt;&gt;""),IF(OR($F45&lt;&gt;$G45,PrSettings!$M$4="●"),(($F45-$G45)=(DZ45-EA45))*1,0),"")</f>
        <v/>
      </c>
      <c r="EE45" s="281" t="str">
        <f aca="false">IF((EC45&lt;&gt;""),($F45=DZ45)*($G45=EA45),"")</f>
        <v/>
      </c>
      <c r="EF45" s="281" t="str">
        <f aca="false">IF(EC45&lt;&gt;"",IF(ABS($F45-$G45)&gt;=PrSettings!$M$7,(ABS($F45-$G45-DZ45+EA45)&lt;=1)*1,IF(AND(EC45,$F45=$G45,$F45&gt;=PrSettings!$M$6),(ABS(DZ45-$F45)&lt;=1)*1,IF(AND(EC45,$F45+$G45&gt;=PrSettings!$M$8),(ABS(DZ45-$F45)+ABS(EA45-$G45)&lt;=1)*1,""))),"")</f>
        <v/>
      </c>
      <c r="EG45" s="289"/>
      <c r="EI45" s="279" t="n">
        <f aca="false">$B45</f>
        <v>18</v>
      </c>
      <c r="EJ45" s="280" t="str">
        <f aca="false">$C45</f>
        <v>Japan</v>
      </c>
      <c r="EK45" s="281" t="n">
        <f aca="false">$D45</f>
        <v>38</v>
      </c>
      <c r="EL45" s="280" t="str">
        <f aca="false">$E45</f>
        <v>Sweden</v>
      </c>
      <c r="EM45" s="284"/>
      <c r="EN45" s="284"/>
      <c r="EO45" s="288"/>
      <c r="EP45" s="281" t="str">
        <f aca="false">IF(($F45&lt;&gt;"")*($G45&lt;&gt;"")*(EM45&lt;&gt;"")*(EN45&lt;&gt;""),($F45&gt;$G45)*(EM45&gt;EN45)+($F45=$G45)*(EM45=EN45)+($F45&lt;$G45)*(EM45&lt;EN45),"")</f>
        <v/>
      </c>
      <c r="EQ45" s="281" t="str">
        <f aca="false">IF((EP45&lt;&gt;""),IF(OR($F45&lt;&gt;$G45,PrSettings!$M$4="●"),(($F45-$G45)=(EM45-EN45))*1,0),"")</f>
        <v/>
      </c>
      <c r="ER45" s="281" t="str">
        <f aca="false">IF((EP45&lt;&gt;""),($F45=EM45)*($G45=EN45),"")</f>
        <v/>
      </c>
      <c r="ES45" s="281" t="str">
        <f aca="false">IF(EP45&lt;&gt;"",IF(ABS($F45-$G45)&gt;=PrSettings!$M$7,(ABS($F45-$G45-EM45+EN45)&lt;=1)*1,IF(AND(EP45,$F45=$G45,$F45&gt;=PrSettings!$M$6),(ABS(EM45-$F45)&lt;=1)*1,IF(AND(EP45,$F45+$G45&gt;=PrSettings!$M$8),(ABS(EM45-$F45)+ABS(EN45-$G45)&lt;=1)*1,""))),"")</f>
        <v/>
      </c>
      <c r="ET45" s="289"/>
      <c r="EV45" s="279" t="n">
        <f aca="false">$B45</f>
        <v>18</v>
      </c>
      <c r="EW45" s="280" t="str">
        <f aca="false">$C45</f>
        <v>Japan</v>
      </c>
      <c r="EX45" s="281" t="n">
        <f aca="false">$D45</f>
        <v>38</v>
      </c>
      <c r="EY45" s="280" t="str">
        <f aca="false">$E45</f>
        <v>Sweden</v>
      </c>
      <c r="EZ45" s="284"/>
      <c r="FA45" s="284"/>
      <c r="FB45" s="288"/>
      <c r="FC45" s="281" t="str">
        <f aca="false">IF(($F45&lt;&gt;"")*($G45&lt;&gt;"")*(EZ45&lt;&gt;"")*(FA45&lt;&gt;""),($F45&gt;$G45)*(EZ45&gt;FA45)+($F45=$G45)*(EZ45=FA45)+($F45&lt;$G45)*(EZ45&lt;FA45),"")</f>
        <v/>
      </c>
      <c r="FD45" s="281" t="str">
        <f aca="false">IF((FC45&lt;&gt;""),IF(OR($F45&lt;&gt;$G45,PrSettings!$M$4="●"),(($F45-$G45)=(EZ45-FA45))*1,0),"")</f>
        <v/>
      </c>
      <c r="FE45" s="281" t="str">
        <f aca="false">IF((FC45&lt;&gt;""),($F45=EZ45)*($G45=FA45),"")</f>
        <v/>
      </c>
      <c r="FF45" s="281" t="str">
        <f aca="false">IF(FC45&lt;&gt;"",IF(ABS($F45-$G45)&gt;=PrSettings!$M$7,(ABS($F45-$G45-EZ45+FA45)&lt;=1)*1,IF(AND(FC45,$F45=$G45,$F45&gt;=PrSettings!$M$6),(ABS(EZ45-$F45)&lt;=1)*1,IF(AND(FC45,$F45+$G45&gt;=PrSettings!$M$8),(ABS(EZ45-$F45)+ABS(FA45-$G45)&lt;=1)*1,""))),"")</f>
        <v/>
      </c>
      <c r="FG45" s="289"/>
      <c r="FI45" s="279" t="n">
        <f aca="false">$B45</f>
        <v>18</v>
      </c>
      <c r="FJ45" s="280" t="str">
        <f aca="false">$C45</f>
        <v>Japan</v>
      </c>
      <c r="FK45" s="281" t="n">
        <f aca="false">$D45</f>
        <v>38</v>
      </c>
      <c r="FL45" s="280" t="str">
        <f aca="false">$E45</f>
        <v>Sweden</v>
      </c>
      <c r="FM45" s="284"/>
      <c r="FN45" s="284"/>
      <c r="FO45" s="288"/>
      <c r="FP45" s="281" t="str">
        <f aca="false">IF(($F45&lt;&gt;"")*($G45&lt;&gt;"")*(FM45&lt;&gt;"")*(FN45&lt;&gt;""),($F45&gt;$G45)*(FM45&gt;FN45)+($F45=$G45)*(FM45=FN45)+($F45&lt;$G45)*(FM45&lt;FN45),"")</f>
        <v/>
      </c>
      <c r="FQ45" s="281" t="str">
        <f aca="false">IF((FP45&lt;&gt;""),IF(OR($F45&lt;&gt;$G45,PrSettings!$M$4="●"),(($F45-$G45)=(FM45-FN45))*1,0),"")</f>
        <v/>
      </c>
      <c r="FR45" s="281" t="str">
        <f aca="false">IF((FP45&lt;&gt;""),($F45=FM45)*($G45=FN45),"")</f>
        <v/>
      </c>
      <c r="FS45" s="281" t="str">
        <f aca="false">IF(FP45&lt;&gt;"",IF(ABS($F45-$G45)&gt;=PrSettings!$M$7,(ABS($F45-$G45-FM45+FN45)&lt;=1)*1,IF(AND(FP45,$F45=$G45,$F45&gt;=PrSettings!$M$6),(ABS(FM45-$F45)&lt;=1)*1,IF(AND(FP45,$F45+$G45&gt;=PrSettings!$M$8),(ABS(FM45-$F45)+ABS(FN45-$G45)&lt;=1)*1,""))),"")</f>
        <v/>
      </c>
      <c r="FT45" s="289"/>
      <c r="FV45" s="279" t="n">
        <f aca="false">$B45</f>
        <v>18</v>
      </c>
      <c r="FW45" s="280" t="str">
        <f aca="false">$C45</f>
        <v>Japan</v>
      </c>
      <c r="FX45" s="281" t="n">
        <f aca="false">$D45</f>
        <v>38</v>
      </c>
      <c r="FY45" s="280" t="str">
        <f aca="false">$E45</f>
        <v>Sweden</v>
      </c>
      <c r="FZ45" s="284"/>
      <c r="GA45" s="284"/>
      <c r="GB45" s="288"/>
      <c r="GC45" s="281" t="str">
        <f aca="false">IF(($F45&lt;&gt;"")*($G45&lt;&gt;"")*(FZ45&lt;&gt;"")*(GA45&lt;&gt;""),($F45&gt;$G45)*(FZ45&gt;GA45)+($F45=$G45)*(FZ45=GA45)+($F45&lt;$G45)*(FZ45&lt;GA45),"")</f>
        <v/>
      </c>
      <c r="GD45" s="281" t="str">
        <f aca="false">IF((GC45&lt;&gt;""),IF(OR($F45&lt;&gt;$G45,PrSettings!$M$4="●"),(($F45-$G45)=(FZ45-GA45))*1,0),"")</f>
        <v/>
      </c>
      <c r="GE45" s="281" t="str">
        <f aca="false">IF((GC45&lt;&gt;""),($F45=FZ45)*($G45=GA45),"")</f>
        <v/>
      </c>
      <c r="GF45" s="281" t="str">
        <f aca="false">IF(GC45&lt;&gt;"",IF(ABS($F45-$G45)&gt;=PrSettings!$M$7,(ABS($F45-$G45-FZ45+GA45)&lt;=1)*1,IF(AND(GC45,$F45=$G45,$F45&gt;=PrSettings!$M$6),(ABS(FZ45-$F45)&lt;=1)*1,IF(AND(GC45,$F45+$G45&gt;=PrSettings!$M$8),(ABS(FZ45-$F45)+ABS(GA45-$G45)&lt;=1)*1,""))),"")</f>
        <v/>
      </c>
      <c r="GG45" s="289"/>
      <c r="GI45" s="279" t="n">
        <f aca="false">$B45</f>
        <v>18</v>
      </c>
      <c r="GJ45" s="280" t="str">
        <f aca="false">$C45</f>
        <v>Japan</v>
      </c>
      <c r="GK45" s="281" t="n">
        <f aca="false">$D45</f>
        <v>38</v>
      </c>
      <c r="GL45" s="280" t="str">
        <f aca="false">$E45</f>
        <v>Sweden</v>
      </c>
      <c r="GM45" s="284"/>
      <c r="GN45" s="284"/>
      <c r="GO45" s="288"/>
      <c r="GP45" s="281" t="str">
        <f aca="false">IF(($F45&lt;&gt;"")*($G45&lt;&gt;"")*(GM45&lt;&gt;"")*(GN45&lt;&gt;""),($F45&gt;$G45)*(GM45&gt;GN45)+($F45=$G45)*(GM45=GN45)+($F45&lt;$G45)*(GM45&lt;GN45),"")</f>
        <v/>
      </c>
      <c r="GQ45" s="281" t="str">
        <f aca="false">IF((GP45&lt;&gt;""),IF(OR($F45&lt;&gt;$G45,PrSettings!$M$4="●"),(($F45-$G45)=(GM45-GN45))*1,0),"")</f>
        <v/>
      </c>
      <c r="GR45" s="281" t="str">
        <f aca="false">IF((GP45&lt;&gt;""),($F45=GM45)*($G45=GN45),"")</f>
        <v/>
      </c>
      <c r="GS45" s="281" t="str">
        <f aca="false">IF(GP45&lt;&gt;"",IF(ABS($F45-$G45)&gt;=PrSettings!$M$7,(ABS($F45-$G45-GM45+GN45)&lt;=1)*1,IF(AND(GP45,$F45=$G45,$F45&gt;=PrSettings!$M$6),(ABS(GM45-$F45)&lt;=1)*1,IF(AND(GP45,$F45+$G45&gt;=PrSettings!$M$8),(ABS(GM45-$F45)+ABS(GN45-$G45)&lt;=1)*1,""))),"")</f>
        <v/>
      </c>
      <c r="GT45" s="289"/>
      <c r="GV45" s="279" t="n">
        <f aca="false">$B45</f>
        <v>18</v>
      </c>
      <c r="GW45" s="280" t="str">
        <f aca="false">$C45</f>
        <v>Japan</v>
      </c>
      <c r="GX45" s="281" t="n">
        <f aca="false">$D45</f>
        <v>38</v>
      </c>
      <c r="GY45" s="280" t="str">
        <f aca="false">$E45</f>
        <v>Sweden</v>
      </c>
      <c r="GZ45" s="284"/>
      <c r="HA45" s="284"/>
      <c r="HB45" s="288"/>
      <c r="HC45" s="281" t="str">
        <f aca="false">IF(($F45&lt;&gt;"")*($G45&lt;&gt;"")*(GZ45&lt;&gt;"")*(HA45&lt;&gt;""),($F45&gt;$G45)*(GZ45&gt;HA45)+($F45=$G45)*(GZ45=HA45)+($F45&lt;$G45)*(GZ45&lt;HA45),"")</f>
        <v/>
      </c>
      <c r="HD45" s="281" t="str">
        <f aca="false">IF((HC45&lt;&gt;""),IF(OR($F45&lt;&gt;$G45,PrSettings!$M$4="●"),(($F45-$G45)=(GZ45-HA45))*1,0),"")</f>
        <v/>
      </c>
      <c r="HE45" s="281" t="str">
        <f aca="false">IF((HC45&lt;&gt;""),($F45=GZ45)*($G45=HA45),"")</f>
        <v/>
      </c>
      <c r="HF45" s="281" t="str">
        <f aca="false">IF(HC45&lt;&gt;"",IF(ABS($F45-$G45)&gt;=PrSettings!$M$7,(ABS($F45-$G45-GZ45+HA45)&lt;=1)*1,IF(AND(HC45,$F45=$G45,$F45&gt;=PrSettings!$M$6),(ABS(GZ45-$F45)&lt;=1)*1,IF(AND(HC45,$F45+$G45&gt;=PrSettings!$M$8),(ABS(GZ45-$F45)+ABS(HA45-$G45)&lt;=1)*1,""))),"")</f>
        <v/>
      </c>
      <c r="HG45" s="289"/>
      <c r="HI45" s="279" t="n">
        <f aca="false">$B45</f>
        <v>18</v>
      </c>
      <c r="HJ45" s="280" t="str">
        <f aca="false">$C45</f>
        <v>Japan</v>
      </c>
      <c r="HK45" s="281" t="n">
        <f aca="false">$D45</f>
        <v>38</v>
      </c>
      <c r="HL45" s="280" t="str">
        <f aca="false">$E45</f>
        <v>Sweden</v>
      </c>
      <c r="HM45" s="284"/>
      <c r="HN45" s="284"/>
      <c r="HO45" s="288"/>
      <c r="HP45" s="281" t="str">
        <f aca="false">IF(($F45&lt;&gt;"")*($G45&lt;&gt;"")*(HM45&lt;&gt;"")*(HN45&lt;&gt;""),($F45&gt;$G45)*(HM45&gt;HN45)+($F45=$G45)*(HM45=HN45)+($F45&lt;$G45)*(HM45&lt;HN45),"")</f>
        <v/>
      </c>
      <c r="HQ45" s="281" t="str">
        <f aca="false">IF((HP45&lt;&gt;""),IF(OR($F45&lt;&gt;$G45,PrSettings!$M$4="●"),(($F45-$G45)=(HM45-HN45))*1,0),"")</f>
        <v/>
      </c>
      <c r="HR45" s="281" t="str">
        <f aca="false">IF((HP45&lt;&gt;""),($F45=HM45)*($G45=HN45),"")</f>
        <v/>
      </c>
      <c r="HS45" s="281" t="str">
        <f aca="false">IF(HP45&lt;&gt;"",IF(ABS($F45-$G45)&gt;=PrSettings!$M$7,(ABS($F45-$G45-HM45+HN45)&lt;=1)*1,IF(AND(HP45,$F45=$G45,$F45&gt;=PrSettings!$M$6),(ABS(HM45-$F45)&lt;=1)*1,IF(AND(HP45,$F45+$G45&gt;=PrSettings!$M$8),(ABS(HM45-$F45)+ABS(HN45-$G45)&lt;=1)*1,""))),"")</f>
        <v/>
      </c>
      <c r="HT45" s="289"/>
      <c r="HV45" s="279" t="n">
        <f aca="false">$B45</f>
        <v>18</v>
      </c>
      <c r="HW45" s="280" t="str">
        <f aca="false">$C45</f>
        <v>Japan</v>
      </c>
      <c r="HX45" s="281" t="n">
        <f aca="false">$D45</f>
        <v>38</v>
      </c>
      <c r="HY45" s="280" t="str">
        <f aca="false">$E45</f>
        <v>Sweden</v>
      </c>
      <c r="HZ45" s="284"/>
      <c r="IA45" s="284"/>
      <c r="IB45" s="288"/>
      <c r="IC45" s="281" t="str">
        <f aca="false">IF(($F45&lt;&gt;"")*($G45&lt;&gt;"")*(HZ45&lt;&gt;"")*(IA45&lt;&gt;""),($F45&gt;$G45)*(HZ45&gt;IA45)+($F45=$G45)*(HZ45=IA45)+($F45&lt;$G45)*(HZ45&lt;IA45),"")</f>
        <v/>
      </c>
      <c r="ID45" s="281" t="str">
        <f aca="false">IF((IC45&lt;&gt;""),IF(OR($F45&lt;&gt;$G45,PrSettings!$M$4="●"),(($F45-$G45)=(HZ45-IA45))*1,0),"")</f>
        <v/>
      </c>
      <c r="IE45" s="281" t="str">
        <f aca="false">IF((IC45&lt;&gt;""),($F45=HZ45)*($G45=IA45),"")</f>
        <v/>
      </c>
      <c r="IF45" s="281" t="str">
        <f aca="false">IF(IC45&lt;&gt;"",IF(ABS($F45-$G45)&gt;=PrSettings!$M$7,(ABS($F45-$G45-HZ45+IA45)&lt;=1)*1,IF(AND(IC45,$F45=$G45,$F45&gt;=PrSettings!$M$6),(ABS(HZ45-$F45)&lt;=1)*1,IF(AND(IC45,$F45+$G45&gt;=PrSettings!$M$8),(ABS(HZ45-$F45)+ABS(IA45-$G45)&lt;=1)*1,""))),"")</f>
        <v/>
      </c>
      <c r="IG45" s="289"/>
      <c r="II45" s="279" t="n">
        <f aca="false">$B45</f>
        <v>18</v>
      </c>
      <c r="IJ45" s="280" t="str">
        <f aca="false">$C45</f>
        <v>Japan</v>
      </c>
      <c r="IK45" s="281" t="n">
        <f aca="false">$D45</f>
        <v>38</v>
      </c>
      <c r="IL45" s="280" t="str">
        <f aca="false">$E45</f>
        <v>Sweden</v>
      </c>
      <c r="IM45" s="284"/>
      <c r="IN45" s="284"/>
      <c r="IO45" s="288"/>
      <c r="IP45" s="281" t="str">
        <f aca="false">IF(($F45&lt;&gt;"")*($G45&lt;&gt;"")*(IM45&lt;&gt;"")*(IN45&lt;&gt;""),($F45&gt;$G45)*(IM45&gt;IN45)+($F45=$G45)*(IM45=IN45)+($F45&lt;$G45)*(IM45&lt;IN45),"")</f>
        <v/>
      </c>
      <c r="IQ45" s="281" t="str">
        <f aca="false">IF((IP45&lt;&gt;""),IF(OR($F45&lt;&gt;$G45,PrSettings!$M$4="●"),(($F45-$G45)=(IM45-IN45))*1,0),"")</f>
        <v/>
      </c>
      <c r="IR45" s="281" t="str">
        <f aca="false">IF((IP45&lt;&gt;""),($F45=IM45)*($G45=IN45),"")</f>
        <v/>
      </c>
      <c r="IS45" s="281" t="str">
        <f aca="false">IF(IP45&lt;&gt;"",IF(ABS($F45-$G45)&gt;=PrSettings!$M$7,(ABS($F45-$G45-IM45+IN45)&lt;=1)*1,IF(AND(IP45,$F45=$G45,$F45&gt;=PrSettings!$M$6),(ABS(IM45-$F45)&lt;=1)*1,IF(AND(IP45,$F45+$G45&gt;=PrSettings!$M$8),(ABS(IM45-$F45)+ABS(IN45-$G45)&lt;=1)*1,""))),"")</f>
        <v/>
      </c>
      <c r="IT45" s="289"/>
      <c r="IV45" s="279" t="n">
        <f aca="false">$B45</f>
        <v>18</v>
      </c>
      <c r="IW45" s="280" t="str">
        <f aca="false">$C45</f>
        <v>Japan</v>
      </c>
      <c r="IX45" s="281" t="n">
        <f aca="false">$D45</f>
        <v>38</v>
      </c>
      <c r="IY45" s="280" t="str">
        <f aca="false">$E45</f>
        <v>Sweden</v>
      </c>
      <c r="IZ45" s="284"/>
      <c r="JA45" s="284"/>
      <c r="JB45" s="288"/>
      <c r="JC45" s="281" t="str">
        <f aca="false">IF(($F45&lt;&gt;"")*($G45&lt;&gt;"")*(IZ45&lt;&gt;"")*(JA45&lt;&gt;""),($F45&gt;$G45)*(IZ45&gt;JA45)+($F45=$G45)*(IZ45=JA45)+($F45&lt;$G45)*(IZ45&lt;JA45),"")</f>
        <v/>
      </c>
      <c r="JD45" s="281" t="str">
        <f aca="false">IF((JC45&lt;&gt;""),IF(OR($F45&lt;&gt;$G45,PrSettings!$M$4="●"),(($F45-$G45)=(IZ45-JA45))*1,0),"")</f>
        <v/>
      </c>
      <c r="JE45" s="281" t="str">
        <f aca="false">IF((JC45&lt;&gt;""),($F45=IZ45)*($G45=JA45),"")</f>
        <v/>
      </c>
      <c r="JF45" s="281" t="str">
        <f aca="false">IF(JC45&lt;&gt;"",IF(ABS($F45-$G45)&gt;=PrSettings!$M$7,(ABS($F45-$G45-IZ45+JA45)&lt;=1)*1,IF(AND(JC45,$F45=$G45,$F45&gt;=PrSettings!$M$6),(ABS(IZ45-$F45)&lt;=1)*1,IF(AND(JC45,$F45+$G45&gt;=PrSettings!$M$8),(ABS(IZ45-$F45)+ABS(JA45-$G45)&lt;=1)*1,""))),"")</f>
        <v/>
      </c>
      <c r="JG45" s="289"/>
      <c r="JI45" s="279" t="n">
        <f aca="false">$B45</f>
        <v>18</v>
      </c>
      <c r="JJ45" s="280" t="str">
        <f aca="false">$C45</f>
        <v>Japan</v>
      </c>
      <c r="JK45" s="281" t="n">
        <f aca="false">$D45</f>
        <v>38</v>
      </c>
      <c r="JL45" s="280" t="str">
        <f aca="false">$E45</f>
        <v>Sweden</v>
      </c>
      <c r="JM45" s="284"/>
      <c r="JN45" s="284"/>
      <c r="JO45" s="288"/>
      <c r="JP45" s="281" t="str">
        <f aca="false">IF(($F45&lt;&gt;"")*($G45&lt;&gt;"")*(JM45&lt;&gt;"")*(JN45&lt;&gt;""),($F45&gt;$G45)*(JM45&gt;JN45)+($F45=$G45)*(JM45=JN45)+($F45&lt;$G45)*(JM45&lt;JN45),"")</f>
        <v/>
      </c>
      <c r="JQ45" s="281" t="str">
        <f aca="false">IF((JP45&lt;&gt;""),IF(OR($F45&lt;&gt;$G45,PrSettings!$M$4="●"),(($F45-$G45)=(JM45-JN45))*1,0),"")</f>
        <v/>
      </c>
      <c r="JR45" s="281" t="str">
        <f aca="false">IF((JP45&lt;&gt;""),($F45=JM45)*($G45=JN45),"")</f>
        <v/>
      </c>
      <c r="JS45" s="281" t="str">
        <f aca="false">IF(JP45&lt;&gt;"",IF(ABS($F45-$G45)&gt;=PrSettings!$M$7,(ABS($F45-$G45-JM45+JN45)&lt;=1)*1,IF(AND(JP45,$F45=$G45,$F45&gt;=PrSettings!$M$6),(ABS(JM45-$F45)&lt;=1)*1,IF(AND(JP45,$F45+$G45&gt;=PrSettings!$M$8),(ABS(JM45-$F45)+ABS(JN45-$G45)&lt;=1)*1,""))),"")</f>
        <v/>
      </c>
      <c r="JT45" s="289"/>
      <c r="JV45" s="279" t="n">
        <f aca="false">$B45</f>
        <v>18</v>
      </c>
      <c r="JW45" s="280" t="str">
        <f aca="false">$C45</f>
        <v>Japan</v>
      </c>
      <c r="JX45" s="281" t="n">
        <f aca="false">$D45</f>
        <v>38</v>
      </c>
      <c r="JY45" s="280" t="str">
        <f aca="false">$E45</f>
        <v>Sweden</v>
      </c>
      <c r="JZ45" s="284"/>
      <c r="KA45" s="284"/>
      <c r="KB45" s="288"/>
      <c r="KC45" s="281" t="str">
        <f aca="false">IF(($F45&lt;&gt;"")*($G45&lt;&gt;"")*(JZ45&lt;&gt;"")*(KA45&lt;&gt;""),($F45&gt;$G45)*(JZ45&gt;KA45)+($F45=$G45)*(JZ45=KA45)+($F45&lt;$G45)*(JZ45&lt;KA45),"")</f>
        <v/>
      </c>
      <c r="KD45" s="281" t="str">
        <f aca="false">IF((KC45&lt;&gt;""),IF(OR($F45&lt;&gt;$G45,PrSettings!$M$4="●"),(($F45-$G45)=(JZ45-KA45))*1,0),"")</f>
        <v/>
      </c>
      <c r="KE45" s="281" t="str">
        <f aca="false">IF((KC45&lt;&gt;""),($F45=JZ45)*($G45=KA45),"")</f>
        <v/>
      </c>
      <c r="KF45" s="281" t="str">
        <f aca="false">IF(KC45&lt;&gt;"",IF(ABS($F45-$G45)&gt;=PrSettings!$M$7,(ABS($F45-$G45-JZ45+KA45)&lt;=1)*1,IF(AND(KC45,$F45=$G45,$F45&gt;=PrSettings!$M$6),(ABS(JZ45-$F45)&lt;=1)*1,IF(AND(KC45,$F45+$G45&gt;=PrSettings!$M$8),(ABS(JZ45-$F45)+ABS(KA45-$G45)&lt;=1)*1,""))),"")</f>
        <v/>
      </c>
      <c r="KG45" s="289"/>
      <c r="KI45" s="279" t="n">
        <f aca="false">$B45</f>
        <v>18</v>
      </c>
      <c r="KJ45" s="280" t="str">
        <f aca="false">$C45</f>
        <v>Japan</v>
      </c>
      <c r="KK45" s="281" t="n">
        <f aca="false">$D45</f>
        <v>38</v>
      </c>
      <c r="KL45" s="280" t="str">
        <f aca="false">$E45</f>
        <v>Sweden</v>
      </c>
      <c r="KM45" s="284"/>
      <c r="KN45" s="284"/>
      <c r="KO45" s="288"/>
      <c r="KP45" s="281" t="str">
        <f aca="false">IF(($F45&lt;&gt;"")*($G45&lt;&gt;"")*(KM45&lt;&gt;"")*(KN45&lt;&gt;""),($F45&gt;$G45)*(KM45&gt;KN45)+($F45=$G45)*(KM45=KN45)+($F45&lt;$G45)*(KM45&lt;KN45),"")</f>
        <v/>
      </c>
      <c r="KQ45" s="281" t="str">
        <f aca="false">IF((KP45&lt;&gt;""),IF(OR($F45&lt;&gt;$G45,PrSettings!$M$4="●"),(($F45-$G45)=(KM45-KN45))*1,0),"")</f>
        <v/>
      </c>
      <c r="KR45" s="281" t="str">
        <f aca="false">IF((KP45&lt;&gt;""),($F45=KM45)*($G45=KN45),"")</f>
        <v/>
      </c>
      <c r="KS45" s="281" t="str">
        <f aca="false">IF(KP45&lt;&gt;"",IF(ABS($F45-$G45)&gt;=PrSettings!$M$7,(ABS($F45-$G45-KM45+KN45)&lt;=1)*1,IF(AND(KP45,$F45=$G45,$F45&gt;=PrSettings!$M$6),(ABS(KM45-$F45)&lt;=1)*1,IF(AND(KP45,$F45+$G45&gt;=PrSettings!$M$8),(ABS(KM45-$F45)+ABS(KN45-$G45)&lt;=1)*1,""))),"")</f>
        <v/>
      </c>
      <c r="KT45" s="289"/>
      <c r="KV45" s="279" t="n">
        <f aca="false">$B45</f>
        <v>18</v>
      </c>
      <c r="KW45" s="280" t="str">
        <f aca="false">$C45</f>
        <v>Japan</v>
      </c>
      <c r="KX45" s="281" t="n">
        <f aca="false">$D45</f>
        <v>38</v>
      </c>
      <c r="KY45" s="280" t="str">
        <f aca="false">$E45</f>
        <v>Sweden</v>
      </c>
      <c r="KZ45" s="284"/>
      <c r="LA45" s="284"/>
      <c r="LB45" s="288"/>
      <c r="LC45" s="281" t="str">
        <f aca="false">IF(($F45&lt;&gt;"")*($G45&lt;&gt;"")*(KZ45&lt;&gt;"")*(LA45&lt;&gt;""),($F45&gt;$G45)*(KZ45&gt;LA45)+($F45=$G45)*(KZ45=LA45)+($F45&lt;$G45)*(KZ45&lt;LA45),"")</f>
        <v/>
      </c>
      <c r="LD45" s="281" t="str">
        <f aca="false">IF((LC45&lt;&gt;""),IF(OR($F45&lt;&gt;$G45,PrSettings!$M$4="●"),(($F45-$G45)=(KZ45-LA45))*1,0),"")</f>
        <v/>
      </c>
      <c r="LE45" s="281" t="str">
        <f aca="false">IF((LC45&lt;&gt;""),($F45=KZ45)*($G45=LA45),"")</f>
        <v/>
      </c>
      <c r="LF45" s="281" t="str">
        <f aca="false">IF(LC45&lt;&gt;"",IF(ABS($F45-$G45)&gt;=PrSettings!$M$7,(ABS($F45-$G45-KZ45+LA45)&lt;=1)*1,IF(AND(LC45,$F45=$G45,$F45&gt;=PrSettings!$M$6),(ABS(KZ45-$F45)&lt;=1)*1,IF(AND(LC45,$F45+$G45&gt;=PrSettings!$M$8),(ABS(KZ45-$F45)+ABS(LA45-$G45)&lt;=1)*1,""))),"")</f>
        <v/>
      </c>
      <c r="LG45" s="289"/>
      <c r="LI45" s="279" t="n">
        <f aca="false">$B45</f>
        <v>18</v>
      </c>
      <c r="LJ45" s="280" t="str">
        <f aca="false">$C45</f>
        <v>Japan</v>
      </c>
      <c r="LK45" s="281" t="n">
        <f aca="false">$D45</f>
        <v>38</v>
      </c>
      <c r="LL45" s="280" t="str">
        <f aca="false">$E45</f>
        <v>Sweden</v>
      </c>
      <c r="LM45" s="284"/>
      <c r="LN45" s="284"/>
      <c r="LO45" s="288"/>
      <c r="LP45" s="281" t="str">
        <f aca="false">IF(($F45&lt;&gt;"")*($G45&lt;&gt;"")*(LM45&lt;&gt;"")*(LN45&lt;&gt;""),($F45&gt;$G45)*(LM45&gt;LN45)+($F45=$G45)*(LM45=LN45)+($F45&lt;$G45)*(LM45&lt;LN45),"")</f>
        <v/>
      </c>
      <c r="LQ45" s="281" t="str">
        <f aca="false">IF((LP45&lt;&gt;""),IF(OR($F45&lt;&gt;$G45,PrSettings!$M$4="●"),(($F45-$G45)=(LM45-LN45))*1,0),"")</f>
        <v/>
      </c>
      <c r="LR45" s="281" t="str">
        <f aca="false">IF((LP45&lt;&gt;""),($F45=LM45)*($G45=LN45),"")</f>
        <v/>
      </c>
      <c r="LS45" s="281" t="str">
        <f aca="false">IF(LP45&lt;&gt;"",IF(ABS($F45-$G45)&gt;=PrSettings!$M$7,(ABS($F45-$G45-LM45+LN45)&lt;=1)*1,IF(AND(LP45,$F45=$G45,$F45&gt;=PrSettings!$M$6),(ABS(LM45-$F45)&lt;=1)*1,IF(AND(LP45,$F45+$G45&gt;=PrSettings!$M$8),(ABS(LM45-$F45)+ABS(LN45-$G45)&lt;=1)*1,""))),"")</f>
        <v/>
      </c>
      <c r="LT45" s="289"/>
      <c r="LV45" s="279" t="n">
        <f aca="false">$B45</f>
        <v>18</v>
      </c>
      <c r="LW45" s="280" t="str">
        <f aca="false">$C45</f>
        <v>Japan</v>
      </c>
      <c r="LX45" s="281" t="n">
        <f aca="false">$D45</f>
        <v>38</v>
      </c>
      <c r="LY45" s="280" t="str">
        <f aca="false">$E45</f>
        <v>Sweden</v>
      </c>
      <c r="LZ45" s="284"/>
      <c r="MA45" s="284"/>
      <c r="MB45" s="288"/>
      <c r="MC45" s="281" t="str">
        <f aca="false">IF(($F45&lt;&gt;"")*($G45&lt;&gt;"")*(LZ45&lt;&gt;"")*(MA45&lt;&gt;""),($F45&gt;$G45)*(LZ45&gt;MA45)+($F45=$G45)*(LZ45=MA45)+($F45&lt;$G45)*(LZ45&lt;MA45),"")</f>
        <v/>
      </c>
      <c r="MD45" s="281" t="str">
        <f aca="false">IF((MC45&lt;&gt;""),IF(OR($F45&lt;&gt;$G45,PrSettings!$M$4="●"),(($F45-$G45)=(LZ45-MA45))*1,0),"")</f>
        <v/>
      </c>
      <c r="ME45" s="281" t="str">
        <f aca="false">IF((MC45&lt;&gt;""),($F45=LZ45)*($G45=MA45),"")</f>
        <v/>
      </c>
      <c r="MF45" s="281" t="str">
        <f aca="false">IF(MC45&lt;&gt;"",IF(ABS($F45-$G45)&gt;=PrSettings!$M$7,(ABS($F45-$G45-LZ45+MA45)&lt;=1)*1,IF(AND(MC45,$F45=$G45,$F45&gt;=PrSettings!$M$6),(ABS(LZ45-$F45)&lt;=1)*1,IF(AND(MC45,$F45+$G45&gt;=PrSettings!$M$8),(ABS(LZ45-$F45)+ABS(MA45-$G45)&lt;=1)*1,""))),"")</f>
        <v/>
      </c>
      <c r="MG45" s="289"/>
    </row>
    <row r="46" customFormat="false" ht="15.75" hidden="false" customHeight="false" outlineLevel="0" collapsed="false">
      <c r="B46" s="279" t="n">
        <f aca="false">INDEX(Groups!$C$7:$C$65,MATCH(C46,Groups!$D$7:$D$65,0))</f>
        <v>44</v>
      </c>
      <c r="C46" s="280" t="str">
        <f aca="false">CalcF!$P$27</f>
        <v>Tunisia</v>
      </c>
      <c r="D46" s="281" t="n">
        <f aca="false">INDEX(Groups!$C$7:$C$65,MATCH(E46,Groups!$D$7:$D$65,0))</f>
        <v>7</v>
      </c>
      <c r="E46" s="280" t="str">
        <f aca="false">CalcF!$Q$27</f>
        <v>Netherlands</v>
      </c>
      <c r="F46" s="282" t="n">
        <f aca="false">CalcF!$R$27</f>
        <v>0</v>
      </c>
      <c r="G46" s="283" t="n">
        <f aca="false">CalcF!$S$27</f>
        <v>2</v>
      </c>
      <c r="I46" s="279" t="n">
        <f aca="false">$B46</f>
        <v>44</v>
      </c>
      <c r="J46" s="280" t="str">
        <f aca="false">$C46</f>
        <v>Tunisia</v>
      </c>
      <c r="K46" s="281" t="n">
        <f aca="false">$D46</f>
        <v>7</v>
      </c>
      <c r="L46" s="280" t="str">
        <f aca="false">$E46</f>
        <v>Netherlands</v>
      </c>
      <c r="M46" s="284"/>
      <c r="N46" s="284"/>
      <c r="O46" s="290"/>
      <c r="P46" s="281" t="str">
        <f aca="false">IF(($F46&lt;&gt;"")*($G46&lt;&gt;"")*(M46&lt;&gt;"")*(N46&lt;&gt;""),($F46&gt;$G46)*(M46&gt;N46)+($F46=$G46)*(M46=N46)+($F46&lt;$G46)*(M46&lt;N46),"")</f>
        <v/>
      </c>
      <c r="Q46" s="281" t="str">
        <f aca="false">IF((P46&lt;&gt;""),IF(OR($F46&lt;&gt;$G46,PrSettings!$M$4="●"),(($F46-$G46)=(M46-N46))*1,0),"")</f>
        <v/>
      </c>
      <c r="R46" s="281" t="str">
        <f aca="false">IF((P46&lt;&gt;""),($F46=M46)*($G46=N46),"")</f>
        <v/>
      </c>
      <c r="S46" s="281" t="str">
        <f aca="false">IF(P46&lt;&gt;"",IF(ABS($F46-$G46)&gt;=PrSettings!$M$7,(ABS($F46-$G46-M46+N46)&lt;=1)*1,IF(AND(P46,$F46=$G46,$F46&gt;=PrSettings!$M$6),(ABS(M46-$F46)&lt;=1)*1,IF(AND(P46,$F46+$G46&gt;=PrSettings!$M$8),(ABS(M46-$F46)+ABS(N46-$G46)&lt;=1)*1,""))),"")</f>
        <v/>
      </c>
      <c r="T46" s="291"/>
      <c r="V46" s="279" t="n">
        <f aca="false">$B46</f>
        <v>44</v>
      </c>
      <c r="W46" s="280" t="str">
        <f aca="false">$C46</f>
        <v>Tunisia</v>
      </c>
      <c r="X46" s="281" t="n">
        <f aca="false">$D46</f>
        <v>7</v>
      </c>
      <c r="Y46" s="280" t="str">
        <f aca="false">$E46</f>
        <v>Netherlands</v>
      </c>
      <c r="Z46" s="284"/>
      <c r="AA46" s="284"/>
      <c r="AB46" s="290"/>
      <c r="AC46" s="281" t="str">
        <f aca="false">IF(($F46&lt;&gt;"")*($G46&lt;&gt;"")*(Z46&lt;&gt;"")*(AA46&lt;&gt;""),($F46&gt;$G46)*(Z46&gt;AA46)+($F46=$G46)*(Z46=AA46)+($F46&lt;$G46)*(Z46&lt;AA46),"")</f>
        <v/>
      </c>
      <c r="AD46" s="281" t="str">
        <f aca="false">IF((AC46&lt;&gt;""),IF(OR($F46&lt;&gt;$G46,PrSettings!$M$4="●"),(($F46-$G46)=(Z46-AA46))*1,0),"")</f>
        <v/>
      </c>
      <c r="AE46" s="281" t="str">
        <f aca="false">IF((AC46&lt;&gt;""),($F46=Z46)*($G46=AA46),"")</f>
        <v/>
      </c>
      <c r="AF46" s="281" t="str">
        <f aca="false">IF(AC46&lt;&gt;"",IF(ABS($F46-$G46)&gt;=PrSettings!$M$7,(ABS($F46-$G46-Z46+AA46)&lt;=1)*1,IF(AND(AC46,$F46=$G46,$F46&gt;=PrSettings!$M$6),(ABS(Z46-$F46)&lt;=1)*1,IF(AND(AC46,$F46+$G46&gt;=PrSettings!$M$8),(ABS(Z46-$F46)+ABS(AA46-$G46)&lt;=1)*1,""))),"")</f>
        <v/>
      </c>
      <c r="AG46" s="291"/>
      <c r="AI46" s="279" t="n">
        <f aca="false">$B46</f>
        <v>44</v>
      </c>
      <c r="AJ46" s="280" t="str">
        <f aca="false">$C46</f>
        <v>Tunisia</v>
      </c>
      <c r="AK46" s="281" t="n">
        <f aca="false">$D46</f>
        <v>7</v>
      </c>
      <c r="AL46" s="280" t="str">
        <f aca="false">$E46</f>
        <v>Netherlands</v>
      </c>
      <c r="AM46" s="284"/>
      <c r="AN46" s="284"/>
      <c r="AO46" s="290"/>
      <c r="AP46" s="281" t="str">
        <f aca="false">IF(($F46&lt;&gt;"")*($G46&lt;&gt;"")*(AM46&lt;&gt;"")*(AN46&lt;&gt;""),($F46&gt;$G46)*(AM46&gt;AN46)+($F46=$G46)*(AM46=AN46)+($F46&lt;$G46)*(AM46&lt;AN46),"")</f>
        <v/>
      </c>
      <c r="AQ46" s="281" t="str">
        <f aca="false">IF((AP46&lt;&gt;""),IF(OR($F46&lt;&gt;$G46,PrSettings!$M$4="●"),(($F46-$G46)=(AM46-AN46))*1,0),"")</f>
        <v/>
      </c>
      <c r="AR46" s="281" t="str">
        <f aca="false">IF((AP46&lt;&gt;""),($F46=AM46)*($G46=AN46),"")</f>
        <v/>
      </c>
      <c r="AS46" s="281" t="str">
        <f aca="false">IF(AP46&lt;&gt;"",IF(ABS($F46-$G46)&gt;=PrSettings!$M$7,(ABS($F46-$G46-AM46+AN46)&lt;=1)*1,IF(AND(AP46,$F46=$G46,$F46&gt;=PrSettings!$M$6),(ABS(AM46-$F46)&lt;=1)*1,IF(AND(AP46,$F46+$G46&gt;=PrSettings!$M$8),(ABS(AM46-$F46)+ABS(AN46-$G46)&lt;=1)*1,""))),"")</f>
        <v/>
      </c>
      <c r="AT46" s="291"/>
      <c r="AV46" s="279" t="n">
        <f aca="false">$B46</f>
        <v>44</v>
      </c>
      <c r="AW46" s="280" t="str">
        <f aca="false">$C46</f>
        <v>Tunisia</v>
      </c>
      <c r="AX46" s="281" t="n">
        <f aca="false">$D46</f>
        <v>7</v>
      </c>
      <c r="AY46" s="280" t="str">
        <f aca="false">$E46</f>
        <v>Netherlands</v>
      </c>
      <c r="AZ46" s="284"/>
      <c r="BA46" s="284"/>
      <c r="BB46" s="290"/>
      <c r="BC46" s="281" t="str">
        <f aca="false">IF(($F46&lt;&gt;"")*($G46&lt;&gt;"")*(AZ46&lt;&gt;"")*(BA46&lt;&gt;""),($F46&gt;$G46)*(AZ46&gt;BA46)+($F46=$G46)*(AZ46=BA46)+($F46&lt;$G46)*(AZ46&lt;BA46),"")</f>
        <v/>
      </c>
      <c r="BD46" s="281" t="str">
        <f aca="false">IF((BC46&lt;&gt;""),IF(OR($F46&lt;&gt;$G46,PrSettings!$M$4="●"),(($F46-$G46)=(AZ46-BA46))*1,0),"")</f>
        <v/>
      </c>
      <c r="BE46" s="281" t="str">
        <f aca="false">IF((BC46&lt;&gt;""),($F46=AZ46)*($G46=BA46),"")</f>
        <v/>
      </c>
      <c r="BF46" s="281" t="str">
        <f aca="false">IF(BC46&lt;&gt;"",IF(ABS($F46-$G46)&gt;=PrSettings!$M$7,(ABS($F46-$G46-AZ46+BA46)&lt;=1)*1,IF(AND(BC46,$F46=$G46,$F46&gt;=PrSettings!$M$6),(ABS(AZ46-$F46)&lt;=1)*1,IF(AND(BC46,$F46+$G46&gt;=PrSettings!$M$8),(ABS(AZ46-$F46)+ABS(BA46-$G46)&lt;=1)*1,""))),"")</f>
        <v/>
      </c>
      <c r="BG46" s="291"/>
      <c r="BI46" s="279" t="n">
        <f aca="false">$B46</f>
        <v>44</v>
      </c>
      <c r="BJ46" s="280" t="str">
        <f aca="false">$C46</f>
        <v>Tunisia</v>
      </c>
      <c r="BK46" s="281" t="n">
        <f aca="false">$D46</f>
        <v>7</v>
      </c>
      <c r="BL46" s="280" t="str">
        <f aca="false">$E46</f>
        <v>Netherlands</v>
      </c>
      <c r="BM46" s="284"/>
      <c r="BN46" s="284"/>
      <c r="BO46" s="290"/>
      <c r="BP46" s="281" t="str">
        <f aca="false">IF(($F46&lt;&gt;"")*($G46&lt;&gt;"")*(BM46&lt;&gt;"")*(BN46&lt;&gt;""),($F46&gt;$G46)*(BM46&gt;BN46)+($F46=$G46)*(BM46=BN46)+($F46&lt;$G46)*(BM46&lt;BN46),"")</f>
        <v/>
      </c>
      <c r="BQ46" s="281" t="str">
        <f aca="false">IF((BP46&lt;&gt;""),IF(OR($F46&lt;&gt;$G46,PrSettings!$M$4="●"),(($F46-$G46)=(BM46-BN46))*1,0),"")</f>
        <v/>
      </c>
      <c r="BR46" s="281" t="str">
        <f aca="false">IF((BP46&lt;&gt;""),($F46=BM46)*($G46=BN46),"")</f>
        <v/>
      </c>
      <c r="BS46" s="281" t="str">
        <f aca="false">IF(BP46&lt;&gt;"",IF(ABS($F46-$G46)&gt;=PrSettings!$M$7,(ABS($F46-$G46-BM46+BN46)&lt;=1)*1,IF(AND(BP46,$F46=$G46,$F46&gt;=PrSettings!$M$6),(ABS(BM46-$F46)&lt;=1)*1,IF(AND(BP46,$F46+$G46&gt;=PrSettings!$M$8),(ABS(BM46-$F46)+ABS(BN46-$G46)&lt;=1)*1,""))),"")</f>
        <v/>
      </c>
      <c r="BT46" s="291"/>
      <c r="BV46" s="279" t="n">
        <f aca="false">$B46</f>
        <v>44</v>
      </c>
      <c r="BW46" s="280" t="str">
        <f aca="false">$C46</f>
        <v>Tunisia</v>
      </c>
      <c r="BX46" s="281" t="n">
        <f aca="false">$D46</f>
        <v>7</v>
      </c>
      <c r="BY46" s="280" t="str">
        <f aca="false">$E46</f>
        <v>Netherlands</v>
      </c>
      <c r="BZ46" s="284"/>
      <c r="CA46" s="284"/>
      <c r="CB46" s="290"/>
      <c r="CC46" s="281" t="str">
        <f aca="false">IF(($F46&lt;&gt;"")*($G46&lt;&gt;"")*(BZ46&lt;&gt;"")*(CA46&lt;&gt;""),($F46&gt;$G46)*(BZ46&gt;CA46)+($F46=$G46)*(BZ46=CA46)+($F46&lt;$G46)*(BZ46&lt;CA46),"")</f>
        <v/>
      </c>
      <c r="CD46" s="281" t="str">
        <f aca="false">IF((CC46&lt;&gt;""),IF(OR($F46&lt;&gt;$G46,PrSettings!$M$4="●"),(($F46-$G46)=(BZ46-CA46))*1,0),"")</f>
        <v/>
      </c>
      <c r="CE46" s="281" t="str">
        <f aca="false">IF((CC46&lt;&gt;""),($F46=BZ46)*($G46=CA46),"")</f>
        <v/>
      </c>
      <c r="CF46" s="281" t="str">
        <f aca="false">IF(CC46&lt;&gt;"",IF(ABS($F46-$G46)&gt;=PrSettings!$M$7,(ABS($F46-$G46-BZ46+CA46)&lt;=1)*1,IF(AND(CC46,$F46=$G46,$F46&gt;=PrSettings!$M$6),(ABS(BZ46-$F46)&lt;=1)*1,IF(AND(CC46,$F46+$G46&gt;=PrSettings!$M$8),(ABS(BZ46-$F46)+ABS(CA46-$G46)&lt;=1)*1,""))),"")</f>
        <v/>
      </c>
      <c r="CG46" s="291"/>
      <c r="CI46" s="279" t="n">
        <f aca="false">$B46</f>
        <v>44</v>
      </c>
      <c r="CJ46" s="280" t="str">
        <f aca="false">$C46</f>
        <v>Tunisia</v>
      </c>
      <c r="CK46" s="281" t="n">
        <f aca="false">$D46</f>
        <v>7</v>
      </c>
      <c r="CL46" s="280" t="str">
        <f aca="false">$E46</f>
        <v>Netherlands</v>
      </c>
      <c r="CM46" s="284"/>
      <c r="CN46" s="284"/>
      <c r="CO46" s="290"/>
      <c r="CP46" s="281" t="str">
        <f aca="false">IF(($F46&lt;&gt;"")*($G46&lt;&gt;"")*(CM46&lt;&gt;"")*(CN46&lt;&gt;""),($F46&gt;$G46)*(CM46&gt;CN46)+($F46=$G46)*(CM46=CN46)+($F46&lt;$G46)*(CM46&lt;CN46),"")</f>
        <v/>
      </c>
      <c r="CQ46" s="281" t="str">
        <f aca="false">IF((CP46&lt;&gt;""),IF(OR($F46&lt;&gt;$G46,PrSettings!$M$4="●"),(($F46-$G46)=(CM46-CN46))*1,0),"")</f>
        <v/>
      </c>
      <c r="CR46" s="281" t="str">
        <f aca="false">IF((CP46&lt;&gt;""),($F46=CM46)*($G46=CN46),"")</f>
        <v/>
      </c>
      <c r="CS46" s="281" t="str">
        <f aca="false">IF(CP46&lt;&gt;"",IF(ABS($F46-$G46)&gt;=PrSettings!$M$7,(ABS($F46-$G46-CM46+CN46)&lt;=1)*1,IF(AND(CP46,$F46=$G46,$F46&gt;=PrSettings!$M$6),(ABS(CM46-$F46)&lt;=1)*1,IF(AND(CP46,$F46+$G46&gt;=PrSettings!$M$8),(ABS(CM46-$F46)+ABS(CN46-$G46)&lt;=1)*1,""))),"")</f>
        <v/>
      </c>
      <c r="CT46" s="291"/>
      <c r="CV46" s="279" t="n">
        <f aca="false">$B46</f>
        <v>44</v>
      </c>
      <c r="CW46" s="280" t="str">
        <f aca="false">$C46</f>
        <v>Tunisia</v>
      </c>
      <c r="CX46" s="281" t="n">
        <f aca="false">$D46</f>
        <v>7</v>
      </c>
      <c r="CY46" s="280" t="str">
        <f aca="false">$E46</f>
        <v>Netherlands</v>
      </c>
      <c r="CZ46" s="284"/>
      <c r="DA46" s="284"/>
      <c r="DB46" s="290"/>
      <c r="DC46" s="281" t="str">
        <f aca="false">IF(($F46&lt;&gt;"")*($G46&lt;&gt;"")*(CZ46&lt;&gt;"")*(DA46&lt;&gt;""),($F46&gt;$G46)*(CZ46&gt;DA46)+($F46=$G46)*(CZ46=DA46)+($F46&lt;$G46)*(CZ46&lt;DA46),"")</f>
        <v/>
      </c>
      <c r="DD46" s="281" t="str">
        <f aca="false">IF((DC46&lt;&gt;""),IF(OR($F46&lt;&gt;$G46,PrSettings!$M$4="●"),(($F46-$G46)=(CZ46-DA46))*1,0),"")</f>
        <v/>
      </c>
      <c r="DE46" s="281" t="str">
        <f aca="false">IF((DC46&lt;&gt;""),($F46=CZ46)*($G46=DA46),"")</f>
        <v/>
      </c>
      <c r="DF46" s="281" t="str">
        <f aca="false">IF(DC46&lt;&gt;"",IF(ABS($F46-$G46)&gt;=PrSettings!$M$7,(ABS($F46-$G46-CZ46+DA46)&lt;=1)*1,IF(AND(DC46,$F46=$G46,$F46&gt;=PrSettings!$M$6),(ABS(CZ46-$F46)&lt;=1)*1,IF(AND(DC46,$F46+$G46&gt;=PrSettings!$M$8),(ABS(CZ46-$F46)+ABS(DA46-$G46)&lt;=1)*1,""))),"")</f>
        <v/>
      </c>
      <c r="DG46" s="291"/>
      <c r="DI46" s="279" t="n">
        <f aca="false">$B46</f>
        <v>44</v>
      </c>
      <c r="DJ46" s="280" t="str">
        <f aca="false">$C46</f>
        <v>Tunisia</v>
      </c>
      <c r="DK46" s="281" t="n">
        <f aca="false">$D46</f>
        <v>7</v>
      </c>
      <c r="DL46" s="280" t="str">
        <f aca="false">$E46</f>
        <v>Netherlands</v>
      </c>
      <c r="DM46" s="284"/>
      <c r="DN46" s="284"/>
      <c r="DO46" s="290"/>
      <c r="DP46" s="281" t="str">
        <f aca="false">IF(($F46&lt;&gt;"")*($G46&lt;&gt;"")*(DM46&lt;&gt;"")*(DN46&lt;&gt;""),($F46&gt;$G46)*(DM46&gt;DN46)+($F46=$G46)*(DM46=DN46)+($F46&lt;$G46)*(DM46&lt;DN46),"")</f>
        <v/>
      </c>
      <c r="DQ46" s="281" t="str">
        <f aca="false">IF((DP46&lt;&gt;""),IF(OR($F46&lt;&gt;$G46,PrSettings!$M$4="●"),(($F46-$G46)=(DM46-DN46))*1,0),"")</f>
        <v/>
      </c>
      <c r="DR46" s="281" t="str">
        <f aca="false">IF((DP46&lt;&gt;""),($F46=DM46)*($G46=DN46),"")</f>
        <v/>
      </c>
      <c r="DS46" s="281" t="str">
        <f aca="false">IF(DP46&lt;&gt;"",IF(ABS($F46-$G46)&gt;=PrSettings!$M$7,(ABS($F46-$G46-DM46+DN46)&lt;=1)*1,IF(AND(DP46,$F46=$G46,$F46&gt;=PrSettings!$M$6),(ABS(DM46-$F46)&lt;=1)*1,IF(AND(DP46,$F46+$G46&gt;=PrSettings!$M$8),(ABS(DM46-$F46)+ABS(DN46-$G46)&lt;=1)*1,""))),"")</f>
        <v/>
      </c>
      <c r="DT46" s="291"/>
      <c r="DV46" s="279" t="n">
        <f aca="false">$B46</f>
        <v>44</v>
      </c>
      <c r="DW46" s="280" t="str">
        <f aca="false">$C46</f>
        <v>Tunisia</v>
      </c>
      <c r="DX46" s="281" t="n">
        <f aca="false">$D46</f>
        <v>7</v>
      </c>
      <c r="DY46" s="280" t="str">
        <f aca="false">$E46</f>
        <v>Netherlands</v>
      </c>
      <c r="DZ46" s="284"/>
      <c r="EA46" s="284"/>
      <c r="EB46" s="290"/>
      <c r="EC46" s="281" t="str">
        <f aca="false">IF(($F46&lt;&gt;"")*($G46&lt;&gt;"")*(DZ46&lt;&gt;"")*(EA46&lt;&gt;""),($F46&gt;$G46)*(DZ46&gt;EA46)+($F46=$G46)*(DZ46=EA46)+($F46&lt;$G46)*(DZ46&lt;EA46),"")</f>
        <v/>
      </c>
      <c r="ED46" s="281" t="str">
        <f aca="false">IF((EC46&lt;&gt;""),IF(OR($F46&lt;&gt;$G46,PrSettings!$M$4="●"),(($F46-$G46)=(DZ46-EA46))*1,0),"")</f>
        <v/>
      </c>
      <c r="EE46" s="281" t="str">
        <f aca="false">IF((EC46&lt;&gt;""),($F46=DZ46)*($G46=EA46),"")</f>
        <v/>
      </c>
      <c r="EF46" s="281" t="str">
        <f aca="false">IF(EC46&lt;&gt;"",IF(ABS($F46-$G46)&gt;=PrSettings!$M$7,(ABS($F46-$G46-DZ46+EA46)&lt;=1)*1,IF(AND(EC46,$F46=$G46,$F46&gt;=PrSettings!$M$6),(ABS(DZ46-$F46)&lt;=1)*1,IF(AND(EC46,$F46+$G46&gt;=PrSettings!$M$8),(ABS(DZ46-$F46)+ABS(EA46-$G46)&lt;=1)*1,""))),"")</f>
        <v/>
      </c>
      <c r="EG46" s="291"/>
      <c r="EI46" s="279" t="n">
        <f aca="false">$B46</f>
        <v>44</v>
      </c>
      <c r="EJ46" s="280" t="str">
        <f aca="false">$C46</f>
        <v>Tunisia</v>
      </c>
      <c r="EK46" s="281" t="n">
        <f aca="false">$D46</f>
        <v>7</v>
      </c>
      <c r="EL46" s="280" t="str">
        <f aca="false">$E46</f>
        <v>Netherlands</v>
      </c>
      <c r="EM46" s="284"/>
      <c r="EN46" s="284"/>
      <c r="EO46" s="290"/>
      <c r="EP46" s="281" t="str">
        <f aca="false">IF(($F46&lt;&gt;"")*($G46&lt;&gt;"")*(EM46&lt;&gt;"")*(EN46&lt;&gt;""),($F46&gt;$G46)*(EM46&gt;EN46)+($F46=$G46)*(EM46=EN46)+($F46&lt;$G46)*(EM46&lt;EN46),"")</f>
        <v/>
      </c>
      <c r="EQ46" s="281" t="str">
        <f aca="false">IF((EP46&lt;&gt;""),IF(OR($F46&lt;&gt;$G46,PrSettings!$M$4="●"),(($F46-$G46)=(EM46-EN46))*1,0),"")</f>
        <v/>
      </c>
      <c r="ER46" s="281" t="str">
        <f aca="false">IF((EP46&lt;&gt;""),($F46=EM46)*($G46=EN46),"")</f>
        <v/>
      </c>
      <c r="ES46" s="281" t="str">
        <f aca="false">IF(EP46&lt;&gt;"",IF(ABS($F46-$G46)&gt;=PrSettings!$M$7,(ABS($F46-$G46-EM46+EN46)&lt;=1)*1,IF(AND(EP46,$F46=$G46,$F46&gt;=PrSettings!$M$6),(ABS(EM46-$F46)&lt;=1)*1,IF(AND(EP46,$F46+$G46&gt;=PrSettings!$M$8),(ABS(EM46-$F46)+ABS(EN46-$G46)&lt;=1)*1,""))),"")</f>
        <v/>
      </c>
      <c r="ET46" s="291"/>
      <c r="EV46" s="279" t="n">
        <f aca="false">$B46</f>
        <v>44</v>
      </c>
      <c r="EW46" s="280" t="str">
        <f aca="false">$C46</f>
        <v>Tunisia</v>
      </c>
      <c r="EX46" s="281" t="n">
        <f aca="false">$D46</f>
        <v>7</v>
      </c>
      <c r="EY46" s="280" t="str">
        <f aca="false">$E46</f>
        <v>Netherlands</v>
      </c>
      <c r="EZ46" s="284"/>
      <c r="FA46" s="284"/>
      <c r="FB46" s="290"/>
      <c r="FC46" s="281" t="str">
        <f aca="false">IF(($F46&lt;&gt;"")*($G46&lt;&gt;"")*(EZ46&lt;&gt;"")*(FA46&lt;&gt;""),($F46&gt;$G46)*(EZ46&gt;FA46)+($F46=$G46)*(EZ46=FA46)+($F46&lt;$G46)*(EZ46&lt;FA46),"")</f>
        <v/>
      </c>
      <c r="FD46" s="281" t="str">
        <f aca="false">IF((FC46&lt;&gt;""),IF(OR($F46&lt;&gt;$G46,PrSettings!$M$4="●"),(($F46-$G46)=(EZ46-FA46))*1,0),"")</f>
        <v/>
      </c>
      <c r="FE46" s="281" t="str">
        <f aca="false">IF((FC46&lt;&gt;""),($F46=EZ46)*($G46=FA46),"")</f>
        <v/>
      </c>
      <c r="FF46" s="281" t="str">
        <f aca="false">IF(FC46&lt;&gt;"",IF(ABS($F46-$G46)&gt;=PrSettings!$M$7,(ABS($F46-$G46-EZ46+FA46)&lt;=1)*1,IF(AND(FC46,$F46=$G46,$F46&gt;=PrSettings!$M$6),(ABS(EZ46-$F46)&lt;=1)*1,IF(AND(FC46,$F46+$G46&gt;=PrSettings!$M$8),(ABS(EZ46-$F46)+ABS(FA46-$G46)&lt;=1)*1,""))),"")</f>
        <v/>
      </c>
      <c r="FG46" s="291"/>
      <c r="FI46" s="279" t="n">
        <f aca="false">$B46</f>
        <v>44</v>
      </c>
      <c r="FJ46" s="280" t="str">
        <f aca="false">$C46</f>
        <v>Tunisia</v>
      </c>
      <c r="FK46" s="281" t="n">
        <f aca="false">$D46</f>
        <v>7</v>
      </c>
      <c r="FL46" s="280" t="str">
        <f aca="false">$E46</f>
        <v>Netherlands</v>
      </c>
      <c r="FM46" s="284"/>
      <c r="FN46" s="284"/>
      <c r="FO46" s="290"/>
      <c r="FP46" s="281" t="str">
        <f aca="false">IF(($F46&lt;&gt;"")*($G46&lt;&gt;"")*(FM46&lt;&gt;"")*(FN46&lt;&gt;""),($F46&gt;$G46)*(FM46&gt;FN46)+($F46=$G46)*(FM46=FN46)+($F46&lt;$G46)*(FM46&lt;FN46),"")</f>
        <v/>
      </c>
      <c r="FQ46" s="281" t="str">
        <f aca="false">IF((FP46&lt;&gt;""),IF(OR($F46&lt;&gt;$G46,PrSettings!$M$4="●"),(($F46-$G46)=(FM46-FN46))*1,0),"")</f>
        <v/>
      </c>
      <c r="FR46" s="281" t="str">
        <f aca="false">IF((FP46&lt;&gt;""),($F46=FM46)*($G46=FN46),"")</f>
        <v/>
      </c>
      <c r="FS46" s="281" t="str">
        <f aca="false">IF(FP46&lt;&gt;"",IF(ABS($F46-$G46)&gt;=PrSettings!$M$7,(ABS($F46-$G46-FM46+FN46)&lt;=1)*1,IF(AND(FP46,$F46=$G46,$F46&gt;=PrSettings!$M$6),(ABS(FM46-$F46)&lt;=1)*1,IF(AND(FP46,$F46+$G46&gt;=PrSettings!$M$8),(ABS(FM46-$F46)+ABS(FN46-$G46)&lt;=1)*1,""))),"")</f>
        <v/>
      </c>
      <c r="FT46" s="291"/>
      <c r="FV46" s="279" t="n">
        <f aca="false">$B46</f>
        <v>44</v>
      </c>
      <c r="FW46" s="280" t="str">
        <f aca="false">$C46</f>
        <v>Tunisia</v>
      </c>
      <c r="FX46" s="281" t="n">
        <f aca="false">$D46</f>
        <v>7</v>
      </c>
      <c r="FY46" s="280" t="str">
        <f aca="false">$E46</f>
        <v>Netherlands</v>
      </c>
      <c r="FZ46" s="284"/>
      <c r="GA46" s="284"/>
      <c r="GB46" s="290"/>
      <c r="GC46" s="281" t="str">
        <f aca="false">IF(($F46&lt;&gt;"")*($G46&lt;&gt;"")*(FZ46&lt;&gt;"")*(GA46&lt;&gt;""),($F46&gt;$G46)*(FZ46&gt;GA46)+($F46=$G46)*(FZ46=GA46)+($F46&lt;$G46)*(FZ46&lt;GA46),"")</f>
        <v/>
      </c>
      <c r="GD46" s="281" t="str">
        <f aca="false">IF((GC46&lt;&gt;""),IF(OR($F46&lt;&gt;$G46,PrSettings!$M$4="●"),(($F46-$G46)=(FZ46-GA46))*1,0),"")</f>
        <v/>
      </c>
      <c r="GE46" s="281" t="str">
        <f aca="false">IF((GC46&lt;&gt;""),($F46=FZ46)*($G46=GA46),"")</f>
        <v/>
      </c>
      <c r="GF46" s="281" t="str">
        <f aca="false">IF(GC46&lt;&gt;"",IF(ABS($F46-$G46)&gt;=PrSettings!$M$7,(ABS($F46-$G46-FZ46+GA46)&lt;=1)*1,IF(AND(GC46,$F46=$G46,$F46&gt;=PrSettings!$M$6),(ABS(FZ46-$F46)&lt;=1)*1,IF(AND(GC46,$F46+$G46&gt;=PrSettings!$M$8),(ABS(FZ46-$F46)+ABS(GA46-$G46)&lt;=1)*1,""))),"")</f>
        <v/>
      </c>
      <c r="GG46" s="291"/>
      <c r="GI46" s="279" t="n">
        <f aca="false">$B46</f>
        <v>44</v>
      </c>
      <c r="GJ46" s="280" t="str">
        <f aca="false">$C46</f>
        <v>Tunisia</v>
      </c>
      <c r="GK46" s="281" t="n">
        <f aca="false">$D46</f>
        <v>7</v>
      </c>
      <c r="GL46" s="280" t="str">
        <f aca="false">$E46</f>
        <v>Netherlands</v>
      </c>
      <c r="GM46" s="284"/>
      <c r="GN46" s="284"/>
      <c r="GO46" s="290"/>
      <c r="GP46" s="281" t="str">
        <f aca="false">IF(($F46&lt;&gt;"")*($G46&lt;&gt;"")*(GM46&lt;&gt;"")*(GN46&lt;&gt;""),($F46&gt;$G46)*(GM46&gt;GN46)+($F46=$G46)*(GM46=GN46)+($F46&lt;$G46)*(GM46&lt;GN46),"")</f>
        <v/>
      </c>
      <c r="GQ46" s="281" t="str">
        <f aca="false">IF((GP46&lt;&gt;""),IF(OR($F46&lt;&gt;$G46,PrSettings!$M$4="●"),(($F46-$G46)=(GM46-GN46))*1,0),"")</f>
        <v/>
      </c>
      <c r="GR46" s="281" t="str">
        <f aca="false">IF((GP46&lt;&gt;""),($F46=GM46)*($G46=GN46),"")</f>
        <v/>
      </c>
      <c r="GS46" s="281" t="str">
        <f aca="false">IF(GP46&lt;&gt;"",IF(ABS($F46-$G46)&gt;=PrSettings!$M$7,(ABS($F46-$G46-GM46+GN46)&lt;=1)*1,IF(AND(GP46,$F46=$G46,$F46&gt;=PrSettings!$M$6),(ABS(GM46-$F46)&lt;=1)*1,IF(AND(GP46,$F46+$G46&gt;=PrSettings!$M$8),(ABS(GM46-$F46)+ABS(GN46-$G46)&lt;=1)*1,""))),"")</f>
        <v/>
      </c>
      <c r="GT46" s="291"/>
      <c r="GV46" s="279" t="n">
        <f aca="false">$B46</f>
        <v>44</v>
      </c>
      <c r="GW46" s="280" t="str">
        <f aca="false">$C46</f>
        <v>Tunisia</v>
      </c>
      <c r="GX46" s="281" t="n">
        <f aca="false">$D46</f>
        <v>7</v>
      </c>
      <c r="GY46" s="280" t="str">
        <f aca="false">$E46</f>
        <v>Netherlands</v>
      </c>
      <c r="GZ46" s="284"/>
      <c r="HA46" s="284"/>
      <c r="HB46" s="290"/>
      <c r="HC46" s="281" t="str">
        <f aca="false">IF(($F46&lt;&gt;"")*($G46&lt;&gt;"")*(GZ46&lt;&gt;"")*(HA46&lt;&gt;""),($F46&gt;$G46)*(GZ46&gt;HA46)+($F46=$G46)*(GZ46=HA46)+($F46&lt;$G46)*(GZ46&lt;HA46),"")</f>
        <v/>
      </c>
      <c r="HD46" s="281" t="str">
        <f aca="false">IF((HC46&lt;&gt;""),IF(OR($F46&lt;&gt;$G46,PrSettings!$M$4="●"),(($F46-$G46)=(GZ46-HA46))*1,0),"")</f>
        <v/>
      </c>
      <c r="HE46" s="281" t="str">
        <f aca="false">IF((HC46&lt;&gt;""),($F46=GZ46)*($G46=HA46),"")</f>
        <v/>
      </c>
      <c r="HF46" s="281" t="str">
        <f aca="false">IF(HC46&lt;&gt;"",IF(ABS($F46-$G46)&gt;=PrSettings!$M$7,(ABS($F46-$G46-GZ46+HA46)&lt;=1)*1,IF(AND(HC46,$F46=$G46,$F46&gt;=PrSettings!$M$6),(ABS(GZ46-$F46)&lt;=1)*1,IF(AND(HC46,$F46+$G46&gt;=PrSettings!$M$8),(ABS(GZ46-$F46)+ABS(HA46-$G46)&lt;=1)*1,""))),"")</f>
        <v/>
      </c>
      <c r="HG46" s="291"/>
      <c r="HI46" s="279" t="n">
        <f aca="false">$B46</f>
        <v>44</v>
      </c>
      <c r="HJ46" s="280" t="str">
        <f aca="false">$C46</f>
        <v>Tunisia</v>
      </c>
      <c r="HK46" s="281" t="n">
        <f aca="false">$D46</f>
        <v>7</v>
      </c>
      <c r="HL46" s="280" t="str">
        <f aca="false">$E46</f>
        <v>Netherlands</v>
      </c>
      <c r="HM46" s="284"/>
      <c r="HN46" s="284"/>
      <c r="HO46" s="290"/>
      <c r="HP46" s="281" t="str">
        <f aca="false">IF(($F46&lt;&gt;"")*($G46&lt;&gt;"")*(HM46&lt;&gt;"")*(HN46&lt;&gt;""),($F46&gt;$G46)*(HM46&gt;HN46)+($F46=$G46)*(HM46=HN46)+($F46&lt;$G46)*(HM46&lt;HN46),"")</f>
        <v/>
      </c>
      <c r="HQ46" s="281" t="str">
        <f aca="false">IF((HP46&lt;&gt;""),IF(OR($F46&lt;&gt;$G46,PrSettings!$M$4="●"),(($F46-$G46)=(HM46-HN46))*1,0),"")</f>
        <v/>
      </c>
      <c r="HR46" s="281" t="str">
        <f aca="false">IF((HP46&lt;&gt;""),($F46=HM46)*($G46=HN46),"")</f>
        <v/>
      </c>
      <c r="HS46" s="281" t="str">
        <f aca="false">IF(HP46&lt;&gt;"",IF(ABS($F46-$G46)&gt;=PrSettings!$M$7,(ABS($F46-$G46-HM46+HN46)&lt;=1)*1,IF(AND(HP46,$F46=$G46,$F46&gt;=PrSettings!$M$6),(ABS(HM46-$F46)&lt;=1)*1,IF(AND(HP46,$F46+$G46&gt;=PrSettings!$M$8),(ABS(HM46-$F46)+ABS(HN46-$G46)&lt;=1)*1,""))),"")</f>
        <v/>
      </c>
      <c r="HT46" s="291"/>
      <c r="HV46" s="279" t="n">
        <f aca="false">$B46</f>
        <v>44</v>
      </c>
      <c r="HW46" s="280" t="str">
        <f aca="false">$C46</f>
        <v>Tunisia</v>
      </c>
      <c r="HX46" s="281" t="n">
        <f aca="false">$D46</f>
        <v>7</v>
      </c>
      <c r="HY46" s="280" t="str">
        <f aca="false">$E46</f>
        <v>Netherlands</v>
      </c>
      <c r="HZ46" s="284"/>
      <c r="IA46" s="284"/>
      <c r="IB46" s="290"/>
      <c r="IC46" s="281" t="str">
        <f aca="false">IF(($F46&lt;&gt;"")*($G46&lt;&gt;"")*(HZ46&lt;&gt;"")*(IA46&lt;&gt;""),($F46&gt;$G46)*(HZ46&gt;IA46)+($F46=$G46)*(HZ46=IA46)+($F46&lt;$G46)*(HZ46&lt;IA46),"")</f>
        <v/>
      </c>
      <c r="ID46" s="281" t="str">
        <f aca="false">IF((IC46&lt;&gt;""),IF(OR($F46&lt;&gt;$G46,PrSettings!$M$4="●"),(($F46-$G46)=(HZ46-IA46))*1,0),"")</f>
        <v/>
      </c>
      <c r="IE46" s="281" t="str">
        <f aca="false">IF((IC46&lt;&gt;""),($F46=HZ46)*($G46=IA46),"")</f>
        <v/>
      </c>
      <c r="IF46" s="281" t="str">
        <f aca="false">IF(IC46&lt;&gt;"",IF(ABS($F46-$G46)&gt;=PrSettings!$M$7,(ABS($F46-$G46-HZ46+IA46)&lt;=1)*1,IF(AND(IC46,$F46=$G46,$F46&gt;=PrSettings!$M$6),(ABS(HZ46-$F46)&lt;=1)*1,IF(AND(IC46,$F46+$G46&gt;=PrSettings!$M$8),(ABS(HZ46-$F46)+ABS(IA46-$G46)&lt;=1)*1,""))),"")</f>
        <v/>
      </c>
      <c r="IG46" s="291"/>
      <c r="II46" s="279" t="n">
        <f aca="false">$B46</f>
        <v>44</v>
      </c>
      <c r="IJ46" s="280" t="str">
        <f aca="false">$C46</f>
        <v>Tunisia</v>
      </c>
      <c r="IK46" s="281" t="n">
        <f aca="false">$D46</f>
        <v>7</v>
      </c>
      <c r="IL46" s="280" t="str">
        <f aca="false">$E46</f>
        <v>Netherlands</v>
      </c>
      <c r="IM46" s="284"/>
      <c r="IN46" s="284"/>
      <c r="IO46" s="290"/>
      <c r="IP46" s="281" t="str">
        <f aca="false">IF(($F46&lt;&gt;"")*($G46&lt;&gt;"")*(IM46&lt;&gt;"")*(IN46&lt;&gt;""),($F46&gt;$G46)*(IM46&gt;IN46)+($F46=$G46)*(IM46=IN46)+($F46&lt;$G46)*(IM46&lt;IN46),"")</f>
        <v/>
      </c>
      <c r="IQ46" s="281" t="str">
        <f aca="false">IF((IP46&lt;&gt;""),IF(OR($F46&lt;&gt;$G46,PrSettings!$M$4="●"),(($F46-$G46)=(IM46-IN46))*1,0),"")</f>
        <v/>
      </c>
      <c r="IR46" s="281" t="str">
        <f aca="false">IF((IP46&lt;&gt;""),($F46=IM46)*($G46=IN46),"")</f>
        <v/>
      </c>
      <c r="IS46" s="281" t="str">
        <f aca="false">IF(IP46&lt;&gt;"",IF(ABS($F46-$G46)&gt;=PrSettings!$M$7,(ABS($F46-$G46-IM46+IN46)&lt;=1)*1,IF(AND(IP46,$F46=$G46,$F46&gt;=PrSettings!$M$6),(ABS(IM46-$F46)&lt;=1)*1,IF(AND(IP46,$F46+$G46&gt;=PrSettings!$M$8),(ABS(IM46-$F46)+ABS(IN46-$G46)&lt;=1)*1,""))),"")</f>
        <v/>
      </c>
      <c r="IT46" s="291"/>
      <c r="IV46" s="279" t="n">
        <f aca="false">$B46</f>
        <v>44</v>
      </c>
      <c r="IW46" s="280" t="str">
        <f aca="false">$C46</f>
        <v>Tunisia</v>
      </c>
      <c r="IX46" s="281" t="n">
        <f aca="false">$D46</f>
        <v>7</v>
      </c>
      <c r="IY46" s="280" t="str">
        <f aca="false">$E46</f>
        <v>Netherlands</v>
      </c>
      <c r="IZ46" s="284"/>
      <c r="JA46" s="284"/>
      <c r="JB46" s="290"/>
      <c r="JC46" s="281" t="str">
        <f aca="false">IF(($F46&lt;&gt;"")*($G46&lt;&gt;"")*(IZ46&lt;&gt;"")*(JA46&lt;&gt;""),($F46&gt;$G46)*(IZ46&gt;JA46)+($F46=$G46)*(IZ46=JA46)+($F46&lt;$G46)*(IZ46&lt;JA46),"")</f>
        <v/>
      </c>
      <c r="JD46" s="281" t="str">
        <f aca="false">IF((JC46&lt;&gt;""),IF(OR($F46&lt;&gt;$G46,PrSettings!$M$4="●"),(($F46-$G46)=(IZ46-JA46))*1,0),"")</f>
        <v/>
      </c>
      <c r="JE46" s="281" t="str">
        <f aca="false">IF((JC46&lt;&gt;""),($F46=IZ46)*($G46=JA46),"")</f>
        <v/>
      </c>
      <c r="JF46" s="281" t="str">
        <f aca="false">IF(JC46&lt;&gt;"",IF(ABS($F46-$G46)&gt;=PrSettings!$M$7,(ABS($F46-$G46-IZ46+JA46)&lt;=1)*1,IF(AND(JC46,$F46=$G46,$F46&gt;=PrSettings!$M$6),(ABS(IZ46-$F46)&lt;=1)*1,IF(AND(JC46,$F46+$G46&gt;=PrSettings!$M$8),(ABS(IZ46-$F46)+ABS(JA46-$G46)&lt;=1)*1,""))),"")</f>
        <v/>
      </c>
      <c r="JG46" s="291"/>
      <c r="JI46" s="279" t="n">
        <f aca="false">$B46</f>
        <v>44</v>
      </c>
      <c r="JJ46" s="280" t="str">
        <f aca="false">$C46</f>
        <v>Tunisia</v>
      </c>
      <c r="JK46" s="281" t="n">
        <f aca="false">$D46</f>
        <v>7</v>
      </c>
      <c r="JL46" s="280" t="str">
        <f aca="false">$E46</f>
        <v>Netherlands</v>
      </c>
      <c r="JM46" s="284"/>
      <c r="JN46" s="284"/>
      <c r="JO46" s="290"/>
      <c r="JP46" s="281" t="str">
        <f aca="false">IF(($F46&lt;&gt;"")*($G46&lt;&gt;"")*(JM46&lt;&gt;"")*(JN46&lt;&gt;""),($F46&gt;$G46)*(JM46&gt;JN46)+($F46=$G46)*(JM46=JN46)+($F46&lt;$G46)*(JM46&lt;JN46),"")</f>
        <v/>
      </c>
      <c r="JQ46" s="281" t="str">
        <f aca="false">IF((JP46&lt;&gt;""),IF(OR($F46&lt;&gt;$G46,PrSettings!$M$4="●"),(($F46-$G46)=(JM46-JN46))*1,0),"")</f>
        <v/>
      </c>
      <c r="JR46" s="281" t="str">
        <f aca="false">IF((JP46&lt;&gt;""),($F46=JM46)*($G46=JN46),"")</f>
        <v/>
      </c>
      <c r="JS46" s="281" t="str">
        <f aca="false">IF(JP46&lt;&gt;"",IF(ABS($F46-$G46)&gt;=PrSettings!$M$7,(ABS($F46-$G46-JM46+JN46)&lt;=1)*1,IF(AND(JP46,$F46=$G46,$F46&gt;=PrSettings!$M$6),(ABS(JM46-$F46)&lt;=1)*1,IF(AND(JP46,$F46+$G46&gt;=PrSettings!$M$8),(ABS(JM46-$F46)+ABS(JN46-$G46)&lt;=1)*1,""))),"")</f>
        <v/>
      </c>
      <c r="JT46" s="291"/>
      <c r="JV46" s="279" t="n">
        <f aca="false">$B46</f>
        <v>44</v>
      </c>
      <c r="JW46" s="280" t="str">
        <f aca="false">$C46</f>
        <v>Tunisia</v>
      </c>
      <c r="JX46" s="281" t="n">
        <f aca="false">$D46</f>
        <v>7</v>
      </c>
      <c r="JY46" s="280" t="str">
        <f aca="false">$E46</f>
        <v>Netherlands</v>
      </c>
      <c r="JZ46" s="284"/>
      <c r="KA46" s="284"/>
      <c r="KB46" s="290"/>
      <c r="KC46" s="281" t="str">
        <f aca="false">IF(($F46&lt;&gt;"")*($G46&lt;&gt;"")*(JZ46&lt;&gt;"")*(KA46&lt;&gt;""),($F46&gt;$G46)*(JZ46&gt;KA46)+($F46=$G46)*(JZ46=KA46)+($F46&lt;$G46)*(JZ46&lt;KA46),"")</f>
        <v/>
      </c>
      <c r="KD46" s="281" t="str">
        <f aca="false">IF((KC46&lt;&gt;""),IF(OR($F46&lt;&gt;$G46,PrSettings!$M$4="●"),(($F46-$G46)=(JZ46-KA46))*1,0),"")</f>
        <v/>
      </c>
      <c r="KE46" s="281" t="str">
        <f aca="false">IF((KC46&lt;&gt;""),($F46=JZ46)*($G46=KA46),"")</f>
        <v/>
      </c>
      <c r="KF46" s="281" t="str">
        <f aca="false">IF(KC46&lt;&gt;"",IF(ABS($F46-$G46)&gt;=PrSettings!$M$7,(ABS($F46-$G46-JZ46+KA46)&lt;=1)*1,IF(AND(KC46,$F46=$G46,$F46&gt;=PrSettings!$M$6),(ABS(JZ46-$F46)&lt;=1)*1,IF(AND(KC46,$F46+$G46&gt;=PrSettings!$M$8),(ABS(JZ46-$F46)+ABS(KA46-$G46)&lt;=1)*1,""))),"")</f>
        <v/>
      </c>
      <c r="KG46" s="291"/>
      <c r="KI46" s="279" t="n">
        <f aca="false">$B46</f>
        <v>44</v>
      </c>
      <c r="KJ46" s="280" t="str">
        <f aca="false">$C46</f>
        <v>Tunisia</v>
      </c>
      <c r="KK46" s="281" t="n">
        <f aca="false">$D46</f>
        <v>7</v>
      </c>
      <c r="KL46" s="280" t="str">
        <f aca="false">$E46</f>
        <v>Netherlands</v>
      </c>
      <c r="KM46" s="284"/>
      <c r="KN46" s="284"/>
      <c r="KO46" s="290"/>
      <c r="KP46" s="281" t="str">
        <f aca="false">IF(($F46&lt;&gt;"")*($G46&lt;&gt;"")*(KM46&lt;&gt;"")*(KN46&lt;&gt;""),($F46&gt;$G46)*(KM46&gt;KN46)+($F46=$G46)*(KM46=KN46)+($F46&lt;$G46)*(KM46&lt;KN46),"")</f>
        <v/>
      </c>
      <c r="KQ46" s="281" t="str">
        <f aca="false">IF((KP46&lt;&gt;""),IF(OR($F46&lt;&gt;$G46,PrSettings!$M$4="●"),(($F46-$G46)=(KM46-KN46))*1,0),"")</f>
        <v/>
      </c>
      <c r="KR46" s="281" t="str">
        <f aca="false">IF((KP46&lt;&gt;""),($F46=KM46)*($G46=KN46),"")</f>
        <v/>
      </c>
      <c r="KS46" s="281" t="str">
        <f aca="false">IF(KP46&lt;&gt;"",IF(ABS($F46-$G46)&gt;=PrSettings!$M$7,(ABS($F46-$G46-KM46+KN46)&lt;=1)*1,IF(AND(KP46,$F46=$G46,$F46&gt;=PrSettings!$M$6),(ABS(KM46-$F46)&lt;=1)*1,IF(AND(KP46,$F46+$G46&gt;=PrSettings!$M$8),(ABS(KM46-$F46)+ABS(KN46-$G46)&lt;=1)*1,""))),"")</f>
        <v/>
      </c>
      <c r="KT46" s="291"/>
      <c r="KV46" s="279" t="n">
        <f aca="false">$B46</f>
        <v>44</v>
      </c>
      <c r="KW46" s="280" t="str">
        <f aca="false">$C46</f>
        <v>Tunisia</v>
      </c>
      <c r="KX46" s="281" t="n">
        <f aca="false">$D46</f>
        <v>7</v>
      </c>
      <c r="KY46" s="280" t="str">
        <f aca="false">$E46</f>
        <v>Netherlands</v>
      </c>
      <c r="KZ46" s="284"/>
      <c r="LA46" s="284"/>
      <c r="LB46" s="290"/>
      <c r="LC46" s="281" t="str">
        <f aca="false">IF(($F46&lt;&gt;"")*($G46&lt;&gt;"")*(KZ46&lt;&gt;"")*(LA46&lt;&gt;""),($F46&gt;$G46)*(KZ46&gt;LA46)+($F46=$G46)*(KZ46=LA46)+($F46&lt;$G46)*(KZ46&lt;LA46),"")</f>
        <v/>
      </c>
      <c r="LD46" s="281" t="str">
        <f aca="false">IF((LC46&lt;&gt;""),IF(OR($F46&lt;&gt;$G46,PrSettings!$M$4="●"),(($F46-$G46)=(KZ46-LA46))*1,0),"")</f>
        <v/>
      </c>
      <c r="LE46" s="281" t="str">
        <f aca="false">IF((LC46&lt;&gt;""),($F46=KZ46)*($G46=LA46),"")</f>
        <v/>
      </c>
      <c r="LF46" s="281" t="str">
        <f aca="false">IF(LC46&lt;&gt;"",IF(ABS($F46-$G46)&gt;=PrSettings!$M$7,(ABS($F46-$G46-KZ46+LA46)&lt;=1)*1,IF(AND(LC46,$F46=$G46,$F46&gt;=PrSettings!$M$6),(ABS(KZ46-$F46)&lt;=1)*1,IF(AND(LC46,$F46+$G46&gt;=PrSettings!$M$8),(ABS(KZ46-$F46)+ABS(LA46-$G46)&lt;=1)*1,""))),"")</f>
        <v/>
      </c>
      <c r="LG46" s="291"/>
      <c r="LI46" s="279" t="n">
        <f aca="false">$B46</f>
        <v>44</v>
      </c>
      <c r="LJ46" s="280" t="str">
        <f aca="false">$C46</f>
        <v>Tunisia</v>
      </c>
      <c r="LK46" s="281" t="n">
        <f aca="false">$D46</f>
        <v>7</v>
      </c>
      <c r="LL46" s="280" t="str">
        <f aca="false">$E46</f>
        <v>Netherlands</v>
      </c>
      <c r="LM46" s="284"/>
      <c r="LN46" s="284"/>
      <c r="LO46" s="290"/>
      <c r="LP46" s="281" t="str">
        <f aca="false">IF(($F46&lt;&gt;"")*($G46&lt;&gt;"")*(LM46&lt;&gt;"")*(LN46&lt;&gt;""),($F46&gt;$G46)*(LM46&gt;LN46)+($F46=$G46)*(LM46=LN46)+($F46&lt;$G46)*(LM46&lt;LN46),"")</f>
        <v/>
      </c>
      <c r="LQ46" s="281" t="str">
        <f aca="false">IF((LP46&lt;&gt;""),IF(OR($F46&lt;&gt;$G46,PrSettings!$M$4="●"),(($F46-$G46)=(LM46-LN46))*1,0),"")</f>
        <v/>
      </c>
      <c r="LR46" s="281" t="str">
        <f aca="false">IF((LP46&lt;&gt;""),($F46=LM46)*($G46=LN46),"")</f>
        <v/>
      </c>
      <c r="LS46" s="281" t="str">
        <f aca="false">IF(LP46&lt;&gt;"",IF(ABS($F46-$G46)&gt;=PrSettings!$M$7,(ABS($F46-$G46-LM46+LN46)&lt;=1)*1,IF(AND(LP46,$F46=$G46,$F46&gt;=PrSettings!$M$6),(ABS(LM46-$F46)&lt;=1)*1,IF(AND(LP46,$F46+$G46&gt;=PrSettings!$M$8),(ABS(LM46-$F46)+ABS(LN46-$G46)&lt;=1)*1,""))),"")</f>
        <v/>
      </c>
      <c r="LT46" s="291"/>
      <c r="LV46" s="279" t="n">
        <f aca="false">$B46</f>
        <v>44</v>
      </c>
      <c r="LW46" s="280" t="str">
        <f aca="false">$C46</f>
        <v>Tunisia</v>
      </c>
      <c r="LX46" s="281" t="n">
        <f aca="false">$D46</f>
        <v>7</v>
      </c>
      <c r="LY46" s="280" t="str">
        <f aca="false">$E46</f>
        <v>Netherlands</v>
      </c>
      <c r="LZ46" s="284"/>
      <c r="MA46" s="284"/>
      <c r="MB46" s="290"/>
      <c r="MC46" s="281" t="str">
        <f aca="false">IF(($F46&lt;&gt;"")*($G46&lt;&gt;"")*(LZ46&lt;&gt;"")*(MA46&lt;&gt;""),($F46&gt;$G46)*(LZ46&gt;MA46)+($F46=$G46)*(LZ46=MA46)+($F46&lt;$G46)*(LZ46&lt;MA46),"")</f>
        <v/>
      </c>
      <c r="MD46" s="281" t="str">
        <f aca="false">IF((MC46&lt;&gt;""),IF(OR($F46&lt;&gt;$G46,PrSettings!$M$4="●"),(($F46-$G46)=(LZ46-MA46))*1,0),"")</f>
        <v/>
      </c>
      <c r="ME46" s="281" t="str">
        <f aca="false">IF((MC46&lt;&gt;""),($F46=LZ46)*($G46=MA46),"")</f>
        <v/>
      </c>
      <c r="MF46" s="281" t="str">
        <f aca="false">IF(MC46&lt;&gt;"",IF(ABS($F46-$G46)&gt;=PrSettings!$M$7,(ABS($F46-$G46-LZ46+MA46)&lt;=1)*1,IF(AND(MC46,$F46=$G46,$F46&gt;=PrSettings!$M$6),(ABS(LZ46-$F46)&lt;=1)*1,IF(AND(MC46,$F46+$G46&gt;=PrSettings!$M$8),(ABS(LZ46-$F46)+ABS(MA46-$G46)&lt;=1)*1,""))),"")</f>
        <v/>
      </c>
      <c r="MG46" s="291"/>
    </row>
    <row r="47" customFormat="false" ht="24" hidden="false" customHeight="true" outlineLevel="0" collapsed="false">
      <c r="A47" s="268"/>
      <c r="B47" s="269" t="str">
        <f aca="false">Language!$E$130&amp;" G"</f>
        <v>Group G</v>
      </c>
      <c r="C47" s="270"/>
      <c r="D47" s="271"/>
      <c r="E47" s="272"/>
      <c r="F47" s="273"/>
      <c r="G47" s="274"/>
      <c r="I47" s="269" t="str">
        <f aca="false">$B47</f>
        <v>Group G</v>
      </c>
      <c r="J47" s="271"/>
      <c r="K47" s="271"/>
      <c r="L47" s="272"/>
      <c r="M47" s="275"/>
      <c r="N47" s="276"/>
      <c r="O47" s="273"/>
      <c r="P47" s="277"/>
      <c r="Q47" s="277"/>
      <c r="R47" s="272"/>
      <c r="S47" s="272"/>
      <c r="T47" s="278"/>
      <c r="V47" s="269" t="str">
        <f aca="false">$B47</f>
        <v>Group G</v>
      </c>
      <c r="W47" s="271"/>
      <c r="X47" s="271"/>
      <c r="Y47" s="272"/>
      <c r="Z47" s="275"/>
      <c r="AA47" s="276"/>
      <c r="AB47" s="273"/>
      <c r="AC47" s="277"/>
      <c r="AD47" s="277"/>
      <c r="AE47" s="272"/>
      <c r="AF47" s="272"/>
      <c r="AG47" s="278"/>
      <c r="AI47" s="269" t="str">
        <f aca="false">$B47</f>
        <v>Group G</v>
      </c>
      <c r="AJ47" s="271"/>
      <c r="AK47" s="271"/>
      <c r="AL47" s="272"/>
      <c r="AM47" s="275"/>
      <c r="AN47" s="276"/>
      <c r="AO47" s="273"/>
      <c r="AP47" s="277"/>
      <c r="AQ47" s="277"/>
      <c r="AR47" s="272"/>
      <c r="AS47" s="272"/>
      <c r="AT47" s="278"/>
      <c r="AV47" s="269" t="str">
        <f aca="false">$B47</f>
        <v>Group G</v>
      </c>
      <c r="AW47" s="271"/>
      <c r="AX47" s="271"/>
      <c r="AY47" s="272"/>
      <c r="AZ47" s="275"/>
      <c r="BA47" s="276"/>
      <c r="BB47" s="273"/>
      <c r="BC47" s="277"/>
      <c r="BD47" s="277"/>
      <c r="BE47" s="272"/>
      <c r="BF47" s="272"/>
      <c r="BG47" s="278"/>
      <c r="BI47" s="269" t="str">
        <f aca="false">$B47</f>
        <v>Group G</v>
      </c>
      <c r="BJ47" s="271"/>
      <c r="BK47" s="271"/>
      <c r="BL47" s="272"/>
      <c r="BM47" s="275"/>
      <c r="BN47" s="276"/>
      <c r="BO47" s="273"/>
      <c r="BP47" s="277"/>
      <c r="BQ47" s="277"/>
      <c r="BR47" s="272"/>
      <c r="BS47" s="272"/>
      <c r="BT47" s="278"/>
      <c r="BV47" s="269" t="str">
        <f aca="false">$B47</f>
        <v>Group G</v>
      </c>
      <c r="BW47" s="271"/>
      <c r="BX47" s="271"/>
      <c r="BY47" s="272"/>
      <c r="BZ47" s="275"/>
      <c r="CA47" s="276"/>
      <c r="CB47" s="273"/>
      <c r="CC47" s="277"/>
      <c r="CD47" s="277"/>
      <c r="CE47" s="272"/>
      <c r="CF47" s="272"/>
      <c r="CG47" s="278"/>
      <c r="CI47" s="269" t="str">
        <f aca="false">$B47</f>
        <v>Group G</v>
      </c>
      <c r="CJ47" s="271"/>
      <c r="CK47" s="271"/>
      <c r="CL47" s="272"/>
      <c r="CM47" s="275"/>
      <c r="CN47" s="276"/>
      <c r="CO47" s="273"/>
      <c r="CP47" s="277"/>
      <c r="CQ47" s="277"/>
      <c r="CR47" s="272"/>
      <c r="CS47" s="272"/>
      <c r="CT47" s="278"/>
      <c r="CV47" s="269" t="str">
        <f aca="false">$B47</f>
        <v>Group G</v>
      </c>
      <c r="CW47" s="271"/>
      <c r="CX47" s="271"/>
      <c r="CY47" s="272"/>
      <c r="CZ47" s="275"/>
      <c r="DA47" s="276"/>
      <c r="DB47" s="273"/>
      <c r="DC47" s="277"/>
      <c r="DD47" s="277"/>
      <c r="DE47" s="272"/>
      <c r="DF47" s="272"/>
      <c r="DG47" s="278"/>
      <c r="DI47" s="269" t="str">
        <f aca="false">$B47</f>
        <v>Group G</v>
      </c>
      <c r="DJ47" s="271"/>
      <c r="DK47" s="271"/>
      <c r="DL47" s="272"/>
      <c r="DM47" s="275"/>
      <c r="DN47" s="276"/>
      <c r="DO47" s="273"/>
      <c r="DP47" s="277"/>
      <c r="DQ47" s="277"/>
      <c r="DR47" s="272"/>
      <c r="DS47" s="272"/>
      <c r="DT47" s="278"/>
      <c r="DV47" s="269" t="str">
        <f aca="false">$B47</f>
        <v>Group G</v>
      </c>
      <c r="DW47" s="271"/>
      <c r="DX47" s="271"/>
      <c r="DY47" s="272"/>
      <c r="DZ47" s="275"/>
      <c r="EA47" s="276"/>
      <c r="EB47" s="273"/>
      <c r="EC47" s="277"/>
      <c r="ED47" s="277"/>
      <c r="EE47" s="272"/>
      <c r="EF47" s="272"/>
      <c r="EG47" s="278"/>
      <c r="EI47" s="269" t="str">
        <f aca="false">$B47</f>
        <v>Group G</v>
      </c>
      <c r="EJ47" s="271"/>
      <c r="EK47" s="271"/>
      <c r="EL47" s="272"/>
      <c r="EM47" s="275"/>
      <c r="EN47" s="276"/>
      <c r="EO47" s="273"/>
      <c r="EP47" s="277"/>
      <c r="EQ47" s="277"/>
      <c r="ER47" s="272"/>
      <c r="ES47" s="272"/>
      <c r="ET47" s="278"/>
      <c r="EV47" s="269" t="str">
        <f aca="false">$B47</f>
        <v>Group G</v>
      </c>
      <c r="EW47" s="271"/>
      <c r="EX47" s="271"/>
      <c r="EY47" s="272"/>
      <c r="EZ47" s="275"/>
      <c r="FA47" s="276"/>
      <c r="FB47" s="273"/>
      <c r="FC47" s="277"/>
      <c r="FD47" s="277"/>
      <c r="FE47" s="272"/>
      <c r="FF47" s="272"/>
      <c r="FG47" s="278"/>
      <c r="FI47" s="269" t="str">
        <f aca="false">$B47</f>
        <v>Group G</v>
      </c>
      <c r="FJ47" s="271"/>
      <c r="FK47" s="271"/>
      <c r="FL47" s="272"/>
      <c r="FM47" s="275"/>
      <c r="FN47" s="276"/>
      <c r="FO47" s="273"/>
      <c r="FP47" s="277"/>
      <c r="FQ47" s="277"/>
      <c r="FR47" s="272"/>
      <c r="FS47" s="272"/>
      <c r="FT47" s="278"/>
      <c r="FV47" s="269" t="str">
        <f aca="false">$B47</f>
        <v>Group G</v>
      </c>
      <c r="FW47" s="271"/>
      <c r="FX47" s="271"/>
      <c r="FY47" s="272"/>
      <c r="FZ47" s="275"/>
      <c r="GA47" s="276"/>
      <c r="GB47" s="273"/>
      <c r="GC47" s="277"/>
      <c r="GD47" s="277"/>
      <c r="GE47" s="272"/>
      <c r="GF47" s="272"/>
      <c r="GG47" s="278"/>
      <c r="GI47" s="269" t="str">
        <f aca="false">$B47</f>
        <v>Group G</v>
      </c>
      <c r="GJ47" s="271"/>
      <c r="GK47" s="271"/>
      <c r="GL47" s="272"/>
      <c r="GM47" s="275"/>
      <c r="GN47" s="276"/>
      <c r="GO47" s="273"/>
      <c r="GP47" s="277"/>
      <c r="GQ47" s="277"/>
      <c r="GR47" s="272"/>
      <c r="GS47" s="272"/>
      <c r="GT47" s="278"/>
      <c r="GV47" s="269" t="str">
        <f aca="false">$B47</f>
        <v>Group G</v>
      </c>
      <c r="GW47" s="271"/>
      <c r="GX47" s="271"/>
      <c r="GY47" s="272"/>
      <c r="GZ47" s="275"/>
      <c r="HA47" s="276"/>
      <c r="HB47" s="273"/>
      <c r="HC47" s="277"/>
      <c r="HD47" s="277"/>
      <c r="HE47" s="272"/>
      <c r="HF47" s="272"/>
      <c r="HG47" s="278"/>
      <c r="HI47" s="269" t="str">
        <f aca="false">$B47</f>
        <v>Group G</v>
      </c>
      <c r="HJ47" s="271"/>
      <c r="HK47" s="271"/>
      <c r="HL47" s="272"/>
      <c r="HM47" s="275"/>
      <c r="HN47" s="276"/>
      <c r="HO47" s="273"/>
      <c r="HP47" s="277"/>
      <c r="HQ47" s="277"/>
      <c r="HR47" s="272"/>
      <c r="HS47" s="272"/>
      <c r="HT47" s="278"/>
      <c r="HV47" s="269" t="str">
        <f aca="false">$B47</f>
        <v>Group G</v>
      </c>
      <c r="HW47" s="271"/>
      <c r="HX47" s="271"/>
      <c r="HY47" s="272"/>
      <c r="HZ47" s="275"/>
      <c r="IA47" s="276"/>
      <c r="IB47" s="273"/>
      <c r="IC47" s="277"/>
      <c r="ID47" s="277"/>
      <c r="IE47" s="272"/>
      <c r="IF47" s="272"/>
      <c r="IG47" s="278"/>
      <c r="II47" s="269" t="str">
        <f aca="false">$B47</f>
        <v>Group G</v>
      </c>
      <c r="IJ47" s="271"/>
      <c r="IK47" s="271"/>
      <c r="IL47" s="272"/>
      <c r="IM47" s="275"/>
      <c r="IN47" s="276"/>
      <c r="IO47" s="273"/>
      <c r="IP47" s="277"/>
      <c r="IQ47" s="277"/>
      <c r="IR47" s="272"/>
      <c r="IS47" s="272"/>
      <c r="IT47" s="278"/>
      <c r="IV47" s="269" t="str">
        <f aca="false">$B47</f>
        <v>Group G</v>
      </c>
      <c r="IW47" s="271"/>
      <c r="IX47" s="271"/>
      <c r="IY47" s="272"/>
      <c r="IZ47" s="275"/>
      <c r="JA47" s="276"/>
      <c r="JB47" s="273"/>
      <c r="JC47" s="277"/>
      <c r="JD47" s="277"/>
      <c r="JE47" s="272"/>
      <c r="JF47" s="272"/>
      <c r="JG47" s="278"/>
      <c r="JI47" s="269" t="str">
        <f aca="false">$B47</f>
        <v>Group G</v>
      </c>
      <c r="JJ47" s="271"/>
      <c r="JK47" s="271"/>
      <c r="JL47" s="272"/>
      <c r="JM47" s="275"/>
      <c r="JN47" s="276"/>
      <c r="JO47" s="273"/>
      <c r="JP47" s="277"/>
      <c r="JQ47" s="277"/>
      <c r="JR47" s="272"/>
      <c r="JS47" s="272"/>
      <c r="JT47" s="278"/>
      <c r="JV47" s="269" t="str">
        <f aca="false">$B47</f>
        <v>Group G</v>
      </c>
      <c r="JW47" s="271"/>
      <c r="JX47" s="271"/>
      <c r="JY47" s="272"/>
      <c r="JZ47" s="275"/>
      <c r="KA47" s="276"/>
      <c r="KB47" s="273"/>
      <c r="KC47" s="277"/>
      <c r="KD47" s="277"/>
      <c r="KE47" s="272"/>
      <c r="KF47" s="272"/>
      <c r="KG47" s="278"/>
      <c r="KI47" s="269" t="str">
        <f aca="false">$B47</f>
        <v>Group G</v>
      </c>
      <c r="KJ47" s="271"/>
      <c r="KK47" s="271"/>
      <c r="KL47" s="272"/>
      <c r="KM47" s="275"/>
      <c r="KN47" s="276"/>
      <c r="KO47" s="273"/>
      <c r="KP47" s="277"/>
      <c r="KQ47" s="277"/>
      <c r="KR47" s="272"/>
      <c r="KS47" s="272"/>
      <c r="KT47" s="278"/>
      <c r="KV47" s="269" t="str">
        <f aca="false">$B47</f>
        <v>Group G</v>
      </c>
      <c r="KW47" s="271"/>
      <c r="KX47" s="271"/>
      <c r="KY47" s="272"/>
      <c r="KZ47" s="275"/>
      <c r="LA47" s="276"/>
      <c r="LB47" s="273"/>
      <c r="LC47" s="277"/>
      <c r="LD47" s="277"/>
      <c r="LE47" s="272"/>
      <c r="LF47" s="272"/>
      <c r="LG47" s="278"/>
      <c r="LI47" s="269" t="str">
        <f aca="false">$B47</f>
        <v>Group G</v>
      </c>
      <c r="LJ47" s="271"/>
      <c r="LK47" s="271"/>
      <c r="LL47" s="272"/>
      <c r="LM47" s="275"/>
      <c r="LN47" s="276"/>
      <c r="LO47" s="273"/>
      <c r="LP47" s="277"/>
      <c r="LQ47" s="277"/>
      <c r="LR47" s="272"/>
      <c r="LS47" s="272"/>
      <c r="LT47" s="278"/>
      <c r="LV47" s="269" t="str">
        <f aca="false">$B47</f>
        <v>Group G</v>
      </c>
      <c r="LW47" s="271"/>
      <c r="LX47" s="271"/>
      <c r="LY47" s="272"/>
      <c r="LZ47" s="275"/>
      <c r="MA47" s="276"/>
      <c r="MB47" s="273"/>
      <c r="MC47" s="277"/>
      <c r="MD47" s="277"/>
      <c r="ME47" s="272"/>
      <c r="MF47" s="272"/>
      <c r="MG47" s="278"/>
    </row>
    <row r="48" customFormat="false" ht="15.75" hidden="false" customHeight="false" outlineLevel="0" collapsed="false">
      <c r="B48" s="279" t="n">
        <f aca="false">INDEX(Groups!$C$7:$C$65,MATCH(C48,Groups!$D$7:$D$65,0))</f>
        <v>9</v>
      </c>
      <c r="C48" s="280" t="str">
        <f aca="false">CalcG!$P$22</f>
        <v>Belgium</v>
      </c>
      <c r="D48" s="281" t="n">
        <f aca="false">INDEX(Groups!$C$7:$C$65,MATCH(E48,Groups!$D$7:$D$65,0))</f>
        <v>29</v>
      </c>
      <c r="E48" s="280" t="str">
        <f aca="false">CalcG!$Q$22</f>
        <v>Egypt</v>
      </c>
      <c r="F48" s="282" t="n">
        <f aca="false">CalcG!$R$22</f>
        <v>2</v>
      </c>
      <c r="G48" s="283" t="n">
        <f aca="false">CalcG!$S$22</f>
        <v>1</v>
      </c>
      <c r="I48" s="279" t="n">
        <f aca="false">$B48</f>
        <v>9</v>
      </c>
      <c r="J48" s="280" t="str">
        <f aca="false">$C48</f>
        <v>Belgium</v>
      </c>
      <c r="K48" s="281" t="n">
        <f aca="false">$D48</f>
        <v>29</v>
      </c>
      <c r="L48" s="280" t="str">
        <f aca="false">$E48</f>
        <v>Egypt</v>
      </c>
      <c r="M48" s="284"/>
      <c r="N48" s="284"/>
      <c r="O48" s="285"/>
      <c r="P48" s="281" t="str">
        <f aca="false">IF(($F48&lt;&gt;"")*($G48&lt;&gt;"")*(M48&lt;&gt;"")*(N48&lt;&gt;""),($F48&gt;$G48)*(M48&gt;N48)+($F48=$G48)*(M48=N48)+($F48&lt;$G48)*(M48&lt;N48),"")</f>
        <v/>
      </c>
      <c r="Q48" s="281" t="str">
        <f aca="false">IF((P48&lt;&gt;""),IF(OR($F48&lt;&gt;$G48,PrSettings!$M$4="●"),(($F48-$G48)=(M48-N48))*1,0),"")</f>
        <v/>
      </c>
      <c r="R48" s="281" t="str">
        <f aca="false">IF((P48&lt;&gt;""),($F48=M48)*($G48=N48),"")</f>
        <v/>
      </c>
      <c r="S48" s="281" t="str">
        <f aca="false">IF(P48&lt;&gt;"",IF(ABS($F48-$G48)&gt;=PrSettings!$M$7,(ABS($F48-$G48-M48+N48)&lt;=1)*1,IF(AND(P48,$F48=$G48,$F48&gt;=PrSettings!$M$6),(ABS(M48-$F48)&lt;=1)*1,IF(AND(P48,$F48+$G48&gt;=PrSettings!$M$8),(ABS(M48-$F48)+ABS(N48-$G48)&lt;=1)*1,""))),"")</f>
        <v/>
      </c>
      <c r="T48" s="286"/>
      <c r="V48" s="279" t="n">
        <f aca="false">$B48</f>
        <v>9</v>
      </c>
      <c r="W48" s="280" t="str">
        <f aca="false">$C48</f>
        <v>Belgium</v>
      </c>
      <c r="X48" s="281" t="n">
        <f aca="false">$D48</f>
        <v>29</v>
      </c>
      <c r="Y48" s="280" t="str">
        <f aca="false">$E48</f>
        <v>Egypt</v>
      </c>
      <c r="Z48" s="284"/>
      <c r="AA48" s="284"/>
      <c r="AB48" s="285"/>
      <c r="AC48" s="281" t="str">
        <f aca="false">IF(($F48&lt;&gt;"")*($G48&lt;&gt;"")*(Z48&lt;&gt;"")*(AA48&lt;&gt;""),($F48&gt;$G48)*(Z48&gt;AA48)+($F48=$G48)*(Z48=AA48)+($F48&lt;$G48)*(Z48&lt;AA48),"")</f>
        <v/>
      </c>
      <c r="AD48" s="281" t="str">
        <f aca="false">IF((AC48&lt;&gt;""),IF(OR($F48&lt;&gt;$G48,PrSettings!$M$4="●"),(($F48-$G48)=(Z48-AA48))*1,0),"")</f>
        <v/>
      </c>
      <c r="AE48" s="281" t="str">
        <f aca="false">IF((AC48&lt;&gt;""),($F48=Z48)*($G48=AA48),"")</f>
        <v/>
      </c>
      <c r="AF48" s="281" t="str">
        <f aca="false">IF(AC48&lt;&gt;"",IF(ABS($F48-$G48)&gt;=PrSettings!$M$7,(ABS($F48-$G48-Z48+AA48)&lt;=1)*1,IF(AND(AC48,$F48=$G48,$F48&gt;=PrSettings!$M$6),(ABS(Z48-$F48)&lt;=1)*1,IF(AND(AC48,$F48+$G48&gt;=PrSettings!$M$8),(ABS(Z48-$F48)+ABS(AA48-$G48)&lt;=1)*1,""))),"")</f>
        <v/>
      </c>
      <c r="AG48" s="286"/>
      <c r="AI48" s="279" t="n">
        <f aca="false">$B48</f>
        <v>9</v>
      </c>
      <c r="AJ48" s="280" t="str">
        <f aca="false">$C48</f>
        <v>Belgium</v>
      </c>
      <c r="AK48" s="281" t="n">
        <f aca="false">$D48</f>
        <v>29</v>
      </c>
      <c r="AL48" s="280" t="str">
        <f aca="false">$E48</f>
        <v>Egypt</v>
      </c>
      <c r="AM48" s="284"/>
      <c r="AN48" s="284"/>
      <c r="AO48" s="285"/>
      <c r="AP48" s="281" t="str">
        <f aca="false">IF(($F48&lt;&gt;"")*($G48&lt;&gt;"")*(AM48&lt;&gt;"")*(AN48&lt;&gt;""),($F48&gt;$G48)*(AM48&gt;AN48)+($F48=$G48)*(AM48=AN48)+($F48&lt;$G48)*(AM48&lt;AN48),"")</f>
        <v/>
      </c>
      <c r="AQ48" s="281" t="str">
        <f aca="false">IF((AP48&lt;&gt;""),IF(OR($F48&lt;&gt;$G48,PrSettings!$M$4="●"),(($F48-$G48)=(AM48-AN48))*1,0),"")</f>
        <v/>
      </c>
      <c r="AR48" s="281" t="str">
        <f aca="false">IF((AP48&lt;&gt;""),($F48=AM48)*($G48=AN48),"")</f>
        <v/>
      </c>
      <c r="AS48" s="281" t="str">
        <f aca="false">IF(AP48&lt;&gt;"",IF(ABS($F48-$G48)&gt;=PrSettings!$M$7,(ABS($F48-$G48-AM48+AN48)&lt;=1)*1,IF(AND(AP48,$F48=$G48,$F48&gt;=PrSettings!$M$6),(ABS(AM48-$F48)&lt;=1)*1,IF(AND(AP48,$F48+$G48&gt;=PrSettings!$M$8),(ABS(AM48-$F48)+ABS(AN48-$G48)&lt;=1)*1,""))),"")</f>
        <v/>
      </c>
      <c r="AT48" s="286"/>
      <c r="AV48" s="279" t="n">
        <f aca="false">$B48</f>
        <v>9</v>
      </c>
      <c r="AW48" s="280" t="str">
        <f aca="false">$C48</f>
        <v>Belgium</v>
      </c>
      <c r="AX48" s="281" t="n">
        <f aca="false">$D48</f>
        <v>29</v>
      </c>
      <c r="AY48" s="280" t="str">
        <f aca="false">$E48</f>
        <v>Egypt</v>
      </c>
      <c r="AZ48" s="284"/>
      <c r="BA48" s="284"/>
      <c r="BB48" s="285"/>
      <c r="BC48" s="281" t="str">
        <f aca="false">IF(($F48&lt;&gt;"")*($G48&lt;&gt;"")*(AZ48&lt;&gt;"")*(BA48&lt;&gt;""),($F48&gt;$G48)*(AZ48&gt;BA48)+($F48=$G48)*(AZ48=BA48)+($F48&lt;$G48)*(AZ48&lt;BA48),"")</f>
        <v/>
      </c>
      <c r="BD48" s="281" t="str">
        <f aca="false">IF((BC48&lt;&gt;""),IF(OR($F48&lt;&gt;$G48,PrSettings!$M$4="●"),(($F48-$G48)=(AZ48-BA48))*1,0),"")</f>
        <v/>
      </c>
      <c r="BE48" s="281" t="str">
        <f aca="false">IF((BC48&lt;&gt;""),($F48=AZ48)*($G48=BA48),"")</f>
        <v/>
      </c>
      <c r="BF48" s="281" t="str">
        <f aca="false">IF(BC48&lt;&gt;"",IF(ABS($F48-$G48)&gt;=PrSettings!$M$7,(ABS($F48-$G48-AZ48+BA48)&lt;=1)*1,IF(AND(BC48,$F48=$G48,$F48&gt;=PrSettings!$M$6),(ABS(AZ48-$F48)&lt;=1)*1,IF(AND(BC48,$F48+$G48&gt;=PrSettings!$M$8),(ABS(AZ48-$F48)+ABS(BA48-$G48)&lt;=1)*1,""))),"")</f>
        <v/>
      </c>
      <c r="BG48" s="286"/>
      <c r="BI48" s="279" t="n">
        <f aca="false">$B48</f>
        <v>9</v>
      </c>
      <c r="BJ48" s="280" t="str">
        <f aca="false">$C48</f>
        <v>Belgium</v>
      </c>
      <c r="BK48" s="281" t="n">
        <f aca="false">$D48</f>
        <v>29</v>
      </c>
      <c r="BL48" s="280" t="str">
        <f aca="false">$E48</f>
        <v>Egypt</v>
      </c>
      <c r="BM48" s="284"/>
      <c r="BN48" s="284"/>
      <c r="BO48" s="285"/>
      <c r="BP48" s="281" t="str">
        <f aca="false">IF(($F48&lt;&gt;"")*($G48&lt;&gt;"")*(BM48&lt;&gt;"")*(BN48&lt;&gt;""),($F48&gt;$G48)*(BM48&gt;BN48)+($F48=$G48)*(BM48=BN48)+($F48&lt;$G48)*(BM48&lt;BN48),"")</f>
        <v/>
      </c>
      <c r="BQ48" s="281" t="str">
        <f aca="false">IF((BP48&lt;&gt;""),IF(OR($F48&lt;&gt;$G48,PrSettings!$M$4="●"),(($F48-$G48)=(BM48-BN48))*1,0),"")</f>
        <v/>
      </c>
      <c r="BR48" s="281" t="str">
        <f aca="false">IF((BP48&lt;&gt;""),($F48=BM48)*($G48=BN48),"")</f>
        <v/>
      </c>
      <c r="BS48" s="281" t="str">
        <f aca="false">IF(BP48&lt;&gt;"",IF(ABS($F48-$G48)&gt;=PrSettings!$M$7,(ABS($F48-$G48-BM48+BN48)&lt;=1)*1,IF(AND(BP48,$F48=$G48,$F48&gt;=PrSettings!$M$6),(ABS(BM48-$F48)&lt;=1)*1,IF(AND(BP48,$F48+$G48&gt;=PrSettings!$M$8),(ABS(BM48-$F48)+ABS(BN48-$G48)&lt;=1)*1,""))),"")</f>
        <v/>
      </c>
      <c r="BT48" s="286"/>
      <c r="BV48" s="279" t="n">
        <f aca="false">$B48</f>
        <v>9</v>
      </c>
      <c r="BW48" s="280" t="str">
        <f aca="false">$C48</f>
        <v>Belgium</v>
      </c>
      <c r="BX48" s="281" t="n">
        <f aca="false">$D48</f>
        <v>29</v>
      </c>
      <c r="BY48" s="280" t="str">
        <f aca="false">$E48</f>
        <v>Egypt</v>
      </c>
      <c r="BZ48" s="284"/>
      <c r="CA48" s="284"/>
      <c r="CB48" s="285"/>
      <c r="CC48" s="281" t="str">
        <f aca="false">IF(($F48&lt;&gt;"")*($G48&lt;&gt;"")*(BZ48&lt;&gt;"")*(CA48&lt;&gt;""),($F48&gt;$G48)*(BZ48&gt;CA48)+($F48=$G48)*(BZ48=CA48)+($F48&lt;$G48)*(BZ48&lt;CA48),"")</f>
        <v/>
      </c>
      <c r="CD48" s="281" t="str">
        <f aca="false">IF((CC48&lt;&gt;""),IF(OR($F48&lt;&gt;$G48,PrSettings!$M$4="●"),(($F48-$G48)=(BZ48-CA48))*1,0),"")</f>
        <v/>
      </c>
      <c r="CE48" s="281" t="str">
        <f aca="false">IF((CC48&lt;&gt;""),($F48=BZ48)*($G48=CA48),"")</f>
        <v/>
      </c>
      <c r="CF48" s="281" t="str">
        <f aca="false">IF(CC48&lt;&gt;"",IF(ABS($F48-$G48)&gt;=PrSettings!$M$7,(ABS($F48-$G48-BZ48+CA48)&lt;=1)*1,IF(AND(CC48,$F48=$G48,$F48&gt;=PrSettings!$M$6),(ABS(BZ48-$F48)&lt;=1)*1,IF(AND(CC48,$F48+$G48&gt;=PrSettings!$M$8),(ABS(BZ48-$F48)+ABS(CA48-$G48)&lt;=1)*1,""))),"")</f>
        <v/>
      </c>
      <c r="CG48" s="286"/>
      <c r="CI48" s="279" t="n">
        <f aca="false">$B48</f>
        <v>9</v>
      </c>
      <c r="CJ48" s="280" t="str">
        <f aca="false">$C48</f>
        <v>Belgium</v>
      </c>
      <c r="CK48" s="281" t="n">
        <f aca="false">$D48</f>
        <v>29</v>
      </c>
      <c r="CL48" s="280" t="str">
        <f aca="false">$E48</f>
        <v>Egypt</v>
      </c>
      <c r="CM48" s="284"/>
      <c r="CN48" s="284"/>
      <c r="CO48" s="285"/>
      <c r="CP48" s="281" t="str">
        <f aca="false">IF(($F48&lt;&gt;"")*($G48&lt;&gt;"")*(CM48&lt;&gt;"")*(CN48&lt;&gt;""),($F48&gt;$G48)*(CM48&gt;CN48)+($F48=$G48)*(CM48=CN48)+($F48&lt;$G48)*(CM48&lt;CN48),"")</f>
        <v/>
      </c>
      <c r="CQ48" s="281" t="str">
        <f aca="false">IF((CP48&lt;&gt;""),IF(OR($F48&lt;&gt;$G48,PrSettings!$M$4="●"),(($F48-$G48)=(CM48-CN48))*1,0),"")</f>
        <v/>
      </c>
      <c r="CR48" s="281" t="str">
        <f aca="false">IF((CP48&lt;&gt;""),($F48=CM48)*($G48=CN48),"")</f>
        <v/>
      </c>
      <c r="CS48" s="281" t="str">
        <f aca="false">IF(CP48&lt;&gt;"",IF(ABS($F48-$G48)&gt;=PrSettings!$M$7,(ABS($F48-$G48-CM48+CN48)&lt;=1)*1,IF(AND(CP48,$F48=$G48,$F48&gt;=PrSettings!$M$6),(ABS(CM48-$F48)&lt;=1)*1,IF(AND(CP48,$F48+$G48&gt;=PrSettings!$M$8),(ABS(CM48-$F48)+ABS(CN48-$G48)&lt;=1)*1,""))),"")</f>
        <v/>
      </c>
      <c r="CT48" s="286"/>
      <c r="CV48" s="279" t="n">
        <f aca="false">$B48</f>
        <v>9</v>
      </c>
      <c r="CW48" s="280" t="str">
        <f aca="false">$C48</f>
        <v>Belgium</v>
      </c>
      <c r="CX48" s="281" t="n">
        <f aca="false">$D48</f>
        <v>29</v>
      </c>
      <c r="CY48" s="280" t="str">
        <f aca="false">$E48</f>
        <v>Egypt</v>
      </c>
      <c r="CZ48" s="284"/>
      <c r="DA48" s="284"/>
      <c r="DB48" s="285"/>
      <c r="DC48" s="281" t="str">
        <f aca="false">IF(($F48&lt;&gt;"")*($G48&lt;&gt;"")*(CZ48&lt;&gt;"")*(DA48&lt;&gt;""),($F48&gt;$G48)*(CZ48&gt;DA48)+($F48=$G48)*(CZ48=DA48)+($F48&lt;$G48)*(CZ48&lt;DA48),"")</f>
        <v/>
      </c>
      <c r="DD48" s="281" t="str">
        <f aca="false">IF((DC48&lt;&gt;""),IF(OR($F48&lt;&gt;$G48,PrSettings!$M$4="●"),(($F48-$G48)=(CZ48-DA48))*1,0),"")</f>
        <v/>
      </c>
      <c r="DE48" s="281" t="str">
        <f aca="false">IF((DC48&lt;&gt;""),($F48=CZ48)*($G48=DA48),"")</f>
        <v/>
      </c>
      <c r="DF48" s="281" t="str">
        <f aca="false">IF(DC48&lt;&gt;"",IF(ABS($F48-$G48)&gt;=PrSettings!$M$7,(ABS($F48-$G48-CZ48+DA48)&lt;=1)*1,IF(AND(DC48,$F48=$G48,$F48&gt;=PrSettings!$M$6),(ABS(CZ48-$F48)&lt;=1)*1,IF(AND(DC48,$F48+$G48&gt;=PrSettings!$M$8),(ABS(CZ48-$F48)+ABS(DA48-$G48)&lt;=1)*1,""))),"")</f>
        <v/>
      </c>
      <c r="DG48" s="286"/>
      <c r="DI48" s="279" t="n">
        <f aca="false">$B48</f>
        <v>9</v>
      </c>
      <c r="DJ48" s="280" t="str">
        <f aca="false">$C48</f>
        <v>Belgium</v>
      </c>
      <c r="DK48" s="281" t="n">
        <f aca="false">$D48</f>
        <v>29</v>
      </c>
      <c r="DL48" s="280" t="str">
        <f aca="false">$E48</f>
        <v>Egypt</v>
      </c>
      <c r="DM48" s="284"/>
      <c r="DN48" s="284"/>
      <c r="DO48" s="285"/>
      <c r="DP48" s="281" t="str">
        <f aca="false">IF(($F48&lt;&gt;"")*($G48&lt;&gt;"")*(DM48&lt;&gt;"")*(DN48&lt;&gt;""),($F48&gt;$G48)*(DM48&gt;DN48)+($F48=$G48)*(DM48=DN48)+($F48&lt;$G48)*(DM48&lt;DN48),"")</f>
        <v/>
      </c>
      <c r="DQ48" s="281" t="str">
        <f aca="false">IF((DP48&lt;&gt;""),IF(OR($F48&lt;&gt;$G48,PrSettings!$M$4="●"),(($F48-$G48)=(DM48-DN48))*1,0),"")</f>
        <v/>
      </c>
      <c r="DR48" s="281" t="str">
        <f aca="false">IF((DP48&lt;&gt;""),($F48=DM48)*($G48=DN48),"")</f>
        <v/>
      </c>
      <c r="DS48" s="281" t="str">
        <f aca="false">IF(DP48&lt;&gt;"",IF(ABS($F48-$G48)&gt;=PrSettings!$M$7,(ABS($F48-$G48-DM48+DN48)&lt;=1)*1,IF(AND(DP48,$F48=$G48,$F48&gt;=PrSettings!$M$6),(ABS(DM48-$F48)&lt;=1)*1,IF(AND(DP48,$F48+$G48&gt;=PrSettings!$M$8),(ABS(DM48-$F48)+ABS(DN48-$G48)&lt;=1)*1,""))),"")</f>
        <v/>
      </c>
      <c r="DT48" s="286"/>
      <c r="DV48" s="279" t="n">
        <f aca="false">$B48</f>
        <v>9</v>
      </c>
      <c r="DW48" s="280" t="str">
        <f aca="false">$C48</f>
        <v>Belgium</v>
      </c>
      <c r="DX48" s="281" t="n">
        <f aca="false">$D48</f>
        <v>29</v>
      </c>
      <c r="DY48" s="280" t="str">
        <f aca="false">$E48</f>
        <v>Egypt</v>
      </c>
      <c r="DZ48" s="284"/>
      <c r="EA48" s="284"/>
      <c r="EB48" s="285"/>
      <c r="EC48" s="281" t="str">
        <f aca="false">IF(($F48&lt;&gt;"")*($G48&lt;&gt;"")*(DZ48&lt;&gt;"")*(EA48&lt;&gt;""),($F48&gt;$G48)*(DZ48&gt;EA48)+($F48=$G48)*(DZ48=EA48)+($F48&lt;$G48)*(DZ48&lt;EA48),"")</f>
        <v/>
      </c>
      <c r="ED48" s="281" t="str">
        <f aca="false">IF((EC48&lt;&gt;""),IF(OR($F48&lt;&gt;$G48,PrSettings!$M$4="●"),(($F48-$G48)=(DZ48-EA48))*1,0),"")</f>
        <v/>
      </c>
      <c r="EE48" s="281" t="str">
        <f aca="false">IF((EC48&lt;&gt;""),($F48=DZ48)*($G48=EA48),"")</f>
        <v/>
      </c>
      <c r="EF48" s="281" t="str">
        <f aca="false">IF(EC48&lt;&gt;"",IF(ABS($F48-$G48)&gt;=PrSettings!$M$7,(ABS($F48-$G48-DZ48+EA48)&lt;=1)*1,IF(AND(EC48,$F48=$G48,$F48&gt;=PrSettings!$M$6),(ABS(DZ48-$F48)&lt;=1)*1,IF(AND(EC48,$F48+$G48&gt;=PrSettings!$M$8),(ABS(DZ48-$F48)+ABS(EA48-$G48)&lt;=1)*1,""))),"")</f>
        <v/>
      </c>
      <c r="EG48" s="286"/>
      <c r="EI48" s="279" t="n">
        <f aca="false">$B48</f>
        <v>9</v>
      </c>
      <c r="EJ48" s="280" t="str">
        <f aca="false">$C48</f>
        <v>Belgium</v>
      </c>
      <c r="EK48" s="281" t="n">
        <f aca="false">$D48</f>
        <v>29</v>
      </c>
      <c r="EL48" s="280" t="str">
        <f aca="false">$E48</f>
        <v>Egypt</v>
      </c>
      <c r="EM48" s="284"/>
      <c r="EN48" s="284"/>
      <c r="EO48" s="285"/>
      <c r="EP48" s="281" t="str">
        <f aca="false">IF(($F48&lt;&gt;"")*($G48&lt;&gt;"")*(EM48&lt;&gt;"")*(EN48&lt;&gt;""),($F48&gt;$G48)*(EM48&gt;EN48)+($F48=$G48)*(EM48=EN48)+($F48&lt;$G48)*(EM48&lt;EN48),"")</f>
        <v/>
      </c>
      <c r="EQ48" s="281" t="str">
        <f aca="false">IF((EP48&lt;&gt;""),IF(OR($F48&lt;&gt;$G48,PrSettings!$M$4="●"),(($F48-$G48)=(EM48-EN48))*1,0),"")</f>
        <v/>
      </c>
      <c r="ER48" s="281" t="str">
        <f aca="false">IF((EP48&lt;&gt;""),($F48=EM48)*($G48=EN48),"")</f>
        <v/>
      </c>
      <c r="ES48" s="281" t="str">
        <f aca="false">IF(EP48&lt;&gt;"",IF(ABS($F48-$G48)&gt;=PrSettings!$M$7,(ABS($F48-$G48-EM48+EN48)&lt;=1)*1,IF(AND(EP48,$F48=$G48,$F48&gt;=PrSettings!$M$6),(ABS(EM48-$F48)&lt;=1)*1,IF(AND(EP48,$F48+$G48&gt;=PrSettings!$M$8),(ABS(EM48-$F48)+ABS(EN48-$G48)&lt;=1)*1,""))),"")</f>
        <v/>
      </c>
      <c r="ET48" s="286"/>
      <c r="EV48" s="279" t="n">
        <f aca="false">$B48</f>
        <v>9</v>
      </c>
      <c r="EW48" s="280" t="str">
        <f aca="false">$C48</f>
        <v>Belgium</v>
      </c>
      <c r="EX48" s="281" t="n">
        <f aca="false">$D48</f>
        <v>29</v>
      </c>
      <c r="EY48" s="280" t="str">
        <f aca="false">$E48</f>
        <v>Egypt</v>
      </c>
      <c r="EZ48" s="284"/>
      <c r="FA48" s="284"/>
      <c r="FB48" s="285"/>
      <c r="FC48" s="281" t="str">
        <f aca="false">IF(($F48&lt;&gt;"")*($G48&lt;&gt;"")*(EZ48&lt;&gt;"")*(FA48&lt;&gt;""),($F48&gt;$G48)*(EZ48&gt;FA48)+($F48=$G48)*(EZ48=FA48)+($F48&lt;$G48)*(EZ48&lt;FA48),"")</f>
        <v/>
      </c>
      <c r="FD48" s="281" t="str">
        <f aca="false">IF((FC48&lt;&gt;""),IF(OR($F48&lt;&gt;$G48,PrSettings!$M$4="●"),(($F48-$G48)=(EZ48-FA48))*1,0),"")</f>
        <v/>
      </c>
      <c r="FE48" s="281" t="str">
        <f aca="false">IF((FC48&lt;&gt;""),($F48=EZ48)*($G48=FA48),"")</f>
        <v/>
      </c>
      <c r="FF48" s="281" t="str">
        <f aca="false">IF(FC48&lt;&gt;"",IF(ABS($F48-$G48)&gt;=PrSettings!$M$7,(ABS($F48-$G48-EZ48+FA48)&lt;=1)*1,IF(AND(FC48,$F48=$G48,$F48&gt;=PrSettings!$M$6),(ABS(EZ48-$F48)&lt;=1)*1,IF(AND(FC48,$F48+$G48&gt;=PrSettings!$M$8),(ABS(EZ48-$F48)+ABS(FA48-$G48)&lt;=1)*1,""))),"")</f>
        <v/>
      </c>
      <c r="FG48" s="286"/>
      <c r="FI48" s="279" t="n">
        <f aca="false">$B48</f>
        <v>9</v>
      </c>
      <c r="FJ48" s="280" t="str">
        <f aca="false">$C48</f>
        <v>Belgium</v>
      </c>
      <c r="FK48" s="281" t="n">
        <f aca="false">$D48</f>
        <v>29</v>
      </c>
      <c r="FL48" s="280" t="str">
        <f aca="false">$E48</f>
        <v>Egypt</v>
      </c>
      <c r="FM48" s="284"/>
      <c r="FN48" s="284"/>
      <c r="FO48" s="285"/>
      <c r="FP48" s="281" t="str">
        <f aca="false">IF(($F48&lt;&gt;"")*($G48&lt;&gt;"")*(FM48&lt;&gt;"")*(FN48&lt;&gt;""),($F48&gt;$G48)*(FM48&gt;FN48)+($F48=$G48)*(FM48=FN48)+($F48&lt;$G48)*(FM48&lt;FN48),"")</f>
        <v/>
      </c>
      <c r="FQ48" s="281" t="str">
        <f aca="false">IF((FP48&lt;&gt;""),IF(OR($F48&lt;&gt;$G48,PrSettings!$M$4="●"),(($F48-$G48)=(FM48-FN48))*1,0),"")</f>
        <v/>
      </c>
      <c r="FR48" s="281" t="str">
        <f aca="false">IF((FP48&lt;&gt;""),($F48=FM48)*($G48=FN48),"")</f>
        <v/>
      </c>
      <c r="FS48" s="281" t="str">
        <f aca="false">IF(FP48&lt;&gt;"",IF(ABS($F48-$G48)&gt;=PrSettings!$M$7,(ABS($F48-$G48-FM48+FN48)&lt;=1)*1,IF(AND(FP48,$F48=$G48,$F48&gt;=PrSettings!$M$6),(ABS(FM48-$F48)&lt;=1)*1,IF(AND(FP48,$F48+$G48&gt;=PrSettings!$M$8),(ABS(FM48-$F48)+ABS(FN48-$G48)&lt;=1)*1,""))),"")</f>
        <v/>
      </c>
      <c r="FT48" s="286"/>
      <c r="FV48" s="279" t="n">
        <f aca="false">$B48</f>
        <v>9</v>
      </c>
      <c r="FW48" s="280" t="str">
        <f aca="false">$C48</f>
        <v>Belgium</v>
      </c>
      <c r="FX48" s="281" t="n">
        <f aca="false">$D48</f>
        <v>29</v>
      </c>
      <c r="FY48" s="280" t="str">
        <f aca="false">$E48</f>
        <v>Egypt</v>
      </c>
      <c r="FZ48" s="284"/>
      <c r="GA48" s="284"/>
      <c r="GB48" s="285"/>
      <c r="GC48" s="281" t="str">
        <f aca="false">IF(($F48&lt;&gt;"")*($G48&lt;&gt;"")*(FZ48&lt;&gt;"")*(GA48&lt;&gt;""),($F48&gt;$G48)*(FZ48&gt;GA48)+($F48=$G48)*(FZ48=GA48)+($F48&lt;$G48)*(FZ48&lt;GA48),"")</f>
        <v/>
      </c>
      <c r="GD48" s="281" t="str">
        <f aca="false">IF((GC48&lt;&gt;""),IF(OR($F48&lt;&gt;$G48,PrSettings!$M$4="●"),(($F48-$G48)=(FZ48-GA48))*1,0),"")</f>
        <v/>
      </c>
      <c r="GE48" s="281" t="str">
        <f aca="false">IF((GC48&lt;&gt;""),($F48=FZ48)*($G48=GA48),"")</f>
        <v/>
      </c>
      <c r="GF48" s="281" t="str">
        <f aca="false">IF(GC48&lt;&gt;"",IF(ABS($F48-$G48)&gt;=PrSettings!$M$7,(ABS($F48-$G48-FZ48+GA48)&lt;=1)*1,IF(AND(GC48,$F48=$G48,$F48&gt;=PrSettings!$M$6),(ABS(FZ48-$F48)&lt;=1)*1,IF(AND(GC48,$F48+$G48&gt;=PrSettings!$M$8),(ABS(FZ48-$F48)+ABS(GA48-$G48)&lt;=1)*1,""))),"")</f>
        <v/>
      </c>
      <c r="GG48" s="286"/>
      <c r="GI48" s="279" t="n">
        <f aca="false">$B48</f>
        <v>9</v>
      </c>
      <c r="GJ48" s="280" t="str">
        <f aca="false">$C48</f>
        <v>Belgium</v>
      </c>
      <c r="GK48" s="281" t="n">
        <f aca="false">$D48</f>
        <v>29</v>
      </c>
      <c r="GL48" s="280" t="str">
        <f aca="false">$E48</f>
        <v>Egypt</v>
      </c>
      <c r="GM48" s="284"/>
      <c r="GN48" s="284"/>
      <c r="GO48" s="285"/>
      <c r="GP48" s="281" t="str">
        <f aca="false">IF(($F48&lt;&gt;"")*($G48&lt;&gt;"")*(GM48&lt;&gt;"")*(GN48&lt;&gt;""),($F48&gt;$G48)*(GM48&gt;GN48)+($F48=$G48)*(GM48=GN48)+($F48&lt;$G48)*(GM48&lt;GN48),"")</f>
        <v/>
      </c>
      <c r="GQ48" s="281" t="str">
        <f aca="false">IF((GP48&lt;&gt;""),IF(OR($F48&lt;&gt;$G48,PrSettings!$M$4="●"),(($F48-$G48)=(GM48-GN48))*1,0),"")</f>
        <v/>
      </c>
      <c r="GR48" s="281" t="str">
        <f aca="false">IF((GP48&lt;&gt;""),($F48=GM48)*($G48=GN48),"")</f>
        <v/>
      </c>
      <c r="GS48" s="281" t="str">
        <f aca="false">IF(GP48&lt;&gt;"",IF(ABS($F48-$G48)&gt;=PrSettings!$M$7,(ABS($F48-$G48-GM48+GN48)&lt;=1)*1,IF(AND(GP48,$F48=$G48,$F48&gt;=PrSettings!$M$6),(ABS(GM48-$F48)&lt;=1)*1,IF(AND(GP48,$F48+$G48&gt;=PrSettings!$M$8),(ABS(GM48-$F48)+ABS(GN48-$G48)&lt;=1)*1,""))),"")</f>
        <v/>
      </c>
      <c r="GT48" s="286"/>
      <c r="GV48" s="279" t="n">
        <f aca="false">$B48</f>
        <v>9</v>
      </c>
      <c r="GW48" s="280" t="str">
        <f aca="false">$C48</f>
        <v>Belgium</v>
      </c>
      <c r="GX48" s="281" t="n">
        <f aca="false">$D48</f>
        <v>29</v>
      </c>
      <c r="GY48" s="280" t="str">
        <f aca="false">$E48</f>
        <v>Egypt</v>
      </c>
      <c r="GZ48" s="284"/>
      <c r="HA48" s="284"/>
      <c r="HB48" s="285"/>
      <c r="HC48" s="281" t="str">
        <f aca="false">IF(($F48&lt;&gt;"")*($G48&lt;&gt;"")*(GZ48&lt;&gt;"")*(HA48&lt;&gt;""),($F48&gt;$G48)*(GZ48&gt;HA48)+($F48=$G48)*(GZ48=HA48)+($F48&lt;$G48)*(GZ48&lt;HA48),"")</f>
        <v/>
      </c>
      <c r="HD48" s="281" t="str">
        <f aca="false">IF((HC48&lt;&gt;""),IF(OR($F48&lt;&gt;$G48,PrSettings!$M$4="●"),(($F48-$G48)=(GZ48-HA48))*1,0),"")</f>
        <v/>
      </c>
      <c r="HE48" s="281" t="str">
        <f aca="false">IF((HC48&lt;&gt;""),($F48=GZ48)*($G48=HA48),"")</f>
        <v/>
      </c>
      <c r="HF48" s="281" t="str">
        <f aca="false">IF(HC48&lt;&gt;"",IF(ABS($F48-$G48)&gt;=PrSettings!$M$7,(ABS($F48-$G48-GZ48+HA48)&lt;=1)*1,IF(AND(HC48,$F48=$G48,$F48&gt;=PrSettings!$M$6),(ABS(GZ48-$F48)&lt;=1)*1,IF(AND(HC48,$F48+$G48&gt;=PrSettings!$M$8),(ABS(GZ48-$F48)+ABS(HA48-$G48)&lt;=1)*1,""))),"")</f>
        <v/>
      </c>
      <c r="HG48" s="286"/>
      <c r="HI48" s="279" t="n">
        <f aca="false">$B48</f>
        <v>9</v>
      </c>
      <c r="HJ48" s="280" t="str">
        <f aca="false">$C48</f>
        <v>Belgium</v>
      </c>
      <c r="HK48" s="281" t="n">
        <f aca="false">$D48</f>
        <v>29</v>
      </c>
      <c r="HL48" s="280" t="str">
        <f aca="false">$E48</f>
        <v>Egypt</v>
      </c>
      <c r="HM48" s="284"/>
      <c r="HN48" s="284"/>
      <c r="HO48" s="285"/>
      <c r="HP48" s="281" t="str">
        <f aca="false">IF(($F48&lt;&gt;"")*($G48&lt;&gt;"")*(HM48&lt;&gt;"")*(HN48&lt;&gt;""),($F48&gt;$G48)*(HM48&gt;HN48)+($F48=$G48)*(HM48=HN48)+($F48&lt;$G48)*(HM48&lt;HN48),"")</f>
        <v/>
      </c>
      <c r="HQ48" s="281" t="str">
        <f aca="false">IF((HP48&lt;&gt;""),IF(OR($F48&lt;&gt;$G48,PrSettings!$M$4="●"),(($F48-$G48)=(HM48-HN48))*1,0),"")</f>
        <v/>
      </c>
      <c r="HR48" s="281" t="str">
        <f aca="false">IF((HP48&lt;&gt;""),($F48=HM48)*($G48=HN48),"")</f>
        <v/>
      </c>
      <c r="HS48" s="281" t="str">
        <f aca="false">IF(HP48&lt;&gt;"",IF(ABS($F48-$G48)&gt;=PrSettings!$M$7,(ABS($F48-$G48-HM48+HN48)&lt;=1)*1,IF(AND(HP48,$F48=$G48,$F48&gt;=PrSettings!$M$6),(ABS(HM48-$F48)&lt;=1)*1,IF(AND(HP48,$F48+$G48&gt;=PrSettings!$M$8),(ABS(HM48-$F48)+ABS(HN48-$G48)&lt;=1)*1,""))),"")</f>
        <v/>
      </c>
      <c r="HT48" s="286"/>
      <c r="HV48" s="279" t="n">
        <f aca="false">$B48</f>
        <v>9</v>
      </c>
      <c r="HW48" s="280" t="str">
        <f aca="false">$C48</f>
        <v>Belgium</v>
      </c>
      <c r="HX48" s="281" t="n">
        <f aca="false">$D48</f>
        <v>29</v>
      </c>
      <c r="HY48" s="280" t="str">
        <f aca="false">$E48</f>
        <v>Egypt</v>
      </c>
      <c r="HZ48" s="284"/>
      <c r="IA48" s="284"/>
      <c r="IB48" s="285"/>
      <c r="IC48" s="281" t="str">
        <f aca="false">IF(($F48&lt;&gt;"")*($G48&lt;&gt;"")*(HZ48&lt;&gt;"")*(IA48&lt;&gt;""),($F48&gt;$G48)*(HZ48&gt;IA48)+($F48=$G48)*(HZ48=IA48)+($F48&lt;$G48)*(HZ48&lt;IA48),"")</f>
        <v/>
      </c>
      <c r="ID48" s="281" t="str">
        <f aca="false">IF((IC48&lt;&gt;""),IF(OR($F48&lt;&gt;$G48,PrSettings!$M$4="●"),(($F48-$G48)=(HZ48-IA48))*1,0),"")</f>
        <v/>
      </c>
      <c r="IE48" s="281" t="str">
        <f aca="false">IF((IC48&lt;&gt;""),($F48=HZ48)*($G48=IA48),"")</f>
        <v/>
      </c>
      <c r="IF48" s="281" t="str">
        <f aca="false">IF(IC48&lt;&gt;"",IF(ABS($F48-$G48)&gt;=PrSettings!$M$7,(ABS($F48-$G48-HZ48+IA48)&lt;=1)*1,IF(AND(IC48,$F48=$G48,$F48&gt;=PrSettings!$M$6),(ABS(HZ48-$F48)&lt;=1)*1,IF(AND(IC48,$F48+$G48&gt;=PrSettings!$M$8),(ABS(HZ48-$F48)+ABS(IA48-$G48)&lt;=1)*1,""))),"")</f>
        <v/>
      </c>
      <c r="IG48" s="286"/>
      <c r="II48" s="279" t="n">
        <f aca="false">$B48</f>
        <v>9</v>
      </c>
      <c r="IJ48" s="280" t="str">
        <f aca="false">$C48</f>
        <v>Belgium</v>
      </c>
      <c r="IK48" s="281" t="n">
        <f aca="false">$D48</f>
        <v>29</v>
      </c>
      <c r="IL48" s="280" t="str">
        <f aca="false">$E48</f>
        <v>Egypt</v>
      </c>
      <c r="IM48" s="284"/>
      <c r="IN48" s="284"/>
      <c r="IO48" s="285"/>
      <c r="IP48" s="281" t="str">
        <f aca="false">IF(($F48&lt;&gt;"")*($G48&lt;&gt;"")*(IM48&lt;&gt;"")*(IN48&lt;&gt;""),($F48&gt;$G48)*(IM48&gt;IN48)+($F48=$G48)*(IM48=IN48)+($F48&lt;$G48)*(IM48&lt;IN48),"")</f>
        <v/>
      </c>
      <c r="IQ48" s="281" t="str">
        <f aca="false">IF((IP48&lt;&gt;""),IF(OR($F48&lt;&gt;$G48,PrSettings!$M$4="●"),(($F48-$G48)=(IM48-IN48))*1,0),"")</f>
        <v/>
      </c>
      <c r="IR48" s="281" t="str">
        <f aca="false">IF((IP48&lt;&gt;""),($F48=IM48)*($G48=IN48),"")</f>
        <v/>
      </c>
      <c r="IS48" s="281" t="str">
        <f aca="false">IF(IP48&lt;&gt;"",IF(ABS($F48-$G48)&gt;=PrSettings!$M$7,(ABS($F48-$G48-IM48+IN48)&lt;=1)*1,IF(AND(IP48,$F48=$G48,$F48&gt;=PrSettings!$M$6),(ABS(IM48-$F48)&lt;=1)*1,IF(AND(IP48,$F48+$G48&gt;=PrSettings!$M$8),(ABS(IM48-$F48)+ABS(IN48-$G48)&lt;=1)*1,""))),"")</f>
        <v/>
      </c>
      <c r="IT48" s="286"/>
      <c r="IV48" s="279" t="n">
        <f aca="false">$B48</f>
        <v>9</v>
      </c>
      <c r="IW48" s="280" t="str">
        <f aca="false">$C48</f>
        <v>Belgium</v>
      </c>
      <c r="IX48" s="281" t="n">
        <f aca="false">$D48</f>
        <v>29</v>
      </c>
      <c r="IY48" s="280" t="str">
        <f aca="false">$E48</f>
        <v>Egypt</v>
      </c>
      <c r="IZ48" s="284"/>
      <c r="JA48" s="284"/>
      <c r="JB48" s="285"/>
      <c r="JC48" s="281" t="str">
        <f aca="false">IF(($F48&lt;&gt;"")*($G48&lt;&gt;"")*(IZ48&lt;&gt;"")*(JA48&lt;&gt;""),($F48&gt;$G48)*(IZ48&gt;JA48)+($F48=$G48)*(IZ48=JA48)+($F48&lt;$G48)*(IZ48&lt;JA48),"")</f>
        <v/>
      </c>
      <c r="JD48" s="281" t="str">
        <f aca="false">IF((JC48&lt;&gt;""),IF(OR($F48&lt;&gt;$G48,PrSettings!$M$4="●"),(($F48-$G48)=(IZ48-JA48))*1,0),"")</f>
        <v/>
      </c>
      <c r="JE48" s="281" t="str">
        <f aca="false">IF((JC48&lt;&gt;""),($F48=IZ48)*($G48=JA48),"")</f>
        <v/>
      </c>
      <c r="JF48" s="281" t="str">
        <f aca="false">IF(JC48&lt;&gt;"",IF(ABS($F48-$G48)&gt;=PrSettings!$M$7,(ABS($F48-$G48-IZ48+JA48)&lt;=1)*1,IF(AND(JC48,$F48=$G48,$F48&gt;=PrSettings!$M$6),(ABS(IZ48-$F48)&lt;=1)*1,IF(AND(JC48,$F48+$G48&gt;=PrSettings!$M$8),(ABS(IZ48-$F48)+ABS(JA48-$G48)&lt;=1)*1,""))),"")</f>
        <v/>
      </c>
      <c r="JG48" s="286"/>
      <c r="JI48" s="279" t="n">
        <f aca="false">$B48</f>
        <v>9</v>
      </c>
      <c r="JJ48" s="280" t="str">
        <f aca="false">$C48</f>
        <v>Belgium</v>
      </c>
      <c r="JK48" s="281" t="n">
        <f aca="false">$D48</f>
        <v>29</v>
      </c>
      <c r="JL48" s="280" t="str">
        <f aca="false">$E48</f>
        <v>Egypt</v>
      </c>
      <c r="JM48" s="284"/>
      <c r="JN48" s="284"/>
      <c r="JO48" s="285"/>
      <c r="JP48" s="281" t="str">
        <f aca="false">IF(($F48&lt;&gt;"")*($G48&lt;&gt;"")*(JM48&lt;&gt;"")*(JN48&lt;&gt;""),($F48&gt;$G48)*(JM48&gt;JN48)+($F48=$G48)*(JM48=JN48)+($F48&lt;$G48)*(JM48&lt;JN48),"")</f>
        <v/>
      </c>
      <c r="JQ48" s="281" t="str">
        <f aca="false">IF((JP48&lt;&gt;""),IF(OR($F48&lt;&gt;$G48,PrSettings!$M$4="●"),(($F48-$G48)=(JM48-JN48))*1,0),"")</f>
        <v/>
      </c>
      <c r="JR48" s="281" t="str">
        <f aca="false">IF((JP48&lt;&gt;""),($F48=JM48)*($G48=JN48),"")</f>
        <v/>
      </c>
      <c r="JS48" s="281" t="str">
        <f aca="false">IF(JP48&lt;&gt;"",IF(ABS($F48-$G48)&gt;=PrSettings!$M$7,(ABS($F48-$G48-JM48+JN48)&lt;=1)*1,IF(AND(JP48,$F48=$G48,$F48&gt;=PrSettings!$M$6),(ABS(JM48-$F48)&lt;=1)*1,IF(AND(JP48,$F48+$G48&gt;=PrSettings!$M$8),(ABS(JM48-$F48)+ABS(JN48-$G48)&lt;=1)*1,""))),"")</f>
        <v/>
      </c>
      <c r="JT48" s="286"/>
      <c r="JV48" s="279" t="n">
        <f aca="false">$B48</f>
        <v>9</v>
      </c>
      <c r="JW48" s="280" t="str">
        <f aca="false">$C48</f>
        <v>Belgium</v>
      </c>
      <c r="JX48" s="281" t="n">
        <f aca="false">$D48</f>
        <v>29</v>
      </c>
      <c r="JY48" s="280" t="str">
        <f aca="false">$E48</f>
        <v>Egypt</v>
      </c>
      <c r="JZ48" s="284"/>
      <c r="KA48" s="284"/>
      <c r="KB48" s="285"/>
      <c r="KC48" s="281" t="str">
        <f aca="false">IF(($F48&lt;&gt;"")*($G48&lt;&gt;"")*(JZ48&lt;&gt;"")*(KA48&lt;&gt;""),($F48&gt;$G48)*(JZ48&gt;KA48)+($F48=$G48)*(JZ48=KA48)+($F48&lt;$G48)*(JZ48&lt;KA48),"")</f>
        <v/>
      </c>
      <c r="KD48" s="281" t="str">
        <f aca="false">IF((KC48&lt;&gt;""),IF(OR($F48&lt;&gt;$G48,PrSettings!$M$4="●"),(($F48-$G48)=(JZ48-KA48))*1,0),"")</f>
        <v/>
      </c>
      <c r="KE48" s="281" t="str">
        <f aca="false">IF((KC48&lt;&gt;""),($F48=JZ48)*($G48=KA48),"")</f>
        <v/>
      </c>
      <c r="KF48" s="281" t="str">
        <f aca="false">IF(KC48&lt;&gt;"",IF(ABS($F48-$G48)&gt;=PrSettings!$M$7,(ABS($F48-$G48-JZ48+KA48)&lt;=1)*1,IF(AND(KC48,$F48=$G48,$F48&gt;=PrSettings!$M$6),(ABS(JZ48-$F48)&lt;=1)*1,IF(AND(KC48,$F48+$G48&gt;=PrSettings!$M$8),(ABS(JZ48-$F48)+ABS(KA48-$G48)&lt;=1)*1,""))),"")</f>
        <v/>
      </c>
      <c r="KG48" s="286"/>
      <c r="KI48" s="279" t="n">
        <f aca="false">$B48</f>
        <v>9</v>
      </c>
      <c r="KJ48" s="280" t="str">
        <f aca="false">$C48</f>
        <v>Belgium</v>
      </c>
      <c r="KK48" s="281" t="n">
        <f aca="false">$D48</f>
        <v>29</v>
      </c>
      <c r="KL48" s="280" t="str">
        <f aca="false">$E48</f>
        <v>Egypt</v>
      </c>
      <c r="KM48" s="284"/>
      <c r="KN48" s="284"/>
      <c r="KO48" s="285"/>
      <c r="KP48" s="281" t="str">
        <f aca="false">IF(($F48&lt;&gt;"")*($G48&lt;&gt;"")*(KM48&lt;&gt;"")*(KN48&lt;&gt;""),($F48&gt;$G48)*(KM48&gt;KN48)+($F48=$G48)*(KM48=KN48)+($F48&lt;$G48)*(KM48&lt;KN48),"")</f>
        <v/>
      </c>
      <c r="KQ48" s="281" t="str">
        <f aca="false">IF((KP48&lt;&gt;""),IF(OR($F48&lt;&gt;$G48,PrSettings!$M$4="●"),(($F48-$G48)=(KM48-KN48))*1,0),"")</f>
        <v/>
      </c>
      <c r="KR48" s="281" t="str">
        <f aca="false">IF((KP48&lt;&gt;""),($F48=KM48)*($G48=KN48),"")</f>
        <v/>
      </c>
      <c r="KS48" s="281" t="str">
        <f aca="false">IF(KP48&lt;&gt;"",IF(ABS($F48-$G48)&gt;=PrSettings!$M$7,(ABS($F48-$G48-KM48+KN48)&lt;=1)*1,IF(AND(KP48,$F48=$G48,$F48&gt;=PrSettings!$M$6),(ABS(KM48-$F48)&lt;=1)*1,IF(AND(KP48,$F48+$G48&gt;=PrSettings!$M$8),(ABS(KM48-$F48)+ABS(KN48-$G48)&lt;=1)*1,""))),"")</f>
        <v/>
      </c>
      <c r="KT48" s="286"/>
      <c r="KV48" s="279" t="n">
        <f aca="false">$B48</f>
        <v>9</v>
      </c>
      <c r="KW48" s="280" t="str">
        <f aca="false">$C48</f>
        <v>Belgium</v>
      </c>
      <c r="KX48" s="281" t="n">
        <f aca="false">$D48</f>
        <v>29</v>
      </c>
      <c r="KY48" s="280" t="str">
        <f aca="false">$E48</f>
        <v>Egypt</v>
      </c>
      <c r="KZ48" s="284"/>
      <c r="LA48" s="284"/>
      <c r="LB48" s="285"/>
      <c r="LC48" s="281" t="str">
        <f aca="false">IF(($F48&lt;&gt;"")*($G48&lt;&gt;"")*(KZ48&lt;&gt;"")*(LA48&lt;&gt;""),($F48&gt;$G48)*(KZ48&gt;LA48)+($F48=$G48)*(KZ48=LA48)+($F48&lt;$G48)*(KZ48&lt;LA48),"")</f>
        <v/>
      </c>
      <c r="LD48" s="281" t="str">
        <f aca="false">IF((LC48&lt;&gt;""),IF(OR($F48&lt;&gt;$G48,PrSettings!$M$4="●"),(($F48-$G48)=(KZ48-LA48))*1,0),"")</f>
        <v/>
      </c>
      <c r="LE48" s="281" t="str">
        <f aca="false">IF((LC48&lt;&gt;""),($F48=KZ48)*($G48=LA48),"")</f>
        <v/>
      </c>
      <c r="LF48" s="281" t="str">
        <f aca="false">IF(LC48&lt;&gt;"",IF(ABS($F48-$G48)&gt;=PrSettings!$M$7,(ABS($F48-$G48-KZ48+LA48)&lt;=1)*1,IF(AND(LC48,$F48=$G48,$F48&gt;=PrSettings!$M$6),(ABS(KZ48-$F48)&lt;=1)*1,IF(AND(LC48,$F48+$G48&gt;=PrSettings!$M$8),(ABS(KZ48-$F48)+ABS(LA48-$G48)&lt;=1)*1,""))),"")</f>
        <v/>
      </c>
      <c r="LG48" s="286"/>
      <c r="LI48" s="279" t="n">
        <f aca="false">$B48</f>
        <v>9</v>
      </c>
      <c r="LJ48" s="280" t="str">
        <f aca="false">$C48</f>
        <v>Belgium</v>
      </c>
      <c r="LK48" s="281" t="n">
        <f aca="false">$D48</f>
        <v>29</v>
      </c>
      <c r="LL48" s="280" t="str">
        <f aca="false">$E48</f>
        <v>Egypt</v>
      </c>
      <c r="LM48" s="284"/>
      <c r="LN48" s="284"/>
      <c r="LO48" s="285"/>
      <c r="LP48" s="281" t="str">
        <f aca="false">IF(($F48&lt;&gt;"")*($G48&lt;&gt;"")*(LM48&lt;&gt;"")*(LN48&lt;&gt;""),($F48&gt;$G48)*(LM48&gt;LN48)+($F48=$G48)*(LM48=LN48)+($F48&lt;$G48)*(LM48&lt;LN48),"")</f>
        <v/>
      </c>
      <c r="LQ48" s="281" t="str">
        <f aca="false">IF((LP48&lt;&gt;""),IF(OR($F48&lt;&gt;$G48,PrSettings!$M$4="●"),(($F48-$G48)=(LM48-LN48))*1,0),"")</f>
        <v/>
      </c>
      <c r="LR48" s="281" t="str">
        <f aca="false">IF((LP48&lt;&gt;""),($F48=LM48)*($G48=LN48),"")</f>
        <v/>
      </c>
      <c r="LS48" s="281" t="str">
        <f aca="false">IF(LP48&lt;&gt;"",IF(ABS($F48-$G48)&gt;=PrSettings!$M$7,(ABS($F48-$G48-LM48+LN48)&lt;=1)*1,IF(AND(LP48,$F48=$G48,$F48&gt;=PrSettings!$M$6),(ABS(LM48-$F48)&lt;=1)*1,IF(AND(LP48,$F48+$G48&gt;=PrSettings!$M$8),(ABS(LM48-$F48)+ABS(LN48-$G48)&lt;=1)*1,""))),"")</f>
        <v/>
      </c>
      <c r="LT48" s="286"/>
      <c r="LV48" s="279" t="n">
        <f aca="false">$B48</f>
        <v>9</v>
      </c>
      <c r="LW48" s="280" t="str">
        <f aca="false">$C48</f>
        <v>Belgium</v>
      </c>
      <c r="LX48" s="281" t="n">
        <f aca="false">$D48</f>
        <v>29</v>
      </c>
      <c r="LY48" s="280" t="str">
        <f aca="false">$E48</f>
        <v>Egypt</v>
      </c>
      <c r="LZ48" s="284"/>
      <c r="MA48" s="284"/>
      <c r="MB48" s="285"/>
      <c r="MC48" s="281" t="str">
        <f aca="false">IF(($F48&lt;&gt;"")*($G48&lt;&gt;"")*(LZ48&lt;&gt;"")*(MA48&lt;&gt;""),($F48&gt;$G48)*(LZ48&gt;MA48)+($F48=$G48)*(LZ48=MA48)+($F48&lt;$G48)*(LZ48&lt;MA48),"")</f>
        <v/>
      </c>
      <c r="MD48" s="281" t="str">
        <f aca="false">IF((MC48&lt;&gt;""),IF(OR($F48&lt;&gt;$G48,PrSettings!$M$4="●"),(($F48-$G48)=(LZ48-MA48))*1,0),"")</f>
        <v/>
      </c>
      <c r="ME48" s="281" t="str">
        <f aca="false">IF((MC48&lt;&gt;""),($F48=LZ48)*($G48=MA48),"")</f>
        <v/>
      </c>
      <c r="MF48" s="281" t="str">
        <f aca="false">IF(MC48&lt;&gt;"",IF(ABS($F48-$G48)&gt;=PrSettings!$M$7,(ABS($F48-$G48-LZ48+MA48)&lt;=1)*1,IF(AND(MC48,$F48=$G48,$F48&gt;=PrSettings!$M$6),(ABS(LZ48-$F48)&lt;=1)*1,IF(AND(MC48,$F48+$G48&gt;=PrSettings!$M$8),(ABS(LZ48-$F48)+ABS(MA48-$G48)&lt;=1)*1,""))),"")</f>
        <v/>
      </c>
      <c r="MG48" s="286"/>
    </row>
    <row r="49" customFormat="false" ht="15.75" hidden="false" customHeight="false" outlineLevel="0" collapsed="false">
      <c r="B49" s="279" t="n">
        <f aca="false">INDEX(Groups!$C$7:$C$65,MATCH(C49,Groups!$D$7:$D$65,0))</f>
        <v>21</v>
      </c>
      <c r="C49" s="280" t="str">
        <f aca="false">CalcG!$P$23</f>
        <v>IR Iran</v>
      </c>
      <c r="D49" s="281" t="n">
        <f aca="false">INDEX(Groups!$C$7:$C$65,MATCH(E49,Groups!$D$7:$D$65,0))</f>
        <v>85</v>
      </c>
      <c r="E49" s="280" t="str">
        <f aca="false">CalcG!$Q$23</f>
        <v>New Zealand</v>
      </c>
      <c r="F49" s="287" t="n">
        <f aca="false">CalcG!$R$23</f>
        <v>1</v>
      </c>
      <c r="G49" s="283" t="n">
        <f aca="false">CalcG!$S$23</f>
        <v>0</v>
      </c>
      <c r="I49" s="279" t="n">
        <f aca="false">$B49</f>
        <v>21</v>
      </c>
      <c r="J49" s="280" t="str">
        <f aca="false">$C49</f>
        <v>IR Iran</v>
      </c>
      <c r="K49" s="281" t="n">
        <f aca="false">$D49</f>
        <v>85</v>
      </c>
      <c r="L49" s="280" t="str">
        <f aca="false">$E49</f>
        <v>New Zealand</v>
      </c>
      <c r="M49" s="284"/>
      <c r="N49" s="284"/>
      <c r="O49" s="288"/>
      <c r="P49" s="281" t="str">
        <f aca="false">IF(($F49&lt;&gt;"")*($G49&lt;&gt;"")*(M49&lt;&gt;"")*(N49&lt;&gt;""),($F49&gt;$G49)*(M49&gt;N49)+($F49=$G49)*(M49=N49)+($F49&lt;$G49)*(M49&lt;N49),"")</f>
        <v/>
      </c>
      <c r="Q49" s="281" t="str">
        <f aca="false">IF((P49&lt;&gt;""),IF(OR($F49&lt;&gt;$G49,PrSettings!$M$4="●"),(($F49-$G49)=(M49-N49))*1,0),"")</f>
        <v/>
      </c>
      <c r="R49" s="281" t="str">
        <f aca="false">IF((P49&lt;&gt;""),($F49=M49)*($G49=N49),"")</f>
        <v/>
      </c>
      <c r="S49" s="281" t="str">
        <f aca="false">IF(P49&lt;&gt;"",IF(ABS($F49-$G49)&gt;=PrSettings!$M$7,(ABS($F49-$G49-M49+N49)&lt;=1)*1,IF(AND(P49,$F49=$G49,$F49&gt;=PrSettings!$M$6),(ABS(M49-$F49)&lt;=1)*1,IF(AND(P49,$F49+$G49&gt;=PrSettings!$M$8),(ABS(M49-$F49)+ABS(N49-$G49)&lt;=1)*1,""))),"")</f>
        <v/>
      </c>
      <c r="T49" s="289"/>
      <c r="V49" s="279" t="n">
        <f aca="false">$B49</f>
        <v>21</v>
      </c>
      <c r="W49" s="280" t="str">
        <f aca="false">$C49</f>
        <v>IR Iran</v>
      </c>
      <c r="X49" s="281" t="n">
        <f aca="false">$D49</f>
        <v>85</v>
      </c>
      <c r="Y49" s="280" t="str">
        <f aca="false">$E49</f>
        <v>New Zealand</v>
      </c>
      <c r="Z49" s="284"/>
      <c r="AA49" s="284"/>
      <c r="AB49" s="288"/>
      <c r="AC49" s="281" t="str">
        <f aca="false">IF(($F49&lt;&gt;"")*($G49&lt;&gt;"")*(Z49&lt;&gt;"")*(AA49&lt;&gt;""),($F49&gt;$G49)*(Z49&gt;AA49)+($F49=$G49)*(Z49=AA49)+($F49&lt;$G49)*(Z49&lt;AA49),"")</f>
        <v/>
      </c>
      <c r="AD49" s="281" t="str">
        <f aca="false">IF((AC49&lt;&gt;""),IF(OR($F49&lt;&gt;$G49,PrSettings!$M$4="●"),(($F49-$G49)=(Z49-AA49))*1,0),"")</f>
        <v/>
      </c>
      <c r="AE49" s="281" t="str">
        <f aca="false">IF((AC49&lt;&gt;""),($F49=Z49)*($G49=AA49),"")</f>
        <v/>
      </c>
      <c r="AF49" s="281" t="str">
        <f aca="false">IF(AC49&lt;&gt;"",IF(ABS($F49-$G49)&gt;=PrSettings!$M$7,(ABS($F49-$G49-Z49+AA49)&lt;=1)*1,IF(AND(AC49,$F49=$G49,$F49&gt;=PrSettings!$M$6),(ABS(Z49-$F49)&lt;=1)*1,IF(AND(AC49,$F49+$G49&gt;=PrSettings!$M$8),(ABS(Z49-$F49)+ABS(AA49-$G49)&lt;=1)*1,""))),"")</f>
        <v/>
      </c>
      <c r="AG49" s="289"/>
      <c r="AI49" s="279" t="n">
        <f aca="false">$B49</f>
        <v>21</v>
      </c>
      <c r="AJ49" s="280" t="str">
        <f aca="false">$C49</f>
        <v>IR Iran</v>
      </c>
      <c r="AK49" s="281" t="n">
        <f aca="false">$D49</f>
        <v>85</v>
      </c>
      <c r="AL49" s="280" t="str">
        <f aca="false">$E49</f>
        <v>New Zealand</v>
      </c>
      <c r="AM49" s="284"/>
      <c r="AN49" s="284"/>
      <c r="AO49" s="288"/>
      <c r="AP49" s="281" t="str">
        <f aca="false">IF(($F49&lt;&gt;"")*($G49&lt;&gt;"")*(AM49&lt;&gt;"")*(AN49&lt;&gt;""),($F49&gt;$G49)*(AM49&gt;AN49)+($F49=$G49)*(AM49=AN49)+($F49&lt;$G49)*(AM49&lt;AN49),"")</f>
        <v/>
      </c>
      <c r="AQ49" s="281" t="str">
        <f aca="false">IF((AP49&lt;&gt;""),IF(OR($F49&lt;&gt;$G49,PrSettings!$M$4="●"),(($F49-$G49)=(AM49-AN49))*1,0),"")</f>
        <v/>
      </c>
      <c r="AR49" s="281" t="str">
        <f aca="false">IF((AP49&lt;&gt;""),($F49=AM49)*($G49=AN49),"")</f>
        <v/>
      </c>
      <c r="AS49" s="281" t="str">
        <f aca="false">IF(AP49&lt;&gt;"",IF(ABS($F49-$G49)&gt;=PrSettings!$M$7,(ABS($F49-$G49-AM49+AN49)&lt;=1)*1,IF(AND(AP49,$F49=$G49,$F49&gt;=PrSettings!$M$6),(ABS(AM49-$F49)&lt;=1)*1,IF(AND(AP49,$F49+$G49&gt;=PrSettings!$M$8),(ABS(AM49-$F49)+ABS(AN49-$G49)&lt;=1)*1,""))),"")</f>
        <v/>
      </c>
      <c r="AT49" s="289"/>
      <c r="AV49" s="279" t="n">
        <f aca="false">$B49</f>
        <v>21</v>
      </c>
      <c r="AW49" s="280" t="str">
        <f aca="false">$C49</f>
        <v>IR Iran</v>
      </c>
      <c r="AX49" s="281" t="n">
        <f aca="false">$D49</f>
        <v>85</v>
      </c>
      <c r="AY49" s="280" t="str">
        <f aca="false">$E49</f>
        <v>New Zealand</v>
      </c>
      <c r="AZ49" s="284"/>
      <c r="BA49" s="284"/>
      <c r="BB49" s="288"/>
      <c r="BC49" s="281" t="str">
        <f aca="false">IF(($F49&lt;&gt;"")*($G49&lt;&gt;"")*(AZ49&lt;&gt;"")*(BA49&lt;&gt;""),($F49&gt;$G49)*(AZ49&gt;BA49)+($F49=$G49)*(AZ49=BA49)+($F49&lt;$G49)*(AZ49&lt;BA49),"")</f>
        <v/>
      </c>
      <c r="BD49" s="281" t="str">
        <f aca="false">IF((BC49&lt;&gt;""),IF(OR($F49&lt;&gt;$G49,PrSettings!$M$4="●"),(($F49-$G49)=(AZ49-BA49))*1,0),"")</f>
        <v/>
      </c>
      <c r="BE49" s="281" t="str">
        <f aca="false">IF((BC49&lt;&gt;""),($F49=AZ49)*($G49=BA49),"")</f>
        <v/>
      </c>
      <c r="BF49" s="281" t="str">
        <f aca="false">IF(BC49&lt;&gt;"",IF(ABS($F49-$G49)&gt;=PrSettings!$M$7,(ABS($F49-$G49-AZ49+BA49)&lt;=1)*1,IF(AND(BC49,$F49=$G49,$F49&gt;=PrSettings!$M$6),(ABS(AZ49-$F49)&lt;=1)*1,IF(AND(BC49,$F49+$G49&gt;=PrSettings!$M$8),(ABS(AZ49-$F49)+ABS(BA49-$G49)&lt;=1)*1,""))),"")</f>
        <v/>
      </c>
      <c r="BG49" s="289"/>
      <c r="BI49" s="279" t="n">
        <f aca="false">$B49</f>
        <v>21</v>
      </c>
      <c r="BJ49" s="280" t="str">
        <f aca="false">$C49</f>
        <v>IR Iran</v>
      </c>
      <c r="BK49" s="281" t="n">
        <f aca="false">$D49</f>
        <v>85</v>
      </c>
      <c r="BL49" s="280" t="str">
        <f aca="false">$E49</f>
        <v>New Zealand</v>
      </c>
      <c r="BM49" s="284"/>
      <c r="BN49" s="284"/>
      <c r="BO49" s="288"/>
      <c r="BP49" s="281" t="str">
        <f aca="false">IF(($F49&lt;&gt;"")*($G49&lt;&gt;"")*(BM49&lt;&gt;"")*(BN49&lt;&gt;""),($F49&gt;$G49)*(BM49&gt;BN49)+($F49=$G49)*(BM49=BN49)+($F49&lt;$G49)*(BM49&lt;BN49),"")</f>
        <v/>
      </c>
      <c r="BQ49" s="281" t="str">
        <f aca="false">IF((BP49&lt;&gt;""),IF(OR($F49&lt;&gt;$G49,PrSettings!$M$4="●"),(($F49-$G49)=(BM49-BN49))*1,0),"")</f>
        <v/>
      </c>
      <c r="BR49" s="281" t="str">
        <f aca="false">IF((BP49&lt;&gt;""),($F49=BM49)*($G49=BN49),"")</f>
        <v/>
      </c>
      <c r="BS49" s="281" t="str">
        <f aca="false">IF(BP49&lt;&gt;"",IF(ABS($F49-$G49)&gt;=PrSettings!$M$7,(ABS($F49-$G49-BM49+BN49)&lt;=1)*1,IF(AND(BP49,$F49=$G49,$F49&gt;=PrSettings!$M$6),(ABS(BM49-$F49)&lt;=1)*1,IF(AND(BP49,$F49+$G49&gt;=PrSettings!$M$8),(ABS(BM49-$F49)+ABS(BN49-$G49)&lt;=1)*1,""))),"")</f>
        <v/>
      </c>
      <c r="BT49" s="289"/>
      <c r="BV49" s="279" t="n">
        <f aca="false">$B49</f>
        <v>21</v>
      </c>
      <c r="BW49" s="280" t="str">
        <f aca="false">$C49</f>
        <v>IR Iran</v>
      </c>
      <c r="BX49" s="281" t="n">
        <f aca="false">$D49</f>
        <v>85</v>
      </c>
      <c r="BY49" s="280" t="str">
        <f aca="false">$E49</f>
        <v>New Zealand</v>
      </c>
      <c r="BZ49" s="284"/>
      <c r="CA49" s="284"/>
      <c r="CB49" s="288"/>
      <c r="CC49" s="281" t="str">
        <f aca="false">IF(($F49&lt;&gt;"")*($G49&lt;&gt;"")*(BZ49&lt;&gt;"")*(CA49&lt;&gt;""),($F49&gt;$G49)*(BZ49&gt;CA49)+($F49=$G49)*(BZ49=CA49)+($F49&lt;$G49)*(BZ49&lt;CA49),"")</f>
        <v/>
      </c>
      <c r="CD49" s="281" t="str">
        <f aca="false">IF((CC49&lt;&gt;""),IF(OR($F49&lt;&gt;$G49,PrSettings!$M$4="●"),(($F49-$G49)=(BZ49-CA49))*1,0),"")</f>
        <v/>
      </c>
      <c r="CE49" s="281" t="str">
        <f aca="false">IF((CC49&lt;&gt;""),($F49=BZ49)*($G49=CA49),"")</f>
        <v/>
      </c>
      <c r="CF49" s="281" t="str">
        <f aca="false">IF(CC49&lt;&gt;"",IF(ABS($F49-$G49)&gt;=PrSettings!$M$7,(ABS($F49-$G49-BZ49+CA49)&lt;=1)*1,IF(AND(CC49,$F49=$G49,$F49&gt;=PrSettings!$M$6),(ABS(BZ49-$F49)&lt;=1)*1,IF(AND(CC49,$F49+$G49&gt;=PrSettings!$M$8),(ABS(BZ49-$F49)+ABS(CA49-$G49)&lt;=1)*1,""))),"")</f>
        <v/>
      </c>
      <c r="CG49" s="289"/>
      <c r="CI49" s="279" t="n">
        <f aca="false">$B49</f>
        <v>21</v>
      </c>
      <c r="CJ49" s="280" t="str">
        <f aca="false">$C49</f>
        <v>IR Iran</v>
      </c>
      <c r="CK49" s="281" t="n">
        <f aca="false">$D49</f>
        <v>85</v>
      </c>
      <c r="CL49" s="280" t="str">
        <f aca="false">$E49</f>
        <v>New Zealand</v>
      </c>
      <c r="CM49" s="284"/>
      <c r="CN49" s="284"/>
      <c r="CO49" s="288"/>
      <c r="CP49" s="281" t="str">
        <f aca="false">IF(($F49&lt;&gt;"")*($G49&lt;&gt;"")*(CM49&lt;&gt;"")*(CN49&lt;&gt;""),($F49&gt;$G49)*(CM49&gt;CN49)+($F49=$G49)*(CM49=CN49)+($F49&lt;$G49)*(CM49&lt;CN49),"")</f>
        <v/>
      </c>
      <c r="CQ49" s="281" t="str">
        <f aca="false">IF((CP49&lt;&gt;""),IF(OR($F49&lt;&gt;$G49,PrSettings!$M$4="●"),(($F49-$G49)=(CM49-CN49))*1,0),"")</f>
        <v/>
      </c>
      <c r="CR49" s="281" t="str">
        <f aca="false">IF((CP49&lt;&gt;""),($F49=CM49)*($G49=CN49),"")</f>
        <v/>
      </c>
      <c r="CS49" s="281" t="str">
        <f aca="false">IF(CP49&lt;&gt;"",IF(ABS($F49-$G49)&gt;=PrSettings!$M$7,(ABS($F49-$G49-CM49+CN49)&lt;=1)*1,IF(AND(CP49,$F49=$G49,$F49&gt;=PrSettings!$M$6),(ABS(CM49-$F49)&lt;=1)*1,IF(AND(CP49,$F49+$G49&gt;=PrSettings!$M$8),(ABS(CM49-$F49)+ABS(CN49-$G49)&lt;=1)*1,""))),"")</f>
        <v/>
      </c>
      <c r="CT49" s="289"/>
      <c r="CV49" s="279" t="n">
        <f aca="false">$B49</f>
        <v>21</v>
      </c>
      <c r="CW49" s="280" t="str">
        <f aca="false">$C49</f>
        <v>IR Iran</v>
      </c>
      <c r="CX49" s="281" t="n">
        <f aca="false">$D49</f>
        <v>85</v>
      </c>
      <c r="CY49" s="280" t="str">
        <f aca="false">$E49</f>
        <v>New Zealand</v>
      </c>
      <c r="CZ49" s="284"/>
      <c r="DA49" s="284"/>
      <c r="DB49" s="288"/>
      <c r="DC49" s="281" t="str">
        <f aca="false">IF(($F49&lt;&gt;"")*($G49&lt;&gt;"")*(CZ49&lt;&gt;"")*(DA49&lt;&gt;""),($F49&gt;$G49)*(CZ49&gt;DA49)+($F49=$G49)*(CZ49=DA49)+($F49&lt;$G49)*(CZ49&lt;DA49),"")</f>
        <v/>
      </c>
      <c r="DD49" s="281" t="str">
        <f aca="false">IF((DC49&lt;&gt;""),IF(OR($F49&lt;&gt;$G49,PrSettings!$M$4="●"),(($F49-$G49)=(CZ49-DA49))*1,0),"")</f>
        <v/>
      </c>
      <c r="DE49" s="281" t="str">
        <f aca="false">IF((DC49&lt;&gt;""),($F49=CZ49)*($G49=DA49),"")</f>
        <v/>
      </c>
      <c r="DF49" s="281" t="str">
        <f aca="false">IF(DC49&lt;&gt;"",IF(ABS($F49-$G49)&gt;=PrSettings!$M$7,(ABS($F49-$G49-CZ49+DA49)&lt;=1)*1,IF(AND(DC49,$F49=$G49,$F49&gt;=PrSettings!$M$6),(ABS(CZ49-$F49)&lt;=1)*1,IF(AND(DC49,$F49+$G49&gt;=PrSettings!$M$8),(ABS(CZ49-$F49)+ABS(DA49-$G49)&lt;=1)*1,""))),"")</f>
        <v/>
      </c>
      <c r="DG49" s="289"/>
      <c r="DI49" s="279" t="n">
        <f aca="false">$B49</f>
        <v>21</v>
      </c>
      <c r="DJ49" s="280" t="str">
        <f aca="false">$C49</f>
        <v>IR Iran</v>
      </c>
      <c r="DK49" s="281" t="n">
        <f aca="false">$D49</f>
        <v>85</v>
      </c>
      <c r="DL49" s="280" t="str">
        <f aca="false">$E49</f>
        <v>New Zealand</v>
      </c>
      <c r="DM49" s="284"/>
      <c r="DN49" s="284"/>
      <c r="DO49" s="288"/>
      <c r="DP49" s="281" t="str">
        <f aca="false">IF(($F49&lt;&gt;"")*($G49&lt;&gt;"")*(DM49&lt;&gt;"")*(DN49&lt;&gt;""),($F49&gt;$G49)*(DM49&gt;DN49)+($F49=$G49)*(DM49=DN49)+($F49&lt;$G49)*(DM49&lt;DN49),"")</f>
        <v/>
      </c>
      <c r="DQ49" s="281" t="str">
        <f aca="false">IF((DP49&lt;&gt;""),IF(OR($F49&lt;&gt;$G49,PrSettings!$M$4="●"),(($F49-$G49)=(DM49-DN49))*1,0),"")</f>
        <v/>
      </c>
      <c r="DR49" s="281" t="str">
        <f aca="false">IF((DP49&lt;&gt;""),($F49=DM49)*($G49=DN49),"")</f>
        <v/>
      </c>
      <c r="DS49" s="281" t="str">
        <f aca="false">IF(DP49&lt;&gt;"",IF(ABS($F49-$G49)&gt;=PrSettings!$M$7,(ABS($F49-$G49-DM49+DN49)&lt;=1)*1,IF(AND(DP49,$F49=$G49,$F49&gt;=PrSettings!$M$6),(ABS(DM49-$F49)&lt;=1)*1,IF(AND(DP49,$F49+$G49&gt;=PrSettings!$M$8),(ABS(DM49-$F49)+ABS(DN49-$G49)&lt;=1)*1,""))),"")</f>
        <v/>
      </c>
      <c r="DT49" s="289"/>
      <c r="DV49" s="279" t="n">
        <f aca="false">$B49</f>
        <v>21</v>
      </c>
      <c r="DW49" s="280" t="str">
        <f aca="false">$C49</f>
        <v>IR Iran</v>
      </c>
      <c r="DX49" s="281" t="n">
        <f aca="false">$D49</f>
        <v>85</v>
      </c>
      <c r="DY49" s="280" t="str">
        <f aca="false">$E49</f>
        <v>New Zealand</v>
      </c>
      <c r="DZ49" s="284"/>
      <c r="EA49" s="284"/>
      <c r="EB49" s="288"/>
      <c r="EC49" s="281" t="str">
        <f aca="false">IF(($F49&lt;&gt;"")*($G49&lt;&gt;"")*(DZ49&lt;&gt;"")*(EA49&lt;&gt;""),($F49&gt;$G49)*(DZ49&gt;EA49)+($F49=$G49)*(DZ49=EA49)+($F49&lt;$G49)*(DZ49&lt;EA49),"")</f>
        <v/>
      </c>
      <c r="ED49" s="281" t="str">
        <f aca="false">IF((EC49&lt;&gt;""),IF(OR($F49&lt;&gt;$G49,PrSettings!$M$4="●"),(($F49-$G49)=(DZ49-EA49))*1,0),"")</f>
        <v/>
      </c>
      <c r="EE49" s="281" t="str">
        <f aca="false">IF((EC49&lt;&gt;""),($F49=DZ49)*($G49=EA49),"")</f>
        <v/>
      </c>
      <c r="EF49" s="281" t="str">
        <f aca="false">IF(EC49&lt;&gt;"",IF(ABS($F49-$G49)&gt;=PrSettings!$M$7,(ABS($F49-$G49-DZ49+EA49)&lt;=1)*1,IF(AND(EC49,$F49=$G49,$F49&gt;=PrSettings!$M$6),(ABS(DZ49-$F49)&lt;=1)*1,IF(AND(EC49,$F49+$G49&gt;=PrSettings!$M$8),(ABS(DZ49-$F49)+ABS(EA49-$G49)&lt;=1)*1,""))),"")</f>
        <v/>
      </c>
      <c r="EG49" s="289"/>
      <c r="EI49" s="279" t="n">
        <f aca="false">$B49</f>
        <v>21</v>
      </c>
      <c r="EJ49" s="280" t="str">
        <f aca="false">$C49</f>
        <v>IR Iran</v>
      </c>
      <c r="EK49" s="281" t="n">
        <f aca="false">$D49</f>
        <v>85</v>
      </c>
      <c r="EL49" s="280" t="str">
        <f aca="false">$E49</f>
        <v>New Zealand</v>
      </c>
      <c r="EM49" s="284"/>
      <c r="EN49" s="284"/>
      <c r="EO49" s="288"/>
      <c r="EP49" s="281" t="str">
        <f aca="false">IF(($F49&lt;&gt;"")*($G49&lt;&gt;"")*(EM49&lt;&gt;"")*(EN49&lt;&gt;""),($F49&gt;$G49)*(EM49&gt;EN49)+($F49=$G49)*(EM49=EN49)+($F49&lt;$G49)*(EM49&lt;EN49),"")</f>
        <v/>
      </c>
      <c r="EQ49" s="281" t="str">
        <f aca="false">IF((EP49&lt;&gt;""),IF(OR($F49&lt;&gt;$G49,PrSettings!$M$4="●"),(($F49-$G49)=(EM49-EN49))*1,0),"")</f>
        <v/>
      </c>
      <c r="ER49" s="281" t="str">
        <f aca="false">IF((EP49&lt;&gt;""),($F49=EM49)*($G49=EN49),"")</f>
        <v/>
      </c>
      <c r="ES49" s="281" t="str">
        <f aca="false">IF(EP49&lt;&gt;"",IF(ABS($F49-$G49)&gt;=PrSettings!$M$7,(ABS($F49-$G49-EM49+EN49)&lt;=1)*1,IF(AND(EP49,$F49=$G49,$F49&gt;=PrSettings!$M$6),(ABS(EM49-$F49)&lt;=1)*1,IF(AND(EP49,$F49+$G49&gt;=PrSettings!$M$8),(ABS(EM49-$F49)+ABS(EN49-$G49)&lt;=1)*1,""))),"")</f>
        <v/>
      </c>
      <c r="ET49" s="289"/>
      <c r="EV49" s="279" t="n">
        <f aca="false">$B49</f>
        <v>21</v>
      </c>
      <c r="EW49" s="280" t="str">
        <f aca="false">$C49</f>
        <v>IR Iran</v>
      </c>
      <c r="EX49" s="281" t="n">
        <f aca="false">$D49</f>
        <v>85</v>
      </c>
      <c r="EY49" s="280" t="str">
        <f aca="false">$E49</f>
        <v>New Zealand</v>
      </c>
      <c r="EZ49" s="284"/>
      <c r="FA49" s="284"/>
      <c r="FB49" s="288"/>
      <c r="FC49" s="281" t="str">
        <f aca="false">IF(($F49&lt;&gt;"")*($G49&lt;&gt;"")*(EZ49&lt;&gt;"")*(FA49&lt;&gt;""),($F49&gt;$G49)*(EZ49&gt;FA49)+($F49=$G49)*(EZ49=FA49)+($F49&lt;$G49)*(EZ49&lt;FA49),"")</f>
        <v/>
      </c>
      <c r="FD49" s="281" t="str">
        <f aca="false">IF((FC49&lt;&gt;""),IF(OR($F49&lt;&gt;$G49,PrSettings!$M$4="●"),(($F49-$G49)=(EZ49-FA49))*1,0),"")</f>
        <v/>
      </c>
      <c r="FE49" s="281" t="str">
        <f aca="false">IF((FC49&lt;&gt;""),($F49=EZ49)*($G49=FA49),"")</f>
        <v/>
      </c>
      <c r="FF49" s="281" t="str">
        <f aca="false">IF(FC49&lt;&gt;"",IF(ABS($F49-$G49)&gt;=PrSettings!$M$7,(ABS($F49-$G49-EZ49+FA49)&lt;=1)*1,IF(AND(FC49,$F49=$G49,$F49&gt;=PrSettings!$M$6),(ABS(EZ49-$F49)&lt;=1)*1,IF(AND(FC49,$F49+$G49&gt;=PrSettings!$M$8),(ABS(EZ49-$F49)+ABS(FA49-$G49)&lt;=1)*1,""))),"")</f>
        <v/>
      </c>
      <c r="FG49" s="289"/>
      <c r="FI49" s="279" t="n">
        <f aca="false">$B49</f>
        <v>21</v>
      </c>
      <c r="FJ49" s="280" t="str">
        <f aca="false">$C49</f>
        <v>IR Iran</v>
      </c>
      <c r="FK49" s="281" t="n">
        <f aca="false">$D49</f>
        <v>85</v>
      </c>
      <c r="FL49" s="280" t="str">
        <f aca="false">$E49</f>
        <v>New Zealand</v>
      </c>
      <c r="FM49" s="284"/>
      <c r="FN49" s="284"/>
      <c r="FO49" s="288"/>
      <c r="FP49" s="281" t="str">
        <f aca="false">IF(($F49&lt;&gt;"")*($G49&lt;&gt;"")*(FM49&lt;&gt;"")*(FN49&lt;&gt;""),($F49&gt;$G49)*(FM49&gt;FN49)+($F49=$G49)*(FM49=FN49)+($F49&lt;$G49)*(FM49&lt;FN49),"")</f>
        <v/>
      </c>
      <c r="FQ49" s="281" t="str">
        <f aca="false">IF((FP49&lt;&gt;""),IF(OR($F49&lt;&gt;$G49,PrSettings!$M$4="●"),(($F49-$G49)=(FM49-FN49))*1,0),"")</f>
        <v/>
      </c>
      <c r="FR49" s="281" t="str">
        <f aca="false">IF((FP49&lt;&gt;""),($F49=FM49)*($G49=FN49),"")</f>
        <v/>
      </c>
      <c r="FS49" s="281" t="str">
        <f aca="false">IF(FP49&lt;&gt;"",IF(ABS($F49-$G49)&gt;=PrSettings!$M$7,(ABS($F49-$G49-FM49+FN49)&lt;=1)*1,IF(AND(FP49,$F49=$G49,$F49&gt;=PrSettings!$M$6),(ABS(FM49-$F49)&lt;=1)*1,IF(AND(FP49,$F49+$G49&gt;=PrSettings!$M$8),(ABS(FM49-$F49)+ABS(FN49-$G49)&lt;=1)*1,""))),"")</f>
        <v/>
      </c>
      <c r="FT49" s="289"/>
      <c r="FV49" s="279" t="n">
        <f aca="false">$B49</f>
        <v>21</v>
      </c>
      <c r="FW49" s="280" t="str">
        <f aca="false">$C49</f>
        <v>IR Iran</v>
      </c>
      <c r="FX49" s="281" t="n">
        <f aca="false">$D49</f>
        <v>85</v>
      </c>
      <c r="FY49" s="280" t="str">
        <f aca="false">$E49</f>
        <v>New Zealand</v>
      </c>
      <c r="FZ49" s="284"/>
      <c r="GA49" s="284"/>
      <c r="GB49" s="288"/>
      <c r="GC49" s="281" t="str">
        <f aca="false">IF(($F49&lt;&gt;"")*($G49&lt;&gt;"")*(FZ49&lt;&gt;"")*(GA49&lt;&gt;""),($F49&gt;$G49)*(FZ49&gt;GA49)+($F49=$G49)*(FZ49=GA49)+($F49&lt;$G49)*(FZ49&lt;GA49),"")</f>
        <v/>
      </c>
      <c r="GD49" s="281" t="str">
        <f aca="false">IF((GC49&lt;&gt;""),IF(OR($F49&lt;&gt;$G49,PrSettings!$M$4="●"),(($F49-$G49)=(FZ49-GA49))*1,0),"")</f>
        <v/>
      </c>
      <c r="GE49" s="281" t="str">
        <f aca="false">IF((GC49&lt;&gt;""),($F49=FZ49)*($G49=GA49),"")</f>
        <v/>
      </c>
      <c r="GF49" s="281" t="str">
        <f aca="false">IF(GC49&lt;&gt;"",IF(ABS($F49-$G49)&gt;=PrSettings!$M$7,(ABS($F49-$G49-FZ49+GA49)&lt;=1)*1,IF(AND(GC49,$F49=$G49,$F49&gt;=PrSettings!$M$6),(ABS(FZ49-$F49)&lt;=1)*1,IF(AND(GC49,$F49+$G49&gt;=PrSettings!$M$8),(ABS(FZ49-$F49)+ABS(GA49-$G49)&lt;=1)*1,""))),"")</f>
        <v/>
      </c>
      <c r="GG49" s="289"/>
      <c r="GI49" s="279" t="n">
        <f aca="false">$B49</f>
        <v>21</v>
      </c>
      <c r="GJ49" s="280" t="str">
        <f aca="false">$C49</f>
        <v>IR Iran</v>
      </c>
      <c r="GK49" s="281" t="n">
        <f aca="false">$D49</f>
        <v>85</v>
      </c>
      <c r="GL49" s="280" t="str">
        <f aca="false">$E49</f>
        <v>New Zealand</v>
      </c>
      <c r="GM49" s="284"/>
      <c r="GN49" s="284"/>
      <c r="GO49" s="288"/>
      <c r="GP49" s="281" t="str">
        <f aca="false">IF(($F49&lt;&gt;"")*($G49&lt;&gt;"")*(GM49&lt;&gt;"")*(GN49&lt;&gt;""),($F49&gt;$G49)*(GM49&gt;GN49)+($F49=$G49)*(GM49=GN49)+($F49&lt;$G49)*(GM49&lt;GN49),"")</f>
        <v/>
      </c>
      <c r="GQ49" s="281" t="str">
        <f aca="false">IF((GP49&lt;&gt;""),IF(OR($F49&lt;&gt;$G49,PrSettings!$M$4="●"),(($F49-$G49)=(GM49-GN49))*1,0),"")</f>
        <v/>
      </c>
      <c r="GR49" s="281" t="str">
        <f aca="false">IF((GP49&lt;&gt;""),($F49=GM49)*($G49=GN49),"")</f>
        <v/>
      </c>
      <c r="GS49" s="281" t="str">
        <f aca="false">IF(GP49&lt;&gt;"",IF(ABS($F49-$G49)&gt;=PrSettings!$M$7,(ABS($F49-$G49-GM49+GN49)&lt;=1)*1,IF(AND(GP49,$F49=$G49,$F49&gt;=PrSettings!$M$6),(ABS(GM49-$F49)&lt;=1)*1,IF(AND(GP49,$F49+$G49&gt;=PrSettings!$M$8),(ABS(GM49-$F49)+ABS(GN49-$G49)&lt;=1)*1,""))),"")</f>
        <v/>
      </c>
      <c r="GT49" s="289"/>
      <c r="GV49" s="279" t="n">
        <f aca="false">$B49</f>
        <v>21</v>
      </c>
      <c r="GW49" s="280" t="str">
        <f aca="false">$C49</f>
        <v>IR Iran</v>
      </c>
      <c r="GX49" s="281" t="n">
        <f aca="false">$D49</f>
        <v>85</v>
      </c>
      <c r="GY49" s="280" t="str">
        <f aca="false">$E49</f>
        <v>New Zealand</v>
      </c>
      <c r="GZ49" s="284"/>
      <c r="HA49" s="284"/>
      <c r="HB49" s="288"/>
      <c r="HC49" s="281" t="str">
        <f aca="false">IF(($F49&lt;&gt;"")*($G49&lt;&gt;"")*(GZ49&lt;&gt;"")*(HA49&lt;&gt;""),($F49&gt;$G49)*(GZ49&gt;HA49)+($F49=$G49)*(GZ49=HA49)+($F49&lt;$G49)*(GZ49&lt;HA49),"")</f>
        <v/>
      </c>
      <c r="HD49" s="281" t="str">
        <f aca="false">IF((HC49&lt;&gt;""),IF(OR($F49&lt;&gt;$G49,PrSettings!$M$4="●"),(($F49-$G49)=(GZ49-HA49))*1,0),"")</f>
        <v/>
      </c>
      <c r="HE49" s="281" t="str">
        <f aca="false">IF((HC49&lt;&gt;""),($F49=GZ49)*($G49=HA49),"")</f>
        <v/>
      </c>
      <c r="HF49" s="281" t="str">
        <f aca="false">IF(HC49&lt;&gt;"",IF(ABS($F49-$G49)&gt;=PrSettings!$M$7,(ABS($F49-$G49-GZ49+HA49)&lt;=1)*1,IF(AND(HC49,$F49=$G49,$F49&gt;=PrSettings!$M$6),(ABS(GZ49-$F49)&lt;=1)*1,IF(AND(HC49,$F49+$G49&gt;=PrSettings!$M$8),(ABS(GZ49-$F49)+ABS(HA49-$G49)&lt;=1)*1,""))),"")</f>
        <v/>
      </c>
      <c r="HG49" s="289"/>
      <c r="HI49" s="279" t="n">
        <f aca="false">$B49</f>
        <v>21</v>
      </c>
      <c r="HJ49" s="280" t="str">
        <f aca="false">$C49</f>
        <v>IR Iran</v>
      </c>
      <c r="HK49" s="281" t="n">
        <f aca="false">$D49</f>
        <v>85</v>
      </c>
      <c r="HL49" s="280" t="str">
        <f aca="false">$E49</f>
        <v>New Zealand</v>
      </c>
      <c r="HM49" s="284"/>
      <c r="HN49" s="284"/>
      <c r="HO49" s="288"/>
      <c r="HP49" s="281" t="str">
        <f aca="false">IF(($F49&lt;&gt;"")*($G49&lt;&gt;"")*(HM49&lt;&gt;"")*(HN49&lt;&gt;""),($F49&gt;$G49)*(HM49&gt;HN49)+($F49=$G49)*(HM49=HN49)+($F49&lt;$G49)*(HM49&lt;HN49),"")</f>
        <v/>
      </c>
      <c r="HQ49" s="281" t="str">
        <f aca="false">IF((HP49&lt;&gt;""),IF(OR($F49&lt;&gt;$G49,PrSettings!$M$4="●"),(($F49-$G49)=(HM49-HN49))*1,0),"")</f>
        <v/>
      </c>
      <c r="HR49" s="281" t="str">
        <f aca="false">IF((HP49&lt;&gt;""),($F49=HM49)*($G49=HN49),"")</f>
        <v/>
      </c>
      <c r="HS49" s="281" t="str">
        <f aca="false">IF(HP49&lt;&gt;"",IF(ABS($F49-$G49)&gt;=PrSettings!$M$7,(ABS($F49-$G49-HM49+HN49)&lt;=1)*1,IF(AND(HP49,$F49=$G49,$F49&gt;=PrSettings!$M$6),(ABS(HM49-$F49)&lt;=1)*1,IF(AND(HP49,$F49+$G49&gt;=PrSettings!$M$8),(ABS(HM49-$F49)+ABS(HN49-$G49)&lt;=1)*1,""))),"")</f>
        <v/>
      </c>
      <c r="HT49" s="289"/>
      <c r="HV49" s="279" t="n">
        <f aca="false">$B49</f>
        <v>21</v>
      </c>
      <c r="HW49" s="280" t="str">
        <f aca="false">$C49</f>
        <v>IR Iran</v>
      </c>
      <c r="HX49" s="281" t="n">
        <f aca="false">$D49</f>
        <v>85</v>
      </c>
      <c r="HY49" s="280" t="str">
        <f aca="false">$E49</f>
        <v>New Zealand</v>
      </c>
      <c r="HZ49" s="284"/>
      <c r="IA49" s="284"/>
      <c r="IB49" s="288"/>
      <c r="IC49" s="281" t="str">
        <f aca="false">IF(($F49&lt;&gt;"")*($G49&lt;&gt;"")*(HZ49&lt;&gt;"")*(IA49&lt;&gt;""),($F49&gt;$G49)*(HZ49&gt;IA49)+($F49=$G49)*(HZ49=IA49)+($F49&lt;$G49)*(HZ49&lt;IA49),"")</f>
        <v/>
      </c>
      <c r="ID49" s="281" t="str">
        <f aca="false">IF((IC49&lt;&gt;""),IF(OR($F49&lt;&gt;$G49,PrSettings!$M$4="●"),(($F49-$G49)=(HZ49-IA49))*1,0),"")</f>
        <v/>
      </c>
      <c r="IE49" s="281" t="str">
        <f aca="false">IF((IC49&lt;&gt;""),($F49=HZ49)*($G49=IA49),"")</f>
        <v/>
      </c>
      <c r="IF49" s="281" t="str">
        <f aca="false">IF(IC49&lt;&gt;"",IF(ABS($F49-$G49)&gt;=PrSettings!$M$7,(ABS($F49-$G49-HZ49+IA49)&lt;=1)*1,IF(AND(IC49,$F49=$G49,$F49&gt;=PrSettings!$M$6),(ABS(HZ49-$F49)&lt;=1)*1,IF(AND(IC49,$F49+$G49&gt;=PrSettings!$M$8),(ABS(HZ49-$F49)+ABS(IA49-$G49)&lt;=1)*1,""))),"")</f>
        <v/>
      </c>
      <c r="IG49" s="289"/>
      <c r="II49" s="279" t="n">
        <f aca="false">$B49</f>
        <v>21</v>
      </c>
      <c r="IJ49" s="280" t="str">
        <f aca="false">$C49</f>
        <v>IR Iran</v>
      </c>
      <c r="IK49" s="281" t="n">
        <f aca="false">$D49</f>
        <v>85</v>
      </c>
      <c r="IL49" s="280" t="str">
        <f aca="false">$E49</f>
        <v>New Zealand</v>
      </c>
      <c r="IM49" s="284"/>
      <c r="IN49" s="284"/>
      <c r="IO49" s="288"/>
      <c r="IP49" s="281" t="str">
        <f aca="false">IF(($F49&lt;&gt;"")*($G49&lt;&gt;"")*(IM49&lt;&gt;"")*(IN49&lt;&gt;""),($F49&gt;$G49)*(IM49&gt;IN49)+($F49=$G49)*(IM49=IN49)+($F49&lt;$G49)*(IM49&lt;IN49),"")</f>
        <v/>
      </c>
      <c r="IQ49" s="281" t="str">
        <f aca="false">IF((IP49&lt;&gt;""),IF(OR($F49&lt;&gt;$G49,PrSettings!$M$4="●"),(($F49-$G49)=(IM49-IN49))*1,0),"")</f>
        <v/>
      </c>
      <c r="IR49" s="281" t="str">
        <f aca="false">IF((IP49&lt;&gt;""),($F49=IM49)*($G49=IN49),"")</f>
        <v/>
      </c>
      <c r="IS49" s="281" t="str">
        <f aca="false">IF(IP49&lt;&gt;"",IF(ABS($F49-$G49)&gt;=PrSettings!$M$7,(ABS($F49-$G49-IM49+IN49)&lt;=1)*1,IF(AND(IP49,$F49=$G49,$F49&gt;=PrSettings!$M$6),(ABS(IM49-$F49)&lt;=1)*1,IF(AND(IP49,$F49+$G49&gt;=PrSettings!$M$8),(ABS(IM49-$F49)+ABS(IN49-$G49)&lt;=1)*1,""))),"")</f>
        <v/>
      </c>
      <c r="IT49" s="289"/>
      <c r="IV49" s="279" t="n">
        <f aca="false">$B49</f>
        <v>21</v>
      </c>
      <c r="IW49" s="280" t="str">
        <f aca="false">$C49</f>
        <v>IR Iran</v>
      </c>
      <c r="IX49" s="281" t="n">
        <f aca="false">$D49</f>
        <v>85</v>
      </c>
      <c r="IY49" s="280" t="str">
        <f aca="false">$E49</f>
        <v>New Zealand</v>
      </c>
      <c r="IZ49" s="284"/>
      <c r="JA49" s="284"/>
      <c r="JB49" s="288"/>
      <c r="JC49" s="281" t="str">
        <f aca="false">IF(($F49&lt;&gt;"")*($G49&lt;&gt;"")*(IZ49&lt;&gt;"")*(JA49&lt;&gt;""),($F49&gt;$G49)*(IZ49&gt;JA49)+($F49=$G49)*(IZ49=JA49)+($F49&lt;$G49)*(IZ49&lt;JA49),"")</f>
        <v/>
      </c>
      <c r="JD49" s="281" t="str">
        <f aca="false">IF((JC49&lt;&gt;""),IF(OR($F49&lt;&gt;$G49,PrSettings!$M$4="●"),(($F49-$G49)=(IZ49-JA49))*1,0),"")</f>
        <v/>
      </c>
      <c r="JE49" s="281" t="str">
        <f aca="false">IF((JC49&lt;&gt;""),($F49=IZ49)*($G49=JA49),"")</f>
        <v/>
      </c>
      <c r="JF49" s="281" t="str">
        <f aca="false">IF(JC49&lt;&gt;"",IF(ABS($F49-$G49)&gt;=PrSettings!$M$7,(ABS($F49-$G49-IZ49+JA49)&lt;=1)*1,IF(AND(JC49,$F49=$G49,$F49&gt;=PrSettings!$M$6),(ABS(IZ49-$F49)&lt;=1)*1,IF(AND(JC49,$F49+$G49&gt;=PrSettings!$M$8),(ABS(IZ49-$F49)+ABS(JA49-$G49)&lt;=1)*1,""))),"")</f>
        <v/>
      </c>
      <c r="JG49" s="289"/>
      <c r="JI49" s="279" t="n">
        <f aca="false">$B49</f>
        <v>21</v>
      </c>
      <c r="JJ49" s="280" t="str">
        <f aca="false">$C49</f>
        <v>IR Iran</v>
      </c>
      <c r="JK49" s="281" t="n">
        <f aca="false">$D49</f>
        <v>85</v>
      </c>
      <c r="JL49" s="280" t="str">
        <f aca="false">$E49</f>
        <v>New Zealand</v>
      </c>
      <c r="JM49" s="284"/>
      <c r="JN49" s="284"/>
      <c r="JO49" s="288"/>
      <c r="JP49" s="281" t="str">
        <f aca="false">IF(($F49&lt;&gt;"")*($G49&lt;&gt;"")*(JM49&lt;&gt;"")*(JN49&lt;&gt;""),($F49&gt;$G49)*(JM49&gt;JN49)+($F49=$G49)*(JM49=JN49)+($F49&lt;$G49)*(JM49&lt;JN49),"")</f>
        <v/>
      </c>
      <c r="JQ49" s="281" t="str">
        <f aca="false">IF((JP49&lt;&gt;""),IF(OR($F49&lt;&gt;$G49,PrSettings!$M$4="●"),(($F49-$G49)=(JM49-JN49))*1,0),"")</f>
        <v/>
      </c>
      <c r="JR49" s="281" t="str">
        <f aca="false">IF((JP49&lt;&gt;""),($F49=JM49)*($G49=JN49),"")</f>
        <v/>
      </c>
      <c r="JS49" s="281" t="str">
        <f aca="false">IF(JP49&lt;&gt;"",IF(ABS($F49-$G49)&gt;=PrSettings!$M$7,(ABS($F49-$G49-JM49+JN49)&lt;=1)*1,IF(AND(JP49,$F49=$G49,$F49&gt;=PrSettings!$M$6),(ABS(JM49-$F49)&lt;=1)*1,IF(AND(JP49,$F49+$G49&gt;=PrSettings!$M$8),(ABS(JM49-$F49)+ABS(JN49-$G49)&lt;=1)*1,""))),"")</f>
        <v/>
      </c>
      <c r="JT49" s="289"/>
      <c r="JV49" s="279" t="n">
        <f aca="false">$B49</f>
        <v>21</v>
      </c>
      <c r="JW49" s="280" t="str">
        <f aca="false">$C49</f>
        <v>IR Iran</v>
      </c>
      <c r="JX49" s="281" t="n">
        <f aca="false">$D49</f>
        <v>85</v>
      </c>
      <c r="JY49" s="280" t="str">
        <f aca="false">$E49</f>
        <v>New Zealand</v>
      </c>
      <c r="JZ49" s="284"/>
      <c r="KA49" s="284"/>
      <c r="KB49" s="288"/>
      <c r="KC49" s="281" t="str">
        <f aca="false">IF(($F49&lt;&gt;"")*($G49&lt;&gt;"")*(JZ49&lt;&gt;"")*(KA49&lt;&gt;""),($F49&gt;$G49)*(JZ49&gt;KA49)+($F49=$G49)*(JZ49=KA49)+($F49&lt;$G49)*(JZ49&lt;KA49),"")</f>
        <v/>
      </c>
      <c r="KD49" s="281" t="str">
        <f aca="false">IF((KC49&lt;&gt;""),IF(OR($F49&lt;&gt;$G49,PrSettings!$M$4="●"),(($F49-$G49)=(JZ49-KA49))*1,0),"")</f>
        <v/>
      </c>
      <c r="KE49" s="281" t="str">
        <f aca="false">IF((KC49&lt;&gt;""),($F49=JZ49)*($G49=KA49),"")</f>
        <v/>
      </c>
      <c r="KF49" s="281" t="str">
        <f aca="false">IF(KC49&lt;&gt;"",IF(ABS($F49-$G49)&gt;=PrSettings!$M$7,(ABS($F49-$G49-JZ49+KA49)&lt;=1)*1,IF(AND(KC49,$F49=$G49,$F49&gt;=PrSettings!$M$6),(ABS(JZ49-$F49)&lt;=1)*1,IF(AND(KC49,$F49+$G49&gt;=PrSettings!$M$8),(ABS(JZ49-$F49)+ABS(KA49-$G49)&lt;=1)*1,""))),"")</f>
        <v/>
      </c>
      <c r="KG49" s="289"/>
      <c r="KI49" s="279" t="n">
        <f aca="false">$B49</f>
        <v>21</v>
      </c>
      <c r="KJ49" s="280" t="str">
        <f aca="false">$C49</f>
        <v>IR Iran</v>
      </c>
      <c r="KK49" s="281" t="n">
        <f aca="false">$D49</f>
        <v>85</v>
      </c>
      <c r="KL49" s="280" t="str">
        <f aca="false">$E49</f>
        <v>New Zealand</v>
      </c>
      <c r="KM49" s="284"/>
      <c r="KN49" s="284"/>
      <c r="KO49" s="288"/>
      <c r="KP49" s="281" t="str">
        <f aca="false">IF(($F49&lt;&gt;"")*($G49&lt;&gt;"")*(KM49&lt;&gt;"")*(KN49&lt;&gt;""),($F49&gt;$G49)*(KM49&gt;KN49)+($F49=$G49)*(KM49=KN49)+($F49&lt;$G49)*(KM49&lt;KN49),"")</f>
        <v/>
      </c>
      <c r="KQ49" s="281" t="str">
        <f aca="false">IF((KP49&lt;&gt;""),IF(OR($F49&lt;&gt;$G49,PrSettings!$M$4="●"),(($F49-$G49)=(KM49-KN49))*1,0),"")</f>
        <v/>
      </c>
      <c r="KR49" s="281" t="str">
        <f aca="false">IF((KP49&lt;&gt;""),($F49=KM49)*($G49=KN49),"")</f>
        <v/>
      </c>
      <c r="KS49" s="281" t="str">
        <f aca="false">IF(KP49&lt;&gt;"",IF(ABS($F49-$G49)&gt;=PrSettings!$M$7,(ABS($F49-$G49-KM49+KN49)&lt;=1)*1,IF(AND(KP49,$F49=$G49,$F49&gt;=PrSettings!$M$6),(ABS(KM49-$F49)&lt;=1)*1,IF(AND(KP49,$F49+$G49&gt;=PrSettings!$M$8),(ABS(KM49-$F49)+ABS(KN49-$G49)&lt;=1)*1,""))),"")</f>
        <v/>
      </c>
      <c r="KT49" s="289"/>
      <c r="KV49" s="279" t="n">
        <f aca="false">$B49</f>
        <v>21</v>
      </c>
      <c r="KW49" s="280" t="str">
        <f aca="false">$C49</f>
        <v>IR Iran</v>
      </c>
      <c r="KX49" s="281" t="n">
        <f aca="false">$D49</f>
        <v>85</v>
      </c>
      <c r="KY49" s="280" t="str">
        <f aca="false">$E49</f>
        <v>New Zealand</v>
      </c>
      <c r="KZ49" s="284"/>
      <c r="LA49" s="284"/>
      <c r="LB49" s="288"/>
      <c r="LC49" s="281" t="str">
        <f aca="false">IF(($F49&lt;&gt;"")*($G49&lt;&gt;"")*(KZ49&lt;&gt;"")*(LA49&lt;&gt;""),($F49&gt;$G49)*(KZ49&gt;LA49)+($F49=$G49)*(KZ49=LA49)+($F49&lt;$G49)*(KZ49&lt;LA49),"")</f>
        <v/>
      </c>
      <c r="LD49" s="281" t="str">
        <f aca="false">IF((LC49&lt;&gt;""),IF(OR($F49&lt;&gt;$G49,PrSettings!$M$4="●"),(($F49-$G49)=(KZ49-LA49))*1,0),"")</f>
        <v/>
      </c>
      <c r="LE49" s="281" t="str">
        <f aca="false">IF((LC49&lt;&gt;""),($F49=KZ49)*($G49=LA49),"")</f>
        <v/>
      </c>
      <c r="LF49" s="281" t="str">
        <f aca="false">IF(LC49&lt;&gt;"",IF(ABS($F49-$G49)&gt;=PrSettings!$M$7,(ABS($F49-$G49-KZ49+LA49)&lt;=1)*1,IF(AND(LC49,$F49=$G49,$F49&gt;=PrSettings!$M$6),(ABS(KZ49-$F49)&lt;=1)*1,IF(AND(LC49,$F49+$G49&gt;=PrSettings!$M$8),(ABS(KZ49-$F49)+ABS(LA49-$G49)&lt;=1)*1,""))),"")</f>
        <v/>
      </c>
      <c r="LG49" s="289"/>
      <c r="LI49" s="279" t="n">
        <f aca="false">$B49</f>
        <v>21</v>
      </c>
      <c r="LJ49" s="280" t="str">
        <f aca="false">$C49</f>
        <v>IR Iran</v>
      </c>
      <c r="LK49" s="281" t="n">
        <f aca="false">$D49</f>
        <v>85</v>
      </c>
      <c r="LL49" s="280" t="str">
        <f aca="false">$E49</f>
        <v>New Zealand</v>
      </c>
      <c r="LM49" s="284"/>
      <c r="LN49" s="284"/>
      <c r="LO49" s="288"/>
      <c r="LP49" s="281" t="str">
        <f aca="false">IF(($F49&lt;&gt;"")*($G49&lt;&gt;"")*(LM49&lt;&gt;"")*(LN49&lt;&gt;""),($F49&gt;$G49)*(LM49&gt;LN49)+($F49=$G49)*(LM49=LN49)+($F49&lt;$G49)*(LM49&lt;LN49),"")</f>
        <v/>
      </c>
      <c r="LQ49" s="281" t="str">
        <f aca="false">IF((LP49&lt;&gt;""),IF(OR($F49&lt;&gt;$G49,PrSettings!$M$4="●"),(($F49-$G49)=(LM49-LN49))*1,0),"")</f>
        <v/>
      </c>
      <c r="LR49" s="281" t="str">
        <f aca="false">IF((LP49&lt;&gt;""),($F49=LM49)*($G49=LN49),"")</f>
        <v/>
      </c>
      <c r="LS49" s="281" t="str">
        <f aca="false">IF(LP49&lt;&gt;"",IF(ABS($F49-$G49)&gt;=PrSettings!$M$7,(ABS($F49-$G49-LM49+LN49)&lt;=1)*1,IF(AND(LP49,$F49=$G49,$F49&gt;=PrSettings!$M$6),(ABS(LM49-$F49)&lt;=1)*1,IF(AND(LP49,$F49+$G49&gt;=PrSettings!$M$8),(ABS(LM49-$F49)+ABS(LN49-$G49)&lt;=1)*1,""))),"")</f>
        <v/>
      </c>
      <c r="LT49" s="289"/>
      <c r="LV49" s="279" t="n">
        <f aca="false">$B49</f>
        <v>21</v>
      </c>
      <c r="LW49" s="280" t="str">
        <f aca="false">$C49</f>
        <v>IR Iran</v>
      </c>
      <c r="LX49" s="281" t="n">
        <f aca="false">$D49</f>
        <v>85</v>
      </c>
      <c r="LY49" s="280" t="str">
        <f aca="false">$E49</f>
        <v>New Zealand</v>
      </c>
      <c r="LZ49" s="284"/>
      <c r="MA49" s="284"/>
      <c r="MB49" s="288"/>
      <c r="MC49" s="281" t="str">
        <f aca="false">IF(($F49&lt;&gt;"")*($G49&lt;&gt;"")*(LZ49&lt;&gt;"")*(MA49&lt;&gt;""),($F49&gt;$G49)*(LZ49&gt;MA49)+($F49=$G49)*(LZ49=MA49)+($F49&lt;$G49)*(LZ49&lt;MA49),"")</f>
        <v/>
      </c>
      <c r="MD49" s="281" t="str">
        <f aca="false">IF((MC49&lt;&gt;""),IF(OR($F49&lt;&gt;$G49,PrSettings!$M$4="●"),(($F49-$G49)=(LZ49-MA49))*1,0),"")</f>
        <v/>
      </c>
      <c r="ME49" s="281" t="str">
        <f aca="false">IF((MC49&lt;&gt;""),($F49=LZ49)*($G49=MA49),"")</f>
        <v/>
      </c>
      <c r="MF49" s="281" t="str">
        <f aca="false">IF(MC49&lt;&gt;"",IF(ABS($F49-$G49)&gt;=PrSettings!$M$7,(ABS($F49-$G49-LZ49+MA49)&lt;=1)*1,IF(AND(MC49,$F49=$G49,$F49&gt;=PrSettings!$M$6),(ABS(LZ49-$F49)&lt;=1)*1,IF(AND(MC49,$F49+$G49&gt;=PrSettings!$M$8),(ABS(LZ49-$F49)+ABS(MA49-$G49)&lt;=1)*1,""))),"")</f>
        <v/>
      </c>
      <c r="MG49" s="289"/>
    </row>
    <row r="50" customFormat="false" ht="15.75" hidden="false" customHeight="false" outlineLevel="0" collapsed="false">
      <c r="B50" s="279" t="n">
        <f aca="false">INDEX(Groups!$C$7:$C$65,MATCH(C50,Groups!$D$7:$D$65,0))</f>
        <v>9</v>
      </c>
      <c r="C50" s="280" t="str">
        <f aca="false">CalcG!$P$24</f>
        <v>Belgium</v>
      </c>
      <c r="D50" s="281" t="n">
        <f aca="false">INDEX(Groups!$C$7:$C$65,MATCH(E50,Groups!$D$7:$D$65,0))</f>
        <v>21</v>
      </c>
      <c r="E50" s="280" t="str">
        <f aca="false">CalcG!$Q$24</f>
        <v>IR Iran</v>
      </c>
      <c r="F50" s="282" t="n">
        <f aca="false">CalcG!$R$24</f>
        <v>1</v>
      </c>
      <c r="G50" s="283" t="n">
        <f aca="false">CalcG!$S$24</f>
        <v>1</v>
      </c>
      <c r="I50" s="279" t="n">
        <f aca="false">$B50</f>
        <v>9</v>
      </c>
      <c r="J50" s="280" t="str">
        <f aca="false">$C50</f>
        <v>Belgium</v>
      </c>
      <c r="K50" s="281" t="n">
        <f aca="false">$D50</f>
        <v>21</v>
      </c>
      <c r="L50" s="280" t="str">
        <f aca="false">$E50</f>
        <v>IR Iran</v>
      </c>
      <c r="M50" s="284"/>
      <c r="N50" s="284"/>
      <c r="O50" s="288"/>
      <c r="P50" s="281" t="str">
        <f aca="false">IF(($F50&lt;&gt;"")*($G50&lt;&gt;"")*(M50&lt;&gt;"")*(N50&lt;&gt;""),($F50&gt;$G50)*(M50&gt;N50)+($F50=$G50)*(M50=N50)+($F50&lt;$G50)*(M50&lt;N50),"")</f>
        <v/>
      </c>
      <c r="Q50" s="281" t="str">
        <f aca="false">IF((P50&lt;&gt;""),IF(OR($F50&lt;&gt;$G50,PrSettings!$M$4="●"),(($F50-$G50)=(M50-N50))*1,0),"")</f>
        <v/>
      </c>
      <c r="R50" s="281" t="str">
        <f aca="false">IF((P50&lt;&gt;""),($F50=M50)*($G50=N50),"")</f>
        <v/>
      </c>
      <c r="S50" s="281" t="str">
        <f aca="false">IF(P50&lt;&gt;"",IF(ABS($F50-$G50)&gt;=PrSettings!$M$7,(ABS($F50-$G50-M50+N50)&lt;=1)*1,IF(AND(P50,$F50=$G50,$F50&gt;=PrSettings!$M$6),(ABS(M50-$F50)&lt;=1)*1,IF(AND(P50,$F50+$G50&gt;=PrSettings!$M$8),(ABS(M50-$F50)+ABS(N50-$G50)&lt;=1)*1,""))),"")</f>
        <v/>
      </c>
      <c r="T50" s="289"/>
      <c r="V50" s="279" t="n">
        <f aca="false">$B50</f>
        <v>9</v>
      </c>
      <c r="W50" s="280" t="str">
        <f aca="false">$C50</f>
        <v>Belgium</v>
      </c>
      <c r="X50" s="281" t="n">
        <f aca="false">$D50</f>
        <v>21</v>
      </c>
      <c r="Y50" s="280" t="str">
        <f aca="false">$E50</f>
        <v>IR Iran</v>
      </c>
      <c r="Z50" s="284"/>
      <c r="AA50" s="284"/>
      <c r="AB50" s="288"/>
      <c r="AC50" s="281" t="str">
        <f aca="false">IF(($F50&lt;&gt;"")*($G50&lt;&gt;"")*(Z50&lt;&gt;"")*(AA50&lt;&gt;""),($F50&gt;$G50)*(Z50&gt;AA50)+($F50=$G50)*(Z50=AA50)+($F50&lt;$G50)*(Z50&lt;AA50),"")</f>
        <v/>
      </c>
      <c r="AD50" s="281" t="str">
        <f aca="false">IF((AC50&lt;&gt;""),IF(OR($F50&lt;&gt;$G50,PrSettings!$M$4="●"),(($F50-$G50)=(Z50-AA50))*1,0),"")</f>
        <v/>
      </c>
      <c r="AE50" s="281" t="str">
        <f aca="false">IF((AC50&lt;&gt;""),($F50=Z50)*($G50=AA50),"")</f>
        <v/>
      </c>
      <c r="AF50" s="281" t="str">
        <f aca="false">IF(AC50&lt;&gt;"",IF(ABS($F50-$G50)&gt;=PrSettings!$M$7,(ABS($F50-$G50-Z50+AA50)&lt;=1)*1,IF(AND(AC50,$F50=$G50,$F50&gt;=PrSettings!$M$6),(ABS(Z50-$F50)&lt;=1)*1,IF(AND(AC50,$F50+$G50&gt;=PrSettings!$M$8),(ABS(Z50-$F50)+ABS(AA50-$G50)&lt;=1)*1,""))),"")</f>
        <v/>
      </c>
      <c r="AG50" s="289"/>
      <c r="AI50" s="279" t="n">
        <f aca="false">$B50</f>
        <v>9</v>
      </c>
      <c r="AJ50" s="280" t="str">
        <f aca="false">$C50</f>
        <v>Belgium</v>
      </c>
      <c r="AK50" s="281" t="n">
        <f aca="false">$D50</f>
        <v>21</v>
      </c>
      <c r="AL50" s="280" t="str">
        <f aca="false">$E50</f>
        <v>IR Iran</v>
      </c>
      <c r="AM50" s="284"/>
      <c r="AN50" s="284"/>
      <c r="AO50" s="288"/>
      <c r="AP50" s="281" t="str">
        <f aca="false">IF(($F50&lt;&gt;"")*($G50&lt;&gt;"")*(AM50&lt;&gt;"")*(AN50&lt;&gt;""),($F50&gt;$G50)*(AM50&gt;AN50)+($F50=$G50)*(AM50=AN50)+($F50&lt;$G50)*(AM50&lt;AN50),"")</f>
        <v/>
      </c>
      <c r="AQ50" s="281" t="str">
        <f aca="false">IF((AP50&lt;&gt;""),IF(OR($F50&lt;&gt;$G50,PrSettings!$M$4="●"),(($F50-$G50)=(AM50-AN50))*1,0),"")</f>
        <v/>
      </c>
      <c r="AR50" s="281" t="str">
        <f aca="false">IF((AP50&lt;&gt;""),($F50=AM50)*($G50=AN50),"")</f>
        <v/>
      </c>
      <c r="AS50" s="281" t="str">
        <f aca="false">IF(AP50&lt;&gt;"",IF(ABS($F50-$G50)&gt;=PrSettings!$M$7,(ABS($F50-$G50-AM50+AN50)&lt;=1)*1,IF(AND(AP50,$F50=$G50,$F50&gt;=PrSettings!$M$6),(ABS(AM50-$F50)&lt;=1)*1,IF(AND(AP50,$F50+$G50&gt;=PrSettings!$M$8),(ABS(AM50-$F50)+ABS(AN50-$G50)&lt;=1)*1,""))),"")</f>
        <v/>
      </c>
      <c r="AT50" s="289"/>
      <c r="AV50" s="279" t="n">
        <f aca="false">$B50</f>
        <v>9</v>
      </c>
      <c r="AW50" s="280" t="str">
        <f aca="false">$C50</f>
        <v>Belgium</v>
      </c>
      <c r="AX50" s="281" t="n">
        <f aca="false">$D50</f>
        <v>21</v>
      </c>
      <c r="AY50" s="280" t="str">
        <f aca="false">$E50</f>
        <v>IR Iran</v>
      </c>
      <c r="AZ50" s="284"/>
      <c r="BA50" s="284"/>
      <c r="BB50" s="288"/>
      <c r="BC50" s="281" t="str">
        <f aca="false">IF(($F50&lt;&gt;"")*($G50&lt;&gt;"")*(AZ50&lt;&gt;"")*(BA50&lt;&gt;""),($F50&gt;$G50)*(AZ50&gt;BA50)+($F50=$G50)*(AZ50=BA50)+($F50&lt;$G50)*(AZ50&lt;BA50),"")</f>
        <v/>
      </c>
      <c r="BD50" s="281" t="str">
        <f aca="false">IF((BC50&lt;&gt;""),IF(OR($F50&lt;&gt;$G50,PrSettings!$M$4="●"),(($F50-$G50)=(AZ50-BA50))*1,0),"")</f>
        <v/>
      </c>
      <c r="BE50" s="281" t="str">
        <f aca="false">IF((BC50&lt;&gt;""),($F50=AZ50)*($G50=BA50),"")</f>
        <v/>
      </c>
      <c r="BF50" s="281" t="str">
        <f aca="false">IF(BC50&lt;&gt;"",IF(ABS($F50-$G50)&gt;=PrSettings!$M$7,(ABS($F50-$G50-AZ50+BA50)&lt;=1)*1,IF(AND(BC50,$F50=$G50,$F50&gt;=PrSettings!$M$6),(ABS(AZ50-$F50)&lt;=1)*1,IF(AND(BC50,$F50+$G50&gt;=PrSettings!$M$8),(ABS(AZ50-$F50)+ABS(BA50-$G50)&lt;=1)*1,""))),"")</f>
        <v/>
      </c>
      <c r="BG50" s="289"/>
      <c r="BI50" s="279" t="n">
        <f aca="false">$B50</f>
        <v>9</v>
      </c>
      <c r="BJ50" s="280" t="str">
        <f aca="false">$C50</f>
        <v>Belgium</v>
      </c>
      <c r="BK50" s="281" t="n">
        <f aca="false">$D50</f>
        <v>21</v>
      </c>
      <c r="BL50" s="280" t="str">
        <f aca="false">$E50</f>
        <v>IR Iran</v>
      </c>
      <c r="BM50" s="284"/>
      <c r="BN50" s="284"/>
      <c r="BO50" s="288"/>
      <c r="BP50" s="281" t="str">
        <f aca="false">IF(($F50&lt;&gt;"")*($G50&lt;&gt;"")*(BM50&lt;&gt;"")*(BN50&lt;&gt;""),($F50&gt;$G50)*(BM50&gt;BN50)+($F50=$G50)*(BM50=BN50)+($F50&lt;$G50)*(BM50&lt;BN50),"")</f>
        <v/>
      </c>
      <c r="BQ50" s="281" t="str">
        <f aca="false">IF((BP50&lt;&gt;""),IF(OR($F50&lt;&gt;$G50,PrSettings!$M$4="●"),(($F50-$G50)=(BM50-BN50))*1,0),"")</f>
        <v/>
      </c>
      <c r="BR50" s="281" t="str">
        <f aca="false">IF((BP50&lt;&gt;""),($F50=BM50)*($G50=BN50),"")</f>
        <v/>
      </c>
      <c r="BS50" s="281" t="str">
        <f aca="false">IF(BP50&lt;&gt;"",IF(ABS($F50-$G50)&gt;=PrSettings!$M$7,(ABS($F50-$G50-BM50+BN50)&lt;=1)*1,IF(AND(BP50,$F50=$G50,$F50&gt;=PrSettings!$M$6),(ABS(BM50-$F50)&lt;=1)*1,IF(AND(BP50,$F50+$G50&gt;=PrSettings!$M$8),(ABS(BM50-$F50)+ABS(BN50-$G50)&lt;=1)*1,""))),"")</f>
        <v/>
      </c>
      <c r="BT50" s="289"/>
      <c r="BV50" s="279" t="n">
        <f aca="false">$B50</f>
        <v>9</v>
      </c>
      <c r="BW50" s="280" t="str">
        <f aca="false">$C50</f>
        <v>Belgium</v>
      </c>
      <c r="BX50" s="281" t="n">
        <f aca="false">$D50</f>
        <v>21</v>
      </c>
      <c r="BY50" s="280" t="str">
        <f aca="false">$E50</f>
        <v>IR Iran</v>
      </c>
      <c r="BZ50" s="284"/>
      <c r="CA50" s="284"/>
      <c r="CB50" s="288"/>
      <c r="CC50" s="281" t="str">
        <f aca="false">IF(($F50&lt;&gt;"")*($G50&lt;&gt;"")*(BZ50&lt;&gt;"")*(CA50&lt;&gt;""),($F50&gt;$G50)*(BZ50&gt;CA50)+($F50=$G50)*(BZ50=CA50)+($F50&lt;$G50)*(BZ50&lt;CA50),"")</f>
        <v/>
      </c>
      <c r="CD50" s="281" t="str">
        <f aca="false">IF((CC50&lt;&gt;""),IF(OR($F50&lt;&gt;$G50,PrSettings!$M$4="●"),(($F50-$G50)=(BZ50-CA50))*1,0),"")</f>
        <v/>
      </c>
      <c r="CE50" s="281" t="str">
        <f aca="false">IF((CC50&lt;&gt;""),($F50=BZ50)*($G50=CA50),"")</f>
        <v/>
      </c>
      <c r="CF50" s="281" t="str">
        <f aca="false">IF(CC50&lt;&gt;"",IF(ABS($F50-$G50)&gt;=PrSettings!$M$7,(ABS($F50-$G50-BZ50+CA50)&lt;=1)*1,IF(AND(CC50,$F50=$G50,$F50&gt;=PrSettings!$M$6),(ABS(BZ50-$F50)&lt;=1)*1,IF(AND(CC50,$F50+$G50&gt;=PrSettings!$M$8),(ABS(BZ50-$F50)+ABS(CA50-$G50)&lt;=1)*1,""))),"")</f>
        <v/>
      </c>
      <c r="CG50" s="289"/>
      <c r="CI50" s="279" t="n">
        <f aca="false">$B50</f>
        <v>9</v>
      </c>
      <c r="CJ50" s="280" t="str">
        <f aca="false">$C50</f>
        <v>Belgium</v>
      </c>
      <c r="CK50" s="281" t="n">
        <f aca="false">$D50</f>
        <v>21</v>
      </c>
      <c r="CL50" s="280" t="str">
        <f aca="false">$E50</f>
        <v>IR Iran</v>
      </c>
      <c r="CM50" s="284"/>
      <c r="CN50" s="284"/>
      <c r="CO50" s="288"/>
      <c r="CP50" s="281" t="str">
        <f aca="false">IF(($F50&lt;&gt;"")*($G50&lt;&gt;"")*(CM50&lt;&gt;"")*(CN50&lt;&gt;""),($F50&gt;$G50)*(CM50&gt;CN50)+($F50=$G50)*(CM50=CN50)+($F50&lt;$G50)*(CM50&lt;CN50),"")</f>
        <v/>
      </c>
      <c r="CQ50" s="281" t="str">
        <f aca="false">IF((CP50&lt;&gt;""),IF(OR($F50&lt;&gt;$G50,PrSettings!$M$4="●"),(($F50-$G50)=(CM50-CN50))*1,0),"")</f>
        <v/>
      </c>
      <c r="CR50" s="281" t="str">
        <f aca="false">IF((CP50&lt;&gt;""),($F50=CM50)*($G50=CN50),"")</f>
        <v/>
      </c>
      <c r="CS50" s="281" t="str">
        <f aca="false">IF(CP50&lt;&gt;"",IF(ABS($F50-$G50)&gt;=PrSettings!$M$7,(ABS($F50-$G50-CM50+CN50)&lt;=1)*1,IF(AND(CP50,$F50=$G50,$F50&gt;=PrSettings!$M$6),(ABS(CM50-$F50)&lt;=1)*1,IF(AND(CP50,$F50+$G50&gt;=PrSettings!$M$8),(ABS(CM50-$F50)+ABS(CN50-$G50)&lt;=1)*1,""))),"")</f>
        <v/>
      </c>
      <c r="CT50" s="289"/>
      <c r="CV50" s="279" t="n">
        <f aca="false">$B50</f>
        <v>9</v>
      </c>
      <c r="CW50" s="280" t="str">
        <f aca="false">$C50</f>
        <v>Belgium</v>
      </c>
      <c r="CX50" s="281" t="n">
        <f aca="false">$D50</f>
        <v>21</v>
      </c>
      <c r="CY50" s="280" t="str">
        <f aca="false">$E50</f>
        <v>IR Iran</v>
      </c>
      <c r="CZ50" s="284"/>
      <c r="DA50" s="284"/>
      <c r="DB50" s="288"/>
      <c r="DC50" s="281" t="str">
        <f aca="false">IF(($F50&lt;&gt;"")*($G50&lt;&gt;"")*(CZ50&lt;&gt;"")*(DA50&lt;&gt;""),($F50&gt;$G50)*(CZ50&gt;DA50)+($F50=$G50)*(CZ50=DA50)+($F50&lt;$G50)*(CZ50&lt;DA50),"")</f>
        <v/>
      </c>
      <c r="DD50" s="281" t="str">
        <f aca="false">IF((DC50&lt;&gt;""),IF(OR($F50&lt;&gt;$G50,PrSettings!$M$4="●"),(($F50-$G50)=(CZ50-DA50))*1,0),"")</f>
        <v/>
      </c>
      <c r="DE50" s="281" t="str">
        <f aca="false">IF((DC50&lt;&gt;""),($F50=CZ50)*($G50=DA50),"")</f>
        <v/>
      </c>
      <c r="DF50" s="281" t="str">
        <f aca="false">IF(DC50&lt;&gt;"",IF(ABS($F50-$G50)&gt;=PrSettings!$M$7,(ABS($F50-$G50-CZ50+DA50)&lt;=1)*1,IF(AND(DC50,$F50=$G50,$F50&gt;=PrSettings!$M$6),(ABS(CZ50-$F50)&lt;=1)*1,IF(AND(DC50,$F50+$G50&gt;=PrSettings!$M$8),(ABS(CZ50-$F50)+ABS(DA50-$G50)&lt;=1)*1,""))),"")</f>
        <v/>
      </c>
      <c r="DG50" s="289"/>
      <c r="DI50" s="279" t="n">
        <f aca="false">$B50</f>
        <v>9</v>
      </c>
      <c r="DJ50" s="280" t="str">
        <f aca="false">$C50</f>
        <v>Belgium</v>
      </c>
      <c r="DK50" s="281" t="n">
        <f aca="false">$D50</f>
        <v>21</v>
      </c>
      <c r="DL50" s="280" t="str">
        <f aca="false">$E50</f>
        <v>IR Iran</v>
      </c>
      <c r="DM50" s="284"/>
      <c r="DN50" s="284"/>
      <c r="DO50" s="288"/>
      <c r="DP50" s="281" t="str">
        <f aca="false">IF(($F50&lt;&gt;"")*($G50&lt;&gt;"")*(DM50&lt;&gt;"")*(DN50&lt;&gt;""),($F50&gt;$G50)*(DM50&gt;DN50)+($F50=$G50)*(DM50=DN50)+($F50&lt;$G50)*(DM50&lt;DN50),"")</f>
        <v/>
      </c>
      <c r="DQ50" s="281" t="str">
        <f aca="false">IF((DP50&lt;&gt;""),IF(OR($F50&lt;&gt;$G50,PrSettings!$M$4="●"),(($F50-$G50)=(DM50-DN50))*1,0),"")</f>
        <v/>
      </c>
      <c r="DR50" s="281" t="str">
        <f aca="false">IF((DP50&lt;&gt;""),($F50=DM50)*($G50=DN50),"")</f>
        <v/>
      </c>
      <c r="DS50" s="281" t="str">
        <f aca="false">IF(DP50&lt;&gt;"",IF(ABS($F50-$G50)&gt;=PrSettings!$M$7,(ABS($F50-$G50-DM50+DN50)&lt;=1)*1,IF(AND(DP50,$F50=$G50,$F50&gt;=PrSettings!$M$6),(ABS(DM50-$F50)&lt;=1)*1,IF(AND(DP50,$F50+$G50&gt;=PrSettings!$M$8),(ABS(DM50-$F50)+ABS(DN50-$G50)&lt;=1)*1,""))),"")</f>
        <v/>
      </c>
      <c r="DT50" s="289"/>
      <c r="DV50" s="279" t="n">
        <f aca="false">$B50</f>
        <v>9</v>
      </c>
      <c r="DW50" s="280" t="str">
        <f aca="false">$C50</f>
        <v>Belgium</v>
      </c>
      <c r="DX50" s="281" t="n">
        <f aca="false">$D50</f>
        <v>21</v>
      </c>
      <c r="DY50" s="280" t="str">
        <f aca="false">$E50</f>
        <v>IR Iran</v>
      </c>
      <c r="DZ50" s="284"/>
      <c r="EA50" s="284"/>
      <c r="EB50" s="288"/>
      <c r="EC50" s="281" t="str">
        <f aca="false">IF(($F50&lt;&gt;"")*($G50&lt;&gt;"")*(DZ50&lt;&gt;"")*(EA50&lt;&gt;""),($F50&gt;$G50)*(DZ50&gt;EA50)+($F50=$G50)*(DZ50=EA50)+($F50&lt;$G50)*(DZ50&lt;EA50),"")</f>
        <v/>
      </c>
      <c r="ED50" s="281" t="str">
        <f aca="false">IF((EC50&lt;&gt;""),IF(OR($F50&lt;&gt;$G50,PrSettings!$M$4="●"),(($F50-$G50)=(DZ50-EA50))*1,0),"")</f>
        <v/>
      </c>
      <c r="EE50" s="281" t="str">
        <f aca="false">IF((EC50&lt;&gt;""),($F50=DZ50)*($G50=EA50),"")</f>
        <v/>
      </c>
      <c r="EF50" s="281" t="str">
        <f aca="false">IF(EC50&lt;&gt;"",IF(ABS($F50-$G50)&gt;=PrSettings!$M$7,(ABS($F50-$G50-DZ50+EA50)&lt;=1)*1,IF(AND(EC50,$F50=$G50,$F50&gt;=PrSettings!$M$6),(ABS(DZ50-$F50)&lt;=1)*1,IF(AND(EC50,$F50+$G50&gt;=PrSettings!$M$8),(ABS(DZ50-$F50)+ABS(EA50-$G50)&lt;=1)*1,""))),"")</f>
        <v/>
      </c>
      <c r="EG50" s="289"/>
      <c r="EI50" s="279" t="n">
        <f aca="false">$B50</f>
        <v>9</v>
      </c>
      <c r="EJ50" s="280" t="str">
        <f aca="false">$C50</f>
        <v>Belgium</v>
      </c>
      <c r="EK50" s="281" t="n">
        <f aca="false">$D50</f>
        <v>21</v>
      </c>
      <c r="EL50" s="280" t="str">
        <f aca="false">$E50</f>
        <v>IR Iran</v>
      </c>
      <c r="EM50" s="284"/>
      <c r="EN50" s="284"/>
      <c r="EO50" s="288"/>
      <c r="EP50" s="281" t="str">
        <f aca="false">IF(($F50&lt;&gt;"")*($G50&lt;&gt;"")*(EM50&lt;&gt;"")*(EN50&lt;&gt;""),($F50&gt;$G50)*(EM50&gt;EN50)+($F50=$G50)*(EM50=EN50)+($F50&lt;$G50)*(EM50&lt;EN50),"")</f>
        <v/>
      </c>
      <c r="EQ50" s="281" t="str">
        <f aca="false">IF((EP50&lt;&gt;""),IF(OR($F50&lt;&gt;$G50,PrSettings!$M$4="●"),(($F50-$G50)=(EM50-EN50))*1,0),"")</f>
        <v/>
      </c>
      <c r="ER50" s="281" t="str">
        <f aca="false">IF((EP50&lt;&gt;""),($F50=EM50)*($G50=EN50),"")</f>
        <v/>
      </c>
      <c r="ES50" s="281" t="str">
        <f aca="false">IF(EP50&lt;&gt;"",IF(ABS($F50-$G50)&gt;=PrSettings!$M$7,(ABS($F50-$G50-EM50+EN50)&lt;=1)*1,IF(AND(EP50,$F50=$G50,$F50&gt;=PrSettings!$M$6),(ABS(EM50-$F50)&lt;=1)*1,IF(AND(EP50,$F50+$G50&gt;=PrSettings!$M$8),(ABS(EM50-$F50)+ABS(EN50-$G50)&lt;=1)*1,""))),"")</f>
        <v/>
      </c>
      <c r="ET50" s="289"/>
      <c r="EV50" s="279" t="n">
        <f aca="false">$B50</f>
        <v>9</v>
      </c>
      <c r="EW50" s="280" t="str">
        <f aca="false">$C50</f>
        <v>Belgium</v>
      </c>
      <c r="EX50" s="281" t="n">
        <f aca="false">$D50</f>
        <v>21</v>
      </c>
      <c r="EY50" s="280" t="str">
        <f aca="false">$E50</f>
        <v>IR Iran</v>
      </c>
      <c r="EZ50" s="284"/>
      <c r="FA50" s="284"/>
      <c r="FB50" s="288"/>
      <c r="FC50" s="281" t="str">
        <f aca="false">IF(($F50&lt;&gt;"")*($G50&lt;&gt;"")*(EZ50&lt;&gt;"")*(FA50&lt;&gt;""),($F50&gt;$G50)*(EZ50&gt;FA50)+($F50=$G50)*(EZ50=FA50)+($F50&lt;$G50)*(EZ50&lt;FA50),"")</f>
        <v/>
      </c>
      <c r="FD50" s="281" t="str">
        <f aca="false">IF((FC50&lt;&gt;""),IF(OR($F50&lt;&gt;$G50,PrSettings!$M$4="●"),(($F50-$G50)=(EZ50-FA50))*1,0),"")</f>
        <v/>
      </c>
      <c r="FE50" s="281" t="str">
        <f aca="false">IF((FC50&lt;&gt;""),($F50=EZ50)*($G50=FA50),"")</f>
        <v/>
      </c>
      <c r="FF50" s="281" t="str">
        <f aca="false">IF(FC50&lt;&gt;"",IF(ABS($F50-$G50)&gt;=PrSettings!$M$7,(ABS($F50-$G50-EZ50+FA50)&lt;=1)*1,IF(AND(FC50,$F50=$G50,$F50&gt;=PrSettings!$M$6),(ABS(EZ50-$F50)&lt;=1)*1,IF(AND(FC50,$F50+$G50&gt;=PrSettings!$M$8),(ABS(EZ50-$F50)+ABS(FA50-$G50)&lt;=1)*1,""))),"")</f>
        <v/>
      </c>
      <c r="FG50" s="289"/>
      <c r="FI50" s="279" t="n">
        <f aca="false">$B50</f>
        <v>9</v>
      </c>
      <c r="FJ50" s="280" t="str">
        <f aca="false">$C50</f>
        <v>Belgium</v>
      </c>
      <c r="FK50" s="281" t="n">
        <f aca="false">$D50</f>
        <v>21</v>
      </c>
      <c r="FL50" s="280" t="str">
        <f aca="false">$E50</f>
        <v>IR Iran</v>
      </c>
      <c r="FM50" s="284"/>
      <c r="FN50" s="284"/>
      <c r="FO50" s="288"/>
      <c r="FP50" s="281" t="str">
        <f aca="false">IF(($F50&lt;&gt;"")*($G50&lt;&gt;"")*(FM50&lt;&gt;"")*(FN50&lt;&gt;""),($F50&gt;$G50)*(FM50&gt;FN50)+($F50=$G50)*(FM50=FN50)+($F50&lt;$G50)*(FM50&lt;FN50),"")</f>
        <v/>
      </c>
      <c r="FQ50" s="281" t="str">
        <f aca="false">IF((FP50&lt;&gt;""),IF(OR($F50&lt;&gt;$G50,PrSettings!$M$4="●"),(($F50-$G50)=(FM50-FN50))*1,0),"")</f>
        <v/>
      </c>
      <c r="FR50" s="281" t="str">
        <f aca="false">IF((FP50&lt;&gt;""),($F50=FM50)*($G50=FN50),"")</f>
        <v/>
      </c>
      <c r="FS50" s="281" t="str">
        <f aca="false">IF(FP50&lt;&gt;"",IF(ABS($F50-$G50)&gt;=PrSettings!$M$7,(ABS($F50-$G50-FM50+FN50)&lt;=1)*1,IF(AND(FP50,$F50=$G50,$F50&gt;=PrSettings!$M$6),(ABS(FM50-$F50)&lt;=1)*1,IF(AND(FP50,$F50+$G50&gt;=PrSettings!$M$8),(ABS(FM50-$F50)+ABS(FN50-$G50)&lt;=1)*1,""))),"")</f>
        <v/>
      </c>
      <c r="FT50" s="289"/>
      <c r="FV50" s="279" t="n">
        <f aca="false">$B50</f>
        <v>9</v>
      </c>
      <c r="FW50" s="280" t="str">
        <f aca="false">$C50</f>
        <v>Belgium</v>
      </c>
      <c r="FX50" s="281" t="n">
        <f aca="false">$D50</f>
        <v>21</v>
      </c>
      <c r="FY50" s="280" t="str">
        <f aca="false">$E50</f>
        <v>IR Iran</v>
      </c>
      <c r="FZ50" s="284"/>
      <c r="GA50" s="284"/>
      <c r="GB50" s="288"/>
      <c r="GC50" s="281" t="str">
        <f aca="false">IF(($F50&lt;&gt;"")*($G50&lt;&gt;"")*(FZ50&lt;&gt;"")*(GA50&lt;&gt;""),($F50&gt;$G50)*(FZ50&gt;GA50)+($F50=$G50)*(FZ50=GA50)+($F50&lt;$G50)*(FZ50&lt;GA50),"")</f>
        <v/>
      </c>
      <c r="GD50" s="281" t="str">
        <f aca="false">IF((GC50&lt;&gt;""),IF(OR($F50&lt;&gt;$G50,PrSettings!$M$4="●"),(($F50-$G50)=(FZ50-GA50))*1,0),"")</f>
        <v/>
      </c>
      <c r="GE50" s="281" t="str">
        <f aca="false">IF((GC50&lt;&gt;""),($F50=FZ50)*($G50=GA50),"")</f>
        <v/>
      </c>
      <c r="GF50" s="281" t="str">
        <f aca="false">IF(GC50&lt;&gt;"",IF(ABS($F50-$G50)&gt;=PrSettings!$M$7,(ABS($F50-$G50-FZ50+GA50)&lt;=1)*1,IF(AND(GC50,$F50=$G50,$F50&gt;=PrSettings!$M$6),(ABS(FZ50-$F50)&lt;=1)*1,IF(AND(GC50,$F50+$G50&gt;=PrSettings!$M$8),(ABS(FZ50-$F50)+ABS(GA50-$G50)&lt;=1)*1,""))),"")</f>
        <v/>
      </c>
      <c r="GG50" s="289"/>
      <c r="GI50" s="279" t="n">
        <f aca="false">$B50</f>
        <v>9</v>
      </c>
      <c r="GJ50" s="280" t="str">
        <f aca="false">$C50</f>
        <v>Belgium</v>
      </c>
      <c r="GK50" s="281" t="n">
        <f aca="false">$D50</f>
        <v>21</v>
      </c>
      <c r="GL50" s="280" t="str">
        <f aca="false">$E50</f>
        <v>IR Iran</v>
      </c>
      <c r="GM50" s="284"/>
      <c r="GN50" s="284"/>
      <c r="GO50" s="288"/>
      <c r="GP50" s="281" t="str">
        <f aca="false">IF(($F50&lt;&gt;"")*($G50&lt;&gt;"")*(GM50&lt;&gt;"")*(GN50&lt;&gt;""),($F50&gt;$G50)*(GM50&gt;GN50)+($F50=$G50)*(GM50=GN50)+($F50&lt;$G50)*(GM50&lt;GN50),"")</f>
        <v/>
      </c>
      <c r="GQ50" s="281" t="str">
        <f aca="false">IF((GP50&lt;&gt;""),IF(OR($F50&lt;&gt;$G50,PrSettings!$M$4="●"),(($F50-$G50)=(GM50-GN50))*1,0),"")</f>
        <v/>
      </c>
      <c r="GR50" s="281" t="str">
        <f aca="false">IF((GP50&lt;&gt;""),($F50=GM50)*($G50=GN50),"")</f>
        <v/>
      </c>
      <c r="GS50" s="281" t="str">
        <f aca="false">IF(GP50&lt;&gt;"",IF(ABS($F50-$G50)&gt;=PrSettings!$M$7,(ABS($F50-$G50-GM50+GN50)&lt;=1)*1,IF(AND(GP50,$F50=$G50,$F50&gt;=PrSettings!$M$6),(ABS(GM50-$F50)&lt;=1)*1,IF(AND(GP50,$F50+$G50&gt;=PrSettings!$M$8),(ABS(GM50-$F50)+ABS(GN50-$G50)&lt;=1)*1,""))),"")</f>
        <v/>
      </c>
      <c r="GT50" s="289"/>
      <c r="GV50" s="279" t="n">
        <f aca="false">$B50</f>
        <v>9</v>
      </c>
      <c r="GW50" s="280" t="str">
        <f aca="false">$C50</f>
        <v>Belgium</v>
      </c>
      <c r="GX50" s="281" t="n">
        <f aca="false">$D50</f>
        <v>21</v>
      </c>
      <c r="GY50" s="280" t="str">
        <f aca="false">$E50</f>
        <v>IR Iran</v>
      </c>
      <c r="GZ50" s="284"/>
      <c r="HA50" s="284"/>
      <c r="HB50" s="288"/>
      <c r="HC50" s="281" t="str">
        <f aca="false">IF(($F50&lt;&gt;"")*($G50&lt;&gt;"")*(GZ50&lt;&gt;"")*(HA50&lt;&gt;""),($F50&gt;$G50)*(GZ50&gt;HA50)+($F50=$G50)*(GZ50=HA50)+($F50&lt;$G50)*(GZ50&lt;HA50),"")</f>
        <v/>
      </c>
      <c r="HD50" s="281" t="str">
        <f aca="false">IF((HC50&lt;&gt;""),IF(OR($F50&lt;&gt;$G50,PrSettings!$M$4="●"),(($F50-$G50)=(GZ50-HA50))*1,0),"")</f>
        <v/>
      </c>
      <c r="HE50" s="281" t="str">
        <f aca="false">IF((HC50&lt;&gt;""),($F50=GZ50)*($G50=HA50),"")</f>
        <v/>
      </c>
      <c r="HF50" s="281" t="str">
        <f aca="false">IF(HC50&lt;&gt;"",IF(ABS($F50-$G50)&gt;=PrSettings!$M$7,(ABS($F50-$G50-GZ50+HA50)&lt;=1)*1,IF(AND(HC50,$F50=$G50,$F50&gt;=PrSettings!$M$6),(ABS(GZ50-$F50)&lt;=1)*1,IF(AND(HC50,$F50+$G50&gt;=PrSettings!$M$8),(ABS(GZ50-$F50)+ABS(HA50-$G50)&lt;=1)*1,""))),"")</f>
        <v/>
      </c>
      <c r="HG50" s="289"/>
      <c r="HI50" s="279" t="n">
        <f aca="false">$B50</f>
        <v>9</v>
      </c>
      <c r="HJ50" s="280" t="str">
        <f aca="false">$C50</f>
        <v>Belgium</v>
      </c>
      <c r="HK50" s="281" t="n">
        <f aca="false">$D50</f>
        <v>21</v>
      </c>
      <c r="HL50" s="280" t="str">
        <f aca="false">$E50</f>
        <v>IR Iran</v>
      </c>
      <c r="HM50" s="284"/>
      <c r="HN50" s="284"/>
      <c r="HO50" s="288"/>
      <c r="HP50" s="281" t="str">
        <f aca="false">IF(($F50&lt;&gt;"")*($G50&lt;&gt;"")*(HM50&lt;&gt;"")*(HN50&lt;&gt;""),($F50&gt;$G50)*(HM50&gt;HN50)+($F50=$G50)*(HM50=HN50)+($F50&lt;$G50)*(HM50&lt;HN50),"")</f>
        <v/>
      </c>
      <c r="HQ50" s="281" t="str">
        <f aca="false">IF((HP50&lt;&gt;""),IF(OR($F50&lt;&gt;$G50,PrSettings!$M$4="●"),(($F50-$G50)=(HM50-HN50))*1,0),"")</f>
        <v/>
      </c>
      <c r="HR50" s="281" t="str">
        <f aca="false">IF((HP50&lt;&gt;""),($F50=HM50)*($G50=HN50),"")</f>
        <v/>
      </c>
      <c r="HS50" s="281" t="str">
        <f aca="false">IF(HP50&lt;&gt;"",IF(ABS($F50-$G50)&gt;=PrSettings!$M$7,(ABS($F50-$G50-HM50+HN50)&lt;=1)*1,IF(AND(HP50,$F50=$G50,$F50&gt;=PrSettings!$M$6),(ABS(HM50-$F50)&lt;=1)*1,IF(AND(HP50,$F50+$G50&gt;=PrSettings!$M$8),(ABS(HM50-$F50)+ABS(HN50-$G50)&lt;=1)*1,""))),"")</f>
        <v/>
      </c>
      <c r="HT50" s="289"/>
      <c r="HV50" s="279" t="n">
        <f aca="false">$B50</f>
        <v>9</v>
      </c>
      <c r="HW50" s="280" t="str">
        <f aca="false">$C50</f>
        <v>Belgium</v>
      </c>
      <c r="HX50" s="281" t="n">
        <f aca="false">$D50</f>
        <v>21</v>
      </c>
      <c r="HY50" s="280" t="str">
        <f aca="false">$E50</f>
        <v>IR Iran</v>
      </c>
      <c r="HZ50" s="284"/>
      <c r="IA50" s="284"/>
      <c r="IB50" s="288"/>
      <c r="IC50" s="281" t="str">
        <f aca="false">IF(($F50&lt;&gt;"")*($G50&lt;&gt;"")*(HZ50&lt;&gt;"")*(IA50&lt;&gt;""),($F50&gt;$G50)*(HZ50&gt;IA50)+($F50=$G50)*(HZ50=IA50)+($F50&lt;$G50)*(HZ50&lt;IA50),"")</f>
        <v/>
      </c>
      <c r="ID50" s="281" t="str">
        <f aca="false">IF((IC50&lt;&gt;""),IF(OR($F50&lt;&gt;$G50,PrSettings!$M$4="●"),(($F50-$G50)=(HZ50-IA50))*1,0),"")</f>
        <v/>
      </c>
      <c r="IE50" s="281" t="str">
        <f aca="false">IF((IC50&lt;&gt;""),($F50=HZ50)*($G50=IA50),"")</f>
        <v/>
      </c>
      <c r="IF50" s="281" t="str">
        <f aca="false">IF(IC50&lt;&gt;"",IF(ABS($F50-$G50)&gt;=PrSettings!$M$7,(ABS($F50-$G50-HZ50+IA50)&lt;=1)*1,IF(AND(IC50,$F50=$G50,$F50&gt;=PrSettings!$M$6),(ABS(HZ50-$F50)&lt;=1)*1,IF(AND(IC50,$F50+$G50&gt;=PrSettings!$M$8),(ABS(HZ50-$F50)+ABS(IA50-$G50)&lt;=1)*1,""))),"")</f>
        <v/>
      </c>
      <c r="IG50" s="289"/>
      <c r="II50" s="279" t="n">
        <f aca="false">$B50</f>
        <v>9</v>
      </c>
      <c r="IJ50" s="280" t="str">
        <f aca="false">$C50</f>
        <v>Belgium</v>
      </c>
      <c r="IK50" s="281" t="n">
        <f aca="false">$D50</f>
        <v>21</v>
      </c>
      <c r="IL50" s="280" t="str">
        <f aca="false">$E50</f>
        <v>IR Iran</v>
      </c>
      <c r="IM50" s="284"/>
      <c r="IN50" s="284"/>
      <c r="IO50" s="288"/>
      <c r="IP50" s="281" t="str">
        <f aca="false">IF(($F50&lt;&gt;"")*($G50&lt;&gt;"")*(IM50&lt;&gt;"")*(IN50&lt;&gt;""),($F50&gt;$G50)*(IM50&gt;IN50)+($F50=$G50)*(IM50=IN50)+($F50&lt;$G50)*(IM50&lt;IN50),"")</f>
        <v/>
      </c>
      <c r="IQ50" s="281" t="str">
        <f aca="false">IF((IP50&lt;&gt;""),IF(OR($F50&lt;&gt;$G50,PrSettings!$M$4="●"),(($F50-$G50)=(IM50-IN50))*1,0),"")</f>
        <v/>
      </c>
      <c r="IR50" s="281" t="str">
        <f aca="false">IF((IP50&lt;&gt;""),($F50=IM50)*($G50=IN50),"")</f>
        <v/>
      </c>
      <c r="IS50" s="281" t="str">
        <f aca="false">IF(IP50&lt;&gt;"",IF(ABS($F50-$G50)&gt;=PrSettings!$M$7,(ABS($F50-$G50-IM50+IN50)&lt;=1)*1,IF(AND(IP50,$F50=$G50,$F50&gt;=PrSettings!$M$6),(ABS(IM50-$F50)&lt;=1)*1,IF(AND(IP50,$F50+$G50&gt;=PrSettings!$M$8),(ABS(IM50-$F50)+ABS(IN50-$G50)&lt;=1)*1,""))),"")</f>
        <v/>
      </c>
      <c r="IT50" s="289"/>
      <c r="IV50" s="279" t="n">
        <f aca="false">$B50</f>
        <v>9</v>
      </c>
      <c r="IW50" s="280" t="str">
        <f aca="false">$C50</f>
        <v>Belgium</v>
      </c>
      <c r="IX50" s="281" t="n">
        <f aca="false">$D50</f>
        <v>21</v>
      </c>
      <c r="IY50" s="280" t="str">
        <f aca="false">$E50</f>
        <v>IR Iran</v>
      </c>
      <c r="IZ50" s="284"/>
      <c r="JA50" s="284"/>
      <c r="JB50" s="288"/>
      <c r="JC50" s="281" t="str">
        <f aca="false">IF(($F50&lt;&gt;"")*($G50&lt;&gt;"")*(IZ50&lt;&gt;"")*(JA50&lt;&gt;""),($F50&gt;$G50)*(IZ50&gt;JA50)+($F50=$G50)*(IZ50=JA50)+($F50&lt;$G50)*(IZ50&lt;JA50),"")</f>
        <v/>
      </c>
      <c r="JD50" s="281" t="str">
        <f aca="false">IF((JC50&lt;&gt;""),IF(OR($F50&lt;&gt;$G50,PrSettings!$M$4="●"),(($F50-$G50)=(IZ50-JA50))*1,0),"")</f>
        <v/>
      </c>
      <c r="JE50" s="281" t="str">
        <f aca="false">IF((JC50&lt;&gt;""),($F50=IZ50)*($G50=JA50),"")</f>
        <v/>
      </c>
      <c r="JF50" s="281" t="str">
        <f aca="false">IF(JC50&lt;&gt;"",IF(ABS($F50-$G50)&gt;=PrSettings!$M$7,(ABS($F50-$G50-IZ50+JA50)&lt;=1)*1,IF(AND(JC50,$F50=$G50,$F50&gt;=PrSettings!$M$6),(ABS(IZ50-$F50)&lt;=1)*1,IF(AND(JC50,$F50+$G50&gt;=PrSettings!$M$8),(ABS(IZ50-$F50)+ABS(JA50-$G50)&lt;=1)*1,""))),"")</f>
        <v/>
      </c>
      <c r="JG50" s="289"/>
      <c r="JI50" s="279" t="n">
        <f aca="false">$B50</f>
        <v>9</v>
      </c>
      <c r="JJ50" s="280" t="str">
        <f aca="false">$C50</f>
        <v>Belgium</v>
      </c>
      <c r="JK50" s="281" t="n">
        <f aca="false">$D50</f>
        <v>21</v>
      </c>
      <c r="JL50" s="280" t="str">
        <f aca="false">$E50</f>
        <v>IR Iran</v>
      </c>
      <c r="JM50" s="284"/>
      <c r="JN50" s="284"/>
      <c r="JO50" s="288"/>
      <c r="JP50" s="281" t="str">
        <f aca="false">IF(($F50&lt;&gt;"")*($G50&lt;&gt;"")*(JM50&lt;&gt;"")*(JN50&lt;&gt;""),($F50&gt;$G50)*(JM50&gt;JN50)+($F50=$G50)*(JM50=JN50)+($F50&lt;$G50)*(JM50&lt;JN50),"")</f>
        <v/>
      </c>
      <c r="JQ50" s="281" t="str">
        <f aca="false">IF((JP50&lt;&gt;""),IF(OR($F50&lt;&gt;$G50,PrSettings!$M$4="●"),(($F50-$G50)=(JM50-JN50))*1,0),"")</f>
        <v/>
      </c>
      <c r="JR50" s="281" t="str">
        <f aca="false">IF((JP50&lt;&gt;""),($F50=JM50)*($G50=JN50),"")</f>
        <v/>
      </c>
      <c r="JS50" s="281" t="str">
        <f aca="false">IF(JP50&lt;&gt;"",IF(ABS($F50-$G50)&gt;=PrSettings!$M$7,(ABS($F50-$G50-JM50+JN50)&lt;=1)*1,IF(AND(JP50,$F50=$G50,$F50&gt;=PrSettings!$M$6),(ABS(JM50-$F50)&lt;=1)*1,IF(AND(JP50,$F50+$G50&gt;=PrSettings!$M$8),(ABS(JM50-$F50)+ABS(JN50-$G50)&lt;=1)*1,""))),"")</f>
        <v/>
      </c>
      <c r="JT50" s="289"/>
      <c r="JV50" s="279" t="n">
        <f aca="false">$B50</f>
        <v>9</v>
      </c>
      <c r="JW50" s="280" t="str">
        <f aca="false">$C50</f>
        <v>Belgium</v>
      </c>
      <c r="JX50" s="281" t="n">
        <f aca="false">$D50</f>
        <v>21</v>
      </c>
      <c r="JY50" s="280" t="str">
        <f aca="false">$E50</f>
        <v>IR Iran</v>
      </c>
      <c r="JZ50" s="284"/>
      <c r="KA50" s="284"/>
      <c r="KB50" s="288"/>
      <c r="KC50" s="281" t="str">
        <f aca="false">IF(($F50&lt;&gt;"")*($G50&lt;&gt;"")*(JZ50&lt;&gt;"")*(KA50&lt;&gt;""),($F50&gt;$G50)*(JZ50&gt;KA50)+($F50=$G50)*(JZ50=KA50)+($F50&lt;$G50)*(JZ50&lt;KA50),"")</f>
        <v/>
      </c>
      <c r="KD50" s="281" t="str">
        <f aca="false">IF((KC50&lt;&gt;""),IF(OR($F50&lt;&gt;$G50,PrSettings!$M$4="●"),(($F50-$G50)=(JZ50-KA50))*1,0),"")</f>
        <v/>
      </c>
      <c r="KE50" s="281" t="str">
        <f aca="false">IF((KC50&lt;&gt;""),($F50=JZ50)*($G50=KA50),"")</f>
        <v/>
      </c>
      <c r="KF50" s="281" t="str">
        <f aca="false">IF(KC50&lt;&gt;"",IF(ABS($F50-$G50)&gt;=PrSettings!$M$7,(ABS($F50-$G50-JZ50+KA50)&lt;=1)*1,IF(AND(KC50,$F50=$G50,$F50&gt;=PrSettings!$M$6),(ABS(JZ50-$F50)&lt;=1)*1,IF(AND(KC50,$F50+$G50&gt;=PrSettings!$M$8),(ABS(JZ50-$F50)+ABS(KA50-$G50)&lt;=1)*1,""))),"")</f>
        <v/>
      </c>
      <c r="KG50" s="289"/>
      <c r="KI50" s="279" t="n">
        <f aca="false">$B50</f>
        <v>9</v>
      </c>
      <c r="KJ50" s="280" t="str">
        <f aca="false">$C50</f>
        <v>Belgium</v>
      </c>
      <c r="KK50" s="281" t="n">
        <f aca="false">$D50</f>
        <v>21</v>
      </c>
      <c r="KL50" s="280" t="str">
        <f aca="false">$E50</f>
        <v>IR Iran</v>
      </c>
      <c r="KM50" s="284"/>
      <c r="KN50" s="284"/>
      <c r="KO50" s="288"/>
      <c r="KP50" s="281" t="str">
        <f aca="false">IF(($F50&lt;&gt;"")*($G50&lt;&gt;"")*(KM50&lt;&gt;"")*(KN50&lt;&gt;""),($F50&gt;$G50)*(KM50&gt;KN50)+($F50=$G50)*(KM50=KN50)+($F50&lt;$G50)*(KM50&lt;KN50),"")</f>
        <v/>
      </c>
      <c r="KQ50" s="281" t="str">
        <f aca="false">IF((KP50&lt;&gt;""),IF(OR($F50&lt;&gt;$G50,PrSettings!$M$4="●"),(($F50-$G50)=(KM50-KN50))*1,0),"")</f>
        <v/>
      </c>
      <c r="KR50" s="281" t="str">
        <f aca="false">IF((KP50&lt;&gt;""),($F50=KM50)*($G50=KN50),"")</f>
        <v/>
      </c>
      <c r="KS50" s="281" t="str">
        <f aca="false">IF(KP50&lt;&gt;"",IF(ABS($F50-$G50)&gt;=PrSettings!$M$7,(ABS($F50-$G50-KM50+KN50)&lt;=1)*1,IF(AND(KP50,$F50=$G50,$F50&gt;=PrSettings!$M$6),(ABS(KM50-$F50)&lt;=1)*1,IF(AND(KP50,$F50+$G50&gt;=PrSettings!$M$8),(ABS(KM50-$F50)+ABS(KN50-$G50)&lt;=1)*1,""))),"")</f>
        <v/>
      </c>
      <c r="KT50" s="289"/>
      <c r="KV50" s="279" t="n">
        <f aca="false">$B50</f>
        <v>9</v>
      </c>
      <c r="KW50" s="280" t="str">
        <f aca="false">$C50</f>
        <v>Belgium</v>
      </c>
      <c r="KX50" s="281" t="n">
        <f aca="false">$D50</f>
        <v>21</v>
      </c>
      <c r="KY50" s="280" t="str">
        <f aca="false">$E50</f>
        <v>IR Iran</v>
      </c>
      <c r="KZ50" s="284"/>
      <c r="LA50" s="284"/>
      <c r="LB50" s="288"/>
      <c r="LC50" s="281" t="str">
        <f aca="false">IF(($F50&lt;&gt;"")*($G50&lt;&gt;"")*(KZ50&lt;&gt;"")*(LA50&lt;&gt;""),($F50&gt;$G50)*(KZ50&gt;LA50)+($F50=$G50)*(KZ50=LA50)+($F50&lt;$G50)*(KZ50&lt;LA50),"")</f>
        <v/>
      </c>
      <c r="LD50" s="281" t="str">
        <f aca="false">IF((LC50&lt;&gt;""),IF(OR($F50&lt;&gt;$G50,PrSettings!$M$4="●"),(($F50-$G50)=(KZ50-LA50))*1,0),"")</f>
        <v/>
      </c>
      <c r="LE50" s="281" t="str">
        <f aca="false">IF((LC50&lt;&gt;""),($F50=KZ50)*($G50=LA50),"")</f>
        <v/>
      </c>
      <c r="LF50" s="281" t="str">
        <f aca="false">IF(LC50&lt;&gt;"",IF(ABS($F50-$G50)&gt;=PrSettings!$M$7,(ABS($F50-$G50-KZ50+LA50)&lt;=1)*1,IF(AND(LC50,$F50=$G50,$F50&gt;=PrSettings!$M$6),(ABS(KZ50-$F50)&lt;=1)*1,IF(AND(LC50,$F50+$G50&gt;=PrSettings!$M$8),(ABS(KZ50-$F50)+ABS(LA50-$G50)&lt;=1)*1,""))),"")</f>
        <v/>
      </c>
      <c r="LG50" s="289"/>
      <c r="LI50" s="279" t="n">
        <f aca="false">$B50</f>
        <v>9</v>
      </c>
      <c r="LJ50" s="280" t="str">
        <f aca="false">$C50</f>
        <v>Belgium</v>
      </c>
      <c r="LK50" s="281" t="n">
        <f aca="false">$D50</f>
        <v>21</v>
      </c>
      <c r="LL50" s="280" t="str">
        <f aca="false">$E50</f>
        <v>IR Iran</v>
      </c>
      <c r="LM50" s="284"/>
      <c r="LN50" s="284"/>
      <c r="LO50" s="288"/>
      <c r="LP50" s="281" t="str">
        <f aca="false">IF(($F50&lt;&gt;"")*($G50&lt;&gt;"")*(LM50&lt;&gt;"")*(LN50&lt;&gt;""),($F50&gt;$G50)*(LM50&gt;LN50)+($F50=$G50)*(LM50=LN50)+($F50&lt;$G50)*(LM50&lt;LN50),"")</f>
        <v/>
      </c>
      <c r="LQ50" s="281" t="str">
        <f aca="false">IF((LP50&lt;&gt;""),IF(OR($F50&lt;&gt;$G50,PrSettings!$M$4="●"),(($F50-$G50)=(LM50-LN50))*1,0),"")</f>
        <v/>
      </c>
      <c r="LR50" s="281" t="str">
        <f aca="false">IF((LP50&lt;&gt;""),($F50=LM50)*($G50=LN50),"")</f>
        <v/>
      </c>
      <c r="LS50" s="281" t="str">
        <f aca="false">IF(LP50&lt;&gt;"",IF(ABS($F50-$G50)&gt;=PrSettings!$M$7,(ABS($F50-$G50-LM50+LN50)&lt;=1)*1,IF(AND(LP50,$F50=$G50,$F50&gt;=PrSettings!$M$6),(ABS(LM50-$F50)&lt;=1)*1,IF(AND(LP50,$F50+$G50&gt;=PrSettings!$M$8),(ABS(LM50-$F50)+ABS(LN50-$G50)&lt;=1)*1,""))),"")</f>
        <v/>
      </c>
      <c r="LT50" s="289"/>
      <c r="LV50" s="279" t="n">
        <f aca="false">$B50</f>
        <v>9</v>
      </c>
      <c r="LW50" s="280" t="str">
        <f aca="false">$C50</f>
        <v>Belgium</v>
      </c>
      <c r="LX50" s="281" t="n">
        <f aca="false">$D50</f>
        <v>21</v>
      </c>
      <c r="LY50" s="280" t="str">
        <f aca="false">$E50</f>
        <v>IR Iran</v>
      </c>
      <c r="LZ50" s="284"/>
      <c r="MA50" s="284"/>
      <c r="MB50" s="288"/>
      <c r="MC50" s="281" t="str">
        <f aca="false">IF(($F50&lt;&gt;"")*($G50&lt;&gt;"")*(LZ50&lt;&gt;"")*(MA50&lt;&gt;""),($F50&gt;$G50)*(LZ50&gt;MA50)+($F50=$G50)*(LZ50=MA50)+($F50&lt;$G50)*(LZ50&lt;MA50),"")</f>
        <v/>
      </c>
      <c r="MD50" s="281" t="str">
        <f aca="false">IF((MC50&lt;&gt;""),IF(OR($F50&lt;&gt;$G50,PrSettings!$M$4="●"),(($F50-$G50)=(LZ50-MA50))*1,0),"")</f>
        <v/>
      </c>
      <c r="ME50" s="281" t="str">
        <f aca="false">IF((MC50&lt;&gt;""),($F50=LZ50)*($G50=MA50),"")</f>
        <v/>
      </c>
      <c r="MF50" s="281" t="str">
        <f aca="false">IF(MC50&lt;&gt;"",IF(ABS($F50-$G50)&gt;=PrSettings!$M$7,(ABS($F50-$G50-LZ50+MA50)&lt;=1)*1,IF(AND(MC50,$F50=$G50,$F50&gt;=PrSettings!$M$6),(ABS(LZ50-$F50)&lt;=1)*1,IF(AND(MC50,$F50+$G50&gt;=PrSettings!$M$8),(ABS(LZ50-$F50)+ABS(MA50-$G50)&lt;=1)*1,""))),"")</f>
        <v/>
      </c>
      <c r="MG50" s="289"/>
    </row>
    <row r="51" customFormat="false" ht="15.75" hidden="false" customHeight="false" outlineLevel="0" collapsed="false">
      <c r="B51" s="279" t="n">
        <f aca="false">INDEX(Groups!$C$7:$C$65,MATCH(C51,Groups!$D$7:$D$65,0))</f>
        <v>85</v>
      </c>
      <c r="C51" s="280" t="str">
        <f aca="false">CalcG!$P$25</f>
        <v>New Zealand</v>
      </c>
      <c r="D51" s="281" t="n">
        <f aca="false">INDEX(Groups!$C$7:$C$65,MATCH(E51,Groups!$D$7:$D$65,0))</f>
        <v>29</v>
      </c>
      <c r="E51" s="280" t="str">
        <f aca="false">CalcG!$Q$25</f>
        <v>Egypt</v>
      </c>
      <c r="F51" s="282" t="n">
        <f aca="false">CalcG!$R$25</f>
        <v>0</v>
      </c>
      <c r="G51" s="283" t="n">
        <f aca="false">CalcG!$S$25</f>
        <v>2</v>
      </c>
      <c r="I51" s="279" t="n">
        <f aca="false">$B51</f>
        <v>85</v>
      </c>
      <c r="J51" s="280" t="str">
        <f aca="false">$C51</f>
        <v>New Zealand</v>
      </c>
      <c r="K51" s="281" t="n">
        <f aca="false">$D51</f>
        <v>29</v>
      </c>
      <c r="L51" s="280" t="str">
        <f aca="false">$E51</f>
        <v>Egypt</v>
      </c>
      <c r="M51" s="284"/>
      <c r="N51" s="284"/>
      <c r="O51" s="288"/>
      <c r="P51" s="281" t="str">
        <f aca="false">IF(($F51&lt;&gt;"")*($G51&lt;&gt;"")*(M51&lt;&gt;"")*(N51&lt;&gt;""),($F51&gt;$G51)*(M51&gt;N51)+($F51=$G51)*(M51=N51)+($F51&lt;$G51)*(M51&lt;N51),"")</f>
        <v/>
      </c>
      <c r="Q51" s="281" t="str">
        <f aca="false">IF((P51&lt;&gt;""),IF(OR($F51&lt;&gt;$G51,PrSettings!$M$4="●"),(($F51-$G51)=(M51-N51))*1,0),"")</f>
        <v/>
      </c>
      <c r="R51" s="281" t="str">
        <f aca="false">IF((P51&lt;&gt;""),($F51=M51)*($G51=N51),"")</f>
        <v/>
      </c>
      <c r="S51" s="281" t="str">
        <f aca="false">IF(P51&lt;&gt;"",IF(ABS($F51-$G51)&gt;=PrSettings!$M$7,(ABS($F51-$G51-M51+N51)&lt;=1)*1,IF(AND(P51,$F51=$G51,$F51&gt;=PrSettings!$M$6),(ABS(M51-$F51)&lt;=1)*1,IF(AND(P51,$F51+$G51&gt;=PrSettings!$M$8),(ABS(M51-$F51)+ABS(N51-$G51)&lt;=1)*1,""))),"")</f>
        <v/>
      </c>
      <c r="T51" s="289"/>
      <c r="V51" s="279" t="n">
        <f aca="false">$B51</f>
        <v>85</v>
      </c>
      <c r="W51" s="280" t="str">
        <f aca="false">$C51</f>
        <v>New Zealand</v>
      </c>
      <c r="X51" s="281" t="n">
        <f aca="false">$D51</f>
        <v>29</v>
      </c>
      <c r="Y51" s="280" t="str">
        <f aca="false">$E51</f>
        <v>Egypt</v>
      </c>
      <c r="Z51" s="284"/>
      <c r="AA51" s="284"/>
      <c r="AB51" s="288"/>
      <c r="AC51" s="281" t="str">
        <f aca="false">IF(($F51&lt;&gt;"")*($G51&lt;&gt;"")*(Z51&lt;&gt;"")*(AA51&lt;&gt;""),($F51&gt;$G51)*(Z51&gt;AA51)+($F51=$G51)*(Z51=AA51)+($F51&lt;$G51)*(Z51&lt;AA51),"")</f>
        <v/>
      </c>
      <c r="AD51" s="281" t="str">
        <f aca="false">IF((AC51&lt;&gt;""),IF(OR($F51&lt;&gt;$G51,PrSettings!$M$4="●"),(($F51-$G51)=(Z51-AA51))*1,0),"")</f>
        <v/>
      </c>
      <c r="AE51" s="281" t="str">
        <f aca="false">IF((AC51&lt;&gt;""),($F51=Z51)*($G51=AA51),"")</f>
        <v/>
      </c>
      <c r="AF51" s="281" t="str">
        <f aca="false">IF(AC51&lt;&gt;"",IF(ABS($F51-$G51)&gt;=PrSettings!$M$7,(ABS($F51-$G51-Z51+AA51)&lt;=1)*1,IF(AND(AC51,$F51=$G51,$F51&gt;=PrSettings!$M$6),(ABS(Z51-$F51)&lt;=1)*1,IF(AND(AC51,$F51+$G51&gt;=PrSettings!$M$8),(ABS(Z51-$F51)+ABS(AA51-$G51)&lt;=1)*1,""))),"")</f>
        <v/>
      </c>
      <c r="AG51" s="289"/>
      <c r="AI51" s="279" t="n">
        <f aca="false">$B51</f>
        <v>85</v>
      </c>
      <c r="AJ51" s="280" t="str">
        <f aca="false">$C51</f>
        <v>New Zealand</v>
      </c>
      <c r="AK51" s="281" t="n">
        <f aca="false">$D51</f>
        <v>29</v>
      </c>
      <c r="AL51" s="280" t="str">
        <f aca="false">$E51</f>
        <v>Egypt</v>
      </c>
      <c r="AM51" s="284"/>
      <c r="AN51" s="284"/>
      <c r="AO51" s="288"/>
      <c r="AP51" s="281" t="str">
        <f aca="false">IF(($F51&lt;&gt;"")*($G51&lt;&gt;"")*(AM51&lt;&gt;"")*(AN51&lt;&gt;""),($F51&gt;$G51)*(AM51&gt;AN51)+($F51=$G51)*(AM51=AN51)+($F51&lt;$G51)*(AM51&lt;AN51),"")</f>
        <v/>
      </c>
      <c r="AQ51" s="281" t="str">
        <f aca="false">IF((AP51&lt;&gt;""),IF(OR($F51&lt;&gt;$G51,PrSettings!$M$4="●"),(($F51-$G51)=(AM51-AN51))*1,0),"")</f>
        <v/>
      </c>
      <c r="AR51" s="281" t="str">
        <f aca="false">IF((AP51&lt;&gt;""),($F51=AM51)*($G51=AN51),"")</f>
        <v/>
      </c>
      <c r="AS51" s="281" t="str">
        <f aca="false">IF(AP51&lt;&gt;"",IF(ABS($F51-$G51)&gt;=PrSettings!$M$7,(ABS($F51-$G51-AM51+AN51)&lt;=1)*1,IF(AND(AP51,$F51=$G51,$F51&gt;=PrSettings!$M$6),(ABS(AM51-$F51)&lt;=1)*1,IF(AND(AP51,$F51+$G51&gt;=PrSettings!$M$8),(ABS(AM51-$F51)+ABS(AN51-$G51)&lt;=1)*1,""))),"")</f>
        <v/>
      </c>
      <c r="AT51" s="289"/>
      <c r="AV51" s="279" t="n">
        <f aca="false">$B51</f>
        <v>85</v>
      </c>
      <c r="AW51" s="280" t="str">
        <f aca="false">$C51</f>
        <v>New Zealand</v>
      </c>
      <c r="AX51" s="281" t="n">
        <f aca="false">$D51</f>
        <v>29</v>
      </c>
      <c r="AY51" s="280" t="str">
        <f aca="false">$E51</f>
        <v>Egypt</v>
      </c>
      <c r="AZ51" s="284"/>
      <c r="BA51" s="284"/>
      <c r="BB51" s="288"/>
      <c r="BC51" s="281" t="str">
        <f aca="false">IF(($F51&lt;&gt;"")*($G51&lt;&gt;"")*(AZ51&lt;&gt;"")*(BA51&lt;&gt;""),($F51&gt;$G51)*(AZ51&gt;BA51)+($F51=$G51)*(AZ51=BA51)+($F51&lt;$G51)*(AZ51&lt;BA51),"")</f>
        <v/>
      </c>
      <c r="BD51" s="281" t="str">
        <f aca="false">IF((BC51&lt;&gt;""),IF(OR($F51&lt;&gt;$G51,PrSettings!$M$4="●"),(($F51-$G51)=(AZ51-BA51))*1,0),"")</f>
        <v/>
      </c>
      <c r="BE51" s="281" t="str">
        <f aca="false">IF((BC51&lt;&gt;""),($F51=AZ51)*($G51=BA51),"")</f>
        <v/>
      </c>
      <c r="BF51" s="281" t="str">
        <f aca="false">IF(BC51&lt;&gt;"",IF(ABS($F51-$G51)&gt;=PrSettings!$M$7,(ABS($F51-$G51-AZ51+BA51)&lt;=1)*1,IF(AND(BC51,$F51=$G51,$F51&gt;=PrSettings!$M$6),(ABS(AZ51-$F51)&lt;=1)*1,IF(AND(BC51,$F51+$G51&gt;=PrSettings!$M$8),(ABS(AZ51-$F51)+ABS(BA51-$G51)&lt;=1)*1,""))),"")</f>
        <v/>
      </c>
      <c r="BG51" s="289"/>
      <c r="BI51" s="279" t="n">
        <f aca="false">$B51</f>
        <v>85</v>
      </c>
      <c r="BJ51" s="280" t="str">
        <f aca="false">$C51</f>
        <v>New Zealand</v>
      </c>
      <c r="BK51" s="281" t="n">
        <f aca="false">$D51</f>
        <v>29</v>
      </c>
      <c r="BL51" s="280" t="str">
        <f aca="false">$E51</f>
        <v>Egypt</v>
      </c>
      <c r="BM51" s="284"/>
      <c r="BN51" s="284"/>
      <c r="BO51" s="288"/>
      <c r="BP51" s="281" t="str">
        <f aca="false">IF(($F51&lt;&gt;"")*($G51&lt;&gt;"")*(BM51&lt;&gt;"")*(BN51&lt;&gt;""),($F51&gt;$G51)*(BM51&gt;BN51)+($F51=$G51)*(BM51=BN51)+($F51&lt;$G51)*(BM51&lt;BN51),"")</f>
        <v/>
      </c>
      <c r="BQ51" s="281" t="str">
        <f aca="false">IF((BP51&lt;&gt;""),IF(OR($F51&lt;&gt;$G51,PrSettings!$M$4="●"),(($F51-$G51)=(BM51-BN51))*1,0),"")</f>
        <v/>
      </c>
      <c r="BR51" s="281" t="str">
        <f aca="false">IF((BP51&lt;&gt;""),($F51=BM51)*($G51=BN51),"")</f>
        <v/>
      </c>
      <c r="BS51" s="281" t="str">
        <f aca="false">IF(BP51&lt;&gt;"",IF(ABS($F51-$G51)&gt;=PrSettings!$M$7,(ABS($F51-$G51-BM51+BN51)&lt;=1)*1,IF(AND(BP51,$F51=$G51,$F51&gt;=PrSettings!$M$6),(ABS(BM51-$F51)&lt;=1)*1,IF(AND(BP51,$F51+$G51&gt;=PrSettings!$M$8),(ABS(BM51-$F51)+ABS(BN51-$G51)&lt;=1)*1,""))),"")</f>
        <v/>
      </c>
      <c r="BT51" s="289"/>
      <c r="BV51" s="279" t="n">
        <f aca="false">$B51</f>
        <v>85</v>
      </c>
      <c r="BW51" s="280" t="str">
        <f aca="false">$C51</f>
        <v>New Zealand</v>
      </c>
      <c r="BX51" s="281" t="n">
        <f aca="false">$D51</f>
        <v>29</v>
      </c>
      <c r="BY51" s="280" t="str">
        <f aca="false">$E51</f>
        <v>Egypt</v>
      </c>
      <c r="BZ51" s="284"/>
      <c r="CA51" s="284"/>
      <c r="CB51" s="288"/>
      <c r="CC51" s="281" t="str">
        <f aca="false">IF(($F51&lt;&gt;"")*($G51&lt;&gt;"")*(BZ51&lt;&gt;"")*(CA51&lt;&gt;""),($F51&gt;$G51)*(BZ51&gt;CA51)+($F51=$G51)*(BZ51=CA51)+($F51&lt;$G51)*(BZ51&lt;CA51),"")</f>
        <v/>
      </c>
      <c r="CD51" s="281" t="str">
        <f aca="false">IF((CC51&lt;&gt;""),IF(OR($F51&lt;&gt;$G51,PrSettings!$M$4="●"),(($F51-$G51)=(BZ51-CA51))*1,0),"")</f>
        <v/>
      </c>
      <c r="CE51" s="281" t="str">
        <f aca="false">IF((CC51&lt;&gt;""),($F51=BZ51)*($G51=CA51),"")</f>
        <v/>
      </c>
      <c r="CF51" s="281" t="str">
        <f aca="false">IF(CC51&lt;&gt;"",IF(ABS($F51-$G51)&gt;=PrSettings!$M$7,(ABS($F51-$G51-BZ51+CA51)&lt;=1)*1,IF(AND(CC51,$F51=$G51,$F51&gt;=PrSettings!$M$6),(ABS(BZ51-$F51)&lt;=1)*1,IF(AND(CC51,$F51+$G51&gt;=PrSettings!$M$8),(ABS(BZ51-$F51)+ABS(CA51-$G51)&lt;=1)*1,""))),"")</f>
        <v/>
      </c>
      <c r="CG51" s="289"/>
      <c r="CI51" s="279" t="n">
        <f aca="false">$B51</f>
        <v>85</v>
      </c>
      <c r="CJ51" s="280" t="str">
        <f aca="false">$C51</f>
        <v>New Zealand</v>
      </c>
      <c r="CK51" s="281" t="n">
        <f aca="false">$D51</f>
        <v>29</v>
      </c>
      <c r="CL51" s="280" t="str">
        <f aca="false">$E51</f>
        <v>Egypt</v>
      </c>
      <c r="CM51" s="284"/>
      <c r="CN51" s="284"/>
      <c r="CO51" s="288"/>
      <c r="CP51" s="281" t="str">
        <f aca="false">IF(($F51&lt;&gt;"")*($G51&lt;&gt;"")*(CM51&lt;&gt;"")*(CN51&lt;&gt;""),($F51&gt;$G51)*(CM51&gt;CN51)+($F51=$G51)*(CM51=CN51)+($F51&lt;$G51)*(CM51&lt;CN51),"")</f>
        <v/>
      </c>
      <c r="CQ51" s="281" t="str">
        <f aca="false">IF((CP51&lt;&gt;""),IF(OR($F51&lt;&gt;$G51,PrSettings!$M$4="●"),(($F51-$G51)=(CM51-CN51))*1,0),"")</f>
        <v/>
      </c>
      <c r="CR51" s="281" t="str">
        <f aca="false">IF((CP51&lt;&gt;""),($F51=CM51)*($G51=CN51),"")</f>
        <v/>
      </c>
      <c r="CS51" s="281" t="str">
        <f aca="false">IF(CP51&lt;&gt;"",IF(ABS($F51-$G51)&gt;=PrSettings!$M$7,(ABS($F51-$G51-CM51+CN51)&lt;=1)*1,IF(AND(CP51,$F51=$G51,$F51&gt;=PrSettings!$M$6),(ABS(CM51-$F51)&lt;=1)*1,IF(AND(CP51,$F51+$G51&gt;=PrSettings!$M$8),(ABS(CM51-$F51)+ABS(CN51-$G51)&lt;=1)*1,""))),"")</f>
        <v/>
      </c>
      <c r="CT51" s="289"/>
      <c r="CV51" s="279" t="n">
        <f aca="false">$B51</f>
        <v>85</v>
      </c>
      <c r="CW51" s="280" t="str">
        <f aca="false">$C51</f>
        <v>New Zealand</v>
      </c>
      <c r="CX51" s="281" t="n">
        <f aca="false">$D51</f>
        <v>29</v>
      </c>
      <c r="CY51" s="280" t="str">
        <f aca="false">$E51</f>
        <v>Egypt</v>
      </c>
      <c r="CZ51" s="284"/>
      <c r="DA51" s="284"/>
      <c r="DB51" s="288"/>
      <c r="DC51" s="281" t="str">
        <f aca="false">IF(($F51&lt;&gt;"")*($G51&lt;&gt;"")*(CZ51&lt;&gt;"")*(DA51&lt;&gt;""),($F51&gt;$G51)*(CZ51&gt;DA51)+($F51=$G51)*(CZ51=DA51)+($F51&lt;$G51)*(CZ51&lt;DA51),"")</f>
        <v/>
      </c>
      <c r="DD51" s="281" t="str">
        <f aca="false">IF((DC51&lt;&gt;""),IF(OR($F51&lt;&gt;$G51,PrSettings!$M$4="●"),(($F51-$G51)=(CZ51-DA51))*1,0),"")</f>
        <v/>
      </c>
      <c r="DE51" s="281" t="str">
        <f aca="false">IF((DC51&lt;&gt;""),($F51=CZ51)*($G51=DA51),"")</f>
        <v/>
      </c>
      <c r="DF51" s="281" t="str">
        <f aca="false">IF(DC51&lt;&gt;"",IF(ABS($F51-$G51)&gt;=PrSettings!$M$7,(ABS($F51-$G51-CZ51+DA51)&lt;=1)*1,IF(AND(DC51,$F51=$G51,$F51&gt;=PrSettings!$M$6),(ABS(CZ51-$F51)&lt;=1)*1,IF(AND(DC51,$F51+$G51&gt;=PrSettings!$M$8),(ABS(CZ51-$F51)+ABS(DA51-$G51)&lt;=1)*1,""))),"")</f>
        <v/>
      </c>
      <c r="DG51" s="289"/>
      <c r="DI51" s="279" t="n">
        <f aca="false">$B51</f>
        <v>85</v>
      </c>
      <c r="DJ51" s="280" t="str">
        <f aca="false">$C51</f>
        <v>New Zealand</v>
      </c>
      <c r="DK51" s="281" t="n">
        <f aca="false">$D51</f>
        <v>29</v>
      </c>
      <c r="DL51" s="280" t="str">
        <f aca="false">$E51</f>
        <v>Egypt</v>
      </c>
      <c r="DM51" s="284"/>
      <c r="DN51" s="284"/>
      <c r="DO51" s="288"/>
      <c r="DP51" s="281" t="str">
        <f aca="false">IF(($F51&lt;&gt;"")*($G51&lt;&gt;"")*(DM51&lt;&gt;"")*(DN51&lt;&gt;""),($F51&gt;$G51)*(DM51&gt;DN51)+($F51=$G51)*(DM51=DN51)+($F51&lt;$G51)*(DM51&lt;DN51),"")</f>
        <v/>
      </c>
      <c r="DQ51" s="281" t="str">
        <f aca="false">IF((DP51&lt;&gt;""),IF(OR($F51&lt;&gt;$G51,PrSettings!$M$4="●"),(($F51-$G51)=(DM51-DN51))*1,0),"")</f>
        <v/>
      </c>
      <c r="DR51" s="281" t="str">
        <f aca="false">IF((DP51&lt;&gt;""),($F51=DM51)*($G51=DN51),"")</f>
        <v/>
      </c>
      <c r="DS51" s="281" t="str">
        <f aca="false">IF(DP51&lt;&gt;"",IF(ABS($F51-$G51)&gt;=PrSettings!$M$7,(ABS($F51-$G51-DM51+DN51)&lt;=1)*1,IF(AND(DP51,$F51=$G51,$F51&gt;=PrSettings!$M$6),(ABS(DM51-$F51)&lt;=1)*1,IF(AND(DP51,$F51+$G51&gt;=PrSettings!$M$8),(ABS(DM51-$F51)+ABS(DN51-$G51)&lt;=1)*1,""))),"")</f>
        <v/>
      </c>
      <c r="DT51" s="289"/>
      <c r="DV51" s="279" t="n">
        <f aca="false">$B51</f>
        <v>85</v>
      </c>
      <c r="DW51" s="280" t="str">
        <f aca="false">$C51</f>
        <v>New Zealand</v>
      </c>
      <c r="DX51" s="281" t="n">
        <f aca="false">$D51</f>
        <v>29</v>
      </c>
      <c r="DY51" s="280" t="str">
        <f aca="false">$E51</f>
        <v>Egypt</v>
      </c>
      <c r="DZ51" s="284"/>
      <c r="EA51" s="284"/>
      <c r="EB51" s="288"/>
      <c r="EC51" s="281" t="str">
        <f aca="false">IF(($F51&lt;&gt;"")*($G51&lt;&gt;"")*(DZ51&lt;&gt;"")*(EA51&lt;&gt;""),($F51&gt;$G51)*(DZ51&gt;EA51)+($F51=$G51)*(DZ51=EA51)+($F51&lt;$G51)*(DZ51&lt;EA51),"")</f>
        <v/>
      </c>
      <c r="ED51" s="281" t="str">
        <f aca="false">IF((EC51&lt;&gt;""),IF(OR($F51&lt;&gt;$G51,PrSettings!$M$4="●"),(($F51-$G51)=(DZ51-EA51))*1,0),"")</f>
        <v/>
      </c>
      <c r="EE51" s="281" t="str">
        <f aca="false">IF((EC51&lt;&gt;""),($F51=DZ51)*($G51=EA51),"")</f>
        <v/>
      </c>
      <c r="EF51" s="281" t="str">
        <f aca="false">IF(EC51&lt;&gt;"",IF(ABS($F51-$G51)&gt;=PrSettings!$M$7,(ABS($F51-$G51-DZ51+EA51)&lt;=1)*1,IF(AND(EC51,$F51=$G51,$F51&gt;=PrSettings!$M$6),(ABS(DZ51-$F51)&lt;=1)*1,IF(AND(EC51,$F51+$G51&gt;=PrSettings!$M$8),(ABS(DZ51-$F51)+ABS(EA51-$G51)&lt;=1)*1,""))),"")</f>
        <v/>
      </c>
      <c r="EG51" s="289"/>
      <c r="EI51" s="279" t="n">
        <f aca="false">$B51</f>
        <v>85</v>
      </c>
      <c r="EJ51" s="280" t="str">
        <f aca="false">$C51</f>
        <v>New Zealand</v>
      </c>
      <c r="EK51" s="281" t="n">
        <f aca="false">$D51</f>
        <v>29</v>
      </c>
      <c r="EL51" s="280" t="str">
        <f aca="false">$E51</f>
        <v>Egypt</v>
      </c>
      <c r="EM51" s="284"/>
      <c r="EN51" s="284"/>
      <c r="EO51" s="288"/>
      <c r="EP51" s="281" t="str">
        <f aca="false">IF(($F51&lt;&gt;"")*($G51&lt;&gt;"")*(EM51&lt;&gt;"")*(EN51&lt;&gt;""),($F51&gt;$G51)*(EM51&gt;EN51)+($F51=$G51)*(EM51=EN51)+($F51&lt;$G51)*(EM51&lt;EN51),"")</f>
        <v/>
      </c>
      <c r="EQ51" s="281" t="str">
        <f aca="false">IF((EP51&lt;&gt;""),IF(OR($F51&lt;&gt;$G51,PrSettings!$M$4="●"),(($F51-$G51)=(EM51-EN51))*1,0),"")</f>
        <v/>
      </c>
      <c r="ER51" s="281" t="str">
        <f aca="false">IF((EP51&lt;&gt;""),($F51=EM51)*($G51=EN51),"")</f>
        <v/>
      </c>
      <c r="ES51" s="281" t="str">
        <f aca="false">IF(EP51&lt;&gt;"",IF(ABS($F51-$G51)&gt;=PrSettings!$M$7,(ABS($F51-$G51-EM51+EN51)&lt;=1)*1,IF(AND(EP51,$F51=$G51,$F51&gt;=PrSettings!$M$6),(ABS(EM51-$F51)&lt;=1)*1,IF(AND(EP51,$F51+$G51&gt;=PrSettings!$M$8),(ABS(EM51-$F51)+ABS(EN51-$G51)&lt;=1)*1,""))),"")</f>
        <v/>
      </c>
      <c r="ET51" s="289"/>
      <c r="EV51" s="279" t="n">
        <f aca="false">$B51</f>
        <v>85</v>
      </c>
      <c r="EW51" s="280" t="str">
        <f aca="false">$C51</f>
        <v>New Zealand</v>
      </c>
      <c r="EX51" s="281" t="n">
        <f aca="false">$D51</f>
        <v>29</v>
      </c>
      <c r="EY51" s="280" t="str">
        <f aca="false">$E51</f>
        <v>Egypt</v>
      </c>
      <c r="EZ51" s="284"/>
      <c r="FA51" s="284"/>
      <c r="FB51" s="288"/>
      <c r="FC51" s="281" t="str">
        <f aca="false">IF(($F51&lt;&gt;"")*($G51&lt;&gt;"")*(EZ51&lt;&gt;"")*(FA51&lt;&gt;""),($F51&gt;$G51)*(EZ51&gt;FA51)+($F51=$G51)*(EZ51=FA51)+($F51&lt;$G51)*(EZ51&lt;FA51),"")</f>
        <v/>
      </c>
      <c r="FD51" s="281" t="str">
        <f aca="false">IF((FC51&lt;&gt;""),IF(OR($F51&lt;&gt;$G51,PrSettings!$M$4="●"),(($F51-$G51)=(EZ51-FA51))*1,0),"")</f>
        <v/>
      </c>
      <c r="FE51" s="281" t="str">
        <f aca="false">IF((FC51&lt;&gt;""),($F51=EZ51)*($G51=FA51),"")</f>
        <v/>
      </c>
      <c r="FF51" s="281" t="str">
        <f aca="false">IF(FC51&lt;&gt;"",IF(ABS($F51-$G51)&gt;=PrSettings!$M$7,(ABS($F51-$G51-EZ51+FA51)&lt;=1)*1,IF(AND(FC51,$F51=$G51,$F51&gt;=PrSettings!$M$6),(ABS(EZ51-$F51)&lt;=1)*1,IF(AND(FC51,$F51+$G51&gt;=PrSettings!$M$8),(ABS(EZ51-$F51)+ABS(FA51-$G51)&lt;=1)*1,""))),"")</f>
        <v/>
      </c>
      <c r="FG51" s="289"/>
      <c r="FI51" s="279" t="n">
        <f aca="false">$B51</f>
        <v>85</v>
      </c>
      <c r="FJ51" s="280" t="str">
        <f aca="false">$C51</f>
        <v>New Zealand</v>
      </c>
      <c r="FK51" s="281" t="n">
        <f aca="false">$D51</f>
        <v>29</v>
      </c>
      <c r="FL51" s="280" t="str">
        <f aca="false">$E51</f>
        <v>Egypt</v>
      </c>
      <c r="FM51" s="284"/>
      <c r="FN51" s="284"/>
      <c r="FO51" s="288"/>
      <c r="FP51" s="281" t="str">
        <f aca="false">IF(($F51&lt;&gt;"")*($G51&lt;&gt;"")*(FM51&lt;&gt;"")*(FN51&lt;&gt;""),($F51&gt;$G51)*(FM51&gt;FN51)+($F51=$G51)*(FM51=FN51)+($F51&lt;$G51)*(FM51&lt;FN51),"")</f>
        <v/>
      </c>
      <c r="FQ51" s="281" t="str">
        <f aca="false">IF((FP51&lt;&gt;""),IF(OR($F51&lt;&gt;$G51,PrSettings!$M$4="●"),(($F51-$G51)=(FM51-FN51))*1,0),"")</f>
        <v/>
      </c>
      <c r="FR51" s="281" t="str">
        <f aca="false">IF((FP51&lt;&gt;""),($F51=FM51)*($G51=FN51),"")</f>
        <v/>
      </c>
      <c r="FS51" s="281" t="str">
        <f aca="false">IF(FP51&lt;&gt;"",IF(ABS($F51-$G51)&gt;=PrSettings!$M$7,(ABS($F51-$G51-FM51+FN51)&lt;=1)*1,IF(AND(FP51,$F51=$G51,$F51&gt;=PrSettings!$M$6),(ABS(FM51-$F51)&lt;=1)*1,IF(AND(FP51,$F51+$G51&gt;=PrSettings!$M$8),(ABS(FM51-$F51)+ABS(FN51-$G51)&lt;=1)*1,""))),"")</f>
        <v/>
      </c>
      <c r="FT51" s="289"/>
      <c r="FV51" s="279" t="n">
        <f aca="false">$B51</f>
        <v>85</v>
      </c>
      <c r="FW51" s="280" t="str">
        <f aca="false">$C51</f>
        <v>New Zealand</v>
      </c>
      <c r="FX51" s="281" t="n">
        <f aca="false">$D51</f>
        <v>29</v>
      </c>
      <c r="FY51" s="280" t="str">
        <f aca="false">$E51</f>
        <v>Egypt</v>
      </c>
      <c r="FZ51" s="284"/>
      <c r="GA51" s="284"/>
      <c r="GB51" s="288"/>
      <c r="GC51" s="281" t="str">
        <f aca="false">IF(($F51&lt;&gt;"")*($G51&lt;&gt;"")*(FZ51&lt;&gt;"")*(GA51&lt;&gt;""),($F51&gt;$G51)*(FZ51&gt;GA51)+($F51=$G51)*(FZ51=GA51)+($F51&lt;$G51)*(FZ51&lt;GA51),"")</f>
        <v/>
      </c>
      <c r="GD51" s="281" t="str">
        <f aca="false">IF((GC51&lt;&gt;""),IF(OR($F51&lt;&gt;$G51,PrSettings!$M$4="●"),(($F51-$G51)=(FZ51-GA51))*1,0),"")</f>
        <v/>
      </c>
      <c r="GE51" s="281" t="str">
        <f aca="false">IF((GC51&lt;&gt;""),($F51=FZ51)*($G51=GA51),"")</f>
        <v/>
      </c>
      <c r="GF51" s="281" t="str">
        <f aca="false">IF(GC51&lt;&gt;"",IF(ABS($F51-$G51)&gt;=PrSettings!$M$7,(ABS($F51-$G51-FZ51+GA51)&lt;=1)*1,IF(AND(GC51,$F51=$G51,$F51&gt;=PrSettings!$M$6),(ABS(FZ51-$F51)&lt;=1)*1,IF(AND(GC51,$F51+$G51&gt;=PrSettings!$M$8),(ABS(FZ51-$F51)+ABS(GA51-$G51)&lt;=1)*1,""))),"")</f>
        <v/>
      </c>
      <c r="GG51" s="289"/>
      <c r="GI51" s="279" t="n">
        <f aca="false">$B51</f>
        <v>85</v>
      </c>
      <c r="GJ51" s="280" t="str">
        <f aca="false">$C51</f>
        <v>New Zealand</v>
      </c>
      <c r="GK51" s="281" t="n">
        <f aca="false">$D51</f>
        <v>29</v>
      </c>
      <c r="GL51" s="280" t="str">
        <f aca="false">$E51</f>
        <v>Egypt</v>
      </c>
      <c r="GM51" s="284"/>
      <c r="GN51" s="284"/>
      <c r="GO51" s="288"/>
      <c r="GP51" s="281" t="str">
        <f aca="false">IF(($F51&lt;&gt;"")*($G51&lt;&gt;"")*(GM51&lt;&gt;"")*(GN51&lt;&gt;""),($F51&gt;$G51)*(GM51&gt;GN51)+($F51=$G51)*(GM51=GN51)+($F51&lt;$G51)*(GM51&lt;GN51),"")</f>
        <v/>
      </c>
      <c r="GQ51" s="281" t="str">
        <f aca="false">IF((GP51&lt;&gt;""),IF(OR($F51&lt;&gt;$G51,PrSettings!$M$4="●"),(($F51-$G51)=(GM51-GN51))*1,0),"")</f>
        <v/>
      </c>
      <c r="GR51" s="281" t="str">
        <f aca="false">IF((GP51&lt;&gt;""),($F51=GM51)*($G51=GN51),"")</f>
        <v/>
      </c>
      <c r="GS51" s="281" t="str">
        <f aca="false">IF(GP51&lt;&gt;"",IF(ABS($F51-$G51)&gt;=PrSettings!$M$7,(ABS($F51-$G51-GM51+GN51)&lt;=1)*1,IF(AND(GP51,$F51=$G51,$F51&gt;=PrSettings!$M$6),(ABS(GM51-$F51)&lt;=1)*1,IF(AND(GP51,$F51+$G51&gt;=PrSettings!$M$8),(ABS(GM51-$F51)+ABS(GN51-$G51)&lt;=1)*1,""))),"")</f>
        <v/>
      </c>
      <c r="GT51" s="289"/>
      <c r="GV51" s="279" t="n">
        <f aca="false">$B51</f>
        <v>85</v>
      </c>
      <c r="GW51" s="280" t="str">
        <f aca="false">$C51</f>
        <v>New Zealand</v>
      </c>
      <c r="GX51" s="281" t="n">
        <f aca="false">$D51</f>
        <v>29</v>
      </c>
      <c r="GY51" s="280" t="str">
        <f aca="false">$E51</f>
        <v>Egypt</v>
      </c>
      <c r="GZ51" s="284"/>
      <c r="HA51" s="284"/>
      <c r="HB51" s="288"/>
      <c r="HC51" s="281" t="str">
        <f aca="false">IF(($F51&lt;&gt;"")*($G51&lt;&gt;"")*(GZ51&lt;&gt;"")*(HA51&lt;&gt;""),($F51&gt;$G51)*(GZ51&gt;HA51)+($F51=$G51)*(GZ51=HA51)+($F51&lt;$G51)*(GZ51&lt;HA51),"")</f>
        <v/>
      </c>
      <c r="HD51" s="281" t="str">
        <f aca="false">IF((HC51&lt;&gt;""),IF(OR($F51&lt;&gt;$G51,PrSettings!$M$4="●"),(($F51-$G51)=(GZ51-HA51))*1,0),"")</f>
        <v/>
      </c>
      <c r="HE51" s="281" t="str">
        <f aca="false">IF((HC51&lt;&gt;""),($F51=GZ51)*($G51=HA51),"")</f>
        <v/>
      </c>
      <c r="HF51" s="281" t="str">
        <f aca="false">IF(HC51&lt;&gt;"",IF(ABS($F51-$G51)&gt;=PrSettings!$M$7,(ABS($F51-$G51-GZ51+HA51)&lt;=1)*1,IF(AND(HC51,$F51=$G51,$F51&gt;=PrSettings!$M$6),(ABS(GZ51-$F51)&lt;=1)*1,IF(AND(HC51,$F51+$G51&gt;=PrSettings!$M$8),(ABS(GZ51-$F51)+ABS(HA51-$G51)&lt;=1)*1,""))),"")</f>
        <v/>
      </c>
      <c r="HG51" s="289"/>
      <c r="HI51" s="279" t="n">
        <f aca="false">$B51</f>
        <v>85</v>
      </c>
      <c r="HJ51" s="280" t="str">
        <f aca="false">$C51</f>
        <v>New Zealand</v>
      </c>
      <c r="HK51" s="281" t="n">
        <f aca="false">$D51</f>
        <v>29</v>
      </c>
      <c r="HL51" s="280" t="str">
        <f aca="false">$E51</f>
        <v>Egypt</v>
      </c>
      <c r="HM51" s="284"/>
      <c r="HN51" s="284"/>
      <c r="HO51" s="288"/>
      <c r="HP51" s="281" t="str">
        <f aca="false">IF(($F51&lt;&gt;"")*($G51&lt;&gt;"")*(HM51&lt;&gt;"")*(HN51&lt;&gt;""),($F51&gt;$G51)*(HM51&gt;HN51)+($F51=$G51)*(HM51=HN51)+($F51&lt;$G51)*(HM51&lt;HN51),"")</f>
        <v/>
      </c>
      <c r="HQ51" s="281" t="str">
        <f aca="false">IF((HP51&lt;&gt;""),IF(OR($F51&lt;&gt;$G51,PrSettings!$M$4="●"),(($F51-$G51)=(HM51-HN51))*1,0),"")</f>
        <v/>
      </c>
      <c r="HR51" s="281" t="str">
        <f aca="false">IF((HP51&lt;&gt;""),($F51=HM51)*($G51=HN51),"")</f>
        <v/>
      </c>
      <c r="HS51" s="281" t="str">
        <f aca="false">IF(HP51&lt;&gt;"",IF(ABS($F51-$G51)&gt;=PrSettings!$M$7,(ABS($F51-$G51-HM51+HN51)&lt;=1)*1,IF(AND(HP51,$F51=$G51,$F51&gt;=PrSettings!$M$6),(ABS(HM51-$F51)&lt;=1)*1,IF(AND(HP51,$F51+$G51&gt;=PrSettings!$M$8),(ABS(HM51-$F51)+ABS(HN51-$G51)&lt;=1)*1,""))),"")</f>
        <v/>
      </c>
      <c r="HT51" s="289"/>
      <c r="HV51" s="279" t="n">
        <f aca="false">$B51</f>
        <v>85</v>
      </c>
      <c r="HW51" s="280" t="str">
        <f aca="false">$C51</f>
        <v>New Zealand</v>
      </c>
      <c r="HX51" s="281" t="n">
        <f aca="false">$D51</f>
        <v>29</v>
      </c>
      <c r="HY51" s="280" t="str">
        <f aca="false">$E51</f>
        <v>Egypt</v>
      </c>
      <c r="HZ51" s="284"/>
      <c r="IA51" s="284"/>
      <c r="IB51" s="288"/>
      <c r="IC51" s="281" t="str">
        <f aca="false">IF(($F51&lt;&gt;"")*($G51&lt;&gt;"")*(HZ51&lt;&gt;"")*(IA51&lt;&gt;""),($F51&gt;$G51)*(HZ51&gt;IA51)+($F51=$G51)*(HZ51=IA51)+($F51&lt;$G51)*(HZ51&lt;IA51),"")</f>
        <v/>
      </c>
      <c r="ID51" s="281" t="str">
        <f aca="false">IF((IC51&lt;&gt;""),IF(OR($F51&lt;&gt;$G51,PrSettings!$M$4="●"),(($F51-$G51)=(HZ51-IA51))*1,0),"")</f>
        <v/>
      </c>
      <c r="IE51" s="281" t="str">
        <f aca="false">IF((IC51&lt;&gt;""),($F51=HZ51)*($G51=IA51),"")</f>
        <v/>
      </c>
      <c r="IF51" s="281" t="str">
        <f aca="false">IF(IC51&lt;&gt;"",IF(ABS($F51-$G51)&gt;=PrSettings!$M$7,(ABS($F51-$G51-HZ51+IA51)&lt;=1)*1,IF(AND(IC51,$F51=$G51,$F51&gt;=PrSettings!$M$6),(ABS(HZ51-$F51)&lt;=1)*1,IF(AND(IC51,$F51+$G51&gt;=PrSettings!$M$8),(ABS(HZ51-$F51)+ABS(IA51-$G51)&lt;=1)*1,""))),"")</f>
        <v/>
      </c>
      <c r="IG51" s="289"/>
      <c r="II51" s="279" t="n">
        <f aca="false">$B51</f>
        <v>85</v>
      </c>
      <c r="IJ51" s="280" t="str">
        <f aca="false">$C51</f>
        <v>New Zealand</v>
      </c>
      <c r="IK51" s="281" t="n">
        <f aca="false">$D51</f>
        <v>29</v>
      </c>
      <c r="IL51" s="280" t="str">
        <f aca="false">$E51</f>
        <v>Egypt</v>
      </c>
      <c r="IM51" s="284"/>
      <c r="IN51" s="284"/>
      <c r="IO51" s="288"/>
      <c r="IP51" s="281" t="str">
        <f aca="false">IF(($F51&lt;&gt;"")*($G51&lt;&gt;"")*(IM51&lt;&gt;"")*(IN51&lt;&gt;""),($F51&gt;$G51)*(IM51&gt;IN51)+($F51=$G51)*(IM51=IN51)+($F51&lt;$G51)*(IM51&lt;IN51),"")</f>
        <v/>
      </c>
      <c r="IQ51" s="281" t="str">
        <f aca="false">IF((IP51&lt;&gt;""),IF(OR($F51&lt;&gt;$G51,PrSettings!$M$4="●"),(($F51-$G51)=(IM51-IN51))*1,0),"")</f>
        <v/>
      </c>
      <c r="IR51" s="281" t="str">
        <f aca="false">IF((IP51&lt;&gt;""),($F51=IM51)*($G51=IN51),"")</f>
        <v/>
      </c>
      <c r="IS51" s="281" t="str">
        <f aca="false">IF(IP51&lt;&gt;"",IF(ABS($F51-$G51)&gt;=PrSettings!$M$7,(ABS($F51-$G51-IM51+IN51)&lt;=1)*1,IF(AND(IP51,$F51=$G51,$F51&gt;=PrSettings!$M$6),(ABS(IM51-$F51)&lt;=1)*1,IF(AND(IP51,$F51+$G51&gt;=PrSettings!$M$8),(ABS(IM51-$F51)+ABS(IN51-$G51)&lt;=1)*1,""))),"")</f>
        <v/>
      </c>
      <c r="IT51" s="289"/>
      <c r="IV51" s="279" t="n">
        <f aca="false">$B51</f>
        <v>85</v>
      </c>
      <c r="IW51" s="280" t="str">
        <f aca="false">$C51</f>
        <v>New Zealand</v>
      </c>
      <c r="IX51" s="281" t="n">
        <f aca="false">$D51</f>
        <v>29</v>
      </c>
      <c r="IY51" s="280" t="str">
        <f aca="false">$E51</f>
        <v>Egypt</v>
      </c>
      <c r="IZ51" s="284"/>
      <c r="JA51" s="284"/>
      <c r="JB51" s="288"/>
      <c r="JC51" s="281" t="str">
        <f aca="false">IF(($F51&lt;&gt;"")*($G51&lt;&gt;"")*(IZ51&lt;&gt;"")*(JA51&lt;&gt;""),($F51&gt;$G51)*(IZ51&gt;JA51)+($F51=$G51)*(IZ51=JA51)+($F51&lt;$G51)*(IZ51&lt;JA51),"")</f>
        <v/>
      </c>
      <c r="JD51" s="281" t="str">
        <f aca="false">IF((JC51&lt;&gt;""),IF(OR($F51&lt;&gt;$G51,PrSettings!$M$4="●"),(($F51-$G51)=(IZ51-JA51))*1,0),"")</f>
        <v/>
      </c>
      <c r="JE51" s="281" t="str">
        <f aca="false">IF((JC51&lt;&gt;""),($F51=IZ51)*($G51=JA51),"")</f>
        <v/>
      </c>
      <c r="JF51" s="281" t="str">
        <f aca="false">IF(JC51&lt;&gt;"",IF(ABS($F51-$G51)&gt;=PrSettings!$M$7,(ABS($F51-$G51-IZ51+JA51)&lt;=1)*1,IF(AND(JC51,$F51=$G51,$F51&gt;=PrSettings!$M$6),(ABS(IZ51-$F51)&lt;=1)*1,IF(AND(JC51,$F51+$G51&gt;=PrSettings!$M$8),(ABS(IZ51-$F51)+ABS(JA51-$G51)&lt;=1)*1,""))),"")</f>
        <v/>
      </c>
      <c r="JG51" s="289"/>
      <c r="JI51" s="279" t="n">
        <f aca="false">$B51</f>
        <v>85</v>
      </c>
      <c r="JJ51" s="280" t="str">
        <f aca="false">$C51</f>
        <v>New Zealand</v>
      </c>
      <c r="JK51" s="281" t="n">
        <f aca="false">$D51</f>
        <v>29</v>
      </c>
      <c r="JL51" s="280" t="str">
        <f aca="false">$E51</f>
        <v>Egypt</v>
      </c>
      <c r="JM51" s="284"/>
      <c r="JN51" s="284"/>
      <c r="JO51" s="288"/>
      <c r="JP51" s="281" t="str">
        <f aca="false">IF(($F51&lt;&gt;"")*($G51&lt;&gt;"")*(JM51&lt;&gt;"")*(JN51&lt;&gt;""),($F51&gt;$G51)*(JM51&gt;JN51)+($F51=$G51)*(JM51=JN51)+($F51&lt;$G51)*(JM51&lt;JN51),"")</f>
        <v/>
      </c>
      <c r="JQ51" s="281" t="str">
        <f aca="false">IF((JP51&lt;&gt;""),IF(OR($F51&lt;&gt;$G51,PrSettings!$M$4="●"),(($F51-$G51)=(JM51-JN51))*1,0),"")</f>
        <v/>
      </c>
      <c r="JR51" s="281" t="str">
        <f aca="false">IF((JP51&lt;&gt;""),($F51=JM51)*($G51=JN51),"")</f>
        <v/>
      </c>
      <c r="JS51" s="281" t="str">
        <f aca="false">IF(JP51&lt;&gt;"",IF(ABS($F51-$G51)&gt;=PrSettings!$M$7,(ABS($F51-$G51-JM51+JN51)&lt;=1)*1,IF(AND(JP51,$F51=$G51,$F51&gt;=PrSettings!$M$6),(ABS(JM51-$F51)&lt;=1)*1,IF(AND(JP51,$F51+$G51&gt;=PrSettings!$M$8),(ABS(JM51-$F51)+ABS(JN51-$G51)&lt;=1)*1,""))),"")</f>
        <v/>
      </c>
      <c r="JT51" s="289"/>
      <c r="JV51" s="279" t="n">
        <f aca="false">$B51</f>
        <v>85</v>
      </c>
      <c r="JW51" s="280" t="str">
        <f aca="false">$C51</f>
        <v>New Zealand</v>
      </c>
      <c r="JX51" s="281" t="n">
        <f aca="false">$D51</f>
        <v>29</v>
      </c>
      <c r="JY51" s="280" t="str">
        <f aca="false">$E51</f>
        <v>Egypt</v>
      </c>
      <c r="JZ51" s="284"/>
      <c r="KA51" s="284"/>
      <c r="KB51" s="288"/>
      <c r="KC51" s="281" t="str">
        <f aca="false">IF(($F51&lt;&gt;"")*($G51&lt;&gt;"")*(JZ51&lt;&gt;"")*(KA51&lt;&gt;""),($F51&gt;$G51)*(JZ51&gt;KA51)+($F51=$G51)*(JZ51=KA51)+($F51&lt;$G51)*(JZ51&lt;KA51),"")</f>
        <v/>
      </c>
      <c r="KD51" s="281" t="str">
        <f aca="false">IF((KC51&lt;&gt;""),IF(OR($F51&lt;&gt;$G51,PrSettings!$M$4="●"),(($F51-$G51)=(JZ51-KA51))*1,0),"")</f>
        <v/>
      </c>
      <c r="KE51" s="281" t="str">
        <f aca="false">IF((KC51&lt;&gt;""),($F51=JZ51)*($G51=KA51),"")</f>
        <v/>
      </c>
      <c r="KF51" s="281" t="str">
        <f aca="false">IF(KC51&lt;&gt;"",IF(ABS($F51-$G51)&gt;=PrSettings!$M$7,(ABS($F51-$G51-JZ51+KA51)&lt;=1)*1,IF(AND(KC51,$F51=$G51,$F51&gt;=PrSettings!$M$6),(ABS(JZ51-$F51)&lt;=1)*1,IF(AND(KC51,$F51+$G51&gt;=PrSettings!$M$8),(ABS(JZ51-$F51)+ABS(KA51-$G51)&lt;=1)*1,""))),"")</f>
        <v/>
      </c>
      <c r="KG51" s="289"/>
      <c r="KI51" s="279" t="n">
        <f aca="false">$B51</f>
        <v>85</v>
      </c>
      <c r="KJ51" s="280" t="str">
        <f aca="false">$C51</f>
        <v>New Zealand</v>
      </c>
      <c r="KK51" s="281" t="n">
        <f aca="false">$D51</f>
        <v>29</v>
      </c>
      <c r="KL51" s="280" t="str">
        <f aca="false">$E51</f>
        <v>Egypt</v>
      </c>
      <c r="KM51" s="284"/>
      <c r="KN51" s="284"/>
      <c r="KO51" s="288"/>
      <c r="KP51" s="281" t="str">
        <f aca="false">IF(($F51&lt;&gt;"")*($G51&lt;&gt;"")*(KM51&lt;&gt;"")*(KN51&lt;&gt;""),($F51&gt;$G51)*(KM51&gt;KN51)+($F51=$G51)*(KM51=KN51)+($F51&lt;$G51)*(KM51&lt;KN51),"")</f>
        <v/>
      </c>
      <c r="KQ51" s="281" t="str">
        <f aca="false">IF((KP51&lt;&gt;""),IF(OR($F51&lt;&gt;$G51,PrSettings!$M$4="●"),(($F51-$G51)=(KM51-KN51))*1,0),"")</f>
        <v/>
      </c>
      <c r="KR51" s="281" t="str">
        <f aca="false">IF((KP51&lt;&gt;""),($F51=KM51)*($G51=KN51),"")</f>
        <v/>
      </c>
      <c r="KS51" s="281" t="str">
        <f aca="false">IF(KP51&lt;&gt;"",IF(ABS($F51-$G51)&gt;=PrSettings!$M$7,(ABS($F51-$G51-KM51+KN51)&lt;=1)*1,IF(AND(KP51,$F51=$G51,$F51&gt;=PrSettings!$M$6),(ABS(KM51-$F51)&lt;=1)*1,IF(AND(KP51,$F51+$G51&gt;=PrSettings!$M$8),(ABS(KM51-$F51)+ABS(KN51-$G51)&lt;=1)*1,""))),"")</f>
        <v/>
      </c>
      <c r="KT51" s="289"/>
      <c r="KV51" s="279" t="n">
        <f aca="false">$B51</f>
        <v>85</v>
      </c>
      <c r="KW51" s="280" t="str">
        <f aca="false">$C51</f>
        <v>New Zealand</v>
      </c>
      <c r="KX51" s="281" t="n">
        <f aca="false">$D51</f>
        <v>29</v>
      </c>
      <c r="KY51" s="280" t="str">
        <f aca="false">$E51</f>
        <v>Egypt</v>
      </c>
      <c r="KZ51" s="284"/>
      <c r="LA51" s="284"/>
      <c r="LB51" s="288"/>
      <c r="LC51" s="281" t="str">
        <f aca="false">IF(($F51&lt;&gt;"")*($G51&lt;&gt;"")*(KZ51&lt;&gt;"")*(LA51&lt;&gt;""),($F51&gt;$G51)*(KZ51&gt;LA51)+($F51=$G51)*(KZ51=LA51)+($F51&lt;$G51)*(KZ51&lt;LA51),"")</f>
        <v/>
      </c>
      <c r="LD51" s="281" t="str">
        <f aca="false">IF((LC51&lt;&gt;""),IF(OR($F51&lt;&gt;$G51,PrSettings!$M$4="●"),(($F51-$G51)=(KZ51-LA51))*1,0),"")</f>
        <v/>
      </c>
      <c r="LE51" s="281" t="str">
        <f aca="false">IF((LC51&lt;&gt;""),($F51=KZ51)*($G51=LA51),"")</f>
        <v/>
      </c>
      <c r="LF51" s="281" t="str">
        <f aca="false">IF(LC51&lt;&gt;"",IF(ABS($F51-$G51)&gt;=PrSettings!$M$7,(ABS($F51-$G51-KZ51+LA51)&lt;=1)*1,IF(AND(LC51,$F51=$G51,$F51&gt;=PrSettings!$M$6),(ABS(KZ51-$F51)&lt;=1)*1,IF(AND(LC51,$F51+$G51&gt;=PrSettings!$M$8),(ABS(KZ51-$F51)+ABS(LA51-$G51)&lt;=1)*1,""))),"")</f>
        <v/>
      </c>
      <c r="LG51" s="289"/>
      <c r="LI51" s="279" t="n">
        <f aca="false">$B51</f>
        <v>85</v>
      </c>
      <c r="LJ51" s="280" t="str">
        <f aca="false">$C51</f>
        <v>New Zealand</v>
      </c>
      <c r="LK51" s="281" t="n">
        <f aca="false">$D51</f>
        <v>29</v>
      </c>
      <c r="LL51" s="280" t="str">
        <f aca="false">$E51</f>
        <v>Egypt</v>
      </c>
      <c r="LM51" s="284"/>
      <c r="LN51" s="284"/>
      <c r="LO51" s="288"/>
      <c r="LP51" s="281" t="str">
        <f aca="false">IF(($F51&lt;&gt;"")*($G51&lt;&gt;"")*(LM51&lt;&gt;"")*(LN51&lt;&gt;""),($F51&gt;$G51)*(LM51&gt;LN51)+($F51=$G51)*(LM51=LN51)+($F51&lt;$G51)*(LM51&lt;LN51),"")</f>
        <v/>
      </c>
      <c r="LQ51" s="281" t="str">
        <f aca="false">IF((LP51&lt;&gt;""),IF(OR($F51&lt;&gt;$G51,PrSettings!$M$4="●"),(($F51-$G51)=(LM51-LN51))*1,0),"")</f>
        <v/>
      </c>
      <c r="LR51" s="281" t="str">
        <f aca="false">IF((LP51&lt;&gt;""),($F51=LM51)*($G51=LN51),"")</f>
        <v/>
      </c>
      <c r="LS51" s="281" t="str">
        <f aca="false">IF(LP51&lt;&gt;"",IF(ABS($F51-$G51)&gt;=PrSettings!$M$7,(ABS($F51-$G51-LM51+LN51)&lt;=1)*1,IF(AND(LP51,$F51=$G51,$F51&gt;=PrSettings!$M$6),(ABS(LM51-$F51)&lt;=1)*1,IF(AND(LP51,$F51+$G51&gt;=PrSettings!$M$8),(ABS(LM51-$F51)+ABS(LN51-$G51)&lt;=1)*1,""))),"")</f>
        <v/>
      </c>
      <c r="LT51" s="289"/>
      <c r="LV51" s="279" t="n">
        <f aca="false">$B51</f>
        <v>85</v>
      </c>
      <c r="LW51" s="280" t="str">
        <f aca="false">$C51</f>
        <v>New Zealand</v>
      </c>
      <c r="LX51" s="281" t="n">
        <f aca="false">$D51</f>
        <v>29</v>
      </c>
      <c r="LY51" s="280" t="str">
        <f aca="false">$E51</f>
        <v>Egypt</v>
      </c>
      <c r="LZ51" s="284"/>
      <c r="MA51" s="284"/>
      <c r="MB51" s="288"/>
      <c r="MC51" s="281" t="str">
        <f aca="false">IF(($F51&lt;&gt;"")*($G51&lt;&gt;"")*(LZ51&lt;&gt;"")*(MA51&lt;&gt;""),($F51&gt;$G51)*(LZ51&gt;MA51)+($F51=$G51)*(LZ51=MA51)+($F51&lt;$G51)*(LZ51&lt;MA51),"")</f>
        <v/>
      </c>
      <c r="MD51" s="281" t="str">
        <f aca="false">IF((MC51&lt;&gt;""),IF(OR($F51&lt;&gt;$G51,PrSettings!$M$4="●"),(($F51-$G51)=(LZ51-MA51))*1,0),"")</f>
        <v/>
      </c>
      <c r="ME51" s="281" t="str">
        <f aca="false">IF((MC51&lt;&gt;""),($F51=LZ51)*($G51=MA51),"")</f>
        <v/>
      </c>
      <c r="MF51" s="281" t="str">
        <f aca="false">IF(MC51&lt;&gt;"",IF(ABS($F51-$G51)&gt;=PrSettings!$M$7,(ABS($F51-$G51-LZ51+MA51)&lt;=1)*1,IF(AND(MC51,$F51=$G51,$F51&gt;=PrSettings!$M$6),(ABS(LZ51-$F51)&lt;=1)*1,IF(AND(MC51,$F51+$G51&gt;=PrSettings!$M$8),(ABS(LZ51-$F51)+ABS(MA51-$G51)&lt;=1)*1,""))),"")</f>
        <v/>
      </c>
      <c r="MG51" s="289"/>
    </row>
    <row r="52" customFormat="false" ht="15.75" hidden="false" customHeight="false" outlineLevel="0" collapsed="false">
      <c r="B52" s="279" t="n">
        <f aca="false">INDEX(Groups!$C$7:$C$65,MATCH(C52,Groups!$D$7:$D$65,0))</f>
        <v>29</v>
      </c>
      <c r="C52" s="280" t="str">
        <f aca="false">CalcG!$P$26</f>
        <v>Egypt</v>
      </c>
      <c r="D52" s="281" t="n">
        <f aca="false">INDEX(Groups!$C$7:$C$65,MATCH(E52,Groups!$D$7:$D$65,0))</f>
        <v>21</v>
      </c>
      <c r="E52" s="280" t="str">
        <f aca="false">CalcG!$Q$26</f>
        <v>IR Iran</v>
      </c>
      <c r="F52" s="282" t="n">
        <f aca="false">CalcG!$R$26</f>
        <v>1</v>
      </c>
      <c r="G52" s="283" t="n">
        <f aca="false">CalcG!$S$26</f>
        <v>1</v>
      </c>
      <c r="I52" s="279" t="n">
        <f aca="false">$B52</f>
        <v>29</v>
      </c>
      <c r="J52" s="280" t="str">
        <f aca="false">$C52</f>
        <v>Egypt</v>
      </c>
      <c r="K52" s="281" t="n">
        <f aca="false">$D52</f>
        <v>21</v>
      </c>
      <c r="L52" s="280" t="str">
        <f aca="false">$E52</f>
        <v>IR Iran</v>
      </c>
      <c r="M52" s="284"/>
      <c r="N52" s="284"/>
      <c r="O52" s="288"/>
      <c r="P52" s="281" t="str">
        <f aca="false">IF(($F52&lt;&gt;"")*($G52&lt;&gt;"")*(M52&lt;&gt;"")*(N52&lt;&gt;""),($F52&gt;$G52)*(M52&gt;N52)+($F52=$G52)*(M52=N52)+($F52&lt;$G52)*(M52&lt;N52),"")</f>
        <v/>
      </c>
      <c r="Q52" s="281" t="str">
        <f aca="false">IF((P52&lt;&gt;""),IF(OR($F52&lt;&gt;$G52,PrSettings!$M$4="●"),(($F52-$G52)=(M52-N52))*1,0),"")</f>
        <v/>
      </c>
      <c r="R52" s="281" t="str">
        <f aca="false">IF((P52&lt;&gt;""),($F52=M52)*($G52=N52),"")</f>
        <v/>
      </c>
      <c r="S52" s="281" t="str">
        <f aca="false">IF(P52&lt;&gt;"",IF(ABS($F52-$G52)&gt;=PrSettings!$M$7,(ABS($F52-$G52-M52+N52)&lt;=1)*1,IF(AND(P52,$F52=$G52,$F52&gt;=PrSettings!$M$6),(ABS(M52-$F52)&lt;=1)*1,IF(AND(P52,$F52+$G52&gt;=PrSettings!$M$8),(ABS(M52-$F52)+ABS(N52-$G52)&lt;=1)*1,""))),"")</f>
        <v/>
      </c>
      <c r="T52" s="289"/>
      <c r="V52" s="279" t="n">
        <f aca="false">$B52</f>
        <v>29</v>
      </c>
      <c r="W52" s="280" t="str">
        <f aca="false">$C52</f>
        <v>Egypt</v>
      </c>
      <c r="X52" s="281" t="n">
        <f aca="false">$D52</f>
        <v>21</v>
      </c>
      <c r="Y52" s="280" t="str">
        <f aca="false">$E52</f>
        <v>IR Iran</v>
      </c>
      <c r="Z52" s="284"/>
      <c r="AA52" s="284"/>
      <c r="AB52" s="288"/>
      <c r="AC52" s="281" t="str">
        <f aca="false">IF(($F52&lt;&gt;"")*($G52&lt;&gt;"")*(Z52&lt;&gt;"")*(AA52&lt;&gt;""),($F52&gt;$G52)*(Z52&gt;AA52)+($F52=$G52)*(Z52=AA52)+($F52&lt;$G52)*(Z52&lt;AA52),"")</f>
        <v/>
      </c>
      <c r="AD52" s="281" t="str">
        <f aca="false">IF((AC52&lt;&gt;""),IF(OR($F52&lt;&gt;$G52,PrSettings!$M$4="●"),(($F52-$G52)=(Z52-AA52))*1,0),"")</f>
        <v/>
      </c>
      <c r="AE52" s="281" t="str">
        <f aca="false">IF((AC52&lt;&gt;""),($F52=Z52)*($G52=AA52),"")</f>
        <v/>
      </c>
      <c r="AF52" s="281" t="str">
        <f aca="false">IF(AC52&lt;&gt;"",IF(ABS($F52-$G52)&gt;=PrSettings!$M$7,(ABS($F52-$G52-Z52+AA52)&lt;=1)*1,IF(AND(AC52,$F52=$G52,$F52&gt;=PrSettings!$M$6),(ABS(Z52-$F52)&lt;=1)*1,IF(AND(AC52,$F52+$G52&gt;=PrSettings!$M$8),(ABS(Z52-$F52)+ABS(AA52-$G52)&lt;=1)*1,""))),"")</f>
        <v/>
      </c>
      <c r="AG52" s="289"/>
      <c r="AI52" s="279" t="n">
        <f aca="false">$B52</f>
        <v>29</v>
      </c>
      <c r="AJ52" s="280" t="str">
        <f aca="false">$C52</f>
        <v>Egypt</v>
      </c>
      <c r="AK52" s="281" t="n">
        <f aca="false">$D52</f>
        <v>21</v>
      </c>
      <c r="AL52" s="280" t="str">
        <f aca="false">$E52</f>
        <v>IR Iran</v>
      </c>
      <c r="AM52" s="284"/>
      <c r="AN52" s="284"/>
      <c r="AO52" s="288"/>
      <c r="AP52" s="281" t="str">
        <f aca="false">IF(($F52&lt;&gt;"")*($G52&lt;&gt;"")*(AM52&lt;&gt;"")*(AN52&lt;&gt;""),($F52&gt;$G52)*(AM52&gt;AN52)+($F52=$G52)*(AM52=AN52)+($F52&lt;$G52)*(AM52&lt;AN52),"")</f>
        <v/>
      </c>
      <c r="AQ52" s="281" t="str">
        <f aca="false">IF((AP52&lt;&gt;""),IF(OR($F52&lt;&gt;$G52,PrSettings!$M$4="●"),(($F52-$G52)=(AM52-AN52))*1,0),"")</f>
        <v/>
      </c>
      <c r="AR52" s="281" t="str">
        <f aca="false">IF((AP52&lt;&gt;""),($F52=AM52)*($G52=AN52),"")</f>
        <v/>
      </c>
      <c r="AS52" s="281" t="str">
        <f aca="false">IF(AP52&lt;&gt;"",IF(ABS($F52-$G52)&gt;=PrSettings!$M$7,(ABS($F52-$G52-AM52+AN52)&lt;=1)*1,IF(AND(AP52,$F52=$G52,$F52&gt;=PrSettings!$M$6),(ABS(AM52-$F52)&lt;=1)*1,IF(AND(AP52,$F52+$G52&gt;=PrSettings!$M$8),(ABS(AM52-$F52)+ABS(AN52-$G52)&lt;=1)*1,""))),"")</f>
        <v/>
      </c>
      <c r="AT52" s="289"/>
      <c r="AV52" s="279" t="n">
        <f aca="false">$B52</f>
        <v>29</v>
      </c>
      <c r="AW52" s="280" t="str">
        <f aca="false">$C52</f>
        <v>Egypt</v>
      </c>
      <c r="AX52" s="281" t="n">
        <f aca="false">$D52</f>
        <v>21</v>
      </c>
      <c r="AY52" s="280" t="str">
        <f aca="false">$E52</f>
        <v>IR Iran</v>
      </c>
      <c r="AZ52" s="284"/>
      <c r="BA52" s="284"/>
      <c r="BB52" s="288"/>
      <c r="BC52" s="281" t="str">
        <f aca="false">IF(($F52&lt;&gt;"")*($G52&lt;&gt;"")*(AZ52&lt;&gt;"")*(BA52&lt;&gt;""),($F52&gt;$G52)*(AZ52&gt;BA52)+($F52=$G52)*(AZ52=BA52)+($F52&lt;$G52)*(AZ52&lt;BA52),"")</f>
        <v/>
      </c>
      <c r="BD52" s="281" t="str">
        <f aca="false">IF((BC52&lt;&gt;""),IF(OR($F52&lt;&gt;$G52,PrSettings!$M$4="●"),(($F52-$G52)=(AZ52-BA52))*1,0),"")</f>
        <v/>
      </c>
      <c r="BE52" s="281" t="str">
        <f aca="false">IF((BC52&lt;&gt;""),($F52=AZ52)*($G52=BA52),"")</f>
        <v/>
      </c>
      <c r="BF52" s="281" t="str">
        <f aca="false">IF(BC52&lt;&gt;"",IF(ABS($F52-$G52)&gt;=PrSettings!$M$7,(ABS($F52-$G52-AZ52+BA52)&lt;=1)*1,IF(AND(BC52,$F52=$G52,$F52&gt;=PrSettings!$M$6),(ABS(AZ52-$F52)&lt;=1)*1,IF(AND(BC52,$F52+$G52&gt;=PrSettings!$M$8),(ABS(AZ52-$F52)+ABS(BA52-$G52)&lt;=1)*1,""))),"")</f>
        <v/>
      </c>
      <c r="BG52" s="289"/>
      <c r="BI52" s="279" t="n">
        <f aca="false">$B52</f>
        <v>29</v>
      </c>
      <c r="BJ52" s="280" t="str">
        <f aca="false">$C52</f>
        <v>Egypt</v>
      </c>
      <c r="BK52" s="281" t="n">
        <f aca="false">$D52</f>
        <v>21</v>
      </c>
      <c r="BL52" s="280" t="str">
        <f aca="false">$E52</f>
        <v>IR Iran</v>
      </c>
      <c r="BM52" s="284"/>
      <c r="BN52" s="284"/>
      <c r="BO52" s="288"/>
      <c r="BP52" s="281" t="str">
        <f aca="false">IF(($F52&lt;&gt;"")*($G52&lt;&gt;"")*(BM52&lt;&gt;"")*(BN52&lt;&gt;""),($F52&gt;$G52)*(BM52&gt;BN52)+($F52=$G52)*(BM52=BN52)+($F52&lt;$G52)*(BM52&lt;BN52),"")</f>
        <v/>
      </c>
      <c r="BQ52" s="281" t="str">
        <f aca="false">IF((BP52&lt;&gt;""),IF(OR($F52&lt;&gt;$G52,PrSettings!$M$4="●"),(($F52-$G52)=(BM52-BN52))*1,0),"")</f>
        <v/>
      </c>
      <c r="BR52" s="281" t="str">
        <f aca="false">IF((BP52&lt;&gt;""),($F52=BM52)*($G52=BN52),"")</f>
        <v/>
      </c>
      <c r="BS52" s="281" t="str">
        <f aca="false">IF(BP52&lt;&gt;"",IF(ABS($F52-$G52)&gt;=PrSettings!$M$7,(ABS($F52-$G52-BM52+BN52)&lt;=1)*1,IF(AND(BP52,$F52=$G52,$F52&gt;=PrSettings!$M$6),(ABS(BM52-$F52)&lt;=1)*1,IF(AND(BP52,$F52+$G52&gt;=PrSettings!$M$8),(ABS(BM52-$F52)+ABS(BN52-$G52)&lt;=1)*1,""))),"")</f>
        <v/>
      </c>
      <c r="BT52" s="289"/>
      <c r="BV52" s="279" t="n">
        <f aca="false">$B52</f>
        <v>29</v>
      </c>
      <c r="BW52" s="280" t="str">
        <f aca="false">$C52</f>
        <v>Egypt</v>
      </c>
      <c r="BX52" s="281" t="n">
        <f aca="false">$D52</f>
        <v>21</v>
      </c>
      <c r="BY52" s="280" t="str">
        <f aca="false">$E52</f>
        <v>IR Iran</v>
      </c>
      <c r="BZ52" s="284"/>
      <c r="CA52" s="284"/>
      <c r="CB52" s="288"/>
      <c r="CC52" s="281" t="str">
        <f aca="false">IF(($F52&lt;&gt;"")*($G52&lt;&gt;"")*(BZ52&lt;&gt;"")*(CA52&lt;&gt;""),($F52&gt;$G52)*(BZ52&gt;CA52)+($F52=$G52)*(BZ52=CA52)+($F52&lt;$G52)*(BZ52&lt;CA52),"")</f>
        <v/>
      </c>
      <c r="CD52" s="281" t="str">
        <f aca="false">IF((CC52&lt;&gt;""),IF(OR($F52&lt;&gt;$G52,PrSettings!$M$4="●"),(($F52-$G52)=(BZ52-CA52))*1,0),"")</f>
        <v/>
      </c>
      <c r="CE52" s="281" t="str">
        <f aca="false">IF((CC52&lt;&gt;""),($F52=BZ52)*($G52=CA52),"")</f>
        <v/>
      </c>
      <c r="CF52" s="281" t="str">
        <f aca="false">IF(CC52&lt;&gt;"",IF(ABS($F52-$G52)&gt;=PrSettings!$M$7,(ABS($F52-$G52-BZ52+CA52)&lt;=1)*1,IF(AND(CC52,$F52=$G52,$F52&gt;=PrSettings!$M$6),(ABS(BZ52-$F52)&lt;=1)*1,IF(AND(CC52,$F52+$G52&gt;=PrSettings!$M$8),(ABS(BZ52-$F52)+ABS(CA52-$G52)&lt;=1)*1,""))),"")</f>
        <v/>
      </c>
      <c r="CG52" s="289"/>
      <c r="CI52" s="279" t="n">
        <f aca="false">$B52</f>
        <v>29</v>
      </c>
      <c r="CJ52" s="280" t="str">
        <f aca="false">$C52</f>
        <v>Egypt</v>
      </c>
      <c r="CK52" s="281" t="n">
        <f aca="false">$D52</f>
        <v>21</v>
      </c>
      <c r="CL52" s="280" t="str">
        <f aca="false">$E52</f>
        <v>IR Iran</v>
      </c>
      <c r="CM52" s="284"/>
      <c r="CN52" s="284"/>
      <c r="CO52" s="288"/>
      <c r="CP52" s="281" t="str">
        <f aca="false">IF(($F52&lt;&gt;"")*($G52&lt;&gt;"")*(CM52&lt;&gt;"")*(CN52&lt;&gt;""),($F52&gt;$G52)*(CM52&gt;CN52)+($F52=$G52)*(CM52=CN52)+($F52&lt;$G52)*(CM52&lt;CN52),"")</f>
        <v/>
      </c>
      <c r="CQ52" s="281" t="str">
        <f aca="false">IF((CP52&lt;&gt;""),IF(OR($F52&lt;&gt;$G52,PrSettings!$M$4="●"),(($F52-$G52)=(CM52-CN52))*1,0),"")</f>
        <v/>
      </c>
      <c r="CR52" s="281" t="str">
        <f aca="false">IF((CP52&lt;&gt;""),($F52=CM52)*($G52=CN52),"")</f>
        <v/>
      </c>
      <c r="CS52" s="281" t="str">
        <f aca="false">IF(CP52&lt;&gt;"",IF(ABS($F52-$G52)&gt;=PrSettings!$M$7,(ABS($F52-$G52-CM52+CN52)&lt;=1)*1,IF(AND(CP52,$F52=$G52,$F52&gt;=PrSettings!$M$6),(ABS(CM52-$F52)&lt;=1)*1,IF(AND(CP52,$F52+$G52&gt;=PrSettings!$M$8),(ABS(CM52-$F52)+ABS(CN52-$G52)&lt;=1)*1,""))),"")</f>
        <v/>
      </c>
      <c r="CT52" s="289"/>
      <c r="CV52" s="279" t="n">
        <f aca="false">$B52</f>
        <v>29</v>
      </c>
      <c r="CW52" s="280" t="str">
        <f aca="false">$C52</f>
        <v>Egypt</v>
      </c>
      <c r="CX52" s="281" t="n">
        <f aca="false">$D52</f>
        <v>21</v>
      </c>
      <c r="CY52" s="280" t="str">
        <f aca="false">$E52</f>
        <v>IR Iran</v>
      </c>
      <c r="CZ52" s="284"/>
      <c r="DA52" s="284"/>
      <c r="DB52" s="288"/>
      <c r="DC52" s="281" t="str">
        <f aca="false">IF(($F52&lt;&gt;"")*($G52&lt;&gt;"")*(CZ52&lt;&gt;"")*(DA52&lt;&gt;""),($F52&gt;$G52)*(CZ52&gt;DA52)+($F52=$G52)*(CZ52=DA52)+($F52&lt;$G52)*(CZ52&lt;DA52),"")</f>
        <v/>
      </c>
      <c r="DD52" s="281" t="str">
        <f aca="false">IF((DC52&lt;&gt;""),IF(OR($F52&lt;&gt;$G52,PrSettings!$M$4="●"),(($F52-$G52)=(CZ52-DA52))*1,0),"")</f>
        <v/>
      </c>
      <c r="DE52" s="281" t="str">
        <f aca="false">IF((DC52&lt;&gt;""),($F52=CZ52)*($G52=DA52),"")</f>
        <v/>
      </c>
      <c r="DF52" s="281" t="str">
        <f aca="false">IF(DC52&lt;&gt;"",IF(ABS($F52-$G52)&gt;=PrSettings!$M$7,(ABS($F52-$G52-CZ52+DA52)&lt;=1)*1,IF(AND(DC52,$F52=$G52,$F52&gt;=PrSettings!$M$6),(ABS(CZ52-$F52)&lt;=1)*1,IF(AND(DC52,$F52+$G52&gt;=PrSettings!$M$8),(ABS(CZ52-$F52)+ABS(DA52-$G52)&lt;=1)*1,""))),"")</f>
        <v/>
      </c>
      <c r="DG52" s="289"/>
      <c r="DI52" s="279" t="n">
        <f aca="false">$B52</f>
        <v>29</v>
      </c>
      <c r="DJ52" s="280" t="str">
        <f aca="false">$C52</f>
        <v>Egypt</v>
      </c>
      <c r="DK52" s="281" t="n">
        <f aca="false">$D52</f>
        <v>21</v>
      </c>
      <c r="DL52" s="280" t="str">
        <f aca="false">$E52</f>
        <v>IR Iran</v>
      </c>
      <c r="DM52" s="284"/>
      <c r="DN52" s="284"/>
      <c r="DO52" s="288"/>
      <c r="DP52" s="281" t="str">
        <f aca="false">IF(($F52&lt;&gt;"")*($G52&lt;&gt;"")*(DM52&lt;&gt;"")*(DN52&lt;&gt;""),($F52&gt;$G52)*(DM52&gt;DN52)+($F52=$G52)*(DM52=DN52)+($F52&lt;$G52)*(DM52&lt;DN52),"")</f>
        <v/>
      </c>
      <c r="DQ52" s="281" t="str">
        <f aca="false">IF((DP52&lt;&gt;""),IF(OR($F52&lt;&gt;$G52,PrSettings!$M$4="●"),(($F52-$G52)=(DM52-DN52))*1,0),"")</f>
        <v/>
      </c>
      <c r="DR52" s="281" t="str">
        <f aca="false">IF((DP52&lt;&gt;""),($F52=DM52)*($G52=DN52),"")</f>
        <v/>
      </c>
      <c r="DS52" s="281" t="str">
        <f aca="false">IF(DP52&lt;&gt;"",IF(ABS($F52-$G52)&gt;=PrSettings!$M$7,(ABS($F52-$G52-DM52+DN52)&lt;=1)*1,IF(AND(DP52,$F52=$G52,$F52&gt;=PrSettings!$M$6),(ABS(DM52-$F52)&lt;=1)*1,IF(AND(DP52,$F52+$G52&gt;=PrSettings!$M$8),(ABS(DM52-$F52)+ABS(DN52-$G52)&lt;=1)*1,""))),"")</f>
        <v/>
      </c>
      <c r="DT52" s="289"/>
      <c r="DV52" s="279" t="n">
        <f aca="false">$B52</f>
        <v>29</v>
      </c>
      <c r="DW52" s="280" t="str">
        <f aca="false">$C52</f>
        <v>Egypt</v>
      </c>
      <c r="DX52" s="281" t="n">
        <f aca="false">$D52</f>
        <v>21</v>
      </c>
      <c r="DY52" s="280" t="str">
        <f aca="false">$E52</f>
        <v>IR Iran</v>
      </c>
      <c r="DZ52" s="284"/>
      <c r="EA52" s="284"/>
      <c r="EB52" s="288"/>
      <c r="EC52" s="281" t="str">
        <f aca="false">IF(($F52&lt;&gt;"")*($G52&lt;&gt;"")*(DZ52&lt;&gt;"")*(EA52&lt;&gt;""),($F52&gt;$G52)*(DZ52&gt;EA52)+($F52=$G52)*(DZ52=EA52)+($F52&lt;$G52)*(DZ52&lt;EA52),"")</f>
        <v/>
      </c>
      <c r="ED52" s="281" t="str">
        <f aca="false">IF((EC52&lt;&gt;""),IF(OR($F52&lt;&gt;$G52,PrSettings!$M$4="●"),(($F52-$G52)=(DZ52-EA52))*1,0),"")</f>
        <v/>
      </c>
      <c r="EE52" s="281" t="str">
        <f aca="false">IF((EC52&lt;&gt;""),($F52=DZ52)*($G52=EA52),"")</f>
        <v/>
      </c>
      <c r="EF52" s="281" t="str">
        <f aca="false">IF(EC52&lt;&gt;"",IF(ABS($F52-$G52)&gt;=PrSettings!$M$7,(ABS($F52-$G52-DZ52+EA52)&lt;=1)*1,IF(AND(EC52,$F52=$G52,$F52&gt;=PrSettings!$M$6),(ABS(DZ52-$F52)&lt;=1)*1,IF(AND(EC52,$F52+$G52&gt;=PrSettings!$M$8),(ABS(DZ52-$F52)+ABS(EA52-$G52)&lt;=1)*1,""))),"")</f>
        <v/>
      </c>
      <c r="EG52" s="289"/>
      <c r="EI52" s="279" t="n">
        <f aca="false">$B52</f>
        <v>29</v>
      </c>
      <c r="EJ52" s="280" t="str">
        <f aca="false">$C52</f>
        <v>Egypt</v>
      </c>
      <c r="EK52" s="281" t="n">
        <f aca="false">$D52</f>
        <v>21</v>
      </c>
      <c r="EL52" s="280" t="str">
        <f aca="false">$E52</f>
        <v>IR Iran</v>
      </c>
      <c r="EM52" s="284"/>
      <c r="EN52" s="284"/>
      <c r="EO52" s="288"/>
      <c r="EP52" s="281" t="str">
        <f aca="false">IF(($F52&lt;&gt;"")*($G52&lt;&gt;"")*(EM52&lt;&gt;"")*(EN52&lt;&gt;""),($F52&gt;$G52)*(EM52&gt;EN52)+($F52=$G52)*(EM52=EN52)+($F52&lt;$G52)*(EM52&lt;EN52),"")</f>
        <v/>
      </c>
      <c r="EQ52" s="281" t="str">
        <f aca="false">IF((EP52&lt;&gt;""),IF(OR($F52&lt;&gt;$G52,PrSettings!$M$4="●"),(($F52-$G52)=(EM52-EN52))*1,0),"")</f>
        <v/>
      </c>
      <c r="ER52" s="281" t="str">
        <f aca="false">IF((EP52&lt;&gt;""),($F52=EM52)*($G52=EN52),"")</f>
        <v/>
      </c>
      <c r="ES52" s="281" t="str">
        <f aca="false">IF(EP52&lt;&gt;"",IF(ABS($F52-$G52)&gt;=PrSettings!$M$7,(ABS($F52-$G52-EM52+EN52)&lt;=1)*1,IF(AND(EP52,$F52=$G52,$F52&gt;=PrSettings!$M$6),(ABS(EM52-$F52)&lt;=1)*1,IF(AND(EP52,$F52+$G52&gt;=PrSettings!$M$8),(ABS(EM52-$F52)+ABS(EN52-$G52)&lt;=1)*1,""))),"")</f>
        <v/>
      </c>
      <c r="ET52" s="289"/>
      <c r="EV52" s="279" t="n">
        <f aca="false">$B52</f>
        <v>29</v>
      </c>
      <c r="EW52" s="280" t="str">
        <f aca="false">$C52</f>
        <v>Egypt</v>
      </c>
      <c r="EX52" s="281" t="n">
        <f aca="false">$D52</f>
        <v>21</v>
      </c>
      <c r="EY52" s="280" t="str">
        <f aca="false">$E52</f>
        <v>IR Iran</v>
      </c>
      <c r="EZ52" s="284"/>
      <c r="FA52" s="284"/>
      <c r="FB52" s="288"/>
      <c r="FC52" s="281" t="str">
        <f aca="false">IF(($F52&lt;&gt;"")*($G52&lt;&gt;"")*(EZ52&lt;&gt;"")*(FA52&lt;&gt;""),($F52&gt;$G52)*(EZ52&gt;FA52)+($F52=$G52)*(EZ52=FA52)+($F52&lt;$G52)*(EZ52&lt;FA52),"")</f>
        <v/>
      </c>
      <c r="FD52" s="281" t="str">
        <f aca="false">IF((FC52&lt;&gt;""),IF(OR($F52&lt;&gt;$G52,PrSettings!$M$4="●"),(($F52-$G52)=(EZ52-FA52))*1,0),"")</f>
        <v/>
      </c>
      <c r="FE52" s="281" t="str">
        <f aca="false">IF((FC52&lt;&gt;""),($F52=EZ52)*($G52=FA52),"")</f>
        <v/>
      </c>
      <c r="FF52" s="281" t="str">
        <f aca="false">IF(FC52&lt;&gt;"",IF(ABS($F52-$G52)&gt;=PrSettings!$M$7,(ABS($F52-$G52-EZ52+FA52)&lt;=1)*1,IF(AND(FC52,$F52=$G52,$F52&gt;=PrSettings!$M$6),(ABS(EZ52-$F52)&lt;=1)*1,IF(AND(FC52,$F52+$G52&gt;=PrSettings!$M$8),(ABS(EZ52-$F52)+ABS(FA52-$G52)&lt;=1)*1,""))),"")</f>
        <v/>
      </c>
      <c r="FG52" s="289"/>
      <c r="FI52" s="279" t="n">
        <f aca="false">$B52</f>
        <v>29</v>
      </c>
      <c r="FJ52" s="280" t="str">
        <f aca="false">$C52</f>
        <v>Egypt</v>
      </c>
      <c r="FK52" s="281" t="n">
        <f aca="false">$D52</f>
        <v>21</v>
      </c>
      <c r="FL52" s="280" t="str">
        <f aca="false">$E52</f>
        <v>IR Iran</v>
      </c>
      <c r="FM52" s="284"/>
      <c r="FN52" s="284"/>
      <c r="FO52" s="288"/>
      <c r="FP52" s="281" t="str">
        <f aca="false">IF(($F52&lt;&gt;"")*($G52&lt;&gt;"")*(FM52&lt;&gt;"")*(FN52&lt;&gt;""),($F52&gt;$G52)*(FM52&gt;FN52)+($F52=$G52)*(FM52=FN52)+($F52&lt;$G52)*(FM52&lt;FN52),"")</f>
        <v/>
      </c>
      <c r="FQ52" s="281" t="str">
        <f aca="false">IF((FP52&lt;&gt;""),IF(OR($F52&lt;&gt;$G52,PrSettings!$M$4="●"),(($F52-$G52)=(FM52-FN52))*1,0),"")</f>
        <v/>
      </c>
      <c r="FR52" s="281" t="str">
        <f aca="false">IF((FP52&lt;&gt;""),($F52=FM52)*($G52=FN52),"")</f>
        <v/>
      </c>
      <c r="FS52" s="281" t="str">
        <f aca="false">IF(FP52&lt;&gt;"",IF(ABS($F52-$G52)&gt;=PrSettings!$M$7,(ABS($F52-$G52-FM52+FN52)&lt;=1)*1,IF(AND(FP52,$F52=$G52,$F52&gt;=PrSettings!$M$6),(ABS(FM52-$F52)&lt;=1)*1,IF(AND(FP52,$F52+$G52&gt;=PrSettings!$M$8),(ABS(FM52-$F52)+ABS(FN52-$G52)&lt;=1)*1,""))),"")</f>
        <v/>
      </c>
      <c r="FT52" s="289"/>
      <c r="FV52" s="279" t="n">
        <f aca="false">$B52</f>
        <v>29</v>
      </c>
      <c r="FW52" s="280" t="str">
        <f aca="false">$C52</f>
        <v>Egypt</v>
      </c>
      <c r="FX52" s="281" t="n">
        <f aca="false">$D52</f>
        <v>21</v>
      </c>
      <c r="FY52" s="280" t="str">
        <f aca="false">$E52</f>
        <v>IR Iran</v>
      </c>
      <c r="FZ52" s="284"/>
      <c r="GA52" s="284"/>
      <c r="GB52" s="288"/>
      <c r="GC52" s="281" t="str">
        <f aca="false">IF(($F52&lt;&gt;"")*($G52&lt;&gt;"")*(FZ52&lt;&gt;"")*(GA52&lt;&gt;""),($F52&gt;$G52)*(FZ52&gt;GA52)+($F52=$G52)*(FZ52=GA52)+($F52&lt;$G52)*(FZ52&lt;GA52),"")</f>
        <v/>
      </c>
      <c r="GD52" s="281" t="str">
        <f aca="false">IF((GC52&lt;&gt;""),IF(OR($F52&lt;&gt;$G52,PrSettings!$M$4="●"),(($F52-$G52)=(FZ52-GA52))*1,0),"")</f>
        <v/>
      </c>
      <c r="GE52" s="281" t="str">
        <f aca="false">IF((GC52&lt;&gt;""),($F52=FZ52)*($G52=GA52),"")</f>
        <v/>
      </c>
      <c r="GF52" s="281" t="str">
        <f aca="false">IF(GC52&lt;&gt;"",IF(ABS($F52-$G52)&gt;=PrSettings!$M$7,(ABS($F52-$G52-FZ52+GA52)&lt;=1)*1,IF(AND(GC52,$F52=$G52,$F52&gt;=PrSettings!$M$6),(ABS(FZ52-$F52)&lt;=1)*1,IF(AND(GC52,$F52+$G52&gt;=PrSettings!$M$8),(ABS(FZ52-$F52)+ABS(GA52-$G52)&lt;=1)*1,""))),"")</f>
        <v/>
      </c>
      <c r="GG52" s="289"/>
      <c r="GI52" s="279" t="n">
        <f aca="false">$B52</f>
        <v>29</v>
      </c>
      <c r="GJ52" s="280" t="str">
        <f aca="false">$C52</f>
        <v>Egypt</v>
      </c>
      <c r="GK52" s="281" t="n">
        <f aca="false">$D52</f>
        <v>21</v>
      </c>
      <c r="GL52" s="280" t="str">
        <f aca="false">$E52</f>
        <v>IR Iran</v>
      </c>
      <c r="GM52" s="284"/>
      <c r="GN52" s="284"/>
      <c r="GO52" s="288"/>
      <c r="GP52" s="281" t="str">
        <f aca="false">IF(($F52&lt;&gt;"")*($G52&lt;&gt;"")*(GM52&lt;&gt;"")*(GN52&lt;&gt;""),($F52&gt;$G52)*(GM52&gt;GN52)+($F52=$G52)*(GM52=GN52)+($F52&lt;$G52)*(GM52&lt;GN52),"")</f>
        <v/>
      </c>
      <c r="GQ52" s="281" t="str">
        <f aca="false">IF((GP52&lt;&gt;""),IF(OR($F52&lt;&gt;$G52,PrSettings!$M$4="●"),(($F52-$G52)=(GM52-GN52))*1,0),"")</f>
        <v/>
      </c>
      <c r="GR52" s="281" t="str">
        <f aca="false">IF((GP52&lt;&gt;""),($F52=GM52)*($G52=GN52),"")</f>
        <v/>
      </c>
      <c r="GS52" s="281" t="str">
        <f aca="false">IF(GP52&lt;&gt;"",IF(ABS($F52-$G52)&gt;=PrSettings!$M$7,(ABS($F52-$G52-GM52+GN52)&lt;=1)*1,IF(AND(GP52,$F52=$G52,$F52&gt;=PrSettings!$M$6),(ABS(GM52-$F52)&lt;=1)*1,IF(AND(GP52,$F52+$G52&gt;=PrSettings!$M$8),(ABS(GM52-$F52)+ABS(GN52-$G52)&lt;=1)*1,""))),"")</f>
        <v/>
      </c>
      <c r="GT52" s="289"/>
      <c r="GV52" s="279" t="n">
        <f aca="false">$B52</f>
        <v>29</v>
      </c>
      <c r="GW52" s="280" t="str">
        <f aca="false">$C52</f>
        <v>Egypt</v>
      </c>
      <c r="GX52" s="281" t="n">
        <f aca="false">$D52</f>
        <v>21</v>
      </c>
      <c r="GY52" s="280" t="str">
        <f aca="false">$E52</f>
        <v>IR Iran</v>
      </c>
      <c r="GZ52" s="284"/>
      <c r="HA52" s="284"/>
      <c r="HB52" s="288"/>
      <c r="HC52" s="281" t="str">
        <f aca="false">IF(($F52&lt;&gt;"")*($G52&lt;&gt;"")*(GZ52&lt;&gt;"")*(HA52&lt;&gt;""),($F52&gt;$G52)*(GZ52&gt;HA52)+($F52=$G52)*(GZ52=HA52)+($F52&lt;$G52)*(GZ52&lt;HA52),"")</f>
        <v/>
      </c>
      <c r="HD52" s="281" t="str">
        <f aca="false">IF((HC52&lt;&gt;""),IF(OR($F52&lt;&gt;$G52,PrSettings!$M$4="●"),(($F52-$G52)=(GZ52-HA52))*1,0),"")</f>
        <v/>
      </c>
      <c r="HE52" s="281" t="str">
        <f aca="false">IF((HC52&lt;&gt;""),($F52=GZ52)*($G52=HA52),"")</f>
        <v/>
      </c>
      <c r="HF52" s="281" t="str">
        <f aca="false">IF(HC52&lt;&gt;"",IF(ABS($F52-$G52)&gt;=PrSettings!$M$7,(ABS($F52-$G52-GZ52+HA52)&lt;=1)*1,IF(AND(HC52,$F52=$G52,$F52&gt;=PrSettings!$M$6),(ABS(GZ52-$F52)&lt;=1)*1,IF(AND(HC52,$F52+$G52&gt;=PrSettings!$M$8),(ABS(GZ52-$F52)+ABS(HA52-$G52)&lt;=1)*1,""))),"")</f>
        <v/>
      </c>
      <c r="HG52" s="289"/>
      <c r="HI52" s="279" t="n">
        <f aca="false">$B52</f>
        <v>29</v>
      </c>
      <c r="HJ52" s="280" t="str">
        <f aca="false">$C52</f>
        <v>Egypt</v>
      </c>
      <c r="HK52" s="281" t="n">
        <f aca="false">$D52</f>
        <v>21</v>
      </c>
      <c r="HL52" s="280" t="str">
        <f aca="false">$E52</f>
        <v>IR Iran</v>
      </c>
      <c r="HM52" s="284"/>
      <c r="HN52" s="284"/>
      <c r="HO52" s="288"/>
      <c r="HP52" s="281" t="str">
        <f aca="false">IF(($F52&lt;&gt;"")*($G52&lt;&gt;"")*(HM52&lt;&gt;"")*(HN52&lt;&gt;""),($F52&gt;$G52)*(HM52&gt;HN52)+($F52=$G52)*(HM52=HN52)+($F52&lt;$G52)*(HM52&lt;HN52),"")</f>
        <v/>
      </c>
      <c r="HQ52" s="281" t="str">
        <f aca="false">IF((HP52&lt;&gt;""),IF(OR($F52&lt;&gt;$G52,PrSettings!$M$4="●"),(($F52-$G52)=(HM52-HN52))*1,0),"")</f>
        <v/>
      </c>
      <c r="HR52" s="281" t="str">
        <f aca="false">IF((HP52&lt;&gt;""),($F52=HM52)*($G52=HN52),"")</f>
        <v/>
      </c>
      <c r="HS52" s="281" t="str">
        <f aca="false">IF(HP52&lt;&gt;"",IF(ABS($F52-$G52)&gt;=PrSettings!$M$7,(ABS($F52-$G52-HM52+HN52)&lt;=1)*1,IF(AND(HP52,$F52=$G52,$F52&gt;=PrSettings!$M$6),(ABS(HM52-$F52)&lt;=1)*1,IF(AND(HP52,$F52+$G52&gt;=PrSettings!$M$8),(ABS(HM52-$F52)+ABS(HN52-$G52)&lt;=1)*1,""))),"")</f>
        <v/>
      </c>
      <c r="HT52" s="289"/>
      <c r="HV52" s="279" t="n">
        <f aca="false">$B52</f>
        <v>29</v>
      </c>
      <c r="HW52" s="280" t="str">
        <f aca="false">$C52</f>
        <v>Egypt</v>
      </c>
      <c r="HX52" s="281" t="n">
        <f aca="false">$D52</f>
        <v>21</v>
      </c>
      <c r="HY52" s="280" t="str">
        <f aca="false">$E52</f>
        <v>IR Iran</v>
      </c>
      <c r="HZ52" s="284"/>
      <c r="IA52" s="284"/>
      <c r="IB52" s="288"/>
      <c r="IC52" s="281" t="str">
        <f aca="false">IF(($F52&lt;&gt;"")*($G52&lt;&gt;"")*(HZ52&lt;&gt;"")*(IA52&lt;&gt;""),($F52&gt;$G52)*(HZ52&gt;IA52)+($F52=$G52)*(HZ52=IA52)+($F52&lt;$G52)*(HZ52&lt;IA52),"")</f>
        <v/>
      </c>
      <c r="ID52" s="281" t="str">
        <f aca="false">IF((IC52&lt;&gt;""),IF(OR($F52&lt;&gt;$G52,PrSettings!$M$4="●"),(($F52-$G52)=(HZ52-IA52))*1,0),"")</f>
        <v/>
      </c>
      <c r="IE52" s="281" t="str">
        <f aca="false">IF((IC52&lt;&gt;""),($F52=HZ52)*($G52=IA52),"")</f>
        <v/>
      </c>
      <c r="IF52" s="281" t="str">
        <f aca="false">IF(IC52&lt;&gt;"",IF(ABS($F52-$G52)&gt;=PrSettings!$M$7,(ABS($F52-$G52-HZ52+IA52)&lt;=1)*1,IF(AND(IC52,$F52=$G52,$F52&gt;=PrSettings!$M$6),(ABS(HZ52-$F52)&lt;=1)*1,IF(AND(IC52,$F52+$G52&gt;=PrSettings!$M$8),(ABS(HZ52-$F52)+ABS(IA52-$G52)&lt;=1)*1,""))),"")</f>
        <v/>
      </c>
      <c r="IG52" s="289"/>
      <c r="II52" s="279" t="n">
        <f aca="false">$B52</f>
        <v>29</v>
      </c>
      <c r="IJ52" s="280" t="str">
        <f aca="false">$C52</f>
        <v>Egypt</v>
      </c>
      <c r="IK52" s="281" t="n">
        <f aca="false">$D52</f>
        <v>21</v>
      </c>
      <c r="IL52" s="280" t="str">
        <f aca="false">$E52</f>
        <v>IR Iran</v>
      </c>
      <c r="IM52" s="284"/>
      <c r="IN52" s="284"/>
      <c r="IO52" s="288"/>
      <c r="IP52" s="281" t="str">
        <f aca="false">IF(($F52&lt;&gt;"")*($G52&lt;&gt;"")*(IM52&lt;&gt;"")*(IN52&lt;&gt;""),($F52&gt;$G52)*(IM52&gt;IN52)+($F52=$G52)*(IM52=IN52)+($F52&lt;$G52)*(IM52&lt;IN52),"")</f>
        <v/>
      </c>
      <c r="IQ52" s="281" t="str">
        <f aca="false">IF((IP52&lt;&gt;""),IF(OR($F52&lt;&gt;$G52,PrSettings!$M$4="●"),(($F52-$G52)=(IM52-IN52))*1,0),"")</f>
        <v/>
      </c>
      <c r="IR52" s="281" t="str">
        <f aca="false">IF((IP52&lt;&gt;""),($F52=IM52)*($G52=IN52),"")</f>
        <v/>
      </c>
      <c r="IS52" s="281" t="str">
        <f aca="false">IF(IP52&lt;&gt;"",IF(ABS($F52-$G52)&gt;=PrSettings!$M$7,(ABS($F52-$G52-IM52+IN52)&lt;=1)*1,IF(AND(IP52,$F52=$G52,$F52&gt;=PrSettings!$M$6),(ABS(IM52-$F52)&lt;=1)*1,IF(AND(IP52,$F52+$G52&gt;=PrSettings!$M$8),(ABS(IM52-$F52)+ABS(IN52-$G52)&lt;=1)*1,""))),"")</f>
        <v/>
      </c>
      <c r="IT52" s="289"/>
      <c r="IV52" s="279" t="n">
        <f aca="false">$B52</f>
        <v>29</v>
      </c>
      <c r="IW52" s="280" t="str">
        <f aca="false">$C52</f>
        <v>Egypt</v>
      </c>
      <c r="IX52" s="281" t="n">
        <f aca="false">$D52</f>
        <v>21</v>
      </c>
      <c r="IY52" s="280" t="str">
        <f aca="false">$E52</f>
        <v>IR Iran</v>
      </c>
      <c r="IZ52" s="284"/>
      <c r="JA52" s="284"/>
      <c r="JB52" s="288"/>
      <c r="JC52" s="281" t="str">
        <f aca="false">IF(($F52&lt;&gt;"")*($G52&lt;&gt;"")*(IZ52&lt;&gt;"")*(JA52&lt;&gt;""),($F52&gt;$G52)*(IZ52&gt;JA52)+($F52=$G52)*(IZ52=JA52)+($F52&lt;$G52)*(IZ52&lt;JA52),"")</f>
        <v/>
      </c>
      <c r="JD52" s="281" t="str">
        <f aca="false">IF((JC52&lt;&gt;""),IF(OR($F52&lt;&gt;$G52,PrSettings!$M$4="●"),(($F52-$G52)=(IZ52-JA52))*1,0),"")</f>
        <v/>
      </c>
      <c r="JE52" s="281" t="str">
        <f aca="false">IF((JC52&lt;&gt;""),($F52=IZ52)*($G52=JA52),"")</f>
        <v/>
      </c>
      <c r="JF52" s="281" t="str">
        <f aca="false">IF(JC52&lt;&gt;"",IF(ABS($F52-$G52)&gt;=PrSettings!$M$7,(ABS($F52-$G52-IZ52+JA52)&lt;=1)*1,IF(AND(JC52,$F52=$G52,$F52&gt;=PrSettings!$M$6),(ABS(IZ52-$F52)&lt;=1)*1,IF(AND(JC52,$F52+$G52&gt;=PrSettings!$M$8),(ABS(IZ52-$F52)+ABS(JA52-$G52)&lt;=1)*1,""))),"")</f>
        <v/>
      </c>
      <c r="JG52" s="289"/>
      <c r="JI52" s="279" t="n">
        <f aca="false">$B52</f>
        <v>29</v>
      </c>
      <c r="JJ52" s="280" t="str">
        <f aca="false">$C52</f>
        <v>Egypt</v>
      </c>
      <c r="JK52" s="281" t="n">
        <f aca="false">$D52</f>
        <v>21</v>
      </c>
      <c r="JL52" s="280" t="str">
        <f aca="false">$E52</f>
        <v>IR Iran</v>
      </c>
      <c r="JM52" s="284"/>
      <c r="JN52" s="284"/>
      <c r="JO52" s="288"/>
      <c r="JP52" s="281" t="str">
        <f aca="false">IF(($F52&lt;&gt;"")*($G52&lt;&gt;"")*(JM52&lt;&gt;"")*(JN52&lt;&gt;""),($F52&gt;$G52)*(JM52&gt;JN52)+($F52=$G52)*(JM52=JN52)+($F52&lt;$G52)*(JM52&lt;JN52),"")</f>
        <v/>
      </c>
      <c r="JQ52" s="281" t="str">
        <f aca="false">IF((JP52&lt;&gt;""),IF(OR($F52&lt;&gt;$G52,PrSettings!$M$4="●"),(($F52-$G52)=(JM52-JN52))*1,0),"")</f>
        <v/>
      </c>
      <c r="JR52" s="281" t="str">
        <f aca="false">IF((JP52&lt;&gt;""),($F52=JM52)*($G52=JN52),"")</f>
        <v/>
      </c>
      <c r="JS52" s="281" t="str">
        <f aca="false">IF(JP52&lt;&gt;"",IF(ABS($F52-$G52)&gt;=PrSettings!$M$7,(ABS($F52-$G52-JM52+JN52)&lt;=1)*1,IF(AND(JP52,$F52=$G52,$F52&gt;=PrSettings!$M$6),(ABS(JM52-$F52)&lt;=1)*1,IF(AND(JP52,$F52+$G52&gt;=PrSettings!$M$8),(ABS(JM52-$F52)+ABS(JN52-$G52)&lt;=1)*1,""))),"")</f>
        <v/>
      </c>
      <c r="JT52" s="289"/>
      <c r="JV52" s="279" t="n">
        <f aca="false">$B52</f>
        <v>29</v>
      </c>
      <c r="JW52" s="280" t="str">
        <f aca="false">$C52</f>
        <v>Egypt</v>
      </c>
      <c r="JX52" s="281" t="n">
        <f aca="false">$D52</f>
        <v>21</v>
      </c>
      <c r="JY52" s="280" t="str">
        <f aca="false">$E52</f>
        <v>IR Iran</v>
      </c>
      <c r="JZ52" s="284"/>
      <c r="KA52" s="284"/>
      <c r="KB52" s="288"/>
      <c r="KC52" s="281" t="str">
        <f aca="false">IF(($F52&lt;&gt;"")*($G52&lt;&gt;"")*(JZ52&lt;&gt;"")*(KA52&lt;&gt;""),($F52&gt;$G52)*(JZ52&gt;KA52)+($F52=$G52)*(JZ52=KA52)+($F52&lt;$G52)*(JZ52&lt;KA52),"")</f>
        <v/>
      </c>
      <c r="KD52" s="281" t="str">
        <f aca="false">IF((KC52&lt;&gt;""),IF(OR($F52&lt;&gt;$G52,PrSettings!$M$4="●"),(($F52-$G52)=(JZ52-KA52))*1,0),"")</f>
        <v/>
      </c>
      <c r="KE52" s="281" t="str">
        <f aca="false">IF((KC52&lt;&gt;""),($F52=JZ52)*($G52=KA52),"")</f>
        <v/>
      </c>
      <c r="KF52" s="281" t="str">
        <f aca="false">IF(KC52&lt;&gt;"",IF(ABS($F52-$G52)&gt;=PrSettings!$M$7,(ABS($F52-$G52-JZ52+KA52)&lt;=1)*1,IF(AND(KC52,$F52=$G52,$F52&gt;=PrSettings!$M$6),(ABS(JZ52-$F52)&lt;=1)*1,IF(AND(KC52,$F52+$G52&gt;=PrSettings!$M$8),(ABS(JZ52-$F52)+ABS(KA52-$G52)&lt;=1)*1,""))),"")</f>
        <v/>
      </c>
      <c r="KG52" s="289"/>
      <c r="KI52" s="279" t="n">
        <f aca="false">$B52</f>
        <v>29</v>
      </c>
      <c r="KJ52" s="280" t="str">
        <f aca="false">$C52</f>
        <v>Egypt</v>
      </c>
      <c r="KK52" s="281" t="n">
        <f aca="false">$D52</f>
        <v>21</v>
      </c>
      <c r="KL52" s="280" t="str">
        <f aca="false">$E52</f>
        <v>IR Iran</v>
      </c>
      <c r="KM52" s="284"/>
      <c r="KN52" s="284"/>
      <c r="KO52" s="288"/>
      <c r="KP52" s="281" t="str">
        <f aca="false">IF(($F52&lt;&gt;"")*($G52&lt;&gt;"")*(KM52&lt;&gt;"")*(KN52&lt;&gt;""),($F52&gt;$G52)*(KM52&gt;KN52)+($F52=$G52)*(KM52=KN52)+($F52&lt;$G52)*(KM52&lt;KN52),"")</f>
        <v/>
      </c>
      <c r="KQ52" s="281" t="str">
        <f aca="false">IF((KP52&lt;&gt;""),IF(OR($F52&lt;&gt;$G52,PrSettings!$M$4="●"),(($F52-$G52)=(KM52-KN52))*1,0),"")</f>
        <v/>
      </c>
      <c r="KR52" s="281" t="str">
        <f aca="false">IF((KP52&lt;&gt;""),($F52=KM52)*($G52=KN52),"")</f>
        <v/>
      </c>
      <c r="KS52" s="281" t="str">
        <f aca="false">IF(KP52&lt;&gt;"",IF(ABS($F52-$G52)&gt;=PrSettings!$M$7,(ABS($F52-$G52-KM52+KN52)&lt;=1)*1,IF(AND(KP52,$F52=$G52,$F52&gt;=PrSettings!$M$6),(ABS(KM52-$F52)&lt;=1)*1,IF(AND(KP52,$F52+$G52&gt;=PrSettings!$M$8),(ABS(KM52-$F52)+ABS(KN52-$G52)&lt;=1)*1,""))),"")</f>
        <v/>
      </c>
      <c r="KT52" s="289"/>
      <c r="KV52" s="279" t="n">
        <f aca="false">$B52</f>
        <v>29</v>
      </c>
      <c r="KW52" s="280" t="str">
        <f aca="false">$C52</f>
        <v>Egypt</v>
      </c>
      <c r="KX52" s="281" t="n">
        <f aca="false">$D52</f>
        <v>21</v>
      </c>
      <c r="KY52" s="280" t="str">
        <f aca="false">$E52</f>
        <v>IR Iran</v>
      </c>
      <c r="KZ52" s="284"/>
      <c r="LA52" s="284"/>
      <c r="LB52" s="288"/>
      <c r="LC52" s="281" t="str">
        <f aca="false">IF(($F52&lt;&gt;"")*($G52&lt;&gt;"")*(KZ52&lt;&gt;"")*(LA52&lt;&gt;""),($F52&gt;$G52)*(KZ52&gt;LA52)+($F52=$G52)*(KZ52=LA52)+($F52&lt;$G52)*(KZ52&lt;LA52),"")</f>
        <v/>
      </c>
      <c r="LD52" s="281" t="str">
        <f aca="false">IF((LC52&lt;&gt;""),IF(OR($F52&lt;&gt;$G52,PrSettings!$M$4="●"),(($F52-$G52)=(KZ52-LA52))*1,0),"")</f>
        <v/>
      </c>
      <c r="LE52" s="281" t="str">
        <f aca="false">IF((LC52&lt;&gt;""),($F52=KZ52)*($G52=LA52),"")</f>
        <v/>
      </c>
      <c r="LF52" s="281" t="str">
        <f aca="false">IF(LC52&lt;&gt;"",IF(ABS($F52-$G52)&gt;=PrSettings!$M$7,(ABS($F52-$G52-KZ52+LA52)&lt;=1)*1,IF(AND(LC52,$F52=$G52,$F52&gt;=PrSettings!$M$6),(ABS(KZ52-$F52)&lt;=1)*1,IF(AND(LC52,$F52+$G52&gt;=PrSettings!$M$8),(ABS(KZ52-$F52)+ABS(LA52-$G52)&lt;=1)*1,""))),"")</f>
        <v/>
      </c>
      <c r="LG52" s="289"/>
      <c r="LI52" s="279" t="n">
        <f aca="false">$B52</f>
        <v>29</v>
      </c>
      <c r="LJ52" s="280" t="str">
        <f aca="false">$C52</f>
        <v>Egypt</v>
      </c>
      <c r="LK52" s="281" t="n">
        <f aca="false">$D52</f>
        <v>21</v>
      </c>
      <c r="LL52" s="280" t="str">
        <f aca="false">$E52</f>
        <v>IR Iran</v>
      </c>
      <c r="LM52" s="284"/>
      <c r="LN52" s="284"/>
      <c r="LO52" s="288"/>
      <c r="LP52" s="281" t="str">
        <f aca="false">IF(($F52&lt;&gt;"")*($G52&lt;&gt;"")*(LM52&lt;&gt;"")*(LN52&lt;&gt;""),($F52&gt;$G52)*(LM52&gt;LN52)+($F52=$G52)*(LM52=LN52)+($F52&lt;$G52)*(LM52&lt;LN52),"")</f>
        <v/>
      </c>
      <c r="LQ52" s="281" t="str">
        <f aca="false">IF((LP52&lt;&gt;""),IF(OR($F52&lt;&gt;$G52,PrSettings!$M$4="●"),(($F52-$G52)=(LM52-LN52))*1,0),"")</f>
        <v/>
      </c>
      <c r="LR52" s="281" t="str">
        <f aca="false">IF((LP52&lt;&gt;""),($F52=LM52)*($G52=LN52),"")</f>
        <v/>
      </c>
      <c r="LS52" s="281" t="str">
        <f aca="false">IF(LP52&lt;&gt;"",IF(ABS($F52-$G52)&gt;=PrSettings!$M$7,(ABS($F52-$G52-LM52+LN52)&lt;=1)*1,IF(AND(LP52,$F52=$G52,$F52&gt;=PrSettings!$M$6),(ABS(LM52-$F52)&lt;=1)*1,IF(AND(LP52,$F52+$G52&gt;=PrSettings!$M$8),(ABS(LM52-$F52)+ABS(LN52-$G52)&lt;=1)*1,""))),"")</f>
        <v/>
      </c>
      <c r="LT52" s="289"/>
      <c r="LV52" s="279" t="n">
        <f aca="false">$B52</f>
        <v>29</v>
      </c>
      <c r="LW52" s="280" t="str">
        <f aca="false">$C52</f>
        <v>Egypt</v>
      </c>
      <c r="LX52" s="281" t="n">
        <f aca="false">$D52</f>
        <v>21</v>
      </c>
      <c r="LY52" s="280" t="str">
        <f aca="false">$E52</f>
        <v>IR Iran</v>
      </c>
      <c r="LZ52" s="284"/>
      <c r="MA52" s="284"/>
      <c r="MB52" s="288"/>
      <c r="MC52" s="281" t="str">
        <f aca="false">IF(($F52&lt;&gt;"")*($G52&lt;&gt;"")*(LZ52&lt;&gt;"")*(MA52&lt;&gt;""),($F52&gt;$G52)*(LZ52&gt;MA52)+($F52=$G52)*(LZ52=MA52)+($F52&lt;$G52)*(LZ52&lt;MA52),"")</f>
        <v/>
      </c>
      <c r="MD52" s="281" t="str">
        <f aca="false">IF((MC52&lt;&gt;""),IF(OR($F52&lt;&gt;$G52,PrSettings!$M$4="●"),(($F52-$G52)=(LZ52-MA52))*1,0),"")</f>
        <v/>
      </c>
      <c r="ME52" s="281" t="str">
        <f aca="false">IF((MC52&lt;&gt;""),($F52=LZ52)*($G52=MA52),"")</f>
        <v/>
      </c>
      <c r="MF52" s="281" t="str">
        <f aca="false">IF(MC52&lt;&gt;"",IF(ABS($F52-$G52)&gt;=PrSettings!$M$7,(ABS($F52-$G52-LZ52+MA52)&lt;=1)*1,IF(AND(MC52,$F52=$G52,$F52&gt;=PrSettings!$M$6),(ABS(LZ52-$F52)&lt;=1)*1,IF(AND(MC52,$F52+$G52&gt;=PrSettings!$M$8),(ABS(LZ52-$F52)+ABS(MA52-$G52)&lt;=1)*1,""))),"")</f>
        <v/>
      </c>
      <c r="MG52" s="289"/>
    </row>
    <row r="53" customFormat="false" ht="15.75" hidden="false" customHeight="false" outlineLevel="0" collapsed="false">
      <c r="B53" s="279" t="n">
        <f aca="false">INDEX(Groups!$C$7:$C$65,MATCH(C53,Groups!$D$7:$D$65,0))</f>
        <v>85</v>
      </c>
      <c r="C53" s="280" t="str">
        <f aca="false">CalcG!$P$27</f>
        <v>New Zealand</v>
      </c>
      <c r="D53" s="281" t="n">
        <f aca="false">INDEX(Groups!$C$7:$C$65,MATCH(E53,Groups!$D$7:$D$65,0))</f>
        <v>9</v>
      </c>
      <c r="E53" s="280" t="str">
        <f aca="false">CalcG!$Q$27</f>
        <v>Belgium</v>
      </c>
      <c r="F53" s="282" t="n">
        <f aca="false">CalcG!$R$27</f>
        <v>0</v>
      </c>
      <c r="G53" s="283" t="n">
        <f aca="false">CalcG!$S$27</f>
        <v>3</v>
      </c>
      <c r="I53" s="279" t="n">
        <f aca="false">$B53</f>
        <v>85</v>
      </c>
      <c r="J53" s="280" t="str">
        <f aca="false">$C53</f>
        <v>New Zealand</v>
      </c>
      <c r="K53" s="281" t="n">
        <f aca="false">$D53</f>
        <v>9</v>
      </c>
      <c r="L53" s="280" t="str">
        <f aca="false">$E53</f>
        <v>Belgium</v>
      </c>
      <c r="M53" s="284"/>
      <c r="N53" s="284"/>
      <c r="O53" s="290"/>
      <c r="P53" s="281" t="str">
        <f aca="false">IF(($F53&lt;&gt;"")*($G53&lt;&gt;"")*(M53&lt;&gt;"")*(N53&lt;&gt;""),($F53&gt;$G53)*(M53&gt;N53)+($F53=$G53)*(M53=N53)+($F53&lt;$G53)*(M53&lt;N53),"")</f>
        <v/>
      </c>
      <c r="Q53" s="281" t="str">
        <f aca="false">IF((P53&lt;&gt;""),IF(OR($F53&lt;&gt;$G53,PrSettings!$M$4="●"),(($F53-$G53)=(M53-N53))*1,0),"")</f>
        <v/>
      </c>
      <c r="R53" s="281" t="str">
        <f aca="false">IF((P53&lt;&gt;""),($F53=M53)*($G53=N53),"")</f>
        <v/>
      </c>
      <c r="S53" s="281" t="str">
        <f aca="false">IF(P53&lt;&gt;"",IF(ABS($F53-$G53)&gt;=PrSettings!$M$7,(ABS($F53-$G53-M53+N53)&lt;=1)*1,IF(AND(P53,$F53=$G53,$F53&gt;=PrSettings!$M$6),(ABS(M53-$F53)&lt;=1)*1,IF(AND(P53,$F53+$G53&gt;=PrSettings!$M$8),(ABS(M53-$F53)+ABS(N53-$G53)&lt;=1)*1,""))),"")</f>
        <v/>
      </c>
      <c r="T53" s="291"/>
      <c r="V53" s="279" t="n">
        <f aca="false">$B53</f>
        <v>85</v>
      </c>
      <c r="W53" s="280" t="str">
        <f aca="false">$C53</f>
        <v>New Zealand</v>
      </c>
      <c r="X53" s="281" t="n">
        <f aca="false">$D53</f>
        <v>9</v>
      </c>
      <c r="Y53" s="280" t="str">
        <f aca="false">$E53</f>
        <v>Belgium</v>
      </c>
      <c r="Z53" s="284"/>
      <c r="AA53" s="284"/>
      <c r="AB53" s="290"/>
      <c r="AC53" s="281" t="str">
        <f aca="false">IF(($F53&lt;&gt;"")*($G53&lt;&gt;"")*(Z53&lt;&gt;"")*(AA53&lt;&gt;""),($F53&gt;$G53)*(Z53&gt;AA53)+($F53=$G53)*(Z53=AA53)+($F53&lt;$G53)*(Z53&lt;AA53),"")</f>
        <v/>
      </c>
      <c r="AD53" s="281" t="str">
        <f aca="false">IF((AC53&lt;&gt;""),IF(OR($F53&lt;&gt;$G53,PrSettings!$M$4="●"),(($F53-$G53)=(Z53-AA53))*1,0),"")</f>
        <v/>
      </c>
      <c r="AE53" s="281" t="str">
        <f aca="false">IF((AC53&lt;&gt;""),($F53=Z53)*($G53=AA53),"")</f>
        <v/>
      </c>
      <c r="AF53" s="281" t="str">
        <f aca="false">IF(AC53&lt;&gt;"",IF(ABS($F53-$G53)&gt;=PrSettings!$M$7,(ABS($F53-$G53-Z53+AA53)&lt;=1)*1,IF(AND(AC53,$F53=$G53,$F53&gt;=PrSettings!$M$6),(ABS(Z53-$F53)&lt;=1)*1,IF(AND(AC53,$F53+$G53&gt;=PrSettings!$M$8),(ABS(Z53-$F53)+ABS(AA53-$G53)&lt;=1)*1,""))),"")</f>
        <v/>
      </c>
      <c r="AG53" s="291"/>
      <c r="AI53" s="279" t="n">
        <f aca="false">$B53</f>
        <v>85</v>
      </c>
      <c r="AJ53" s="280" t="str">
        <f aca="false">$C53</f>
        <v>New Zealand</v>
      </c>
      <c r="AK53" s="281" t="n">
        <f aca="false">$D53</f>
        <v>9</v>
      </c>
      <c r="AL53" s="280" t="str">
        <f aca="false">$E53</f>
        <v>Belgium</v>
      </c>
      <c r="AM53" s="284"/>
      <c r="AN53" s="284"/>
      <c r="AO53" s="290"/>
      <c r="AP53" s="281" t="str">
        <f aca="false">IF(($F53&lt;&gt;"")*($G53&lt;&gt;"")*(AM53&lt;&gt;"")*(AN53&lt;&gt;""),($F53&gt;$G53)*(AM53&gt;AN53)+($F53=$G53)*(AM53=AN53)+($F53&lt;$G53)*(AM53&lt;AN53),"")</f>
        <v/>
      </c>
      <c r="AQ53" s="281" t="str">
        <f aca="false">IF((AP53&lt;&gt;""),IF(OR($F53&lt;&gt;$G53,PrSettings!$M$4="●"),(($F53-$G53)=(AM53-AN53))*1,0),"")</f>
        <v/>
      </c>
      <c r="AR53" s="281" t="str">
        <f aca="false">IF((AP53&lt;&gt;""),($F53=AM53)*($G53=AN53),"")</f>
        <v/>
      </c>
      <c r="AS53" s="281" t="str">
        <f aca="false">IF(AP53&lt;&gt;"",IF(ABS($F53-$G53)&gt;=PrSettings!$M$7,(ABS($F53-$G53-AM53+AN53)&lt;=1)*1,IF(AND(AP53,$F53=$G53,$F53&gt;=PrSettings!$M$6),(ABS(AM53-$F53)&lt;=1)*1,IF(AND(AP53,$F53+$G53&gt;=PrSettings!$M$8),(ABS(AM53-$F53)+ABS(AN53-$G53)&lt;=1)*1,""))),"")</f>
        <v/>
      </c>
      <c r="AT53" s="291"/>
      <c r="AV53" s="279" t="n">
        <f aca="false">$B53</f>
        <v>85</v>
      </c>
      <c r="AW53" s="280" t="str">
        <f aca="false">$C53</f>
        <v>New Zealand</v>
      </c>
      <c r="AX53" s="281" t="n">
        <f aca="false">$D53</f>
        <v>9</v>
      </c>
      <c r="AY53" s="280" t="str">
        <f aca="false">$E53</f>
        <v>Belgium</v>
      </c>
      <c r="AZ53" s="284"/>
      <c r="BA53" s="284"/>
      <c r="BB53" s="290"/>
      <c r="BC53" s="281" t="str">
        <f aca="false">IF(($F53&lt;&gt;"")*($G53&lt;&gt;"")*(AZ53&lt;&gt;"")*(BA53&lt;&gt;""),($F53&gt;$G53)*(AZ53&gt;BA53)+($F53=$G53)*(AZ53=BA53)+($F53&lt;$G53)*(AZ53&lt;BA53),"")</f>
        <v/>
      </c>
      <c r="BD53" s="281" t="str">
        <f aca="false">IF((BC53&lt;&gt;""),IF(OR($F53&lt;&gt;$G53,PrSettings!$M$4="●"),(($F53-$G53)=(AZ53-BA53))*1,0),"")</f>
        <v/>
      </c>
      <c r="BE53" s="281" t="str">
        <f aca="false">IF((BC53&lt;&gt;""),($F53=AZ53)*($G53=BA53),"")</f>
        <v/>
      </c>
      <c r="BF53" s="281" t="str">
        <f aca="false">IF(BC53&lt;&gt;"",IF(ABS($F53-$G53)&gt;=PrSettings!$M$7,(ABS($F53-$G53-AZ53+BA53)&lt;=1)*1,IF(AND(BC53,$F53=$G53,$F53&gt;=PrSettings!$M$6),(ABS(AZ53-$F53)&lt;=1)*1,IF(AND(BC53,$F53+$G53&gt;=PrSettings!$M$8),(ABS(AZ53-$F53)+ABS(BA53-$G53)&lt;=1)*1,""))),"")</f>
        <v/>
      </c>
      <c r="BG53" s="291"/>
      <c r="BI53" s="279" t="n">
        <f aca="false">$B53</f>
        <v>85</v>
      </c>
      <c r="BJ53" s="280" t="str">
        <f aca="false">$C53</f>
        <v>New Zealand</v>
      </c>
      <c r="BK53" s="281" t="n">
        <f aca="false">$D53</f>
        <v>9</v>
      </c>
      <c r="BL53" s="280" t="str">
        <f aca="false">$E53</f>
        <v>Belgium</v>
      </c>
      <c r="BM53" s="284"/>
      <c r="BN53" s="284"/>
      <c r="BO53" s="290"/>
      <c r="BP53" s="281" t="str">
        <f aca="false">IF(($F53&lt;&gt;"")*($G53&lt;&gt;"")*(BM53&lt;&gt;"")*(BN53&lt;&gt;""),($F53&gt;$G53)*(BM53&gt;BN53)+($F53=$G53)*(BM53=BN53)+($F53&lt;$G53)*(BM53&lt;BN53),"")</f>
        <v/>
      </c>
      <c r="BQ53" s="281" t="str">
        <f aca="false">IF((BP53&lt;&gt;""),IF(OR($F53&lt;&gt;$G53,PrSettings!$M$4="●"),(($F53-$G53)=(BM53-BN53))*1,0),"")</f>
        <v/>
      </c>
      <c r="BR53" s="281" t="str">
        <f aca="false">IF((BP53&lt;&gt;""),($F53=BM53)*($G53=BN53),"")</f>
        <v/>
      </c>
      <c r="BS53" s="281" t="str">
        <f aca="false">IF(BP53&lt;&gt;"",IF(ABS($F53-$G53)&gt;=PrSettings!$M$7,(ABS($F53-$G53-BM53+BN53)&lt;=1)*1,IF(AND(BP53,$F53=$G53,$F53&gt;=PrSettings!$M$6),(ABS(BM53-$F53)&lt;=1)*1,IF(AND(BP53,$F53+$G53&gt;=PrSettings!$M$8),(ABS(BM53-$F53)+ABS(BN53-$G53)&lt;=1)*1,""))),"")</f>
        <v/>
      </c>
      <c r="BT53" s="291"/>
      <c r="BV53" s="279" t="n">
        <f aca="false">$B53</f>
        <v>85</v>
      </c>
      <c r="BW53" s="280" t="str">
        <f aca="false">$C53</f>
        <v>New Zealand</v>
      </c>
      <c r="BX53" s="281" t="n">
        <f aca="false">$D53</f>
        <v>9</v>
      </c>
      <c r="BY53" s="280" t="str">
        <f aca="false">$E53</f>
        <v>Belgium</v>
      </c>
      <c r="BZ53" s="284"/>
      <c r="CA53" s="284"/>
      <c r="CB53" s="290"/>
      <c r="CC53" s="281" t="str">
        <f aca="false">IF(($F53&lt;&gt;"")*($G53&lt;&gt;"")*(BZ53&lt;&gt;"")*(CA53&lt;&gt;""),($F53&gt;$G53)*(BZ53&gt;CA53)+($F53=$G53)*(BZ53=CA53)+($F53&lt;$G53)*(BZ53&lt;CA53),"")</f>
        <v/>
      </c>
      <c r="CD53" s="281" t="str">
        <f aca="false">IF((CC53&lt;&gt;""),IF(OR($F53&lt;&gt;$G53,PrSettings!$M$4="●"),(($F53-$G53)=(BZ53-CA53))*1,0),"")</f>
        <v/>
      </c>
      <c r="CE53" s="281" t="str">
        <f aca="false">IF((CC53&lt;&gt;""),($F53=BZ53)*($G53=CA53),"")</f>
        <v/>
      </c>
      <c r="CF53" s="281" t="str">
        <f aca="false">IF(CC53&lt;&gt;"",IF(ABS($F53-$G53)&gt;=PrSettings!$M$7,(ABS($F53-$G53-BZ53+CA53)&lt;=1)*1,IF(AND(CC53,$F53=$G53,$F53&gt;=PrSettings!$M$6),(ABS(BZ53-$F53)&lt;=1)*1,IF(AND(CC53,$F53+$G53&gt;=PrSettings!$M$8),(ABS(BZ53-$F53)+ABS(CA53-$G53)&lt;=1)*1,""))),"")</f>
        <v/>
      </c>
      <c r="CG53" s="291"/>
      <c r="CI53" s="279" t="n">
        <f aca="false">$B53</f>
        <v>85</v>
      </c>
      <c r="CJ53" s="280" t="str">
        <f aca="false">$C53</f>
        <v>New Zealand</v>
      </c>
      <c r="CK53" s="281" t="n">
        <f aca="false">$D53</f>
        <v>9</v>
      </c>
      <c r="CL53" s="280" t="str">
        <f aca="false">$E53</f>
        <v>Belgium</v>
      </c>
      <c r="CM53" s="284"/>
      <c r="CN53" s="284"/>
      <c r="CO53" s="290"/>
      <c r="CP53" s="281" t="str">
        <f aca="false">IF(($F53&lt;&gt;"")*($G53&lt;&gt;"")*(CM53&lt;&gt;"")*(CN53&lt;&gt;""),($F53&gt;$G53)*(CM53&gt;CN53)+($F53=$G53)*(CM53=CN53)+($F53&lt;$G53)*(CM53&lt;CN53),"")</f>
        <v/>
      </c>
      <c r="CQ53" s="281" t="str">
        <f aca="false">IF((CP53&lt;&gt;""),IF(OR($F53&lt;&gt;$G53,PrSettings!$M$4="●"),(($F53-$G53)=(CM53-CN53))*1,0),"")</f>
        <v/>
      </c>
      <c r="CR53" s="281" t="str">
        <f aca="false">IF((CP53&lt;&gt;""),($F53=CM53)*($G53=CN53),"")</f>
        <v/>
      </c>
      <c r="CS53" s="281" t="str">
        <f aca="false">IF(CP53&lt;&gt;"",IF(ABS($F53-$G53)&gt;=PrSettings!$M$7,(ABS($F53-$G53-CM53+CN53)&lt;=1)*1,IF(AND(CP53,$F53=$G53,$F53&gt;=PrSettings!$M$6),(ABS(CM53-$F53)&lt;=1)*1,IF(AND(CP53,$F53+$G53&gt;=PrSettings!$M$8),(ABS(CM53-$F53)+ABS(CN53-$G53)&lt;=1)*1,""))),"")</f>
        <v/>
      </c>
      <c r="CT53" s="291"/>
      <c r="CV53" s="279" t="n">
        <f aca="false">$B53</f>
        <v>85</v>
      </c>
      <c r="CW53" s="280" t="str">
        <f aca="false">$C53</f>
        <v>New Zealand</v>
      </c>
      <c r="CX53" s="281" t="n">
        <f aca="false">$D53</f>
        <v>9</v>
      </c>
      <c r="CY53" s="280" t="str">
        <f aca="false">$E53</f>
        <v>Belgium</v>
      </c>
      <c r="CZ53" s="284"/>
      <c r="DA53" s="284"/>
      <c r="DB53" s="290"/>
      <c r="DC53" s="281" t="str">
        <f aca="false">IF(($F53&lt;&gt;"")*($G53&lt;&gt;"")*(CZ53&lt;&gt;"")*(DA53&lt;&gt;""),($F53&gt;$G53)*(CZ53&gt;DA53)+($F53=$G53)*(CZ53=DA53)+($F53&lt;$G53)*(CZ53&lt;DA53),"")</f>
        <v/>
      </c>
      <c r="DD53" s="281" t="str">
        <f aca="false">IF((DC53&lt;&gt;""),IF(OR($F53&lt;&gt;$G53,PrSettings!$M$4="●"),(($F53-$G53)=(CZ53-DA53))*1,0),"")</f>
        <v/>
      </c>
      <c r="DE53" s="281" t="str">
        <f aca="false">IF((DC53&lt;&gt;""),($F53=CZ53)*($G53=DA53),"")</f>
        <v/>
      </c>
      <c r="DF53" s="281" t="str">
        <f aca="false">IF(DC53&lt;&gt;"",IF(ABS($F53-$G53)&gt;=PrSettings!$M$7,(ABS($F53-$G53-CZ53+DA53)&lt;=1)*1,IF(AND(DC53,$F53=$G53,$F53&gt;=PrSettings!$M$6),(ABS(CZ53-$F53)&lt;=1)*1,IF(AND(DC53,$F53+$G53&gt;=PrSettings!$M$8),(ABS(CZ53-$F53)+ABS(DA53-$G53)&lt;=1)*1,""))),"")</f>
        <v/>
      </c>
      <c r="DG53" s="291"/>
      <c r="DI53" s="279" t="n">
        <f aca="false">$B53</f>
        <v>85</v>
      </c>
      <c r="DJ53" s="280" t="str">
        <f aca="false">$C53</f>
        <v>New Zealand</v>
      </c>
      <c r="DK53" s="281" t="n">
        <f aca="false">$D53</f>
        <v>9</v>
      </c>
      <c r="DL53" s="280" t="str">
        <f aca="false">$E53</f>
        <v>Belgium</v>
      </c>
      <c r="DM53" s="284"/>
      <c r="DN53" s="284"/>
      <c r="DO53" s="290"/>
      <c r="DP53" s="281" t="str">
        <f aca="false">IF(($F53&lt;&gt;"")*($G53&lt;&gt;"")*(DM53&lt;&gt;"")*(DN53&lt;&gt;""),($F53&gt;$G53)*(DM53&gt;DN53)+($F53=$G53)*(DM53=DN53)+($F53&lt;$G53)*(DM53&lt;DN53),"")</f>
        <v/>
      </c>
      <c r="DQ53" s="281" t="str">
        <f aca="false">IF((DP53&lt;&gt;""),IF(OR($F53&lt;&gt;$G53,PrSettings!$M$4="●"),(($F53-$G53)=(DM53-DN53))*1,0),"")</f>
        <v/>
      </c>
      <c r="DR53" s="281" t="str">
        <f aca="false">IF((DP53&lt;&gt;""),($F53=DM53)*($G53=DN53),"")</f>
        <v/>
      </c>
      <c r="DS53" s="281" t="str">
        <f aca="false">IF(DP53&lt;&gt;"",IF(ABS($F53-$G53)&gt;=PrSettings!$M$7,(ABS($F53-$G53-DM53+DN53)&lt;=1)*1,IF(AND(DP53,$F53=$G53,$F53&gt;=PrSettings!$M$6),(ABS(DM53-$F53)&lt;=1)*1,IF(AND(DP53,$F53+$G53&gt;=PrSettings!$M$8),(ABS(DM53-$F53)+ABS(DN53-$G53)&lt;=1)*1,""))),"")</f>
        <v/>
      </c>
      <c r="DT53" s="291"/>
      <c r="DV53" s="279" t="n">
        <f aca="false">$B53</f>
        <v>85</v>
      </c>
      <c r="DW53" s="280" t="str">
        <f aca="false">$C53</f>
        <v>New Zealand</v>
      </c>
      <c r="DX53" s="281" t="n">
        <f aca="false">$D53</f>
        <v>9</v>
      </c>
      <c r="DY53" s="280" t="str">
        <f aca="false">$E53</f>
        <v>Belgium</v>
      </c>
      <c r="DZ53" s="284"/>
      <c r="EA53" s="284"/>
      <c r="EB53" s="290"/>
      <c r="EC53" s="281" t="str">
        <f aca="false">IF(($F53&lt;&gt;"")*($G53&lt;&gt;"")*(DZ53&lt;&gt;"")*(EA53&lt;&gt;""),($F53&gt;$G53)*(DZ53&gt;EA53)+($F53=$G53)*(DZ53=EA53)+($F53&lt;$G53)*(DZ53&lt;EA53),"")</f>
        <v/>
      </c>
      <c r="ED53" s="281" t="str">
        <f aca="false">IF((EC53&lt;&gt;""),IF(OR($F53&lt;&gt;$G53,PrSettings!$M$4="●"),(($F53-$G53)=(DZ53-EA53))*1,0),"")</f>
        <v/>
      </c>
      <c r="EE53" s="281" t="str">
        <f aca="false">IF((EC53&lt;&gt;""),($F53=DZ53)*($G53=EA53),"")</f>
        <v/>
      </c>
      <c r="EF53" s="281" t="str">
        <f aca="false">IF(EC53&lt;&gt;"",IF(ABS($F53-$G53)&gt;=PrSettings!$M$7,(ABS($F53-$G53-DZ53+EA53)&lt;=1)*1,IF(AND(EC53,$F53=$G53,$F53&gt;=PrSettings!$M$6),(ABS(DZ53-$F53)&lt;=1)*1,IF(AND(EC53,$F53+$G53&gt;=PrSettings!$M$8),(ABS(DZ53-$F53)+ABS(EA53-$G53)&lt;=1)*1,""))),"")</f>
        <v/>
      </c>
      <c r="EG53" s="291"/>
      <c r="EI53" s="279" t="n">
        <f aca="false">$B53</f>
        <v>85</v>
      </c>
      <c r="EJ53" s="280" t="str">
        <f aca="false">$C53</f>
        <v>New Zealand</v>
      </c>
      <c r="EK53" s="281" t="n">
        <f aca="false">$D53</f>
        <v>9</v>
      </c>
      <c r="EL53" s="280" t="str">
        <f aca="false">$E53</f>
        <v>Belgium</v>
      </c>
      <c r="EM53" s="284"/>
      <c r="EN53" s="284"/>
      <c r="EO53" s="290"/>
      <c r="EP53" s="281" t="str">
        <f aca="false">IF(($F53&lt;&gt;"")*($G53&lt;&gt;"")*(EM53&lt;&gt;"")*(EN53&lt;&gt;""),($F53&gt;$G53)*(EM53&gt;EN53)+($F53=$G53)*(EM53=EN53)+($F53&lt;$G53)*(EM53&lt;EN53),"")</f>
        <v/>
      </c>
      <c r="EQ53" s="281" t="str">
        <f aca="false">IF((EP53&lt;&gt;""),IF(OR($F53&lt;&gt;$G53,PrSettings!$M$4="●"),(($F53-$G53)=(EM53-EN53))*1,0),"")</f>
        <v/>
      </c>
      <c r="ER53" s="281" t="str">
        <f aca="false">IF((EP53&lt;&gt;""),($F53=EM53)*($G53=EN53),"")</f>
        <v/>
      </c>
      <c r="ES53" s="281" t="str">
        <f aca="false">IF(EP53&lt;&gt;"",IF(ABS($F53-$G53)&gt;=PrSettings!$M$7,(ABS($F53-$G53-EM53+EN53)&lt;=1)*1,IF(AND(EP53,$F53=$G53,$F53&gt;=PrSettings!$M$6),(ABS(EM53-$F53)&lt;=1)*1,IF(AND(EP53,$F53+$G53&gt;=PrSettings!$M$8),(ABS(EM53-$F53)+ABS(EN53-$G53)&lt;=1)*1,""))),"")</f>
        <v/>
      </c>
      <c r="ET53" s="291"/>
      <c r="EV53" s="279" t="n">
        <f aca="false">$B53</f>
        <v>85</v>
      </c>
      <c r="EW53" s="280" t="str">
        <f aca="false">$C53</f>
        <v>New Zealand</v>
      </c>
      <c r="EX53" s="281" t="n">
        <f aca="false">$D53</f>
        <v>9</v>
      </c>
      <c r="EY53" s="280" t="str">
        <f aca="false">$E53</f>
        <v>Belgium</v>
      </c>
      <c r="EZ53" s="284"/>
      <c r="FA53" s="284"/>
      <c r="FB53" s="290"/>
      <c r="FC53" s="281" t="str">
        <f aca="false">IF(($F53&lt;&gt;"")*($G53&lt;&gt;"")*(EZ53&lt;&gt;"")*(FA53&lt;&gt;""),($F53&gt;$G53)*(EZ53&gt;FA53)+($F53=$G53)*(EZ53=FA53)+($F53&lt;$G53)*(EZ53&lt;FA53),"")</f>
        <v/>
      </c>
      <c r="FD53" s="281" t="str">
        <f aca="false">IF((FC53&lt;&gt;""),IF(OR($F53&lt;&gt;$G53,PrSettings!$M$4="●"),(($F53-$G53)=(EZ53-FA53))*1,0),"")</f>
        <v/>
      </c>
      <c r="FE53" s="281" t="str">
        <f aca="false">IF((FC53&lt;&gt;""),($F53=EZ53)*($G53=FA53),"")</f>
        <v/>
      </c>
      <c r="FF53" s="281" t="str">
        <f aca="false">IF(FC53&lt;&gt;"",IF(ABS($F53-$G53)&gt;=PrSettings!$M$7,(ABS($F53-$G53-EZ53+FA53)&lt;=1)*1,IF(AND(FC53,$F53=$G53,$F53&gt;=PrSettings!$M$6),(ABS(EZ53-$F53)&lt;=1)*1,IF(AND(FC53,$F53+$G53&gt;=PrSettings!$M$8),(ABS(EZ53-$F53)+ABS(FA53-$G53)&lt;=1)*1,""))),"")</f>
        <v/>
      </c>
      <c r="FG53" s="291"/>
      <c r="FI53" s="279" t="n">
        <f aca="false">$B53</f>
        <v>85</v>
      </c>
      <c r="FJ53" s="280" t="str">
        <f aca="false">$C53</f>
        <v>New Zealand</v>
      </c>
      <c r="FK53" s="281" t="n">
        <f aca="false">$D53</f>
        <v>9</v>
      </c>
      <c r="FL53" s="280" t="str">
        <f aca="false">$E53</f>
        <v>Belgium</v>
      </c>
      <c r="FM53" s="284"/>
      <c r="FN53" s="284"/>
      <c r="FO53" s="290"/>
      <c r="FP53" s="281" t="str">
        <f aca="false">IF(($F53&lt;&gt;"")*($G53&lt;&gt;"")*(FM53&lt;&gt;"")*(FN53&lt;&gt;""),($F53&gt;$G53)*(FM53&gt;FN53)+($F53=$G53)*(FM53=FN53)+($F53&lt;$G53)*(FM53&lt;FN53),"")</f>
        <v/>
      </c>
      <c r="FQ53" s="281" t="str">
        <f aca="false">IF((FP53&lt;&gt;""),IF(OR($F53&lt;&gt;$G53,PrSettings!$M$4="●"),(($F53-$G53)=(FM53-FN53))*1,0),"")</f>
        <v/>
      </c>
      <c r="FR53" s="281" t="str">
        <f aca="false">IF((FP53&lt;&gt;""),($F53=FM53)*($G53=FN53),"")</f>
        <v/>
      </c>
      <c r="FS53" s="281" t="str">
        <f aca="false">IF(FP53&lt;&gt;"",IF(ABS($F53-$G53)&gt;=PrSettings!$M$7,(ABS($F53-$G53-FM53+FN53)&lt;=1)*1,IF(AND(FP53,$F53=$G53,$F53&gt;=PrSettings!$M$6),(ABS(FM53-$F53)&lt;=1)*1,IF(AND(FP53,$F53+$G53&gt;=PrSettings!$M$8),(ABS(FM53-$F53)+ABS(FN53-$G53)&lt;=1)*1,""))),"")</f>
        <v/>
      </c>
      <c r="FT53" s="291"/>
      <c r="FV53" s="279" t="n">
        <f aca="false">$B53</f>
        <v>85</v>
      </c>
      <c r="FW53" s="280" t="str">
        <f aca="false">$C53</f>
        <v>New Zealand</v>
      </c>
      <c r="FX53" s="281" t="n">
        <f aca="false">$D53</f>
        <v>9</v>
      </c>
      <c r="FY53" s="280" t="str">
        <f aca="false">$E53</f>
        <v>Belgium</v>
      </c>
      <c r="FZ53" s="284"/>
      <c r="GA53" s="284"/>
      <c r="GB53" s="290"/>
      <c r="GC53" s="281" t="str">
        <f aca="false">IF(($F53&lt;&gt;"")*($G53&lt;&gt;"")*(FZ53&lt;&gt;"")*(GA53&lt;&gt;""),($F53&gt;$G53)*(FZ53&gt;GA53)+($F53=$G53)*(FZ53=GA53)+($F53&lt;$G53)*(FZ53&lt;GA53),"")</f>
        <v/>
      </c>
      <c r="GD53" s="281" t="str">
        <f aca="false">IF((GC53&lt;&gt;""),IF(OR($F53&lt;&gt;$G53,PrSettings!$M$4="●"),(($F53-$G53)=(FZ53-GA53))*1,0),"")</f>
        <v/>
      </c>
      <c r="GE53" s="281" t="str">
        <f aca="false">IF((GC53&lt;&gt;""),($F53=FZ53)*($G53=GA53),"")</f>
        <v/>
      </c>
      <c r="GF53" s="281" t="str">
        <f aca="false">IF(GC53&lt;&gt;"",IF(ABS($F53-$G53)&gt;=PrSettings!$M$7,(ABS($F53-$G53-FZ53+GA53)&lt;=1)*1,IF(AND(GC53,$F53=$G53,$F53&gt;=PrSettings!$M$6),(ABS(FZ53-$F53)&lt;=1)*1,IF(AND(GC53,$F53+$G53&gt;=PrSettings!$M$8),(ABS(FZ53-$F53)+ABS(GA53-$G53)&lt;=1)*1,""))),"")</f>
        <v/>
      </c>
      <c r="GG53" s="291"/>
      <c r="GI53" s="279" t="n">
        <f aca="false">$B53</f>
        <v>85</v>
      </c>
      <c r="GJ53" s="280" t="str">
        <f aca="false">$C53</f>
        <v>New Zealand</v>
      </c>
      <c r="GK53" s="281" t="n">
        <f aca="false">$D53</f>
        <v>9</v>
      </c>
      <c r="GL53" s="280" t="str">
        <f aca="false">$E53</f>
        <v>Belgium</v>
      </c>
      <c r="GM53" s="284"/>
      <c r="GN53" s="284"/>
      <c r="GO53" s="290"/>
      <c r="GP53" s="281" t="str">
        <f aca="false">IF(($F53&lt;&gt;"")*($G53&lt;&gt;"")*(GM53&lt;&gt;"")*(GN53&lt;&gt;""),($F53&gt;$G53)*(GM53&gt;GN53)+($F53=$G53)*(GM53=GN53)+($F53&lt;$G53)*(GM53&lt;GN53),"")</f>
        <v/>
      </c>
      <c r="GQ53" s="281" t="str">
        <f aca="false">IF((GP53&lt;&gt;""),IF(OR($F53&lt;&gt;$G53,PrSettings!$M$4="●"),(($F53-$G53)=(GM53-GN53))*1,0),"")</f>
        <v/>
      </c>
      <c r="GR53" s="281" t="str">
        <f aca="false">IF((GP53&lt;&gt;""),($F53=GM53)*($G53=GN53),"")</f>
        <v/>
      </c>
      <c r="GS53" s="281" t="str">
        <f aca="false">IF(GP53&lt;&gt;"",IF(ABS($F53-$G53)&gt;=PrSettings!$M$7,(ABS($F53-$G53-GM53+GN53)&lt;=1)*1,IF(AND(GP53,$F53=$G53,$F53&gt;=PrSettings!$M$6),(ABS(GM53-$F53)&lt;=1)*1,IF(AND(GP53,$F53+$G53&gt;=PrSettings!$M$8),(ABS(GM53-$F53)+ABS(GN53-$G53)&lt;=1)*1,""))),"")</f>
        <v/>
      </c>
      <c r="GT53" s="291"/>
      <c r="GV53" s="279" t="n">
        <f aca="false">$B53</f>
        <v>85</v>
      </c>
      <c r="GW53" s="280" t="str">
        <f aca="false">$C53</f>
        <v>New Zealand</v>
      </c>
      <c r="GX53" s="281" t="n">
        <f aca="false">$D53</f>
        <v>9</v>
      </c>
      <c r="GY53" s="280" t="str">
        <f aca="false">$E53</f>
        <v>Belgium</v>
      </c>
      <c r="GZ53" s="284"/>
      <c r="HA53" s="284"/>
      <c r="HB53" s="290"/>
      <c r="HC53" s="281" t="str">
        <f aca="false">IF(($F53&lt;&gt;"")*($G53&lt;&gt;"")*(GZ53&lt;&gt;"")*(HA53&lt;&gt;""),($F53&gt;$G53)*(GZ53&gt;HA53)+($F53=$G53)*(GZ53=HA53)+($F53&lt;$G53)*(GZ53&lt;HA53),"")</f>
        <v/>
      </c>
      <c r="HD53" s="281" t="str">
        <f aca="false">IF((HC53&lt;&gt;""),IF(OR($F53&lt;&gt;$G53,PrSettings!$M$4="●"),(($F53-$G53)=(GZ53-HA53))*1,0),"")</f>
        <v/>
      </c>
      <c r="HE53" s="281" t="str">
        <f aca="false">IF((HC53&lt;&gt;""),($F53=GZ53)*($G53=HA53),"")</f>
        <v/>
      </c>
      <c r="HF53" s="281" t="str">
        <f aca="false">IF(HC53&lt;&gt;"",IF(ABS($F53-$G53)&gt;=PrSettings!$M$7,(ABS($F53-$G53-GZ53+HA53)&lt;=1)*1,IF(AND(HC53,$F53=$G53,$F53&gt;=PrSettings!$M$6),(ABS(GZ53-$F53)&lt;=1)*1,IF(AND(HC53,$F53+$G53&gt;=PrSettings!$M$8),(ABS(GZ53-$F53)+ABS(HA53-$G53)&lt;=1)*1,""))),"")</f>
        <v/>
      </c>
      <c r="HG53" s="291"/>
      <c r="HI53" s="279" t="n">
        <f aca="false">$B53</f>
        <v>85</v>
      </c>
      <c r="HJ53" s="280" t="str">
        <f aca="false">$C53</f>
        <v>New Zealand</v>
      </c>
      <c r="HK53" s="281" t="n">
        <f aca="false">$D53</f>
        <v>9</v>
      </c>
      <c r="HL53" s="280" t="str">
        <f aca="false">$E53</f>
        <v>Belgium</v>
      </c>
      <c r="HM53" s="284"/>
      <c r="HN53" s="284"/>
      <c r="HO53" s="290"/>
      <c r="HP53" s="281" t="str">
        <f aca="false">IF(($F53&lt;&gt;"")*($G53&lt;&gt;"")*(HM53&lt;&gt;"")*(HN53&lt;&gt;""),($F53&gt;$G53)*(HM53&gt;HN53)+($F53=$G53)*(HM53=HN53)+($F53&lt;$G53)*(HM53&lt;HN53),"")</f>
        <v/>
      </c>
      <c r="HQ53" s="281" t="str">
        <f aca="false">IF((HP53&lt;&gt;""),IF(OR($F53&lt;&gt;$G53,PrSettings!$M$4="●"),(($F53-$G53)=(HM53-HN53))*1,0),"")</f>
        <v/>
      </c>
      <c r="HR53" s="281" t="str">
        <f aca="false">IF((HP53&lt;&gt;""),($F53=HM53)*($G53=HN53),"")</f>
        <v/>
      </c>
      <c r="HS53" s="281" t="str">
        <f aca="false">IF(HP53&lt;&gt;"",IF(ABS($F53-$G53)&gt;=PrSettings!$M$7,(ABS($F53-$G53-HM53+HN53)&lt;=1)*1,IF(AND(HP53,$F53=$G53,$F53&gt;=PrSettings!$M$6),(ABS(HM53-$F53)&lt;=1)*1,IF(AND(HP53,$F53+$G53&gt;=PrSettings!$M$8),(ABS(HM53-$F53)+ABS(HN53-$G53)&lt;=1)*1,""))),"")</f>
        <v/>
      </c>
      <c r="HT53" s="291"/>
      <c r="HV53" s="279" t="n">
        <f aca="false">$B53</f>
        <v>85</v>
      </c>
      <c r="HW53" s="280" t="str">
        <f aca="false">$C53</f>
        <v>New Zealand</v>
      </c>
      <c r="HX53" s="281" t="n">
        <f aca="false">$D53</f>
        <v>9</v>
      </c>
      <c r="HY53" s="280" t="str">
        <f aca="false">$E53</f>
        <v>Belgium</v>
      </c>
      <c r="HZ53" s="284"/>
      <c r="IA53" s="284"/>
      <c r="IB53" s="290"/>
      <c r="IC53" s="281" t="str">
        <f aca="false">IF(($F53&lt;&gt;"")*($G53&lt;&gt;"")*(HZ53&lt;&gt;"")*(IA53&lt;&gt;""),($F53&gt;$G53)*(HZ53&gt;IA53)+($F53=$G53)*(HZ53=IA53)+($F53&lt;$G53)*(HZ53&lt;IA53),"")</f>
        <v/>
      </c>
      <c r="ID53" s="281" t="str">
        <f aca="false">IF((IC53&lt;&gt;""),IF(OR($F53&lt;&gt;$G53,PrSettings!$M$4="●"),(($F53-$G53)=(HZ53-IA53))*1,0),"")</f>
        <v/>
      </c>
      <c r="IE53" s="281" t="str">
        <f aca="false">IF((IC53&lt;&gt;""),($F53=HZ53)*($G53=IA53),"")</f>
        <v/>
      </c>
      <c r="IF53" s="281" t="str">
        <f aca="false">IF(IC53&lt;&gt;"",IF(ABS($F53-$G53)&gt;=PrSettings!$M$7,(ABS($F53-$G53-HZ53+IA53)&lt;=1)*1,IF(AND(IC53,$F53=$G53,$F53&gt;=PrSettings!$M$6),(ABS(HZ53-$F53)&lt;=1)*1,IF(AND(IC53,$F53+$G53&gt;=PrSettings!$M$8),(ABS(HZ53-$F53)+ABS(IA53-$G53)&lt;=1)*1,""))),"")</f>
        <v/>
      </c>
      <c r="IG53" s="291"/>
      <c r="II53" s="279" t="n">
        <f aca="false">$B53</f>
        <v>85</v>
      </c>
      <c r="IJ53" s="280" t="str">
        <f aca="false">$C53</f>
        <v>New Zealand</v>
      </c>
      <c r="IK53" s="281" t="n">
        <f aca="false">$D53</f>
        <v>9</v>
      </c>
      <c r="IL53" s="280" t="str">
        <f aca="false">$E53</f>
        <v>Belgium</v>
      </c>
      <c r="IM53" s="284"/>
      <c r="IN53" s="284"/>
      <c r="IO53" s="290"/>
      <c r="IP53" s="281" t="str">
        <f aca="false">IF(($F53&lt;&gt;"")*($G53&lt;&gt;"")*(IM53&lt;&gt;"")*(IN53&lt;&gt;""),($F53&gt;$G53)*(IM53&gt;IN53)+($F53=$G53)*(IM53=IN53)+($F53&lt;$G53)*(IM53&lt;IN53),"")</f>
        <v/>
      </c>
      <c r="IQ53" s="281" t="str">
        <f aca="false">IF((IP53&lt;&gt;""),IF(OR($F53&lt;&gt;$G53,PrSettings!$M$4="●"),(($F53-$G53)=(IM53-IN53))*1,0),"")</f>
        <v/>
      </c>
      <c r="IR53" s="281" t="str">
        <f aca="false">IF((IP53&lt;&gt;""),($F53=IM53)*($G53=IN53),"")</f>
        <v/>
      </c>
      <c r="IS53" s="281" t="str">
        <f aca="false">IF(IP53&lt;&gt;"",IF(ABS($F53-$G53)&gt;=PrSettings!$M$7,(ABS($F53-$G53-IM53+IN53)&lt;=1)*1,IF(AND(IP53,$F53=$G53,$F53&gt;=PrSettings!$M$6),(ABS(IM53-$F53)&lt;=1)*1,IF(AND(IP53,$F53+$G53&gt;=PrSettings!$M$8),(ABS(IM53-$F53)+ABS(IN53-$G53)&lt;=1)*1,""))),"")</f>
        <v/>
      </c>
      <c r="IT53" s="291"/>
      <c r="IV53" s="279" t="n">
        <f aca="false">$B53</f>
        <v>85</v>
      </c>
      <c r="IW53" s="280" t="str">
        <f aca="false">$C53</f>
        <v>New Zealand</v>
      </c>
      <c r="IX53" s="281" t="n">
        <f aca="false">$D53</f>
        <v>9</v>
      </c>
      <c r="IY53" s="280" t="str">
        <f aca="false">$E53</f>
        <v>Belgium</v>
      </c>
      <c r="IZ53" s="284"/>
      <c r="JA53" s="284"/>
      <c r="JB53" s="290"/>
      <c r="JC53" s="281" t="str">
        <f aca="false">IF(($F53&lt;&gt;"")*($G53&lt;&gt;"")*(IZ53&lt;&gt;"")*(JA53&lt;&gt;""),($F53&gt;$G53)*(IZ53&gt;JA53)+($F53=$G53)*(IZ53=JA53)+($F53&lt;$G53)*(IZ53&lt;JA53),"")</f>
        <v/>
      </c>
      <c r="JD53" s="281" t="str">
        <f aca="false">IF((JC53&lt;&gt;""),IF(OR($F53&lt;&gt;$G53,PrSettings!$M$4="●"),(($F53-$G53)=(IZ53-JA53))*1,0),"")</f>
        <v/>
      </c>
      <c r="JE53" s="281" t="str">
        <f aca="false">IF((JC53&lt;&gt;""),($F53=IZ53)*($G53=JA53),"")</f>
        <v/>
      </c>
      <c r="JF53" s="281" t="str">
        <f aca="false">IF(JC53&lt;&gt;"",IF(ABS($F53-$G53)&gt;=PrSettings!$M$7,(ABS($F53-$G53-IZ53+JA53)&lt;=1)*1,IF(AND(JC53,$F53=$G53,$F53&gt;=PrSettings!$M$6),(ABS(IZ53-$F53)&lt;=1)*1,IF(AND(JC53,$F53+$G53&gt;=PrSettings!$M$8),(ABS(IZ53-$F53)+ABS(JA53-$G53)&lt;=1)*1,""))),"")</f>
        <v/>
      </c>
      <c r="JG53" s="291"/>
      <c r="JI53" s="279" t="n">
        <f aca="false">$B53</f>
        <v>85</v>
      </c>
      <c r="JJ53" s="280" t="str">
        <f aca="false">$C53</f>
        <v>New Zealand</v>
      </c>
      <c r="JK53" s="281" t="n">
        <f aca="false">$D53</f>
        <v>9</v>
      </c>
      <c r="JL53" s="280" t="str">
        <f aca="false">$E53</f>
        <v>Belgium</v>
      </c>
      <c r="JM53" s="284"/>
      <c r="JN53" s="284"/>
      <c r="JO53" s="290"/>
      <c r="JP53" s="281" t="str">
        <f aca="false">IF(($F53&lt;&gt;"")*($G53&lt;&gt;"")*(JM53&lt;&gt;"")*(JN53&lt;&gt;""),($F53&gt;$G53)*(JM53&gt;JN53)+($F53=$G53)*(JM53=JN53)+($F53&lt;$G53)*(JM53&lt;JN53),"")</f>
        <v/>
      </c>
      <c r="JQ53" s="281" t="str">
        <f aca="false">IF((JP53&lt;&gt;""),IF(OR($F53&lt;&gt;$G53,PrSettings!$M$4="●"),(($F53-$G53)=(JM53-JN53))*1,0),"")</f>
        <v/>
      </c>
      <c r="JR53" s="281" t="str">
        <f aca="false">IF((JP53&lt;&gt;""),($F53=JM53)*($G53=JN53),"")</f>
        <v/>
      </c>
      <c r="JS53" s="281" t="str">
        <f aca="false">IF(JP53&lt;&gt;"",IF(ABS($F53-$G53)&gt;=PrSettings!$M$7,(ABS($F53-$G53-JM53+JN53)&lt;=1)*1,IF(AND(JP53,$F53=$G53,$F53&gt;=PrSettings!$M$6),(ABS(JM53-$F53)&lt;=1)*1,IF(AND(JP53,$F53+$G53&gt;=PrSettings!$M$8),(ABS(JM53-$F53)+ABS(JN53-$G53)&lt;=1)*1,""))),"")</f>
        <v/>
      </c>
      <c r="JT53" s="291"/>
      <c r="JV53" s="279" t="n">
        <f aca="false">$B53</f>
        <v>85</v>
      </c>
      <c r="JW53" s="280" t="str">
        <f aca="false">$C53</f>
        <v>New Zealand</v>
      </c>
      <c r="JX53" s="281" t="n">
        <f aca="false">$D53</f>
        <v>9</v>
      </c>
      <c r="JY53" s="280" t="str">
        <f aca="false">$E53</f>
        <v>Belgium</v>
      </c>
      <c r="JZ53" s="284"/>
      <c r="KA53" s="284"/>
      <c r="KB53" s="290"/>
      <c r="KC53" s="281" t="str">
        <f aca="false">IF(($F53&lt;&gt;"")*($G53&lt;&gt;"")*(JZ53&lt;&gt;"")*(KA53&lt;&gt;""),($F53&gt;$G53)*(JZ53&gt;KA53)+($F53=$G53)*(JZ53=KA53)+($F53&lt;$G53)*(JZ53&lt;KA53),"")</f>
        <v/>
      </c>
      <c r="KD53" s="281" t="str">
        <f aca="false">IF((KC53&lt;&gt;""),IF(OR($F53&lt;&gt;$G53,PrSettings!$M$4="●"),(($F53-$G53)=(JZ53-KA53))*1,0),"")</f>
        <v/>
      </c>
      <c r="KE53" s="281" t="str">
        <f aca="false">IF((KC53&lt;&gt;""),($F53=JZ53)*($G53=KA53),"")</f>
        <v/>
      </c>
      <c r="KF53" s="281" t="str">
        <f aca="false">IF(KC53&lt;&gt;"",IF(ABS($F53-$G53)&gt;=PrSettings!$M$7,(ABS($F53-$G53-JZ53+KA53)&lt;=1)*1,IF(AND(KC53,$F53=$G53,$F53&gt;=PrSettings!$M$6),(ABS(JZ53-$F53)&lt;=1)*1,IF(AND(KC53,$F53+$G53&gt;=PrSettings!$M$8),(ABS(JZ53-$F53)+ABS(KA53-$G53)&lt;=1)*1,""))),"")</f>
        <v/>
      </c>
      <c r="KG53" s="291"/>
      <c r="KI53" s="279" t="n">
        <f aca="false">$B53</f>
        <v>85</v>
      </c>
      <c r="KJ53" s="280" t="str">
        <f aca="false">$C53</f>
        <v>New Zealand</v>
      </c>
      <c r="KK53" s="281" t="n">
        <f aca="false">$D53</f>
        <v>9</v>
      </c>
      <c r="KL53" s="280" t="str">
        <f aca="false">$E53</f>
        <v>Belgium</v>
      </c>
      <c r="KM53" s="284"/>
      <c r="KN53" s="284"/>
      <c r="KO53" s="290"/>
      <c r="KP53" s="281" t="str">
        <f aca="false">IF(($F53&lt;&gt;"")*($G53&lt;&gt;"")*(KM53&lt;&gt;"")*(KN53&lt;&gt;""),($F53&gt;$G53)*(KM53&gt;KN53)+($F53=$G53)*(KM53=KN53)+($F53&lt;$G53)*(KM53&lt;KN53),"")</f>
        <v/>
      </c>
      <c r="KQ53" s="281" t="str">
        <f aca="false">IF((KP53&lt;&gt;""),IF(OR($F53&lt;&gt;$G53,PrSettings!$M$4="●"),(($F53-$G53)=(KM53-KN53))*1,0),"")</f>
        <v/>
      </c>
      <c r="KR53" s="281" t="str">
        <f aca="false">IF((KP53&lt;&gt;""),($F53=KM53)*($G53=KN53),"")</f>
        <v/>
      </c>
      <c r="KS53" s="281" t="str">
        <f aca="false">IF(KP53&lt;&gt;"",IF(ABS($F53-$G53)&gt;=PrSettings!$M$7,(ABS($F53-$G53-KM53+KN53)&lt;=1)*1,IF(AND(KP53,$F53=$G53,$F53&gt;=PrSettings!$M$6),(ABS(KM53-$F53)&lt;=1)*1,IF(AND(KP53,$F53+$G53&gt;=PrSettings!$M$8),(ABS(KM53-$F53)+ABS(KN53-$G53)&lt;=1)*1,""))),"")</f>
        <v/>
      </c>
      <c r="KT53" s="291"/>
      <c r="KV53" s="279" t="n">
        <f aca="false">$B53</f>
        <v>85</v>
      </c>
      <c r="KW53" s="280" t="str">
        <f aca="false">$C53</f>
        <v>New Zealand</v>
      </c>
      <c r="KX53" s="281" t="n">
        <f aca="false">$D53</f>
        <v>9</v>
      </c>
      <c r="KY53" s="280" t="str">
        <f aca="false">$E53</f>
        <v>Belgium</v>
      </c>
      <c r="KZ53" s="284"/>
      <c r="LA53" s="284"/>
      <c r="LB53" s="290"/>
      <c r="LC53" s="281" t="str">
        <f aca="false">IF(($F53&lt;&gt;"")*($G53&lt;&gt;"")*(KZ53&lt;&gt;"")*(LA53&lt;&gt;""),($F53&gt;$G53)*(KZ53&gt;LA53)+($F53=$G53)*(KZ53=LA53)+($F53&lt;$G53)*(KZ53&lt;LA53),"")</f>
        <v/>
      </c>
      <c r="LD53" s="281" t="str">
        <f aca="false">IF((LC53&lt;&gt;""),IF(OR($F53&lt;&gt;$G53,PrSettings!$M$4="●"),(($F53-$G53)=(KZ53-LA53))*1,0),"")</f>
        <v/>
      </c>
      <c r="LE53" s="281" t="str">
        <f aca="false">IF((LC53&lt;&gt;""),($F53=KZ53)*($G53=LA53),"")</f>
        <v/>
      </c>
      <c r="LF53" s="281" t="str">
        <f aca="false">IF(LC53&lt;&gt;"",IF(ABS($F53-$G53)&gt;=PrSettings!$M$7,(ABS($F53-$G53-KZ53+LA53)&lt;=1)*1,IF(AND(LC53,$F53=$G53,$F53&gt;=PrSettings!$M$6),(ABS(KZ53-$F53)&lt;=1)*1,IF(AND(LC53,$F53+$G53&gt;=PrSettings!$M$8),(ABS(KZ53-$F53)+ABS(LA53-$G53)&lt;=1)*1,""))),"")</f>
        <v/>
      </c>
      <c r="LG53" s="291"/>
      <c r="LI53" s="279" t="n">
        <f aca="false">$B53</f>
        <v>85</v>
      </c>
      <c r="LJ53" s="280" t="str">
        <f aca="false">$C53</f>
        <v>New Zealand</v>
      </c>
      <c r="LK53" s="281" t="n">
        <f aca="false">$D53</f>
        <v>9</v>
      </c>
      <c r="LL53" s="280" t="str">
        <f aca="false">$E53</f>
        <v>Belgium</v>
      </c>
      <c r="LM53" s="284"/>
      <c r="LN53" s="284"/>
      <c r="LO53" s="290"/>
      <c r="LP53" s="281" t="str">
        <f aca="false">IF(($F53&lt;&gt;"")*($G53&lt;&gt;"")*(LM53&lt;&gt;"")*(LN53&lt;&gt;""),($F53&gt;$G53)*(LM53&gt;LN53)+($F53=$G53)*(LM53=LN53)+($F53&lt;$G53)*(LM53&lt;LN53),"")</f>
        <v/>
      </c>
      <c r="LQ53" s="281" t="str">
        <f aca="false">IF((LP53&lt;&gt;""),IF(OR($F53&lt;&gt;$G53,PrSettings!$M$4="●"),(($F53-$G53)=(LM53-LN53))*1,0),"")</f>
        <v/>
      </c>
      <c r="LR53" s="281" t="str">
        <f aca="false">IF((LP53&lt;&gt;""),($F53=LM53)*($G53=LN53),"")</f>
        <v/>
      </c>
      <c r="LS53" s="281" t="str">
        <f aca="false">IF(LP53&lt;&gt;"",IF(ABS($F53-$G53)&gt;=PrSettings!$M$7,(ABS($F53-$G53-LM53+LN53)&lt;=1)*1,IF(AND(LP53,$F53=$G53,$F53&gt;=PrSettings!$M$6),(ABS(LM53-$F53)&lt;=1)*1,IF(AND(LP53,$F53+$G53&gt;=PrSettings!$M$8),(ABS(LM53-$F53)+ABS(LN53-$G53)&lt;=1)*1,""))),"")</f>
        <v/>
      </c>
      <c r="LT53" s="291"/>
      <c r="LV53" s="279" t="n">
        <f aca="false">$B53</f>
        <v>85</v>
      </c>
      <c r="LW53" s="280" t="str">
        <f aca="false">$C53</f>
        <v>New Zealand</v>
      </c>
      <c r="LX53" s="281" t="n">
        <f aca="false">$D53</f>
        <v>9</v>
      </c>
      <c r="LY53" s="280" t="str">
        <f aca="false">$E53</f>
        <v>Belgium</v>
      </c>
      <c r="LZ53" s="284"/>
      <c r="MA53" s="284"/>
      <c r="MB53" s="290"/>
      <c r="MC53" s="281" t="str">
        <f aca="false">IF(($F53&lt;&gt;"")*($G53&lt;&gt;"")*(LZ53&lt;&gt;"")*(MA53&lt;&gt;""),($F53&gt;$G53)*(LZ53&gt;MA53)+($F53=$G53)*(LZ53=MA53)+($F53&lt;$G53)*(LZ53&lt;MA53),"")</f>
        <v/>
      </c>
      <c r="MD53" s="281" t="str">
        <f aca="false">IF((MC53&lt;&gt;""),IF(OR($F53&lt;&gt;$G53,PrSettings!$M$4="●"),(($F53-$G53)=(LZ53-MA53))*1,0),"")</f>
        <v/>
      </c>
      <c r="ME53" s="281" t="str">
        <f aca="false">IF((MC53&lt;&gt;""),($F53=LZ53)*($G53=MA53),"")</f>
        <v/>
      </c>
      <c r="MF53" s="281" t="str">
        <f aca="false">IF(MC53&lt;&gt;"",IF(ABS($F53-$G53)&gt;=PrSettings!$M$7,(ABS($F53-$G53-LZ53+MA53)&lt;=1)*1,IF(AND(MC53,$F53=$G53,$F53&gt;=PrSettings!$M$6),(ABS(LZ53-$F53)&lt;=1)*1,IF(AND(MC53,$F53+$G53&gt;=PrSettings!$M$8),(ABS(LZ53-$F53)+ABS(MA53-$G53)&lt;=1)*1,""))),"")</f>
        <v/>
      </c>
      <c r="MG53" s="291"/>
    </row>
    <row r="54" customFormat="false" ht="24" hidden="false" customHeight="true" outlineLevel="0" collapsed="false">
      <c r="B54" s="269" t="str">
        <f aca="false">Language!$E$130&amp;" H"</f>
        <v>Group H</v>
      </c>
      <c r="C54" s="270"/>
      <c r="D54" s="292"/>
      <c r="E54" s="272"/>
      <c r="F54" s="293"/>
      <c r="G54" s="294"/>
      <c r="I54" s="269" t="str">
        <f aca="false">$B54</f>
        <v>Group H</v>
      </c>
      <c r="J54" s="271"/>
      <c r="K54" s="292"/>
      <c r="L54" s="272"/>
      <c r="M54" s="275"/>
      <c r="N54" s="276"/>
      <c r="O54" s="273"/>
      <c r="P54" s="277"/>
      <c r="Q54" s="277"/>
      <c r="R54" s="272"/>
      <c r="S54" s="272"/>
      <c r="T54" s="278"/>
      <c r="V54" s="269" t="str">
        <f aca="false">$B54</f>
        <v>Group H</v>
      </c>
      <c r="W54" s="271"/>
      <c r="X54" s="292"/>
      <c r="Y54" s="272"/>
      <c r="Z54" s="275"/>
      <c r="AA54" s="276"/>
      <c r="AB54" s="273"/>
      <c r="AC54" s="277"/>
      <c r="AD54" s="277"/>
      <c r="AE54" s="272"/>
      <c r="AF54" s="272"/>
      <c r="AG54" s="278"/>
      <c r="AI54" s="269" t="str">
        <f aca="false">$B54</f>
        <v>Group H</v>
      </c>
      <c r="AJ54" s="271"/>
      <c r="AK54" s="292"/>
      <c r="AL54" s="272"/>
      <c r="AM54" s="275"/>
      <c r="AN54" s="276"/>
      <c r="AO54" s="273"/>
      <c r="AP54" s="277"/>
      <c r="AQ54" s="277"/>
      <c r="AR54" s="272"/>
      <c r="AS54" s="272"/>
      <c r="AT54" s="278"/>
      <c r="AV54" s="269" t="str">
        <f aca="false">$B54</f>
        <v>Group H</v>
      </c>
      <c r="AW54" s="271"/>
      <c r="AX54" s="292"/>
      <c r="AY54" s="272"/>
      <c r="AZ54" s="275"/>
      <c r="BA54" s="276"/>
      <c r="BB54" s="273"/>
      <c r="BC54" s="277"/>
      <c r="BD54" s="277"/>
      <c r="BE54" s="272"/>
      <c r="BF54" s="272"/>
      <c r="BG54" s="278"/>
      <c r="BI54" s="269" t="str">
        <f aca="false">$B54</f>
        <v>Group H</v>
      </c>
      <c r="BJ54" s="271"/>
      <c r="BK54" s="292"/>
      <c r="BL54" s="272"/>
      <c r="BM54" s="275"/>
      <c r="BN54" s="276"/>
      <c r="BO54" s="273"/>
      <c r="BP54" s="277"/>
      <c r="BQ54" s="277"/>
      <c r="BR54" s="272"/>
      <c r="BS54" s="272"/>
      <c r="BT54" s="278"/>
      <c r="BV54" s="269" t="str">
        <f aca="false">$B54</f>
        <v>Group H</v>
      </c>
      <c r="BW54" s="271"/>
      <c r="BX54" s="292"/>
      <c r="BY54" s="272"/>
      <c r="BZ54" s="275"/>
      <c r="CA54" s="276"/>
      <c r="CB54" s="273"/>
      <c r="CC54" s="277"/>
      <c r="CD54" s="277"/>
      <c r="CE54" s="272"/>
      <c r="CF54" s="272"/>
      <c r="CG54" s="278"/>
      <c r="CI54" s="269" t="str">
        <f aca="false">$B54</f>
        <v>Group H</v>
      </c>
      <c r="CJ54" s="271"/>
      <c r="CK54" s="292"/>
      <c r="CL54" s="272"/>
      <c r="CM54" s="275"/>
      <c r="CN54" s="276"/>
      <c r="CO54" s="273"/>
      <c r="CP54" s="277"/>
      <c r="CQ54" s="277"/>
      <c r="CR54" s="272"/>
      <c r="CS54" s="272"/>
      <c r="CT54" s="278"/>
      <c r="CV54" s="269" t="str">
        <f aca="false">$B54</f>
        <v>Group H</v>
      </c>
      <c r="CW54" s="271"/>
      <c r="CX54" s="292"/>
      <c r="CY54" s="272"/>
      <c r="CZ54" s="275"/>
      <c r="DA54" s="276"/>
      <c r="DB54" s="273"/>
      <c r="DC54" s="277"/>
      <c r="DD54" s="277"/>
      <c r="DE54" s="272"/>
      <c r="DF54" s="272"/>
      <c r="DG54" s="278"/>
      <c r="DI54" s="269" t="str">
        <f aca="false">$B54</f>
        <v>Group H</v>
      </c>
      <c r="DJ54" s="271"/>
      <c r="DK54" s="292"/>
      <c r="DL54" s="272"/>
      <c r="DM54" s="275"/>
      <c r="DN54" s="276"/>
      <c r="DO54" s="273"/>
      <c r="DP54" s="277"/>
      <c r="DQ54" s="277"/>
      <c r="DR54" s="272"/>
      <c r="DS54" s="272"/>
      <c r="DT54" s="278"/>
      <c r="DV54" s="269" t="str">
        <f aca="false">$B54</f>
        <v>Group H</v>
      </c>
      <c r="DW54" s="271"/>
      <c r="DX54" s="292"/>
      <c r="DY54" s="272"/>
      <c r="DZ54" s="275"/>
      <c r="EA54" s="276"/>
      <c r="EB54" s="273"/>
      <c r="EC54" s="277"/>
      <c r="ED54" s="277"/>
      <c r="EE54" s="272"/>
      <c r="EF54" s="272"/>
      <c r="EG54" s="278"/>
      <c r="EI54" s="269" t="str">
        <f aca="false">$B54</f>
        <v>Group H</v>
      </c>
      <c r="EJ54" s="271"/>
      <c r="EK54" s="292"/>
      <c r="EL54" s="272"/>
      <c r="EM54" s="275"/>
      <c r="EN54" s="276"/>
      <c r="EO54" s="273"/>
      <c r="EP54" s="277"/>
      <c r="EQ54" s="277"/>
      <c r="ER54" s="272"/>
      <c r="ES54" s="272"/>
      <c r="ET54" s="278"/>
      <c r="EV54" s="269" t="str">
        <f aca="false">$B54</f>
        <v>Group H</v>
      </c>
      <c r="EW54" s="271"/>
      <c r="EX54" s="292"/>
      <c r="EY54" s="272"/>
      <c r="EZ54" s="275"/>
      <c r="FA54" s="276"/>
      <c r="FB54" s="273"/>
      <c r="FC54" s="277"/>
      <c r="FD54" s="277"/>
      <c r="FE54" s="272"/>
      <c r="FF54" s="272"/>
      <c r="FG54" s="278"/>
      <c r="FI54" s="269" t="str">
        <f aca="false">$B54</f>
        <v>Group H</v>
      </c>
      <c r="FJ54" s="271"/>
      <c r="FK54" s="292"/>
      <c r="FL54" s="272"/>
      <c r="FM54" s="275"/>
      <c r="FN54" s="276"/>
      <c r="FO54" s="273"/>
      <c r="FP54" s="277"/>
      <c r="FQ54" s="277"/>
      <c r="FR54" s="272"/>
      <c r="FS54" s="272"/>
      <c r="FT54" s="278"/>
      <c r="FV54" s="269" t="str">
        <f aca="false">$B54</f>
        <v>Group H</v>
      </c>
      <c r="FW54" s="271"/>
      <c r="FX54" s="292"/>
      <c r="FY54" s="272"/>
      <c r="FZ54" s="275"/>
      <c r="GA54" s="276"/>
      <c r="GB54" s="273"/>
      <c r="GC54" s="277"/>
      <c r="GD54" s="277"/>
      <c r="GE54" s="272"/>
      <c r="GF54" s="272"/>
      <c r="GG54" s="278"/>
      <c r="GI54" s="269" t="str">
        <f aca="false">$B54</f>
        <v>Group H</v>
      </c>
      <c r="GJ54" s="271"/>
      <c r="GK54" s="292"/>
      <c r="GL54" s="272"/>
      <c r="GM54" s="275"/>
      <c r="GN54" s="276"/>
      <c r="GO54" s="273"/>
      <c r="GP54" s="277"/>
      <c r="GQ54" s="277"/>
      <c r="GR54" s="272"/>
      <c r="GS54" s="272"/>
      <c r="GT54" s="278"/>
      <c r="GV54" s="269" t="str">
        <f aca="false">$B54</f>
        <v>Group H</v>
      </c>
      <c r="GW54" s="271"/>
      <c r="GX54" s="292"/>
      <c r="GY54" s="272"/>
      <c r="GZ54" s="275"/>
      <c r="HA54" s="276"/>
      <c r="HB54" s="273"/>
      <c r="HC54" s="277"/>
      <c r="HD54" s="277"/>
      <c r="HE54" s="272"/>
      <c r="HF54" s="272"/>
      <c r="HG54" s="278"/>
      <c r="HI54" s="269" t="str">
        <f aca="false">$B54</f>
        <v>Group H</v>
      </c>
      <c r="HJ54" s="271"/>
      <c r="HK54" s="292"/>
      <c r="HL54" s="272"/>
      <c r="HM54" s="275"/>
      <c r="HN54" s="276"/>
      <c r="HO54" s="273"/>
      <c r="HP54" s="277"/>
      <c r="HQ54" s="277"/>
      <c r="HR54" s="272"/>
      <c r="HS54" s="272"/>
      <c r="HT54" s="278"/>
      <c r="HV54" s="269" t="str">
        <f aca="false">$B54</f>
        <v>Group H</v>
      </c>
      <c r="HW54" s="271"/>
      <c r="HX54" s="292"/>
      <c r="HY54" s="272"/>
      <c r="HZ54" s="275"/>
      <c r="IA54" s="276"/>
      <c r="IB54" s="273"/>
      <c r="IC54" s="277"/>
      <c r="ID54" s="277"/>
      <c r="IE54" s="272"/>
      <c r="IF54" s="272"/>
      <c r="IG54" s="278"/>
      <c r="II54" s="269" t="str">
        <f aca="false">$B54</f>
        <v>Group H</v>
      </c>
      <c r="IJ54" s="271"/>
      <c r="IK54" s="292"/>
      <c r="IL54" s="272"/>
      <c r="IM54" s="275"/>
      <c r="IN54" s="276"/>
      <c r="IO54" s="273"/>
      <c r="IP54" s="277"/>
      <c r="IQ54" s="277"/>
      <c r="IR54" s="272"/>
      <c r="IS54" s="272"/>
      <c r="IT54" s="278"/>
      <c r="IV54" s="269" t="str">
        <f aca="false">$B54</f>
        <v>Group H</v>
      </c>
      <c r="IW54" s="271"/>
      <c r="IX54" s="292"/>
      <c r="IY54" s="272"/>
      <c r="IZ54" s="275"/>
      <c r="JA54" s="276"/>
      <c r="JB54" s="273"/>
      <c r="JC54" s="277"/>
      <c r="JD54" s="277"/>
      <c r="JE54" s="272"/>
      <c r="JF54" s="272"/>
      <c r="JG54" s="278"/>
      <c r="JI54" s="269" t="str">
        <f aca="false">$B54</f>
        <v>Group H</v>
      </c>
      <c r="JJ54" s="271"/>
      <c r="JK54" s="292"/>
      <c r="JL54" s="272"/>
      <c r="JM54" s="275"/>
      <c r="JN54" s="276"/>
      <c r="JO54" s="273"/>
      <c r="JP54" s="277"/>
      <c r="JQ54" s="277"/>
      <c r="JR54" s="272"/>
      <c r="JS54" s="272"/>
      <c r="JT54" s="278"/>
      <c r="JV54" s="269" t="str">
        <f aca="false">$B54</f>
        <v>Group H</v>
      </c>
      <c r="JW54" s="271"/>
      <c r="JX54" s="292"/>
      <c r="JY54" s="272"/>
      <c r="JZ54" s="275"/>
      <c r="KA54" s="276"/>
      <c r="KB54" s="273"/>
      <c r="KC54" s="277"/>
      <c r="KD54" s="277"/>
      <c r="KE54" s="272"/>
      <c r="KF54" s="272"/>
      <c r="KG54" s="278"/>
      <c r="KI54" s="269" t="str">
        <f aca="false">$B54</f>
        <v>Group H</v>
      </c>
      <c r="KJ54" s="271"/>
      <c r="KK54" s="292"/>
      <c r="KL54" s="272"/>
      <c r="KM54" s="275"/>
      <c r="KN54" s="276"/>
      <c r="KO54" s="273"/>
      <c r="KP54" s="277"/>
      <c r="KQ54" s="277"/>
      <c r="KR54" s="272"/>
      <c r="KS54" s="272"/>
      <c r="KT54" s="278"/>
      <c r="KV54" s="269" t="str">
        <f aca="false">$B54</f>
        <v>Group H</v>
      </c>
      <c r="KW54" s="271"/>
      <c r="KX54" s="292"/>
      <c r="KY54" s="272"/>
      <c r="KZ54" s="275"/>
      <c r="LA54" s="276"/>
      <c r="LB54" s="273"/>
      <c r="LC54" s="277"/>
      <c r="LD54" s="277"/>
      <c r="LE54" s="272"/>
      <c r="LF54" s="272"/>
      <c r="LG54" s="278"/>
      <c r="LI54" s="269" t="str">
        <f aca="false">$B54</f>
        <v>Group H</v>
      </c>
      <c r="LJ54" s="271"/>
      <c r="LK54" s="292"/>
      <c r="LL54" s="272"/>
      <c r="LM54" s="275"/>
      <c r="LN54" s="276"/>
      <c r="LO54" s="273"/>
      <c r="LP54" s="277"/>
      <c r="LQ54" s="277"/>
      <c r="LR54" s="272"/>
      <c r="LS54" s="272"/>
      <c r="LT54" s="278"/>
      <c r="LV54" s="269" t="str">
        <f aca="false">$B54</f>
        <v>Group H</v>
      </c>
      <c r="LW54" s="271"/>
      <c r="LX54" s="292"/>
      <c r="LY54" s="272"/>
      <c r="LZ54" s="275"/>
      <c r="MA54" s="276"/>
      <c r="MB54" s="273"/>
      <c r="MC54" s="277"/>
      <c r="MD54" s="277"/>
      <c r="ME54" s="272"/>
      <c r="MF54" s="272"/>
      <c r="MG54" s="278"/>
    </row>
    <row r="55" customFormat="false" ht="15.75" hidden="false" customHeight="false" outlineLevel="0" collapsed="false">
      <c r="B55" s="279" t="n">
        <f aca="false">INDEX(Groups!$C$7:$C$65,MATCH(C55,Groups!$D$7:$D$65,0))</f>
        <v>2</v>
      </c>
      <c r="C55" s="280" t="str">
        <f aca="false">CalcH!$P$22</f>
        <v>Spain</v>
      </c>
      <c r="D55" s="281" t="n">
        <f aca="false">INDEX(Groups!$C$7:$C$65,MATCH(E55,Groups!$D$7:$D$65,0))</f>
        <v>69</v>
      </c>
      <c r="E55" s="280" t="str">
        <f aca="false">CalcH!$Q$22</f>
        <v>Cape Verde</v>
      </c>
      <c r="F55" s="282" t="n">
        <f aca="false">CalcH!$R$22</f>
        <v>3</v>
      </c>
      <c r="G55" s="283" t="n">
        <f aca="false">CalcH!$S$22</f>
        <v>0</v>
      </c>
      <c r="I55" s="279" t="n">
        <f aca="false">$B55</f>
        <v>2</v>
      </c>
      <c r="J55" s="280" t="str">
        <f aca="false">$C55</f>
        <v>Spain</v>
      </c>
      <c r="K55" s="281" t="n">
        <f aca="false">$D55</f>
        <v>69</v>
      </c>
      <c r="L55" s="280" t="str">
        <f aca="false">$E55</f>
        <v>Cape Verde</v>
      </c>
      <c r="M55" s="284"/>
      <c r="N55" s="284"/>
      <c r="O55" s="285"/>
      <c r="P55" s="281" t="str">
        <f aca="false">IF(($F55&lt;&gt;"")*($G55&lt;&gt;"")*(M55&lt;&gt;"")*(N55&lt;&gt;""),($F55&gt;$G55)*(M55&gt;N55)+($F55=$G55)*(M55=N55)+($F55&lt;$G55)*(M55&lt;N55),"")</f>
        <v/>
      </c>
      <c r="Q55" s="281" t="str">
        <f aca="false">IF((P55&lt;&gt;""),IF(OR($F55&lt;&gt;$G55,PrSettings!$M$4="●"),(($F55-$G55)=(M55-N55))*1,0),"")</f>
        <v/>
      </c>
      <c r="R55" s="281" t="str">
        <f aca="false">IF((P55&lt;&gt;""),($F55=M55)*($G55=N55),"")</f>
        <v/>
      </c>
      <c r="S55" s="281" t="str">
        <f aca="false">IF(P55&lt;&gt;"",IF(ABS($F55-$G55)&gt;=PrSettings!$M$7,(ABS($F55-$G55-M55+N55)&lt;=1)*1,IF(AND(P55,$F55=$G55,$F55&gt;=PrSettings!$M$6),(ABS(M55-$F55)&lt;=1)*1,IF(AND(P55,$F55+$G55&gt;=PrSettings!$M$8),(ABS(M55-$F55)+ABS(N55-$G55)&lt;=1)*1,""))),"")</f>
        <v/>
      </c>
      <c r="T55" s="286"/>
      <c r="V55" s="279" t="n">
        <f aca="false">$B55</f>
        <v>2</v>
      </c>
      <c r="W55" s="280" t="str">
        <f aca="false">$C55</f>
        <v>Spain</v>
      </c>
      <c r="X55" s="281" t="n">
        <f aca="false">$D55</f>
        <v>69</v>
      </c>
      <c r="Y55" s="280" t="str">
        <f aca="false">$E55</f>
        <v>Cape Verde</v>
      </c>
      <c r="Z55" s="284"/>
      <c r="AA55" s="284"/>
      <c r="AB55" s="285"/>
      <c r="AC55" s="281" t="str">
        <f aca="false">IF(($F55&lt;&gt;"")*($G55&lt;&gt;"")*(Z55&lt;&gt;"")*(AA55&lt;&gt;""),($F55&gt;$G55)*(Z55&gt;AA55)+($F55=$G55)*(Z55=AA55)+($F55&lt;$G55)*(Z55&lt;AA55),"")</f>
        <v/>
      </c>
      <c r="AD55" s="281" t="str">
        <f aca="false">IF((AC55&lt;&gt;""),IF(OR($F55&lt;&gt;$G55,PrSettings!$M$4="●"),(($F55-$G55)=(Z55-AA55))*1,0),"")</f>
        <v/>
      </c>
      <c r="AE55" s="281" t="str">
        <f aca="false">IF((AC55&lt;&gt;""),($F55=Z55)*($G55=AA55),"")</f>
        <v/>
      </c>
      <c r="AF55" s="281" t="str">
        <f aca="false">IF(AC55&lt;&gt;"",IF(ABS($F55-$G55)&gt;=PrSettings!$M$7,(ABS($F55-$G55-Z55+AA55)&lt;=1)*1,IF(AND(AC55,$F55=$G55,$F55&gt;=PrSettings!$M$6),(ABS(Z55-$F55)&lt;=1)*1,IF(AND(AC55,$F55+$G55&gt;=PrSettings!$M$8),(ABS(Z55-$F55)+ABS(AA55-$G55)&lt;=1)*1,""))),"")</f>
        <v/>
      </c>
      <c r="AG55" s="286"/>
      <c r="AI55" s="279" t="n">
        <f aca="false">$B55</f>
        <v>2</v>
      </c>
      <c r="AJ55" s="280" t="str">
        <f aca="false">$C55</f>
        <v>Spain</v>
      </c>
      <c r="AK55" s="281" t="n">
        <f aca="false">$D55</f>
        <v>69</v>
      </c>
      <c r="AL55" s="280" t="str">
        <f aca="false">$E55</f>
        <v>Cape Verde</v>
      </c>
      <c r="AM55" s="284"/>
      <c r="AN55" s="284"/>
      <c r="AO55" s="285"/>
      <c r="AP55" s="281" t="str">
        <f aca="false">IF(($F55&lt;&gt;"")*($G55&lt;&gt;"")*(AM55&lt;&gt;"")*(AN55&lt;&gt;""),($F55&gt;$G55)*(AM55&gt;AN55)+($F55=$G55)*(AM55=AN55)+($F55&lt;$G55)*(AM55&lt;AN55),"")</f>
        <v/>
      </c>
      <c r="AQ55" s="281" t="str">
        <f aca="false">IF((AP55&lt;&gt;""),IF(OR($F55&lt;&gt;$G55,PrSettings!$M$4="●"),(($F55-$G55)=(AM55-AN55))*1,0),"")</f>
        <v/>
      </c>
      <c r="AR55" s="281" t="str">
        <f aca="false">IF((AP55&lt;&gt;""),($F55=AM55)*($G55=AN55),"")</f>
        <v/>
      </c>
      <c r="AS55" s="281" t="str">
        <f aca="false">IF(AP55&lt;&gt;"",IF(ABS($F55-$G55)&gt;=PrSettings!$M$7,(ABS($F55-$G55-AM55+AN55)&lt;=1)*1,IF(AND(AP55,$F55=$G55,$F55&gt;=PrSettings!$M$6),(ABS(AM55-$F55)&lt;=1)*1,IF(AND(AP55,$F55+$G55&gt;=PrSettings!$M$8),(ABS(AM55-$F55)+ABS(AN55-$G55)&lt;=1)*1,""))),"")</f>
        <v/>
      </c>
      <c r="AT55" s="286"/>
      <c r="AV55" s="279" t="n">
        <f aca="false">$B55</f>
        <v>2</v>
      </c>
      <c r="AW55" s="280" t="str">
        <f aca="false">$C55</f>
        <v>Spain</v>
      </c>
      <c r="AX55" s="281" t="n">
        <f aca="false">$D55</f>
        <v>69</v>
      </c>
      <c r="AY55" s="280" t="str">
        <f aca="false">$E55</f>
        <v>Cape Verde</v>
      </c>
      <c r="AZ55" s="284"/>
      <c r="BA55" s="284"/>
      <c r="BB55" s="285"/>
      <c r="BC55" s="281" t="str">
        <f aca="false">IF(($F55&lt;&gt;"")*($G55&lt;&gt;"")*(AZ55&lt;&gt;"")*(BA55&lt;&gt;""),($F55&gt;$G55)*(AZ55&gt;BA55)+($F55=$G55)*(AZ55=BA55)+($F55&lt;$G55)*(AZ55&lt;BA55),"")</f>
        <v/>
      </c>
      <c r="BD55" s="281" t="str">
        <f aca="false">IF((BC55&lt;&gt;""),IF(OR($F55&lt;&gt;$G55,PrSettings!$M$4="●"),(($F55-$G55)=(AZ55-BA55))*1,0),"")</f>
        <v/>
      </c>
      <c r="BE55" s="281" t="str">
        <f aca="false">IF((BC55&lt;&gt;""),($F55=AZ55)*($G55=BA55),"")</f>
        <v/>
      </c>
      <c r="BF55" s="281" t="str">
        <f aca="false">IF(BC55&lt;&gt;"",IF(ABS($F55-$G55)&gt;=PrSettings!$M$7,(ABS($F55-$G55-AZ55+BA55)&lt;=1)*1,IF(AND(BC55,$F55=$G55,$F55&gt;=PrSettings!$M$6),(ABS(AZ55-$F55)&lt;=1)*1,IF(AND(BC55,$F55+$G55&gt;=PrSettings!$M$8),(ABS(AZ55-$F55)+ABS(BA55-$G55)&lt;=1)*1,""))),"")</f>
        <v/>
      </c>
      <c r="BG55" s="286"/>
      <c r="BI55" s="279" t="n">
        <f aca="false">$B55</f>
        <v>2</v>
      </c>
      <c r="BJ55" s="280" t="str">
        <f aca="false">$C55</f>
        <v>Spain</v>
      </c>
      <c r="BK55" s="281" t="n">
        <f aca="false">$D55</f>
        <v>69</v>
      </c>
      <c r="BL55" s="280" t="str">
        <f aca="false">$E55</f>
        <v>Cape Verde</v>
      </c>
      <c r="BM55" s="284"/>
      <c r="BN55" s="284"/>
      <c r="BO55" s="285"/>
      <c r="BP55" s="281" t="str">
        <f aca="false">IF(($F55&lt;&gt;"")*($G55&lt;&gt;"")*(BM55&lt;&gt;"")*(BN55&lt;&gt;""),($F55&gt;$G55)*(BM55&gt;BN55)+($F55=$G55)*(BM55=BN55)+($F55&lt;$G55)*(BM55&lt;BN55),"")</f>
        <v/>
      </c>
      <c r="BQ55" s="281" t="str">
        <f aca="false">IF((BP55&lt;&gt;""),IF(OR($F55&lt;&gt;$G55,PrSettings!$M$4="●"),(($F55-$G55)=(BM55-BN55))*1,0),"")</f>
        <v/>
      </c>
      <c r="BR55" s="281" t="str">
        <f aca="false">IF((BP55&lt;&gt;""),($F55=BM55)*($G55=BN55),"")</f>
        <v/>
      </c>
      <c r="BS55" s="281" t="str">
        <f aca="false">IF(BP55&lt;&gt;"",IF(ABS($F55-$G55)&gt;=PrSettings!$M$7,(ABS($F55-$G55-BM55+BN55)&lt;=1)*1,IF(AND(BP55,$F55=$G55,$F55&gt;=PrSettings!$M$6),(ABS(BM55-$F55)&lt;=1)*1,IF(AND(BP55,$F55+$G55&gt;=PrSettings!$M$8),(ABS(BM55-$F55)+ABS(BN55-$G55)&lt;=1)*1,""))),"")</f>
        <v/>
      </c>
      <c r="BT55" s="286"/>
      <c r="BV55" s="279" t="n">
        <f aca="false">$B55</f>
        <v>2</v>
      </c>
      <c r="BW55" s="280" t="str">
        <f aca="false">$C55</f>
        <v>Spain</v>
      </c>
      <c r="BX55" s="281" t="n">
        <f aca="false">$D55</f>
        <v>69</v>
      </c>
      <c r="BY55" s="280" t="str">
        <f aca="false">$E55</f>
        <v>Cape Verde</v>
      </c>
      <c r="BZ55" s="284"/>
      <c r="CA55" s="284"/>
      <c r="CB55" s="285"/>
      <c r="CC55" s="281" t="str">
        <f aca="false">IF(($F55&lt;&gt;"")*($G55&lt;&gt;"")*(BZ55&lt;&gt;"")*(CA55&lt;&gt;""),($F55&gt;$G55)*(BZ55&gt;CA55)+($F55=$G55)*(BZ55=CA55)+($F55&lt;$G55)*(BZ55&lt;CA55),"")</f>
        <v/>
      </c>
      <c r="CD55" s="281" t="str">
        <f aca="false">IF((CC55&lt;&gt;""),IF(OR($F55&lt;&gt;$G55,PrSettings!$M$4="●"),(($F55-$G55)=(BZ55-CA55))*1,0),"")</f>
        <v/>
      </c>
      <c r="CE55" s="281" t="str">
        <f aca="false">IF((CC55&lt;&gt;""),($F55=BZ55)*($G55=CA55),"")</f>
        <v/>
      </c>
      <c r="CF55" s="281" t="str">
        <f aca="false">IF(CC55&lt;&gt;"",IF(ABS($F55-$G55)&gt;=PrSettings!$M$7,(ABS($F55-$G55-BZ55+CA55)&lt;=1)*1,IF(AND(CC55,$F55=$G55,$F55&gt;=PrSettings!$M$6),(ABS(BZ55-$F55)&lt;=1)*1,IF(AND(CC55,$F55+$G55&gt;=PrSettings!$M$8),(ABS(BZ55-$F55)+ABS(CA55-$G55)&lt;=1)*1,""))),"")</f>
        <v/>
      </c>
      <c r="CG55" s="286"/>
      <c r="CI55" s="279" t="n">
        <f aca="false">$B55</f>
        <v>2</v>
      </c>
      <c r="CJ55" s="280" t="str">
        <f aca="false">$C55</f>
        <v>Spain</v>
      </c>
      <c r="CK55" s="281" t="n">
        <f aca="false">$D55</f>
        <v>69</v>
      </c>
      <c r="CL55" s="280" t="str">
        <f aca="false">$E55</f>
        <v>Cape Verde</v>
      </c>
      <c r="CM55" s="284"/>
      <c r="CN55" s="284"/>
      <c r="CO55" s="285"/>
      <c r="CP55" s="281" t="str">
        <f aca="false">IF(($F55&lt;&gt;"")*($G55&lt;&gt;"")*(CM55&lt;&gt;"")*(CN55&lt;&gt;""),($F55&gt;$G55)*(CM55&gt;CN55)+($F55=$G55)*(CM55=CN55)+($F55&lt;$G55)*(CM55&lt;CN55),"")</f>
        <v/>
      </c>
      <c r="CQ55" s="281" t="str">
        <f aca="false">IF((CP55&lt;&gt;""),IF(OR($F55&lt;&gt;$G55,PrSettings!$M$4="●"),(($F55-$G55)=(CM55-CN55))*1,0),"")</f>
        <v/>
      </c>
      <c r="CR55" s="281" t="str">
        <f aca="false">IF((CP55&lt;&gt;""),($F55=CM55)*($G55=CN55),"")</f>
        <v/>
      </c>
      <c r="CS55" s="281" t="str">
        <f aca="false">IF(CP55&lt;&gt;"",IF(ABS($F55-$G55)&gt;=PrSettings!$M$7,(ABS($F55-$G55-CM55+CN55)&lt;=1)*1,IF(AND(CP55,$F55=$G55,$F55&gt;=PrSettings!$M$6),(ABS(CM55-$F55)&lt;=1)*1,IF(AND(CP55,$F55+$G55&gt;=PrSettings!$M$8),(ABS(CM55-$F55)+ABS(CN55-$G55)&lt;=1)*1,""))),"")</f>
        <v/>
      </c>
      <c r="CT55" s="286"/>
      <c r="CV55" s="279" t="n">
        <f aca="false">$B55</f>
        <v>2</v>
      </c>
      <c r="CW55" s="280" t="str">
        <f aca="false">$C55</f>
        <v>Spain</v>
      </c>
      <c r="CX55" s="281" t="n">
        <f aca="false">$D55</f>
        <v>69</v>
      </c>
      <c r="CY55" s="280" t="str">
        <f aca="false">$E55</f>
        <v>Cape Verde</v>
      </c>
      <c r="CZ55" s="284"/>
      <c r="DA55" s="284"/>
      <c r="DB55" s="285"/>
      <c r="DC55" s="281" t="str">
        <f aca="false">IF(($F55&lt;&gt;"")*($G55&lt;&gt;"")*(CZ55&lt;&gt;"")*(DA55&lt;&gt;""),($F55&gt;$G55)*(CZ55&gt;DA55)+($F55=$G55)*(CZ55=DA55)+($F55&lt;$G55)*(CZ55&lt;DA55),"")</f>
        <v/>
      </c>
      <c r="DD55" s="281" t="str">
        <f aca="false">IF((DC55&lt;&gt;""),IF(OR($F55&lt;&gt;$G55,PrSettings!$M$4="●"),(($F55-$G55)=(CZ55-DA55))*1,0),"")</f>
        <v/>
      </c>
      <c r="DE55" s="281" t="str">
        <f aca="false">IF((DC55&lt;&gt;""),($F55=CZ55)*($G55=DA55),"")</f>
        <v/>
      </c>
      <c r="DF55" s="281" t="str">
        <f aca="false">IF(DC55&lt;&gt;"",IF(ABS($F55-$G55)&gt;=PrSettings!$M$7,(ABS($F55-$G55-CZ55+DA55)&lt;=1)*1,IF(AND(DC55,$F55=$G55,$F55&gt;=PrSettings!$M$6),(ABS(CZ55-$F55)&lt;=1)*1,IF(AND(DC55,$F55+$G55&gt;=PrSettings!$M$8),(ABS(CZ55-$F55)+ABS(DA55-$G55)&lt;=1)*1,""))),"")</f>
        <v/>
      </c>
      <c r="DG55" s="286"/>
      <c r="DI55" s="279" t="n">
        <f aca="false">$B55</f>
        <v>2</v>
      </c>
      <c r="DJ55" s="280" t="str">
        <f aca="false">$C55</f>
        <v>Spain</v>
      </c>
      <c r="DK55" s="281" t="n">
        <f aca="false">$D55</f>
        <v>69</v>
      </c>
      <c r="DL55" s="280" t="str">
        <f aca="false">$E55</f>
        <v>Cape Verde</v>
      </c>
      <c r="DM55" s="284"/>
      <c r="DN55" s="284"/>
      <c r="DO55" s="285"/>
      <c r="DP55" s="281" t="str">
        <f aca="false">IF(($F55&lt;&gt;"")*($G55&lt;&gt;"")*(DM55&lt;&gt;"")*(DN55&lt;&gt;""),($F55&gt;$G55)*(DM55&gt;DN55)+($F55=$G55)*(DM55=DN55)+($F55&lt;$G55)*(DM55&lt;DN55),"")</f>
        <v/>
      </c>
      <c r="DQ55" s="281" t="str">
        <f aca="false">IF((DP55&lt;&gt;""),IF(OR($F55&lt;&gt;$G55,PrSettings!$M$4="●"),(($F55-$G55)=(DM55-DN55))*1,0),"")</f>
        <v/>
      </c>
      <c r="DR55" s="281" t="str">
        <f aca="false">IF((DP55&lt;&gt;""),($F55=DM55)*($G55=DN55),"")</f>
        <v/>
      </c>
      <c r="DS55" s="281" t="str">
        <f aca="false">IF(DP55&lt;&gt;"",IF(ABS($F55-$G55)&gt;=PrSettings!$M$7,(ABS($F55-$G55-DM55+DN55)&lt;=1)*1,IF(AND(DP55,$F55=$G55,$F55&gt;=PrSettings!$M$6),(ABS(DM55-$F55)&lt;=1)*1,IF(AND(DP55,$F55+$G55&gt;=PrSettings!$M$8),(ABS(DM55-$F55)+ABS(DN55-$G55)&lt;=1)*1,""))),"")</f>
        <v/>
      </c>
      <c r="DT55" s="286"/>
      <c r="DV55" s="279" t="n">
        <f aca="false">$B55</f>
        <v>2</v>
      </c>
      <c r="DW55" s="280" t="str">
        <f aca="false">$C55</f>
        <v>Spain</v>
      </c>
      <c r="DX55" s="281" t="n">
        <f aca="false">$D55</f>
        <v>69</v>
      </c>
      <c r="DY55" s="280" t="str">
        <f aca="false">$E55</f>
        <v>Cape Verde</v>
      </c>
      <c r="DZ55" s="284"/>
      <c r="EA55" s="284"/>
      <c r="EB55" s="285"/>
      <c r="EC55" s="281" t="str">
        <f aca="false">IF(($F55&lt;&gt;"")*($G55&lt;&gt;"")*(DZ55&lt;&gt;"")*(EA55&lt;&gt;""),($F55&gt;$G55)*(DZ55&gt;EA55)+($F55=$G55)*(DZ55=EA55)+($F55&lt;$G55)*(DZ55&lt;EA55),"")</f>
        <v/>
      </c>
      <c r="ED55" s="281" t="str">
        <f aca="false">IF((EC55&lt;&gt;""),IF(OR($F55&lt;&gt;$G55,PrSettings!$M$4="●"),(($F55-$G55)=(DZ55-EA55))*1,0),"")</f>
        <v/>
      </c>
      <c r="EE55" s="281" t="str">
        <f aca="false">IF((EC55&lt;&gt;""),($F55=DZ55)*($G55=EA55),"")</f>
        <v/>
      </c>
      <c r="EF55" s="281" t="str">
        <f aca="false">IF(EC55&lt;&gt;"",IF(ABS($F55-$G55)&gt;=PrSettings!$M$7,(ABS($F55-$G55-DZ55+EA55)&lt;=1)*1,IF(AND(EC55,$F55=$G55,$F55&gt;=PrSettings!$M$6),(ABS(DZ55-$F55)&lt;=1)*1,IF(AND(EC55,$F55+$G55&gt;=PrSettings!$M$8),(ABS(DZ55-$F55)+ABS(EA55-$G55)&lt;=1)*1,""))),"")</f>
        <v/>
      </c>
      <c r="EG55" s="286"/>
      <c r="EI55" s="279" t="n">
        <f aca="false">$B55</f>
        <v>2</v>
      </c>
      <c r="EJ55" s="280" t="str">
        <f aca="false">$C55</f>
        <v>Spain</v>
      </c>
      <c r="EK55" s="281" t="n">
        <f aca="false">$D55</f>
        <v>69</v>
      </c>
      <c r="EL55" s="280" t="str">
        <f aca="false">$E55</f>
        <v>Cape Verde</v>
      </c>
      <c r="EM55" s="284"/>
      <c r="EN55" s="284"/>
      <c r="EO55" s="285"/>
      <c r="EP55" s="281" t="str">
        <f aca="false">IF(($F55&lt;&gt;"")*($G55&lt;&gt;"")*(EM55&lt;&gt;"")*(EN55&lt;&gt;""),($F55&gt;$G55)*(EM55&gt;EN55)+($F55=$G55)*(EM55=EN55)+($F55&lt;$G55)*(EM55&lt;EN55),"")</f>
        <v/>
      </c>
      <c r="EQ55" s="281" t="str">
        <f aca="false">IF((EP55&lt;&gt;""),IF(OR($F55&lt;&gt;$G55,PrSettings!$M$4="●"),(($F55-$G55)=(EM55-EN55))*1,0),"")</f>
        <v/>
      </c>
      <c r="ER55" s="281" t="str">
        <f aca="false">IF((EP55&lt;&gt;""),($F55=EM55)*($G55=EN55),"")</f>
        <v/>
      </c>
      <c r="ES55" s="281" t="str">
        <f aca="false">IF(EP55&lt;&gt;"",IF(ABS($F55-$G55)&gt;=PrSettings!$M$7,(ABS($F55-$G55-EM55+EN55)&lt;=1)*1,IF(AND(EP55,$F55=$G55,$F55&gt;=PrSettings!$M$6),(ABS(EM55-$F55)&lt;=1)*1,IF(AND(EP55,$F55+$G55&gt;=PrSettings!$M$8),(ABS(EM55-$F55)+ABS(EN55-$G55)&lt;=1)*1,""))),"")</f>
        <v/>
      </c>
      <c r="ET55" s="286"/>
      <c r="EV55" s="279" t="n">
        <f aca="false">$B55</f>
        <v>2</v>
      </c>
      <c r="EW55" s="280" t="str">
        <f aca="false">$C55</f>
        <v>Spain</v>
      </c>
      <c r="EX55" s="281" t="n">
        <f aca="false">$D55</f>
        <v>69</v>
      </c>
      <c r="EY55" s="280" t="str">
        <f aca="false">$E55</f>
        <v>Cape Verde</v>
      </c>
      <c r="EZ55" s="284"/>
      <c r="FA55" s="284"/>
      <c r="FB55" s="285"/>
      <c r="FC55" s="281" t="str">
        <f aca="false">IF(($F55&lt;&gt;"")*($G55&lt;&gt;"")*(EZ55&lt;&gt;"")*(FA55&lt;&gt;""),($F55&gt;$G55)*(EZ55&gt;FA55)+($F55=$G55)*(EZ55=FA55)+($F55&lt;$G55)*(EZ55&lt;FA55),"")</f>
        <v/>
      </c>
      <c r="FD55" s="281" t="str">
        <f aca="false">IF((FC55&lt;&gt;""),IF(OR($F55&lt;&gt;$G55,PrSettings!$M$4="●"),(($F55-$G55)=(EZ55-FA55))*1,0),"")</f>
        <v/>
      </c>
      <c r="FE55" s="281" t="str">
        <f aca="false">IF((FC55&lt;&gt;""),($F55=EZ55)*($G55=FA55),"")</f>
        <v/>
      </c>
      <c r="FF55" s="281" t="str">
        <f aca="false">IF(FC55&lt;&gt;"",IF(ABS($F55-$G55)&gt;=PrSettings!$M$7,(ABS($F55-$G55-EZ55+FA55)&lt;=1)*1,IF(AND(FC55,$F55=$G55,$F55&gt;=PrSettings!$M$6),(ABS(EZ55-$F55)&lt;=1)*1,IF(AND(FC55,$F55+$G55&gt;=PrSettings!$M$8),(ABS(EZ55-$F55)+ABS(FA55-$G55)&lt;=1)*1,""))),"")</f>
        <v/>
      </c>
      <c r="FG55" s="286"/>
      <c r="FI55" s="279" t="n">
        <f aca="false">$B55</f>
        <v>2</v>
      </c>
      <c r="FJ55" s="280" t="str">
        <f aca="false">$C55</f>
        <v>Spain</v>
      </c>
      <c r="FK55" s="281" t="n">
        <f aca="false">$D55</f>
        <v>69</v>
      </c>
      <c r="FL55" s="280" t="str">
        <f aca="false">$E55</f>
        <v>Cape Verde</v>
      </c>
      <c r="FM55" s="284"/>
      <c r="FN55" s="284"/>
      <c r="FO55" s="285"/>
      <c r="FP55" s="281" t="str">
        <f aca="false">IF(($F55&lt;&gt;"")*($G55&lt;&gt;"")*(FM55&lt;&gt;"")*(FN55&lt;&gt;""),($F55&gt;$G55)*(FM55&gt;FN55)+($F55=$G55)*(FM55=FN55)+($F55&lt;$G55)*(FM55&lt;FN55),"")</f>
        <v/>
      </c>
      <c r="FQ55" s="281" t="str">
        <f aca="false">IF((FP55&lt;&gt;""),IF(OR($F55&lt;&gt;$G55,PrSettings!$M$4="●"),(($F55-$G55)=(FM55-FN55))*1,0),"")</f>
        <v/>
      </c>
      <c r="FR55" s="281" t="str">
        <f aca="false">IF((FP55&lt;&gt;""),($F55=FM55)*($G55=FN55),"")</f>
        <v/>
      </c>
      <c r="FS55" s="281" t="str">
        <f aca="false">IF(FP55&lt;&gt;"",IF(ABS($F55-$G55)&gt;=PrSettings!$M$7,(ABS($F55-$G55-FM55+FN55)&lt;=1)*1,IF(AND(FP55,$F55=$G55,$F55&gt;=PrSettings!$M$6),(ABS(FM55-$F55)&lt;=1)*1,IF(AND(FP55,$F55+$G55&gt;=PrSettings!$M$8),(ABS(FM55-$F55)+ABS(FN55-$G55)&lt;=1)*1,""))),"")</f>
        <v/>
      </c>
      <c r="FT55" s="286"/>
      <c r="FV55" s="279" t="n">
        <f aca="false">$B55</f>
        <v>2</v>
      </c>
      <c r="FW55" s="280" t="str">
        <f aca="false">$C55</f>
        <v>Spain</v>
      </c>
      <c r="FX55" s="281" t="n">
        <f aca="false">$D55</f>
        <v>69</v>
      </c>
      <c r="FY55" s="280" t="str">
        <f aca="false">$E55</f>
        <v>Cape Verde</v>
      </c>
      <c r="FZ55" s="284"/>
      <c r="GA55" s="284"/>
      <c r="GB55" s="285"/>
      <c r="GC55" s="281" t="str">
        <f aca="false">IF(($F55&lt;&gt;"")*($G55&lt;&gt;"")*(FZ55&lt;&gt;"")*(GA55&lt;&gt;""),($F55&gt;$G55)*(FZ55&gt;GA55)+($F55=$G55)*(FZ55=GA55)+($F55&lt;$G55)*(FZ55&lt;GA55),"")</f>
        <v/>
      </c>
      <c r="GD55" s="281" t="str">
        <f aca="false">IF((GC55&lt;&gt;""),IF(OR($F55&lt;&gt;$G55,PrSettings!$M$4="●"),(($F55-$G55)=(FZ55-GA55))*1,0),"")</f>
        <v/>
      </c>
      <c r="GE55" s="281" t="str">
        <f aca="false">IF((GC55&lt;&gt;""),($F55=FZ55)*($G55=GA55),"")</f>
        <v/>
      </c>
      <c r="GF55" s="281" t="str">
        <f aca="false">IF(GC55&lt;&gt;"",IF(ABS($F55-$G55)&gt;=PrSettings!$M$7,(ABS($F55-$G55-FZ55+GA55)&lt;=1)*1,IF(AND(GC55,$F55=$G55,$F55&gt;=PrSettings!$M$6),(ABS(FZ55-$F55)&lt;=1)*1,IF(AND(GC55,$F55+$G55&gt;=PrSettings!$M$8),(ABS(FZ55-$F55)+ABS(GA55-$G55)&lt;=1)*1,""))),"")</f>
        <v/>
      </c>
      <c r="GG55" s="286"/>
      <c r="GI55" s="279" t="n">
        <f aca="false">$B55</f>
        <v>2</v>
      </c>
      <c r="GJ55" s="280" t="str">
        <f aca="false">$C55</f>
        <v>Spain</v>
      </c>
      <c r="GK55" s="281" t="n">
        <f aca="false">$D55</f>
        <v>69</v>
      </c>
      <c r="GL55" s="280" t="str">
        <f aca="false">$E55</f>
        <v>Cape Verde</v>
      </c>
      <c r="GM55" s="284"/>
      <c r="GN55" s="284"/>
      <c r="GO55" s="285"/>
      <c r="GP55" s="281" t="str">
        <f aca="false">IF(($F55&lt;&gt;"")*($G55&lt;&gt;"")*(GM55&lt;&gt;"")*(GN55&lt;&gt;""),($F55&gt;$G55)*(GM55&gt;GN55)+($F55=$G55)*(GM55=GN55)+($F55&lt;$G55)*(GM55&lt;GN55),"")</f>
        <v/>
      </c>
      <c r="GQ55" s="281" t="str">
        <f aca="false">IF((GP55&lt;&gt;""),IF(OR($F55&lt;&gt;$G55,PrSettings!$M$4="●"),(($F55-$G55)=(GM55-GN55))*1,0),"")</f>
        <v/>
      </c>
      <c r="GR55" s="281" t="str">
        <f aca="false">IF((GP55&lt;&gt;""),($F55=GM55)*($G55=GN55),"")</f>
        <v/>
      </c>
      <c r="GS55" s="281" t="str">
        <f aca="false">IF(GP55&lt;&gt;"",IF(ABS($F55-$G55)&gt;=PrSettings!$M$7,(ABS($F55-$G55-GM55+GN55)&lt;=1)*1,IF(AND(GP55,$F55=$G55,$F55&gt;=PrSettings!$M$6),(ABS(GM55-$F55)&lt;=1)*1,IF(AND(GP55,$F55+$G55&gt;=PrSettings!$M$8),(ABS(GM55-$F55)+ABS(GN55-$G55)&lt;=1)*1,""))),"")</f>
        <v/>
      </c>
      <c r="GT55" s="286"/>
      <c r="GV55" s="279" t="n">
        <f aca="false">$B55</f>
        <v>2</v>
      </c>
      <c r="GW55" s="280" t="str">
        <f aca="false">$C55</f>
        <v>Spain</v>
      </c>
      <c r="GX55" s="281" t="n">
        <f aca="false">$D55</f>
        <v>69</v>
      </c>
      <c r="GY55" s="280" t="str">
        <f aca="false">$E55</f>
        <v>Cape Verde</v>
      </c>
      <c r="GZ55" s="284"/>
      <c r="HA55" s="284"/>
      <c r="HB55" s="285"/>
      <c r="HC55" s="281" t="str">
        <f aca="false">IF(($F55&lt;&gt;"")*($G55&lt;&gt;"")*(GZ55&lt;&gt;"")*(HA55&lt;&gt;""),($F55&gt;$G55)*(GZ55&gt;HA55)+($F55=$G55)*(GZ55=HA55)+($F55&lt;$G55)*(GZ55&lt;HA55),"")</f>
        <v/>
      </c>
      <c r="HD55" s="281" t="str">
        <f aca="false">IF((HC55&lt;&gt;""),IF(OR($F55&lt;&gt;$G55,PrSettings!$M$4="●"),(($F55-$G55)=(GZ55-HA55))*1,0),"")</f>
        <v/>
      </c>
      <c r="HE55" s="281" t="str">
        <f aca="false">IF((HC55&lt;&gt;""),($F55=GZ55)*($G55=HA55),"")</f>
        <v/>
      </c>
      <c r="HF55" s="281" t="str">
        <f aca="false">IF(HC55&lt;&gt;"",IF(ABS($F55-$G55)&gt;=PrSettings!$M$7,(ABS($F55-$G55-GZ55+HA55)&lt;=1)*1,IF(AND(HC55,$F55=$G55,$F55&gt;=PrSettings!$M$6),(ABS(GZ55-$F55)&lt;=1)*1,IF(AND(HC55,$F55+$G55&gt;=PrSettings!$M$8),(ABS(GZ55-$F55)+ABS(HA55-$G55)&lt;=1)*1,""))),"")</f>
        <v/>
      </c>
      <c r="HG55" s="286"/>
      <c r="HI55" s="279" t="n">
        <f aca="false">$B55</f>
        <v>2</v>
      </c>
      <c r="HJ55" s="280" t="str">
        <f aca="false">$C55</f>
        <v>Spain</v>
      </c>
      <c r="HK55" s="281" t="n">
        <f aca="false">$D55</f>
        <v>69</v>
      </c>
      <c r="HL55" s="280" t="str">
        <f aca="false">$E55</f>
        <v>Cape Verde</v>
      </c>
      <c r="HM55" s="284"/>
      <c r="HN55" s="284"/>
      <c r="HO55" s="285"/>
      <c r="HP55" s="281" t="str">
        <f aca="false">IF(($F55&lt;&gt;"")*($G55&lt;&gt;"")*(HM55&lt;&gt;"")*(HN55&lt;&gt;""),($F55&gt;$G55)*(HM55&gt;HN55)+($F55=$G55)*(HM55=HN55)+($F55&lt;$G55)*(HM55&lt;HN55),"")</f>
        <v/>
      </c>
      <c r="HQ55" s="281" t="str">
        <f aca="false">IF((HP55&lt;&gt;""),IF(OR($F55&lt;&gt;$G55,PrSettings!$M$4="●"),(($F55-$G55)=(HM55-HN55))*1,0),"")</f>
        <v/>
      </c>
      <c r="HR55" s="281" t="str">
        <f aca="false">IF((HP55&lt;&gt;""),($F55=HM55)*($G55=HN55),"")</f>
        <v/>
      </c>
      <c r="HS55" s="281" t="str">
        <f aca="false">IF(HP55&lt;&gt;"",IF(ABS($F55-$G55)&gt;=PrSettings!$M$7,(ABS($F55-$G55-HM55+HN55)&lt;=1)*1,IF(AND(HP55,$F55=$G55,$F55&gt;=PrSettings!$M$6),(ABS(HM55-$F55)&lt;=1)*1,IF(AND(HP55,$F55+$G55&gt;=PrSettings!$M$8),(ABS(HM55-$F55)+ABS(HN55-$G55)&lt;=1)*1,""))),"")</f>
        <v/>
      </c>
      <c r="HT55" s="286"/>
      <c r="HV55" s="279" t="n">
        <f aca="false">$B55</f>
        <v>2</v>
      </c>
      <c r="HW55" s="280" t="str">
        <f aca="false">$C55</f>
        <v>Spain</v>
      </c>
      <c r="HX55" s="281" t="n">
        <f aca="false">$D55</f>
        <v>69</v>
      </c>
      <c r="HY55" s="280" t="str">
        <f aca="false">$E55</f>
        <v>Cape Verde</v>
      </c>
      <c r="HZ55" s="284"/>
      <c r="IA55" s="284"/>
      <c r="IB55" s="285"/>
      <c r="IC55" s="281" t="str">
        <f aca="false">IF(($F55&lt;&gt;"")*($G55&lt;&gt;"")*(HZ55&lt;&gt;"")*(IA55&lt;&gt;""),($F55&gt;$G55)*(HZ55&gt;IA55)+($F55=$G55)*(HZ55=IA55)+($F55&lt;$G55)*(HZ55&lt;IA55),"")</f>
        <v/>
      </c>
      <c r="ID55" s="281" t="str">
        <f aca="false">IF((IC55&lt;&gt;""),IF(OR($F55&lt;&gt;$G55,PrSettings!$M$4="●"),(($F55-$G55)=(HZ55-IA55))*1,0),"")</f>
        <v/>
      </c>
      <c r="IE55" s="281" t="str">
        <f aca="false">IF((IC55&lt;&gt;""),($F55=HZ55)*($G55=IA55),"")</f>
        <v/>
      </c>
      <c r="IF55" s="281" t="str">
        <f aca="false">IF(IC55&lt;&gt;"",IF(ABS($F55-$G55)&gt;=PrSettings!$M$7,(ABS($F55-$G55-HZ55+IA55)&lt;=1)*1,IF(AND(IC55,$F55=$G55,$F55&gt;=PrSettings!$M$6),(ABS(HZ55-$F55)&lt;=1)*1,IF(AND(IC55,$F55+$G55&gt;=PrSettings!$M$8),(ABS(HZ55-$F55)+ABS(IA55-$G55)&lt;=1)*1,""))),"")</f>
        <v/>
      </c>
      <c r="IG55" s="286"/>
      <c r="II55" s="279" t="n">
        <f aca="false">$B55</f>
        <v>2</v>
      </c>
      <c r="IJ55" s="280" t="str">
        <f aca="false">$C55</f>
        <v>Spain</v>
      </c>
      <c r="IK55" s="281" t="n">
        <f aca="false">$D55</f>
        <v>69</v>
      </c>
      <c r="IL55" s="280" t="str">
        <f aca="false">$E55</f>
        <v>Cape Verde</v>
      </c>
      <c r="IM55" s="284"/>
      <c r="IN55" s="284"/>
      <c r="IO55" s="285"/>
      <c r="IP55" s="281" t="str">
        <f aca="false">IF(($F55&lt;&gt;"")*($G55&lt;&gt;"")*(IM55&lt;&gt;"")*(IN55&lt;&gt;""),($F55&gt;$G55)*(IM55&gt;IN55)+($F55=$G55)*(IM55=IN55)+($F55&lt;$G55)*(IM55&lt;IN55),"")</f>
        <v/>
      </c>
      <c r="IQ55" s="281" t="str">
        <f aca="false">IF((IP55&lt;&gt;""),IF(OR($F55&lt;&gt;$G55,PrSettings!$M$4="●"),(($F55-$G55)=(IM55-IN55))*1,0),"")</f>
        <v/>
      </c>
      <c r="IR55" s="281" t="str">
        <f aca="false">IF((IP55&lt;&gt;""),($F55=IM55)*($G55=IN55),"")</f>
        <v/>
      </c>
      <c r="IS55" s="281" t="str">
        <f aca="false">IF(IP55&lt;&gt;"",IF(ABS($F55-$G55)&gt;=PrSettings!$M$7,(ABS($F55-$G55-IM55+IN55)&lt;=1)*1,IF(AND(IP55,$F55=$G55,$F55&gt;=PrSettings!$M$6),(ABS(IM55-$F55)&lt;=1)*1,IF(AND(IP55,$F55+$G55&gt;=PrSettings!$M$8),(ABS(IM55-$F55)+ABS(IN55-$G55)&lt;=1)*1,""))),"")</f>
        <v/>
      </c>
      <c r="IT55" s="286"/>
      <c r="IV55" s="279" t="n">
        <f aca="false">$B55</f>
        <v>2</v>
      </c>
      <c r="IW55" s="280" t="str">
        <f aca="false">$C55</f>
        <v>Spain</v>
      </c>
      <c r="IX55" s="281" t="n">
        <f aca="false">$D55</f>
        <v>69</v>
      </c>
      <c r="IY55" s="280" t="str">
        <f aca="false">$E55</f>
        <v>Cape Verde</v>
      </c>
      <c r="IZ55" s="284"/>
      <c r="JA55" s="284"/>
      <c r="JB55" s="285"/>
      <c r="JC55" s="281" t="str">
        <f aca="false">IF(($F55&lt;&gt;"")*($G55&lt;&gt;"")*(IZ55&lt;&gt;"")*(JA55&lt;&gt;""),($F55&gt;$G55)*(IZ55&gt;JA55)+($F55=$G55)*(IZ55=JA55)+($F55&lt;$G55)*(IZ55&lt;JA55),"")</f>
        <v/>
      </c>
      <c r="JD55" s="281" t="str">
        <f aca="false">IF((JC55&lt;&gt;""),IF(OR($F55&lt;&gt;$G55,PrSettings!$M$4="●"),(($F55-$G55)=(IZ55-JA55))*1,0),"")</f>
        <v/>
      </c>
      <c r="JE55" s="281" t="str">
        <f aca="false">IF((JC55&lt;&gt;""),($F55=IZ55)*($G55=JA55),"")</f>
        <v/>
      </c>
      <c r="JF55" s="281" t="str">
        <f aca="false">IF(JC55&lt;&gt;"",IF(ABS($F55-$G55)&gt;=PrSettings!$M$7,(ABS($F55-$G55-IZ55+JA55)&lt;=1)*1,IF(AND(JC55,$F55=$G55,$F55&gt;=PrSettings!$M$6),(ABS(IZ55-$F55)&lt;=1)*1,IF(AND(JC55,$F55+$G55&gt;=PrSettings!$M$8),(ABS(IZ55-$F55)+ABS(JA55-$G55)&lt;=1)*1,""))),"")</f>
        <v/>
      </c>
      <c r="JG55" s="286"/>
      <c r="JI55" s="279" t="n">
        <f aca="false">$B55</f>
        <v>2</v>
      </c>
      <c r="JJ55" s="280" t="str">
        <f aca="false">$C55</f>
        <v>Spain</v>
      </c>
      <c r="JK55" s="281" t="n">
        <f aca="false">$D55</f>
        <v>69</v>
      </c>
      <c r="JL55" s="280" t="str">
        <f aca="false">$E55</f>
        <v>Cape Verde</v>
      </c>
      <c r="JM55" s="284"/>
      <c r="JN55" s="284"/>
      <c r="JO55" s="285"/>
      <c r="JP55" s="281" t="str">
        <f aca="false">IF(($F55&lt;&gt;"")*($G55&lt;&gt;"")*(JM55&lt;&gt;"")*(JN55&lt;&gt;""),($F55&gt;$G55)*(JM55&gt;JN55)+($F55=$G55)*(JM55=JN55)+($F55&lt;$G55)*(JM55&lt;JN55),"")</f>
        <v/>
      </c>
      <c r="JQ55" s="281" t="str">
        <f aca="false">IF((JP55&lt;&gt;""),IF(OR($F55&lt;&gt;$G55,PrSettings!$M$4="●"),(($F55-$G55)=(JM55-JN55))*1,0),"")</f>
        <v/>
      </c>
      <c r="JR55" s="281" t="str">
        <f aca="false">IF((JP55&lt;&gt;""),($F55=JM55)*($G55=JN55),"")</f>
        <v/>
      </c>
      <c r="JS55" s="281" t="str">
        <f aca="false">IF(JP55&lt;&gt;"",IF(ABS($F55-$G55)&gt;=PrSettings!$M$7,(ABS($F55-$G55-JM55+JN55)&lt;=1)*1,IF(AND(JP55,$F55=$G55,$F55&gt;=PrSettings!$M$6),(ABS(JM55-$F55)&lt;=1)*1,IF(AND(JP55,$F55+$G55&gt;=PrSettings!$M$8),(ABS(JM55-$F55)+ABS(JN55-$G55)&lt;=1)*1,""))),"")</f>
        <v/>
      </c>
      <c r="JT55" s="286"/>
      <c r="JV55" s="279" t="n">
        <f aca="false">$B55</f>
        <v>2</v>
      </c>
      <c r="JW55" s="280" t="str">
        <f aca="false">$C55</f>
        <v>Spain</v>
      </c>
      <c r="JX55" s="281" t="n">
        <f aca="false">$D55</f>
        <v>69</v>
      </c>
      <c r="JY55" s="280" t="str">
        <f aca="false">$E55</f>
        <v>Cape Verde</v>
      </c>
      <c r="JZ55" s="284"/>
      <c r="KA55" s="284"/>
      <c r="KB55" s="285"/>
      <c r="KC55" s="281" t="str">
        <f aca="false">IF(($F55&lt;&gt;"")*($G55&lt;&gt;"")*(JZ55&lt;&gt;"")*(KA55&lt;&gt;""),($F55&gt;$G55)*(JZ55&gt;KA55)+($F55=$G55)*(JZ55=KA55)+($F55&lt;$G55)*(JZ55&lt;KA55),"")</f>
        <v/>
      </c>
      <c r="KD55" s="281" t="str">
        <f aca="false">IF((KC55&lt;&gt;""),IF(OR($F55&lt;&gt;$G55,PrSettings!$M$4="●"),(($F55-$G55)=(JZ55-KA55))*1,0),"")</f>
        <v/>
      </c>
      <c r="KE55" s="281" t="str">
        <f aca="false">IF((KC55&lt;&gt;""),($F55=JZ55)*($G55=KA55),"")</f>
        <v/>
      </c>
      <c r="KF55" s="281" t="str">
        <f aca="false">IF(KC55&lt;&gt;"",IF(ABS($F55-$G55)&gt;=PrSettings!$M$7,(ABS($F55-$G55-JZ55+KA55)&lt;=1)*1,IF(AND(KC55,$F55=$G55,$F55&gt;=PrSettings!$M$6),(ABS(JZ55-$F55)&lt;=1)*1,IF(AND(KC55,$F55+$G55&gt;=PrSettings!$M$8),(ABS(JZ55-$F55)+ABS(KA55-$G55)&lt;=1)*1,""))),"")</f>
        <v/>
      </c>
      <c r="KG55" s="286"/>
      <c r="KI55" s="279" t="n">
        <f aca="false">$B55</f>
        <v>2</v>
      </c>
      <c r="KJ55" s="280" t="str">
        <f aca="false">$C55</f>
        <v>Spain</v>
      </c>
      <c r="KK55" s="281" t="n">
        <f aca="false">$D55</f>
        <v>69</v>
      </c>
      <c r="KL55" s="280" t="str">
        <f aca="false">$E55</f>
        <v>Cape Verde</v>
      </c>
      <c r="KM55" s="284"/>
      <c r="KN55" s="284"/>
      <c r="KO55" s="285"/>
      <c r="KP55" s="281" t="str">
        <f aca="false">IF(($F55&lt;&gt;"")*($G55&lt;&gt;"")*(KM55&lt;&gt;"")*(KN55&lt;&gt;""),($F55&gt;$G55)*(KM55&gt;KN55)+($F55=$G55)*(KM55=KN55)+($F55&lt;$G55)*(KM55&lt;KN55),"")</f>
        <v/>
      </c>
      <c r="KQ55" s="281" t="str">
        <f aca="false">IF((KP55&lt;&gt;""),IF(OR($F55&lt;&gt;$G55,PrSettings!$M$4="●"),(($F55-$G55)=(KM55-KN55))*1,0),"")</f>
        <v/>
      </c>
      <c r="KR55" s="281" t="str">
        <f aca="false">IF((KP55&lt;&gt;""),($F55=KM55)*($G55=KN55),"")</f>
        <v/>
      </c>
      <c r="KS55" s="281" t="str">
        <f aca="false">IF(KP55&lt;&gt;"",IF(ABS($F55-$G55)&gt;=PrSettings!$M$7,(ABS($F55-$G55-KM55+KN55)&lt;=1)*1,IF(AND(KP55,$F55=$G55,$F55&gt;=PrSettings!$M$6),(ABS(KM55-$F55)&lt;=1)*1,IF(AND(KP55,$F55+$G55&gt;=PrSettings!$M$8),(ABS(KM55-$F55)+ABS(KN55-$G55)&lt;=1)*1,""))),"")</f>
        <v/>
      </c>
      <c r="KT55" s="286"/>
      <c r="KV55" s="279" t="n">
        <f aca="false">$B55</f>
        <v>2</v>
      </c>
      <c r="KW55" s="280" t="str">
        <f aca="false">$C55</f>
        <v>Spain</v>
      </c>
      <c r="KX55" s="281" t="n">
        <f aca="false">$D55</f>
        <v>69</v>
      </c>
      <c r="KY55" s="280" t="str">
        <f aca="false">$E55</f>
        <v>Cape Verde</v>
      </c>
      <c r="KZ55" s="284"/>
      <c r="LA55" s="284"/>
      <c r="LB55" s="285"/>
      <c r="LC55" s="281" t="str">
        <f aca="false">IF(($F55&lt;&gt;"")*($G55&lt;&gt;"")*(KZ55&lt;&gt;"")*(LA55&lt;&gt;""),($F55&gt;$G55)*(KZ55&gt;LA55)+($F55=$G55)*(KZ55=LA55)+($F55&lt;$G55)*(KZ55&lt;LA55),"")</f>
        <v/>
      </c>
      <c r="LD55" s="281" t="str">
        <f aca="false">IF((LC55&lt;&gt;""),IF(OR($F55&lt;&gt;$G55,PrSettings!$M$4="●"),(($F55-$G55)=(KZ55-LA55))*1,0),"")</f>
        <v/>
      </c>
      <c r="LE55" s="281" t="str">
        <f aca="false">IF((LC55&lt;&gt;""),($F55=KZ55)*($G55=LA55),"")</f>
        <v/>
      </c>
      <c r="LF55" s="281" t="str">
        <f aca="false">IF(LC55&lt;&gt;"",IF(ABS($F55-$G55)&gt;=PrSettings!$M$7,(ABS($F55-$G55-KZ55+LA55)&lt;=1)*1,IF(AND(LC55,$F55=$G55,$F55&gt;=PrSettings!$M$6),(ABS(KZ55-$F55)&lt;=1)*1,IF(AND(LC55,$F55+$G55&gt;=PrSettings!$M$8),(ABS(KZ55-$F55)+ABS(LA55-$G55)&lt;=1)*1,""))),"")</f>
        <v/>
      </c>
      <c r="LG55" s="286"/>
      <c r="LI55" s="279" t="n">
        <f aca="false">$B55</f>
        <v>2</v>
      </c>
      <c r="LJ55" s="280" t="str">
        <f aca="false">$C55</f>
        <v>Spain</v>
      </c>
      <c r="LK55" s="281" t="n">
        <f aca="false">$D55</f>
        <v>69</v>
      </c>
      <c r="LL55" s="280" t="str">
        <f aca="false">$E55</f>
        <v>Cape Verde</v>
      </c>
      <c r="LM55" s="284"/>
      <c r="LN55" s="284"/>
      <c r="LO55" s="285"/>
      <c r="LP55" s="281" t="str">
        <f aca="false">IF(($F55&lt;&gt;"")*($G55&lt;&gt;"")*(LM55&lt;&gt;"")*(LN55&lt;&gt;""),($F55&gt;$G55)*(LM55&gt;LN55)+($F55=$G55)*(LM55=LN55)+($F55&lt;$G55)*(LM55&lt;LN55),"")</f>
        <v/>
      </c>
      <c r="LQ55" s="281" t="str">
        <f aca="false">IF((LP55&lt;&gt;""),IF(OR($F55&lt;&gt;$G55,PrSettings!$M$4="●"),(($F55-$G55)=(LM55-LN55))*1,0),"")</f>
        <v/>
      </c>
      <c r="LR55" s="281" t="str">
        <f aca="false">IF((LP55&lt;&gt;""),($F55=LM55)*($G55=LN55),"")</f>
        <v/>
      </c>
      <c r="LS55" s="281" t="str">
        <f aca="false">IF(LP55&lt;&gt;"",IF(ABS($F55-$G55)&gt;=PrSettings!$M$7,(ABS($F55-$G55-LM55+LN55)&lt;=1)*1,IF(AND(LP55,$F55=$G55,$F55&gt;=PrSettings!$M$6),(ABS(LM55-$F55)&lt;=1)*1,IF(AND(LP55,$F55+$G55&gt;=PrSettings!$M$8),(ABS(LM55-$F55)+ABS(LN55-$G55)&lt;=1)*1,""))),"")</f>
        <v/>
      </c>
      <c r="LT55" s="286"/>
      <c r="LV55" s="279" t="n">
        <f aca="false">$B55</f>
        <v>2</v>
      </c>
      <c r="LW55" s="280" t="str">
        <f aca="false">$C55</f>
        <v>Spain</v>
      </c>
      <c r="LX55" s="281" t="n">
        <f aca="false">$D55</f>
        <v>69</v>
      </c>
      <c r="LY55" s="280" t="str">
        <f aca="false">$E55</f>
        <v>Cape Verde</v>
      </c>
      <c r="LZ55" s="284"/>
      <c r="MA55" s="284"/>
      <c r="MB55" s="285"/>
      <c r="MC55" s="281" t="str">
        <f aca="false">IF(($F55&lt;&gt;"")*($G55&lt;&gt;"")*(LZ55&lt;&gt;"")*(MA55&lt;&gt;""),($F55&gt;$G55)*(LZ55&gt;MA55)+($F55=$G55)*(LZ55=MA55)+($F55&lt;$G55)*(LZ55&lt;MA55),"")</f>
        <v/>
      </c>
      <c r="MD55" s="281" t="str">
        <f aca="false">IF((MC55&lt;&gt;""),IF(OR($F55&lt;&gt;$G55,PrSettings!$M$4="●"),(($F55-$G55)=(LZ55-MA55))*1,0),"")</f>
        <v/>
      </c>
      <c r="ME55" s="281" t="str">
        <f aca="false">IF((MC55&lt;&gt;""),($F55=LZ55)*($G55=MA55),"")</f>
        <v/>
      </c>
      <c r="MF55" s="281" t="str">
        <f aca="false">IF(MC55&lt;&gt;"",IF(ABS($F55-$G55)&gt;=PrSettings!$M$7,(ABS($F55-$G55-LZ55+MA55)&lt;=1)*1,IF(AND(MC55,$F55=$G55,$F55&gt;=PrSettings!$M$6),(ABS(LZ55-$F55)&lt;=1)*1,IF(AND(MC55,$F55+$G55&gt;=PrSettings!$M$8),(ABS(LZ55-$F55)+ABS(MA55-$G55)&lt;=1)*1,""))),"")</f>
        <v/>
      </c>
      <c r="MG55" s="286"/>
    </row>
    <row r="56" customFormat="false" ht="15.75" hidden="false" customHeight="false" outlineLevel="0" collapsed="false">
      <c r="B56" s="279" t="n">
        <f aca="false">INDEX(Groups!$C$7:$C$65,MATCH(C56,Groups!$D$7:$D$65,0))</f>
        <v>61</v>
      </c>
      <c r="C56" s="280" t="str">
        <f aca="false">CalcH!$P$23</f>
        <v>Saudi Arabia</v>
      </c>
      <c r="D56" s="281" t="n">
        <f aca="false">INDEX(Groups!$C$7:$C$65,MATCH(E56,Groups!$D$7:$D$65,0))</f>
        <v>17</v>
      </c>
      <c r="E56" s="280" t="str">
        <f aca="false">CalcH!$Q$23</f>
        <v>Uruguay</v>
      </c>
      <c r="F56" s="287" t="n">
        <f aca="false">CalcH!$R$23</f>
        <v>0</v>
      </c>
      <c r="G56" s="283" t="n">
        <f aca="false">CalcH!$S$23</f>
        <v>2</v>
      </c>
      <c r="I56" s="279" t="n">
        <f aca="false">$B56</f>
        <v>61</v>
      </c>
      <c r="J56" s="280" t="str">
        <f aca="false">$C56</f>
        <v>Saudi Arabia</v>
      </c>
      <c r="K56" s="281" t="n">
        <f aca="false">$D56</f>
        <v>17</v>
      </c>
      <c r="L56" s="280" t="str">
        <f aca="false">$E56</f>
        <v>Uruguay</v>
      </c>
      <c r="M56" s="284"/>
      <c r="N56" s="284"/>
      <c r="O56" s="288"/>
      <c r="P56" s="281" t="str">
        <f aca="false">IF(($F56&lt;&gt;"")*($G56&lt;&gt;"")*(M56&lt;&gt;"")*(N56&lt;&gt;""),($F56&gt;$G56)*(M56&gt;N56)+($F56=$G56)*(M56=N56)+($F56&lt;$G56)*(M56&lt;N56),"")</f>
        <v/>
      </c>
      <c r="Q56" s="281" t="str">
        <f aca="false">IF((P56&lt;&gt;""),IF(OR($F56&lt;&gt;$G56,PrSettings!$M$4="●"),(($F56-$G56)=(M56-N56))*1,0),"")</f>
        <v/>
      </c>
      <c r="R56" s="281" t="str">
        <f aca="false">IF((P56&lt;&gt;""),($F56=M56)*($G56=N56),"")</f>
        <v/>
      </c>
      <c r="S56" s="281" t="str">
        <f aca="false">IF(P56&lt;&gt;"",IF(ABS($F56-$G56)&gt;=PrSettings!$M$7,(ABS($F56-$G56-M56+N56)&lt;=1)*1,IF(AND(P56,$F56=$G56,$F56&gt;=PrSettings!$M$6),(ABS(M56-$F56)&lt;=1)*1,IF(AND(P56,$F56+$G56&gt;=PrSettings!$M$8),(ABS(M56-$F56)+ABS(N56-$G56)&lt;=1)*1,""))),"")</f>
        <v/>
      </c>
      <c r="T56" s="289"/>
      <c r="V56" s="279" t="n">
        <f aca="false">$B56</f>
        <v>61</v>
      </c>
      <c r="W56" s="280" t="str">
        <f aca="false">$C56</f>
        <v>Saudi Arabia</v>
      </c>
      <c r="X56" s="281" t="n">
        <f aca="false">$D56</f>
        <v>17</v>
      </c>
      <c r="Y56" s="280" t="str">
        <f aca="false">$E56</f>
        <v>Uruguay</v>
      </c>
      <c r="Z56" s="284"/>
      <c r="AA56" s="284"/>
      <c r="AB56" s="288"/>
      <c r="AC56" s="281" t="str">
        <f aca="false">IF(($F56&lt;&gt;"")*($G56&lt;&gt;"")*(Z56&lt;&gt;"")*(AA56&lt;&gt;""),($F56&gt;$G56)*(Z56&gt;AA56)+($F56=$G56)*(Z56=AA56)+($F56&lt;$G56)*(Z56&lt;AA56),"")</f>
        <v/>
      </c>
      <c r="AD56" s="281" t="str">
        <f aca="false">IF((AC56&lt;&gt;""),IF(OR($F56&lt;&gt;$G56,PrSettings!$M$4="●"),(($F56-$G56)=(Z56-AA56))*1,0),"")</f>
        <v/>
      </c>
      <c r="AE56" s="281" t="str">
        <f aca="false">IF((AC56&lt;&gt;""),($F56=Z56)*($G56=AA56),"")</f>
        <v/>
      </c>
      <c r="AF56" s="281" t="str">
        <f aca="false">IF(AC56&lt;&gt;"",IF(ABS($F56-$G56)&gt;=PrSettings!$M$7,(ABS($F56-$G56-Z56+AA56)&lt;=1)*1,IF(AND(AC56,$F56=$G56,$F56&gt;=PrSettings!$M$6),(ABS(Z56-$F56)&lt;=1)*1,IF(AND(AC56,$F56+$G56&gt;=PrSettings!$M$8),(ABS(Z56-$F56)+ABS(AA56-$G56)&lt;=1)*1,""))),"")</f>
        <v/>
      </c>
      <c r="AG56" s="289"/>
      <c r="AI56" s="279" t="n">
        <f aca="false">$B56</f>
        <v>61</v>
      </c>
      <c r="AJ56" s="280" t="str">
        <f aca="false">$C56</f>
        <v>Saudi Arabia</v>
      </c>
      <c r="AK56" s="281" t="n">
        <f aca="false">$D56</f>
        <v>17</v>
      </c>
      <c r="AL56" s="280" t="str">
        <f aca="false">$E56</f>
        <v>Uruguay</v>
      </c>
      <c r="AM56" s="284"/>
      <c r="AN56" s="284"/>
      <c r="AO56" s="288"/>
      <c r="AP56" s="281" t="str">
        <f aca="false">IF(($F56&lt;&gt;"")*($G56&lt;&gt;"")*(AM56&lt;&gt;"")*(AN56&lt;&gt;""),($F56&gt;$G56)*(AM56&gt;AN56)+($F56=$G56)*(AM56=AN56)+($F56&lt;$G56)*(AM56&lt;AN56),"")</f>
        <v/>
      </c>
      <c r="AQ56" s="281" t="str">
        <f aca="false">IF((AP56&lt;&gt;""),IF(OR($F56&lt;&gt;$G56,PrSettings!$M$4="●"),(($F56-$G56)=(AM56-AN56))*1,0),"")</f>
        <v/>
      </c>
      <c r="AR56" s="281" t="str">
        <f aca="false">IF((AP56&lt;&gt;""),($F56=AM56)*($G56=AN56),"")</f>
        <v/>
      </c>
      <c r="AS56" s="281" t="str">
        <f aca="false">IF(AP56&lt;&gt;"",IF(ABS($F56-$G56)&gt;=PrSettings!$M$7,(ABS($F56-$G56-AM56+AN56)&lt;=1)*1,IF(AND(AP56,$F56=$G56,$F56&gt;=PrSettings!$M$6),(ABS(AM56-$F56)&lt;=1)*1,IF(AND(AP56,$F56+$G56&gt;=PrSettings!$M$8),(ABS(AM56-$F56)+ABS(AN56-$G56)&lt;=1)*1,""))),"")</f>
        <v/>
      </c>
      <c r="AT56" s="289"/>
      <c r="AV56" s="279" t="n">
        <f aca="false">$B56</f>
        <v>61</v>
      </c>
      <c r="AW56" s="280" t="str">
        <f aca="false">$C56</f>
        <v>Saudi Arabia</v>
      </c>
      <c r="AX56" s="281" t="n">
        <f aca="false">$D56</f>
        <v>17</v>
      </c>
      <c r="AY56" s="280" t="str">
        <f aca="false">$E56</f>
        <v>Uruguay</v>
      </c>
      <c r="AZ56" s="284"/>
      <c r="BA56" s="284"/>
      <c r="BB56" s="288"/>
      <c r="BC56" s="281" t="str">
        <f aca="false">IF(($F56&lt;&gt;"")*($G56&lt;&gt;"")*(AZ56&lt;&gt;"")*(BA56&lt;&gt;""),($F56&gt;$G56)*(AZ56&gt;BA56)+($F56=$G56)*(AZ56=BA56)+($F56&lt;$G56)*(AZ56&lt;BA56),"")</f>
        <v/>
      </c>
      <c r="BD56" s="281" t="str">
        <f aca="false">IF((BC56&lt;&gt;""),IF(OR($F56&lt;&gt;$G56,PrSettings!$M$4="●"),(($F56-$G56)=(AZ56-BA56))*1,0),"")</f>
        <v/>
      </c>
      <c r="BE56" s="281" t="str">
        <f aca="false">IF((BC56&lt;&gt;""),($F56=AZ56)*($G56=BA56),"")</f>
        <v/>
      </c>
      <c r="BF56" s="281" t="str">
        <f aca="false">IF(BC56&lt;&gt;"",IF(ABS($F56-$G56)&gt;=PrSettings!$M$7,(ABS($F56-$G56-AZ56+BA56)&lt;=1)*1,IF(AND(BC56,$F56=$G56,$F56&gt;=PrSettings!$M$6),(ABS(AZ56-$F56)&lt;=1)*1,IF(AND(BC56,$F56+$G56&gt;=PrSettings!$M$8),(ABS(AZ56-$F56)+ABS(BA56-$G56)&lt;=1)*1,""))),"")</f>
        <v/>
      </c>
      <c r="BG56" s="289"/>
      <c r="BI56" s="279" t="n">
        <f aca="false">$B56</f>
        <v>61</v>
      </c>
      <c r="BJ56" s="280" t="str">
        <f aca="false">$C56</f>
        <v>Saudi Arabia</v>
      </c>
      <c r="BK56" s="281" t="n">
        <f aca="false">$D56</f>
        <v>17</v>
      </c>
      <c r="BL56" s="280" t="str">
        <f aca="false">$E56</f>
        <v>Uruguay</v>
      </c>
      <c r="BM56" s="284"/>
      <c r="BN56" s="284"/>
      <c r="BO56" s="288"/>
      <c r="BP56" s="281" t="str">
        <f aca="false">IF(($F56&lt;&gt;"")*($G56&lt;&gt;"")*(BM56&lt;&gt;"")*(BN56&lt;&gt;""),($F56&gt;$G56)*(BM56&gt;BN56)+($F56=$G56)*(BM56=BN56)+($F56&lt;$G56)*(BM56&lt;BN56),"")</f>
        <v/>
      </c>
      <c r="BQ56" s="281" t="str">
        <f aca="false">IF((BP56&lt;&gt;""),IF(OR($F56&lt;&gt;$G56,PrSettings!$M$4="●"),(($F56-$G56)=(BM56-BN56))*1,0),"")</f>
        <v/>
      </c>
      <c r="BR56" s="281" t="str">
        <f aca="false">IF((BP56&lt;&gt;""),($F56=BM56)*($G56=BN56),"")</f>
        <v/>
      </c>
      <c r="BS56" s="281" t="str">
        <f aca="false">IF(BP56&lt;&gt;"",IF(ABS($F56-$G56)&gt;=PrSettings!$M$7,(ABS($F56-$G56-BM56+BN56)&lt;=1)*1,IF(AND(BP56,$F56=$G56,$F56&gt;=PrSettings!$M$6),(ABS(BM56-$F56)&lt;=1)*1,IF(AND(BP56,$F56+$G56&gt;=PrSettings!$M$8),(ABS(BM56-$F56)+ABS(BN56-$G56)&lt;=1)*1,""))),"")</f>
        <v/>
      </c>
      <c r="BT56" s="289"/>
      <c r="BV56" s="279" t="n">
        <f aca="false">$B56</f>
        <v>61</v>
      </c>
      <c r="BW56" s="280" t="str">
        <f aca="false">$C56</f>
        <v>Saudi Arabia</v>
      </c>
      <c r="BX56" s="281" t="n">
        <f aca="false">$D56</f>
        <v>17</v>
      </c>
      <c r="BY56" s="280" t="str">
        <f aca="false">$E56</f>
        <v>Uruguay</v>
      </c>
      <c r="BZ56" s="284"/>
      <c r="CA56" s="284"/>
      <c r="CB56" s="288"/>
      <c r="CC56" s="281" t="str">
        <f aca="false">IF(($F56&lt;&gt;"")*($G56&lt;&gt;"")*(BZ56&lt;&gt;"")*(CA56&lt;&gt;""),($F56&gt;$G56)*(BZ56&gt;CA56)+($F56=$G56)*(BZ56=CA56)+($F56&lt;$G56)*(BZ56&lt;CA56),"")</f>
        <v/>
      </c>
      <c r="CD56" s="281" t="str">
        <f aca="false">IF((CC56&lt;&gt;""),IF(OR($F56&lt;&gt;$G56,PrSettings!$M$4="●"),(($F56-$G56)=(BZ56-CA56))*1,0),"")</f>
        <v/>
      </c>
      <c r="CE56" s="281" t="str">
        <f aca="false">IF((CC56&lt;&gt;""),($F56=BZ56)*($G56=CA56),"")</f>
        <v/>
      </c>
      <c r="CF56" s="281" t="str">
        <f aca="false">IF(CC56&lt;&gt;"",IF(ABS($F56-$G56)&gt;=PrSettings!$M$7,(ABS($F56-$G56-BZ56+CA56)&lt;=1)*1,IF(AND(CC56,$F56=$G56,$F56&gt;=PrSettings!$M$6),(ABS(BZ56-$F56)&lt;=1)*1,IF(AND(CC56,$F56+$G56&gt;=PrSettings!$M$8),(ABS(BZ56-$F56)+ABS(CA56-$G56)&lt;=1)*1,""))),"")</f>
        <v/>
      </c>
      <c r="CG56" s="289"/>
      <c r="CI56" s="279" t="n">
        <f aca="false">$B56</f>
        <v>61</v>
      </c>
      <c r="CJ56" s="280" t="str">
        <f aca="false">$C56</f>
        <v>Saudi Arabia</v>
      </c>
      <c r="CK56" s="281" t="n">
        <f aca="false">$D56</f>
        <v>17</v>
      </c>
      <c r="CL56" s="280" t="str">
        <f aca="false">$E56</f>
        <v>Uruguay</v>
      </c>
      <c r="CM56" s="284"/>
      <c r="CN56" s="284"/>
      <c r="CO56" s="288"/>
      <c r="CP56" s="281" t="str">
        <f aca="false">IF(($F56&lt;&gt;"")*($G56&lt;&gt;"")*(CM56&lt;&gt;"")*(CN56&lt;&gt;""),($F56&gt;$G56)*(CM56&gt;CN56)+($F56=$G56)*(CM56=CN56)+($F56&lt;$G56)*(CM56&lt;CN56),"")</f>
        <v/>
      </c>
      <c r="CQ56" s="281" t="str">
        <f aca="false">IF((CP56&lt;&gt;""),IF(OR($F56&lt;&gt;$G56,PrSettings!$M$4="●"),(($F56-$G56)=(CM56-CN56))*1,0),"")</f>
        <v/>
      </c>
      <c r="CR56" s="281" t="str">
        <f aca="false">IF((CP56&lt;&gt;""),($F56=CM56)*($G56=CN56),"")</f>
        <v/>
      </c>
      <c r="CS56" s="281" t="str">
        <f aca="false">IF(CP56&lt;&gt;"",IF(ABS($F56-$G56)&gt;=PrSettings!$M$7,(ABS($F56-$G56-CM56+CN56)&lt;=1)*1,IF(AND(CP56,$F56=$G56,$F56&gt;=PrSettings!$M$6),(ABS(CM56-$F56)&lt;=1)*1,IF(AND(CP56,$F56+$G56&gt;=PrSettings!$M$8),(ABS(CM56-$F56)+ABS(CN56-$G56)&lt;=1)*1,""))),"")</f>
        <v/>
      </c>
      <c r="CT56" s="289"/>
      <c r="CV56" s="279" t="n">
        <f aca="false">$B56</f>
        <v>61</v>
      </c>
      <c r="CW56" s="280" t="str">
        <f aca="false">$C56</f>
        <v>Saudi Arabia</v>
      </c>
      <c r="CX56" s="281" t="n">
        <f aca="false">$D56</f>
        <v>17</v>
      </c>
      <c r="CY56" s="280" t="str">
        <f aca="false">$E56</f>
        <v>Uruguay</v>
      </c>
      <c r="CZ56" s="284"/>
      <c r="DA56" s="284"/>
      <c r="DB56" s="288"/>
      <c r="DC56" s="281" t="str">
        <f aca="false">IF(($F56&lt;&gt;"")*($G56&lt;&gt;"")*(CZ56&lt;&gt;"")*(DA56&lt;&gt;""),($F56&gt;$G56)*(CZ56&gt;DA56)+($F56=$G56)*(CZ56=DA56)+($F56&lt;$G56)*(CZ56&lt;DA56),"")</f>
        <v/>
      </c>
      <c r="DD56" s="281" t="str">
        <f aca="false">IF((DC56&lt;&gt;""),IF(OR($F56&lt;&gt;$G56,PrSettings!$M$4="●"),(($F56-$G56)=(CZ56-DA56))*1,0),"")</f>
        <v/>
      </c>
      <c r="DE56" s="281" t="str">
        <f aca="false">IF((DC56&lt;&gt;""),($F56=CZ56)*($G56=DA56),"")</f>
        <v/>
      </c>
      <c r="DF56" s="281" t="str">
        <f aca="false">IF(DC56&lt;&gt;"",IF(ABS($F56-$G56)&gt;=PrSettings!$M$7,(ABS($F56-$G56-CZ56+DA56)&lt;=1)*1,IF(AND(DC56,$F56=$G56,$F56&gt;=PrSettings!$M$6),(ABS(CZ56-$F56)&lt;=1)*1,IF(AND(DC56,$F56+$G56&gt;=PrSettings!$M$8),(ABS(CZ56-$F56)+ABS(DA56-$G56)&lt;=1)*1,""))),"")</f>
        <v/>
      </c>
      <c r="DG56" s="289"/>
      <c r="DI56" s="279" t="n">
        <f aca="false">$B56</f>
        <v>61</v>
      </c>
      <c r="DJ56" s="280" t="str">
        <f aca="false">$C56</f>
        <v>Saudi Arabia</v>
      </c>
      <c r="DK56" s="281" t="n">
        <f aca="false">$D56</f>
        <v>17</v>
      </c>
      <c r="DL56" s="280" t="str">
        <f aca="false">$E56</f>
        <v>Uruguay</v>
      </c>
      <c r="DM56" s="284"/>
      <c r="DN56" s="284"/>
      <c r="DO56" s="288"/>
      <c r="DP56" s="281" t="str">
        <f aca="false">IF(($F56&lt;&gt;"")*($G56&lt;&gt;"")*(DM56&lt;&gt;"")*(DN56&lt;&gt;""),($F56&gt;$G56)*(DM56&gt;DN56)+($F56=$G56)*(DM56=DN56)+($F56&lt;$G56)*(DM56&lt;DN56),"")</f>
        <v/>
      </c>
      <c r="DQ56" s="281" t="str">
        <f aca="false">IF((DP56&lt;&gt;""),IF(OR($F56&lt;&gt;$G56,PrSettings!$M$4="●"),(($F56-$G56)=(DM56-DN56))*1,0),"")</f>
        <v/>
      </c>
      <c r="DR56" s="281" t="str">
        <f aca="false">IF((DP56&lt;&gt;""),($F56=DM56)*($G56=DN56),"")</f>
        <v/>
      </c>
      <c r="DS56" s="281" t="str">
        <f aca="false">IF(DP56&lt;&gt;"",IF(ABS($F56-$G56)&gt;=PrSettings!$M$7,(ABS($F56-$G56-DM56+DN56)&lt;=1)*1,IF(AND(DP56,$F56=$G56,$F56&gt;=PrSettings!$M$6),(ABS(DM56-$F56)&lt;=1)*1,IF(AND(DP56,$F56+$G56&gt;=PrSettings!$M$8),(ABS(DM56-$F56)+ABS(DN56-$G56)&lt;=1)*1,""))),"")</f>
        <v/>
      </c>
      <c r="DT56" s="289"/>
      <c r="DV56" s="279" t="n">
        <f aca="false">$B56</f>
        <v>61</v>
      </c>
      <c r="DW56" s="280" t="str">
        <f aca="false">$C56</f>
        <v>Saudi Arabia</v>
      </c>
      <c r="DX56" s="281" t="n">
        <f aca="false">$D56</f>
        <v>17</v>
      </c>
      <c r="DY56" s="280" t="str">
        <f aca="false">$E56</f>
        <v>Uruguay</v>
      </c>
      <c r="DZ56" s="284"/>
      <c r="EA56" s="284"/>
      <c r="EB56" s="288"/>
      <c r="EC56" s="281" t="str">
        <f aca="false">IF(($F56&lt;&gt;"")*($G56&lt;&gt;"")*(DZ56&lt;&gt;"")*(EA56&lt;&gt;""),($F56&gt;$G56)*(DZ56&gt;EA56)+($F56=$G56)*(DZ56=EA56)+($F56&lt;$G56)*(DZ56&lt;EA56),"")</f>
        <v/>
      </c>
      <c r="ED56" s="281" t="str">
        <f aca="false">IF((EC56&lt;&gt;""),IF(OR($F56&lt;&gt;$G56,PrSettings!$M$4="●"),(($F56-$G56)=(DZ56-EA56))*1,0),"")</f>
        <v/>
      </c>
      <c r="EE56" s="281" t="str">
        <f aca="false">IF((EC56&lt;&gt;""),($F56=DZ56)*($G56=EA56),"")</f>
        <v/>
      </c>
      <c r="EF56" s="281" t="str">
        <f aca="false">IF(EC56&lt;&gt;"",IF(ABS($F56-$G56)&gt;=PrSettings!$M$7,(ABS($F56-$G56-DZ56+EA56)&lt;=1)*1,IF(AND(EC56,$F56=$G56,$F56&gt;=PrSettings!$M$6),(ABS(DZ56-$F56)&lt;=1)*1,IF(AND(EC56,$F56+$G56&gt;=PrSettings!$M$8),(ABS(DZ56-$F56)+ABS(EA56-$G56)&lt;=1)*1,""))),"")</f>
        <v/>
      </c>
      <c r="EG56" s="289"/>
      <c r="EI56" s="279" t="n">
        <f aca="false">$B56</f>
        <v>61</v>
      </c>
      <c r="EJ56" s="280" t="str">
        <f aca="false">$C56</f>
        <v>Saudi Arabia</v>
      </c>
      <c r="EK56" s="281" t="n">
        <f aca="false">$D56</f>
        <v>17</v>
      </c>
      <c r="EL56" s="280" t="str">
        <f aca="false">$E56</f>
        <v>Uruguay</v>
      </c>
      <c r="EM56" s="284"/>
      <c r="EN56" s="284"/>
      <c r="EO56" s="288"/>
      <c r="EP56" s="281" t="str">
        <f aca="false">IF(($F56&lt;&gt;"")*($G56&lt;&gt;"")*(EM56&lt;&gt;"")*(EN56&lt;&gt;""),($F56&gt;$G56)*(EM56&gt;EN56)+($F56=$G56)*(EM56=EN56)+($F56&lt;$G56)*(EM56&lt;EN56),"")</f>
        <v/>
      </c>
      <c r="EQ56" s="281" t="str">
        <f aca="false">IF((EP56&lt;&gt;""),IF(OR($F56&lt;&gt;$G56,PrSettings!$M$4="●"),(($F56-$G56)=(EM56-EN56))*1,0),"")</f>
        <v/>
      </c>
      <c r="ER56" s="281" t="str">
        <f aca="false">IF((EP56&lt;&gt;""),($F56=EM56)*($G56=EN56),"")</f>
        <v/>
      </c>
      <c r="ES56" s="281" t="str">
        <f aca="false">IF(EP56&lt;&gt;"",IF(ABS($F56-$G56)&gt;=PrSettings!$M$7,(ABS($F56-$G56-EM56+EN56)&lt;=1)*1,IF(AND(EP56,$F56=$G56,$F56&gt;=PrSettings!$M$6),(ABS(EM56-$F56)&lt;=1)*1,IF(AND(EP56,$F56+$G56&gt;=PrSettings!$M$8),(ABS(EM56-$F56)+ABS(EN56-$G56)&lt;=1)*1,""))),"")</f>
        <v/>
      </c>
      <c r="ET56" s="289"/>
      <c r="EV56" s="279" t="n">
        <f aca="false">$B56</f>
        <v>61</v>
      </c>
      <c r="EW56" s="280" t="str">
        <f aca="false">$C56</f>
        <v>Saudi Arabia</v>
      </c>
      <c r="EX56" s="281" t="n">
        <f aca="false">$D56</f>
        <v>17</v>
      </c>
      <c r="EY56" s="280" t="str">
        <f aca="false">$E56</f>
        <v>Uruguay</v>
      </c>
      <c r="EZ56" s="284"/>
      <c r="FA56" s="284"/>
      <c r="FB56" s="288"/>
      <c r="FC56" s="281" t="str">
        <f aca="false">IF(($F56&lt;&gt;"")*($G56&lt;&gt;"")*(EZ56&lt;&gt;"")*(FA56&lt;&gt;""),($F56&gt;$G56)*(EZ56&gt;FA56)+($F56=$G56)*(EZ56=FA56)+($F56&lt;$G56)*(EZ56&lt;FA56),"")</f>
        <v/>
      </c>
      <c r="FD56" s="281" t="str">
        <f aca="false">IF((FC56&lt;&gt;""),IF(OR($F56&lt;&gt;$G56,PrSettings!$M$4="●"),(($F56-$G56)=(EZ56-FA56))*1,0),"")</f>
        <v/>
      </c>
      <c r="FE56" s="281" t="str">
        <f aca="false">IF((FC56&lt;&gt;""),($F56=EZ56)*($G56=FA56),"")</f>
        <v/>
      </c>
      <c r="FF56" s="281" t="str">
        <f aca="false">IF(FC56&lt;&gt;"",IF(ABS($F56-$G56)&gt;=PrSettings!$M$7,(ABS($F56-$G56-EZ56+FA56)&lt;=1)*1,IF(AND(FC56,$F56=$G56,$F56&gt;=PrSettings!$M$6),(ABS(EZ56-$F56)&lt;=1)*1,IF(AND(FC56,$F56+$G56&gt;=PrSettings!$M$8),(ABS(EZ56-$F56)+ABS(FA56-$G56)&lt;=1)*1,""))),"")</f>
        <v/>
      </c>
      <c r="FG56" s="289"/>
      <c r="FI56" s="279" t="n">
        <f aca="false">$B56</f>
        <v>61</v>
      </c>
      <c r="FJ56" s="280" t="str">
        <f aca="false">$C56</f>
        <v>Saudi Arabia</v>
      </c>
      <c r="FK56" s="281" t="n">
        <f aca="false">$D56</f>
        <v>17</v>
      </c>
      <c r="FL56" s="280" t="str">
        <f aca="false">$E56</f>
        <v>Uruguay</v>
      </c>
      <c r="FM56" s="284"/>
      <c r="FN56" s="284"/>
      <c r="FO56" s="288"/>
      <c r="FP56" s="281" t="str">
        <f aca="false">IF(($F56&lt;&gt;"")*($G56&lt;&gt;"")*(FM56&lt;&gt;"")*(FN56&lt;&gt;""),($F56&gt;$G56)*(FM56&gt;FN56)+($F56=$G56)*(FM56=FN56)+($F56&lt;$G56)*(FM56&lt;FN56),"")</f>
        <v/>
      </c>
      <c r="FQ56" s="281" t="str">
        <f aca="false">IF((FP56&lt;&gt;""),IF(OR($F56&lt;&gt;$G56,PrSettings!$M$4="●"),(($F56-$G56)=(FM56-FN56))*1,0),"")</f>
        <v/>
      </c>
      <c r="FR56" s="281" t="str">
        <f aca="false">IF((FP56&lt;&gt;""),($F56=FM56)*($G56=FN56),"")</f>
        <v/>
      </c>
      <c r="FS56" s="281" t="str">
        <f aca="false">IF(FP56&lt;&gt;"",IF(ABS($F56-$G56)&gt;=PrSettings!$M$7,(ABS($F56-$G56-FM56+FN56)&lt;=1)*1,IF(AND(FP56,$F56=$G56,$F56&gt;=PrSettings!$M$6),(ABS(FM56-$F56)&lt;=1)*1,IF(AND(FP56,$F56+$G56&gt;=PrSettings!$M$8),(ABS(FM56-$F56)+ABS(FN56-$G56)&lt;=1)*1,""))),"")</f>
        <v/>
      </c>
      <c r="FT56" s="289"/>
      <c r="FV56" s="279" t="n">
        <f aca="false">$B56</f>
        <v>61</v>
      </c>
      <c r="FW56" s="280" t="str">
        <f aca="false">$C56</f>
        <v>Saudi Arabia</v>
      </c>
      <c r="FX56" s="281" t="n">
        <f aca="false">$D56</f>
        <v>17</v>
      </c>
      <c r="FY56" s="280" t="str">
        <f aca="false">$E56</f>
        <v>Uruguay</v>
      </c>
      <c r="FZ56" s="284"/>
      <c r="GA56" s="284"/>
      <c r="GB56" s="288"/>
      <c r="GC56" s="281" t="str">
        <f aca="false">IF(($F56&lt;&gt;"")*($G56&lt;&gt;"")*(FZ56&lt;&gt;"")*(GA56&lt;&gt;""),($F56&gt;$G56)*(FZ56&gt;GA56)+($F56=$G56)*(FZ56=GA56)+($F56&lt;$G56)*(FZ56&lt;GA56),"")</f>
        <v/>
      </c>
      <c r="GD56" s="281" t="str">
        <f aca="false">IF((GC56&lt;&gt;""),IF(OR($F56&lt;&gt;$G56,PrSettings!$M$4="●"),(($F56-$G56)=(FZ56-GA56))*1,0),"")</f>
        <v/>
      </c>
      <c r="GE56" s="281" t="str">
        <f aca="false">IF((GC56&lt;&gt;""),($F56=FZ56)*($G56=GA56),"")</f>
        <v/>
      </c>
      <c r="GF56" s="281" t="str">
        <f aca="false">IF(GC56&lt;&gt;"",IF(ABS($F56-$G56)&gt;=PrSettings!$M$7,(ABS($F56-$G56-FZ56+GA56)&lt;=1)*1,IF(AND(GC56,$F56=$G56,$F56&gt;=PrSettings!$M$6),(ABS(FZ56-$F56)&lt;=1)*1,IF(AND(GC56,$F56+$G56&gt;=PrSettings!$M$8),(ABS(FZ56-$F56)+ABS(GA56-$G56)&lt;=1)*1,""))),"")</f>
        <v/>
      </c>
      <c r="GG56" s="289"/>
      <c r="GI56" s="279" t="n">
        <f aca="false">$B56</f>
        <v>61</v>
      </c>
      <c r="GJ56" s="280" t="str">
        <f aca="false">$C56</f>
        <v>Saudi Arabia</v>
      </c>
      <c r="GK56" s="281" t="n">
        <f aca="false">$D56</f>
        <v>17</v>
      </c>
      <c r="GL56" s="280" t="str">
        <f aca="false">$E56</f>
        <v>Uruguay</v>
      </c>
      <c r="GM56" s="284"/>
      <c r="GN56" s="284"/>
      <c r="GO56" s="288"/>
      <c r="GP56" s="281" t="str">
        <f aca="false">IF(($F56&lt;&gt;"")*($G56&lt;&gt;"")*(GM56&lt;&gt;"")*(GN56&lt;&gt;""),($F56&gt;$G56)*(GM56&gt;GN56)+($F56=$G56)*(GM56=GN56)+($F56&lt;$G56)*(GM56&lt;GN56),"")</f>
        <v/>
      </c>
      <c r="GQ56" s="281" t="str">
        <f aca="false">IF((GP56&lt;&gt;""),IF(OR($F56&lt;&gt;$G56,PrSettings!$M$4="●"),(($F56-$G56)=(GM56-GN56))*1,0),"")</f>
        <v/>
      </c>
      <c r="GR56" s="281" t="str">
        <f aca="false">IF((GP56&lt;&gt;""),($F56=GM56)*($G56=GN56),"")</f>
        <v/>
      </c>
      <c r="GS56" s="281" t="str">
        <f aca="false">IF(GP56&lt;&gt;"",IF(ABS($F56-$G56)&gt;=PrSettings!$M$7,(ABS($F56-$G56-GM56+GN56)&lt;=1)*1,IF(AND(GP56,$F56=$G56,$F56&gt;=PrSettings!$M$6),(ABS(GM56-$F56)&lt;=1)*1,IF(AND(GP56,$F56+$G56&gt;=PrSettings!$M$8),(ABS(GM56-$F56)+ABS(GN56-$G56)&lt;=1)*1,""))),"")</f>
        <v/>
      </c>
      <c r="GT56" s="289"/>
      <c r="GV56" s="279" t="n">
        <f aca="false">$B56</f>
        <v>61</v>
      </c>
      <c r="GW56" s="280" t="str">
        <f aca="false">$C56</f>
        <v>Saudi Arabia</v>
      </c>
      <c r="GX56" s="281" t="n">
        <f aca="false">$D56</f>
        <v>17</v>
      </c>
      <c r="GY56" s="280" t="str">
        <f aca="false">$E56</f>
        <v>Uruguay</v>
      </c>
      <c r="GZ56" s="284"/>
      <c r="HA56" s="284"/>
      <c r="HB56" s="288"/>
      <c r="HC56" s="281" t="str">
        <f aca="false">IF(($F56&lt;&gt;"")*($G56&lt;&gt;"")*(GZ56&lt;&gt;"")*(HA56&lt;&gt;""),($F56&gt;$G56)*(GZ56&gt;HA56)+($F56=$G56)*(GZ56=HA56)+($F56&lt;$G56)*(GZ56&lt;HA56),"")</f>
        <v/>
      </c>
      <c r="HD56" s="281" t="str">
        <f aca="false">IF((HC56&lt;&gt;""),IF(OR($F56&lt;&gt;$G56,PrSettings!$M$4="●"),(($F56-$G56)=(GZ56-HA56))*1,0),"")</f>
        <v/>
      </c>
      <c r="HE56" s="281" t="str">
        <f aca="false">IF((HC56&lt;&gt;""),($F56=GZ56)*($G56=HA56),"")</f>
        <v/>
      </c>
      <c r="HF56" s="281" t="str">
        <f aca="false">IF(HC56&lt;&gt;"",IF(ABS($F56-$G56)&gt;=PrSettings!$M$7,(ABS($F56-$G56-GZ56+HA56)&lt;=1)*1,IF(AND(HC56,$F56=$G56,$F56&gt;=PrSettings!$M$6),(ABS(GZ56-$F56)&lt;=1)*1,IF(AND(HC56,$F56+$G56&gt;=PrSettings!$M$8),(ABS(GZ56-$F56)+ABS(HA56-$G56)&lt;=1)*1,""))),"")</f>
        <v/>
      </c>
      <c r="HG56" s="289"/>
      <c r="HI56" s="279" t="n">
        <f aca="false">$B56</f>
        <v>61</v>
      </c>
      <c r="HJ56" s="280" t="str">
        <f aca="false">$C56</f>
        <v>Saudi Arabia</v>
      </c>
      <c r="HK56" s="281" t="n">
        <f aca="false">$D56</f>
        <v>17</v>
      </c>
      <c r="HL56" s="280" t="str">
        <f aca="false">$E56</f>
        <v>Uruguay</v>
      </c>
      <c r="HM56" s="284"/>
      <c r="HN56" s="284"/>
      <c r="HO56" s="288"/>
      <c r="HP56" s="281" t="str">
        <f aca="false">IF(($F56&lt;&gt;"")*($G56&lt;&gt;"")*(HM56&lt;&gt;"")*(HN56&lt;&gt;""),($F56&gt;$G56)*(HM56&gt;HN56)+($F56=$G56)*(HM56=HN56)+($F56&lt;$G56)*(HM56&lt;HN56),"")</f>
        <v/>
      </c>
      <c r="HQ56" s="281" t="str">
        <f aca="false">IF((HP56&lt;&gt;""),IF(OR($F56&lt;&gt;$G56,PrSettings!$M$4="●"),(($F56-$G56)=(HM56-HN56))*1,0),"")</f>
        <v/>
      </c>
      <c r="HR56" s="281" t="str">
        <f aca="false">IF((HP56&lt;&gt;""),($F56=HM56)*($G56=HN56),"")</f>
        <v/>
      </c>
      <c r="HS56" s="281" t="str">
        <f aca="false">IF(HP56&lt;&gt;"",IF(ABS($F56-$G56)&gt;=PrSettings!$M$7,(ABS($F56-$G56-HM56+HN56)&lt;=1)*1,IF(AND(HP56,$F56=$G56,$F56&gt;=PrSettings!$M$6),(ABS(HM56-$F56)&lt;=1)*1,IF(AND(HP56,$F56+$G56&gt;=PrSettings!$M$8),(ABS(HM56-$F56)+ABS(HN56-$G56)&lt;=1)*1,""))),"")</f>
        <v/>
      </c>
      <c r="HT56" s="289"/>
      <c r="HV56" s="279" t="n">
        <f aca="false">$B56</f>
        <v>61</v>
      </c>
      <c r="HW56" s="280" t="str">
        <f aca="false">$C56</f>
        <v>Saudi Arabia</v>
      </c>
      <c r="HX56" s="281" t="n">
        <f aca="false">$D56</f>
        <v>17</v>
      </c>
      <c r="HY56" s="280" t="str">
        <f aca="false">$E56</f>
        <v>Uruguay</v>
      </c>
      <c r="HZ56" s="284"/>
      <c r="IA56" s="284"/>
      <c r="IB56" s="288"/>
      <c r="IC56" s="281" t="str">
        <f aca="false">IF(($F56&lt;&gt;"")*($G56&lt;&gt;"")*(HZ56&lt;&gt;"")*(IA56&lt;&gt;""),($F56&gt;$G56)*(HZ56&gt;IA56)+($F56=$G56)*(HZ56=IA56)+($F56&lt;$G56)*(HZ56&lt;IA56),"")</f>
        <v/>
      </c>
      <c r="ID56" s="281" t="str">
        <f aca="false">IF((IC56&lt;&gt;""),IF(OR($F56&lt;&gt;$G56,PrSettings!$M$4="●"),(($F56-$G56)=(HZ56-IA56))*1,0),"")</f>
        <v/>
      </c>
      <c r="IE56" s="281" t="str">
        <f aca="false">IF((IC56&lt;&gt;""),($F56=HZ56)*($G56=IA56),"")</f>
        <v/>
      </c>
      <c r="IF56" s="281" t="str">
        <f aca="false">IF(IC56&lt;&gt;"",IF(ABS($F56-$G56)&gt;=PrSettings!$M$7,(ABS($F56-$G56-HZ56+IA56)&lt;=1)*1,IF(AND(IC56,$F56=$G56,$F56&gt;=PrSettings!$M$6),(ABS(HZ56-$F56)&lt;=1)*1,IF(AND(IC56,$F56+$G56&gt;=PrSettings!$M$8),(ABS(HZ56-$F56)+ABS(IA56-$G56)&lt;=1)*1,""))),"")</f>
        <v/>
      </c>
      <c r="IG56" s="289"/>
      <c r="II56" s="279" t="n">
        <f aca="false">$B56</f>
        <v>61</v>
      </c>
      <c r="IJ56" s="280" t="str">
        <f aca="false">$C56</f>
        <v>Saudi Arabia</v>
      </c>
      <c r="IK56" s="281" t="n">
        <f aca="false">$D56</f>
        <v>17</v>
      </c>
      <c r="IL56" s="280" t="str">
        <f aca="false">$E56</f>
        <v>Uruguay</v>
      </c>
      <c r="IM56" s="284"/>
      <c r="IN56" s="284"/>
      <c r="IO56" s="288"/>
      <c r="IP56" s="281" t="str">
        <f aca="false">IF(($F56&lt;&gt;"")*($G56&lt;&gt;"")*(IM56&lt;&gt;"")*(IN56&lt;&gt;""),($F56&gt;$G56)*(IM56&gt;IN56)+($F56=$G56)*(IM56=IN56)+($F56&lt;$G56)*(IM56&lt;IN56),"")</f>
        <v/>
      </c>
      <c r="IQ56" s="281" t="str">
        <f aca="false">IF((IP56&lt;&gt;""),IF(OR($F56&lt;&gt;$G56,PrSettings!$M$4="●"),(($F56-$G56)=(IM56-IN56))*1,0),"")</f>
        <v/>
      </c>
      <c r="IR56" s="281" t="str">
        <f aca="false">IF((IP56&lt;&gt;""),($F56=IM56)*($G56=IN56),"")</f>
        <v/>
      </c>
      <c r="IS56" s="281" t="str">
        <f aca="false">IF(IP56&lt;&gt;"",IF(ABS($F56-$G56)&gt;=PrSettings!$M$7,(ABS($F56-$G56-IM56+IN56)&lt;=1)*1,IF(AND(IP56,$F56=$G56,$F56&gt;=PrSettings!$M$6),(ABS(IM56-$F56)&lt;=1)*1,IF(AND(IP56,$F56+$G56&gt;=PrSettings!$M$8),(ABS(IM56-$F56)+ABS(IN56-$G56)&lt;=1)*1,""))),"")</f>
        <v/>
      </c>
      <c r="IT56" s="289"/>
      <c r="IV56" s="279" t="n">
        <f aca="false">$B56</f>
        <v>61</v>
      </c>
      <c r="IW56" s="280" t="str">
        <f aca="false">$C56</f>
        <v>Saudi Arabia</v>
      </c>
      <c r="IX56" s="281" t="n">
        <f aca="false">$D56</f>
        <v>17</v>
      </c>
      <c r="IY56" s="280" t="str">
        <f aca="false">$E56</f>
        <v>Uruguay</v>
      </c>
      <c r="IZ56" s="284"/>
      <c r="JA56" s="284"/>
      <c r="JB56" s="288"/>
      <c r="JC56" s="281" t="str">
        <f aca="false">IF(($F56&lt;&gt;"")*($G56&lt;&gt;"")*(IZ56&lt;&gt;"")*(JA56&lt;&gt;""),($F56&gt;$G56)*(IZ56&gt;JA56)+($F56=$G56)*(IZ56=JA56)+($F56&lt;$G56)*(IZ56&lt;JA56),"")</f>
        <v/>
      </c>
      <c r="JD56" s="281" t="str">
        <f aca="false">IF((JC56&lt;&gt;""),IF(OR($F56&lt;&gt;$G56,PrSettings!$M$4="●"),(($F56-$G56)=(IZ56-JA56))*1,0),"")</f>
        <v/>
      </c>
      <c r="JE56" s="281" t="str">
        <f aca="false">IF((JC56&lt;&gt;""),($F56=IZ56)*($G56=JA56),"")</f>
        <v/>
      </c>
      <c r="JF56" s="281" t="str">
        <f aca="false">IF(JC56&lt;&gt;"",IF(ABS($F56-$G56)&gt;=PrSettings!$M$7,(ABS($F56-$G56-IZ56+JA56)&lt;=1)*1,IF(AND(JC56,$F56=$G56,$F56&gt;=PrSettings!$M$6),(ABS(IZ56-$F56)&lt;=1)*1,IF(AND(JC56,$F56+$G56&gt;=PrSettings!$M$8),(ABS(IZ56-$F56)+ABS(JA56-$G56)&lt;=1)*1,""))),"")</f>
        <v/>
      </c>
      <c r="JG56" s="289"/>
      <c r="JI56" s="279" t="n">
        <f aca="false">$B56</f>
        <v>61</v>
      </c>
      <c r="JJ56" s="280" t="str">
        <f aca="false">$C56</f>
        <v>Saudi Arabia</v>
      </c>
      <c r="JK56" s="281" t="n">
        <f aca="false">$D56</f>
        <v>17</v>
      </c>
      <c r="JL56" s="280" t="str">
        <f aca="false">$E56</f>
        <v>Uruguay</v>
      </c>
      <c r="JM56" s="284"/>
      <c r="JN56" s="284"/>
      <c r="JO56" s="288"/>
      <c r="JP56" s="281" t="str">
        <f aca="false">IF(($F56&lt;&gt;"")*($G56&lt;&gt;"")*(JM56&lt;&gt;"")*(JN56&lt;&gt;""),($F56&gt;$G56)*(JM56&gt;JN56)+($F56=$G56)*(JM56=JN56)+($F56&lt;$G56)*(JM56&lt;JN56),"")</f>
        <v/>
      </c>
      <c r="JQ56" s="281" t="str">
        <f aca="false">IF((JP56&lt;&gt;""),IF(OR($F56&lt;&gt;$G56,PrSettings!$M$4="●"),(($F56-$G56)=(JM56-JN56))*1,0),"")</f>
        <v/>
      </c>
      <c r="JR56" s="281" t="str">
        <f aca="false">IF((JP56&lt;&gt;""),($F56=JM56)*($G56=JN56),"")</f>
        <v/>
      </c>
      <c r="JS56" s="281" t="str">
        <f aca="false">IF(JP56&lt;&gt;"",IF(ABS($F56-$G56)&gt;=PrSettings!$M$7,(ABS($F56-$G56-JM56+JN56)&lt;=1)*1,IF(AND(JP56,$F56=$G56,$F56&gt;=PrSettings!$M$6),(ABS(JM56-$F56)&lt;=1)*1,IF(AND(JP56,$F56+$G56&gt;=PrSettings!$M$8),(ABS(JM56-$F56)+ABS(JN56-$G56)&lt;=1)*1,""))),"")</f>
        <v/>
      </c>
      <c r="JT56" s="289"/>
      <c r="JV56" s="279" t="n">
        <f aca="false">$B56</f>
        <v>61</v>
      </c>
      <c r="JW56" s="280" t="str">
        <f aca="false">$C56</f>
        <v>Saudi Arabia</v>
      </c>
      <c r="JX56" s="281" t="n">
        <f aca="false">$D56</f>
        <v>17</v>
      </c>
      <c r="JY56" s="280" t="str">
        <f aca="false">$E56</f>
        <v>Uruguay</v>
      </c>
      <c r="JZ56" s="284"/>
      <c r="KA56" s="284"/>
      <c r="KB56" s="288"/>
      <c r="KC56" s="281" t="str">
        <f aca="false">IF(($F56&lt;&gt;"")*($G56&lt;&gt;"")*(JZ56&lt;&gt;"")*(KA56&lt;&gt;""),($F56&gt;$G56)*(JZ56&gt;KA56)+($F56=$G56)*(JZ56=KA56)+($F56&lt;$G56)*(JZ56&lt;KA56),"")</f>
        <v/>
      </c>
      <c r="KD56" s="281" t="str">
        <f aca="false">IF((KC56&lt;&gt;""),IF(OR($F56&lt;&gt;$G56,PrSettings!$M$4="●"),(($F56-$G56)=(JZ56-KA56))*1,0),"")</f>
        <v/>
      </c>
      <c r="KE56" s="281" t="str">
        <f aca="false">IF((KC56&lt;&gt;""),($F56=JZ56)*($G56=KA56),"")</f>
        <v/>
      </c>
      <c r="KF56" s="281" t="str">
        <f aca="false">IF(KC56&lt;&gt;"",IF(ABS($F56-$G56)&gt;=PrSettings!$M$7,(ABS($F56-$G56-JZ56+KA56)&lt;=1)*1,IF(AND(KC56,$F56=$G56,$F56&gt;=PrSettings!$M$6),(ABS(JZ56-$F56)&lt;=1)*1,IF(AND(KC56,$F56+$G56&gt;=PrSettings!$M$8),(ABS(JZ56-$F56)+ABS(KA56-$G56)&lt;=1)*1,""))),"")</f>
        <v/>
      </c>
      <c r="KG56" s="289"/>
      <c r="KI56" s="279" t="n">
        <f aca="false">$B56</f>
        <v>61</v>
      </c>
      <c r="KJ56" s="280" t="str">
        <f aca="false">$C56</f>
        <v>Saudi Arabia</v>
      </c>
      <c r="KK56" s="281" t="n">
        <f aca="false">$D56</f>
        <v>17</v>
      </c>
      <c r="KL56" s="280" t="str">
        <f aca="false">$E56</f>
        <v>Uruguay</v>
      </c>
      <c r="KM56" s="284"/>
      <c r="KN56" s="284"/>
      <c r="KO56" s="288"/>
      <c r="KP56" s="281" t="str">
        <f aca="false">IF(($F56&lt;&gt;"")*($G56&lt;&gt;"")*(KM56&lt;&gt;"")*(KN56&lt;&gt;""),($F56&gt;$G56)*(KM56&gt;KN56)+($F56=$G56)*(KM56=KN56)+($F56&lt;$G56)*(KM56&lt;KN56),"")</f>
        <v/>
      </c>
      <c r="KQ56" s="281" t="str">
        <f aca="false">IF((KP56&lt;&gt;""),IF(OR($F56&lt;&gt;$G56,PrSettings!$M$4="●"),(($F56-$G56)=(KM56-KN56))*1,0),"")</f>
        <v/>
      </c>
      <c r="KR56" s="281" t="str">
        <f aca="false">IF((KP56&lt;&gt;""),($F56=KM56)*($G56=KN56),"")</f>
        <v/>
      </c>
      <c r="KS56" s="281" t="str">
        <f aca="false">IF(KP56&lt;&gt;"",IF(ABS($F56-$G56)&gt;=PrSettings!$M$7,(ABS($F56-$G56-KM56+KN56)&lt;=1)*1,IF(AND(KP56,$F56=$G56,$F56&gt;=PrSettings!$M$6),(ABS(KM56-$F56)&lt;=1)*1,IF(AND(KP56,$F56+$G56&gt;=PrSettings!$M$8),(ABS(KM56-$F56)+ABS(KN56-$G56)&lt;=1)*1,""))),"")</f>
        <v/>
      </c>
      <c r="KT56" s="289"/>
      <c r="KV56" s="279" t="n">
        <f aca="false">$B56</f>
        <v>61</v>
      </c>
      <c r="KW56" s="280" t="str">
        <f aca="false">$C56</f>
        <v>Saudi Arabia</v>
      </c>
      <c r="KX56" s="281" t="n">
        <f aca="false">$D56</f>
        <v>17</v>
      </c>
      <c r="KY56" s="280" t="str">
        <f aca="false">$E56</f>
        <v>Uruguay</v>
      </c>
      <c r="KZ56" s="284"/>
      <c r="LA56" s="284"/>
      <c r="LB56" s="288"/>
      <c r="LC56" s="281" t="str">
        <f aca="false">IF(($F56&lt;&gt;"")*($G56&lt;&gt;"")*(KZ56&lt;&gt;"")*(LA56&lt;&gt;""),($F56&gt;$G56)*(KZ56&gt;LA56)+($F56=$G56)*(KZ56=LA56)+($F56&lt;$G56)*(KZ56&lt;LA56),"")</f>
        <v/>
      </c>
      <c r="LD56" s="281" t="str">
        <f aca="false">IF((LC56&lt;&gt;""),IF(OR($F56&lt;&gt;$G56,PrSettings!$M$4="●"),(($F56-$G56)=(KZ56-LA56))*1,0),"")</f>
        <v/>
      </c>
      <c r="LE56" s="281" t="str">
        <f aca="false">IF((LC56&lt;&gt;""),($F56=KZ56)*($G56=LA56),"")</f>
        <v/>
      </c>
      <c r="LF56" s="281" t="str">
        <f aca="false">IF(LC56&lt;&gt;"",IF(ABS($F56-$G56)&gt;=PrSettings!$M$7,(ABS($F56-$G56-KZ56+LA56)&lt;=1)*1,IF(AND(LC56,$F56=$G56,$F56&gt;=PrSettings!$M$6),(ABS(KZ56-$F56)&lt;=1)*1,IF(AND(LC56,$F56+$G56&gt;=PrSettings!$M$8),(ABS(KZ56-$F56)+ABS(LA56-$G56)&lt;=1)*1,""))),"")</f>
        <v/>
      </c>
      <c r="LG56" s="289"/>
      <c r="LI56" s="279" t="n">
        <f aca="false">$B56</f>
        <v>61</v>
      </c>
      <c r="LJ56" s="280" t="str">
        <f aca="false">$C56</f>
        <v>Saudi Arabia</v>
      </c>
      <c r="LK56" s="281" t="n">
        <f aca="false">$D56</f>
        <v>17</v>
      </c>
      <c r="LL56" s="280" t="str">
        <f aca="false">$E56</f>
        <v>Uruguay</v>
      </c>
      <c r="LM56" s="284"/>
      <c r="LN56" s="284"/>
      <c r="LO56" s="288"/>
      <c r="LP56" s="281" t="str">
        <f aca="false">IF(($F56&lt;&gt;"")*($G56&lt;&gt;"")*(LM56&lt;&gt;"")*(LN56&lt;&gt;""),($F56&gt;$G56)*(LM56&gt;LN56)+($F56=$G56)*(LM56=LN56)+($F56&lt;$G56)*(LM56&lt;LN56),"")</f>
        <v/>
      </c>
      <c r="LQ56" s="281" t="str">
        <f aca="false">IF((LP56&lt;&gt;""),IF(OR($F56&lt;&gt;$G56,PrSettings!$M$4="●"),(($F56-$G56)=(LM56-LN56))*1,0),"")</f>
        <v/>
      </c>
      <c r="LR56" s="281" t="str">
        <f aca="false">IF((LP56&lt;&gt;""),($F56=LM56)*($G56=LN56),"")</f>
        <v/>
      </c>
      <c r="LS56" s="281" t="str">
        <f aca="false">IF(LP56&lt;&gt;"",IF(ABS($F56-$G56)&gt;=PrSettings!$M$7,(ABS($F56-$G56-LM56+LN56)&lt;=1)*1,IF(AND(LP56,$F56=$G56,$F56&gt;=PrSettings!$M$6),(ABS(LM56-$F56)&lt;=1)*1,IF(AND(LP56,$F56+$G56&gt;=PrSettings!$M$8),(ABS(LM56-$F56)+ABS(LN56-$G56)&lt;=1)*1,""))),"")</f>
        <v/>
      </c>
      <c r="LT56" s="289"/>
      <c r="LV56" s="279" t="n">
        <f aca="false">$B56</f>
        <v>61</v>
      </c>
      <c r="LW56" s="280" t="str">
        <f aca="false">$C56</f>
        <v>Saudi Arabia</v>
      </c>
      <c r="LX56" s="281" t="n">
        <f aca="false">$D56</f>
        <v>17</v>
      </c>
      <c r="LY56" s="280" t="str">
        <f aca="false">$E56</f>
        <v>Uruguay</v>
      </c>
      <c r="LZ56" s="284"/>
      <c r="MA56" s="284"/>
      <c r="MB56" s="288"/>
      <c r="MC56" s="281" t="str">
        <f aca="false">IF(($F56&lt;&gt;"")*($G56&lt;&gt;"")*(LZ56&lt;&gt;"")*(MA56&lt;&gt;""),($F56&gt;$G56)*(LZ56&gt;MA56)+($F56=$G56)*(LZ56=MA56)+($F56&lt;$G56)*(LZ56&lt;MA56),"")</f>
        <v/>
      </c>
      <c r="MD56" s="281" t="str">
        <f aca="false">IF((MC56&lt;&gt;""),IF(OR($F56&lt;&gt;$G56,PrSettings!$M$4="●"),(($F56-$G56)=(LZ56-MA56))*1,0),"")</f>
        <v/>
      </c>
      <c r="ME56" s="281" t="str">
        <f aca="false">IF((MC56&lt;&gt;""),($F56=LZ56)*($G56=MA56),"")</f>
        <v/>
      </c>
      <c r="MF56" s="281" t="str">
        <f aca="false">IF(MC56&lt;&gt;"",IF(ABS($F56-$G56)&gt;=PrSettings!$M$7,(ABS($F56-$G56-LZ56+MA56)&lt;=1)*1,IF(AND(MC56,$F56=$G56,$F56&gt;=PrSettings!$M$6),(ABS(LZ56-$F56)&lt;=1)*1,IF(AND(MC56,$F56+$G56&gt;=PrSettings!$M$8),(ABS(LZ56-$F56)+ABS(MA56-$G56)&lt;=1)*1,""))),"")</f>
        <v/>
      </c>
      <c r="MG56" s="289"/>
    </row>
    <row r="57" customFormat="false" ht="15.75" hidden="false" customHeight="false" outlineLevel="0" collapsed="false">
      <c r="B57" s="279" t="n">
        <f aca="false">INDEX(Groups!$C$7:$C$65,MATCH(C57,Groups!$D$7:$D$65,0))</f>
        <v>2</v>
      </c>
      <c r="C57" s="280" t="str">
        <f aca="false">CalcH!$P$24</f>
        <v>Spain</v>
      </c>
      <c r="D57" s="281" t="n">
        <f aca="false">INDEX(Groups!$C$7:$C$65,MATCH(E57,Groups!$D$7:$D$65,0))</f>
        <v>61</v>
      </c>
      <c r="E57" s="280" t="str">
        <f aca="false">CalcH!$Q$24</f>
        <v>Saudi Arabia</v>
      </c>
      <c r="F57" s="282" t="n">
        <f aca="false">CalcH!$R$24</f>
        <v>3</v>
      </c>
      <c r="G57" s="283" t="n">
        <f aca="false">CalcH!$S$24</f>
        <v>0</v>
      </c>
      <c r="I57" s="279" t="n">
        <f aca="false">$B57</f>
        <v>2</v>
      </c>
      <c r="J57" s="280" t="str">
        <f aca="false">$C57</f>
        <v>Spain</v>
      </c>
      <c r="K57" s="281" t="n">
        <f aca="false">$D57</f>
        <v>61</v>
      </c>
      <c r="L57" s="280" t="str">
        <f aca="false">$E57</f>
        <v>Saudi Arabia</v>
      </c>
      <c r="M57" s="284"/>
      <c r="N57" s="284"/>
      <c r="O57" s="288"/>
      <c r="P57" s="281" t="str">
        <f aca="false">IF(($F57&lt;&gt;"")*($G57&lt;&gt;"")*(M57&lt;&gt;"")*(N57&lt;&gt;""),($F57&gt;$G57)*(M57&gt;N57)+($F57=$G57)*(M57=N57)+($F57&lt;$G57)*(M57&lt;N57),"")</f>
        <v/>
      </c>
      <c r="Q57" s="281" t="str">
        <f aca="false">IF((P57&lt;&gt;""),IF(OR($F57&lt;&gt;$G57,PrSettings!$M$4="●"),(($F57-$G57)=(M57-N57))*1,0),"")</f>
        <v/>
      </c>
      <c r="R57" s="281" t="str">
        <f aca="false">IF((P57&lt;&gt;""),($F57=M57)*($G57=N57),"")</f>
        <v/>
      </c>
      <c r="S57" s="281" t="str">
        <f aca="false">IF(P57&lt;&gt;"",IF(ABS($F57-$G57)&gt;=PrSettings!$M$7,(ABS($F57-$G57-M57+N57)&lt;=1)*1,IF(AND(P57,$F57=$G57,$F57&gt;=PrSettings!$M$6),(ABS(M57-$F57)&lt;=1)*1,IF(AND(P57,$F57+$G57&gt;=PrSettings!$M$8),(ABS(M57-$F57)+ABS(N57-$G57)&lt;=1)*1,""))),"")</f>
        <v/>
      </c>
      <c r="T57" s="289"/>
      <c r="V57" s="279" t="n">
        <f aca="false">$B57</f>
        <v>2</v>
      </c>
      <c r="W57" s="280" t="str">
        <f aca="false">$C57</f>
        <v>Spain</v>
      </c>
      <c r="X57" s="281" t="n">
        <f aca="false">$D57</f>
        <v>61</v>
      </c>
      <c r="Y57" s="280" t="str">
        <f aca="false">$E57</f>
        <v>Saudi Arabia</v>
      </c>
      <c r="Z57" s="284"/>
      <c r="AA57" s="284"/>
      <c r="AB57" s="288"/>
      <c r="AC57" s="281" t="str">
        <f aca="false">IF(($F57&lt;&gt;"")*($G57&lt;&gt;"")*(Z57&lt;&gt;"")*(AA57&lt;&gt;""),($F57&gt;$G57)*(Z57&gt;AA57)+($F57=$G57)*(Z57=AA57)+($F57&lt;$G57)*(Z57&lt;AA57),"")</f>
        <v/>
      </c>
      <c r="AD57" s="281" t="str">
        <f aca="false">IF((AC57&lt;&gt;""),IF(OR($F57&lt;&gt;$G57,PrSettings!$M$4="●"),(($F57-$G57)=(Z57-AA57))*1,0),"")</f>
        <v/>
      </c>
      <c r="AE57" s="281" t="str">
        <f aca="false">IF((AC57&lt;&gt;""),($F57=Z57)*($G57=AA57),"")</f>
        <v/>
      </c>
      <c r="AF57" s="281" t="str">
        <f aca="false">IF(AC57&lt;&gt;"",IF(ABS($F57-$G57)&gt;=PrSettings!$M$7,(ABS($F57-$G57-Z57+AA57)&lt;=1)*1,IF(AND(AC57,$F57=$G57,$F57&gt;=PrSettings!$M$6),(ABS(Z57-$F57)&lt;=1)*1,IF(AND(AC57,$F57+$G57&gt;=PrSettings!$M$8),(ABS(Z57-$F57)+ABS(AA57-$G57)&lt;=1)*1,""))),"")</f>
        <v/>
      </c>
      <c r="AG57" s="289"/>
      <c r="AI57" s="279" t="n">
        <f aca="false">$B57</f>
        <v>2</v>
      </c>
      <c r="AJ57" s="280" t="str">
        <f aca="false">$C57</f>
        <v>Spain</v>
      </c>
      <c r="AK57" s="281" t="n">
        <f aca="false">$D57</f>
        <v>61</v>
      </c>
      <c r="AL57" s="280" t="str">
        <f aca="false">$E57</f>
        <v>Saudi Arabia</v>
      </c>
      <c r="AM57" s="284"/>
      <c r="AN57" s="284"/>
      <c r="AO57" s="288"/>
      <c r="AP57" s="281" t="str">
        <f aca="false">IF(($F57&lt;&gt;"")*($G57&lt;&gt;"")*(AM57&lt;&gt;"")*(AN57&lt;&gt;""),($F57&gt;$G57)*(AM57&gt;AN57)+($F57=$G57)*(AM57=AN57)+($F57&lt;$G57)*(AM57&lt;AN57),"")</f>
        <v/>
      </c>
      <c r="AQ57" s="281" t="str">
        <f aca="false">IF((AP57&lt;&gt;""),IF(OR($F57&lt;&gt;$G57,PrSettings!$M$4="●"),(($F57-$G57)=(AM57-AN57))*1,0),"")</f>
        <v/>
      </c>
      <c r="AR57" s="281" t="str">
        <f aca="false">IF((AP57&lt;&gt;""),($F57=AM57)*($G57=AN57),"")</f>
        <v/>
      </c>
      <c r="AS57" s="281" t="str">
        <f aca="false">IF(AP57&lt;&gt;"",IF(ABS($F57-$G57)&gt;=PrSettings!$M$7,(ABS($F57-$G57-AM57+AN57)&lt;=1)*1,IF(AND(AP57,$F57=$G57,$F57&gt;=PrSettings!$M$6),(ABS(AM57-$F57)&lt;=1)*1,IF(AND(AP57,$F57+$G57&gt;=PrSettings!$M$8),(ABS(AM57-$F57)+ABS(AN57-$G57)&lt;=1)*1,""))),"")</f>
        <v/>
      </c>
      <c r="AT57" s="289"/>
      <c r="AV57" s="279" t="n">
        <f aca="false">$B57</f>
        <v>2</v>
      </c>
      <c r="AW57" s="280" t="str">
        <f aca="false">$C57</f>
        <v>Spain</v>
      </c>
      <c r="AX57" s="281" t="n">
        <f aca="false">$D57</f>
        <v>61</v>
      </c>
      <c r="AY57" s="280" t="str">
        <f aca="false">$E57</f>
        <v>Saudi Arabia</v>
      </c>
      <c r="AZ57" s="284"/>
      <c r="BA57" s="284"/>
      <c r="BB57" s="288"/>
      <c r="BC57" s="281" t="str">
        <f aca="false">IF(($F57&lt;&gt;"")*($G57&lt;&gt;"")*(AZ57&lt;&gt;"")*(BA57&lt;&gt;""),($F57&gt;$G57)*(AZ57&gt;BA57)+($F57=$G57)*(AZ57=BA57)+($F57&lt;$G57)*(AZ57&lt;BA57),"")</f>
        <v/>
      </c>
      <c r="BD57" s="281" t="str">
        <f aca="false">IF((BC57&lt;&gt;""),IF(OR($F57&lt;&gt;$G57,PrSettings!$M$4="●"),(($F57-$G57)=(AZ57-BA57))*1,0),"")</f>
        <v/>
      </c>
      <c r="BE57" s="281" t="str">
        <f aca="false">IF((BC57&lt;&gt;""),($F57=AZ57)*($G57=BA57),"")</f>
        <v/>
      </c>
      <c r="BF57" s="281" t="str">
        <f aca="false">IF(BC57&lt;&gt;"",IF(ABS($F57-$G57)&gt;=PrSettings!$M$7,(ABS($F57-$G57-AZ57+BA57)&lt;=1)*1,IF(AND(BC57,$F57=$G57,$F57&gt;=PrSettings!$M$6),(ABS(AZ57-$F57)&lt;=1)*1,IF(AND(BC57,$F57+$G57&gt;=PrSettings!$M$8),(ABS(AZ57-$F57)+ABS(BA57-$G57)&lt;=1)*1,""))),"")</f>
        <v/>
      </c>
      <c r="BG57" s="289"/>
      <c r="BI57" s="279" t="n">
        <f aca="false">$B57</f>
        <v>2</v>
      </c>
      <c r="BJ57" s="280" t="str">
        <f aca="false">$C57</f>
        <v>Spain</v>
      </c>
      <c r="BK57" s="281" t="n">
        <f aca="false">$D57</f>
        <v>61</v>
      </c>
      <c r="BL57" s="280" t="str">
        <f aca="false">$E57</f>
        <v>Saudi Arabia</v>
      </c>
      <c r="BM57" s="284"/>
      <c r="BN57" s="284"/>
      <c r="BO57" s="288"/>
      <c r="BP57" s="281" t="str">
        <f aca="false">IF(($F57&lt;&gt;"")*($G57&lt;&gt;"")*(BM57&lt;&gt;"")*(BN57&lt;&gt;""),($F57&gt;$G57)*(BM57&gt;BN57)+($F57=$G57)*(BM57=BN57)+($F57&lt;$G57)*(BM57&lt;BN57),"")</f>
        <v/>
      </c>
      <c r="BQ57" s="281" t="str">
        <f aca="false">IF((BP57&lt;&gt;""),IF(OR($F57&lt;&gt;$G57,PrSettings!$M$4="●"),(($F57-$G57)=(BM57-BN57))*1,0),"")</f>
        <v/>
      </c>
      <c r="BR57" s="281" t="str">
        <f aca="false">IF((BP57&lt;&gt;""),($F57=BM57)*($G57=BN57),"")</f>
        <v/>
      </c>
      <c r="BS57" s="281" t="str">
        <f aca="false">IF(BP57&lt;&gt;"",IF(ABS($F57-$G57)&gt;=PrSettings!$M$7,(ABS($F57-$G57-BM57+BN57)&lt;=1)*1,IF(AND(BP57,$F57=$G57,$F57&gt;=PrSettings!$M$6),(ABS(BM57-$F57)&lt;=1)*1,IF(AND(BP57,$F57+$G57&gt;=PrSettings!$M$8),(ABS(BM57-$F57)+ABS(BN57-$G57)&lt;=1)*1,""))),"")</f>
        <v/>
      </c>
      <c r="BT57" s="289"/>
      <c r="BV57" s="279" t="n">
        <f aca="false">$B57</f>
        <v>2</v>
      </c>
      <c r="BW57" s="280" t="str">
        <f aca="false">$C57</f>
        <v>Spain</v>
      </c>
      <c r="BX57" s="281" t="n">
        <f aca="false">$D57</f>
        <v>61</v>
      </c>
      <c r="BY57" s="280" t="str">
        <f aca="false">$E57</f>
        <v>Saudi Arabia</v>
      </c>
      <c r="BZ57" s="284"/>
      <c r="CA57" s="284"/>
      <c r="CB57" s="288"/>
      <c r="CC57" s="281" t="str">
        <f aca="false">IF(($F57&lt;&gt;"")*($G57&lt;&gt;"")*(BZ57&lt;&gt;"")*(CA57&lt;&gt;""),($F57&gt;$G57)*(BZ57&gt;CA57)+($F57=$G57)*(BZ57=CA57)+($F57&lt;$G57)*(BZ57&lt;CA57),"")</f>
        <v/>
      </c>
      <c r="CD57" s="281" t="str">
        <f aca="false">IF((CC57&lt;&gt;""),IF(OR($F57&lt;&gt;$G57,PrSettings!$M$4="●"),(($F57-$G57)=(BZ57-CA57))*1,0),"")</f>
        <v/>
      </c>
      <c r="CE57" s="281" t="str">
        <f aca="false">IF((CC57&lt;&gt;""),($F57=BZ57)*($G57=CA57),"")</f>
        <v/>
      </c>
      <c r="CF57" s="281" t="str">
        <f aca="false">IF(CC57&lt;&gt;"",IF(ABS($F57-$G57)&gt;=PrSettings!$M$7,(ABS($F57-$G57-BZ57+CA57)&lt;=1)*1,IF(AND(CC57,$F57=$G57,$F57&gt;=PrSettings!$M$6),(ABS(BZ57-$F57)&lt;=1)*1,IF(AND(CC57,$F57+$G57&gt;=PrSettings!$M$8),(ABS(BZ57-$F57)+ABS(CA57-$G57)&lt;=1)*1,""))),"")</f>
        <v/>
      </c>
      <c r="CG57" s="289"/>
      <c r="CI57" s="279" t="n">
        <f aca="false">$B57</f>
        <v>2</v>
      </c>
      <c r="CJ57" s="280" t="str">
        <f aca="false">$C57</f>
        <v>Spain</v>
      </c>
      <c r="CK57" s="281" t="n">
        <f aca="false">$D57</f>
        <v>61</v>
      </c>
      <c r="CL57" s="280" t="str">
        <f aca="false">$E57</f>
        <v>Saudi Arabia</v>
      </c>
      <c r="CM57" s="284"/>
      <c r="CN57" s="284"/>
      <c r="CO57" s="288"/>
      <c r="CP57" s="281" t="str">
        <f aca="false">IF(($F57&lt;&gt;"")*($G57&lt;&gt;"")*(CM57&lt;&gt;"")*(CN57&lt;&gt;""),($F57&gt;$G57)*(CM57&gt;CN57)+($F57=$G57)*(CM57=CN57)+($F57&lt;$G57)*(CM57&lt;CN57),"")</f>
        <v/>
      </c>
      <c r="CQ57" s="281" t="str">
        <f aca="false">IF((CP57&lt;&gt;""),IF(OR($F57&lt;&gt;$G57,PrSettings!$M$4="●"),(($F57-$G57)=(CM57-CN57))*1,0),"")</f>
        <v/>
      </c>
      <c r="CR57" s="281" t="str">
        <f aca="false">IF((CP57&lt;&gt;""),($F57=CM57)*($G57=CN57),"")</f>
        <v/>
      </c>
      <c r="CS57" s="281" t="str">
        <f aca="false">IF(CP57&lt;&gt;"",IF(ABS($F57-$G57)&gt;=PrSettings!$M$7,(ABS($F57-$G57-CM57+CN57)&lt;=1)*1,IF(AND(CP57,$F57=$G57,$F57&gt;=PrSettings!$M$6),(ABS(CM57-$F57)&lt;=1)*1,IF(AND(CP57,$F57+$G57&gt;=PrSettings!$M$8),(ABS(CM57-$F57)+ABS(CN57-$G57)&lt;=1)*1,""))),"")</f>
        <v/>
      </c>
      <c r="CT57" s="289"/>
      <c r="CV57" s="279" t="n">
        <f aca="false">$B57</f>
        <v>2</v>
      </c>
      <c r="CW57" s="280" t="str">
        <f aca="false">$C57</f>
        <v>Spain</v>
      </c>
      <c r="CX57" s="281" t="n">
        <f aca="false">$D57</f>
        <v>61</v>
      </c>
      <c r="CY57" s="280" t="str">
        <f aca="false">$E57</f>
        <v>Saudi Arabia</v>
      </c>
      <c r="CZ57" s="284"/>
      <c r="DA57" s="284"/>
      <c r="DB57" s="288"/>
      <c r="DC57" s="281" t="str">
        <f aca="false">IF(($F57&lt;&gt;"")*($G57&lt;&gt;"")*(CZ57&lt;&gt;"")*(DA57&lt;&gt;""),($F57&gt;$G57)*(CZ57&gt;DA57)+($F57=$G57)*(CZ57=DA57)+($F57&lt;$G57)*(CZ57&lt;DA57),"")</f>
        <v/>
      </c>
      <c r="DD57" s="281" t="str">
        <f aca="false">IF((DC57&lt;&gt;""),IF(OR($F57&lt;&gt;$G57,PrSettings!$M$4="●"),(($F57-$G57)=(CZ57-DA57))*1,0),"")</f>
        <v/>
      </c>
      <c r="DE57" s="281" t="str">
        <f aca="false">IF((DC57&lt;&gt;""),($F57=CZ57)*($G57=DA57),"")</f>
        <v/>
      </c>
      <c r="DF57" s="281" t="str">
        <f aca="false">IF(DC57&lt;&gt;"",IF(ABS($F57-$G57)&gt;=PrSettings!$M$7,(ABS($F57-$G57-CZ57+DA57)&lt;=1)*1,IF(AND(DC57,$F57=$G57,$F57&gt;=PrSettings!$M$6),(ABS(CZ57-$F57)&lt;=1)*1,IF(AND(DC57,$F57+$G57&gt;=PrSettings!$M$8),(ABS(CZ57-$F57)+ABS(DA57-$G57)&lt;=1)*1,""))),"")</f>
        <v/>
      </c>
      <c r="DG57" s="289"/>
      <c r="DI57" s="279" t="n">
        <f aca="false">$B57</f>
        <v>2</v>
      </c>
      <c r="DJ57" s="280" t="str">
        <f aca="false">$C57</f>
        <v>Spain</v>
      </c>
      <c r="DK57" s="281" t="n">
        <f aca="false">$D57</f>
        <v>61</v>
      </c>
      <c r="DL57" s="280" t="str">
        <f aca="false">$E57</f>
        <v>Saudi Arabia</v>
      </c>
      <c r="DM57" s="284"/>
      <c r="DN57" s="284"/>
      <c r="DO57" s="288"/>
      <c r="DP57" s="281" t="str">
        <f aca="false">IF(($F57&lt;&gt;"")*($G57&lt;&gt;"")*(DM57&lt;&gt;"")*(DN57&lt;&gt;""),($F57&gt;$G57)*(DM57&gt;DN57)+($F57=$G57)*(DM57=DN57)+($F57&lt;$G57)*(DM57&lt;DN57),"")</f>
        <v/>
      </c>
      <c r="DQ57" s="281" t="str">
        <f aca="false">IF((DP57&lt;&gt;""),IF(OR($F57&lt;&gt;$G57,PrSettings!$M$4="●"),(($F57-$G57)=(DM57-DN57))*1,0),"")</f>
        <v/>
      </c>
      <c r="DR57" s="281" t="str">
        <f aca="false">IF((DP57&lt;&gt;""),($F57=DM57)*($G57=DN57),"")</f>
        <v/>
      </c>
      <c r="DS57" s="281" t="str">
        <f aca="false">IF(DP57&lt;&gt;"",IF(ABS($F57-$G57)&gt;=PrSettings!$M$7,(ABS($F57-$G57-DM57+DN57)&lt;=1)*1,IF(AND(DP57,$F57=$G57,$F57&gt;=PrSettings!$M$6),(ABS(DM57-$F57)&lt;=1)*1,IF(AND(DP57,$F57+$G57&gt;=PrSettings!$M$8),(ABS(DM57-$F57)+ABS(DN57-$G57)&lt;=1)*1,""))),"")</f>
        <v/>
      </c>
      <c r="DT57" s="289"/>
      <c r="DV57" s="279" t="n">
        <f aca="false">$B57</f>
        <v>2</v>
      </c>
      <c r="DW57" s="280" t="str">
        <f aca="false">$C57</f>
        <v>Spain</v>
      </c>
      <c r="DX57" s="281" t="n">
        <f aca="false">$D57</f>
        <v>61</v>
      </c>
      <c r="DY57" s="280" t="str">
        <f aca="false">$E57</f>
        <v>Saudi Arabia</v>
      </c>
      <c r="DZ57" s="284"/>
      <c r="EA57" s="284"/>
      <c r="EB57" s="288"/>
      <c r="EC57" s="281" t="str">
        <f aca="false">IF(($F57&lt;&gt;"")*($G57&lt;&gt;"")*(DZ57&lt;&gt;"")*(EA57&lt;&gt;""),($F57&gt;$G57)*(DZ57&gt;EA57)+($F57=$G57)*(DZ57=EA57)+($F57&lt;$G57)*(DZ57&lt;EA57),"")</f>
        <v/>
      </c>
      <c r="ED57" s="281" t="str">
        <f aca="false">IF((EC57&lt;&gt;""),IF(OR($F57&lt;&gt;$G57,PrSettings!$M$4="●"),(($F57-$G57)=(DZ57-EA57))*1,0),"")</f>
        <v/>
      </c>
      <c r="EE57" s="281" t="str">
        <f aca="false">IF((EC57&lt;&gt;""),($F57=DZ57)*($G57=EA57),"")</f>
        <v/>
      </c>
      <c r="EF57" s="281" t="str">
        <f aca="false">IF(EC57&lt;&gt;"",IF(ABS($F57-$G57)&gt;=PrSettings!$M$7,(ABS($F57-$G57-DZ57+EA57)&lt;=1)*1,IF(AND(EC57,$F57=$G57,$F57&gt;=PrSettings!$M$6),(ABS(DZ57-$F57)&lt;=1)*1,IF(AND(EC57,$F57+$G57&gt;=PrSettings!$M$8),(ABS(DZ57-$F57)+ABS(EA57-$G57)&lt;=1)*1,""))),"")</f>
        <v/>
      </c>
      <c r="EG57" s="289"/>
      <c r="EI57" s="279" t="n">
        <f aca="false">$B57</f>
        <v>2</v>
      </c>
      <c r="EJ57" s="280" t="str">
        <f aca="false">$C57</f>
        <v>Spain</v>
      </c>
      <c r="EK57" s="281" t="n">
        <f aca="false">$D57</f>
        <v>61</v>
      </c>
      <c r="EL57" s="280" t="str">
        <f aca="false">$E57</f>
        <v>Saudi Arabia</v>
      </c>
      <c r="EM57" s="284"/>
      <c r="EN57" s="284"/>
      <c r="EO57" s="288"/>
      <c r="EP57" s="281" t="str">
        <f aca="false">IF(($F57&lt;&gt;"")*($G57&lt;&gt;"")*(EM57&lt;&gt;"")*(EN57&lt;&gt;""),($F57&gt;$G57)*(EM57&gt;EN57)+($F57=$G57)*(EM57=EN57)+($F57&lt;$G57)*(EM57&lt;EN57),"")</f>
        <v/>
      </c>
      <c r="EQ57" s="281" t="str">
        <f aca="false">IF((EP57&lt;&gt;""),IF(OR($F57&lt;&gt;$G57,PrSettings!$M$4="●"),(($F57-$G57)=(EM57-EN57))*1,0),"")</f>
        <v/>
      </c>
      <c r="ER57" s="281" t="str">
        <f aca="false">IF((EP57&lt;&gt;""),($F57=EM57)*($G57=EN57),"")</f>
        <v/>
      </c>
      <c r="ES57" s="281" t="str">
        <f aca="false">IF(EP57&lt;&gt;"",IF(ABS($F57-$G57)&gt;=PrSettings!$M$7,(ABS($F57-$G57-EM57+EN57)&lt;=1)*1,IF(AND(EP57,$F57=$G57,$F57&gt;=PrSettings!$M$6),(ABS(EM57-$F57)&lt;=1)*1,IF(AND(EP57,$F57+$G57&gt;=PrSettings!$M$8),(ABS(EM57-$F57)+ABS(EN57-$G57)&lt;=1)*1,""))),"")</f>
        <v/>
      </c>
      <c r="ET57" s="289"/>
      <c r="EV57" s="279" t="n">
        <f aca="false">$B57</f>
        <v>2</v>
      </c>
      <c r="EW57" s="280" t="str">
        <f aca="false">$C57</f>
        <v>Spain</v>
      </c>
      <c r="EX57" s="281" t="n">
        <f aca="false">$D57</f>
        <v>61</v>
      </c>
      <c r="EY57" s="280" t="str">
        <f aca="false">$E57</f>
        <v>Saudi Arabia</v>
      </c>
      <c r="EZ57" s="284"/>
      <c r="FA57" s="284"/>
      <c r="FB57" s="288"/>
      <c r="FC57" s="281" t="str">
        <f aca="false">IF(($F57&lt;&gt;"")*($G57&lt;&gt;"")*(EZ57&lt;&gt;"")*(FA57&lt;&gt;""),($F57&gt;$G57)*(EZ57&gt;FA57)+($F57=$G57)*(EZ57=FA57)+($F57&lt;$G57)*(EZ57&lt;FA57),"")</f>
        <v/>
      </c>
      <c r="FD57" s="281" t="str">
        <f aca="false">IF((FC57&lt;&gt;""),IF(OR($F57&lt;&gt;$G57,PrSettings!$M$4="●"),(($F57-$G57)=(EZ57-FA57))*1,0),"")</f>
        <v/>
      </c>
      <c r="FE57" s="281" t="str">
        <f aca="false">IF((FC57&lt;&gt;""),($F57=EZ57)*($G57=FA57),"")</f>
        <v/>
      </c>
      <c r="FF57" s="281" t="str">
        <f aca="false">IF(FC57&lt;&gt;"",IF(ABS($F57-$G57)&gt;=PrSettings!$M$7,(ABS($F57-$G57-EZ57+FA57)&lt;=1)*1,IF(AND(FC57,$F57=$G57,$F57&gt;=PrSettings!$M$6),(ABS(EZ57-$F57)&lt;=1)*1,IF(AND(FC57,$F57+$G57&gt;=PrSettings!$M$8),(ABS(EZ57-$F57)+ABS(FA57-$G57)&lt;=1)*1,""))),"")</f>
        <v/>
      </c>
      <c r="FG57" s="289"/>
      <c r="FI57" s="279" t="n">
        <f aca="false">$B57</f>
        <v>2</v>
      </c>
      <c r="FJ57" s="280" t="str">
        <f aca="false">$C57</f>
        <v>Spain</v>
      </c>
      <c r="FK57" s="281" t="n">
        <f aca="false">$D57</f>
        <v>61</v>
      </c>
      <c r="FL57" s="280" t="str">
        <f aca="false">$E57</f>
        <v>Saudi Arabia</v>
      </c>
      <c r="FM57" s="284"/>
      <c r="FN57" s="284"/>
      <c r="FO57" s="288"/>
      <c r="FP57" s="281" t="str">
        <f aca="false">IF(($F57&lt;&gt;"")*($G57&lt;&gt;"")*(FM57&lt;&gt;"")*(FN57&lt;&gt;""),($F57&gt;$G57)*(FM57&gt;FN57)+($F57=$G57)*(FM57=FN57)+($F57&lt;$G57)*(FM57&lt;FN57),"")</f>
        <v/>
      </c>
      <c r="FQ57" s="281" t="str">
        <f aca="false">IF((FP57&lt;&gt;""),IF(OR($F57&lt;&gt;$G57,PrSettings!$M$4="●"),(($F57-$G57)=(FM57-FN57))*1,0),"")</f>
        <v/>
      </c>
      <c r="FR57" s="281" t="str">
        <f aca="false">IF((FP57&lt;&gt;""),($F57=FM57)*($G57=FN57),"")</f>
        <v/>
      </c>
      <c r="FS57" s="281" t="str">
        <f aca="false">IF(FP57&lt;&gt;"",IF(ABS($F57-$G57)&gt;=PrSettings!$M$7,(ABS($F57-$G57-FM57+FN57)&lt;=1)*1,IF(AND(FP57,$F57=$G57,$F57&gt;=PrSettings!$M$6),(ABS(FM57-$F57)&lt;=1)*1,IF(AND(FP57,$F57+$G57&gt;=PrSettings!$M$8),(ABS(FM57-$F57)+ABS(FN57-$G57)&lt;=1)*1,""))),"")</f>
        <v/>
      </c>
      <c r="FT57" s="289"/>
      <c r="FV57" s="279" t="n">
        <f aca="false">$B57</f>
        <v>2</v>
      </c>
      <c r="FW57" s="280" t="str">
        <f aca="false">$C57</f>
        <v>Spain</v>
      </c>
      <c r="FX57" s="281" t="n">
        <f aca="false">$D57</f>
        <v>61</v>
      </c>
      <c r="FY57" s="280" t="str">
        <f aca="false">$E57</f>
        <v>Saudi Arabia</v>
      </c>
      <c r="FZ57" s="284"/>
      <c r="GA57" s="284"/>
      <c r="GB57" s="288"/>
      <c r="GC57" s="281" t="str">
        <f aca="false">IF(($F57&lt;&gt;"")*($G57&lt;&gt;"")*(FZ57&lt;&gt;"")*(GA57&lt;&gt;""),($F57&gt;$G57)*(FZ57&gt;GA57)+($F57=$G57)*(FZ57=GA57)+($F57&lt;$G57)*(FZ57&lt;GA57),"")</f>
        <v/>
      </c>
      <c r="GD57" s="281" t="str">
        <f aca="false">IF((GC57&lt;&gt;""),IF(OR($F57&lt;&gt;$G57,PrSettings!$M$4="●"),(($F57-$G57)=(FZ57-GA57))*1,0),"")</f>
        <v/>
      </c>
      <c r="GE57" s="281" t="str">
        <f aca="false">IF((GC57&lt;&gt;""),($F57=FZ57)*($G57=GA57),"")</f>
        <v/>
      </c>
      <c r="GF57" s="281" t="str">
        <f aca="false">IF(GC57&lt;&gt;"",IF(ABS($F57-$G57)&gt;=PrSettings!$M$7,(ABS($F57-$G57-FZ57+GA57)&lt;=1)*1,IF(AND(GC57,$F57=$G57,$F57&gt;=PrSettings!$M$6),(ABS(FZ57-$F57)&lt;=1)*1,IF(AND(GC57,$F57+$G57&gt;=PrSettings!$M$8),(ABS(FZ57-$F57)+ABS(GA57-$G57)&lt;=1)*1,""))),"")</f>
        <v/>
      </c>
      <c r="GG57" s="289"/>
      <c r="GI57" s="279" t="n">
        <f aca="false">$B57</f>
        <v>2</v>
      </c>
      <c r="GJ57" s="280" t="str">
        <f aca="false">$C57</f>
        <v>Spain</v>
      </c>
      <c r="GK57" s="281" t="n">
        <f aca="false">$D57</f>
        <v>61</v>
      </c>
      <c r="GL57" s="280" t="str">
        <f aca="false">$E57</f>
        <v>Saudi Arabia</v>
      </c>
      <c r="GM57" s="284"/>
      <c r="GN57" s="284"/>
      <c r="GO57" s="288"/>
      <c r="GP57" s="281" t="str">
        <f aca="false">IF(($F57&lt;&gt;"")*($G57&lt;&gt;"")*(GM57&lt;&gt;"")*(GN57&lt;&gt;""),($F57&gt;$G57)*(GM57&gt;GN57)+($F57=$G57)*(GM57=GN57)+($F57&lt;$G57)*(GM57&lt;GN57),"")</f>
        <v/>
      </c>
      <c r="GQ57" s="281" t="str">
        <f aca="false">IF((GP57&lt;&gt;""),IF(OR($F57&lt;&gt;$G57,PrSettings!$M$4="●"),(($F57-$G57)=(GM57-GN57))*1,0),"")</f>
        <v/>
      </c>
      <c r="GR57" s="281" t="str">
        <f aca="false">IF((GP57&lt;&gt;""),($F57=GM57)*($G57=GN57),"")</f>
        <v/>
      </c>
      <c r="GS57" s="281" t="str">
        <f aca="false">IF(GP57&lt;&gt;"",IF(ABS($F57-$G57)&gt;=PrSettings!$M$7,(ABS($F57-$G57-GM57+GN57)&lt;=1)*1,IF(AND(GP57,$F57=$G57,$F57&gt;=PrSettings!$M$6),(ABS(GM57-$F57)&lt;=1)*1,IF(AND(GP57,$F57+$G57&gt;=PrSettings!$M$8),(ABS(GM57-$F57)+ABS(GN57-$G57)&lt;=1)*1,""))),"")</f>
        <v/>
      </c>
      <c r="GT57" s="289"/>
      <c r="GV57" s="279" t="n">
        <f aca="false">$B57</f>
        <v>2</v>
      </c>
      <c r="GW57" s="280" t="str">
        <f aca="false">$C57</f>
        <v>Spain</v>
      </c>
      <c r="GX57" s="281" t="n">
        <f aca="false">$D57</f>
        <v>61</v>
      </c>
      <c r="GY57" s="280" t="str">
        <f aca="false">$E57</f>
        <v>Saudi Arabia</v>
      </c>
      <c r="GZ57" s="284"/>
      <c r="HA57" s="284"/>
      <c r="HB57" s="288"/>
      <c r="HC57" s="281" t="str">
        <f aca="false">IF(($F57&lt;&gt;"")*($G57&lt;&gt;"")*(GZ57&lt;&gt;"")*(HA57&lt;&gt;""),($F57&gt;$G57)*(GZ57&gt;HA57)+($F57=$G57)*(GZ57=HA57)+($F57&lt;$G57)*(GZ57&lt;HA57),"")</f>
        <v/>
      </c>
      <c r="HD57" s="281" t="str">
        <f aca="false">IF((HC57&lt;&gt;""),IF(OR($F57&lt;&gt;$G57,PrSettings!$M$4="●"),(($F57-$G57)=(GZ57-HA57))*1,0),"")</f>
        <v/>
      </c>
      <c r="HE57" s="281" t="str">
        <f aca="false">IF((HC57&lt;&gt;""),($F57=GZ57)*($G57=HA57),"")</f>
        <v/>
      </c>
      <c r="HF57" s="281" t="str">
        <f aca="false">IF(HC57&lt;&gt;"",IF(ABS($F57-$G57)&gt;=PrSettings!$M$7,(ABS($F57-$G57-GZ57+HA57)&lt;=1)*1,IF(AND(HC57,$F57=$G57,$F57&gt;=PrSettings!$M$6),(ABS(GZ57-$F57)&lt;=1)*1,IF(AND(HC57,$F57+$G57&gt;=PrSettings!$M$8),(ABS(GZ57-$F57)+ABS(HA57-$G57)&lt;=1)*1,""))),"")</f>
        <v/>
      </c>
      <c r="HG57" s="289"/>
      <c r="HI57" s="279" t="n">
        <f aca="false">$B57</f>
        <v>2</v>
      </c>
      <c r="HJ57" s="280" t="str">
        <f aca="false">$C57</f>
        <v>Spain</v>
      </c>
      <c r="HK57" s="281" t="n">
        <f aca="false">$D57</f>
        <v>61</v>
      </c>
      <c r="HL57" s="280" t="str">
        <f aca="false">$E57</f>
        <v>Saudi Arabia</v>
      </c>
      <c r="HM57" s="284"/>
      <c r="HN57" s="284"/>
      <c r="HO57" s="288"/>
      <c r="HP57" s="281" t="str">
        <f aca="false">IF(($F57&lt;&gt;"")*($G57&lt;&gt;"")*(HM57&lt;&gt;"")*(HN57&lt;&gt;""),($F57&gt;$G57)*(HM57&gt;HN57)+($F57=$G57)*(HM57=HN57)+($F57&lt;$G57)*(HM57&lt;HN57),"")</f>
        <v/>
      </c>
      <c r="HQ57" s="281" t="str">
        <f aca="false">IF((HP57&lt;&gt;""),IF(OR($F57&lt;&gt;$G57,PrSettings!$M$4="●"),(($F57-$G57)=(HM57-HN57))*1,0),"")</f>
        <v/>
      </c>
      <c r="HR57" s="281" t="str">
        <f aca="false">IF((HP57&lt;&gt;""),($F57=HM57)*($G57=HN57),"")</f>
        <v/>
      </c>
      <c r="HS57" s="281" t="str">
        <f aca="false">IF(HP57&lt;&gt;"",IF(ABS($F57-$G57)&gt;=PrSettings!$M$7,(ABS($F57-$G57-HM57+HN57)&lt;=1)*1,IF(AND(HP57,$F57=$G57,$F57&gt;=PrSettings!$M$6),(ABS(HM57-$F57)&lt;=1)*1,IF(AND(HP57,$F57+$G57&gt;=PrSettings!$M$8),(ABS(HM57-$F57)+ABS(HN57-$G57)&lt;=1)*1,""))),"")</f>
        <v/>
      </c>
      <c r="HT57" s="289"/>
      <c r="HV57" s="279" t="n">
        <f aca="false">$B57</f>
        <v>2</v>
      </c>
      <c r="HW57" s="280" t="str">
        <f aca="false">$C57</f>
        <v>Spain</v>
      </c>
      <c r="HX57" s="281" t="n">
        <f aca="false">$D57</f>
        <v>61</v>
      </c>
      <c r="HY57" s="280" t="str">
        <f aca="false">$E57</f>
        <v>Saudi Arabia</v>
      </c>
      <c r="HZ57" s="284"/>
      <c r="IA57" s="284"/>
      <c r="IB57" s="288"/>
      <c r="IC57" s="281" t="str">
        <f aca="false">IF(($F57&lt;&gt;"")*($G57&lt;&gt;"")*(HZ57&lt;&gt;"")*(IA57&lt;&gt;""),($F57&gt;$G57)*(HZ57&gt;IA57)+($F57=$G57)*(HZ57=IA57)+($F57&lt;$G57)*(HZ57&lt;IA57),"")</f>
        <v/>
      </c>
      <c r="ID57" s="281" t="str">
        <f aca="false">IF((IC57&lt;&gt;""),IF(OR($F57&lt;&gt;$G57,PrSettings!$M$4="●"),(($F57-$G57)=(HZ57-IA57))*1,0),"")</f>
        <v/>
      </c>
      <c r="IE57" s="281" t="str">
        <f aca="false">IF((IC57&lt;&gt;""),($F57=HZ57)*($G57=IA57),"")</f>
        <v/>
      </c>
      <c r="IF57" s="281" t="str">
        <f aca="false">IF(IC57&lt;&gt;"",IF(ABS($F57-$G57)&gt;=PrSettings!$M$7,(ABS($F57-$G57-HZ57+IA57)&lt;=1)*1,IF(AND(IC57,$F57=$G57,$F57&gt;=PrSettings!$M$6),(ABS(HZ57-$F57)&lt;=1)*1,IF(AND(IC57,$F57+$G57&gt;=PrSettings!$M$8),(ABS(HZ57-$F57)+ABS(IA57-$G57)&lt;=1)*1,""))),"")</f>
        <v/>
      </c>
      <c r="IG57" s="289"/>
      <c r="II57" s="279" t="n">
        <f aca="false">$B57</f>
        <v>2</v>
      </c>
      <c r="IJ57" s="280" t="str">
        <f aca="false">$C57</f>
        <v>Spain</v>
      </c>
      <c r="IK57" s="281" t="n">
        <f aca="false">$D57</f>
        <v>61</v>
      </c>
      <c r="IL57" s="280" t="str">
        <f aca="false">$E57</f>
        <v>Saudi Arabia</v>
      </c>
      <c r="IM57" s="284"/>
      <c r="IN57" s="284"/>
      <c r="IO57" s="288"/>
      <c r="IP57" s="281" t="str">
        <f aca="false">IF(($F57&lt;&gt;"")*($G57&lt;&gt;"")*(IM57&lt;&gt;"")*(IN57&lt;&gt;""),($F57&gt;$G57)*(IM57&gt;IN57)+($F57=$G57)*(IM57=IN57)+($F57&lt;$G57)*(IM57&lt;IN57),"")</f>
        <v/>
      </c>
      <c r="IQ57" s="281" t="str">
        <f aca="false">IF((IP57&lt;&gt;""),IF(OR($F57&lt;&gt;$G57,PrSettings!$M$4="●"),(($F57-$G57)=(IM57-IN57))*1,0),"")</f>
        <v/>
      </c>
      <c r="IR57" s="281" t="str">
        <f aca="false">IF((IP57&lt;&gt;""),($F57=IM57)*($G57=IN57),"")</f>
        <v/>
      </c>
      <c r="IS57" s="281" t="str">
        <f aca="false">IF(IP57&lt;&gt;"",IF(ABS($F57-$G57)&gt;=PrSettings!$M$7,(ABS($F57-$G57-IM57+IN57)&lt;=1)*1,IF(AND(IP57,$F57=$G57,$F57&gt;=PrSettings!$M$6),(ABS(IM57-$F57)&lt;=1)*1,IF(AND(IP57,$F57+$G57&gt;=PrSettings!$M$8),(ABS(IM57-$F57)+ABS(IN57-$G57)&lt;=1)*1,""))),"")</f>
        <v/>
      </c>
      <c r="IT57" s="289"/>
      <c r="IV57" s="279" t="n">
        <f aca="false">$B57</f>
        <v>2</v>
      </c>
      <c r="IW57" s="280" t="str">
        <f aca="false">$C57</f>
        <v>Spain</v>
      </c>
      <c r="IX57" s="281" t="n">
        <f aca="false">$D57</f>
        <v>61</v>
      </c>
      <c r="IY57" s="280" t="str">
        <f aca="false">$E57</f>
        <v>Saudi Arabia</v>
      </c>
      <c r="IZ57" s="284"/>
      <c r="JA57" s="284"/>
      <c r="JB57" s="288"/>
      <c r="JC57" s="281" t="str">
        <f aca="false">IF(($F57&lt;&gt;"")*($G57&lt;&gt;"")*(IZ57&lt;&gt;"")*(JA57&lt;&gt;""),($F57&gt;$G57)*(IZ57&gt;JA57)+($F57=$G57)*(IZ57=JA57)+($F57&lt;$G57)*(IZ57&lt;JA57),"")</f>
        <v/>
      </c>
      <c r="JD57" s="281" t="str">
        <f aca="false">IF((JC57&lt;&gt;""),IF(OR($F57&lt;&gt;$G57,PrSettings!$M$4="●"),(($F57-$G57)=(IZ57-JA57))*1,0),"")</f>
        <v/>
      </c>
      <c r="JE57" s="281" t="str">
        <f aca="false">IF((JC57&lt;&gt;""),($F57=IZ57)*($G57=JA57),"")</f>
        <v/>
      </c>
      <c r="JF57" s="281" t="str">
        <f aca="false">IF(JC57&lt;&gt;"",IF(ABS($F57-$G57)&gt;=PrSettings!$M$7,(ABS($F57-$G57-IZ57+JA57)&lt;=1)*1,IF(AND(JC57,$F57=$G57,$F57&gt;=PrSettings!$M$6),(ABS(IZ57-$F57)&lt;=1)*1,IF(AND(JC57,$F57+$G57&gt;=PrSettings!$M$8),(ABS(IZ57-$F57)+ABS(JA57-$G57)&lt;=1)*1,""))),"")</f>
        <v/>
      </c>
      <c r="JG57" s="289"/>
      <c r="JI57" s="279" t="n">
        <f aca="false">$B57</f>
        <v>2</v>
      </c>
      <c r="JJ57" s="280" t="str">
        <f aca="false">$C57</f>
        <v>Spain</v>
      </c>
      <c r="JK57" s="281" t="n">
        <f aca="false">$D57</f>
        <v>61</v>
      </c>
      <c r="JL57" s="280" t="str">
        <f aca="false">$E57</f>
        <v>Saudi Arabia</v>
      </c>
      <c r="JM57" s="284"/>
      <c r="JN57" s="284"/>
      <c r="JO57" s="288"/>
      <c r="JP57" s="281" t="str">
        <f aca="false">IF(($F57&lt;&gt;"")*($G57&lt;&gt;"")*(JM57&lt;&gt;"")*(JN57&lt;&gt;""),($F57&gt;$G57)*(JM57&gt;JN57)+($F57=$G57)*(JM57=JN57)+($F57&lt;$G57)*(JM57&lt;JN57),"")</f>
        <v/>
      </c>
      <c r="JQ57" s="281" t="str">
        <f aca="false">IF((JP57&lt;&gt;""),IF(OR($F57&lt;&gt;$G57,PrSettings!$M$4="●"),(($F57-$G57)=(JM57-JN57))*1,0),"")</f>
        <v/>
      </c>
      <c r="JR57" s="281" t="str">
        <f aca="false">IF((JP57&lt;&gt;""),($F57=JM57)*($G57=JN57),"")</f>
        <v/>
      </c>
      <c r="JS57" s="281" t="str">
        <f aca="false">IF(JP57&lt;&gt;"",IF(ABS($F57-$G57)&gt;=PrSettings!$M$7,(ABS($F57-$G57-JM57+JN57)&lt;=1)*1,IF(AND(JP57,$F57=$G57,$F57&gt;=PrSettings!$M$6),(ABS(JM57-$F57)&lt;=1)*1,IF(AND(JP57,$F57+$G57&gt;=PrSettings!$M$8),(ABS(JM57-$F57)+ABS(JN57-$G57)&lt;=1)*1,""))),"")</f>
        <v/>
      </c>
      <c r="JT57" s="289"/>
      <c r="JV57" s="279" t="n">
        <f aca="false">$B57</f>
        <v>2</v>
      </c>
      <c r="JW57" s="280" t="str">
        <f aca="false">$C57</f>
        <v>Spain</v>
      </c>
      <c r="JX57" s="281" t="n">
        <f aca="false">$D57</f>
        <v>61</v>
      </c>
      <c r="JY57" s="280" t="str">
        <f aca="false">$E57</f>
        <v>Saudi Arabia</v>
      </c>
      <c r="JZ57" s="284"/>
      <c r="KA57" s="284"/>
      <c r="KB57" s="288"/>
      <c r="KC57" s="281" t="str">
        <f aca="false">IF(($F57&lt;&gt;"")*($G57&lt;&gt;"")*(JZ57&lt;&gt;"")*(KA57&lt;&gt;""),($F57&gt;$G57)*(JZ57&gt;KA57)+($F57=$G57)*(JZ57=KA57)+($F57&lt;$G57)*(JZ57&lt;KA57),"")</f>
        <v/>
      </c>
      <c r="KD57" s="281" t="str">
        <f aca="false">IF((KC57&lt;&gt;""),IF(OR($F57&lt;&gt;$G57,PrSettings!$M$4="●"),(($F57-$G57)=(JZ57-KA57))*1,0),"")</f>
        <v/>
      </c>
      <c r="KE57" s="281" t="str">
        <f aca="false">IF((KC57&lt;&gt;""),($F57=JZ57)*($G57=KA57),"")</f>
        <v/>
      </c>
      <c r="KF57" s="281" t="str">
        <f aca="false">IF(KC57&lt;&gt;"",IF(ABS($F57-$G57)&gt;=PrSettings!$M$7,(ABS($F57-$G57-JZ57+KA57)&lt;=1)*1,IF(AND(KC57,$F57=$G57,$F57&gt;=PrSettings!$M$6),(ABS(JZ57-$F57)&lt;=1)*1,IF(AND(KC57,$F57+$G57&gt;=PrSettings!$M$8),(ABS(JZ57-$F57)+ABS(KA57-$G57)&lt;=1)*1,""))),"")</f>
        <v/>
      </c>
      <c r="KG57" s="289"/>
      <c r="KI57" s="279" t="n">
        <f aca="false">$B57</f>
        <v>2</v>
      </c>
      <c r="KJ57" s="280" t="str">
        <f aca="false">$C57</f>
        <v>Spain</v>
      </c>
      <c r="KK57" s="281" t="n">
        <f aca="false">$D57</f>
        <v>61</v>
      </c>
      <c r="KL57" s="280" t="str">
        <f aca="false">$E57</f>
        <v>Saudi Arabia</v>
      </c>
      <c r="KM57" s="284"/>
      <c r="KN57" s="284"/>
      <c r="KO57" s="288"/>
      <c r="KP57" s="281" t="str">
        <f aca="false">IF(($F57&lt;&gt;"")*($G57&lt;&gt;"")*(KM57&lt;&gt;"")*(KN57&lt;&gt;""),($F57&gt;$G57)*(KM57&gt;KN57)+($F57=$G57)*(KM57=KN57)+($F57&lt;$G57)*(KM57&lt;KN57),"")</f>
        <v/>
      </c>
      <c r="KQ57" s="281" t="str">
        <f aca="false">IF((KP57&lt;&gt;""),IF(OR($F57&lt;&gt;$G57,PrSettings!$M$4="●"),(($F57-$G57)=(KM57-KN57))*1,0),"")</f>
        <v/>
      </c>
      <c r="KR57" s="281" t="str">
        <f aca="false">IF((KP57&lt;&gt;""),($F57=KM57)*($G57=KN57),"")</f>
        <v/>
      </c>
      <c r="KS57" s="281" t="str">
        <f aca="false">IF(KP57&lt;&gt;"",IF(ABS($F57-$G57)&gt;=PrSettings!$M$7,(ABS($F57-$G57-KM57+KN57)&lt;=1)*1,IF(AND(KP57,$F57=$G57,$F57&gt;=PrSettings!$M$6),(ABS(KM57-$F57)&lt;=1)*1,IF(AND(KP57,$F57+$G57&gt;=PrSettings!$M$8),(ABS(KM57-$F57)+ABS(KN57-$G57)&lt;=1)*1,""))),"")</f>
        <v/>
      </c>
      <c r="KT57" s="289"/>
      <c r="KV57" s="279" t="n">
        <f aca="false">$B57</f>
        <v>2</v>
      </c>
      <c r="KW57" s="280" t="str">
        <f aca="false">$C57</f>
        <v>Spain</v>
      </c>
      <c r="KX57" s="281" t="n">
        <f aca="false">$D57</f>
        <v>61</v>
      </c>
      <c r="KY57" s="280" t="str">
        <f aca="false">$E57</f>
        <v>Saudi Arabia</v>
      </c>
      <c r="KZ57" s="284"/>
      <c r="LA57" s="284"/>
      <c r="LB57" s="288"/>
      <c r="LC57" s="281" t="str">
        <f aca="false">IF(($F57&lt;&gt;"")*($G57&lt;&gt;"")*(KZ57&lt;&gt;"")*(LA57&lt;&gt;""),($F57&gt;$G57)*(KZ57&gt;LA57)+($F57=$G57)*(KZ57=LA57)+($F57&lt;$G57)*(KZ57&lt;LA57),"")</f>
        <v/>
      </c>
      <c r="LD57" s="281" t="str">
        <f aca="false">IF((LC57&lt;&gt;""),IF(OR($F57&lt;&gt;$G57,PrSettings!$M$4="●"),(($F57-$G57)=(KZ57-LA57))*1,0),"")</f>
        <v/>
      </c>
      <c r="LE57" s="281" t="str">
        <f aca="false">IF((LC57&lt;&gt;""),($F57=KZ57)*($G57=LA57),"")</f>
        <v/>
      </c>
      <c r="LF57" s="281" t="str">
        <f aca="false">IF(LC57&lt;&gt;"",IF(ABS($F57-$G57)&gt;=PrSettings!$M$7,(ABS($F57-$G57-KZ57+LA57)&lt;=1)*1,IF(AND(LC57,$F57=$G57,$F57&gt;=PrSettings!$M$6),(ABS(KZ57-$F57)&lt;=1)*1,IF(AND(LC57,$F57+$G57&gt;=PrSettings!$M$8),(ABS(KZ57-$F57)+ABS(LA57-$G57)&lt;=1)*1,""))),"")</f>
        <v/>
      </c>
      <c r="LG57" s="289"/>
      <c r="LI57" s="279" t="n">
        <f aca="false">$B57</f>
        <v>2</v>
      </c>
      <c r="LJ57" s="280" t="str">
        <f aca="false">$C57</f>
        <v>Spain</v>
      </c>
      <c r="LK57" s="281" t="n">
        <f aca="false">$D57</f>
        <v>61</v>
      </c>
      <c r="LL57" s="280" t="str">
        <f aca="false">$E57</f>
        <v>Saudi Arabia</v>
      </c>
      <c r="LM57" s="284"/>
      <c r="LN57" s="284"/>
      <c r="LO57" s="288"/>
      <c r="LP57" s="281" t="str">
        <f aca="false">IF(($F57&lt;&gt;"")*($G57&lt;&gt;"")*(LM57&lt;&gt;"")*(LN57&lt;&gt;""),($F57&gt;$G57)*(LM57&gt;LN57)+($F57=$G57)*(LM57=LN57)+($F57&lt;$G57)*(LM57&lt;LN57),"")</f>
        <v/>
      </c>
      <c r="LQ57" s="281" t="str">
        <f aca="false">IF((LP57&lt;&gt;""),IF(OR($F57&lt;&gt;$G57,PrSettings!$M$4="●"),(($F57-$G57)=(LM57-LN57))*1,0),"")</f>
        <v/>
      </c>
      <c r="LR57" s="281" t="str">
        <f aca="false">IF((LP57&lt;&gt;""),($F57=LM57)*($G57=LN57),"")</f>
        <v/>
      </c>
      <c r="LS57" s="281" t="str">
        <f aca="false">IF(LP57&lt;&gt;"",IF(ABS($F57-$G57)&gt;=PrSettings!$M$7,(ABS($F57-$G57-LM57+LN57)&lt;=1)*1,IF(AND(LP57,$F57=$G57,$F57&gt;=PrSettings!$M$6),(ABS(LM57-$F57)&lt;=1)*1,IF(AND(LP57,$F57+$G57&gt;=PrSettings!$M$8),(ABS(LM57-$F57)+ABS(LN57-$G57)&lt;=1)*1,""))),"")</f>
        <v/>
      </c>
      <c r="LT57" s="289"/>
      <c r="LV57" s="279" t="n">
        <f aca="false">$B57</f>
        <v>2</v>
      </c>
      <c r="LW57" s="280" t="str">
        <f aca="false">$C57</f>
        <v>Spain</v>
      </c>
      <c r="LX57" s="281" t="n">
        <f aca="false">$D57</f>
        <v>61</v>
      </c>
      <c r="LY57" s="280" t="str">
        <f aca="false">$E57</f>
        <v>Saudi Arabia</v>
      </c>
      <c r="LZ57" s="284"/>
      <c r="MA57" s="284"/>
      <c r="MB57" s="288"/>
      <c r="MC57" s="281" t="str">
        <f aca="false">IF(($F57&lt;&gt;"")*($G57&lt;&gt;"")*(LZ57&lt;&gt;"")*(MA57&lt;&gt;""),($F57&gt;$G57)*(LZ57&gt;MA57)+($F57=$G57)*(LZ57=MA57)+($F57&lt;$G57)*(LZ57&lt;MA57),"")</f>
        <v/>
      </c>
      <c r="MD57" s="281" t="str">
        <f aca="false">IF((MC57&lt;&gt;""),IF(OR($F57&lt;&gt;$G57,PrSettings!$M$4="●"),(($F57-$G57)=(LZ57-MA57))*1,0),"")</f>
        <v/>
      </c>
      <c r="ME57" s="281" t="str">
        <f aca="false">IF((MC57&lt;&gt;""),($F57=LZ57)*($G57=MA57),"")</f>
        <v/>
      </c>
      <c r="MF57" s="281" t="str">
        <f aca="false">IF(MC57&lt;&gt;"",IF(ABS($F57-$G57)&gt;=PrSettings!$M$7,(ABS($F57-$G57-LZ57+MA57)&lt;=1)*1,IF(AND(MC57,$F57=$G57,$F57&gt;=PrSettings!$M$6),(ABS(LZ57-$F57)&lt;=1)*1,IF(AND(MC57,$F57+$G57&gt;=PrSettings!$M$8),(ABS(LZ57-$F57)+ABS(MA57-$G57)&lt;=1)*1,""))),"")</f>
        <v/>
      </c>
      <c r="MG57" s="289"/>
    </row>
    <row r="58" customFormat="false" ht="15.75" hidden="false" customHeight="false" outlineLevel="0" collapsed="false">
      <c r="B58" s="279" t="n">
        <f aca="false">INDEX(Groups!$C$7:$C$65,MATCH(C58,Groups!$D$7:$D$65,0))</f>
        <v>17</v>
      </c>
      <c r="C58" s="280" t="str">
        <f aca="false">CalcH!$P$25</f>
        <v>Uruguay</v>
      </c>
      <c r="D58" s="281" t="n">
        <f aca="false">INDEX(Groups!$C$7:$C$65,MATCH(E58,Groups!$D$7:$D$65,0))</f>
        <v>69</v>
      </c>
      <c r="E58" s="280" t="str">
        <f aca="false">CalcH!$Q$25</f>
        <v>Cape Verde</v>
      </c>
      <c r="F58" s="282" t="n">
        <f aca="false">CalcH!$R$25</f>
        <v>2</v>
      </c>
      <c r="G58" s="283" t="n">
        <f aca="false">CalcH!$S$25</f>
        <v>0</v>
      </c>
      <c r="I58" s="279" t="n">
        <f aca="false">$B58</f>
        <v>17</v>
      </c>
      <c r="J58" s="280" t="str">
        <f aca="false">$C58</f>
        <v>Uruguay</v>
      </c>
      <c r="K58" s="281" t="n">
        <f aca="false">$D58</f>
        <v>69</v>
      </c>
      <c r="L58" s="280" t="str">
        <f aca="false">$E58</f>
        <v>Cape Verde</v>
      </c>
      <c r="M58" s="284"/>
      <c r="N58" s="284"/>
      <c r="O58" s="288"/>
      <c r="P58" s="281" t="str">
        <f aca="false">IF(($F58&lt;&gt;"")*($G58&lt;&gt;"")*(M58&lt;&gt;"")*(N58&lt;&gt;""),($F58&gt;$G58)*(M58&gt;N58)+($F58=$G58)*(M58=N58)+($F58&lt;$G58)*(M58&lt;N58),"")</f>
        <v/>
      </c>
      <c r="Q58" s="281" t="str">
        <f aca="false">IF((P58&lt;&gt;""),IF(OR($F58&lt;&gt;$G58,PrSettings!$M$4="●"),(($F58-$G58)=(M58-N58))*1,0),"")</f>
        <v/>
      </c>
      <c r="R58" s="281" t="str">
        <f aca="false">IF((P58&lt;&gt;""),($F58=M58)*($G58=N58),"")</f>
        <v/>
      </c>
      <c r="S58" s="281" t="str">
        <f aca="false">IF(P58&lt;&gt;"",IF(ABS($F58-$G58)&gt;=PrSettings!$M$7,(ABS($F58-$G58-M58+N58)&lt;=1)*1,IF(AND(P58,$F58=$G58,$F58&gt;=PrSettings!$M$6),(ABS(M58-$F58)&lt;=1)*1,IF(AND(P58,$F58+$G58&gt;=PrSettings!$M$8),(ABS(M58-$F58)+ABS(N58-$G58)&lt;=1)*1,""))),"")</f>
        <v/>
      </c>
      <c r="T58" s="289"/>
      <c r="V58" s="279" t="n">
        <f aca="false">$B58</f>
        <v>17</v>
      </c>
      <c r="W58" s="280" t="str">
        <f aca="false">$C58</f>
        <v>Uruguay</v>
      </c>
      <c r="X58" s="281" t="n">
        <f aca="false">$D58</f>
        <v>69</v>
      </c>
      <c r="Y58" s="280" t="str">
        <f aca="false">$E58</f>
        <v>Cape Verde</v>
      </c>
      <c r="Z58" s="284"/>
      <c r="AA58" s="284"/>
      <c r="AB58" s="288"/>
      <c r="AC58" s="281" t="str">
        <f aca="false">IF(($F58&lt;&gt;"")*($G58&lt;&gt;"")*(Z58&lt;&gt;"")*(AA58&lt;&gt;""),($F58&gt;$G58)*(Z58&gt;AA58)+($F58=$G58)*(Z58=AA58)+($F58&lt;$G58)*(Z58&lt;AA58),"")</f>
        <v/>
      </c>
      <c r="AD58" s="281" t="str">
        <f aca="false">IF((AC58&lt;&gt;""),IF(OR($F58&lt;&gt;$G58,PrSettings!$M$4="●"),(($F58-$G58)=(Z58-AA58))*1,0),"")</f>
        <v/>
      </c>
      <c r="AE58" s="281" t="str">
        <f aca="false">IF((AC58&lt;&gt;""),($F58=Z58)*($G58=AA58),"")</f>
        <v/>
      </c>
      <c r="AF58" s="281" t="str">
        <f aca="false">IF(AC58&lt;&gt;"",IF(ABS($F58-$G58)&gt;=PrSettings!$M$7,(ABS($F58-$G58-Z58+AA58)&lt;=1)*1,IF(AND(AC58,$F58=$G58,$F58&gt;=PrSettings!$M$6),(ABS(Z58-$F58)&lt;=1)*1,IF(AND(AC58,$F58+$G58&gt;=PrSettings!$M$8),(ABS(Z58-$F58)+ABS(AA58-$G58)&lt;=1)*1,""))),"")</f>
        <v/>
      </c>
      <c r="AG58" s="289"/>
      <c r="AI58" s="279" t="n">
        <f aca="false">$B58</f>
        <v>17</v>
      </c>
      <c r="AJ58" s="280" t="str">
        <f aca="false">$C58</f>
        <v>Uruguay</v>
      </c>
      <c r="AK58" s="281" t="n">
        <f aca="false">$D58</f>
        <v>69</v>
      </c>
      <c r="AL58" s="280" t="str">
        <f aca="false">$E58</f>
        <v>Cape Verde</v>
      </c>
      <c r="AM58" s="284"/>
      <c r="AN58" s="284"/>
      <c r="AO58" s="288"/>
      <c r="AP58" s="281" t="str">
        <f aca="false">IF(($F58&lt;&gt;"")*($G58&lt;&gt;"")*(AM58&lt;&gt;"")*(AN58&lt;&gt;""),($F58&gt;$G58)*(AM58&gt;AN58)+($F58=$G58)*(AM58=AN58)+($F58&lt;$G58)*(AM58&lt;AN58),"")</f>
        <v/>
      </c>
      <c r="AQ58" s="281" t="str">
        <f aca="false">IF((AP58&lt;&gt;""),IF(OR($F58&lt;&gt;$G58,PrSettings!$M$4="●"),(($F58-$G58)=(AM58-AN58))*1,0),"")</f>
        <v/>
      </c>
      <c r="AR58" s="281" t="str">
        <f aca="false">IF((AP58&lt;&gt;""),($F58=AM58)*($G58=AN58),"")</f>
        <v/>
      </c>
      <c r="AS58" s="281" t="str">
        <f aca="false">IF(AP58&lt;&gt;"",IF(ABS($F58-$G58)&gt;=PrSettings!$M$7,(ABS($F58-$G58-AM58+AN58)&lt;=1)*1,IF(AND(AP58,$F58=$G58,$F58&gt;=PrSettings!$M$6),(ABS(AM58-$F58)&lt;=1)*1,IF(AND(AP58,$F58+$G58&gt;=PrSettings!$M$8),(ABS(AM58-$F58)+ABS(AN58-$G58)&lt;=1)*1,""))),"")</f>
        <v/>
      </c>
      <c r="AT58" s="289"/>
      <c r="AV58" s="279" t="n">
        <f aca="false">$B58</f>
        <v>17</v>
      </c>
      <c r="AW58" s="280" t="str">
        <f aca="false">$C58</f>
        <v>Uruguay</v>
      </c>
      <c r="AX58" s="281" t="n">
        <f aca="false">$D58</f>
        <v>69</v>
      </c>
      <c r="AY58" s="280" t="str">
        <f aca="false">$E58</f>
        <v>Cape Verde</v>
      </c>
      <c r="AZ58" s="284"/>
      <c r="BA58" s="284"/>
      <c r="BB58" s="288"/>
      <c r="BC58" s="281" t="str">
        <f aca="false">IF(($F58&lt;&gt;"")*($G58&lt;&gt;"")*(AZ58&lt;&gt;"")*(BA58&lt;&gt;""),($F58&gt;$G58)*(AZ58&gt;BA58)+($F58=$G58)*(AZ58=BA58)+($F58&lt;$G58)*(AZ58&lt;BA58),"")</f>
        <v/>
      </c>
      <c r="BD58" s="281" t="str">
        <f aca="false">IF((BC58&lt;&gt;""),IF(OR($F58&lt;&gt;$G58,PrSettings!$M$4="●"),(($F58-$G58)=(AZ58-BA58))*1,0),"")</f>
        <v/>
      </c>
      <c r="BE58" s="281" t="str">
        <f aca="false">IF((BC58&lt;&gt;""),($F58=AZ58)*($G58=BA58),"")</f>
        <v/>
      </c>
      <c r="BF58" s="281" t="str">
        <f aca="false">IF(BC58&lt;&gt;"",IF(ABS($F58-$G58)&gt;=PrSettings!$M$7,(ABS($F58-$G58-AZ58+BA58)&lt;=1)*1,IF(AND(BC58,$F58=$G58,$F58&gt;=PrSettings!$M$6),(ABS(AZ58-$F58)&lt;=1)*1,IF(AND(BC58,$F58+$G58&gt;=PrSettings!$M$8),(ABS(AZ58-$F58)+ABS(BA58-$G58)&lt;=1)*1,""))),"")</f>
        <v/>
      </c>
      <c r="BG58" s="289"/>
      <c r="BI58" s="279" t="n">
        <f aca="false">$B58</f>
        <v>17</v>
      </c>
      <c r="BJ58" s="280" t="str">
        <f aca="false">$C58</f>
        <v>Uruguay</v>
      </c>
      <c r="BK58" s="281" t="n">
        <f aca="false">$D58</f>
        <v>69</v>
      </c>
      <c r="BL58" s="280" t="str">
        <f aca="false">$E58</f>
        <v>Cape Verde</v>
      </c>
      <c r="BM58" s="284"/>
      <c r="BN58" s="284"/>
      <c r="BO58" s="288"/>
      <c r="BP58" s="281" t="str">
        <f aca="false">IF(($F58&lt;&gt;"")*($G58&lt;&gt;"")*(BM58&lt;&gt;"")*(BN58&lt;&gt;""),($F58&gt;$G58)*(BM58&gt;BN58)+($F58=$G58)*(BM58=BN58)+($F58&lt;$G58)*(BM58&lt;BN58),"")</f>
        <v/>
      </c>
      <c r="BQ58" s="281" t="str">
        <f aca="false">IF((BP58&lt;&gt;""),IF(OR($F58&lt;&gt;$G58,PrSettings!$M$4="●"),(($F58-$G58)=(BM58-BN58))*1,0),"")</f>
        <v/>
      </c>
      <c r="BR58" s="281" t="str">
        <f aca="false">IF((BP58&lt;&gt;""),($F58=BM58)*($G58=BN58),"")</f>
        <v/>
      </c>
      <c r="BS58" s="281" t="str">
        <f aca="false">IF(BP58&lt;&gt;"",IF(ABS($F58-$G58)&gt;=PrSettings!$M$7,(ABS($F58-$G58-BM58+BN58)&lt;=1)*1,IF(AND(BP58,$F58=$G58,$F58&gt;=PrSettings!$M$6),(ABS(BM58-$F58)&lt;=1)*1,IF(AND(BP58,$F58+$G58&gt;=PrSettings!$M$8),(ABS(BM58-$F58)+ABS(BN58-$G58)&lt;=1)*1,""))),"")</f>
        <v/>
      </c>
      <c r="BT58" s="289"/>
      <c r="BV58" s="279" t="n">
        <f aca="false">$B58</f>
        <v>17</v>
      </c>
      <c r="BW58" s="280" t="str">
        <f aca="false">$C58</f>
        <v>Uruguay</v>
      </c>
      <c r="BX58" s="281" t="n">
        <f aca="false">$D58</f>
        <v>69</v>
      </c>
      <c r="BY58" s="280" t="str">
        <f aca="false">$E58</f>
        <v>Cape Verde</v>
      </c>
      <c r="BZ58" s="284"/>
      <c r="CA58" s="284"/>
      <c r="CB58" s="288"/>
      <c r="CC58" s="281" t="str">
        <f aca="false">IF(($F58&lt;&gt;"")*($G58&lt;&gt;"")*(BZ58&lt;&gt;"")*(CA58&lt;&gt;""),($F58&gt;$G58)*(BZ58&gt;CA58)+($F58=$G58)*(BZ58=CA58)+($F58&lt;$G58)*(BZ58&lt;CA58),"")</f>
        <v/>
      </c>
      <c r="CD58" s="281" t="str">
        <f aca="false">IF((CC58&lt;&gt;""),IF(OR($F58&lt;&gt;$G58,PrSettings!$M$4="●"),(($F58-$G58)=(BZ58-CA58))*1,0),"")</f>
        <v/>
      </c>
      <c r="CE58" s="281" t="str">
        <f aca="false">IF((CC58&lt;&gt;""),($F58=BZ58)*($G58=CA58),"")</f>
        <v/>
      </c>
      <c r="CF58" s="281" t="str">
        <f aca="false">IF(CC58&lt;&gt;"",IF(ABS($F58-$G58)&gt;=PrSettings!$M$7,(ABS($F58-$G58-BZ58+CA58)&lt;=1)*1,IF(AND(CC58,$F58=$G58,$F58&gt;=PrSettings!$M$6),(ABS(BZ58-$F58)&lt;=1)*1,IF(AND(CC58,$F58+$G58&gt;=PrSettings!$M$8),(ABS(BZ58-$F58)+ABS(CA58-$G58)&lt;=1)*1,""))),"")</f>
        <v/>
      </c>
      <c r="CG58" s="289"/>
      <c r="CI58" s="279" t="n">
        <f aca="false">$B58</f>
        <v>17</v>
      </c>
      <c r="CJ58" s="280" t="str">
        <f aca="false">$C58</f>
        <v>Uruguay</v>
      </c>
      <c r="CK58" s="281" t="n">
        <f aca="false">$D58</f>
        <v>69</v>
      </c>
      <c r="CL58" s="280" t="str">
        <f aca="false">$E58</f>
        <v>Cape Verde</v>
      </c>
      <c r="CM58" s="284"/>
      <c r="CN58" s="284"/>
      <c r="CO58" s="288"/>
      <c r="CP58" s="281" t="str">
        <f aca="false">IF(($F58&lt;&gt;"")*($G58&lt;&gt;"")*(CM58&lt;&gt;"")*(CN58&lt;&gt;""),($F58&gt;$G58)*(CM58&gt;CN58)+($F58=$G58)*(CM58=CN58)+($F58&lt;$G58)*(CM58&lt;CN58),"")</f>
        <v/>
      </c>
      <c r="CQ58" s="281" t="str">
        <f aca="false">IF((CP58&lt;&gt;""),IF(OR($F58&lt;&gt;$G58,PrSettings!$M$4="●"),(($F58-$G58)=(CM58-CN58))*1,0),"")</f>
        <v/>
      </c>
      <c r="CR58" s="281" t="str">
        <f aca="false">IF((CP58&lt;&gt;""),($F58=CM58)*($G58=CN58),"")</f>
        <v/>
      </c>
      <c r="CS58" s="281" t="str">
        <f aca="false">IF(CP58&lt;&gt;"",IF(ABS($F58-$G58)&gt;=PrSettings!$M$7,(ABS($F58-$G58-CM58+CN58)&lt;=1)*1,IF(AND(CP58,$F58=$G58,$F58&gt;=PrSettings!$M$6),(ABS(CM58-$F58)&lt;=1)*1,IF(AND(CP58,$F58+$G58&gt;=PrSettings!$M$8),(ABS(CM58-$F58)+ABS(CN58-$G58)&lt;=1)*1,""))),"")</f>
        <v/>
      </c>
      <c r="CT58" s="289"/>
      <c r="CV58" s="279" t="n">
        <f aca="false">$B58</f>
        <v>17</v>
      </c>
      <c r="CW58" s="280" t="str">
        <f aca="false">$C58</f>
        <v>Uruguay</v>
      </c>
      <c r="CX58" s="281" t="n">
        <f aca="false">$D58</f>
        <v>69</v>
      </c>
      <c r="CY58" s="280" t="str">
        <f aca="false">$E58</f>
        <v>Cape Verde</v>
      </c>
      <c r="CZ58" s="284"/>
      <c r="DA58" s="284"/>
      <c r="DB58" s="288"/>
      <c r="DC58" s="281" t="str">
        <f aca="false">IF(($F58&lt;&gt;"")*($G58&lt;&gt;"")*(CZ58&lt;&gt;"")*(DA58&lt;&gt;""),($F58&gt;$G58)*(CZ58&gt;DA58)+($F58=$G58)*(CZ58=DA58)+($F58&lt;$G58)*(CZ58&lt;DA58),"")</f>
        <v/>
      </c>
      <c r="DD58" s="281" t="str">
        <f aca="false">IF((DC58&lt;&gt;""),IF(OR($F58&lt;&gt;$G58,PrSettings!$M$4="●"),(($F58-$G58)=(CZ58-DA58))*1,0),"")</f>
        <v/>
      </c>
      <c r="DE58" s="281" t="str">
        <f aca="false">IF((DC58&lt;&gt;""),($F58=CZ58)*($G58=DA58),"")</f>
        <v/>
      </c>
      <c r="DF58" s="281" t="str">
        <f aca="false">IF(DC58&lt;&gt;"",IF(ABS($F58-$G58)&gt;=PrSettings!$M$7,(ABS($F58-$G58-CZ58+DA58)&lt;=1)*1,IF(AND(DC58,$F58=$G58,$F58&gt;=PrSettings!$M$6),(ABS(CZ58-$F58)&lt;=1)*1,IF(AND(DC58,$F58+$G58&gt;=PrSettings!$M$8),(ABS(CZ58-$F58)+ABS(DA58-$G58)&lt;=1)*1,""))),"")</f>
        <v/>
      </c>
      <c r="DG58" s="289"/>
      <c r="DI58" s="279" t="n">
        <f aca="false">$B58</f>
        <v>17</v>
      </c>
      <c r="DJ58" s="280" t="str">
        <f aca="false">$C58</f>
        <v>Uruguay</v>
      </c>
      <c r="DK58" s="281" t="n">
        <f aca="false">$D58</f>
        <v>69</v>
      </c>
      <c r="DL58" s="280" t="str">
        <f aca="false">$E58</f>
        <v>Cape Verde</v>
      </c>
      <c r="DM58" s="284"/>
      <c r="DN58" s="284"/>
      <c r="DO58" s="288"/>
      <c r="DP58" s="281" t="str">
        <f aca="false">IF(($F58&lt;&gt;"")*($G58&lt;&gt;"")*(DM58&lt;&gt;"")*(DN58&lt;&gt;""),($F58&gt;$G58)*(DM58&gt;DN58)+($F58=$G58)*(DM58=DN58)+($F58&lt;$G58)*(DM58&lt;DN58),"")</f>
        <v/>
      </c>
      <c r="DQ58" s="281" t="str">
        <f aca="false">IF((DP58&lt;&gt;""),IF(OR($F58&lt;&gt;$G58,PrSettings!$M$4="●"),(($F58-$G58)=(DM58-DN58))*1,0),"")</f>
        <v/>
      </c>
      <c r="DR58" s="281" t="str">
        <f aca="false">IF((DP58&lt;&gt;""),($F58=DM58)*($G58=DN58),"")</f>
        <v/>
      </c>
      <c r="DS58" s="281" t="str">
        <f aca="false">IF(DP58&lt;&gt;"",IF(ABS($F58-$G58)&gt;=PrSettings!$M$7,(ABS($F58-$G58-DM58+DN58)&lt;=1)*1,IF(AND(DP58,$F58=$G58,$F58&gt;=PrSettings!$M$6),(ABS(DM58-$F58)&lt;=1)*1,IF(AND(DP58,$F58+$G58&gt;=PrSettings!$M$8),(ABS(DM58-$F58)+ABS(DN58-$G58)&lt;=1)*1,""))),"")</f>
        <v/>
      </c>
      <c r="DT58" s="289"/>
      <c r="DV58" s="279" t="n">
        <f aca="false">$B58</f>
        <v>17</v>
      </c>
      <c r="DW58" s="280" t="str">
        <f aca="false">$C58</f>
        <v>Uruguay</v>
      </c>
      <c r="DX58" s="281" t="n">
        <f aca="false">$D58</f>
        <v>69</v>
      </c>
      <c r="DY58" s="280" t="str">
        <f aca="false">$E58</f>
        <v>Cape Verde</v>
      </c>
      <c r="DZ58" s="284"/>
      <c r="EA58" s="284"/>
      <c r="EB58" s="288"/>
      <c r="EC58" s="281" t="str">
        <f aca="false">IF(($F58&lt;&gt;"")*($G58&lt;&gt;"")*(DZ58&lt;&gt;"")*(EA58&lt;&gt;""),($F58&gt;$G58)*(DZ58&gt;EA58)+($F58=$G58)*(DZ58=EA58)+($F58&lt;$G58)*(DZ58&lt;EA58),"")</f>
        <v/>
      </c>
      <c r="ED58" s="281" t="str">
        <f aca="false">IF((EC58&lt;&gt;""),IF(OR($F58&lt;&gt;$G58,PrSettings!$M$4="●"),(($F58-$G58)=(DZ58-EA58))*1,0),"")</f>
        <v/>
      </c>
      <c r="EE58" s="281" t="str">
        <f aca="false">IF((EC58&lt;&gt;""),($F58=DZ58)*($G58=EA58),"")</f>
        <v/>
      </c>
      <c r="EF58" s="281" t="str">
        <f aca="false">IF(EC58&lt;&gt;"",IF(ABS($F58-$G58)&gt;=PrSettings!$M$7,(ABS($F58-$G58-DZ58+EA58)&lt;=1)*1,IF(AND(EC58,$F58=$G58,$F58&gt;=PrSettings!$M$6),(ABS(DZ58-$F58)&lt;=1)*1,IF(AND(EC58,$F58+$G58&gt;=PrSettings!$M$8),(ABS(DZ58-$F58)+ABS(EA58-$G58)&lt;=1)*1,""))),"")</f>
        <v/>
      </c>
      <c r="EG58" s="289"/>
      <c r="EI58" s="279" t="n">
        <f aca="false">$B58</f>
        <v>17</v>
      </c>
      <c r="EJ58" s="280" t="str">
        <f aca="false">$C58</f>
        <v>Uruguay</v>
      </c>
      <c r="EK58" s="281" t="n">
        <f aca="false">$D58</f>
        <v>69</v>
      </c>
      <c r="EL58" s="280" t="str">
        <f aca="false">$E58</f>
        <v>Cape Verde</v>
      </c>
      <c r="EM58" s="284"/>
      <c r="EN58" s="284"/>
      <c r="EO58" s="288"/>
      <c r="EP58" s="281" t="str">
        <f aca="false">IF(($F58&lt;&gt;"")*($G58&lt;&gt;"")*(EM58&lt;&gt;"")*(EN58&lt;&gt;""),($F58&gt;$G58)*(EM58&gt;EN58)+($F58=$G58)*(EM58=EN58)+($F58&lt;$G58)*(EM58&lt;EN58),"")</f>
        <v/>
      </c>
      <c r="EQ58" s="281" t="str">
        <f aca="false">IF((EP58&lt;&gt;""),IF(OR($F58&lt;&gt;$G58,PrSettings!$M$4="●"),(($F58-$G58)=(EM58-EN58))*1,0),"")</f>
        <v/>
      </c>
      <c r="ER58" s="281" t="str">
        <f aca="false">IF((EP58&lt;&gt;""),($F58=EM58)*($G58=EN58),"")</f>
        <v/>
      </c>
      <c r="ES58" s="281" t="str">
        <f aca="false">IF(EP58&lt;&gt;"",IF(ABS($F58-$G58)&gt;=PrSettings!$M$7,(ABS($F58-$G58-EM58+EN58)&lt;=1)*1,IF(AND(EP58,$F58=$G58,$F58&gt;=PrSettings!$M$6),(ABS(EM58-$F58)&lt;=1)*1,IF(AND(EP58,$F58+$G58&gt;=PrSettings!$M$8),(ABS(EM58-$F58)+ABS(EN58-$G58)&lt;=1)*1,""))),"")</f>
        <v/>
      </c>
      <c r="ET58" s="289"/>
      <c r="EV58" s="279" t="n">
        <f aca="false">$B58</f>
        <v>17</v>
      </c>
      <c r="EW58" s="280" t="str">
        <f aca="false">$C58</f>
        <v>Uruguay</v>
      </c>
      <c r="EX58" s="281" t="n">
        <f aca="false">$D58</f>
        <v>69</v>
      </c>
      <c r="EY58" s="280" t="str">
        <f aca="false">$E58</f>
        <v>Cape Verde</v>
      </c>
      <c r="EZ58" s="284"/>
      <c r="FA58" s="284"/>
      <c r="FB58" s="288"/>
      <c r="FC58" s="281" t="str">
        <f aca="false">IF(($F58&lt;&gt;"")*($G58&lt;&gt;"")*(EZ58&lt;&gt;"")*(FA58&lt;&gt;""),($F58&gt;$G58)*(EZ58&gt;FA58)+($F58=$G58)*(EZ58=FA58)+($F58&lt;$G58)*(EZ58&lt;FA58),"")</f>
        <v/>
      </c>
      <c r="FD58" s="281" t="str">
        <f aca="false">IF((FC58&lt;&gt;""),IF(OR($F58&lt;&gt;$G58,PrSettings!$M$4="●"),(($F58-$G58)=(EZ58-FA58))*1,0),"")</f>
        <v/>
      </c>
      <c r="FE58" s="281" t="str">
        <f aca="false">IF((FC58&lt;&gt;""),($F58=EZ58)*($G58=FA58),"")</f>
        <v/>
      </c>
      <c r="FF58" s="281" t="str">
        <f aca="false">IF(FC58&lt;&gt;"",IF(ABS($F58-$G58)&gt;=PrSettings!$M$7,(ABS($F58-$G58-EZ58+FA58)&lt;=1)*1,IF(AND(FC58,$F58=$G58,$F58&gt;=PrSettings!$M$6),(ABS(EZ58-$F58)&lt;=1)*1,IF(AND(FC58,$F58+$G58&gt;=PrSettings!$M$8),(ABS(EZ58-$F58)+ABS(FA58-$G58)&lt;=1)*1,""))),"")</f>
        <v/>
      </c>
      <c r="FG58" s="289"/>
      <c r="FI58" s="279" t="n">
        <f aca="false">$B58</f>
        <v>17</v>
      </c>
      <c r="FJ58" s="280" t="str">
        <f aca="false">$C58</f>
        <v>Uruguay</v>
      </c>
      <c r="FK58" s="281" t="n">
        <f aca="false">$D58</f>
        <v>69</v>
      </c>
      <c r="FL58" s="280" t="str">
        <f aca="false">$E58</f>
        <v>Cape Verde</v>
      </c>
      <c r="FM58" s="284"/>
      <c r="FN58" s="284"/>
      <c r="FO58" s="288"/>
      <c r="FP58" s="281" t="str">
        <f aca="false">IF(($F58&lt;&gt;"")*($G58&lt;&gt;"")*(FM58&lt;&gt;"")*(FN58&lt;&gt;""),($F58&gt;$G58)*(FM58&gt;FN58)+($F58=$G58)*(FM58=FN58)+($F58&lt;$G58)*(FM58&lt;FN58),"")</f>
        <v/>
      </c>
      <c r="FQ58" s="281" t="str">
        <f aca="false">IF((FP58&lt;&gt;""),IF(OR($F58&lt;&gt;$G58,PrSettings!$M$4="●"),(($F58-$G58)=(FM58-FN58))*1,0),"")</f>
        <v/>
      </c>
      <c r="FR58" s="281" t="str">
        <f aca="false">IF((FP58&lt;&gt;""),($F58=FM58)*($G58=FN58),"")</f>
        <v/>
      </c>
      <c r="FS58" s="281" t="str">
        <f aca="false">IF(FP58&lt;&gt;"",IF(ABS($F58-$G58)&gt;=PrSettings!$M$7,(ABS($F58-$G58-FM58+FN58)&lt;=1)*1,IF(AND(FP58,$F58=$G58,$F58&gt;=PrSettings!$M$6),(ABS(FM58-$F58)&lt;=1)*1,IF(AND(FP58,$F58+$G58&gt;=PrSettings!$M$8),(ABS(FM58-$F58)+ABS(FN58-$G58)&lt;=1)*1,""))),"")</f>
        <v/>
      </c>
      <c r="FT58" s="289"/>
      <c r="FV58" s="279" t="n">
        <f aca="false">$B58</f>
        <v>17</v>
      </c>
      <c r="FW58" s="280" t="str">
        <f aca="false">$C58</f>
        <v>Uruguay</v>
      </c>
      <c r="FX58" s="281" t="n">
        <f aca="false">$D58</f>
        <v>69</v>
      </c>
      <c r="FY58" s="280" t="str">
        <f aca="false">$E58</f>
        <v>Cape Verde</v>
      </c>
      <c r="FZ58" s="284"/>
      <c r="GA58" s="284"/>
      <c r="GB58" s="288"/>
      <c r="GC58" s="281" t="str">
        <f aca="false">IF(($F58&lt;&gt;"")*($G58&lt;&gt;"")*(FZ58&lt;&gt;"")*(GA58&lt;&gt;""),($F58&gt;$G58)*(FZ58&gt;GA58)+($F58=$G58)*(FZ58=GA58)+($F58&lt;$G58)*(FZ58&lt;GA58),"")</f>
        <v/>
      </c>
      <c r="GD58" s="281" t="str">
        <f aca="false">IF((GC58&lt;&gt;""),IF(OR($F58&lt;&gt;$G58,PrSettings!$M$4="●"),(($F58-$G58)=(FZ58-GA58))*1,0),"")</f>
        <v/>
      </c>
      <c r="GE58" s="281" t="str">
        <f aca="false">IF((GC58&lt;&gt;""),($F58=FZ58)*($G58=GA58),"")</f>
        <v/>
      </c>
      <c r="GF58" s="281" t="str">
        <f aca="false">IF(GC58&lt;&gt;"",IF(ABS($F58-$G58)&gt;=PrSettings!$M$7,(ABS($F58-$G58-FZ58+GA58)&lt;=1)*1,IF(AND(GC58,$F58=$G58,$F58&gt;=PrSettings!$M$6),(ABS(FZ58-$F58)&lt;=1)*1,IF(AND(GC58,$F58+$G58&gt;=PrSettings!$M$8),(ABS(FZ58-$F58)+ABS(GA58-$G58)&lt;=1)*1,""))),"")</f>
        <v/>
      </c>
      <c r="GG58" s="289"/>
      <c r="GI58" s="279" t="n">
        <f aca="false">$B58</f>
        <v>17</v>
      </c>
      <c r="GJ58" s="280" t="str">
        <f aca="false">$C58</f>
        <v>Uruguay</v>
      </c>
      <c r="GK58" s="281" t="n">
        <f aca="false">$D58</f>
        <v>69</v>
      </c>
      <c r="GL58" s="280" t="str">
        <f aca="false">$E58</f>
        <v>Cape Verde</v>
      </c>
      <c r="GM58" s="284"/>
      <c r="GN58" s="284"/>
      <c r="GO58" s="288"/>
      <c r="GP58" s="281" t="str">
        <f aca="false">IF(($F58&lt;&gt;"")*($G58&lt;&gt;"")*(GM58&lt;&gt;"")*(GN58&lt;&gt;""),($F58&gt;$G58)*(GM58&gt;GN58)+($F58=$G58)*(GM58=GN58)+($F58&lt;$G58)*(GM58&lt;GN58),"")</f>
        <v/>
      </c>
      <c r="GQ58" s="281" t="str">
        <f aca="false">IF((GP58&lt;&gt;""),IF(OR($F58&lt;&gt;$G58,PrSettings!$M$4="●"),(($F58-$G58)=(GM58-GN58))*1,0),"")</f>
        <v/>
      </c>
      <c r="GR58" s="281" t="str">
        <f aca="false">IF((GP58&lt;&gt;""),($F58=GM58)*($G58=GN58),"")</f>
        <v/>
      </c>
      <c r="GS58" s="281" t="str">
        <f aca="false">IF(GP58&lt;&gt;"",IF(ABS($F58-$G58)&gt;=PrSettings!$M$7,(ABS($F58-$G58-GM58+GN58)&lt;=1)*1,IF(AND(GP58,$F58=$G58,$F58&gt;=PrSettings!$M$6),(ABS(GM58-$F58)&lt;=1)*1,IF(AND(GP58,$F58+$G58&gt;=PrSettings!$M$8),(ABS(GM58-$F58)+ABS(GN58-$G58)&lt;=1)*1,""))),"")</f>
        <v/>
      </c>
      <c r="GT58" s="289"/>
      <c r="GV58" s="279" t="n">
        <f aca="false">$B58</f>
        <v>17</v>
      </c>
      <c r="GW58" s="280" t="str">
        <f aca="false">$C58</f>
        <v>Uruguay</v>
      </c>
      <c r="GX58" s="281" t="n">
        <f aca="false">$D58</f>
        <v>69</v>
      </c>
      <c r="GY58" s="280" t="str">
        <f aca="false">$E58</f>
        <v>Cape Verde</v>
      </c>
      <c r="GZ58" s="284"/>
      <c r="HA58" s="284"/>
      <c r="HB58" s="288"/>
      <c r="HC58" s="281" t="str">
        <f aca="false">IF(($F58&lt;&gt;"")*($G58&lt;&gt;"")*(GZ58&lt;&gt;"")*(HA58&lt;&gt;""),($F58&gt;$G58)*(GZ58&gt;HA58)+($F58=$G58)*(GZ58=HA58)+($F58&lt;$G58)*(GZ58&lt;HA58),"")</f>
        <v/>
      </c>
      <c r="HD58" s="281" t="str">
        <f aca="false">IF((HC58&lt;&gt;""),IF(OR($F58&lt;&gt;$G58,PrSettings!$M$4="●"),(($F58-$G58)=(GZ58-HA58))*1,0),"")</f>
        <v/>
      </c>
      <c r="HE58" s="281" t="str">
        <f aca="false">IF((HC58&lt;&gt;""),($F58=GZ58)*($G58=HA58),"")</f>
        <v/>
      </c>
      <c r="HF58" s="281" t="str">
        <f aca="false">IF(HC58&lt;&gt;"",IF(ABS($F58-$G58)&gt;=PrSettings!$M$7,(ABS($F58-$G58-GZ58+HA58)&lt;=1)*1,IF(AND(HC58,$F58=$G58,$F58&gt;=PrSettings!$M$6),(ABS(GZ58-$F58)&lt;=1)*1,IF(AND(HC58,$F58+$G58&gt;=PrSettings!$M$8),(ABS(GZ58-$F58)+ABS(HA58-$G58)&lt;=1)*1,""))),"")</f>
        <v/>
      </c>
      <c r="HG58" s="289"/>
      <c r="HI58" s="279" t="n">
        <f aca="false">$B58</f>
        <v>17</v>
      </c>
      <c r="HJ58" s="280" t="str">
        <f aca="false">$C58</f>
        <v>Uruguay</v>
      </c>
      <c r="HK58" s="281" t="n">
        <f aca="false">$D58</f>
        <v>69</v>
      </c>
      <c r="HL58" s="280" t="str">
        <f aca="false">$E58</f>
        <v>Cape Verde</v>
      </c>
      <c r="HM58" s="284"/>
      <c r="HN58" s="284"/>
      <c r="HO58" s="288"/>
      <c r="HP58" s="281" t="str">
        <f aca="false">IF(($F58&lt;&gt;"")*($G58&lt;&gt;"")*(HM58&lt;&gt;"")*(HN58&lt;&gt;""),($F58&gt;$G58)*(HM58&gt;HN58)+($F58=$G58)*(HM58=HN58)+($F58&lt;$G58)*(HM58&lt;HN58),"")</f>
        <v/>
      </c>
      <c r="HQ58" s="281" t="str">
        <f aca="false">IF((HP58&lt;&gt;""),IF(OR($F58&lt;&gt;$G58,PrSettings!$M$4="●"),(($F58-$G58)=(HM58-HN58))*1,0),"")</f>
        <v/>
      </c>
      <c r="HR58" s="281" t="str">
        <f aca="false">IF((HP58&lt;&gt;""),($F58=HM58)*($G58=HN58),"")</f>
        <v/>
      </c>
      <c r="HS58" s="281" t="str">
        <f aca="false">IF(HP58&lt;&gt;"",IF(ABS($F58-$G58)&gt;=PrSettings!$M$7,(ABS($F58-$G58-HM58+HN58)&lt;=1)*1,IF(AND(HP58,$F58=$G58,$F58&gt;=PrSettings!$M$6),(ABS(HM58-$F58)&lt;=1)*1,IF(AND(HP58,$F58+$G58&gt;=PrSettings!$M$8),(ABS(HM58-$F58)+ABS(HN58-$G58)&lt;=1)*1,""))),"")</f>
        <v/>
      </c>
      <c r="HT58" s="289"/>
      <c r="HV58" s="279" t="n">
        <f aca="false">$B58</f>
        <v>17</v>
      </c>
      <c r="HW58" s="280" t="str">
        <f aca="false">$C58</f>
        <v>Uruguay</v>
      </c>
      <c r="HX58" s="281" t="n">
        <f aca="false">$D58</f>
        <v>69</v>
      </c>
      <c r="HY58" s="280" t="str">
        <f aca="false">$E58</f>
        <v>Cape Verde</v>
      </c>
      <c r="HZ58" s="284"/>
      <c r="IA58" s="284"/>
      <c r="IB58" s="288"/>
      <c r="IC58" s="281" t="str">
        <f aca="false">IF(($F58&lt;&gt;"")*($G58&lt;&gt;"")*(HZ58&lt;&gt;"")*(IA58&lt;&gt;""),($F58&gt;$G58)*(HZ58&gt;IA58)+($F58=$G58)*(HZ58=IA58)+($F58&lt;$G58)*(HZ58&lt;IA58),"")</f>
        <v/>
      </c>
      <c r="ID58" s="281" t="str">
        <f aca="false">IF((IC58&lt;&gt;""),IF(OR($F58&lt;&gt;$G58,PrSettings!$M$4="●"),(($F58-$G58)=(HZ58-IA58))*1,0),"")</f>
        <v/>
      </c>
      <c r="IE58" s="281" t="str">
        <f aca="false">IF((IC58&lt;&gt;""),($F58=HZ58)*($G58=IA58),"")</f>
        <v/>
      </c>
      <c r="IF58" s="281" t="str">
        <f aca="false">IF(IC58&lt;&gt;"",IF(ABS($F58-$G58)&gt;=PrSettings!$M$7,(ABS($F58-$G58-HZ58+IA58)&lt;=1)*1,IF(AND(IC58,$F58=$G58,$F58&gt;=PrSettings!$M$6),(ABS(HZ58-$F58)&lt;=1)*1,IF(AND(IC58,$F58+$G58&gt;=PrSettings!$M$8),(ABS(HZ58-$F58)+ABS(IA58-$G58)&lt;=1)*1,""))),"")</f>
        <v/>
      </c>
      <c r="IG58" s="289"/>
      <c r="II58" s="279" t="n">
        <f aca="false">$B58</f>
        <v>17</v>
      </c>
      <c r="IJ58" s="280" t="str">
        <f aca="false">$C58</f>
        <v>Uruguay</v>
      </c>
      <c r="IK58" s="281" t="n">
        <f aca="false">$D58</f>
        <v>69</v>
      </c>
      <c r="IL58" s="280" t="str">
        <f aca="false">$E58</f>
        <v>Cape Verde</v>
      </c>
      <c r="IM58" s="284"/>
      <c r="IN58" s="284"/>
      <c r="IO58" s="288"/>
      <c r="IP58" s="281" t="str">
        <f aca="false">IF(($F58&lt;&gt;"")*($G58&lt;&gt;"")*(IM58&lt;&gt;"")*(IN58&lt;&gt;""),($F58&gt;$G58)*(IM58&gt;IN58)+($F58=$G58)*(IM58=IN58)+($F58&lt;$G58)*(IM58&lt;IN58),"")</f>
        <v/>
      </c>
      <c r="IQ58" s="281" t="str">
        <f aca="false">IF((IP58&lt;&gt;""),IF(OR($F58&lt;&gt;$G58,PrSettings!$M$4="●"),(($F58-$G58)=(IM58-IN58))*1,0),"")</f>
        <v/>
      </c>
      <c r="IR58" s="281" t="str">
        <f aca="false">IF((IP58&lt;&gt;""),($F58=IM58)*($G58=IN58),"")</f>
        <v/>
      </c>
      <c r="IS58" s="281" t="str">
        <f aca="false">IF(IP58&lt;&gt;"",IF(ABS($F58-$G58)&gt;=PrSettings!$M$7,(ABS($F58-$G58-IM58+IN58)&lt;=1)*1,IF(AND(IP58,$F58=$G58,$F58&gt;=PrSettings!$M$6),(ABS(IM58-$F58)&lt;=1)*1,IF(AND(IP58,$F58+$G58&gt;=PrSettings!$M$8),(ABS(IM58-$F58)+ABS(IN58-$G58)&lt;=1)*1,""))),"")</f>
        <v/>
      </c>
      <c r="IT58" s="289"/>
      <c r="IV58" s="279" t="n">
        <f aca="false">$B58</f>
        <v>17</v>
      </c>
      <c r="IW58" s="280" t="str">
        <f aca="false">$C58</f>
        <v>Uruguay</v>
      </c>
      <c r="IX58" s="281" t="n">
        <f aca="false">$D58</f>
        <v>69</v>
      </c>
      <c r="IY58" s="280" t="str">
        <f aca="false">$E58</f>
        <v>Cape Verde</v>
      </c>
      <c r="IZ58" s="284"/>
      <c r="JA58" s="284"/>
      <c r="JB58" s="288"/>
      <c r="JC58" s="281" t="str">
        <f aca="false">IF(($F58&lt;&gt;"")*($G58&lt;&gt;"")*(IZ58&lt;&gt;"")*(JA58&lt;&gt;""),($F58&gt;$G58)*(IZ58&gt;JA58)+($F58=$G58)*(IZ58=JA58)+($F58&lt;$G58)*(IZ58&lt;JA58),"")</f>
        <v/>
      </c>
      <c r="JD58" s="281" t="str">
        <f aca="false">IF((JC58&lt;&gt;""),IF(OR($F58&lt;&gt;$G58,PrSettings!$M$4="●"),(($F58-$G58)=(IZ58-JA58))*1,0),"")</f>
        <v/>
      </c>
      <c r="JE58" s="281" t="str">
        <f aca="false">IF((JC58&lt;&gt;""),($F58=IZ58)*($G58=JA58),"")</f>
        <v/>
      </c>
      <c r="JF58" s="281" t="str">
        <f aca="false">IF(JC58&lt;&gt;"",IF(ABS($F58-$G58)&gt;=PrSettings!$M$7,(ABS($F58-$G58-IZ58+JA58)&lt;=1)*1,IF(AND(JC58,$F58=$G58,$F58&gt;=PrSettings!$M$6),(ABS(IZ58-$F58)&lt;=1)*1,IF(AND(JC58,$F58+$G58&gt;=PrSettings!$M$8),(ABS(IZ58-$F58)+ABS(JA58-$G58)&lt;=1)*1,""))),"")</f>
        <v/>
      </c>
      <c r="JG58" s="289"/>
      <c r="JI58" s="279" t="n">
        <f aca="false">$B58</f>
        <v>17</v>
      </c>
      <c r="JJ58" s="280" t="str">
        <f aca="false">$C58</f>
        <v>Uruguay</v>
      </c>
      <c r="JK58" s="281" t="n">
        <f aca="false">$D58</f>
        <v>69</v>
      </c>
      <c r="JL58" s="280" t="str">
        <f aca="false">$E58</f>
        <v>Cape Verde</v>
      </c>
      <c r="JM58" s="284"/>
      <c r="JN58" s="284"/>
      <c r="JO58" s="288"/>
      <c r="JP58" s="281" t="str">
        <f aca="false">IF(($F58&lt;&gt;"")*($G58&lt;&gt;"")*(JM58&lt;&gt;"")*(JN58&lt;&gt;""),($F58&gt;$G58)*(JM58&gt;JN58)+($F58=$G58)*(JM58=JN58)+($F58&lt;$G58)*(JM58&lt;JN58),"")</f>
        <v/>
      </c>
      <c r="JQ58" s="281" t="str">
        <f aca="false">IF((JP58&lt;&gt;""),IF(OR($F58&lt;&gt;$G58,PrSettings!$M$4="●"),(($F58-$G58)=(JM58-JN58))*1,0),"")</f>
        <v/>
      </c>
      <c r="JR58" s="281" t="str">
        <f aca="false">IF((JP58&lt;&gt;""),($F58=JM58)*($G58=JN58),"")</f>
        <v/>
      </c>
      <c r="JS58" s="281" t="str">
        <f aca="false">IF(JP58&lt;&gt;"",IF(ABS($F58-$G58)&gt;=PrSettings!$M$7,(ABS($F58-$G58-JM58+JN58)&lt;=1)*1,IF(AND(JP58,$F58=$G58,$F58&gt;=PrSettings!$M$6),(ABS(JM58-$F58)&lt;=1)*1,IF(AND(JP58,$F58+$G58&gt;=PrSettings!$M$8),(ABS(JM58-$F58)+ABS(JN58-$G58)&lt;=1)*1,""))),"")</f>
        <v/>
      </c>
      <c r="JT58" s="289"/>
      <c r="JV58" s="279" t="n">
        <f aca="false">$B58</f>
        <v>17</v>
      </c>
      <c r="JW58" s="280" t="str">
        <f aca="false">$C58</f>
        <v>Uruguay</v>
      </c>
      <c r="JX58" s="281" t="n">
        <f aca="false">$D58</f>
        <v>69</v>
      </c>
      <c r="JY58" s="280" t="str">
        <f aca="false">$E58</f>
        <v>Cape Verde</v>
      </c>
      <c r="JZ58" s="284"/>
      <c r="KA58" s="284"/>
      <c r="KB58" s="288"/>
      <c r="KC58" s="281" t="str">
        <f aca="false">IF(($F58&lt;&gt;"")*($G58&lt;&gt;"")*(JZ58&lt;&gt;"")*(KA58&lt;&gt;""),($F58&gt;$G58)*(JZ58&gt;KA58)+($F58=$G58)*(JZ58=KA58)+($F58&lt;$G58)*(JZ58&lt;KA58),"")</f>
        <v/>
      </c>
      <c r="KD58" s="281" t="str">
        <f aca="false">IF((KC58&lt;&gt;""),IF(OR($F58&lt;&gt;$G58,PrSettings!$M$4="●"),(($F58-$G58)=(JZ58-KA58))*1,0),"")</f>
        <v/>
      </c>
      <c r="KE58" s="281" t="str">
        <f aca="false">IF((KC58&lt;&gt;""),($F58=JZ58)*($G58=KA58),"")</f>
        <v/>
      </c>
      <c r="KF58" s="281" t="str">
        <f aca="false">IF(KC58&lt;&gt;"",IF(ABS($F58-$G58)&gt;=PrSettings!$M$7,(ABS($F58-$G58-JZ58+KA58)&lt;=1)*1,IF(AND(KC58,$F58=$G58,$F58&gt;=PrSettings!$M$6),(ABS(JZ58-$F58)&lt;=1)*1,IF(AND(KC58,$F58+$G58&gt;=PrSettings!$M$8),(ABS(JZ58-$F58)+ABS(KA58-$G58)&lt;=1)*1,""))),"")</f>
        <v/>
      </c>
      <c r="KG58" s="289"/>
      <c r="KI58" s="279" t="n">
        <f aca="false">$B58</f>
        <v>17</v>
      </c>
      <c r="KJ58" s="280" t="str">
        <f aca="false">$C58</f>
        <v>Uruguay</v>
      </c>
      <c r="KK58" s="281" t="n">
        <f aca="false">$D58</f>
        <v>69</v>
      </c>
      <c r="KL58" s="280" t="str">
        <f aca="false">$E58</f>
        <v>Cape Verde</v>
      </c>
      <c r="KM58" s="284"/>
      <c r="KN58" s="284"/>
      <c r="KO58" s="288"/>
      <c r="KP58" s="281" t="str">
        <f aca="false">IF(($F58&lt;&gt;"")*($G58&lt;&gt;"")*(KM58&lt;&gt;"")*(KN58&lt;&gt;""),($F58&gt;$G58)*(KM58&gt;KN58)+($F58=$G58)*(KM58=KN58)+($F58&lt;$G58)*(KM58&lt;KN58),"")</f>
        <v/>
      </c>
      <c r="KQ58" s="281" t="str">
        <f aca="false">IF((KP58&lt;&gt;""),IF(OR($F58&lt;&gt;$G58,PrSettings!$M$4="●"),(($F58-$G58)=(KM58-KN58))*1,0),"")</f>
        <v/>
      </c>
      <c r="KR58" s="281" t="str">
        <f aca="false">IF((KP58&lt;&gt;""),($F58=KM58)*($G58=KN58),"")</f>
        <v/>
      </c>
      <c r="KS58" s="281" t="str">
        <f aca="false">IF(KP58&lt;&gt;"",IF(ABS($F58-$G58)&gt;=PrSettings!$M$7,(ABS($F58-$G58-KM58+KN58)&lt;=1)*1,IF(AND(KP58,$F58=$G58,$F58&gt;=PrSettings!$M$6),(ABS(KM58-$F58)&lt;=1)*1,IF(AND(KP58,$F58+$G58&gt;=PrSettings!$M$8),(ABS(KM58-$F58)+ABS(KN58-$G58)&lt;=1)*1,""))),"")</f>
        <v/>
      </c>
      <c r="KT58" s="289"/>
      <c r="KV58" s="279" t="n">
        <f aca="false">$B58</f>
        <v>17</v>
      </c>
      <c r="KW58" s="280" t="str">
        <f aca="false">$C58</f>
        <v>Uruguay</v>
      </c>
      <c r="KX58" s="281" t="n">
        <f aca="false">$D58</f>
        <v>69</v>
      </c>
      <c r="KY58" s="280" t="str">
        <f aca="false">$E58</f>
        <v>Cape Verde</v>
      </c>
      <c r="KZ58" s="284"/>
      <c r="LA58" s="284"/>
      <c r="LB58" s="288"/>
      <c r="LC58" s="281" t="str">
        <f aca="false">IF(($F58&lt;&gt;"")*($G58&lt;&gt;"")*(KZ58&lt;&gt;"")*(LA58&lt;&gt;""),($F58&gt;$G58)*(KZ58&gt;LA58)+($F58=$G58)*(KZ58=LA58)+($F58&lt;$G58)*(KZ58&lt;LA58),"")</f>
        <v/>
      </c>
      <c r="LD58" s="281" t="str">
        <f aca="false">IF((LC58&lt;&gt;""),IF(OR($F58&lt;&gt;$G58,PrSettings!$M$4="●"),(($F58-$G58)=(KZ58-LA58))*1,0),"")</f>
        <v/>
      </c>
      <c r="LE58" s="281" t="str">
        <f aca="false">IF((LC58&lt;&gt;""),($F58=KZ58)*($G58=LA58),"")</f>
        <v/>
      </c>
      <c r="LF58" s="281" t="str">
        <f aca="false">IF(LC58&lt;&gt;"",IF(ABS($F58-$G58)&gt;=PrSettings!$M$7,(ABS($F58-$G58-KZ58+LA58)&lt;=1)*1,IF(AND(LC58,$F58=$G58,$F58&gt;=PrSettings!$M$6),(ABS(KZ58-$F58)&lt;=1)*1,IF(AND(LC58,$F58+$G58&gt;=PrSettings!$M$8),(ABS(KZ58-$F58)+ABS(LA58-$G58)&lt;=1)*1,""))),"")</f>
        <v/>
      </c>
      <c r="LG58" s="289"/>
      <c r="LI58" s="279" t="n">
        <f aca="false">$B58</f>
        <v>17</v>
      </c>
      <c r="LJ58" s="280" t="str">
        <f aca="false">$C58</f>
        <v>Uruguay</v>
      </c>
      <c r="LK58" s="281" t="n">
        <f aca="false">$D58</f>
        <v>69</v>
      </c>
      <c r="LL58" s="280" t="str">
        <f aca="false">$E58</f>
        <v>Cape Verde</v>
      </c>
      <c r="LM58" s="284"/>
      <c r="LN58" s="284"/>
      <c r="LO58" s="288"/>
      <c r="LP58" s="281" t="str">
        <f aca="false">IF(($F58&lt;&gt;"")*($G58&lt;&gt;"")*(LM58&lt;&gt;"")*(LN58&lt;&gt;""),($F58&gt;$G58)*(LM58&gt;LN58)+($F58=$G58)*(LM58=LN58)+($F58&lt;$G58)*(LM58&lt;LN58),"")</f>
        <v/>
      </c>
      <c r="LQ58" s="281" t="str">
        <f aca="false">IF((LP58&lt;&gt;""),IF(OR($F58&lt;&gt;$G58,PrSettings!$M$4="●"),(($F58-$G58)=(LM58-LN58))*1,0),"")</f>
        <v/>
      </c>
      <c r="LR58" s="281" t="str">
        <f aca="false">IF((LP58&lt;&gt;""),($F58=LM58)*($G58=LN58),"")</f>
        <v/>
      </c>
      <c r="LS58" s="281" t="str">
        <f aca="false">IF(LP58&lt;&gt;"",IF(ABS($F58-$G58)&gt;=PrSettings!$M$7,(ABS($F58-$G58-LM58+LN58)&lt;=1)*1,IF(AND(LP58,$F58=$G58,$F58&gt;=PrSettings!$M$6),(ABS(LM58-$F58)&lt;=1)*1,IF(AND(LP58,$F58+$G58&gt;=PrSettings!$M$8),(ABS(LM58-$F58)+ABS(LN58-$G58)&lt;=1)*1,""))),"")</f>
        <v/>
      </c>
      <c r="LT58" s="289"/>
      <c r="LV58" s="279" t="n">
        <f aca="false">$B58</f>
        <v>17</v>
      </c>
      <c r="LW58" s="280" t="str">
        <f aca="false">$C58</f>
        <v>Uruguay</v>
      </c>
      <c r="LX58" s="281" t="n">
        <f aca="false">$D58</f>
        <v>69</v>
      </c>
      <c r="LY58" s="280" t="str">
        <f aca="false">$E58</f>
        <v>Cape Verde</v>
      </c>
      <c r="LZ58" s="284"/>
      <c r="MA58" s="284"/>
      <c r="MB58" s="288"/>
      <c r="MC58" s="281" t="str">
        <f aca="false">IF(($F58&lt;&gt;"")*($G58&lt;&gt;"")*(LZ58&lt;&gt;"")*(MA58&lt;&gt;""),($F58&gt;$G58)*(LZ58&gt;MA58)+($F58=$G58)*(LZ58=MA58)+($F58&lt;$G58)*(LZ58&lt;MA58),"")</f>
        <v/>
      </c>
      <c r="MD58" s="281" t="str">
        <f aca="false">IF((MC58&lt;&gt;""),IF(OR($F58&lt;&gt;$G58,PrSettings!$M$4="●"),(($F58-$G58)=(LZ58-MA58))*1,0),"")</f>
        <v/>
      </c>
      <c r="ME58" s="281" t="str">
        <f aca="false">IF((MC58&lt;&gt;""),($F58=LZ58)*($G58=MA58),"")</f>
        <v/>
      </c>
      <c r="MF58" s="281" t="str">
        <f aca="false">IF(MC58&lt;&gt;"",IF(ABS($F58-$G58)&gt;=PrSettings!$M$7,(ABS($F58-$G58-LZ58+MA58)&lt;=1)*1,IF(AND(MC58,$F58=$G58,$F58&gt;=PrSettings!$M$6),(ABS(LZ58-$F58)&lt;=1)*1,IF(AND(MC58,$F58+$G58&gt;=PrSettings!$M$8),(ABS(LZ58-$F58)+ABS(MA58-$G58)&lt;=1)*1,""))),"")</f>
        <v/>
      </c>
      <c r="MG58" s="289"/>
    </row>
    <row r="59" customFormat="false" ht="15.75" hidden="false" customHeight="false" outlineLevel="0" collapsed="false">
      <c r="B59" s="279" t="n">
        <f aca="false">INDEX(Groups!$C$7:$C$65,MATCH(C59,Groups!$D$7:$D$65,0))</f>
        <v>69</v>
      </c>
      <c r="C59" s="280" t="str">
        <f aca="false">CalcH!$P$26</f>
        <v>Cape Verde</v>
      </c>
      <c r="D59" s="281" t="n">
        <f aca="false">INDEX(Groups!$C$7:$C$65,MATCH(E59,Groups!$D$7:$D$65,0))</f>
        <v>61</v>
      </c>
      <c r="E59" s="280" t="str">
        <f aca="false">CalcH!$Q$26</f>
        <v>Saudi Arabia</v>
      </c>
      <c r="F59" s="282" t="n">
        <f aca="false">CalcH!$R$26</f>
        <v>1</v>
      </c>
      <c r="G59" s="283" t="n">
        <f aca="false">CalcH!$S$26</f>
        <v>1</v>
      </c>
      <c r="I59" s="279" t="n">
        <f aca="false">$B59</f>
        <v>69</v>
      </c>
      <c r="J59" s="280" t="str">
        <f aca="false">$C59</f>
        <v>Cape Verde</v>
      </c>
      <c r="K59" s="281" t="n">
        <f aca="false">$D59</f>
        <v>61</v>
      </c>
      <c r="L59" s="280" t="str">
        <f aca="false">$E59</f>
        <v>Saudi Arabia</v>
      </c>
      <c r="M59" s="284"/>
      <c r="N59" s="284"/>
      <c r="O59" s="288"/>
      <c r="P59" s="281" t="str">
        <f aca="false">IF(($F59&lt;&gt;"")*($G59&lt;&gt;"")*(M59&lt;&gt;"")*(N59&lt;&gt;""),($F59&gt;$G59)*(M59&gt;N59)+($F59=$G59)*(M59=N59)+($F59&lt;$G59)*(M59&lt;N59),"")</f>
        <v/>
      </c>
      <c r="Q59" s="281" t="str">
        <f aca="false">IF((P59&lt;&gt;""),IF(OR($F59&lt;&gt;$G59,PrSettings!$M$4="●"),(($F59-$G59)=(M59-N59))*1,0),"")</f>
        <v/>
      </c>
      <c r="R59" s="281" t="str">
        <f aca="false">IF((P59&lt;&gt;""),($F59=M59)*($G59=N59),"")</f>
        <v/>
      </c>
      <c r="S59" s="281" t="str">
        <f aca="false">IF(P59&lt;&gt;"",IF(ABS($F59-$G59)&gt;=PrSettings!$M$7,(ABS($F59-$G59-M59+N59)&lt;=1)*1,IF(AND(P59,$F59=$G59,$F59&gt;=PrSettings!$M$6),(ABS(M59-$F59)&lt;=1)*1,IF(AND(P59,$F59+$G59&gt;=PrSettings!$M$8),(ABS(M59-$F59)+ABS(N59-$G59)&lt;=1)*1,""))),"")</f>
        <v/>
      </c>
      <c r="T59" s="289"/>
      <c r="V59" s="279" t="n">
        <f aca="false">$B59</f>
        <v>69</v>
      </c>
      <c r="W59" s="280" t="str">
        <f aca="false">$C59</f>
        <v>Cape Verde</v>
      </c>
      <c r="X59" s="281" t="n">
        <f aca="false">$D59</f>
        <v>61</v>
      </c>
      <c r="Y59" s="280" t="str">
        <f aca="false">$E59</f>
        <v>Saudi Arabia</v>
      </c>
      <c r="Z59" s="284"/>
      <c r="AA59" s="284"/>
      <c r="AB59" s="288"/>
      <c r="AC59" s="281" t="str">
        <f aca="false">IF(($F59&lt;&gt;"")*($G59&lt;&gt;"")*(Z59&lt;&gt;"")*(AA59&lt;&gt;""),($F59&gt;$G59)*(Z59&gt;AA59)+($F59=$G59)*(Z59=AA59)+($F59&lt;$G59)*(Z59&lt;AA59),"")</f>
        <v/>
      </c>
      <c r="AD59" s="281" t="str">
        <f aca="false">IF((AC59&lt;&gt;""),IF(OR($F59&lt;&gt;$G59,PrSettings!$M$4="●"),(($F59-$G59)=(Z59-AA59))*1,0),"")</f>
        <v/>
      </c>
      <c r="AE59" s="281" t="str">
        <f aca="false">IF((AC59&lt;&gt;""),($F59=Z59)*($G59=AA59),"")</f>
        <v/>
      </c>
      <c r="AF59" s="281" t="str">
        <f aca="false">IF(AC59&lt;&gt;"",IF(ABS($F59-$G59)&gt;=PrSettings!$M$7,(ABS($F59-$G59-Z59+AA59)&lt;=1)*1,IF(AND(AC59,$F59=$G59,$F59&gt;=PrSettings!$M$6),(ABS(Z59-$F59)&lt;=1)*1,IF(AND(AC59,$F59+$G59&gt;=PrSettings!$M$8),(ABS(Z59-$F59)+ABS(AA59-$G59)&lt;=1)*1,""))),"")</f>
        <v/>
      </c>
      <c r="AG59" s="289"/>
      <c r="AI59" s="279" t="n">
        <f aca="false">$B59</f>
        <v>69</v>
      </c>
      <c r="AJ59" s="280" t="str">
        <f aca="false">$C59</f>
        <v>Cape Verde</v>
      </c>
      <c r="AK59" s="281" t="n">
        <f aca="false">$D59</f>
        <v>61</v>
      </c>
      <c r="AL59" s="280" t="str">
        <f aca="false">$E59</f>
        <v>Saudi Arabia</v>
      </c>
      <c r="AM59" s="284"/>
      <c r="AN59" s="284"/>
      <c r="AO59" s="288"/>
      <c r="AP59" s="281" t="str">
        <f aca="false">IF(($F59&lt;&gt;"")*($G59&lt;&gt;"")*(AM59&lt;&gt;"")*(AN59&lt;&gt;""),($F59&gt;$G59)*(AM59&gt;AN59)+($F59=$G59)*(AM59=AN59)+($F59&lt;$G59)*(AM59&lt;AN59),"")</f>
        <v/>
      </c>
      <c r="AQ59" s="281" t="str">
        <f aca="false">IF((AP59&lt;&gt;""),IF(OR($F59&lt;&gt;$G59,PrSettings!$M$4="●"),(($F59-$G59)=(AM59-AN59))*1,0),"")</f>
        <v/>
      </c>
      <c r="AR59" s="281" t="str">
        <f aca="false">IF((AP59&lt;&gt;""),($F59=AM59)*($G59=AN59),"")</f>
        <v/>
      </c>
      <c r="AS59" s="281" t="str">
        <f aca="false">IF(AP59&lt;&gt;"",IF(ABS($F59-$G59)&gt;=PrSettings!$M$7,(ABS($F59-$G59-AM59+AN59)&lt;=1)*1,IF(AND(AP59,$F59=$G59,$F59&gt;=PrSettings!$M$6),(ABS(AM59-$F59)&lt;=1)*1,IF(AND(AP59,$F59+$G59&gt;=PrSettings!$M$8),(ABS(AM59-$F59)+ABS(AN59-$G59)&lt;=1)*1,""))),"")</f>
        <v/>
      </c>
      <c r="AT59" s="289"/>
      <c r="AV59" s="279" t="n">
        <f aca="false">$B59</f>
        <v>69</v>
      </c>
      <c r="AW59" s="280" t="str">
        <f aca="false">$C59</f>
        <v>Cape Verde</v>
      </c>
      <c r="AX59" s="281" t="n">
        <f aca="false">$D59</f>
        <v>61</v>
      </c>
      <c r="AY59" s="280" t="str">
        <f aca="false">$E59</f>
        <v>Saudi Arabia</v>
      </c>
      <c r="AZ59" s="284"/>
      <c r="BA59" s="284"/>
      <c r="BB59" s="288"/>
      <c r="BC59" s="281" t="str">
        <f aca="false">IF(($F59&lt;&gt;"")*($G59&lt;&gt;"")*(AZ59&lt;&gt;"")*(BA59&lt;&gt;""),($F59&gt;$G59)*(AZ59&gt;BA59)+($F59=$G59)*(AZ59=BA59)+($F59&lt;$G59)*(AZ59&lt;BA59),"")</f>
        <v/>
      </c>
      <c r="BD59" s="281" t="str">
        <f aca="false">IF((BC59&lt;&gt;""),IF(OR($F59&lt;&gt;$G59,PrSettings!$M$4="●"),(($F59-$G59)=(AZ59-BA59))*1,0),"")</f>
        <v/>
      </c>
      <c r="BE59" s="281" t="str">
        <f aca="false">IF((BC59&lt;&gt;""),($F59=AZ59)*($G59=BA59),"")</f>
        <v/>
      </c>
      <c r="BF59" s="281" t="str">
        <f aca="false">IF(BC59&lt;&gt;"",IF(ABS($F59-$G59)&gt;=PrSettings!$M$7,(ABS($F59-$G59-AZ59+BA59)&lt;=1)*1,IF(AND(BC59,$F59=$G59,$F59&gt;=PrSettings!$M$6),(ABS(AZ59-$F59)&lt;=1)*1,IF(AND(BC59,$F59+$G59&gt;=PrSettings!$M$8),(ABS(AZ59-$F59)+ABS(BA59-$G59)&lt;=1)*1,""))),"")</f>
        <v/>
      </c>
      <c r="BG59" s="289"/>
      <c r="BI59" s="279" t="n">
        <f aca="false">$B59</f>
        <v>69</v>
      </c>
      <c r="BJ59" s="280" t="str">
        <f aca="false">$C59</f>
        <v>Cape Verde</v>
      </c>
      <c r="BK59" s="281" t="n">
        <f aca="false">$D59</f>
        <v>61</v>
      </c>
      <c r="BL59" s="280" t="str">
        <f aca="false">$E59</f>
        <v>Saudi Arabia</v>
      </c>
      <c r="BM59" s="284"/>
      <c r="BN59" s="284"/>
      <c r="BO59" s="288"/>
      <c r="BP59" s="281" t="str">
        <f aca="false">IF(($F59&lt;&gt;"")*($G59&lt;&gt;"")*(BM59&lt;&gt;"")*(BN59&lt;&gt;""),($F59&gt;$G59)*(BM59&gt;BN59)+($F59=$G59)*(BM59=BN59)+($F59&lt;$G59)*(BM59&lt;BN59),"")</f>
        <v/>
      </c>
      <c r="BQ59" s="281" t="str">
        <f aca="false">IF((BP59&lt;&gt;""),IF(OR($F59&lt;&gt;$G59,PrSettings!$M$4="●"),(($F59-$G59)=(BM59-BN59))*1,0),"")</f>
        <v/>
      </c>
      <c r="BR59" s="281" t="str">
        <f aca="false">IF((BP59&lt;&gt;""),($F59=BM59)*($G59=BN59),"")</f>
        <v/>
      </c>
      <c r="BS59" s="281" t="str">
        <f aca="false">IF(BP59&lt;&gt;"",IF(ABS($F59-$G59)&gt;=PrSettings!$M$7,(ABS($F59-$G59-BM59+BN59)&lt;=1)*1,IF(AND(BP59,$F59=$G59,$F59&gt;=PrSettings!$M$6),(ABS(BM59-$F59)&lt;=1)*1,IF(AND(BP59,$F59+$G59&gt;=PrSettings!$M$8),(ABS(BM59-$F59)+ABS(BN59-$G59)&lt;=1)*1,""))),"")</f>
        <v/>
      </c>
      <c r="BT59" s="289"/>
      <c r="BV59" s="279" t="n">
        <f aca="false">$B59</f>
        <v>69</v>
      </c>
      <c r="BW59" s="280" t="str">
        <f aca="false">$C59</f>
        <v>Cape Verde</v>
      </c>
      <c r="BX59" s="281" t="n">
        <f aca="false">$D59</f>
        <v>61</v>
      </c>
      <c r="BY59" s="280" t="str">
        <f aca="false">$E59</f>
        <v>Saudi Arabia</v>
      </c>
      <c r="BZ59" s="284"/>
      <c r="CA59" s="284"/>
      <c r="CB59" s="288"/>
      <c r="CC59" s="281" t="str">
        <f aca="false">IF(($F59&lt;&gt;"")*($G59&lt;&gt;"")*(BZ59&lt;&gt;"")*(CA59&lt;&gt;""),($F59&gt;$G59)*(BZ59&gt;CA59)+($F59=$G59)*(BZ59=CA59)+($F59&lt;$G59)*(BZ59&lt;CA59),"")</f>
        <v/>
      </c>
      <c r="CD59" s="281" t="str">
        <f aca="false">IF((CC59&lt;&gt;""),IF(OR($F59&lt;&gt;$G59,PrSettings!$M$4="●"),(($F59-$G59)=(BZ59-CA59))*1,0),"")</f>
        <v/>
      </c>
      <c r="CE59" s="281" t="str">
        <f aca="false">IF((CC59&lt;&gt;""),($F59=BZ59)*($G59=CA59),"")</f>
        <v/>
      </c>
      <c r="CF59" s="281" t="str">
        <f aca="false">IF(CC59&lt;&gt;"",IF(ABS($F59-$G59)&gt;=PrSettings!$M$7,(ABS($F59-$G59-BZ59+CA59)&lt;=1)*1,IF(AND(CC59,$F59=$G59,$F59&gt;=PrSettings!$M$6),(ABS(BZ59-$F59)&lt;=1)*1,IF(AND(CC59,$F59+$G59&gt;=PrSettings!$M$8),(ABS(BZ59-$F59)+ABS(CA59-$G59)&lt;=1)*1,""))),"")</f>
        <v/>
      </c>
      <c r="CG59" s="289"/>
      <c r="CI59" s="279" t="n">
        <f aca="false">$B59</f>
        <v>69</v>
      </c>
      <c r="CJ59" s="280" t="str">
        <f aca="false">$C59</f>
        <v>Cape Verde</v>
      </c>
      <c r="CK59" s="281" t="n">
        <f aca="false">$D59</f>
        <v>61</v>
      </c>
      <c r="CL59" s="280" t="str">
        <f aca="false">$E59</f>
        <v>Saudi Arabia</v>
      </c>
      <c r="CM59" s="284"/>
      <c r="CN59" s="284"/>
      <c r="CO59" s="288"/>
      <c r="CP59" s="281" t="str">
        <f aca="false">IF(($F59&lt;&gt;"")*($G59&lt;&gt;"")*(CM59&lt;&gt;"")*(CN59&lt;&gt;""),($F59&gt;$G59)*(CM59&gt;CN59)+($F59=$G59)*(CM59=CN59)+($F59&lt;$G59)*(CM59&lt;CN59),"")</f>
        <v/>
      </c>
      <c r="CQ59" s="281" t="str">
        <f aca="false">IF((CP59&lt;&gt;""),IF(OR($F59&lt;&gt;$G59,PrSettings!$M$4="●"),(($F59-$G59)=(CM59-CN59))*1,0),"")</f>
        <v/>
      </c>
      <c r="CR59" s="281" t="str">
        <f aca="false">IF((CP59&lt;&gt;""),($F59=CM59)*($G59=CN59),"")</f>
        <v/>
      </c>
      <c r="CS59" s="281" t="str">
        <f aca="false">IF(CP59&lt;&gt;"",IF(ABS($F59-$G59)&gt;=PrSettings!$M$7,(ABS($F59-$G59-CM59+CN59)&lt;=1)*1,IF(AND(CP59,$F59=$G59,$F59&gt;=PrSettings!$M$6),(ABS(CM59-$F59)&lt;=1)*1,IF(AND(CP59,$F59+$G59&gt;=PrSettings!$M$8),(ABS(CM59-$F59)+ABS(CN59-$G59)&lt;=1)*1,""))),"")</f>
        <v/>
      </c>
      <c r="CT59" s="289"/>
      <c r="CV59" s="279" t="n">
        <f aca="false">$B59</f>
        <v>69</v>
      </c>
      <c r="CW59" s="280" t="str">
        <f aca="false">$C59</f>
        <v>Cape Verde</v>
      </c>
      <c r="CX59" s="281" t="n">
        <f aca="false">$D59</f>
        <v>61</v>
      </c>
      <c r="CY59" s="280" t="str">
        <f aca="false">$E59</f>
        <v>Saudi Arabia</v>
      </c>
      <c r="CZ59" s="284"/>
      <c r="DA59" s="284"/>
      <c r="DB59" s="288"/>
      <c r="DC59" s="281" t="str">
        <f aca="false">IF(($F59&lt;&gt;"")*($G59&lt;&gt;"")*(CZ59&lt;&gt;"")*(DA59&lt;&gt;""),($F59&gt;$G59)*(CZ59&gt;DA59)+($F59=$G59)*(CZ59=DA59)+($F59&lt;$G59)*(CZ59&lt;DA59),"")</f>
        <v/>
      </c>
      <c r="DD59" s="281" t="str">
        <f aca="false">IF((DC59&lt;&gt;""),IF(OR($F59&lt;&gt;$G59,PrSettings!$M$4="●"),(($F59-$G59)=(CZ59-DA59))*1,0),"")</f>
        <v/>
      </c>
      <c r="DE59" s="281" t="str">
        <f aca="false">IF((DC59&lt;&gt;""),($F59=CZ59)*($G59=DA59),"")</f>
        <v/>
      </c>
      <c r="DF59" s="281" t="str">
        <f aca="false">IF(DC59&lt;&gt;"",IF(ABS($F59-$G59)&gt;=PrSettings!$M$7,(ABS($F59-$G59-CZ59+DA59)&lt;=1)*1,IF(AND(DC59,$F59=$G59,$F59&gt;=PrSettings!$M$6),(ABS(CZ59-$F59)&lt;=1)*1,IF(AND(DC59,$F59+$G59&gt;=PrSettings!$M$8),(ABS(CZ59-$F59)+ABS(DA59-$G59)&lt;=1)*1,""))),"")</f>
        <v/>
      </c>
      <c r="DG59" s="289"/>
      <c r="DI59" s="279" t="n">
        <f aca="false">$B59</f>
        <v>69</v>
      </c>
      <c r="DJ59" s="280" t="str">
        <f aca="false">$C59</f>
        <v>Cape Verde</v>
      </c>
      <c r="DK59" s="281" t="n">
        <f aca="false">$D59</f>
        <v>61</v>
      </c>
      <c r="DL59" s="280" t="str">
        <f aca="false">$E59</f>
        <v>Saudi Arabia</v>
      </c>
      <c r="DM59" s="284"/>
      <c r="DN59" s="284"/>
      <c r="DO59" s="288"/>
      <c r="DP59" s="281" t="str">
        <f aca="false">IF(($F59&lt;&gt;"")*($G59&lt;&gt;"")*(DM59&lt;&gt;"")*(DN59&lt;&gt;""),($F59&gt;$G59)*(DM59&gt;DN59)+($F59=$G59)*(DM59=DN59)+($F59&lt;$G59)*(DM59&lt;DN59),"")</f>
        <v/>
      </c>
      <c r="DQ59" s="281" t="str">
        <f aca="false">IF((DP59&lt;&gt;""),IF(OR($F59&lt;&gt;$G59,PrSettings!$M$4="●"),(($F59-$G59)=(DM59-DN59))*1,0),"")</f>
        <v/>
      </c>
      <c r="DR59" s="281" t="str">
        <f aca="false">IF((DP59&lt;&gt;""),($F59=DM59)*($G59=DN59),"")</f>
        <v/>
      </c>
      <c r="DS59" s="281" t="str">
        <f aca="false">IF(DP59&lt;&gt;"",IF(ABS($F59-$G59)&gt;=PrSettings!$M$7,(ABS($F59-$G59-DM59+DN59)&lt;=1)*1,IF(AND(DP59,$F59=$G59,$F59&gt;=PrSettings!$M$6),(ABS(DM59-$F59)&lt;=1)*1,IF(AND(DP59,$F59+$G59&gt;=PrSettings!$M$8),(ABS(DM59-$F59)+ABS(DN59-$G59)&lt;=1)*1,""))),"")</f>
        <v/>
      </c>
      <c r="DT59" s="289"/>
      <c r="DV59" s="279" t="n">
        <f aca="false">$B59</f>
        <v>69</v>
      </c>
      <c r="DW59" s="280" t="str">
        <f aca="false">$C59</f>
        <v>Cape Verde</v>
      </c>
      <c r="DX59" s="281" t="n">
        <f aca="false">$D59</f>
        <v>61</v>
      </c>
      <c r="DY59" s="280" t="str">
        <f aca="false">$E59</f>
        <v>Saudi Arabia</v>
      </c>
      <c r="DZ59" s="284"/>
      <c r="EA59" s="284"/>
      <c r="EB59" s="288"/>
      <c r="EC59" s="281" t="str">
        <f aca="false">IF(($F59&lt;&gt;"")*($G59&lt;&gt;"")*(DZ59&lt;&gt;"")*(EA59&lt;&gt;""),($F59&gt;$G59)*(DZ59&gt;EA59)+($F59=$G59)*(DZ59=EA59)+($F59&lt;$G59)*(DZ59&lt;EA59),"")</f>
        <v/>
      </c>
      <c r="ED59" s="281" t="str">
        <f aca="false">IF((EC59&lt;&gt;""),IF(OR($F59&lt;&gt;$G59,PrSettings!$M$4="●"),(($F59-$G59)=(DZ59-EA59))*1,0),"")</f>
        <v/>
      </c>
      <c r="EE59" s="281" t="str">
        <f aca="false">IF((EC59&lt;&gt;""),($F59=DZ59)*($G59=EA59),"")</f>
        <v/>
      </c>
      <c r="EF59" s="281" t="str">
        <f aca="false">IF(EC59&lt;&gt;"",IF(ABS($F59-$G59)&gt;=PrSettings!$M$7,(ABS($F59-$G59-DZ59+EA59)&lt;=1)*1,IF(AND(EC59,$F59=$G59,$F59&gt;=PrSettings!$M$6),(ABS(DZ59-$F59)&lt;=1)*1,IF(AND(EC59,$F59+$G59&gt;=PrSettings!$M$8),(ABS(DZ59-$F59)+ABS(EA59-$G59)&lt;=1)*1,""))),"")</f>
        <v/>
      </c>
      <c r="EG59" s="289"/>
      <c r="EI59" s="279" t="n">
        <f aca="false">$B59</f>
        <v>69</v>
      </c>
      <c r="EJ59" s="280" t="str">
        <f aca="false">$C59</f>
        <v>Cape Verde</v>
      </c>
      <c r="EK59" s="281" t="n">
        <f aca="false">$D59</f>
        <v>61</v>
      </c>
      <c r="EL59" s="280" t="str">
        <f aca="false">$E59</f>
        <v>Saudi Arabia</v>
      </c>
      <c r="EM59" s="284"/>
      <c r="EN59" s="284"/>
      <c r="EO59" s="288"/>
      <c r="EP59" s="281" t="str">
        <f aca="false">IF(($F59&lt;&gt;"")*($G59&lt;&gt;"")*(EM59&lt;&gt;"")*(EN59&lt;&gt;""),($F59&gt;$G59)*(EM59&gt;EN59)+($F59=$G59)*(EM59=EN59)+($F59&lt;$G59)*(EM59&lt;EN59),"")</f>
        <v/>
      </c>
      <c r="EQ59" s="281" t="str">
        <f aca="false">IF((EP59&lt;&gt;""),IF(OR($F59&lt;&gt;$G59,PrSettings!$M$4="●"),(($F59-$G59)=(EM59-EN59))*1,0),"")</f>
        <v/>
      </c>
      <c r="ER59" s="281" t="str">
        <f aca="false">IF((EP59&lt;&gt;""),($F59=EM59)*($G59=EN59),"")</f>
        <v/>
      </c>
      <c r="ES59" s="281" t="str">
        <f aca="false">IF(EP59&lt;&gt;"",IF(ABS($F59-$G59)&gt;=PrSettings!$M$7,(ABS($F59-$G59-EM59+EN59)&lt;=1)*1,IF(AND(EP59,$F59=$G59,$F59&gt;=PrSettings!$M$6),(ABS(EM59-$F59)&lt;=1)*1,IF(AND(EP59,$F59+$G59&gt;=PrSettings!$M$8),(ABS(EM59-$F59)+ABS(EN59-$G59)&lt;=1)*1,""))),"")</f>
        <v/>
      </c>
      <c r="ET59" s="289"/>
      <c r="EV59" s="279" t="n">
        <f aca="false">$B59</f>
        <v>69</v>
      </c>
      <c r="EW59" s="280" t="str">
        <f aca="false">$C59</f>
        <v>Cape Verde</v>
      </c>
      <c r="EX59" s="281" t="n">
        <f aca="false">$D59</f>
        <v>61</v>
      </c>
      <c r="EY59" s="280" t="str">
        <f aca="false">$E59</f>
        <v>Saudi Arabia</v>
      </c>
      <c r="EZ59" s="284"/>
      <c r="FA59" s="284"/>
      <c r="FB59" s="288"/>
      <c r="FC59" s="281" t="str">
        <f aca="false">IF(($F59&lt;&gt;"")*($G59&lt;&gt;"")*(EZ59&lt;&gt;"")*(FA59&lt;&gt;""),($F59&gt;$G59)*(EZ59&gt;FA59)+($F59=$G59)*(EZ59=FA59)+($F59&lt;$G59)*(EZ59&lt;FA59),"")</f>
        <v/>
      </c>
      <c r="FD59" s="281" t="str">
        <f aca="false">IF((FC59&lt;&gt;""),IF(OR($F59&lt;&gt;$G59,PrSettings!$M$4="●"),(($F59-$G59)=(EZ59-FA59))*1,0),"")</f>
        <v/>
      </c>
      <c r="FE59" s="281" t="str">
        <f aca="false">IF((FC59&lt;&gt;""),($F59=EZ59)*($G59=FA59),"")</f>
        <v/>
      </c>
      <c r="FF59" s="281" t="str">
        <f aca="false">IF(FC59&lt;&gt;"",IF(ABS($F59-$G59)&gt;=PrSettings!$M$7,(ABS($F59-$G59-EZ59+FA59)&lt;=1)*1,IF(AND(FC59,$F59=$G59,$F59&gt;=PrSettings!$M$6),(ABS(EZ59-$F59)&lt;=1)*1,IF(AND(FC59,$F59+$G59&gt;=PrSettings!$M$8),(ABS(EZ59-$F59)+ABS(FA59-$G59)&lt;=1)*1,""))),"")</f>
        <v/>
      </c>
      <c r="FG59" s="289"/>
      <c r="FI59" s="279" t="n">
        <f aca="false">$B59</f>
        <v>69</v>
      </c>
      <c r="FJ59" s="280" t="str">
        <f aca="false">$C59</f>
        <v>Cape Verde</v>
      </c>
      <c r="FK59" s="281" t="n">
        <f aca="false">$D59</f>
        <v>61</v>
      </c>
      <c r="FL59" s="280" t="str">
        <f aca="false">$E59</f>
        <v>Saudi Arabia</v>
      </c>
      <c r="FM59" s="284"/>
      <c r="FN59" s="284"/>
      <c r="FO59" s="288"/>
      <c r="FP59" s="281" t="str">
        <f aca="false">IF(($F59&lt;&gt;"")*($G59&lt;&gt;"")*(FM59&lt;&gt;"")*(FN59&lt;&gt;""),($F59&gt;$G59)*(FM59&gt;FN59)+($F59=$G59)*(FM59=FN59)+($F59&lt;$G59)*(FM59&lt;FN59),"")</f>
        <v/>
      </c>
      <c r="FQ59" s="281" t="str">
        <f aca="false">IF((FP59&lt;&gt;""),IF(OR($F59&lt;&gt;$G59,PrSettings!$M$4="●"),(($F59-$G59)=(FM59-FN59))*1,0),"")</f>
        <v/>
      </c>
      <c r="FR59" s="281" t="str">
        <f aca="false">IF((FP59&lt;&gt;""),($F59=FM59)*($G59=FN59),"")</f>
        <v/>
      </c>
      <c r="FS59" s="281" t="str">
        <f aca="false">IF(FP59&lt;&gt;"",IF(ABS($F59-$G59)&gt;=PrSettings!$M$7,(ABS($F59-$G59-FM59+FN59)&lt;=1)*1,IF(AND(FP59,$F59=$G59,$F59&gt;=PrSettings!$M$6),(ABS(FM59-$F59)&lt;=1)*1,IF(AND(FP59,$F59+$G59&gt;=PrSettings!$M$8),(ABS(FM59-$F59)+ABS(FN59-$G59)&lt;=1)*1,""))),"")</f>
        <v/>
      </c>
      <c r="FT59" s="289"/>
      <c r="FV59" s="279" t="n">
        <f aca="false">$B59</f>
        <v>69</v>
      </c>
      <c r="FW59" s="280" t="str">
        <f aca="false">$C59</f>
        <v>Cape Verde</v>
      </c>
      <c r="FX59" s="281" t="n">
        <f aca="false">$D59</f>
        <v>61</v>
      </c>
      <c r="FY59" s="280" t="str">
        <f aca="false">$E59</f>
        <v>Saudi Arabia</v>
      </c>
      <c r="FZ59" s="284"/>
      <c r="GA59" s="284"/>
      <c r="GB59" s="288"/>
      <c r="GC59" s="281" t="str">
        <f aca="false">IF(($F59&lt;&gt;"")*($G59&lt;&gt;"")*(FZ59&lt;&gt;"")*(GA59&lt;&gt;""),($F59&gt;$G59)*(FZ59&gt;GA59)+($F59=$G59)*(FZ59=GA59)+($F59&lt;$G59)*(FZ59&lt;GA59),"")</f>
        <v/>
      </c>
      <c r="GD59" s="281" t="str">
        <f aca="false">IF((GC59&lt;&gt;""),IF(OR($F59&lt;&gt;$G59,PrSettings!$M$4="●"),(($F59-$G59)=(FZ59-GA59))*1,0),"")</f>
        <v/>
      </c>
      <c r="GE59" s="281" t="str">
        <f aca="false">IF((GC59&lt;&gt;""),($F59=FZ59)*($G59=GA59),"")</f>
        <v/>
      </c>
      <c r="GF59" s="281" t="str">
        <f aca="false">IF(GC59&lt;&gt;"",IF(ABS($F59-$G59)&gt;=PrSettings!$M$7,(ABS($F59-$G59-FZ59+GA59)&lt;=1)*1,IF(AND(GC59,$F59=$G59,$F59&gt;=PrSettings!$M$6),(ABS(FZ59-$F59)&lt;=1)*1,IF(AND(GC59,$F59+$G59&gt;=PrSettings!$M$8),(ABS(FZ59-$F59)+ABS(GA59-$G59)&lt;=1)*1,""))),"")</f>
        <v/>
      </c>
      <c r="GG59" s="289"/>
      <c r="GI59" s="279" t="n">
        <f aca="false">$B59</f>
        <v>69</v>
      </c>
      <c r="GJ59" s="280" t="str">
        <f aca="false">$C59</f>
        <v>Cape Verde</v>
      </c>
      <c r="GK59" s="281" t="n">
        <f aca="false">$D59</f>
        <v>61</v>
      </c>
      <c r="GL59" s="280" t="str">
        <f aca="false">$E59</f>
        <v>Saudi Arabia</v>
      </c>
      <c r="GM59" s="284"/>
      <c r="GN59" s="284"/>
      <c r="GO59" s="288"/>
      <c r="GP59" s="281" t="str">
        <f aca="false">IF(($F59&lt;&gt;"")*($G59&lt;&gt;"")*(GM59&lt;&gt;"")*(GN59&lt;&gt;""),($F59&gt;$G59)*(GM59&gt;GN59)+($F59=$G59)*(GM59=GN59)+($F59&lt;$G59)*(GM59&lt;GN59),"")</f>
        <v/>
      </c>
      <c r="GQ59" s="281" t="str">
        <f aca="false">IF((GP59&lt;&gt;""),IF(OR($F59&lt;&gt;$G59,PrSettings!$M$4="●"),(($F59-$G59)=(GM59-GN59))*1,0),"")</f>
        <v/>
      </c>
      <c r="GR59" s="281" t="str">
        <f aca="false">IF((GP59&lt;&gt;""),($F59=GM59)*($G59=GN59),"")</f>
        <v/>
      </c>
      <c r="GS59" s="281" t="str">
        <f aca="false">IF(GP59&lt;&gt;"",IF(ABS($F59-$G59)&gt;=PrSettings!$M$7,(ABS($F59-$G59-GM59+GN59)&lt;=1)*1,IF(AND(GP59,$F59=$G59,$F59&gt;=PrSettings!$M$6),(ABS(GM59-$F59)&lt;=1)*1,IF(AND(GP59,$F59+$G59&gt;=PrSettings!$M$8),(ABS(GM59-$F59)+ABS(GN59-$G59)&lt;=1)*1,""))),"")</f>
        <v/>
      </c>
      <c r="GT59" s="289"/>
      <c r="GV59" s="279" t="n">
        <f aca="false">$B59</f>
        <v>69</v>
      </c>
      <c r="GW59" s="280" t="str">
        <f aca="false">$C59</f>
        <v>Cape Verde</v>
      </c>
      <c r="GX59" s="281" t="n">
        <f aca="false">$D59</f>
        <v>61</v>
      </c>
      <c r="GY59" s="280" t="str">
        <f aca="false">$E59</f>
        <v>Saudi Arabia</v>
      </c>
      <c r="GZ59" s="284"/>
      <c r="HA59" s="284"/>
      <c r="HB59" s="288"/>
      <c r="HC59" s="281" t="str">
        <f aca="false">IF(($F59&lt;&gt;"")*($G59&lt;&gt;"")*(GZ59&lt;&gt;"")*(HA59&lt;&gt;""),($F59&gt;$G59)*(GZ59&gt;HA59)+($F59=$G59)*(GZ59=HA59)+($F59&lt;$G59)*(GZ59&lt;HA59),"")</f>
        <v/>
      </c>
      <c r="HD59" s="281" t="str">
        <f aca="false">IF((HC59&lt;&gt;""),IF(OR($F59&lt;&gt;$G59,PrSettings!$M$4="●"),(($F59-$G59)=(GZ59-HA59))*1,0),"")</f>
        <v/>
      </c>
      <c r="HE59" s="281" t="str">
        <f aca="false">IF((HC59&lt;&gt;""),($F59=GZ59)*($G59=HA59),"")</f>
        <v/>
      </c>
      <c r="HF59" s="281" t="str">
        <f aca="false">IF(HC59&lt;&gt;"",IF(ABS($F59-$G59)&gt;=PrSettings!$M$7,(ABS($F59-$G59-GZ59+HA59)&lt;=1)*1,IF(AND(HC59,$F59=$G59,$F59&gt;=PrSettings!$M$6),(ABS(GZ59-$F59)&lt;=1)*1,IF(AND(HC59,$F59+$G59&gt;=PrSettings!$M$8),(ABS(GZ59-$F59)+ABS(HA59-$G59)&lt;=1)*1,""))),"")</f>
        <v/>
      </c>
      <c r="HG59" s="289"/>
      <c r="HI59" s="279" t="n">
        <f aca="false">$B59</f>
        <v>69</v>
      </c>
      <c r="HJ59" s="280" t="str">
        <f aca="false">$C59</f>
        <v>Cape Verde</v>
      </c>
      <c r="HK59" s="281" t="n">
        <f aca="false">$D59</f>
        <v>61</v>
      </c>
      <c r="HL59" s="280" t="str">
        <f aca="false">$E59</f>
        <v>Saudi Arabia</v>
      </c>
      <c r="HM59" s="284"/>
      <c r="HN59" s="284"/>
      <c r="HO59" s="288"/>
      <c r="HP59" s="281" t="str">
        <f aca="false">IF(($F59&lt;&gt;"")*($G59&lt;&gt;"")*(HM59&lt;&gt;"")*(HN59&lt;&gt;""),($F59&gt;$G59)*(HM59&gt;HN59)+($F59=$G59)*(HM59=HN59)+($F59&lt;$G59)*(HM59&lt;HN59),"")</f>
        <v/>
      </c>
      <c r="HQ59" s="281" t="str">
        <f aca="false">IF((HP59&lt;&gt;""),IF(OR($F59&lt;&gt;$G59,PrSettings!$M$4="●"),(($F59-$G59)=(HM59-HN59))*1,0),"")</f>
        <v/>
      </c>
      <c r="HR59" s="281" t="str">
        <f aca="false">IF((HP59&lt;&gt;""),($F59=HM59)*($G59=HN59),"")</f>
        <v/>
      </c>
      <c r="HS59" s="281" t="str">
        <f aca="false">IF(HP59&lt;&gt;"",IF(ABS($F59-$G59)&gt;=PrSettings!$M$7,(ABS($F59-$G59-HM59+HN59)&lt;=1)*1,IF(AND(HP59,$F59=$G59,$F59&gt;=PrSettings!$M$6),(ABS(HM59-$F59)&lt;=1)*1,IF(AND(HP59,$F59+$G59&gt;=PrSettings!$M$8),(ABS(HM59-$F59)+ABS(HN59-$G59)&lt;=1)*1,""))),"")</f>
        <v/>
      </c>
      <c r="HT59" s="289"/>
      <c r="HV59" s="279" t="n">
        <f aca="false">$B59</f>
        <v>69</v>
      </c>
      <c r="HW59" s="280" t="str">
        <f aca="false">$C59</f>
        <v>Cape Verde</v>
      </c>
      <c r="HX59" s="281" t="n">
        <f aca="false">$D59</f>
        <v>61</v>
      </c>
      <c r="HY59" s="280" t="str">
        <f aca="false">$E59</f>
        <v>Saudi Arabia</v>
      </c>
      <c r="HZ59" s="284"/>
      <c r="IA59" s="284"/>
      <c r="IB59" s="288"/>
      <c r="IC59" s="281" t="str">
        <f aca="false">IF(($F59&lt;&gt;"")*($G59&lt;&gt;"")*(HZ59&lt;&gt;"")*(IA59&lt;&gt;""),($F59&gt;$G59)*(HZ59&gt;IA59)+($F59=$G59)*(HZ59=IA59)+($F59&lt;$G59)*(HZ59&lt;IA59),"")</f>
        <v/>
      </c>
      <c r="ID59" s="281" t="str">
        <f aca="false">IF((IC59&lt;&gt;""),IF(OR($F59&lt;&gt;$G59,PrSettings!$M$4="●"),(($F59-$G59)=(HZ59-IA59))*1,0),"")</f>
        <v/>
      </c>
      <c r="IE59" s="281" t="str">
        <f aca="false">IF((IC59&lt;&gt;""),($F59=HZ59)*($G59=IA59),"")</f>
        <v/>
      </c>
      <c r="IF59" s="281" t="str">
        <f aca="false">IF(IC59&lt;&gt;"",IF(ABS($F59-$G59)&gt;=PrSettings!$M$7,(ABS($F59-$G59-HZ59+IA59)&lt;=1)*1,IF(AND(IC59,$F59=$G59,$F59&gt;=PrSettings!$M$6),(ABS(HZ59-$F59)&lt;=1)*1,IF(AND(IC59,$F59+$G59&gt;=PrSettings!$M$8),(ABS(HZ59-$F59)+ABS(IA59-$G59)&lt;=1)*1,""))),"")</f>
        <v/>
      </c>
      <c r="IG59" s="289"/>
      <c r="II59" s="279" t="n">
        <f aca="false">$B59</f>
        <v>69</v>
      </c>
      <c r="IJ59" s="280" t="str">
        <f aca="false">$C59</f>
        <v>Cape Verde</v>
      </c>
      <c r="IK59" s="281" t="n">
        <f aca="false">$D59</f>
        <v>61</v>
      </c>
      <c r="IL59" s="280" t="str">
        <f aca="false">$E59</f>
        <v>Saudi Arabia</v>
      </c>
      <c r="IM59" s="284"/>
      <c r="IN59" s="284"/>
      <c r="IO59" s="288"/>
      <c r="IP59" s="281" t="str">
        <f aca="false">IF(($F59&lt;&gt;"")*($G59&lt;&gt;"")*(IM59&lt;&gt;"")*(IN59&lt;&gt;""),($F59&gt;$G59)*(IM59&gt;IN59)+($F59=$G59)*(IM59=IN59)+($F59&lt;$G59)*(IM59&lt;IN59),"")</f>
        <v/>
      </c>
      <c r="IQ59" s="281" t="str">
        <f aca="false">IF((IP59&lt;&gt;""),IF(OR($F59&lt;&gt;$G59,PrSettings!$M$4="●"),(($F59-$G59)=(IM59-IN59))*1,0),"")</f>
        <v/>
      </c>
      <c r="IR59" s="281" t="str">
        <f aca="false">IF((IP59&lt;&gt;""),($F59=IM59)*($G59=IN59),"")</f>
        <v/>
      </c>
      <c r="IS59" s="281" t="str">
        <f aca="false">IF(IP59&lt;&gt;"",IF(ABS($F59-$G59)&gt;=PrSettings!$M$7,(ABS($F59-$G59-IM59+IN59)&lt;=1)*1,IF(AND(IP59,$F59=$G59,$F59&gt;=PrSettings!$M$6),(ABS(IM59-$F59)&lt;=1)*1,IF(AND(IP59,$F59+$G59&gt;=PrSettings!$M$8),(ABS(IM59-$F59)+ABS(IN59-$G59)&lt;=1)*1,""))),"")</f>
        <v/>
      </c>
      <c r="IT59" s="289"/>
      <c r="IV59" s="279" t="n">
        <f aca="false">$B59</f>
        <v>69</v>
      </c>
      <c r="IW59" s="280" t="str">
        <f aca="false">$C59</f>
        <v>Cape Verde</v>
      </c>
      <c r="IX59" s="281" t="n">
        <f aca="false">$D59</f>
        <v>61</v>
      </c>
      <c r="IY59" s="280" t="str">
        <f aca="false">$E59</f>
        <v>Saudi Arabia</v>
      </c>
      <c r="IZ59" s="284"/>
      <c r="JA59" s="284"/>
      <c r="JB59" s="288"/>
      <c r="JC59" s="281" t="str">
        <f aca="false">IF(($F59&lt;&gt;"")*($G59&lt;&gt;"")*(IZ59&lt;&gt;"")*(JA59&lt;&gt;""),($F59&gt;$G59)*(IZ59&gt;JA59)+($F59=$G59)*(IZ59=JA59)+($F59&lt;$G59)*(IZ59&lt;JA59),"")</f>
        <v/>
      </c>
      <c r="JD59" s="281" t="str">
        <f aca="false">IF((JC59&lt;&gt;""),IF(OR($F59&lt;&gt;$G59,PrSettings!$M$4="●"),(($F59-$G59)=(IZ59-JA59))*1,0),"")</f>
        <v/>
      </c>
      <c r="JE59" s="281" t="str">
        <f aca="false">IF((JC59&lt;&gt;""),($F59=IZ59)*($G59=JA59),"")</f>
        <v/>
      </c>
      <c r="JF59" s="281" t="str">
        <f aca="false">IF(JC59&lt;&gt;"",IF(ABS($F59-$G59)&gt;=PrSettings!$M$7,(ABS($F59-$G59-IZ59+JA59)&lt;=1)*1,IF(AND(JC59,$F59=$G59,$F59&gt;=PrSettings!$M$6),(ABS(IZ59-$F59)&lt;=1)*1,IF(AND(JC59,$F59+$G59&gt;=PrSettings!$M$8),(ABS(IZ59-$F59)+ABS(JA59-$G59)&lt;=1)*1,""))),"")</f>
        <v/>
      </c>
      <c r="JG59" s="289"/>
      <c r="JI59" s="279" t="n">
        <f aca="false">$B59</f>
        <v>69</v>
      </c>
      <c r="JJ59" s="280" t="str">
        <f aca="false">$C59</f>
        <v>Cape Verde</v>
      </c>
      <c r="JK59" s="281" t="n">
        <f aca="false">$D59</f>
        <v>61</v>
      </c>
      <c r="JL59" s="280" t="str">
        <f aca="false">$E59</f>
        <v>Saudi Arabia</v>
      </c>
      <c r="JM59" s="284"/>
      <c r="JN59" s="284"/>
      <c r="JO59" s="288"/>
      <c r="JP59" s="281" t="str">
        <f aca="false">IF(($F59&lt;&gt;"")*($G59&lt;&gt;"")*(JM59&lt;&gt;"")*(JN59&lt;&gt;""),($F59&gt;$G59)*(JM59&gt;JN59)+($F59=$G59)*(JM59=JN59)+($F59&lt;$G59)*(JM59&lt;JN59),"")</f>
        <v/>
      </c>
      <c r="JQ59" s="281" t="str">
        <f aca="false">IF((JP59&lt;&gt;""),IF(OR($F59&lt;&gt;$G59,PrSettings!$M$4="●"),(($F59-$G59)=(JM59-JN59))*1,0),"")</f>
        <v/>
      </c>
      <c r="JR59" s="281" t="str">
        <f aca="false">IF((JP59&lt;&gt;""),($F59=JM59)*($G59=JN59),"")</f>
        <v/>
      </c>
      <c r="JS59" s="281" t="str">
        <f aca="false">IF(JP59&lt;&gt;"",IF(ABS($F59-$G59)&gt;=PrSettings!$M$7,(ABS($F59-$G59-JM59+JN59)&lt;=1)*1,IF(AND(JP59,$F59=$G59,$F59&gt;=PrSettings!$M$6),(ABS(JM59-$F59)&lt;=1)*1,IF(AND(JP59,$F59+$G59&gt;=PrSettings!$M$8),(ABS(JM59-$F59)+ABS(JN59-$G59)&lt;=1)*1,""))),"")</f>
        <v/>
      </c>
      <c r="JT59" s="289"/>
      <c r="JV59" s="279" t="n">
        <f aca="false">$B59</f>
        <v>69</v>
      </c>
      <c r="JW59" s="280" t="str">
        <f aca="false">$C59</f>
        <v>Cape Verde</v>
      </c>
      <c r="JX59" s="281" t="n">
        <f aca="false">$D59</f>
        <v>61</v>
      </c>
      <c r="JY59" s="280" t="str">
        <f aca="false">$E59</f>
        <v>Saudi Arabia</v>
      </c>
      <c r="JZ59" s="284"/>
      <c r="KA59" s="284"/>
      <c r="KB59" s="288"/>
      <c r="KC59" s="281" t="str">
        <f aca="false">IF(($F59&lt;&gt;"")*($G59&lt;&gt;"")*(JZ59&lt;&gt;"")*(KA59&lt;&gt;""),($F59&gt;$G59)*(JZ59&gt;KA59)+($F59=$G59)*(JZ59=KA59)+($F59&lt;$G59)*(JZ59&lt;KA59),"")</f>
        <v/>
      </c>
      <c r="KD59" s="281" t="str">
        <f aca="false">IF((KC59&lt;&gt;""),IF(OR($F59&lt;&gt;$G59,PrSettings!$M$4="●"),(($F59-$G59)=(JZ59-KA59))*1,0),"")</f>
        <v/>
      </c>
      <c r="KE59" s="281" t="str">
        <f aca="false">IF((KC59&lt;&gt;""),($F59=JZ59)*($G59=KA59),"")</f>
        <v/>
      </c>
      <c r="KF59" s="281" t="str">
        <f aca="false">IF(KC59&lt;&gt;"",IF(ABS($F59-$G59)&gt;=PrSettings!$M$7,(ABS($F59-$G59-JZ59+KA59)&lt;=1)*1,IF(AND(KC59,$F59=$G59,$F59&gt;=PrSettings!$M$6),(ABS(JZ59-$F59)&lt;=1)*1,IF(AND(KC59,$F59+$G59&gt;=PrSettings!$M$8),(ABS(JZ59-$F59)+ABS(KA59-$G59)&lt;=1)*1,""))),"")</f>
        <v/>
      </c>
      <c r="KG59" s="289"/>
      <c r="KI59" s="279" t="n">
        <f aca="false">$B59</f>
        <v>69</v>
      </c>
      <c r="KJ59" s="280" t="str">
        <f aca="false">$C59</f>
        <v>Cape Verde</v>
      </c>
      <c r="KK59" s="281" t="n">
        <f aca="false">$D59</f>
        <v>61</v>
      </c>
      <c r="KL59" s="280" t="str">
        <f aca="false">$E59</f>
        <v>Saudi Arabia</v>
      </c>
      <c r="KM59" s="284"/>
      <c r="KN59" s="284"/>
      <c r="KO59" s="288"/>
      <c r="KP59" s="281" t="str">
        <f aca="false">IF(($F59&lt;&gt;"")*($G59&lt;&gt;"")*(KM59&lt;&gt;"")*(KN59&lt;&gt;""),($F59&gt;$G59)*(KM59&gt;KN59)+($F59=$G59)*(KM59=KN59)+($F59&lt;$G59)*(KM59&lt;KN59),"")</f>
        <v/>
      </c>
      <c r="KQ59" s="281" t="str">
        <f aca="false">IF((KP59&lt;&gt;""),IF(OR($F59&lt;&gt;$G59,PrSettings!$M$4="●"),(($F59-$G59)=(KM59-KN59))*1,0),"")</f>
        <v/>
      </c>
      <c r="KR59" s="281" t="str">
        <f aca="false">IF((KP59&lt;&gt;""),($F59=KM59)*($G59=KN59),"")</f>
        <v/>
      </c>
      <c r="KS59" s="281" t="str">
        <f aca="false">IF(KP59&lt;&gt;"",IF(ABS($F59-$G59)&gt;=PrSettings!$M$7,(ABS($F59-$G59-KM59+KN59)&lt;=1)*1,IF(AND(KP59,$F59=$G59,$F59&gt;=PrSettings!$M$6),(ABS(KM59-$F59)&lt;=1)*1,IF(AND(KP59,$F59+$G59&gt;=PrSettings!$M$8),(ABS(KM59-$F59)+ABS(KN59-$G59)&lt;=1)*1,""))),"")</f>
        <v/>
      </c>
      <c r="KT59" s="289"/>
      <c r="KV59" s="279" t="n">
        <f aca="false">$B59</f>
        <v>69</v>
      </c>
      <c r="KW59" s="280" t="str">
        <f aca="false">$C59</f>
        <v>Cape Verde</v>
      </c>
      <c r="KX59" s="281" t="n">
        <f aca="false">$D59</f>
        <v>61</v>
      </c>
      <c r="KY59" s="280" t="str">
        <f aca="false">$E59</f>
        <v>Saudi Arabia</v>
      </c>
      <c r="KZ59" s="284"/>
      <c r="LA59" s="284"/>
      <c r="LB59" s="288"/>
      <c r="LC59" s="281" t="str">
        <f aca="false">IF(($F59&lt;&gt;"")*($G59&lt;&gt;"")*(KZ59&lt;&gt;"")*(LA59&lt;&gt;""),($F59&gt;$G59)*(KZ59&gt;LA59)+($F59=$G59)*(KZ59=LA59)+($F59&lt;$G59)*(KZ59&lt;LA59),"")</f>
        <v/>
      </c>
      <c r="LD59" s="281" t="str">
        <f aca="false">IF((LC59&lt;&gt;""),IF(OR($F59&lt;&gt;$G59,PrSettings!$M$4="●"),(($F59-$G59)=(KZ59-LA59))*1,0),"")</f>
        <v/>
      </c>
      <c r="LE59" s="281" t="str">
        <f aca="false">IF((LC59&lt;&gt;""),($F59=KZ59)*($G59=LA59),"")</f>
        <v/>
      </c>
      <c r="LF59" s="281" t="str">
        <f aca="false">IF(LC59&lt;&gt;"",IF(ABS($F59-$G59)&gt;=PrSettings!$M$7,(ABS($F59-$G59-KZ59+LA59)&lt;=1)*1,IF(AND(LC59,$F59=$G59,$F59&gt;=PrSettings!$M$6),(ABS(KZ59-$F59)&lt;=1)*1,IF(AND(LC59,$F59+$G59&gt;=PrSettings!$M$8),(ABS(KZ59-$F59)+ABS(LA59-$G59)&lt;=1)*1,""))),"")</f>
        <v/>
      </c>
      <c r="LG59" s="289"/>
      <c r="LI59" s="279" t="n">
        <f aca="false">$B59</f>
        <v>69</v>
      </c>
      <c r="LJ59" s="280" t="str">
        <f aca="false">$C59</f>
        <v>Cape Verde</v>
      </c>
      <c r="LK59" s="281" t="n">
        <f aca="false">$D59</f>
        <v>61</v>
      </c>
      <c r="LL59" s="280" t="str">
        <f aca="false">$E59</f>
        <v>Saudi Arabia</v>
      </c>
      <c r="LM59" s="284"/>
      <c r="LN59" s="284"/>
      <c r="LO59" s="288"/>
      <c r="LP59" s="281" t="str">
        <f aca="false">IF(($F59&lt;&gt;"")*($G59&lt;&gt;"")*(LM59&lt;&gt;"")*(LN59&lt;&gt;""),($F59&gt;$G59)*(LM59&gt;LN59)+($F59=$G59)*(LM59=LN59)+($F59&lt;$G59)*(LM59&lt;LN59),"")</f>
        <v/>
      </c>
      <c r="LQ59" s="281" t="str">
        <f aca="false">IF((LP59&lt;&gt;""),IF(OR($F59&lt;&gt;$G59,PrSettings!$M$4="●"),(($F59-$G59)=(LM59-LN59))*1,0),"")</f>
        <v/>
      </c>
      <c r="LR59" s="281" t="str">
        <f aca="false">IF((LP59&lt;&gt;""),($F59=LM59)*($G59=LN59),"")</f>
        <v/>
      </c>
      <c r="LS59" s="281" t="str">
        <f aca="false">IF(LP59&lt;&gt;"",IF(ABS($F59-$G59)&gt;=PrSettings!$M$7,(ABS($F59-$G59-LM59+LN59)&lt;=1)*1,IF(AND(LP59,$F59=$G59,$F59&gt;=PrSettings!$M$6),(ABS(LM59-$F59)&lt;=1)*1,IF(AND(LP59,$F59+$G59&gt;=PrSettings!$M$8),(ABS(LM59-$F59)+ABS(LN59-$G59)&lt;=1)*1,""))),"")</f>
        <v/>
      </c>
      <c r="LT59" s="289"/>
      <c r="LV59" s="279" t="n">
        <f aca="false">$B59</f>
        <v>69</v>
      </c>
      <c r="LW59" s="280" t="str">
        <f aca="false">$C59</f>
        <v>Cape Verde</v>
      </c>
      <c r="LX59" s="281" t="n">
        <f aca="false">$D59</f>
        <v>61</v>
      </c>
      <c r="LY59" s="280" t="str">
        <f aca="false">$E59</f>
        <v>Saudi Arabia</v>
      </c>
      <c r="LZ59" s="284"/>
      <c r="MA59" s="284"/>
      <c r="MB59" s="288"/>
      <c r="MC59" s="281" t="str">
        <f aca="false">IF(($F59&lt;&gt;"")*($G59&lt;&gt;"")*(LZ59&lt;&gt;"")*(MA59&lt;&gt;""),($F59&gt;$G59)*(LZ59&gt;MA59)+($F59=$G59)*(LZ59=MA59)+($F59&lt;$G59)*(LZ59&lt;MA59),"")</f>
        <v/>
      </c>
      <c r="MD59" s="281" t="str">
        <f aca="false">IF((MC59&lt;&gt;""),IF(OR($F59&lt;&gt;$G59,PrSettings!$M$4="●"),(($F59-$G59)=(LZ59-MA59))*1,0),"")</f>
        <v/>
      </c>
      <c r="ME59" s="281" t="str">
        <f aca="false">IF((MC59&lt;&gt;""),($F59=LZ59)*($G59=MA59),"")</f>
        <v/>
      </c>
      <c r="MF59" s="281" t="str">
        <f aca="false">IF(MC59&lt;&gt;"",IF(ABS($F59-$G59)&gt;=PrSettings!$M$7,(ABS($F59-$G59-LZ59+MA59)&lt;=1)*1,IF(AND(MC59,$F59=$G59,$F59&gt;=PrSettings!$M$6),(ABS(LZ59-$F59)&lt;=1)*1,IF(AND(MC59,$F59+$G59&gt;=PrSettings!$M$8),(ABS(LZ59-$F59)+ABS(MA59-$G59)&lt;=1)*1,""))),"")</f>
        <v/>
      </c>
      <c r="MG59" s="289"/>
    </row>
    <row r="60" customFormat="false" ht="15.75" hidden="false" customHeight="false" outlineLevel="0" collapsed="false">
      <c r="B60" s="279" t="n">
        <f aca="false">INDEX(Groups!$C$7:$C$65,MATCH(C60,Groups!$D$7:$D$65,0))</f>
        <v>17</v>
      </c>
      <c r="C60" s="280" t="str">
        <f aca="false">CalcH!$P$27</f>
        <v>Uruguay</v>
      </c>
      <c r="D60" s="281" t="n">
        <f aca="false">INDEX(Groups!$C$7:$C$65,MATCH(E60,Groups!$D$7:$D$65,0))</f>
        <v>2</v>
      </c>
      <c r="E60" s="280" t="str">
        <f aca="false">CalcH!$Q$27</f>
        <v>Spain</v>
      </c>
      <c r="F60" s="282" t="n">
        <f aca="false">CalcH!$R$27</f>
        <v>1</v>
      </c>
      <c r="G60" s="283" t="n">
        <f aca="false">CalcH!$S$27</f>
        <v>2</v>
      </c>
      <c r="I60" s="279" t="n">
        <f aca="false">$B60</f>
        <v>17</v>
      </c>
      <c r="J60" s="280" t="str">
        <f aca="false">$C60</f>
        <v>Uruguay</v>
      </c>
      <c r="K60" s="281" t="n">
        <f aca="false">$D60</f>
        <v>2</v>
      </c>
      <c r="L60" s="280" t="str">
        <f aca="false">$E60</f>
        <v>Spain</v>
      </c>
      <c r="M60" s="284"/>
      <c r="N60" s="284"/>
      <c r="O60" s="290"/>
      <c r="P60" s="281" t="str">
        <f aca="false">IF(($F60&lt;&gt;"")*($G60&lt;&gt;"")*(M60&lt;&gt;"")*(N60&lt;&gt;""),($F60&gt;$G60)*(M60&gt;N60)+($F60=$G60)*(M60=N60)+($F60&lt;$G60)*(M60&lt;N60),"")</f>
        <v/>
      </c>
      <c r="Q60" s="281" t="str">
        <f aca="false">IF((P60&lt;&gt;""),IF(OR($F60&lt;&gt;$G60,PrSettings!$M$4="●"),(($F60-$G60)=(M60-N60))*1,0),"")</f>
        <v/>
      </c>
      <c r="R60" s="281" t="str">
        <f aca="false">IF((P60&lt;&gt;""),($F60=M60)*($G60=N60),"")</f>
        <v/>
      </c>
      <c r="S60" s="281" t="str">
        <f aca="false">IF(P60&lt;&gt;"",IF(ABS($F60-$G60)&gt;=PrSettings!$M$7,(ABS($F60-$G60-M60+N60)&lt;=1)*1,IF(AND(P60,$F60=$G60,$F60&gt;=PrSettings!$M$6),(ABS(M60-$F60)&lt;=1)*1,IF(AND(P60,$F60+$G60&gt;=PrSettings!$M$8),(ABS(M60-$F60)+ABS(N60-$G60)&lt;=1)*1,""))),"")</f>
        <v/>
      </c>
      <c r="T60" s="291"/>
      <c r="V60" s="279" t="n">
        <f aca="false">$B60</f>
        <v>17</v>
      </c>
      <c r="W60" s="280" t="str">
        <f aca="false">$C60</f>
        <v>Uruguay</v>
      </c>
      <c r="X60" s="281" t="n">
        <f aca="false">$D60</f>
        <v>2</v>
      </c>
      <c r="Y60" s="280" t="str">
        <f aca="false">$E60</f>
        <v>Spain</v>
      </c>
      <c r="Z60" s="284"/>
      <c r="AA60" s="284"/>
      <c r="AB60" s="290"/>
      <c r="AC60" s="281" t="str">
        <f aca="false">IF(($F60&lt;&gt;"")*($G60&lt;&gt;"")*(Z60&lt;&gt;"")*(AA60&lt;&gt;""),($F60&gt;$G60)*(Z60&gt;AA60)+($F60=$G60)*(Z60=AA60)+($F60&lt;$G60)*(Z60&lt;AA60),"")</f>
        <v/>
      </c>
      <c r="AD60" s="281" t="str">
        <f aca="false">IF((AC60&lt;&gt;""),IF(OR($F60&lt;&gt;$G60,PrSettings!$M$4="●"),(($F60-$G60)=(Z60-AA60))*1,0),"")</f>
        <v/>
      </c>
      <c r="AE60" s="281" t="str">
        <f aca="false">IF((AC60&lt;&gt;""),($F60=Z60)*($G60=AA60),"")</f>
        <v/>
      </c>
      <c r="AF60" s="281" t="str">
        <f aca="false">IF(AC60&lt;&gt;"",IF(ABS($F60-$G60)&gt;=PrSettings!$M$7,(ABS($F60-$G60-Z60+AA60)&lt;=1)*1,IF(AND(AC60,$F60=$G60,$F60&gt;=PrSettings!$M$6),(ABS(Z60-$F60)&lt;=1)*1,IF(AND(AC60,$F60+$G60&gt;=PrSettings!$M$8),(ABS(Z60-$F60)+ABS(AA60-$G60)&lt;=1)*1,""))),"")</f>
        <v/>
      </c>
      <c r="AG60" s="291"/>
      <c r="AI60" s="279" t="n">
        <f aca="false">$B60</f>
        <v>17</v>
      </c>
      <c r="AJ60" s="280" t="str">
        <f aca="false">$C60</f>
        <v>Uruguay</v>
      </c>
      <c r="AK60" s="281" t="n">
        <f aca="false">$D60</f>
        <v>2</v>
      </c>
      <c r="AL60" s="280" t="str">
        <f aca="false">$E60</f>
        <v>Spain</v>
      </c>
      <c r="AM60" s="284"/>
      <c r="AN60" s="284"/>
      <c r="AO60" s="290"/>
      <c r="AP60" s="281" t="str">
        <f aca="false">IF(($F60&lt;&gt;"")*($G60&lt;&gt;"")*(AM60&lt;&gt;"")*(AN60&lt;&gt;""),($F60&gt;$G60)*(AM60&gt;AN60)+($F60=$G60)*(AM60=AN60)+($F60&lt;$G60)*(AM60&lt;AN60),"")</f>
        <v/>
      </c>
      <c r="AQ60" s="281" t="str">
        <f aca="false">IF((AP60&lt;&gt;""),IF(OR($F60&lt;&gt;$G60,PrSettings!$M$4="●"),(($F60-$G60)=(AM60-AN60))*1,0),"")</f>
        <v/>
      </c>
      <c r="AR60" s="281" t="str">
        <f aca="false">IF((AP60&lt;&gt;""),($F60=AM60)*($G60=AN60),"")</f>
        <v/>
      </c>
      <c r="AS60" s="281" t="str">
        <f aca="false">IF(AP60&lt;&gt;"",IF(ABS($F60-$G60)&gt;=PrSettings!$M$7,(ABS($F60-$G60-AM60+AN60)&lt;=1)*1,IF(AND(AP60,$F60=$G60,$F60&gt;=PrSettings!$M$6),(ABS(AM60-$F60)&lt;=1)*1,IF(AND(AP60,$F60+$G60&gt;=PrSettings!$M$8),(ABS(AM60-$F60)+ABS(AN60-$G60)&lt;=1)*1,""))),"")</f>
        <v/>
      </c>
      <c r="AT60" s="291"/>
      <c r="AV60" s="279" t="n">
        <f aca="false">$B60</f>
        <v>17</v>
      </c>
      <c r="AW60" s="280" t="str">
        <f aca="false">$C60</f>
        <v>Uruguay</v>
      </c>
      <c r="AX60" s="281" t="n">
        <f aca="false">$D60</f>
        <v>2</v>
      </c>
      <c r="AY60" s="280" t="str">
        <f aca="false">$E60</f>
        <v>Spain</v>
      </c>
      <c r="AZ60" s="284"/>
      <c r="BA60" s="284"/>
      <c r="BB60" s="290"/>
      <c r="BC60" s="281" t="str">
        <f aca="false">IF(($F60&lt;&gt;"")*($G60&lt;&gt;"")*(AZ60&lt;&gt;"")*(BA60&lt;&gt;""),($F60&gt;$G60)*(AZ60&gt;BA60)+($F60=$G60)*(AZ60=BA60)+($F60&lt;$G60)*(AZ60&lt;BA60),"")</f>
        <v/>
      </c>
      <c r="BD60" s="281" t="str">
        <f aca="false">IF((BC60&lt;&gt;""),IF(OR($F60&lt;&gt;$G60,PrSettings!$M$4="●"),(($F60-$G60)=(AZ60-BA60))*1,0),"")</f>
        <v/>
      </c>
      <c r="BE60" s="281" t="str">
        <f aca="false">IF((BC60&lt;&gt;""),($F60=AZ60)*($G60=BA60),"")</f>
        <v/>
      </c>
      <c r="BF60" s="281" t="str">
        <f aca="false">IF(BC60&lt;&gt;"",IF(ABS($F60-$G60)&gt;=PrSettings!$M$7,(ABS($F60-$G60-AZ60+BA60)&lt;=1)*1,IF(AND(BC60,$F60=$G60,$F60&gt;=PrSettings!$M$6),(ABS(AZ60-$F60)&lt;=1)*1,IF(AND(BC60,$F60+$G60&gt;=PrSettings!$M$8),(ABS(AZ60-$F60)+ABS(BA60-$G60)&lt;=1)*1,""))),"")</f>
        <v/>
      </c>
      <c r="BG60" s="291"/>
      <c r="BI60" s="279" t="n">
        <f aca="false">$B60</f>
        <v>17</v>
      </c>
      <c r="BJ60" s="280" t="str">
        <f aca="false">$C60</f>
        <v>Uruguay</v>
      </c>
      <c r="BK60" s="281" t="n">
        <f aca="false">$D60</f>
        <v>2</v>
      </c>
      <c r="BL60" s="280" t="str">
        <f aca="false">$E60</f>
        <v>Spain</v>
      </c>
      <c r="BM60" s="284"/>
      <c r="BN60" s="284"/>
      <c r="BO60" s="290"/>
      <c r="BP60" s="281" t="str">
        <f aca="false">IF(($F60&lt;&gt;"")*($G60&lt;&gt;"")*(BM60&lt;&gt;"")*(BN60&lt;&gt;""),($F60&gt;$G60)*(BM60&gt;BN60)+($F60=$G60)*(BM60=BN60)+($F60&lt;$G60)*(BM60&lt;BN60),"")</f>
        <v/>
      </c>
      <c r="BQ60" s="281" t="str">
        <f aca="false">IF((BP60&lt;&gt;""),IF(OR($F60&lt;&gt;$G60,PrSettings!$M$4="●"),(($F60-$G60)=(BM60-BN60))*1,0),"")</f>
        <v/>
      </c>
      <c r="BR60" s="281" t="str">
        <f aca="false">IF((BP60&lt;&gt;""),($F60=BM60)*($G60=BN60),"")</f>
        <v/>
      </c>
      <c r="BS60" s="281" t="str">
        <f aca="false">IF(BP60&lt;&gt;"",IF(ABS($F60-$G60)&gt;=PrSettings!$M$7,(ABS($F60-$G60-BM60+BN60)&lt;=1)*1,IF(AND(BP60,$F60=$G60,$F60&gt;=PrSettings!$M$6),(ABS(BM60-$F60)&lt;=1)*1,IF(AND(BP60,$F60+$G60&gt;=PrSettings!$M$8),(ABS(BM60-$F60)+ABS(BN60-$G60)&lt;=1)*1,""))),"")</f>
        <v/>
      </c>
      <c r="BT60" s="291"/>
      <c r="BV60" s="279" t="n">
        <f aca="false">$B60</f>
        <v>17</v>
      </c>
      <c r="BW60" s="280" t="str">
        <f aca="false">$C60</f>
        <v>Uruguay</v>
      </c>
      <c r="BX60" s="281" t="n">
        <f aca="false">$D60</f>
        <v>2</v>
      </c>
      <c r="BY60" s="280" t="str">
        <f aca="false">$E60</f>
        <v>Spain</v>
      </c>
      <c r="BZ60" s="284"/>
      <c r="CA60" s="284"/>
      <c r="CB60" s="290"/>
      <c r="CC60" s="281" t="str">
        <f aca="false">IF(($F60&lt;&gt;"")*($G60&lt;&gt;"")*(BZ60&lt;&gt;"")*(CA60&lt;&gt;""),($F60&gt;$G60)*(BZ60&gt;CA60)+($F60=$G60)*(BZ60=CA60)+($F60&lt;$G60)*(BZ60&lt;CA60),"")</f>
        <v/>
      </c>
      <c r="CD60" s="281" t="str">
        <f aca="false">IF((CC60&lt;&gt;""),IF(OR($F60&lt;&gt;$G60,PrSettings!$M$4="●"),(($F60-$G60)=(BZ60-CA60))*1,0),"")</f>
        <v/>
      </c>
      <c r="CE60" s="281" t="str">
        <f aca="false">IF((CC60&lt;&gt;""),($F60=BZ60)*($G60=CA60),"")</f>
        <v/>
      </c>
      <c r="CF60" s="281" t="str">
        <f aca="false">IF(CC60&lt;&gt;"",IF(ABS($F60-$G60)&gt;=PrSettings!$M$7,(ABS($F60-$G60-BZ60+CA60)&lt;=1)*1,IF(AND(CC60,$F60=$G60,$F60&gt;=PrSettings!$M$6),(ABS(BZ60-$F60)&lt;=1)*1,IF(AND(CC60,$F60+$G60&gt;=PrSettings!$M$8),(ABS(BZ60-$F60)+ABS(CA60-$G60)&lt;=1)*1,""))),"")</f>
        <v/>
      </c>
      <c r="CG60" s="291"/>
      <c r="CI60" s="279" t="n">
        <f aca="false">$B60</f>
        <v>17</v>
      </c>
      <c r="CJ60" s="280" t="str">
        <f aca="false">$C60</f>
        <v>Uruguay</v>
      </c>
      <c r="CK60" s="281" t="n">
        <f aca="false">$D60</f>
        <v>2</v>
      </c>
      <c r="CL60" s="280" t="str">
        <f aca="false">$E60</f>
        <v>Spain</v>
      </c>
      <c r="CM60" s="284"/>
      <c r="CN60" s="284"/>
      <c r="CO60" s="290"/>
      <c r="CP60" s="281" t="str">
        <f aca="false">IF(($F60&lt;&gt;"")*($G60&lt;&gt;"")*(CM60&lt;&gt;"")*(CN60&lt;&gt;""),($F60&gt;$G60)*(CM60&gt;CN60)+($F60=$G60)*(CM60=CN60)+($F60&lt;$G60)*(CM60&lt;CN60),"")</f>
        <v/>
      </c>
      <c r="CQ60" s="281" t="str">
        <f aca="false">IF((CP60&lt;&gt;""),IF(OR($F60&lt;&gt;$G60,PrSettings!$M$4="●"),(($F60-$G60)=(CM60-CN60))*1,0),"")</f>
        <v/>
      </c>
      <c r="CR60" s="281" t="str">
        <f aca="false">IF((CP60&lt;&gt;""),($F60=CM60)*($G60=CN60),"")</f>
        <v/>
      </c>
      <c r="CS60" s="281" t="str">
        <f aca="false">IF(CP60&lt;&gt;"",IF(ABS($F60-$G60)&gt;=PrSettings!$M$7,(ABS($F60-$G60-CM60+CN60)&lt;=1)*1,IF(AND(CP60,$F60=$G60,$F60&gt;=PrSettings!$M$6),(ABS(CM60-$F60)&lt;=1)*1,IF(AND(CP60,$F60+$G60&gt;=PrSettings!$M$8),(ABS(CM60-$F60)+ABS(CN60-$G60)&lt;=1)*1,""))),"")</f>
        <v/>
      </c>
      <c r="CT60" s="291"/>
      <c r="CV60" s="279" t="n">
        <f aca="false">$B60</f>
        <v>17</v>
      </c>
      <c r="CW60" s="280" t="str">
        <f aca="false">$C60</f>
        <v>Uruguay</v>
      </c>
      <c r="CX60" s="281" t="n">
        <f aca="false">$D60</f>
        <v>2</v>
      </c>
      <c r="CY60" s="280" t="str">
        <f aca="false">$E60</f>
        <v>Spain</v>
      </c>
      <c r="CZ60" s="284"/>
      <c r="DA60" s="284"/>
      <c r="DB60" s="290"/>
      <c r="DC60" s="281" t="str">
        <f aca="false">IF(($F60&lt;&gt;"")*($G60&lt;&gt;"")*(CZ60&lt;&gt;"")*(DA60&lt;&gt;""),($F60&gt;$G60)*(CZ60&gt;DA60)+($F60=$G60)*(CZ60=DA60)+($F60&lt;$G60)*(CZ60&lt;DA60),"")</f>
        <v/>
      </c>
      <c r="DD60" s="281" t="str">
        <f aca="false">IF((DC60&lt;&gt;""),IF(OR($F60&lt;&gt;$G60,PrSettings!$M$4="●"),(($F60-$G60)=(CZ60-DA60))*1,0),"")</f>
        <v/>
      </c>
      <c r="DE60" s="281" t="str">
        <f aca="false">IF((DC60&lt;&gt;""),($F60=CZ60)*($G60=DA60),"")</f>
        <v/>
      </c>
      <c r="DF60" s="281" t="str">
        <f aca="false">IF(DC60&lt;&gt;"",IF(ABS($F60-$G60)&gt;=PrSettings!$M$7,(ABS($F60-$G60-CZ60+DA60)&lt;=1)*1,IF(AND(DC60,$F60=$G60,$F60&gt;=PrSettings!$M$6),(ABS(CZ60-$F60)&lt;=1)*1,IF(AND(DC60,$F60+$G60&gt;=PrSettings!$M$8),(ABS(CZ60-$F60)+ABS(DA60-$G60)&lt;=1)*1,""))),"")</f>
        <v/>
      </c>
      <c r="DG60" s="291"/>
      <c r="DI60" s="279" t="n">
        <f aca="false">$B60</f>
        <v>17</v>
      </c>
      <c r="DJ60" s="280" t="str">
        <f aca="false">$C60</f>
        <v>Uruguay</v>
      </c>
      <c r="DK60" s="281" t="n">
        <f aca="false">$D60</f>
        <v>2</v>
      </c>
      <c r="DL60" s="280" t="str">
        <f aca="false">$E60</f>
        <v>Spain</v>
      </c>
      <c r="DM60" s="284"/>
      <c r="DN60" s="284"/>
      <c r="DO60" s="290"/>
      <c r="DP60" s="281" t="str">
        <f aca="false">IF(($F60&lt;&gt;"")*($G60&lt;&gt;"")*(DM60&lt;&gt;"")*(DN60&lt;&gt;""),($F60&gt;$G60)*(DM60&gt;DN60)+($F60=$G60)*(DM60=DN60)+($F60&lt;$G60)*(DM60&lt;DN60),"")</f>
        <v/>
      </c>
      <c r="DQ60" s="281" t="str">
        <f aca="false">IF((DP60&lt;&gt;""),IF(OR($F60&lt;&gt;$G60,PrSettings!$M$4="●"),(($F60-$G60)=(DM60-DN60))*1,0),"")</f>
        <v/>
      </c>
      <c r="DR60" s="281" t="str">
        <f aca="false">IF((DP60&lt;&gt;""),($F60=DM60)*($G60=DN60),"")</f>
        <v/>
      </c>
      <c r="DS60" s="281" t="str">
        <f aca="false">IF(DP60&lt;&gt;"",IF(ABS($F60-$G60)&gt;=PrSettings!$M$7,(ABS($F60-$G60-DM60+DN60)&lt;=1)*1,IF(AND(DP60,$F60=$G60,$F60&gt;=PrSettings!$M$6),(ABS(DM60-$F60)&lt;=1)*1,IF(AND(DP60,$F60+$G60&gt;=PrSettings!$M$8),(ABS(DM60-$F60)+ABS(DN60-$G60)&lt;=1)*1,""))),"")</f>
        <v/>
      </c>
      <c r="DT60" s="291"/>
      <c r="DV60" s="279" t="n">
        <f aca="false">$B60</f>
        <v>17</v>
      </c>
      <c r="DW60" s="280" t="str">
        <f aca="false">$C60</f>
        <v>Uruguay</v>
      </c>
      <c r="DX60" s="281" t="n">
        <f aca="false">$D60</f>
        <v>2</v>
      </c>
      <c r="DY60" s="280" t="str">
        <f aca="false">$E60</f>
        <v>Spain</v>
      </c>
      <c r="DZ60" s="284"/>
      <c r="EA60" s="284"/>
      <c r="EB60" s="290"/>
      <c r="EC60" s="281" t="str">
        <f aca="false">IF(($F60&lt;&gt;"")*($G60&lt;&gt;"")*(DZ60&lt;&gt;"")*(EA60&lt;&gt;""),($F60&gt;$G60)*(DZ60&gt;EA60)+($F60=$G60)*(DZ60=EA60)+($F60&lt;$G60)*(DZ60&lt;EA60),"")</f>
        <v/>
      </c>
      <c r="ED60" s="281" t="str">
        <f aca="false">IF((EC60&lt;&gt;""),IF(OR($F60&lt;&gt;$G60,PrSettings!$M$4="●"),(($F60-$G60)=(DZ60-EA60))*1,0),"")</f>
        <v/>
      </c>
      <c r="EE60" s="281" t="str">
        <f aca="false">IF((EC60&lt;&gt;""),($F60=DZ60)*($G60=EA60),"")</f>
        <v/>
      </c>
      <c r="EF60" s="281" t="str">
        <f aca="false">IF(EC60&lt;&gt;"",IF(ABS($F60-$G60)&gt;=PrSettings!$M$7,(ABS($F60-$G60-DZ60+EA60)&lt;=1)*1,IF(AND(EC60,$F60=$G60,$F60&gt;=PrSettings!$M$6),(ABS(DZ60-$F60)&lt;=1)*1,IF(AND(EC60,$F60+$G60&gt;=PrSettings!$M$8),(ABS(DZ60-$F60)+ABS(EA60-$G60)&lt;=1)*1,""))),"")</f>
        <v/>
      </c>
      <c r="EG60" s="291"/>
      <c r="EI60" s="279" t="n">
        <f aca="false">$B60</f>
        <v>17</v>
      </c>
      <c r="EJ60" s="280" t="str">
        <f aca="false">$C60</f>
        <v>Uruguay</v>
      </c>
      <c r="EK60" s="281" t="n">
        <f aca="false">$D60</f>
        <v>2</v>
      </c>
      <c r="EL60" s="280" t="str">
        <f aca="false">$E60</f>
        <v>Spain</v>
      </c>
      <c r="EM60" s="284"/>
      <c r="EN60" s="284"/>
      <c r="EO60" s="290"/>
      <c r="EP60" s="281" t="str">
        <f aca="false">IF(($F60&lt;&gt;"")*($G60&lt;&gt;"")*(EM60&lt;&gt;"")*(EN60&lt;&gt;""),($F60&gt;$G60)*(EM60&gt;EN60)+($F60=$G60)*(EM60=EN60)+($F60&lt;$G60)*(EM60&lt;EN60),"")</f>
        <v/>
      </c>
      <c r="EQ60" s="281" t="str">
        <f aca="false">IF((EP60&lt;&gt;""),IF(OR($F60&lt;&gt;$G60,PrSettings!$M$4="●"),(($F60-$G60)=(EM60-EN60))*1,0),"")</f>
        <v/>
      </c>
      <c r="ER60" s="281" t="str">
        <f aca="false">IF((EP60&lt;&gt;""),($F60=EM60)*($G60=EN60),"")</f>
        <v/>
      </c>
      <c r="ES60" s="281" t="str">
        <f aca="false">IF(EP60&lt;&gt;"",IF(ABS($F60-$G60)&gt;=PrSettings!$M$7,(ABS($F60-$G60-EM60+EN60)&lt;=1)*1,IF(AND(EP60,$F60=$G60,$F60&gt;=PrSettings!$M$6),(ABS(EM60-$F60)&lt;=1)*1,IF(AND(EP60,$F60+$G60&gt;=PrSettings!$M$8),(ABS(EM60-$F60)+ABS(EN60-$G60)&lt;=1)*1,""))),"")</f>
        <v/>
      </c>
      <c r="ET60" s="291"/>
      <c r="EV60" s="279" t="n">
        <f aca="false">$B60</f>
        <v>17</v>
      </c>
      <c r="EW60" s="280" t="str">
        <f aca="false">$C60</f>
        <v>Uruguay</v>
      </c>
      <c r="EX60" s="281" t="n">
        <f aca="false">$D60</f>
        <v>2</v>
      </c>
      <c r="EY60" s="280" t="str">
        <f aca="false">$E60</f>
        <v>Spain</v>
      </c>
      <c r="EZ60" s="284"/>
      <c r="FA60" s="284"/>
      <c r="FB60" s="290"/>
      <c r="FC60" s="281" t="str">
        <f aca="false">IF(($F60&lt;&gt;"")*($G60&lt;&gt;"")*(EZ60&lt;&gt;"")*(FA60&lt;&gt;""),($F60&gt;$G60)*(EZ60&gt;FA60)+($F60=$G60)*(EZ60=FA60)+($F60&lt;$G60)*(EZ60&lt;FA60),"")</f>
        <v/>
      </c>
      <c r="FD60" s="281" t="str">
        <f aca="false">IF((FC60&lt;&gt;""),IF(OR($F60&lt;&gt;$G60,PrSettings!$M$4="●"),(($F60-$G60)=(EZ60-FA60))*1,0),"")</f>
        <v/>
      </c>
      <c r="FE60" s="281" t="str">
        <f aca="false">IF((FC60&lt;&gt;""),($F60=EZ60)*($G60=FA60),"")</f>
        <v/>
      </c>
      <c r="FF60" s="281" t="str">
        <f aca="false">IF(FC60&lt;&gt;"",IF(ABS($F60-$G60)&gt;=PrSettings!$M$7,(ABS($F60-$G60-EZ60+FA60)&lt;=1)*1,IF(AND(FC60,$F60=$G60,$F60&gt;=PrSettings!$M$6),(ABS(EZ60-$F60)&lt;=1)*1,IF(AND(FC60,$F60+$G60&gt;=PrSettings!$M$8),(ABS(EZ60-$F60)+ABS(FA60-$G60)&lt;=1)*1,""))),"")</f>
        <v/>
      </c>
      <c r="FG60" s="291"/>
      <c r="FI60" s="279" t="n">
        <f aca="false">$B60</f>
        <v>17</v>
      </c>
      <c r="FJ60" s="280" t="str">
        <f aca="false">$C60</f>
        <v>Uruguay</v>
      </c>
      <c r="FK60" s="281" t="n">
        <f aca="false">$D60</f>
        <v>2</v>
      </c>
      <c r="FL60" s="280" t="str">
        <f aca="false">$E60</f>
        <v>Spain</v>
      </c>
      <c r="FM60" s="284"/>
      <c r="FN60" s="284"/>
      <c r="FO60" s="290"/>
      <c r="FP60" s="281" t="str">
        <f aca="false">IF(($F60&lt;&gt;"")*($G60&lt;&gt;"")*(FM60&lt;&gt;"")*(FN60&lt;&gt;""),($F60&gt;$G60)*(FM60&gt;FN60)+($F60=$G60)*(FM60=FN60)+($F60&lt;$G60)*(FM60&lt;FN60),"")</f>
        <v/>
      </c>
      <c r="FQ60" s="281" t="str">
        <f aca="false">IF((FP60&lt;&gt;""),IF(OR($F60&lt;&gt;$G60,PrSettings!$M$4="●"),(($F60-$G60)=(FM60-FN60))*1,0),"")</f>
        <v/>
      </c>
      <c r="FR60" s="281" t="str">
        <f aca="false">IF((FP60&lt;&gt;""),($F60=FM60)*($G60=FN60),"")</f>
        <v/>
      </c>
      <c r="FS60" s="281" t="str">
        <f aca="false">IF(FP60&lt;&gt;"",IF(ABS($F60-$G60)&gt;=PrSettings!$M$7,(ABS($F60-$G60-FM60+FN60)&lt;=1)*1,IF(AND(FP60,$F60=$G60,$F60&gt;=PrSettings!$M$6),(ABS(FM60-$F60)&lt;=1)*1,IF(AND(FP60,$F60+$G60&gt;=PrSettings!$M$8),(ABS(FM60-$F60)+ABS(FN60-$G60)&lt;=1)*1,""))),"")</f>
        <v/>
      </c>
      <c r="FT60" s="291"/>
      <c r="FV60" s="279" t="n">
        <f aca="false">$B60</f>
        <v>17</v>
      </c>
      <c r="FW60" s="280" t="str">
        <f aca="false">$C60</f>
        <v>Uruguay</v>
      </c>
      <c r="FX60" s="281" t="n">
        <f aca="false">$D60</f>
        <v>2</v>
      </c>
      <c r="FY60" s="280" t="str">
        <f aca="false">$E60</f>
        <v>Spain</v>
      </c>
      <c r="FZ60" s="284"/>
      <c r="GA60" s="284"/>
      <c r="GB60" s="290"/>
      <c r="GC60" s="281" t="str">
        <f aca="false">IF(($F60&lt;&gt;"")*($G60&lt;&gt;"")*(FZ60&lt;&gt;"")*(GA60&lt;&gt;""),($F60&gt;$G60)*(FZ60&gt;GA60)+($F60=$G60)*(FZ60=GA60)+($F60&lt;$G60)*(FZ60&lt;GA60),"")</f>
        <v/>
      </c>
      <c r="GD60" s="281" t="str">
        <f aca="false">IF((GC60&lt;&gt;""),IF(OR($F60&lt;&gt;$G60,PrSettings!$M$4="●"),(($F60-$G60)=(FZ60-GA60))*1,0),"")</f>
        <v/>
      </c>
      <c r="GE60" s="281" t="str">
        <f aca="false">IF((GC60&lt;&gt;""),($F60=FZ60)*($G60=GA60),"")</f>
        <v/>
      </c>
      <c r="GF60" s="281" t="str">
        <f aca="false">IF(GC60&lt;&gt;"",IF(ABS($F60-$G60)&gt;=PrSettings!$M$7,(ABS($F60-$G60-FZ60+GA60)&lt;=1)*1,IF(AND(GC60,$F60=$G60,$F60&gt;=PrSettings!$M$6),(ABS(FZ60-$F60)&lt;=1)*1,IF(AND(GC60,$F60+$G60&gt;=PrSettings!$M$8),(ABS(FZ60-$F60)+ABS(GA60-$G60)&lt;=1)*1,""))),"")</f>
        <v/>
      </c>
      <c r="GG60" s="291"/>
      <c r="GI60" s="279" t="n">
        <f aca="false">$B60</f>
        <v>17</v>
      </c>
      <c r="GJ60" s="280" t="str">
        <f aca="false">$C60</f>
        <v>Uruguay</v>
      </c>
      <c r="GK60" s="281" t="n">
        <f aca="false">$D60</f>
        <v>2</v>
      </c>
      <c r="GL60" s="280" t="str">
        <f aca="false">$E60</f>
        <v>Spain</v>
      </c>
      <c r="GM60" s="284"/>
      <c r="GN60" s="284"/>
      <c r="GO60" s="290"/>
      <c r="GP60" s="281" t="str">
        <f aca="false">IF(($F60&lt;&gt;"")*($G60&lt;&gt;"")*(GM60&lt;&gt;"")*(GN60&lt;&gt;""),($F60&gt;$G60)*(GM60&gt;GN60)+($F60=$G60)*(GM60=GN60)+($F60&lt;$G60)*(GM60&lt;GN60),"")</f>
        <v/>
      </c>
      <c r="GQ60" s="281" t="str">
        <f aca="false">IF((GP60&lt;&gt;""),IF(OR($F60&lt;&gt;$G60,PrSettings!$M$4="●"),(($F60-$G60)=(GM60-GN60))*1,0),"")</f>
        <v/>
      </c>
      <c r="GR60" s="281" t="str">
        <f aca="false">IF((GP60&lt;&gt;""),($F60=GM60)*($G60=GN60),"")</f>
        <v/>
      </c>
      <c r="GS60" s="281" t="str">
        <f aca="false">IF(GP60&lt;&gt;"",IF(ABS($F60-$G60)&gt;=PrSettings!$M$7,(ABS($F60-$G60-GM60+GN60)&lt;=1)*1,IF(AND(GP60,$F60=$G60,$F60&gt;=PrSettings!$M$6),(ABS(GM60-$F60)&lt;=1)*1,IF(AND(GP60,$F60+$G60&gt;=PrSettings!$M$8),(ABS(GM60-$F60)+ABS(GN60-$G60)&lt;=1)*1,""))),"")</f>
        <v/>
      </c>
      <c r="GT60" s="291"/>
      <c r="GV60" s="279" t="n">
        <f aca="false">$B60</f>
        <v>17</v>
      </c>
      <c r="GW60" s="280" t="str">
        <f aca="false">$C60</f>
        <v>Uruguay</v>
      </c>
      <c r="GX60" s="281" t="n">
        <f aca="false">$D60</f>
        <v>2</v>
      </c>
      <c r="GY60" s="280" t="str">
        <f aca="false">$E60</f>
        <v>Spain</v>
      </c>
      <c r="GZ60" s="284"/>
      <c r="HA60" s="284"/>
      <c r="HB60" s="290"/>
      <c r="HC60" s="281" t="str">
        <f aca="false">IF(($F60&lt;&gt;"")*($G60&lt;&gt;"")*(GZ60&lt;&gt;"")*(HA60&lt;&gt;""),($F60&gt;$G60)*(GZ60&gt;HA60)+($F60=$G60)*(GZ60=HA60)+($F60&lt;$G60)*(GZ60&lt;HA60),"")</f>
        <v/>
      </c>
      <c r="HD60" s="281" t="str">
        <f aca="false">IF((HC60&lt;&gt;""),IF(OR($F60&lt;&gt;$G60,PrSettings!$M$4="●"),(($F60-$G60)=(GZ60-HA60))*1,0),"")</f>
        <v/>
      </c>
      <c r="HE60" s="281" t="str">
        <f aca="false">IF((HC60&lt;&gt;""),($F60=GZ60)*($G60=HA60),"")</f>
        <v/>
      </c>
      <c r="HF60" s="281" t="str">
        <f aca="false">IF(HC60&lt;&gt;"",IF(ABS($F60-$G60)&gt;=PrSettings!$M$7,(ABS($F60-$G60-GZ60+HA60)&lt;=1)*1,IF(AND(HC60,$F60=$G60,$F60&gt;=PrSettings!$M$6),(ABS(GZ60-$F60)&lt;=1)*1,IF(AND(HC60,$F60+$G60&gt;=PrSettings!$M$8),(ABS(GZ60-$F60)+ABS(HA60-$G60)&lt;=1)*1,""))),"")</f>
        <v/>
      </c>
      <c r="HG60" s="291"/>
      <c r="HI60" s="279" t="n">
        <f aca="false">$B60</f>
        <v>17</v>
      </c>
      <c r="HJ60" s="280" t="str">
        <f aca="false">$C60</f>
        <v>Uruguay</v>
      </c>
      <c r="HK60" s="281" t="n">
        <f aca="false">$D60</f>
        <v>2</v>
      </c>
      <c r="HL60" s="280" t="str">
        <f aca="false">$E60</f>
        <v>Spain</v>
      </c>
      <c r="HM60" s="284"/>
      <c r="HN60" s="284"/>
      <c r="HO60" s="290"/>
      <c r="HP60" s="281" t="str">
        <f aca="false">IF(($F60&lt;&gt;"")*($G60&lt;&gt;"")*(HM60&lt;&gt;"")*(HN60&lt;&gt;""),($F60&gt;$G60)*(HM60&gt;HN60)+($F60=$G60)*(HM60=HN60)+($F60&lt;$G60)*(HM60&lt;HN60),"")</f>
        <v/>
      </c>
      <c r="HQ60" s="281" t="str">
        <f aca="false">IF((HP60&lt;&gt;""),IF(OR($F60&lt;&gt;$G60,PrSettings!$M$4="●"),(($F60-$G60)=(HM60-HN60))*1,0),"")</f>
        <v/>
      </c>
      <c r="HR60" s="281" t="str">
        <f aca="false">IF((HP60&lt;&gt;""),($F60=HM60)*($G60=HN60),"")</f>
        <v/>
      </c>
      <c r="HS60" s="281" t="str">
        <f aca="false">IF(HP60&lt;&gt;"",IF(ABS($F60-$G60)&gt;=PrSettings!$M$7,(ABS($F60-$G60-HM60+HN60)&lt;=1)*1,IF(AND(HP60,$F60=$G60,$F60&gt;=PrSettings!$M$6),(ABS(HM60-$F60)&lt;=1)*1,IF(AND(HP60,$F60+$G60&gt;=PrSettings!$M$8),(ABS(HM60-$F60)+ABS(HN60-$G60)&lt;=1)*1,""))),"")</f>
        <v/>
      </c>
      <c r="HT60" s="291"/>
      <c r="HV60" s="279" t="n">
        <f aca="false">$B60</f>
        <v>17</v>
      </c>
      <c r="HW60" s="280" t="str">
        <f aca="false">$C60</f>
        <v>Uruguay</v>
      </c>
      <c r="HX60" s="281" t="n">
        <f aca="false">$D60</f>
        <v>2</v>
      </c>
      <c r="HY60" s="280" t="str">
        <f aca="false">$E60</f>
        <v>Spain</v>
      </c>
      <c r="HZ60" s="284"/>
      <c r="IA60" s="284"/>
      <c r="IB60" s="290"/>
      <c r="IC60" s="281" t="str">
        <f aca="false">IF(($F60&lt;&gt;"")*($G60&lt;&gt;"")*(HZ60&lt;&gt;"")*(IA60&lt;&gt;""),($F60&gt;$G60)*(HZ60&gt;IA60)+($F60=$G60)*(HZ60=IA60)+($F60&lt;$G60)*(HZ60&lt;IA60),"")</f>
        <v/>
      </c>
      <c r="ID60" s="281" t="str">
        <f aca="false">IF((IC60&lt;&gt;""),IF(OR($F60&lt;&gt;$G60,PrSettings!$M$4="●"),(($F60-$G60)=(HZ60-IA60))*1,0),"")</f>
        <v/>
      </c>
      <c r="IE60" s="281" t="str">
        <f aca="false">IF((IC60&lt;&gt;""),($F60=HZ60)*($G60=IA60),"")</f>
        <v/>
      </c>
      <c r="IF60" s="281" t="str">
        <f aca="false">IF(IC60&lt;&gt;"",IF(ABS($F60-$G60)&gt;=PrSettings!$M$7,(ABS($F60-$G60-HZ60+IA60)&lt;=1)*1,IF(AND(IC60,$F60=$G60,$F60&gt;=PrSettings!$M$6),(ABS(HZ60-$F60)&lt;=1)*1,IF(AND(IC60,$F60+$G60&gt;=PrSettings!$M$8),(ABS(HZ60-$F60)+ABS(IA60-$G60)&lt;=1)*1,""))),"")</f>
        <v/>
      </c>
      <c r="IG60" s="291"/>
      <c r="II60" s="279" t="n">
        <f aca="false">$B60</f>
        <v>17</v>
      </c>
      <c r="IJ60" s="280" t="str">
        <f aca="false">$C60</f>
        <v>Uruguay</v>
      </c>
      <c r="IK60" s="281" t="n">
        <f aca="false">$D60</f>
        <v>2</v>
      </c>
      <c r="IL60" s="280" t="str">
        <f aca="false">$E60</f>
        <v>Spain</v>
      </c>
      <c r="IM60" s="284"/>
      <c r="IN60" s="284"/>
      <c r="IO60" s="290"/>
      <c r="IP60" s="281" t="str">
        <f aca="false">IF(($F60&lt;&gt;"")*($G60&lt;&gt;"")*(IM60&lt;&gt;"")*(IN60&lt;&gt;""),($F60&gt;$G60)*(IM60&gt;IN60)+($F60=$G60)*(IM60=IN60)+($F60&lt;$G60)*(IM60&lt;IN60),"")</f>
        <v/>
      </c>
      <c r="IQ60" s="281" t="str">
        <f aca="false">IF((IP60&lt;&gt;""),IF(OR($F60&lt;&gt;$G60,PrSettings!$M$4="●"),(($F60-$G60)=(IM60-IN60))*1,0),"")</f>
        <v/>
      </c>
      <c r="IR60" s="281" t="str">
        <f aca="false">IF((IP60&lt;&gt;""),($F60=IM60)*($G60=IN60),"")</f>
        <v/>
      </c>
      <c r="IS60" s="281" t="str">
        <f aca="false">IF(IP60&lt;&gt;"",IF(ABS($F60-$G60)&gt;=PrSettings!$M$7,(ABS($F60-$G60-IM60+IN60)&lt;=1)*1,IF(AND(IP60,$F60=$G60,$F60&gt;=PrSettings!$M$6),(ABS(IM60-$F60)&lt;=1)*1,IF(AND(IP60,$F60+$G60&gt;=PrSettings!$M$8),(ABS(IM60-$F60)+ABS(IN60-$G60)&lt;=1)*1,""))),"")</f>
        <v/>
      </c>
      <c r="IT60" s="291"/>
      <c r="IV60" s="279" t="n">
        <f aca="false">$B60</f>
        <v>17</v>
      </c>
      <c r="IW60" s="280" t="str">
        <f aca="false">$C60</f>
        <v>Uruguay</v>
      </c>
      <c r="IX60" s="281" t="n">
        <f aca="false">$D60</f>
        <v>2</v>
      </c>
      <c r="IY60" s="280" t="str">
        <f aca="false">$E60</f>
        <v>Spain</v>
      </c>
      <c r="IZ60" s="284"/>
      <c r="JA60" s="284"/>
      <c r="JB60" s="290"/>
      <c r="JC60" s="281" t="str">
        <f aca="false">IF(($F60&lt;&gt;"")*($G60&lt;&gt;"")*(IZ60&lt;&gt;"")*(JA60&lt;&gt;""),($F60&gt;$G60)*(IZ60&gt;JA60)+($F60=$G60)*(IZ60=JA60)+($F60&lt;$G60)*(IZ60&lt;JA60),"")</f>
        <v/>
      </c>
      <c r="JD60" s="281" t="str">
        <f aca="false">IF((JC60&lt;&gt;""),IF(OR($F60&lt;&gt;$G60,PrSettings!$M$4="●"),(($F60-$G60)=(IZ60-JA60))*1,0),"")</f>
        <v/>
      </c>
      <c r="JE60" s="281" t="str">
        <f aca="false">IF((JC60&lt;&gt;""),($F60=IZ60)*($G60=JA60),"")</f>
        <v/>
      </c>
      <c r="JF60" s="281" t="str">
        <f aca="false">IF(JC60&lt;&gt;"",IF(ABS($F60-$G60)&gt;=PrSettings!$M$7,(ABS($F60-$G60-IZ60+JA60)&lt;=1)*1,IF(AND(JC60,$F60=$G60,$F60&gt;=PrSettings!$M$6),(ABS(IZ60-$F60)&lt;=1)*1,IF(AND(JC60,$F60+$G60&gt;=PrSettings!$M$8),(ABS(IZ60-$F60)+ABS(JA60-$G60)&lt;=1)*1,""))),"")</f>
        <v/>
      </c>
      <c r="JG60" s="291"/>
      <c r="JI60" s="279" t="n">
        <f aca="false">$B60</f>
        <v>17</v>
      </c>
      <c r="JJ60" s="280" t="str">
        <f aca="false">$C60</f>
        <v>Uruguay</v>
      </c>
      <c r="JK60" s="281" t="n">
        <f aca="false">$D60</f>
        <v>2</v>
      </c>
      <c r="JL60" s="280" t="str">
        <f aca="false">$E60</f>
        <v>Spain</v>
      </c>
      <c r="JM60" s="284"/>
      <c r="JN60" s="284"/>
      <c r="JO60" s="290"/>
      <c r="JP60" s="281" t="str">
        <f aca="false">IF(($F60&lt;&gt;"")*($G60&lt;&gt;"")*(JM60&lt;&gt;"")*(JN60&lt;&gt;""),($F60&gt;$G60)*(JM60&gt;JN60)+($F60=$G60)*(JM60=JN60)+($F60&lt;$G60)*(JM60&lt;JN60),"")</f>
        <v/>
      </c>
      <c r="JQ60" s="281" t="str">
        <f aca="false">IF((JP60&lt;&gt;""),IF(OR($F60&lt;&gt;$G60,PrSettings!$M$4="●"),(($F60-$G60)=(JM60-JN60))*1,0),"")</f>
        <v/>
      </c>
      <c r="JR60" s="281" t="str">
        <f aca="false">IF((JP60&lt;&gt;""),($F60=JM60)*($G60=JN60),"")</f>
        <v/>
      </c>
      <c r="JS60" s="281" t="str">
        <f aca="false">IF(JP60&lt;&gt;"",IF(ABS($F60-$G60)&gt;=PrSettings!$M$7,(ABS($F60-$G60-JM60+JN60)&lt;=1)*1,IF(AND(JP60,$F60=$G60,$F60&gt;=PrSettings!$M$6),(ABS(JM60-$F60)&lt;=1)*1,IF(AND(JP60,$F60+$G60&gt;=PrSettings!$M$8),(ABS(JM60-$F60)+ABS(JN60-$G60)&lt;=1)*1,""))),"")</f>
        <v/>
      </c>
      <c r="JT60" s="291"/>
      <c r="JV60" s="279" t="n">
        <f aca="false">$B60</f>
        <v>17</v>
      </c>
      <c r="JW60" s="280" t="str">
        <f aca="false">$C60</f>
        <v>Uruguay</v>
      </c>
      <c r="JX60" s="281" t="n">
        <f aca="false">$D60</f>
        <v>2</v>
      </c>
      <c r="JY60" s="280" t="str">
        <f aca="false">$E60</f>
        <v>Spain</v>
      </c>
      <c r="JZ60" s="284"/>
      <c r="KA60" s="284"/>
      <c r="KB60" s="290"/>
      <c r="KC60" s="281" t="str">
        <f aca="false">IF(($F60&lt;&gt;"")*($G60&lt;&gt;"")*(JZ60&lt;&gt;"")*(KA60&lt;&gt;""),($F60&gt;$G60)*(JZ60&gt;KA60)+($F60=$G60)*(JZ60=KA60)+($F60&lt;$G60)*(JZ60&lt;KA60),"")</f>
        <v/>
      </c>
      <c r="KD60" s="281" t="str">
        <f aca="false">IF((KC60&lt;&gt;""),IF(OR($F60&lt;&gt;$G60,PrSettings!$M$4="●"),(($F60-$G60)=(JZ60-KA60))*1,0),"")</f>
        <v/>
      </c>
      <c r="KE60" s="281" t="str">
        <f aca="false">IF((KC60&lt;&gt;""),($F60=JZ60)*($G60=KA60),"")</f>
        <v/>
      </c>
      <c r="KF60" s="281" t="str">
        <f aca="false">IF(KC60&lt;&gt;"",IF(ABS($F60-$G60)&gt;=PrSettings!$M$7,(ABS($F60-$G60-JZ60+KA60)&lt;=1)*1,IF(AND(KC60,$F60=$G60,$F60&gt;=PrSettings!$M$6),(ABS(JZ60-$F60)&lt;=1)*1,IF(AND(KC60,$F60+$G60&gt;=PrSettings!$M$8),(ABS(JZ60-$F60)+ABS(KA60-$G60)&lt;=1)*1,""))),"")</f>
        <v/>
      </c>
      <c r="KG60" s="291"/>
      <c r="KI60" s="279" t="n">
        <f aca="false">$B60</f>
        <v>17</v>
      </c>
      <c r="KJ60" s="280" t="str">
        <f aca="false">$C60</f>
        <v>Uruguay</v>
      </c>
      <c r="KK60" s="281" t="n">
        <f aca="false">$D60</f>
        <v>2</v>
      </c>
      <c r="KL60" s="280" t="str">
        <f aca="false">$E60</f>
        <v>Spain</v>
      </c>
      <c r="KM60" s="284"/>
      <c r="KN60" s="284"/>
      <c r="KO60" s="290"/>
      <c r="KP60" s="281" t="str">
        <f aca="false">IF(($F60&lt;&gt;"")*($G60&lt;&gt;"")*(KM60&lt;&gt;"")*(KN60&lt;&gt;""),($F60&gt;$G60)*(KM60&gt;KN60)+($F60=$G60)*(KM60=KN60)+($F60&lt;$G60)*(KM60&lt;KN60),"")</f>
        <v/>
      </c>
      <c r="KQ60" s="281" t="str">
        <f aca="false">IF((KP60&lt;&gt;""),IF(OR($F60&lt;&gt;$G60,PrSettings!$M$4="●"),(($F60-$G60)=(KM60-KN60))*1,0),"")</f>
        <v/>
      </c>
      <c r="KR60" s="281" t="str">
        <f aca="false">IF((KP60&lt;&gt;""),($F60=KM60)*($G60=KN60),"")</f>
        <v/>
      </c>
      <c r="KS60" s="281" t="str">
        <f aca="false">IF(KP60&lt;&gt;"",IF(ABS($F60-$G60)&gt;=PrSettings!$M$7,(ABS($F60-$G60-KM60+KN60)&lt;=1)*1,IF(AND(KP60,$F60=$G60,$F60&gt;=PrSettings!$M$6),(ABS(KM60-$F60)&lt;=1)*1,IF(AND(KP60,$F60+$G60&gt;=PrSettings!$M$8),(ABS(KM60-$F60)+ABS(KN60-$G60)&lt;=1)*1,""))),"")</f>
        <v/>
      </c>
      <c r="KT60" s="291"/>
      <c r="KV60" s="279" t="n">
        <f aca="false">$B60</f>
        <v>17</v>
      </c>
      <c r="KW60" s="280" t="str">
        <f aca="false">$C60</f>
        <v>Uruguay</v>
      </c>
      <c r="KX60" s="281" t="n">
        <f aca="false">$D60</f>
        <v>2</v>
      </c>
      <c r="KY60" s="280" t="str">
        <f aca="false">$E60</f>
        <v>Spain</v>
      </c>
      <c r="KZ60" s="284"/>
      <c r="LA60" s="284"/>
      <c r="LB60" s="290"/>
      <c r="LC60" s="281" t="str">
        <f aca="false">IF(($F60&lt;&gt;"")*($G60&lt;&gt;"")*(KZ60&lt;&gt;"")*(LA60&lt;&gt;""),($F60&gt;$G60)*(KZ60&gt;LA60)+($F60=$G60)*(KZ60=LA60)+($F60&lt;$G60)*(KZ60&lt;LA60),"")</f>
        <v/>
      </c>
      <c r="LD60" s="281" t="str">
        <f aca="false">IF((LC60&lt;&gt;""),IF(OR($F60&lt;&gt;$G60,PrSettings!$M$4="●"),(($F60-$G60)=(KZ60-LA60))*1,0),"")</f>
        <v/>
      </c>
      <c r="LE60" s="281" t="str">
        <f aca="false">IF((LC60&lt;&gt;""),($F60=KZ60)*($G60=LA60),"")</f>
        <v/>
      </c>
      <c r="LF60" s="281" t="str">
        <f aca="false">IF(LC60&lt;&gt;"",IF(ABS($F60-$G60)&gt;=PrSettings!$M$7,(ABS($F60-$G60-KZ60+LA60)&lt;=1)*1,IF(AND(LC60,$F60=$G60,$F60&gt;=PrSettings!$M$6),(ABS(KZ60-$F60)&lt;=1)*1,IF(AND(LC60,$F60+$G60&gt;=PrSettings!$M$8),(ABS(KZ60-$F60)+ABS(LA60-$G60)&lt;=1)*1,""))),"")</f>
        <v/>
      </c>
      <c r="LG60" s="291"/>
      <c r="LI60" s="279" t="n">
        <f aca="false">$B60</f>
        <v>17</v>
      </c>
      <c r="LJ60" s="280" t="str">
        <f aca="false">$C60</f>
        <v>Uruguay</v>
      </c>
      <c r="LK60" s="281" t="n">
        <f aca="false">$D60</f>
        <v>2</v>
      </c>
      <c r="LL60" s="280" t="str">
        <f aca="false">$E60</f>
        <v>Spain</v>
      </c>
      <c r="LM60" s="284"/>
      <c r="LN60" s="284"/>
      <c r="LO60" s="290"/>
      <c r="LP60" s="281" t="str">
        <f aca="false">IF(($F60&lt;&gt;"")*($G60&lt;&gt;"")*(LM60&lt;&gt;"")*(LN60&lt;&gt;""),($F60&gt;$G60)*(LM60&gt;LN60)+($F60=$G60)*(LM60=LN60)+($F60&lt;$G60)*(LM60&lt;LN60),"")</f>
        <v/>
      </c>
      <c r="LQ60" s="281" t="str">
        <f aca="false">IF((LP60&lt;&gt;""),IF(OR($F60&lt;&gt;$G60,PrSettings!$M$4="●"),(($F60-$G60)=(LM60-LN60))*1,0),"")</f>
        <v/>
      </c>
      <c r="LR60" s="281" t="str">
        <f aca="false">IF((LP60&lt;&gt;""),($F60=LM60)*($G60=LN60),"")</f>
        <v/>
      </c>
      <c r="LS60" s="281" t="str">
        <f aca="false">IF(LP60&lt;&gt;"",IF(ABS($F60-$G60)&gt;=PrSettings!$M$7,(ABS($F60-$G60-LM60+LN60)&lt;=1)*1,IF(AND(LP60,$F60=$G60,$F60&gt;=PrSettings!$M$6),(ABS(LM60-$F60)&lt;=1)*1,IF(AND(LP60,$F60+$G60&gt;=PrSettings!$M$8),(ABS(LM60-$F60)+ABS(LN60-$G60)&lt;=1)*1,""))),"")</f>
        <v/>
      </c>
      <c r="LT60" s="291"/>
      <c r="LV60" s="279" t="n">
        <f aca="false">$B60</f>
        <v>17</v>
      </c>
      <c r="LW60" s="280" t="str">
        <f aca="false">$C60</f>
        <v>Uruguay</v>
      </c>
      <c r="LX60" s="281" t="n">
        <f aca="false">$D60</f>
        <v>2</v>
      </c>
      <c r="LY60" s="280" t="str">
        <f aca="false">$E60</f>
        <v>Spain</v>
      </c>
      <c r="LZ60" s="284"/>
      <c r="MA60" s="284"/>
      <c r="MB60" s="290"/>
      <c r="MC60" s="281" t="str">
        <f aca="false">IF(($F60&lt;&gt;"")*($G60&lt;&gt;"")*(LZ60&lt;&gt;"")*(MA60&lt;&gt;""),($F60&gt;$G60)*(LZ60&gt;MA60)+($F60=$G60)*(LZ60=MA60)+($F60&lt;$G60)*(LZ60&lt;MA60),"")</f>
        <v/>
      </c>
      <c r="MD60" s="281" t="str">
        <f aca="false">IF((MC60&lt;&gt;""),IF(OR($F60&lt;&gt;$G60,PrSettings!$M$4="●"),(($F60-$G60)=(LZ60-MA60))*1,0),"")</f>
        <v/>
      </c>
      <c r="ME60" s="281" t="str">
        <f aca="false">IF((MC60&lt;&gt;""),($F60=LZ60)*($G60=MA60),"")</f>
        <v/>
      </c>
      <c r="MF60" s="281" t="str">
        <f aca="false">IF(MC60&lt;&gt;"",IF(ABS($F60-$G60)&gt;=PrSettings!$M$7,(ABS($F60-$G60-LZ60+MA60)&lt;=1)*1,IF(AND(MC60,$F60=$G60,$F60&gt;=PrSettings!$M$6),(ABS(LZ60-$F60)&lt;=1)*1,IF(AND(MC60,$F60+$G60&gt;=PrSettings!$M$8),(ABS(LZ60-$F60)+ABS(MA60-$G60)&lt;=1)*1,""))),"")</f>
        <v/>
      </c>
      <c r="MG60" s="291"/>
    </row>
    <row r="61" customFormat="false" ht="24" hidden="false" customHeight="true" outlineLevel="0" collapsed="false">
      <c r="B61" s="269" t="str">
        <f aca="false">Language!$E$130&amp;" I"</f>
        <v>Group I</v>
      </c>
      <c r="C61" s="270"/>
      <c r="D61" s="292"/>
      <c r="E61" s="272"/>
      <c r="F61" s="293"/>
      <c r="G61" s="294"/>
      <c r="I61" s="269" t="str">
        <f aca="false">$B61</f>
        <v>Group I</v>
      </c>
      <c r="J61" s="271"/>
      <c r="K61" s="292"/>
      <c r="L61" s="272"/>
      <c r="M61" s="275"/>
      <c r="N61" s="276"/>
      <c r="O61" s="273"/>
      <c r="P61" s="277"/>
      <c r="Q61" s="277"/>
      <c r="R61" s="272"/>
      <c r="S61" s="272"/>
      <c r="T61" s="278"/>
      <c r="V61" s="269" t="str">
        <f aca="false">$B61</f>
        <v>Group I</v>
      </c>
      <c r="W61" s="271"/>
      <c r="X61" s="292"/>
      <c r="Y61" s="272"/>
      <c r="Z61" s="275"/>
      <c r="AA61" s="276"/>
      <c r="AB61" s="273"/>
      <c r="AC61" s="277"/>
      <c r="AD61" s="277"/>
      <c r="AE61" s="272"/>
      <c r="AF61" s="272"/>
      <c r="AG61" s="278"/>
      <c r="AI61" s="269" t="str">
        <f aca="false">$B61</f>
        <v>Group I</v>
      </c>
      <c r="AJ61" s="271"/>
      <c r="AK61" s="292"/>
      <c r="AL61" s="272"/>
      <c r="AM61" s="275"/>
      <c r="AN61" s="276"/>
      <c r="AO61" s="273"/>
      <c r="AP61" s="277"/>
      <c r="AQ61" s="277"/>
      <c r="AR61" s="272"/>
      <c r="AS61" s="272"/>
      <c r="AT61" s="278"/>
      <c r="AV61" s="269" t="str">
        <f aca="false">$B61</f>
        <v>Group I</v>
      </c>
      <c r="AW61" s="271"/>
      <c r="AX61" s="292"/>
      <c r="AY61" s="272"/>
      <c r="AZ61" s="275"/>
      <c r="BA61" s="276"/>
      <c r="BB61" s="273"/>
      <c r="BC61" s="277"/>
      <c r="BD61" s="277"/>
      <c r="BE61" s="272"/>
      <c r="BF61" s="272"/>
      <c r="BG61" s="278"/>
      <c r="BI61" s="269" t="str">
        <f aca="false">$B61</f>
        <v>Group I</v>
      </c>
      <c r="BJ61" s="271"/>
      <c r="BK61" s="292"/>
      <c r="BL61" s="272"/>
      <c r="BM61" s="275"/>
      <c r="BN61" s="276"/>
      <c r="BO61" s="273"/>
      <c r="BP61" s="277"/>
      <c r="BQ61" s="277"/>
      <c r="BR61" s="272"/>
      <c r="BS61" s="272"/>
      <c r="BT61" s="278"/>
      <c r="BV61" s="269" t="str">
        <f aca="false">$B61</f>
        <v>Group I</v>
      </c>
      <c r="BW61" s="271"/>
      <c r="BX61" s="292"/>
      <c r="BY61" s="272"/>
      <c r="BZ61" s="275"/>
      <c r="CA61" s="276"/>
      <c r="CB61" s="273"/>
      <c r="CC61" s="277"/>
      <c r="CD61" s="277"/>
      <c r="CE61" s="272"/>
      <c r="CF61" s="272"/>
      <c r="CG61" s="278"/>
      <c r="CI61" s="269" t="str">
        <f aca="false">$B61</f>
        <v>Group I</v>
      </c>
      <c r="CJ61" s="271"/>
      <c r="CK61" s="292"/>
      <c r="CL61" s="272"/>
      <c r="CM61" s="275"/>
      <c r="CN61" s="276"/>
      <c r="CO61" s="273"/>
      <c r="CP61" s="277"/>
      <c r="CQ61" s="277"/>
      <c r="CR61" s="272"/>
      <c r="CS61" s="272"/>
      <c r="CT61" s="278"/>
      <c r="CV61" s="269" t="str">
        <f aca="false">$B61</f>
        <v>Group I</v>
      </c>
      <c r="CW61" s="271"/>
      <c r="CX61" s="292"/>
      <c r="CY61" s="272"/>
      <c r="CZ61" s="275"/>
      <c r="DA61" s="276"/>
      <c r="DB61" s="273"/>
      <c r="DC61" s="277"/>
      <c r="DD61" s="277"/>
      <c r="DE61" s="272"/>
      <c r="DF61" s="272"/>
      <c r="DG61" s="278"/>
      <c r="DI61" s="269" t="str">
        <f aca="false">$B61</f>
        <v>Group I</v>
      </c>
      <c r="DJ61" s="271"/>
      <c r="DK61" s="292"/>
      <c r="DL61" s="272"/>
      <c r="DM61" s="275"/>
      <c r="DN61" s="276"/>
      <c r="DO61" s="273"/>
      <c r="DP61" s="277"/>
      <c r="DQ61" s="277"/>
      <c r="DR61" s="272"/>
      <c r="DS61" s="272"/>
      <c r="DT61" s="278"/>
      <c r="DV61" s="269" t="str">
        <f aca="false">$B61</f>
        <v>Group I</v>
      </c>
      <c r="DW61" s="271"/>
      <c r="DX61" s="292"/>
      <c r="DY61" s="272"/>
      <c r="DZ61" s="275"/>
      <c r="EA61" s="276"/>
      <c r="EB61" s="273"/>
      <c r="EC61" s="277"/>
      <c r="ED61" s="277"/>
      <c r="EE61" s="272"/>
      <c r="EF61" s="272"/>
      <c r="EG61" s="278"/>
      <c r="EI61" s="269" t="str">
        <f aca="false">$B61</f>
        <v>Group I</v>
      </c>
      <c r="EJ61" s="271"/>
      <c r="EK61" s="292"/>
      <c r="EL61" s="272"/>
      <c r="EM61" s="275"/>
      <c r="EN61" s="276"/>
      <c r="EO61" s="273"/>
      <c r="EP61" s="277"/>
      <c r="EQ61" s="277"/>
      <c r="ER61" s="272"/>
      <c r="ES61" s="272"/>
      <c r="ET61" s="278"/>
      <c r="EV61" s="269" t="str">
        <f aca="false">$B61</f>
        <v>Group I</v>
      </c>
      <c r="EW61" s="271"/>
      <c r="EX61" s="292"/>
      <c r="EY61" s="272"/>
      <c r="EZ61" s="275"/>
      <c r="FA61" s="276"/>
      <c r="FB61" s="273"/>
      <c r="FC61" s="277"/>
      <c r="FD61" s="277"/>
      <c r="FE61" s="272"/>
      <c r="FF61" s="272"/>
      <c r="FG61" s="278"/>
      <c r="FI61" s="269" t="str">
        <f aca="false">$B61</f>
        <v>Group I</v>
      </c>
      <c r="FJ61" s="271"/>
      <c r="FK61" s="292"/>
      <c r="FL61" s="272"/>
      <c r="FM61" s="275"/>
      <c r="FN61" s="276"/>
      <c r="FO61" s="273"/>
      <c r="FP61" s="277"/>
      <c r="FQ61" s="277"/>
      <c r="FR61" s="272"/>
      <c r="FS61" s="272"/>
      <c r="FT61" s="278"/>
      <c r="FV61" s="269" t="str">
        <f aca="false">$B61</f>
        <v>Group I</v>
      </c>
      <c r="FW61" s="271"/>
      <c r="FX61" s="292"/>
      <c r="FY61" s="272"/>
      <c r="FZ61" s="275"/>
      <c r="GA61" s="276"/>
      <c r="GB61" s="273"/>
      <c r="GC61" s="277"/>
      <c r="GD61" s="277"/>
      <c r="GE61" s="272"/>
      <c r="GF61" s="272"/>
      <c r="GG61" s="278"/>
      <c r="GI61" s="269" t="str">
        <f aca="false">$B61</f>
        <v>Group I</v>
      </c>
      <c r="GJ61" s="271"/>
      <c r="GK61" s="292"/>
      <c r="GL61" s="272"/>
      <c r="GM61" s="275"/>
      <c r="GN61" s="276"/>
      <c r="GO61" s="273"/>
      <c r="GP61" s="277"/>
      <c r="GQ61" s="277"/>
      <c r="GR61" s="272"/>
      <c r="GS61" s="272"/>
      <c r="GT61" s="278"/>
      <c r="GV61" s="269" t="str">
        <f aca="false">$B61</f>
        <v>Group I</v>
      </c>
      <c r="GW61" s="271"/>
      <c r="GX61" s="292"/>
      <c r="GY61" s="272"/>
      <c r="GZ61" s="275"/>
      <c r="HA61" s="276"/>
      <c r="HB61" s="273"/>
      <c r="HC61" s="277"/>
      <c r="HD61" s="277"/>
      <c r="HE61" s="272"/>
      <c r="HF61" s="272"/>
      <c r="HG61" s="278"/>
      <c r="HI61" s="269" t="str">
        <f aca="false">$B61</f>
        <v>Group I</v>
      </c>
      <c r="HJ61" s="271"/>
      <c r="HK61" s="292"/>
      <c r="HL61" s="272"/>
      <c r="HM61" s="275"/>
      <c r="HN61" s="276"/>
      <c r="HO61" s="273"/>
      <c r="HP61" s="277"/>
      <c r="HQ61" s="277"/>
      <c r="HR61" s="272"/>
      <c r="HS61" s="272"/>
      <c r="HT61" s="278"/>
      <c r="HV61" s="269" t="str">
        <f aca="false">$B61</f>
        <v>Group I</v>
      </c>
      <c r="HW61" s="271"/>
      <c r="HX61" s="292"/>
      <c r="HY61" s="272"/>
      <c r="HZ61" s="275"/>
      <c r="IA61" s="276"/>
      <c r="IB61" s="273"/>
      <c r="IC61" s="277"/>
      <c r="ID61" s="277"/>
      <c r="IE61" s="272"/>
      <c r="IF61" s="272"/>
      <c r="IG61" s="278"/>
      <c r="II61" s="269" t="str">
        <f aca="false">$B61</f>
        <v>Group I</v>
      </c>
      <c r="IJ61" s="271"/>
      <c r="IK61" s="292"/>
      <c r="IL61" s="272"/>
      <c r="IM61" s="275"/>
      <c r="IN61" s="276"/>
      <c r="IO61" s="273"/>
      <c r="IP61" s="277"/>
      <c r="IQ61" s="277"/>
      <c r="IR61" s="272"/>
      <c r="IS61" s="272"/>
      <c r="IT61" s="278"/>
      <c r="IV61" s="269" t="str">
        <f aca="false">$B61</f>
        <v>Group I</v>
      </c>
      <c r="IW61" s="271"/>
      <c r="IX61" s="292"/>
      <c r="IY61" s="272"/>
      <c r="IZ61" s="275"/>
      <c r="JA61" s="276"/>
      <c r="JB61" s="273"/>
      <c r="JC61" s="277"/>
      <c r="JD61" s="277"/>
      <c r="JE61" s="272"/>
      <c r="JF61" s="272"/>
      <c r="JG61" s="278"/>
      <c r="JI61" s="269" t="str">
        <f aca="false">$B61</f>
        <v>Group I</v>
      </c>
      <c r="JJ61" s="271"/>
      <c r="JK61" s="292"/>
      <c r="JL61" s="272"/>
      <c r="JM61" s="275"/>
      <c r="JN61" s="276"/>
      <c r="JO61" s="273"/>
      <c r="JP61" s="277"/>
      <c r="JQ61" s="277"/>
      <c r="JR61" s="272"/>
      <c r="JS61" s="272"/>
      <c r="JT61" s="278"/>
      <c r="JV61" s="269" t="str">
        <f aca="false">$B61</f>
        <v>Group I</v>
      </c>
      <c r="JW61" s="271"/>
      <c r="JX61" s="292"/>
      <c r="JY61" s="272"/>
      <c r="JZ61" s="275"/>
      <c r="KA61" s="276"/>
      <c r="KB61" s="273"/>
      <c r="KC61" s="277"/>
      <c r="KD61" s="277"/>
      <c r="KE61" s="272"/>
      <c r="KF61" s="272"/>
      <c r="KG61" s="278"/>
      <c r="KI61" s="269" t="str">
        <f aca="false">$B61</f>
        <v>Group I</v>
      </c>
      <c r="KJ61" s="271"/>
      <c r="KK61" s="292"/>
      <c r="KL61" s="272"/>
      <c r="KM61" s="275"/>
      <c r="KN61" s="276"/>
      <c r="KO61" s="273"/>
      <c r="KP61" s="277"/>
      <c r="KQ61" s="277"/>
      <c r="KR61" s="272"/>
      <c r="KS61" s="272"/>
      <c r="KT61" s="278"/>
      <c r="KV61" s="269" t="str">
        <f aca="false">$B61</f>
        <v>Group I</v>
      </c>
      <c r="KW61" s="271"/>
      <c r="KX61" s="292"/>
      <c r="KY61" s="272"/>
      <c r="KZ61" s="275"/>
      <c r="LA61" s="276"/>
      <c r="LB61" s="273"/>
      <c r="LC61" s="277"/>
      <c r="LD61" s="277"/>
      <c r="LE61" s="272"/>
      <c r="LF61" s="272"/>
      <c r="LG61" s="278"/>
      <c r="LI61" s="269" t="str">
        <f aca="false">$B61</f>
        <v>Group I</v>
      </c>
      <c r="LJ61" s="271"/>
      <c r="LK61" s="292"/>
      <c r="LL61" s="272"/>
      <c r="LM61" s="275"/>
      <c r="LN61" s="276"/>
      <c r="LO61" s="273"/>
      <c r="LP61" s="277"/>
      <c r="LQ61" s="277"/>
      <c r="LR61" s="272"/>
      <c r="LS61" s="272"/>
      <c r="LT61" s="278"/>
      <c r="LV61" s="269" t="str">
        <f aca="false">$B61</f>
        <v>Group I</v>
      </c>
      <c r="LW61" s="271"/>
      <c r="LX61" s="292"/>
      <c r="LY61" s="272"/>
      <c r="LZ61" s="275"/>
      <c r="MA61" s="276"/>
      <c r="MB61" s="273"/>
      <c r="MC61" s="277"/>
      <c r="MD61" s="277"/>
      <c r="ME61" s="272"/>
      <c r="MF61" s="272"/>
      <c r="MG61" s="278"/>
    </row>
    <row r="62" customFormat="false" ht="15.75" hidden="false" customHeight="false" outlineLevel="0" collapsed="false">
      <c r="B62" s="279" t="n">
        <f aca="false">INDEX(Groups!$C$7:$C$65,MATCH(C62,Groups!$D$7:$D$65,0))</f>
        <v>1</v>
      </c>
      <c r="C62" s="280" t="str">
        <f aca="false">CalcI!$P$22</f>
        <v>France</v>
      </c>
      <c r="D62" s="281" t="n">
        <f aca="false">INDEX(Groups!$C$7:$C$65,MATCH(E62,Groups!$D$7:$D$65,0))</f>
        <v>14</v>
      </c>
      <c r="E62" s="280" t="str">
        <f aca="false">CalcI!$Q$22</f>
        <v>Senegal</v>
      </c>
      <c r="F62" s="282" t="n">
        <f aca="false">CalcI!$R$22</f>
        <v>2</v>
      </c>
      <c r="G62" s="283" t="n">
        <f aca="false">CalcI!$S$22</f>
        <v>1</v>
      </c>
      <c r="I62" s="279" t="n">
        <f aca="false">$B62</f>
        <v>1</v>
      </c>
      <c r="J62" s="280" t="str">
        <f aca="false">$C62</f>
        <v>France</v>
      </c>
      <c r="K62" s="281" t="n">
        <f aca="false">$D62</f>
        <v>14</v>
      </c>
      <c r="L62" s="280" t="str">
        <f aca="false">$E62</f>
        <v>Senegal</v>
      </c>
      <c r="M62" s="284"/>
      <c r="N62" s="284"/>
      <c r="O62" s="285"/>
      <c r="P62" s="281" t="str">
        <f aca="false">IF(($F62&lt;&gt;"")*($G62&lt;&gt;"")*(M62&lt;&gt;"")*(N62&lt;&gt;""),($F62&gt;$G62)*(M62&gt;N62)+($F62=$G62)*(M62=N62)+($F62&lt;$G62)*(M62&lt;N62),"")</f>
        <v/>
      </c>
      <c r="Q62" s="281" t="str">
        <f aca="false">IF((P62&lt;&gt;""),IF(OR($F62&lt;&gt;$G62,PrSettings!$M$4="●"),(($F62-$G62)=(M62-N62))*1,0),"")</f>
        <v/>
      </c>
      <c r="R62" s="281" t="str">
        <f aca="false">IF((P62&lt;&gt;""),($F62=M62)*($G62=N62),"")</f>
        <v/>
      </c>
      <c r="S62" s="281" t="str">
        <f aca="false">IF(P62&lt;&gt;"",IF(ABS($F62-$G62)&gt;=PrSettings!$M$7,(ABS($F62-$G62-M62+N62)&lt;=1)*1,IF(AND(P62,$F62=$G62,$F62&gt;=PrSettings!$M$6),(ABS(M62-$F62)&lt;=1)*1,IF(AND(P62,$F62+$G62&gt;=PrSettings!$M$8),(ABS(M62-$F62)+ABS(N62-$G62)&lt;=1)*1,""))),"")</f>
        <v/>
      </c>
      <c r="T62" s="286"/>
      <c r="V62" s="279" t="n">
        <f aca="false">$B62</f>
        <v>1</v>
      </c>
      <c r="W62" s="280" t="str">
        <f aca="false">$C62</f>
        <v>France</v>
      </c>
      <c r="X62" s="281" t="n">
        <f aca="false">$D62</f>
        <v>14</v>
      </c>
      <c r="Y62" s="280" t="str">
        <f aca="false">$E62</f>
        <v>Senegal</v>
      </c>
      <c r="Z62" s="284"/>
      <c r="AA62" s="284"/>
      <c r="AB62" s="285"/>
      <c r="AC62" s="281" t="str">
        <f aca="false">IF(($F62&lt;&gt;"")*($G62&lt;&gt;"")*(Z62&lt;&gt;"")*(AA62&lt;&gt;""),($F62&gt;$G62)*(Z62&gt;AA62)+($F62=$G62)*(Z62=AA62)+($F62&lt;$G62)*(Z62&lt;AA62),"")</f>
        <v/>
      </c>
      <c r="AD62" s="281" t="str">
        <f aca="false">IF((AC62&lt;&gt;""),IF(OR($F62&lt;&gt;$G62,PrSettings!$M$4="●"),(($F62-$G62)=(Z62-AA62))*1,0),"")</f>
        <v/>
      </c>
      <c r="AE62" s="281" t="str">
        <f aca="false">IF((AC62&lt;&gt;""),($F62=Z62)*($G62=AA62),"")</f>
        <v/>
      </c>
      <c r="AF62" s="281" t="str">
        <f aca="false">IF(AC62&lt;&gt;"",IF(ABS($F62-$G62)&gt;=PrSettings!$M$7,(ABS($F62-$G62-Z62+AA62)&lt;=1)*1,IF(AND(AC62,$F62=$G62,$F62&gt;=PrSettings!$M$6),(ABS(Z62-$F62)&lt;=1)*1,IF(AND(AC62,$F62+$G62&gt;=PrSettings!$M$8),(ABS(Z62-$F62)+ABS(AA62-$G62)&lt;=1)*1,""))),"")</f>
        <v/>
      </c>
      <c r="AG62" s="286"/>
      <c r="AI62" s="279" t="n">
        <f aca="false">$B62</f>
        <v>1</v>
      </c>
      <c r="AJ62" s="280" t="str">
        <f aca="false">$C62</f>
        <v>France</v>
      </c>
      <c r="AK62" s="281" t="n">
        <f aca="false">$D62</f>
        <v>14</v>
      </c>
      <c r="AL62" s="280" t="str">
        <f aca="false">$E62</f>
        <v>Senegal</v>
      </c>
      <c r="AM62" s="284"/>
      <c r="AN62" s="284"/>
      <c r="AO62" s="285"/>
      <c r="AP62" s="281" t="str">
        <f aca="false">IF(($F62&lt;&gt;"")*($G62&lt;&gt;"")*(AM62&lt;&gt;"")*(AN62&lt;&gt;""),($F62&gt;$G62)*(AM62&gt;AN62)+($F62=$G62)*(AM62=AN62)+($F62&lt;$G62)*(AM62&lt;AN62),"")</f>
        <v/>
      </c>
      <c r="AQ62" s="281" t="str">
        <f aca="false">IF((AP62&lt;&gt;""),IF(OR($F62&lt;&gt;$G62,PrSettings!$M$4="●"),(($F62-$G62)=(AM62-AN62))*1,0),"")</f>
        <v/>
      </c>
      <c r="AR62" s="281" t="str">
        <f aca="false">IF((AP62&lt;&gt;""),($F62=AM62)*($G62=AN62),"")</f>
        <v/>
      </c>
      <c r="AS62" s="281" t="str">
        <f aca="false">IF(AP62&lt;&gt;"",IF(ABS($F62-$G62)&gt;=PrSettings!$M$7,(ABS($F62-$G62-AM62+AN62)&lt;=1)*1,IF(AND(AP62,$F62=$G62,$F62&gt;=PrSettings!$M$6),(ABS(AM62-$F62)&lt;=1)*1,IF(AND(AP62,$F62+$G62&gt;=PrSettings!$M$8),(ABS(AM62-$F62)+ABS(AN62-$G62)&lt;=1)*1,""))),"")</f>
        <v/>
      </c>
      <c r="AT62" s="286"/>
      <c r="AV62" s="279" t="n">
        <f aca="false">$B62</f>
        <v>1</v>
      </c>
      <c r="AW62" s="280" t="str">
        <f aca="false">$C62</f>
        <v>France</v>
      </c>
      <c r="AX62" s="281" t="n">
        <f aca="false">$D62</f>
        <v>14</v>
      </c>
      <c r="AY62" s="280" t="str">
        <f aca="false">$E62</f>
        <v>Senegal</v>
      </c>
      <c r="AZ62" s="284"/>
      <c r="BA62" s="284"/>
      <c r="BB62" s="285"/>
      <c r="BC62" s="281" t="str">
        <f aca="false">IF(($F62&lt;&gt;"")*($G62&lt;&gt;"")*(AZ62&lt;&gt;"")*(BA62&lt;&gt;""),($F62&gt;$G62)*(AZ62&gt;BA62)+($F62=$G62)*(AZ62=BA62)+($F62&lt;$G62)*(AZ62&lt;BA62),"")</f>
        <v/>
      </c>
      <c r="BD62" s="281" t="str">
        <f aca="false">IF((BC62&lt;&gt;""),IF(OR($F62&lt;&gt;$G62,PrSettings!$M$4="●"),(($F62-$G62)=(AZ62-BA62))*1,0),"")</f>
        <v/>
      </c>
      <c r="BE62" s="281" t="str">
        <f aca="false">IF((BC62&lt;&gt;""),($F62=AZ62)*($G62=BA62),"")</f>
        <v/>
      </c>
      <c r="BF62" s="281" t="str">
        <f aca="false">IF(BC62&lt;&gt;"",IF(ABS($F62-$G62)&gt;=PrSettings!$M$7,(ABS($F62-$G62-AZ62+BA62)&lt;=1)*1,IF(AND(BC62,$F62=$G62,$F62&gt;=PrSettings!$M$6),(ABS(AZ62-$F62)&lt;=1)*1,IF(AND(BC62,$F62+$G62&gt;=PrSettings!$M$8),(ABS(AZ62-$F62)+ABS(BA62-$G62)&lt;=1)*1,""))),"")</f>
        <v/>
      </c>
      <c r="BG62" s="286"/>
      <c r="BI62" s="279" t="n">
        <f aca="false">$B62</f>
        <v>1</v>
      </c>
      <c r="BJ62" s="280" t="str">
        <f aca="false">$C62</f>
        <v>France</v>
      </c>
      <c r="BK62" s="281" t="n">
        <f aca="false">$D62</f>
        <v>14</v>
      </c>
      <c r="BL62" s="280" t="str">
        <f aca="false">$E62</f>
        <v>Senegal</v>
      </c>
      <c r="BM62" s="284"/>
      <c r="BN62" s="284"/>
      <c r="BO62" s="285"/>
      <c r="BP62" s="281" t="str">
        <f aca="false">IF(($F62&lt;&gt;"")*($G62&lt;&gt;"")*(BM62&lt;&gt;"")*(BN62&lt;&gt;""),($F62&gt;$G62)*(BM62&gt;BN62)+($F62=$G62)*(BM62=BN62)+($F62&lt;$G62)*(BM62&lt;BN62),"")</f>
        <v/>
      </c>
      <c r="BQ62" s="281" t="str">
        <f aca="false">IF((BP62&lt;&gt;""),IF(OR($F62&lt;&gt;$G62,PrSettings!$M$4="●"),(($F62-$G62)=(BM62-BN62))*1,0),"")</f>
        <v/>
      </c>
      <c r="BR62" s="281" t="str">
        <f aca="false">IF((BP62&lt;&gt;""),($F62=BM62)*($G62=BN62),"")</f>
        <v/>
      </c>
      <c r="BS62" s="281" t="str">
        <f aca="false">IF(BP62&lt;&gt;"",IF(ABS($F62-$G62)&gt;=PrSettings!$M$7,(ABS($F62-$G62-BM62+BN62)&lt;=1)*1,IF(AND(BP62,$F62=$G62,$F62&gt;=PrSettings!$M$6),(ABS(BM62-$F62)&lt;=1)*1,IF(AND(BP62,$F62+$G62&gt;=PrSettings!$M$8),(ABS(BM62-$F62)+ABS(BN62-$G62)&lt;=1)*1,""))),"")</f>
        <v/>
      </c>
      <c r="BT62" s="286"/>
      <c r="BV62" s="279" t="n">
        <f aca="false">$B62</f>
        <v>1</v>
      </c>
      <c r="BW62" s="280" t="str">
        <f aca="false">$C62</f>
        <v>France</v>
      </c>
      <c r="BX62" s="281" t="n">
        <f aca="false">$D62</f>
        <v>14</v>
      </c>
      <c r="BY62" s="280" t="str">
        <f aca="false">$E62</f>
        <v>Senegal</v>
      </c>
      <c r="BZ62" s="284"/>
      <c r="CA62" s="284"/>
      <c r="CB62" s="285"/>
      <c r="CC62" s="281" t="str">
        <f aca="false">IF(($F62&lt;&gt;"")*($G62&lt;&gt;"")*(BZ62&lt;&gt;"")*(CA62&lt;&gt;""),($F62&gt;$G62)*(BZ62&gt;CA62)+($F62=$G62)*(BZ62=CA62)+($F62&lt;$G62)*(BZ62&lt;CA62),"")</f>
        <v/>
      </c>
      <c r="CD62" s="281" t="str">
        <f aca="false">IF((CC62&lt;&gt;""),IF(OR($F62&lt;&gt;$G62,PrSettings!$M$4="●"),(($F62-$G62)=(BZ62-CA62))*1,0),"")</f>
        <v/>
      </c>
      <c r="CE62" s="281" t="str">
        <f aca="false">IF((CC62&lt;&gt;""),($F62=BZ62)*($G62=CA62),"")</f>
        <v/>
      </c>
      <c r="CF62" s="281" t="str">
        <f aca="false">IF(CC62&lt;&gt;"",IF(ABS($F62-$G62)&gt;=PrSettings!$M$7,(ABS($F62-$G62-BZ62+CA62)&lt;=1)*1,IF(AND(CC62,$F62=$G62,$F62&gt;=PrSettings!$M$6),(ABS(BZ62-$F62)&lt;=1)*1,IF(AND(CC62,$F62+$G62&gt;=PrSettings!$M$8),(ABS(BZ62-$F62)+ABS(CA62-$G62)&lt;=1)*1,""))),"")</f>
        <v/>
      </c>
      <c r="CG62" s="286"/>
      <c r="CI62" s="279" t="n">
        <f aca="false">$B62</f>
        <v>1</v>
      </c>
      <c r="CJ62" s="280" t="str">
        <f aca="false">$C62</f>
        <v>France</v>
      </c>
      <c r="CK62" s="281" t="n">
        <f aca="false">$D62</f>
        <v>14</v>
      </c>
      <c r="CL62" s="280" t="str">
        <f aca="false">$E62</f>
        <v>Senegal</v>
      </c>
      <c r="CM62" s="284"/>
      <c r="CN62" s="284"/>
      <c r="CO62" s="285"/>
      <c r="CP62" s="281" t="str">
        <f aca="false">IF(($F62&lt;&gt;"")*($G62&lt;&gt;"")*(CM62&lt;&gt;"")*(CN62&lt;&gt;""),($F62&gt;$G62)*(CM62&gt;CN62)+($F62=$G62)*(CM62=CN62)+($F62&lt;$G62)*(CM62&lt;CN62),"")</f>
        <v/>
      </c>
      <c r="CQ62" s="281" t="str">
        <f aca="false">IF((CP62&lt;&gt;""),IF(OR($F62&lt;&gt;$G62,PrSettings!$M$4="●"),(($F62-$G62)=(CM62-CN62))*1,0),"")</f>
        <v/>
      </c>
      <c r="CR62" s="281" t="str">
        <f aca="false">IF((CP62&lt;&gt;""),($F62=CM62)*($G62=CN62),"")</f>
        <v/>
      </c>
      <c r="CS62" s="281" t="str">
        <f aca="false">IF(CP62&lt;&gt;"",IF(ABS($F62-$G62)&gt;=PrSettings!$M$7,(ABS($F62-$G62-CM62+CN62)&lt;=1)*1,IF(AND(CP62,$F62=$G62,$F62&gt;=PrSettings!$M$6),(ABS(CM62-$F62)&lt;=1)*1,IF(AND(CP62,$F62+$G62&gt;=PrSettings!$M$8),(ABS(CM62-$F62)+ABS(CN62-$G62)&lt;=1)*1,""))),"")</f>
        <v/>
      </c>
      <c r="CT62" s="286"/>
      <c r="CV62" s="279" t="n">
        <f aca="false">$B62</f>
        <v>1</v>
      </c>
      <c r="CW62" s="280" t="str">
        <f aca="false">$C62</f>
        <v>France</v>
      </c>
      <c r="CX62" s="281" t="n">
        <f aca="false">$D62</f>
        <v>14</v>
      </c>
      <c r="CY62" s="280" t="str">
        <f aca="false">$E62</f>
        <v>Senegal</v>
      </c>
      <c r="CZ62" s="284"/>
      <c r="DA62" s="284"/>
      <c r="DB62" s="285"/>
      <c r="DC62" s="281" t="str">
        <f aca="false">IF(($F62&lt;&gt;"")*($G62&lt;&gt;"")*(CZ62&lt;&gt;"")*(DA62&lt;&gt;""),($F62&gt;$G62)*(CZ62&gt;DA62)+($F62=$G62)*(CZ62=DA62)+($F62&lt;$G62)*(CZ62&lt;DA62),"")</f>
        <v/>
      </c>
      <c r="DD62" s="281" t="str">
        <f aca="false">IF((DC62&lt;&gt;""),IF(OR($F62&lt;&gt;$G62,PrSettings!$M$4="●"),(($F62-$G62)=(CZ62-DA62))*1,0),"")</f>
        <v/>
      </c>
      <c r="DE62" s="281" t="str">
        <f aca="false">IF((DC62&lt;&gt;""),($F62=CZ62)*($G62=DA62),"")</f>
        <v/>
      </c>
      <c r="DF62" s="281" t="str">
        <f aca="false">IF(DC62&lt;&gt;"",IF(ABS($F62-$G62)&gt;=PrSettings!$M$7,(ABS($F62-$G62-CZ62+DA62)&lt;=1)*1,IF(AND(DC62,$F62=$G62,$F62&gt;=PrSettings!$M$6),(ABS(CZ62-$F62)&lt;=1)*1,IF(AND(DC62,$F62+$G62&gt;=PrSettings!$M$8),(ABS(CZ62-$F62)+ABS(DA62-$G62)&lt;=1)*1,""))),"")</f>
        <v/>
      </c>
      <c r="DG62" s="286"/>
      <c r="DI62" s="279" t="n">
        <f aca="false">$B62</f>
        <v>1</v>
      </c>
      <c r="DJ62" s="280" t="str">
        <f aca="false">$C62</f>
        <v>France</v>
      </c>
      <c r="DK62" s="281" t="n">
        <f aca="false">$D62</f>
        <v>14</v>
      </c>
      <c r="DL62" s="280" t="str">
        <f aca="false">$E62</f>
        <v>Senegal</v>
      </c>
      <c r="DM62" s="284"/>
      <c r="DN62" s="284"/>
      <c r="DO62" s="285"/>
      <c r="DP62" s="281" t="str">
        <f aca="false">IF(($F62&lt;&gt;"")*($G62&lt;&gt;"")*(DM62&lt;&gt;"")*(DN62&lt;&gt;""),($F62&gt;$G62)*(DM62&gt;DN62)+($F62=$G62)*(DM62=DN62)+($F62&lt;$G62)*(DM62&lt;DN62),"")</f>
        <v/>
      </c>
      <c r="DQ62" s="281" t="str">
        <f aca="false">IF((DP62&lt;&gt;""),IF(OR($F62&lt;&gt;$G62,PrSettings!$M$4="●"),(($F62-$G62)=(DM62-DN62))*1,0),"")</f>
        <v/>
      </c>
      <c r="DR62" s="281" t="str">
        <f aca="false">IF((DP62&lt;&gt;""),($F62=DM62)*($G62=DN62),"")</f>
        <v/>
      </c>
      <c r="DS62" s="281" t="str">
        <f aca="false">IF(DP62&lt;&gt;"",IF(ABS($F62-$G62)&gt;=PrSettings!$M$7,(ABS($F62-$G62-DM62+DN62)&lt;=1)*1,IF(AND(DP62,$F62=$G62,$F62&gt;=PrSettings!$M$6),(ABS(DM62-$F62)&lt;=1)*1,IF(AND(DP62,$F62+$G62&gt;=PrSettings!$M$8),(ABS(DM62-$F62)+ABS(DN62-$G62)&lt;=1)*1,""))),"")</f>
        <v/>
      </c>
      <c r="DT62" s="286"/>
      <c r="DV62" s="279" t="n">
        <f aca="false">$B62</f>
        <v>1</v>
      </c>
      <c r="DW62" s="280" t="str">
        <f aca="false">$C62</f>
        <v>France</v>
      </c>
      <c r="DX62" s="281" t="n">
        <f aca="false">$D62</f>
        <v>14</v>
      </c>
      <c r="DY62" s="280" t="str">
        <f aca="false">$E62</f>
        <v>Senegal</v>
      </c>
      <c r="DZ62" s="284"/>
      <c r="EA62" s="284"/>
      <c r="EB62" s="285"/>
      <c r="EC62" s="281" t="str">
        <f aca="false">IF(($F62&lt;&gt;"")*($G62&lt;&gt;"")*(DZ62&lt;&gt;"")*(EA62&lt;&gt;""),($F62&gt;$G62)*(DZ62&gt;EA62)+($F62=$G62)*(DZ62=EA62)+($F62&lt;$G62)*(DZ62&lt;EA62),"")</f>
        <v/>
      </c>
      <c r="ED62" s="281" t="str">
        <f aca="false">IF((EC62&lt;&gt;""),IF(OR($F62&lt;&gt;$G62,PrSettings!$M$4="●"),(($F62-$G62)=(DZ62-EA62))*1,0),"")</f>
        <v/>
      </c>
      <c r="EE62" s="281" t="str">
        <f aca="false">IF((EC62&lt;&gt;""),($F62=DZ62)*($G62=EA62),"")</f>
        <v/>
      </c>
      <c r="EF62" s="281" t="str">
        <f aca="false">IF(EC62&lt;&gt;"",IF(ABS($F62-$G62)&gt;=PrSettings!$M$7,(ABS($F62-$G62-DZ62+EA62)&lt;=1)*1,IF(AND(EC62,$F62=$G62,$F62&gt;=PrSettings!$M$6),(ABS(DZ62-$F62)&lt;=1)*1,IF(AND(EC62,$F62+$G62&gt;=PrSettings!$M$8),(ABS(DZ62-$F62)+ABS(EA62-$G62)&lt;=1)*1,""))),"")</f>
        <v/>
      </c>
      <c r="EG62" s="286"/>
      <c r="EI62" s="279" t="n">
        <f aca="false">$B62</f>
        <v>1</v>
      </c>
      <c r="EJ62" s="280" t="str">
        <f aca="false">$C62</f>
        <v>France</v>
      </c>
      <c r="EK62" s="281" t="n">
        <f aca="false">$D62</f>
        <v>14</v>
      </c>
      <c r="EL62" s="280" t="str">
        <f aca="false">$E62</f>
        <v>Senegal</v>
      </c>
      <c r="EM62" s="284"/>
      <c r="EN62" s="284"/>
      <c r="EO62" s="285"/>
      <c r="EP62" s="281" t="str">
        <f aca="false">IF(($F62&lt;&gt;"")*($G62&lt;&gt;"")*(EM62&lt;&gt;"")*(EN62&lt;&gt;""),($F62&gt;$G62)*(EM62&gt;EN62)+($F62=$G62)*(EM62=EN62)+($F62&lt;$G62)*(EM62&lt;EN62),"")</f>
        <v/>
      </c>
      <c r="EQ62" s="281" t="str">
        <f aca="false">IF((EP62&lt;&gt;""),IF(OR($F62&lt;&gt;$G62,PrSettings!$M$4="●"),(($F62-$G62)=(EM62-EN62))*1,0),"")</f>
        <v/>
      </c>
      <c r="ER62" s="281" t="str">
        <f aca="false">IF((EP62&lt;&gt;""),($F62=EM62)*($G62=EN62),"")</f>
        <v/>
      </c>
      <c r="ES62" s="281" t="str">
        <f aca="false">IF(EP62&lt;&gt;"",IF(ABS($F62-$G62)&gt;=PrSettings!$M$7,(ABS($F62-$G62-EM62+EN62)&lt;=1)*1,IF(AND(EP62,$F62=$G62,$F62&gt;=PrSettings!$M$6),(ABS(EM62-$F62)&lt;=1)*1,IF(AND(EP62,$F62+$G62&gt;=PrSettings!$M$8),(ABS(EM62-$F62)+ABS(EN62-$G62)&lt;=1)*1,""))),"")</f>
        <v/>
      </c>
      <c r="ET62" s="286"/>
      <c r="EV62" s="279" t="n">
        <f aca="false">$B62</f>
        <v>1</v>
      </c>
      <c r="EW62" s="280" t="str">
        <f aca="false">$C62</f>
        <v>France</v>
      </c>
      <c r="EX62" s="281" t="n">
        <f aca="false">$D62</f>
        <v>14</v>
      </c>
      <c r="EY62" s="280" t="str">
        <f aca="false">$E62</f>
        <v>Senegal</v>
      </c>
      <c r="EZ62" s="284"/>
      <c r="FA62" s="284"/>
      <c r="FB62" s="285"/>
      <c r="FC62" s="281" t="str">
        <f aca="false">IF(($F62&lt;&gt;"")*($G62&lt;&gt;"")*(EZ62&lt;&gt;"")*(FA62&lt;&gt;""),($F62&gt;$G62)*(EZ62&gt;FA62)+($F62=$G62)*(EZ62=FA62)+($F62&lt;$G62)*(EZ62&lt;FA62),"")</f>
        <v/>
      </c>
      <c r="FD62" s="281" t="str">
        <f aca="false">IF((FC62&lt;&gt;""),IF(OR($F62&lt;&gt;$G62,PrSettings!$M$4="●"),(($F62-$G62)=(EZ62-FA62))*1,0),"")</f>
        <v/>
      </c>
      <c r="FE62" s="281" t="str">
        <f aca="false">IF((FC62&lt;&gt;""),($F62=EZ62)*($G62=FA62),"")</f>
        <v/>
      </c>
      <c r="FF62" s="281" t="str">
        <f aca="false">IF(FC62&lt;&gt;"",IF(ABS($F62-$G62)&gt;=PrSettings!$M$7,(ABS($F62-$G62-EZ62+FA62)&lt;=1)*1,IF(AND(FC62,$F62=$G62,$F62&gt;=PrSettings!$M$6),(ABS(EZ62-$F62)&lt;=1)*1,IF(AND(FC62,$F62+$G62&gt;=PrSettings!$M$8),(ABS(EZ62-$F62)+ABS(FA62-$G62)&lt;=1)*1,""))),"")</f>
        <v/>
      </c>
      <c r="FG62" s="286"/>
      <c r="FI62" s="279" t="n">
        <f aca="false">$B62</f>
        <v>1</v>
      </c>
      <c r="FJ62" s="280" t="str">
        <f aca="false">$C62</f>
        <v>France</v>
      </c>
      <c r="FK62" s="281" t="n">
        <f aca="false">$D62</f>
        <v>14</v>
      </c>
      <c r="FL62" s="280" t="str">
        <f aca="false">$E62</f>
        <v>Senegal</v>
      </c>
      <c r="FM62" s="284"/>
      <c r="FN62" s="284"/>
      <c r="FO62" s="285"/>
      <c r="FP62" s="281" t="str">
        <f aca="false">IF(($F62&lt;&gt;"")*($G62&lt;&gt;"")*(FM62&lt;&gt;"")*(FN62&lt;&gt;""),($F62&gt;$G62)*(FM62&gt;FN62)+($F62=$G62)*(FM62=FN62)+($F62&lt;$G62)*(FM62&lt;FN62),"")</f>
        <v/>
      </c>
      <c r="FQ62" s="281" t="str">
        <f aca="false">IF((FP62&lt;&gt;""),IF(OR($F62&lt;&gt;$G62,PrSettings!$M$4="●"),(($F62-$G62)=(FM62-FN62))*1,0),"")</f>
        <v/>
      </c>
      <c r="FR62" s="281" t="str">
        <f aca="false">IF((FP62&lt;&gt;""),($F62=FM62)*($G62=FN62),"")</f>
        <v/>
      </c>
      <c r="FS62" s="281" t="str">
        <f aca="false">IF(FP62&lt;&gt;"",IF(ABS($F62-$G62)&gt;=PrSettings!$M$7,(ABS($F62-$G62-FM62+FN62)&lt;=1)*1,IF(AND(FP62,$F62=$G62,$F62&gt;=PrSettings!$M$6),(ABS(FM62-$F62)&lt;=1)*1,IF(AND(FP62,$F62+$G62&gt;=PrSettings!$M$8),(ABS(FM62-$F62)+ABS(FN62-$G62)&lt;=1)*1,""))),"")</f>
        <v/>
      </c>
      <c r="FT62" s="286"/>
      <c r="FV62" s="279" t="n">
        <f aca="false">$B62</f>
        <v>1</v>
      </c>
      <c r="FW62" s="280" t="str">
        <f aca="false">$C62</f>
        <v>France</v>
      </c>
      <c r="FX62" s="281" t="n">
        <f aca="false">$D62</f>
        <v>14</v>
      </c>
      <c r="FY62" s="280" t="str">
        <f aca="false">$E62</f>
        <v>Senegal</v>
      </c>
      <c r="FZ62" s="284"/>
      <c r="GA62" s="284"/>
      <c r="GB62" s="285"/>
      <c r="GC62" s="281" t="str">
        <f aca="false">IF(($F62&lt;&gt;"")*($G62&lt;&gt;"")*(FZ62&lt;&gt;"")*(GA62&lt;&gt;""),($F62&gt;$G62)*(FZ62&gt;GA62)+($F62=$G62)*(FZ62=GA62)+($F62&lt;$G62)*(FZ62&lt;GA62),"")</f>
        <v/>
      </c>
      <c r="GD62" s="281" t="str">
        <f aca="false">IF((GC62&lt;&gt;""),IF(OR($F62&lt;&gt;$G62,PrSettings!$M$4="●"),(($F62-$G62)=(FZ62-GA62))*1,0),"")</f>
        <v/>
      </c>
      <c r="GE62" s="281" t="str">
        <f aca="false">IF((GC62&lt;&gt;""),($F62=FZ62)*($G62=GA62),"")</f>
        <v/>
      </c>
      <c r="GF62" s="281" t="str">
        <f aca="false">IF(GC62&lt;&gt;"",IF(ABS($F62-$G62)&gt;=PrSettings!$M$7,(ABS($F62-$G62-FZ62+GA62)&lt;=1)*1,IF(AND(GC62,$F62=$G62,$F62&gt;=PrSettings!$M$6),(ABS(FZ62-$F62)&lt;=1)*1,IF(AND(GC62,$F62+$G62&gt;=PrSettings!$M$8),(ABS(FZ62-$F62)+ABS(GA62-$G62)&lt;=1)*1,""))),"")</f>
        <v/>
      </c>
      <c r="GG62" s="286"/>
      <c r="GI62" s="279" t="n">
        <f aca="false">$B62</f>
        <v>1</v>
      </c>
      <c r="GJ62" s="280" t="str">
        <f aca="false">$C62</f>
        <v>France</v>
      </c>
      <c r="GK62" s="281" t="n">
        <f aca="false">$D62</f>
        <v>14</v>
      </c>
      <c r="GL62" s="280" t="str">
        <f aca="false">$E62</f>
        <v>Senegal</v>
      </c>
      <c r="GM62" s="284"/>
      <c r="GN62" s="284"/>
      <c r="GO62" s="285"/>
      <c r="GP62" s="281" t="str">
        <f aca="false">IF(($F62&lt;&gt;"")*($G62&lt;&gt;"")*(GM62&lt;&gt;"")*(GN62&lt;&gt;""),($F62&gt;$G62)*(GM62&gt;GN62)+($F62=$G62)*(GM62=GN62)+($F62&lt;$G62)*(GM62&lt;GN62),"")</f>
        <v/>
      </c>
      <c r="GQ62" s="281" t="str">
        <f aca="false">IF((GP62&lt;&gt;""),IF(OR($F62&lt;&gt;$G62,PrSettings!$M$4="●"),(($F62-$G62)=(GM62-GN62))*1,0),"")</f>
        <v/>
      </c>
      <c r="GR62" s="281" t="str">
        <f aca="false">IF((GP62&lt;&gt;""),($F62=GM62)*($G62=GN62),"")</f>
        <v/>
      </c>
      <c r="GS62" s="281" t="str">
        <f aca="false">IF(GP62&lt;&gt;"",IF(ABS($F62-$G62)&gt;=PrSettings!$M$7,(ABS($F62-$G62-GM62+GN62)&lt;=1)*1,IF(AND(GP62,$F62=$G62,$F62&gt;=PrSettings!$M$6),(ABS(GM62-$F62)&lt;=1)*1,IF(AND(GP62,$F62+$G62&gt;=PrSettings!$M$8),(ABS(GM62-$F62)+ABS(GN62-$G62)&lt;=1)*1,""))),"")</f>
        <v/>
      </c>
      <c r="GT62" s="286"/>
      <c r="GV62" s="279" t="n">
        <f aca="false">$B62</f>
        <v>1</v>
      </c>
      <c r="GW62" s="280" t="str">
        <f aca="false">$C62</f>
        <v>France</v>
      </c>
      <c r="GX62" s="281" t="n">
        <f aca="false">$D62</f>
        <v>14</v>
      </c>
      <c r="GY62" s="280" t="str">
        <f aca="false">$E62</f>
        <v>Senegal</v>
      </c>
      <c r="GZ62" s="284"/>
      <c r="HA62" s="284"/>
      <c r="HB62" s="285"/>
      <c r="HC62" s="281" t="str">
        <f aca="false">IF(($F62&lt;&gt;"")*($G62&lt;&gt;"")*(GZ62&lt;&gt;"")*(HA62&lt;&gt;""),($F62&gt;$G62)*(GZ62&gt;HA62)+($F62=$G62)*(GZ62=HA62)+($F62&lt;$G62)*(GZ62&lt;HA62),"")</f>
        <v/>
      </c>
      <c r="HD62" s="281" t="str">
        <f aca="false">IF((HC62&lt;&gt;""),IF(OR($F62&lt;&gt;$G62,PrSettings!$M$4="●"),(($F62-$G62)=(GZ62-HA62))*1,0),"")</f>
        <v/>
      </c>
      <c r="HE62" s="281" t="str">
        <f aca="false">IF((HC62&lt;&gt;""),($F62=GZ62)*($G62=HA62),"")</f>
        <v/>
      </c>
      <c r="HF62" s="281" t="str">
        <f aca="false">IF(HC62&lt;&gt;"",IF(ABS($F62-$G62)&gt;=PrSettings!$M$7,(ABS($F62-$G62-GZ62+HA62)&lt;=1)*1,IF(AND(HC62,$F62=$G62,$F62&gt;=PrSettings!$M$6),(ABS(GZ62-$F62)&lt;=1)*1,IF(AND(HC62,$F62+$G62&gt;=PrSettings!$M$8),(ABS(GZ62-$F62)+ABS(HA62-$G62)&lt;=1)*1,""))),"")</f>
        <v/>
      </c>
      <c r="HG62" s="286"/>
      <c r="HI62" s="279" t="n">
        <f aca="false">$B62</f>
        <v>1</v>
      </c>
      <c r="HJ62" s="280" t="str">
        <f aca="false">$C62</f>
        <v>France</v>
      </c>
      <c r="HK62" s="281" t="n">
        <f aca="false">$D62</f>
        <v>14</v>
      </c>
      <c r="HL62" s="280" t="str">
        <f aca="false">$E62</f>
        <v>Senegal</v>
      </c>
      <c r="HM62" s="284"/>
      <c r="HN62" s="284"/>
      <c r="HO62" s="285"/>
      <c r="HP62" s="281" t="str">
        <f aca="false">IF(($F62&lt;&gt;"")*($G62&lt;&gt;"")*(HM62&lt;&gt;"")*(HN62&lt;&gt;""),($F62&gt;$G62)*(HM62&gt;HN62)+($F62=$G62)*(HM62=HN62)+($F62&lt;$G62)*(HM62&lt;HN62),"")</f>
        <v/>
      </c>
      <c r="HQ62" s="281" t="str">
        <f aca="false">IF((HP62&lt;&gt;""),IF(OR($F62&lt;&gt;$G62,PrSettings!$M$4="●"),(($F62-$G62)=(HM62-HN62))*1,0),"")</f>
        <v/>
      </c>
      <c r="HR62" s="281" t="str">
        <f aca="false">IF((HP62&lt;&gt;""),($F62=HM62)*($G62=HN62),"")</f>
        <v/>
      </c>
      <c r="HS62" s="281" t="str">
        <f aca="false">IF(HP62&lt;&gt;"",IF(ABS($F62-$G62)&gt;=PrSettings!$M$7,(ABS($F62-$G62-HM62+HN62)&lt;=1)*1,IF(AND(HP62,$F62=$G62,$F62&gt;=PrSettings!$M$6),(ABS(HM62-$F62)&lt;=1)*1,IF(AND(HP62,$F62+$G62&gt;=PrSettings!$M$8),(ABS(HM62-$F62)+ABS(HN62-$G62)&lt;=1)*1,""))),"")</f>
        <v/>
      </c>
      <c r="HT62" s="286"/>
      <c r="HV62" s="279" t="n">
        <f aca="false">$B62</f>
        <v>1</v>
      </c>
      <c r="HW62" s="280" t="str">
        <f aca="false">$C62</f>
        <v>France</v>
      </c>
      <c r="HX62" s="281" t="n">
        <f aca="false">$D62</f>
        <v>14</v>
      </c>
      <c r="HY62" s="280" t="str">
        <f aca="false">$E62</f>
        <v>Senegal</v>
      </c>
      <c r="HZ62" s="284"/>
      <c r="IA62" s="284"/>
      <c r="IB62" s="285"/>
      <c r="IC62" s="281" t="str">
        <f aca="false">IF(($F62&lt;&gt;"")*($G62&lt;&gt;"")*(HZ62&lt;&gt;"")*(IA62&lt;&gt;""),($F62&gt;$G62)*(HZ62&gt;IA62)+($F62=$G62)*(HZ62=IA62)+($F62&lt;$G62)*(HZ62&lt;IA62),"")</f>
        <v/>
      </c>
      <c r="ID62" s="281" t="str">
        <f aca="false">IF((IC62&lt;&gt;""),IF(OR($F62&lt;&gt;$G62,PrSettings!$M$4="●"),(($F62-$G62)=(HZ62-IA62))*1,0),"")</f>
        <v/>
      </c>
      <c r="IE62" s="281" t="str">
        <f aca="false">IF((IC62&lt;&gt;""),($F62=HZ62)*($G62=IA62),"")</f>
        <v/>
      </c>
      <c r="IF62" s="281" t="str">
        <f aca="false">IF(IC62&lt;&gt;"",IF(ABS($F62-$G62)&gt;=PrSettings!$M$7,(ABS($F62-$G62-HZ62+IA62)&lt;=1)*1,IF(AND(IC62,$F62=$G62,$F62&gt;=PrSettings!$M$6),(ABS(HZ62-$F62)&lt;=1)*1,IF(AND(IC62,$F62+$G62&gt;=PrSettings!$M$8),(ABS(HZ62-$F62)+ABS(IA62-$G62)&lt;=1)*1,""))),"")</f>
        <v/>
      </c>
      <c r="IG62" s="286"/>
      <c r="II62" s="279" t="n">
        <f aca="false">$B62</f>
        <v>1</v>
      </c>
      <c r="IJ62" s="280" t="str">
        <f aca="false">$C62</f>
        <v>France</v>
      </c>
      <c r="IK62" s="281" t="n">
        <f aca="false">$D62</f>
        <v>14</v>
      </c>
      <c r="IL62" s="280" t="str">
        <f aca="false">$E62</f>
        <v>Senegal</v>
      </c>
      <c r="IM62" s="284"/>
      <c r="IN62" s="284"/>
      <c r="IO62" s="285"/>
      <c r="IP62" s="281" t="str">
        <f aca="false">IF(($F62&lt;&gt;"")*($G62&lt;&gt;"")*(IM62&lt;&gt;"")*(IN62&lt;&gt;""),($F62&gt;$G62)*(IM62&gt;IN62)+($F62=$G62)*(IM62=IN62)+($F62&lt;$G62)*(IM62&lt;IN62),"")</f>
        <v/>
      </c>
      <c r="IQ62" s="281" t="str">
        <f aca="false">IF((IP62&lt;&gt;""),IF(OR($F62&lt;&gt;$G62,PrSettings!$M$4="●"),(($F62-$G62)=(IM62-IN62))*1,0),"")</f>
        <v/>
      </c>
      <c r="IR62" s="281" t="str">
        <f aca="false">IF((IP62&lt;&gt;""),($F62=IM62)*($G62=IN62),"")</f>
        <v/>
      </c>
      <c r="IS62" s="281" t="str">
        <f aca="false">IF(IP62&lt;&gt;"",IF(ABS($F62-$G62)&gt;=PrSettings!$M$7,(ABS($F62-$G62-IM62+IN62)&lt;=1)*1,IF(AND(IP62,$F62=$G62,$F62&gt;=PrSettings!$M$6),(ABS(IM62-$F62)&lt;=1)*1,IF(AND(IP62,$F62+$G62&gt;=PrSettings!$M$8),(ABS(IM62-$F62)+ABS(IN62-$G62)&lt;=1)*1,""))),"")</f>
        <v/>
      </c>
      <c r="IT62" s="286"/>
      <c r="IV62" s="279" t="n">
        <f aca="false">$B62</f>
        <v>1</v>
      </c>
      <c r="IW62" s="280" t="str">
        <f aca="false">$C62</f>
        <v>France</v>
      </c>
      <c r="IX62" s="281" t="n">
        <f aca="false">$D62</f>
        <v>14</v>
      </c>
      <c r="IY62" s="280" t="str">
        <f aca="false">$E62</f>
        <v>Senegal</v>
      </c>
      <c r="IZ62" s="284"/>
      <c r="JA62" s="284"/>
      <c r="JB62" s="285"/>
      <c r="JC62" s="281" t="str">
        <f aca="false">IF(($F62&lt;&gt;"")*($G62&lt;&gt;"")*(IZ62&lt;&gt;"")*(JA62&lt;&gt;""),($F62&gt;$G62)*(IZ62&gt;JA62)+($F62=$G62)*(IZ62=JA62)+($F62&lt;$G62)*(IZ62&lt;JA62),"")</f>
        <v/>
      </c>
      <c r="JD62" s="281" t="str">
        <f aca="false">IF((JC62&lt;&gt;""),IF(OR($F62&lt;&gt;$G62,PrSettings!$M$4="●"),(($F62-$G62)=(IZ62-JA62))*1,0),"")</f>
        <v/>
      </c>
      <c r="JE62" s="281" t="str">
        <f aca="false">IF((JC62&lt;&gt;""),($F62=IZ62)*($G62=JA62),"")</f>
        <v/>
      </c>
      <c r="JF62" s="281" t="str">
        <f aca="false">IF(JC62&lt;&gt;"",IF(ABS($F62-$G62)&gt;=PrSettings!$M$7,(ABS($F62-$G62-IZ62+JA62)&lt;=1)*1,IF(AND(JC62,$F62=$G62,$F62&gt;=PrSettings!$M$6),(ABS(IZ62-$F62)&lt;=1)*1,IF(AND(JC62,$F62+$G62&gt;=PrSettings!$M$8),(ABS(IZ62-$F62)+ABS(JA62-$G62)&lt;=1)*1,""))),"")</f>
        <v/>
      </c>
      <c r="JG62" s="286"/>
      <c r="JI62" s="279" t="n">
        <f aca="false">$B62</f>
        <v>1</v>
      </c>
      <c r="JJ62" s="280" t="str">
        <f aca="false">$C62</f>
        <v>France</v>
      </c>
      <c r="JK62" s="281" t="n">
        <f aca="false">$D62</f>
        <v>14</v>
      </c>
      <c r="JL62" s="280" t="str">
        <f aca="false">$E62</f>
        <v>Senegal</v>
      </c>
      <c r="JM62" s="284"/>
      <c r="JN62" s="284"/>
      <c r="JO62" s="285"/>
      <c r="JP62" s="281" t="str">
        <f aca="false">IF(($F62&lt;&gt;"")*($G62&lt;&gt;"")*(JM62&lt;&gt;"")*(JN62&lt;&gt;""),($F62&gt;$G62)*(JM62&gt;JN62)+($F62=$G62)*(JM62=JN62)+($F62&lt;$G62)*(JM62&lt;JN62),"")</f>
        <v/>
      </c>
      <c r="JQ62" s="281" t="str">
        <f aca="false">IF((JP62&lt;&gt;""),IF(OR($F62&lt;&gt;$G62,PrSettings!$M$4="●"),(($F62-$G62)=(JM62-JN62))*1,0),"")</f>
        <v/>
      </c>
      <c r="JR62" s="281" t="str">
        <f aca="false">IF((JP62&lt;&gt;""),($F62=JM62)*($G62=JN62),"")</f>
        <v/>
      </c>
      <c r="JS62" s="281" t="str">
        <f aca="false">IF(JP62&lt;&gt;"",IF(ABS($F62-$G62)&gt;=PrSettings!$M$7,(ABS($F62-$G62-JM62+JN62)&lt;=1)*1,IF(AND(JP62,$F62=$G62,$F62&gt;=PrSettings!$M$6),(ABS(JM62-$F62)&lt;=1)*1,IF(AND(JP62,$F62+$G62&gt;=PrSettings!$M$8),(ABS(JM62-$F62)+ABS(JN62-$G62)&lt;=1)*1,""))),"")</f>
        <v/>
      </c>
      <c r="JT62" s="286"/>
      <c r="JV62" s="279" t="n">
        <f aca="false">$B62</f>
        <v>1</v>
      </c>
      <c r="JW62" s="280" t="str">
        <f aca="false">$C62</f>
        <v>France</v>
      </c>
      <c r="JX62" s="281" t="n">
        <f aca="false">$D62</f>
        <v>14</v>
      </c>
      <c r="JY62" s="280" t="str">
        <f aca="false">$E62</f>
        <v>Senegal</v>
      </c>
      <c r="JZ62" s="284"/>
      <c r="KA62" s="284"/>
      <c r="KB62" s="285"/>
      <c r="KC62" s="281" t="str">
        <f aca="false">IF(($F62&lt;&gt;"")*($G62&lt;&gt;"")*(JZ62&lt;&gt;"")*(KA62&lt;&gt;""),($F62&gt;$G62)*(JZ62&gt;KA62)+($F62=$G62)*(JZ62=KA62)+($F62&lt;$G62)*(JZ62&lt;KA62),"")</f>
        <v/>
      </c>
      <c r="KD62" s="281" t="str">
        <f aca="false">IF((KC62&lt;&gt;""),IF(OR($F62&lt;&gt;$G62,PrSettings!$M$4="●"),(($F62-$G62)=(JZ62-KA62))*1,0),"")</f>
        <v/>
      </c>
      <c r="KE62" s="281" t="str">
        <f aca="false">IF((KC62&lt;&gt;""),($F62=JZ62)*($G62=KA62),"")</f>
        <v/>
      </c>
      <c r="KF62" s="281" t="str">
        <f aca="false">IF(KC62&lt;&gt;"",IF(ABS($F62-$G62)&gt;=PrSettings!$M$7,(ABS($F62-$G62-JZ62+KA62)&lt;=1)*1,IF(AND(KC62,$F62=$G62,$F62&gt;=PrSettings!$M$6),(ABS(JZ62-$F62)&lt;=1)*1,IF(AND(KC62,$F62+$G62&gt;=PrSettings!$M$8),(ABS(JZ62-$F62)+ABS(KA62-$G62)&lt;=1)*1,""))),"")</f>
        <v/>
      </c>
      <c r="KG62" s="286"/>
      <c r="KI62" s="279" t="n">
        <f aca="false">$B62</f>
        <v>1</v>
      </c>
      <c r="KJ62" s="280" t="str">
        <f aca="false">$C62</f>
        <v>France</v>
      </c>
      <c r="KK62" s="281" t="n">
        <f aca="false">$D62</f>
        <v>14</v>
      </c>
      <c r="KL62" s="280" t="str">
        <f aca="false">$E62</f>
        <v>Senegal</v>
      </c>
      <c r="KM62" s="284"/>
      <c r="KN62" s="284"/>
      <c r="KO62" s="285"/>
      <c r="KP62" s="281" t="str">
        <f aca="false">IF(($F62&lt;&gt;"")*($G62&lt;&gt;"")*(KM62&lt;&gt;"")*(KN62&lt;&gt;""),($F62&gt;$G62)*(KM62&gt;KN62)+($F62=$G62)*(KM62=KN62)+($F62&lt;$G62)*(KM62&lt;KN62),"")</f>
        <v/>
      </c>
      <c r="KQ62" s="281" t="str">
        <f aca="false">IF((KP62&lt;&gt;""),IF(OR($F62&lt;&gt;$G62,PrSettings!$M$4="●"),(($F62-$G62)=(KM62-KN62))*1,0),"")</f>
        <v/>
      </c>
      <c r="KR62" s="281" t="str">
        <f aca="false">IF((KP62&lt;&gt;""),($F62=KM62)*($G62=KN62),"")</f>
        <v/>
      </c>
      <c r="KS62" s="281" t="str">
        <f aca="false">IF(KP62&lt;&gt;"",IF(ABS($F62-$G62)&gt;=PrSettings!$M$7,(ABS($F62-$G62-KM62+KN62)&lt;=1)*1,IF(AND(KP62,$F62=$G62,$F62&gt;=PrSettings!$M$6),(ABS(KM62-$F62)&lt;=1)*1,IF(AND(KP62,$F62+$G62&gt;=PrSettings!$M$8),(ABS(KM62-$F62)+ABS(KN62-$G62)&lt;=1)*1,""))),"")</f>
        <v/>
      </c>
      <c r="KT62" s="286"/>
      <c r="KV62" s="279" t="n">
        <f aca="false">$B62</f>
        <v>1</v>
      </c>
      <c r="KW62" s="280" t="str">
        <f aca="false">$C62</f>
        <v>France</v>
      </c>
      <c r="KX62" s="281" t="n">
        <f aca="false">$D62</f>
        <v>14</v>
      </c>
      <c r="KY62" s="280" t="str">
        <f aca="false">$E62</f>
        <v>Senegal</v>
      </c>
      <c r="KZ62" s="284"/>
      <c r="LA62" s="284"/>
      <c r="LB62" s="285"/>
      <c r="LC62" s="281" t="str">
        <f aca="false">IF(($F62&lt;&gt;"")*($G62&lt;&gt;"")*(KZ62&lt;&gt;"")*(LA62&lt;&gt;""),($F62&gt;$G62)*(KZ62&gt;LA62)+($F62=$G62)*(KZ62=LA62)+($F62&lt;$G62)*(KZ62&lt;LA62),"")</f>
        <v/>
      </c>
      <c r="LD62" s="281" t="str">
        <f aca="false">IF((LC62&lt;&gt;""),IF(OR($F62&lt;&gt;$G62,PrSettings!$M$4="●"),(($F62-$G62)=(KZ62-LA62))*1,0),"")</f>
        <v/>
      </c>
      <c r="LE62" s="281" t="str">
        <f aca="false">IF((LC62&lt;&gt;""),($F62=KZ62)*($G62=LA62),"")</f>
        <v/>
      </c>
      <c r="LF62" s="281" t="str">
        <f aca="false">IF(LC62&lt;&gt;"",IF(ABS($F62-$G62)&gt;=PrSettings!$M$7,(ABS($F62-$G62-KZ62+LA62)&lt;=1)*1,IF(AND(LC62,$F62=$G62,$F62&gt;=PrSettings!$M$6),(ABS(KZ62-$F62)&lt;=1)*1,IF(AND(LC62,$F62+$G62&gt;=PrSettings!$M$8),(ABS(KZ62-$F62)+ABS(LA62-$G62)&lt;=1)*1,""))),"")</f>
        <v/>
      </c>
      <c r="LG62" s="286"/>
      <c r="LI62" s="279" t="n">
        <f aca="false">$B62</f>
        <v>1</v>
      </c>
      <c r="LJ62" s="280" t="str">
        <f aca="false">$C62</f>
        <v>France</v>
      </c>
      <c r="LK62" s="281" t="n">
        <f aca="false">$D62</f>
        <v>14</v>
      </c>
      <c r="LL62" s="280" t="str">
        <f aca="false">$E62</f>
        <v>Senegal</v>
      </c>
      <c r="LM62" s="284"/>
      <c r="LN62" s="284"/>
      <c r="LO62" s="285"/>
      <c r="LP62" s="281" t="str">
        <f aca="false">IF(($F62&lt;&gt;"")*($G62&lt;&gt;"")*(LM62&lt;&gt;"")*(LN62&lt;&gt;""),($F62&gt;$G62)*(LM62&gt;LN62)+($F62=$G62)*(LM62=LN62)+($F62&lt;$G62)*(LM62&lt;LN62),"")</f>
        <v/>
      </c>
      <c r="LQ62" s="281" t="str">
        <f aca="false">IF((LP62&lt;&gt;""),IF(OR($F62&lt;&gt;$G62,PrSettings!$M$4="●"),(($F62-$G62)=(LM62-LN62))*1,0),"")</f>
        <v/>
      </c>
      <c r="LR62" s="281" t="str">
        <f aca="false">IF((LP62&lt;&gt;""),($F62=LM62)*($G62=LN62),"")</f>
        <v/>
      </c>
      <c r="LS62" s="281" t="str">
        <f aca="false">IF(LP62&lt;&gt;"",IF(ABS($F62-$G62)&gt;=PrSettings!$M$7,(ABS($F62-$G62-LM62+LN62)&lt;=1)*1,IF(AND(LP62,$F62=$G62,$F62&gt;=PrSettings!$M$6),(ABS(LM62-$F62)&lt;=1)*1,IF(AND(LP62,$F62+$G62&gt;=PrSettings!$M$8),(ABS(LM62-$F62)+ABS(LN62-$G62)&lt;=1)*1,""))),"")</f>
        <v/>
      </c>
      <c r="LT62" s="286"/>
      <c r="LV62" s="279" t="n">
        <f aca="false">$B62</f>
        <v>1</v>
      </c>
      <c r="LW62" s="280" t="str">
        <f aca="false">$C62</f>
        <v>France</v>
      </c>
      <c r="LX62" s="281" t="n">
        <f aca="false">$D62</f>
        <v>14</v>
      </c>
      <c r="LY62" s="280" t="str">
        <f aca="false">$E62</f>
        <v>Senegal</v>
      </c>
      <c r="LZ62" s="284"/>
      <c r="MA62" s="284"/>
      <c r="MB62" s="285"/>
      <c r="MC62" s="281" t="str">
        <f aca="false">IF(($F62&lt;&gt;"")*($G62&lt;&gt;"")*(LZ62&lt;&gt;"")*(MA62&lt;&gt;""),($F62&gt;$G62)*(LZ62&gt;MA62)+($F62=$G62)*(LZ62=MA62)+($F62&lt;$G62)*(LZ62&lt;MA62),"")</f>
        <v/>
      </c>
      <c r="MD62" s="281" t="str">
        <f aca="false">IF((MC62&lt;&gt;""),IF(OR($F62&lt;&gt;$G62,PrSettings!$M$4="●"),(($F62-$G62)=(LZ62-MA62))*1,0),"")</f>
        <v/>
      </c>
      <c r="ME62" s="281" t="str">
        <f aca="false">IF((MC62&lt;&gt;""),($F62=LZ62)*($G62=MA62),"")</f>
        <v/>
      </c>
      <c r="MF62" s="281" t="str">
        <f aca="false">IF(MC62&lt;&gt;"",IF(ABS($F62-$G62)&gt;=PrSettings!$M$7,(ABS($F62-$G62-LZ62+MA62)&lt;=1)*1,IF(AND(MC62,$F62=$G62,$F62&gt;=PrSettings!$M$6),(ABS(LZ62-$F62)&lt;=1)*1,IF(AND(MC62,$F62+$G62&gt;=PrSettings!$M$8),(ABS(LZ62-$F62)+ABS(MA62-$G62)&lt;=1)*1,""))),"")</f>
        <v/>
      </c>
      <c r="MG62" s="286"/>
    </row>
    <row r="63" customFormat="false" ht="15.75" hidden="false" customHeight="false" outlineLevel="0" collapsed="false">
      <c r="B63" s="279" t="n">
        <f aca="false">INDEX(Groups!$C$7:$C$65,MATCH(C63,Groups!$D$7:$D$65,0))</f>
        <v>57</v>
      </c>
      <c r="C63" s="280" t="str">
        <f aca="false">CalcI!$P$23</f>
        <v>Iraq</v>
      </c>
      <c r="D63" s="281" t="n">
        <f aca="false">INDEX(Groups!$C$7:$C$65,MATCH(E63,Groups!$D$7:$D$65,0))</f>
        <v>31</v>
      </c>
      <c r="E63" s="280" t="str">
        <f aca="false">CalcI!$Q$23</f>
        <v>Norway</v>
      </c>
      <c r="F63" s="287" t="n">
        <f aca="false">CalcI!$R$23</f>
        <v>0</v>
      </c>
      <c r="G63" s="283" t="n">
        <f aca="false">CalcI!$S$23</f>
        <v>3</v>
      </c>
      <c r="I63" s="279" t="n">
        <f aca="false">$B63</f>
        <v>57</v>
      </c>
      <c r="J63" s="280" t="str">
        <f aca="false">$C63</f>
        <v>Iraq</v>
      </c>
      <c r="K63" s="281" t="n">
        <f aca="false">$D63</f>
        <v>31</v>
      </c>
      <c r="L63" s="280" t="str">
        <f aca="false">$E63</f>
        <v>Norway</v>
      </c>
      <c r="M63" s="284"/>
      <c r="N63" s="284"/>
      <c r="O63" s="288"/>
      <c r="P63" s="281" t="str">
        <f aca="false">IF(($F63&lt;&gt;"")*($G63&lt;&gt;"")*(M63&lt;&gt;"")*(N63&lt;&gt;""),($F63&gt;$G63)*(M63&gt;N63)+($F63=$G63)*(M63=N63)+($F63&lt;$G63)*(M63&lt;N63),"")</f>
        <v/>
      </c>
      <c r="Q63" s="281" t="str">
        <f aca="false">IF((P63&lt;&gt;""),IF(OR($F63&lt;&gt;$G63,PrSettings!$M$4="●"),(($F63-$G63)=(M63-N63))*1,0),"")</f>
        <v/>
      </c>
      <c r="R63" s="281" t="str">
        <f aca="false">IF((P63&lt;&gt;""),($F63=M63)*($G63=N63),"")</f>
        <v/>
      </c>
      <c r="S63" s="281" t="str">
        <f aca="false">IF(P63&lt;&gt;"",IF(ABS($F63-$G63)&gt;=PrSettings!$M$7,(ABS($F63-$G63-M63+N63)&lt;=1)*1,IF(AND(P63,$F63=$G63,$F63&gt;=PrSettings!$M$6),(ABS(M63-$F63)&lt;=1)*1,IF(AND(P63,$F63+$G63&gt;=PrSettings!$M$8),(ABS(M63-$F63)+ABS(N63-$G63)&lt;=1)*1,""))),"")</f>
        <v/>
      </c>
      <c r="T63" s="289"/>
      <c r="V63" s="279" t="n">
        <f aca="false">$B63</f>
        <v>57</v>
      </c>
      <c r="W63" s="280" t="str">
        <f aca="false">$C63</f>
        <v>Iraq</v>
      </c>
      <c r="X63" s="281" t="n">
        <f aca="false">$D63</f>
        <v>31</v>
      </c>
      <c r="Y63" s="280" t="str">
        <f aca="false">$E63</f>
        <v>Norway</v>
      </c>
      <c r="Z63" s="284"/>
      <c r="AA63" s="284"/>
      <c r="AB63" s="288"/>
      <c r="AC63" s="281" t="str">
        <f aca="false">IF(($F63&lt;&gt;"")*($G63&lt;&gt;"")*(Z63&lt;&gt;"")*(AA63&lt;&gt;""),($F63&gt;$G63)*(Z63&gt;AA63)+($F63=$G63)*(Z63=AA63)+($F63&lt;$G63)*(Z63&lt;AA63),"")</f>
        <v/>
      </c>
      <c r="AD63" s="281" t="str">
        <f aca="false">IF((AC63&lt;&gt;""),IF(OR($F63&lt;&gt;$G63,PrSettings!$M$4="●"),(($F63-$G63)=(Z63-AA63))*1,0),"")</f>
        <v/>
      </c>
      <c r="AE63" s="281" t="str">
        <f aca="false">IF((AC63&lt;&gt;""),($F63=Z63)*($G63=AA63),"")</f>
        <v/>
      </c>
      <c r="AF63" s="281" t="str">
        <f aca="false">IF(AC63&lt;&gt;"",IF(ABS($F63-$G63)&gt;=PrSettings!$M$7,(ABS($F63-$G63-Z63+AA63)&lt;=1)*1,IF(AND(AC63,$F63=$G63,$F63&gt;=PrSettings!$M$6),(ABS(Z63-$F63)&lt;=1)*1,IF(AND(AC63,$F63+$G63&gt;=PrSettings!$M$8),(ABS(Z63-$F63)+ABS(AA63-$G63)&lt;=1)*1,""))),"")</f>
        <v/>
      </c>
      <c r="AG63" s="289"/>
      <c r="AI63" s="279" t="n">
        <f aca="false">$B63</f>
        <v>57</v>
      </c>
      <c r="AJ63" s="280" t="str">
        <f aca="false">$C63</f>
        <v>Iraq</v>
      </c>
      <c r="AK63" s="281" t="n">
        <f aca="false">$D63</f>
        <v>31</v>
      </c>
      <c r="AL63" s="280" t="str">
        <f aca="false">$E63</f>
        <v>Norway</v>
      </c>
      <c r="AM63" s="284"/>
      <c r="AN63" s="284"/>
      <c r="AO63" s="288"/>
      <c r="AP63" s="281" t="str">
        <f aca="false">IF(($F63&lt;&gt;"")*($G63&lt;&gt;"")*(AM63&lt;&gt;"")*(AN63&lt;&gt;""),($F63&gt;$G63)*(AM63&gt;AN63)+($F63=$G63)*(AM63=AN63)+($F63&lt;$G63)*(AM63&lt;AN63),"")</f>
        <v/>
      </c>
      <c r="AQ63" s="281" t="str">
        <f aca="false">IF((AP63&lt;&gt;""),IF(OR($F63&lt;&gt;$G63,PrSettings!$M$4="●"),(($F63-$G63)=(AM63-AN63))*1,0),"")</f>
        <v/>
      </c>
      <c r="AR63" s="281" t="str">
        <f aca="false">IF((AP63&lt;&gt;""),($F63=AM63)*($G63=AN63),"")</f>
        <v/>
      </c>
      <c r="AS63" s="281" t="str">
        <f aca="false">IF(AP63&lt;&gt;"",IF(ABS($F63-$G63)&gt;=PrSettings!$M$7,(ABS($F63-$G63-AM63+AN63)&lt;=1)*1,IF(AND(AP63,$F63=$G63,$F63&gt;=PrSettings!$M$6),(ABS(AM63-$F63)&lt;=1)*1,IF(AND(AP63,$F63+$G63&gt;=PrSettings!$M$8),(ABS(AM63-$F63)+ABS(AN63-$G63)&lt;=1)*1,""))),"")</f>
        <v/>
      </c>
      <c r="AT63" s="289"/>
      <c r="AV63" s="279" t="n">
        <f aca="false">$B63</f>
        <v>57</v>
      </c>
      <c r="AW63" s="280" t="str">
        <f aca="false">$C63</f>
        <v>Iraq</v>
      </c>
      <c r="AX63" s="281" t="n">
        <f aca="false">$D63</f>
        <v>31</v>
      </c>
      <c r="AY63" s="280" t="str">
        <f aca="false">$E63</f>
        <v>Norway</v>
      </c>
      <c r="AZ63" s="284"/>
      <c r="BA63" s="284"/>
      <c r="BB63" s="288"/>
      <c r="BC63" s="281" t="str">
        <f aca="false">IF(($F63&lt;&gt;"")*($G63&lt;&gt;"")*(AZ63&lt;&gt;"")*(BA63&lt;&gt;""),($F63&gt;$G63)*(AZ63&gt;BA63)+($F63=$G63)*(AZ63=BA63)+($F63&lt;$G63)*(AZ63&lt;BA63),"")</f>
        <v/>
      </c>
      <c r="BD63" s="281" t="str">
        <f aca="false">IF((BC63&lt;&gt;""),IF(OR($F63&lt;&gt;$G63,PrSettings!$M$4="●"),(($F63-$G63)=(AZ63-BA63))*1,0),"")</f>
        <v/>
      </c>
      <c r="BE63" s="281" t="str">
        <f aca="false">IF((BC63&lt;&gt;""),($F63=AZ63)*($G63=BA63),"")</f>
        <v/>
      </c>
      <c r="BF63" s="281" t="str">
        <f aca="false">IF(BC63&lt;&gt;"",IF(ABS($F63-$G63)&gt;=PrSettings!$M$7,(ABS($F63-$G63-AZ63+BA63)&lt;=1)*1,IF(AND(BC63,$F63=$G63,$F63&gt;=PrSettings!$M$6),(ABS(AZ63-$F63)&lt;=1)*1,IF(AND(BC63,$F63+$G63&gt;=PrSettings!$M$8),(ABS(AZ63-$F63)+ABS(BA63-$G63)&lt;=1)*1,""))),"")</f>
        <v/>
      </c>
      <c r="BG63" s="289"/>
      <c r="BI63" s="279" t="n">
        <f aca="false">$B63</f>
        <v>57</v>
      </c>
      <c r="BJ63" s="280" t="str">
        <f aca="false">$C63</f>
        <v>Iraq</v>
      </c>
      <c r="BK63" s="281" t="n">
        <f aca="false">$D63</f>
        <v>31</v>
      </c>
      <c r="BL63" s="280" t="str">
        <f aca="false">$E63</f>
        <v>Norway</v>
      </c>
      <c r="BM63" s="284"/>
      <c r="BN63" s="284"/>
      <c r="BO63" s="288"/>
      <c r="BP63" s="281" t="str">
        <f aca="false">IF(($F63&lt;&gt;"")*($G63&lt;&gt;"")*(BM63&lt;&gt;"")*(BN63&lt;&gt;""),($F63&gt;$G63)*(BM63&gt;BN63)+($F63=$G63)*(BM63=BN63)+($F63&lt;$G63)*(BM63&lt;BN63),"")</f>
        <v/>
      </c>
      <c r="BQ63" s="281" t="str">
        <f aca="false">IF((BP63&lt;&gt;""),IF(OR($F63&lt;&gt;$G63,PrSettings!$M$4="●"),(($F63-$G63)=(BM63-BN63))*1,0),"")</f>
        <v/>
      </c>
      <c r="BR63" s="281" t="str">
        <f aca="false">IF((BP63&lt;&gt;""),($F63=BM63)*($G63=BN63),"")</f>
        <v/>
      </c>
      <c r="BS63" s="281" t="str">
        <f aca="false">IF(BP63&lt;&gt;"",IF(ABS($F63-$G63)&gt;=PrSettings!$M$7,(ABS($F63-$G63-BM63+BN63)&lt;=1)*1,IF(AND(BP63,$F63=$G63,$F63&gt;=PrSettings!$M$6),(ABS(BM63-$F63)&lt;=1)*1,IF(AND(BP63,$F63+$G63&gt;=PrSettings!$M$8),(ABS(BM63-$F63)+ABS(BN63-$G63)&lt;=1)*1,""))),"")</f>
        <v/>
      </c>
      <c r="BT63" s="289"/>
      <c r="BV63" s="279" t="n">
        <f aca="false">$B63</f>
        <v>57</v>
      </c>
      <c r="BW63" s="280" t="str">
        <f aca="false">$C63</f>
        <v>Iraq</v>
      </c>
      <c r="BX63" s="281" t="n">
        <f aca="false">$D63</f>
        <v>31</v>
      </c>
      <c r="BY63" s="280" t="str">
        <f aca="false">$E63</f>
        <v>Norway</v>
      </c>
      <c r="BZ63" s="284"/>
      <c r="CA63" s="284"/>
      <c r="CB63" s="288"/>
      <c r="CC63" s="281" t="str">
        <f aca="false">IF(($F63&lt;&gt;"")*($G63&lt;&gt;"")*(BZ63&lt;&gt;"")*(CA63&lt;&gt;""),($F63&gt;$G63)*(BZ63&gt;CA63)+($F63=$G63)*(BZ63=CA63)+($F63&lt;$G63)*(BZ63&lt;CA63),"")</f>
        <v/>
      </c>
      <c r="CD63" s="281" t="str">
        <f aca="false">IF((CC63&lt;&gt;""),IF(OR($F63&lt;&gt;$G63,PrSettings!$M$4="●"),(($F63-$G63)=(BZ63-CA63))*1,0),"")</f>
        <v/>
      </c>
      <c r="CE63" s="281" t="str">
        <f aca="false">IF((CC63&lt;&gt;""),($F63=BZ63)*($G63=CA63),"")</f>
        <v/>
      </c>
      <c r="CF63" s="281" t="str">
        <f aca="false">IF(CC63&lt;&gt;"",IF(ABS($F63-$G63)&gt;=PrSettings!$M$7,(ABS($F63-$G63-BZ63+CA63)&lt;=1)*1,IF(AND(CC63,$F63=$G63,$F63&gt;=PrSettings!$M$6),(ABS(BZ63-$F63)&lt;=1)*1,IF(AND(CC63,$F63+$G63&gt;=PrSettings!$M$8),(ABS(BZ63-$F63)+ABS(CA63-$G63)&lt;=1)*1,""))),"")</f>
        <v/>
      </c>
      <c r="CG63" s="289"/>
      <c r="CI63" s="279" t="n">
        <f aca="false">$B63</f>
        <v>57</v>
      </c>
      <c r="CJ63" s="280" t="str">
        <f aca="false">$C63</f>
        <v>Iraq</v>
      </c>
      <c r="CK63" s="281" t="n">
        <f aca="false">$D63</f>
        <v>31</v>
      </c>
      <c r="CL63" s="280" t="str">
        <f aca="false">$E63</f>
        <v>Norway</v>
      </c>
      <c r="CM63" s="284"/>
      <c r="CN63" s="284"/>
      <c r="CO63" s="288"/>
      <c r="CP63" s="281" t="str">
        <f aca="false">IF(($F63&lt;&gt;"")*($G63&lt;&gt;"")*(CM63&lt;&gt;"")*(CN63&lt;&gt;""),($F63&gt;$G63)*(CM63&gt;CN63)+($F63=$G63)*(CM63=CN63)+($F63&lt;$G63)*(CM63&lt;CN63),"")</f>
        <v/>
      </c>
      <c r="CQ63" s="281" t="str">
        <f aca="false">IF((CP63&lt;&gt;""),IF(OR($F63&lt;&gt;$G63,PrSettings!$M$4="●"),(($F63-$G63)=(CM63-CN63))*1,0),"")</f>
        <v/>
      </c>
      <c r="CR63" s="281" t="str">
        <f aca="false">IF((CP63&lt;&gt;""),($F63=CM63)*($G63=CN63),"")</f>
        <v/>
      </c>
      <c r="CS63" s="281" t="str">
        <f aca="false">IF(CP63&lt;&gt;"",IF(ABS($F63-$G63)&gt;=PrSettings!$M$7,(ABS($F63-$G63-CM63+CN63)&lt;=1)*1,IF(AND(CP63,$F63=$G63,$F63&gt;=PrSettings!$M$6),(ABS(CM63-$F63)&lt;=1)*1,IF(AND(CP63,$F63+$G63&gt;=PrSettings!$M$8),(ABS(CM63-$F63)+ABS(CN63-$G63)&lt;=1)*1,""))),"")</f>
        <v/>
      </c>
      <c r="CT63" s="289"/>
      <c r="CV63" s="279" t="n">
        <f aca="false">$B63</f>
        <v>57</v>
      </c>
      <c r="CW63" s="280" t="str">
        <f aca="false">$C63</f>
        <v>Iraq</v>
      </c>
      <c r="CX63" s="281" t="n">
        <f aca="false">$D63</f>
        <v>31</v>
      </c>
      <c r="CY63" s="280" t="str">
        <f aca="false">$E63</f>
        <v>Norway</v>
      </c>
      <c r="CZ63" s="284"/>
      <c r="DA63" s="284"/>
      <c r="DB63" s="288"/>
      <c r="DC63" s="281" t="str">
        <f aca="false">IF(($F63&lt;&gt;"")*($G63&lt;&gt;"")*(CZ63&lt;&gt;"")*(DA63&lt;&gt;""),($F63&gt;$G63)*(CZ63&gt;DA63)+($F63=$G63)*(CZ63=DA63)+($F63&lt;$G63)*(CZ63&lt;DA63),"")</f>
        <v/>
      </c>
      <c r="DD63" s="281" t="str">
        <f aca="false">IF((DC63&lt;&gt;""),IF(OR($F63&lt;&gt;$G63,PrSettings!$M$4="●"),(($F63-$G63)=(CZ63-DA63))*1,0),"")</f>
        <v/>
      </c>
      <c r="DE63" s="281" t="str">
        <f aca="false">IF((DC63&lt;&gt;""),($F63=CZ63)*($G63=DA63),"")</f>
        <v/>
      </c>
      <c r="DF63" s="281" t="str">
        <f aca="false">IF(DC63&lt;&gt;"",IF(ABS($F63-$G63)&gt;=PrSettings!$M$7,(ABS($F63-$G63-CZ63+DA63)&lt;=1)*1,IF(AND(DC63,$F63=$G63,$F63&gt;=PrSettings!$M$6),(ABS(CZ63-$F63)&lt;=1)*1,IF(AND(DC63,$F63+$G63&gt;=PrSettings!$M$8),(ABS(CZ63-$F63)+ABS(DA63-$G63)&lt;=1)*1,""))),"")</f>
        <v/>
      </c>
      <c r="DG63" s="289"/>
      <c r="DI63" s="279" t="n">
        <f aca="false">$B63</f>
        <v>57</v>
      </c>
      <c r="DJ63" s="280" t="str">
        <f aca="false">$C63</f>
        <v>Iraq</v>
      </c>
      <c r="DK63" s="281" t="n">
        <f aca="false">$D63</f>
        <v>31</v>
      </c>
      <c r="DL63" s="280" t="str">
        <f aca="false">$E63</f>
        <v>Norway</v>
      </c>
      <c r="DM63" s="284"/>
      <c r="DN63" s="284"/>
      <c r="DO63" s="288"/>
      <c r="DP63" s="281" t="str">
        <f aca="false">IF(($F63&lt;&gt;"")*($G63&lt;&gt;"")*(DM63&lt;&gt;"")*(DN63&lt;&gt;""),($F63&gt;$G63)*(DM63&gt;DN63)+($F63=$G63)*(DM63=DN63)+($F63&lt;$G63)*(DM63&lt;DN63),"")</f>
        <v/>
      </c>
      <c r="DQ63" s="281" t="str">
        <f aca="false">IF((DP63&lt;&gt;""),IF(OR($F63&lt;&gt;$G63,PrSettings!$M$4="●"),(($F63-$G63)=(DM63-DN63))*1,0),"")</f>
        <v/>
      </c>
      <c r="DR63" s="281" t="str">
        <f aca="false">IF((DP63&lt;&gt;""),($F63=DM63)*($G63=DN63),"")</f>
        <v/>
      </c>
      <c r="DS63" s="281" t="str">
        <f aca="false">IF(DP63&lt;&gt;"",IF(ABS($F63-$G63)&gt;=PrSettings!$M$7,(ABS($F63-$G63-DM63+DN63)&lt;=1)*1,IF(AND(DP63,$F63=$G63,$F63&gt;=PrSettings!$M$6),(ABS(DM63-$F63)&lt;=1)*1,IF(AND(DP63,$F63+$G63&gt;=PrSettings!$M$8),(ABS(DM63-$F63)+ABS(DN63-$G63)&lt;=1)*1,""))),"")</f>
        <v/>
      </c>
      <c r="DT63" s="289"/>
      <c r="DV63" s="279" t="n">
        <f aca="false">$B63</f>
        <v>57</v>
      </c>
      <c r="DW63" s="280" t="str">
        <f aca="false">$C63</f>
        <v>Iraq</v>
      </c>
      <c r="DX63" s="281" t="n">
        <f aca="false">$D63</f>
        <v>31</v>
      </c>
      <c r="DY63" s="280" t="str">
        <f aca="false">$E63</f>
        <v>Norway</v>
      </c>
      <c r="DZ63" s="284"/>
      <c r="EA63" s="284"/>
      <c r="EB63" s="288"/>
      <c r="EC63" s="281" t="str">
        <f aca="false">IF(($F63&lt;&gt;"")*($G63&lt;&gt;"")*(DZ63&lt;&gt;"")*(EA63&lt;&gt;""),($F63&gt;$G63)*(DZ63&gt;EA63)+($F63=$G63)*(DZ63=EA63)+($F63&lt;$G63)*(DZ63&lt;EA63),"")</f>
        <v/>
      </c>
      <c r="ED63" s="281" t="str">
        <f aca="false">IF((EC63&lt;&gt;""),IF(OR($F63&lt;&gt;$G63,PrSettings!$M$4="●"),(($F63-$G63)=(DZ63-EA63))*1,0),"")</f>
        <v/>
      </c>
      <c r="EE63" s="281" t="str">
        <f aca="false">IF((EC63&lt;&gt;""),($F63=DZ63)*($G63=EA63),"")</f>
        <v/>
      </c>
      <c r="EF63" s="281" t="str">
        <f aca="false">IF(EC63&lt;&gt;"",IF(ABS($F63-$G63)&gt;=PrSettings!$M$7,(ABS($F63-$G63-DZ63+EA63)&lt;=1)*1,IF(AND(EC63,$F63=$G63,$F63&gt;=PrSettings!$M$6),(ABS(DZ63-$F63)&lt;=1)*1,IF(AND(EC63,$F63+$G63&gt;=PrSettings!$M$8),(ABS(DZ63-$F63)+ABS(EA63-$G63)&lt;=1)*1,""))),"")</f>
        <v/>
      </c>
      <c r="EG63" s="289"/>
      <c r="EI63" s="279" t="n">
        <f aca="false">$B63</f>
        <v>57</v>
      </c>
      <c r="EJ63" s="280" t="str">
        <f aca="false">$C63</f>
        <v>Iraq</v>
      </c>
      <c r="EK63" s="281" t="n">
        <f aca="false">$D63</f>
        <v>31</v>
      </c>
      <c r="EL63" s="280" t="str">
        <f aca="false">$E63</f>
        <v>Norway</v>
      </c>
      <c r="EM63" s="284"/>
      <c r="EN63" s="284"/>
      <c r="EO63" s="288"/>
      <c r="EP63" s="281" t="str">
        <f aca="false">IF(($F63&lt;&gt;"")*($G63&lt;&gt;"")*(EM63&lt;&gt;"")*(EN63&lt;&gt;""),($F63&gt;$G63)*(EM63&gt;EN63)+($F63=$G63)*(EM63=EN63)+($F63&lt;$G63)*(EM63&lt;EN63),"")</f>
        <v/>
      </c>
      <c r="EQ63" s="281" t="str">
        <f aca="false">IF((EP63&lt;&gt;""),IF(OR($F63&lt;&gt;$G63,PrSettings!$M$4="●"),(($F63-$G63)=(EM63-EN63))*1,0),"")</f>
        <v/>
      </c>
      <c r="ER63" s="281" t="str">
        <f aca="false">IF((EP63&lt;&gt;""),($F63=EM63)*($G63=EN63),"")</f>
        <v/>
      </c>
      <c r="ES63" s="281" t="str">
        <f aca="false">IF(EP63&lt;&gt;"",IF(ABS($F63-$G63)&gt;=PrSettings!$M$7,(ABS($F63-$G63-EM63+EN63)&lt;=1)*1,IF(AND(EP63,$F63=$G63,$F63&gt;=PrSettings!$M$6),(ABS(EM63-$F63)&lt;=1)*1,IF(AND(EP63,$F63+$G63&gt;=PrSettings!$M$8),(ABS(EM63-$F63)+ABS(EN63-$G63)&lt;=1)*1,""))),"")</f>
        <v/>
      </c>
      <c r="ET63" s="289"/>
      <c r="EV63" s="279" t="n">
        <f aca="false">$B63</f>
        <v>57</v>
      </c>
      <c r="EW63" s="280" t="str">
        <f aca="false">$C63</f>
        <v>Iraq</v>
      </c>
      <c r="EX63" s="281" t="n">
        <f aca="false">$D63</f>
        <v>31</v>
      </c>
      <c r="EY63" s="280" t="str">
        <f aca="false">$E63</f>
        <v>Norway</v>
      </c>
      <c r="EZ63" s="284"/>
      <c r="FA63" s="284"/>
      <c r="FB63" s="288"/>
      <c r="FC63" s="281" t="str">
        <f aca="false">IF(($F63&lt;&gt;"")*($G63&lt;&gt;"")*(EZ63&lt;&gt;"")*(FA63&lt;&gt;""),($F63&gt;$G63)*(EZ63&gt;FA63)+($F63=$G63)*(EZ63=FA63)+($F63&lt;$G63)*(EZ63&lt;FA63),"")</f>
        <v/>
      </c>
      <c r="FD63" s="281" t="str">
        <f aca="false">IF((FC63&lt;&gt;""),IF(OR($F63&lt;&gt;$G63,PrSettings!$M$4="●"),(($F63-$G63)=(EZ63-FA63))*1,0),"")</f>
        <v/>
      </c>
      <c r="FE63" s="281" t="str">
        <f aca="false">IF((FC63&lt;&gt;""),($F63=EZ63)*($G63=FA63),"")</f>
        <v/>
      </c>
      <c r="FF63" s="281" t="str">
        <f aca="false">IF(FC63&lt;&gt;"",IF(ABS($F63-$G63)&gt;=PrSettings!$M$7,(ABS($F63-$G63-EZ63+FA63)&lt;=1)*1,IF(AND(FC63,$F63=$G63,$F63&gt;=PrSettings!$M$6),(ABS(EZ63-$F63)&lt;=1)*1,IF(AND(FC63,$F63+$G63&gt;=PrSettings!$M$8),(ABS(EZ63-$F63)+ABS(FA63-$G63)&lt;=1)*1,""))),"")</f>
        <v/>
      </c>
      <c r="FG63" s="289"/>
      <c r="FI63" s="279" t="n">
        <f aca="false">$B63</f>
        <v>57</v>
      </c>
      <c r="FJ63" s="280" t="str">
        <f aca="false">$C63</f>
        <v>Iraq</v>
      </c>
      <c r="FK63" s="281" t="n">
        <f aca="false">$D63</f>
        <v>31</v>
      </c>
      <c r="FL63" s="280" t="str">
        <f aca="false">$E63</f>
        <v>Norway</v>
      </c>
      <c r="FM63" s="284"/>
      <c r="FN63" s="284"/>
      <c r="FO63" s="288"/>
      <c r="FP63" s="281" t="str">
        <f aca="false">IF(($F63&lt;&gt;"")*($G63&lt;&gt;"")*(FM63&lt;&gt;"")*(FN63&lt;&gt;""),($F63&gt;$G63)*(FM63&gt;FN63)+($F63=$G63)*(FM63=FN63)+($F63&lt;$G63)*(FM63&lt;FN63),"")</f>
        <v/>
      </c>
      <c r="FQ63" s="281" t="str">
        <f aca="false">IF((FP63&lt;&gt;""),IF(OR($F63&lt;&gt;$G63,PrSettings!$M$4="●"),(($F63-$G63)=(FM63-FN63))*1,0),"")</f>
        <v/>
      </c>
      <c r="FR63" s="281" t="str">
        <f aca="false">IF((FP63&lt;&gt;""),($F63=FM63)*($G63=FN63),"")</f>
        <v/>
      </c>
      <c r="FS63" s="281" t="str">
        <f aca="false">IF(FP63&lt;&gt;"",IF(ABS($F63-$G63)&gt;=PrSettings!$M$7,(ABS($F63-$G63-FM63+FN63)&lt;=1)*1,IF(AND(FP63,$F63=$G63,$F63&gt;=PrSettings!$M$6),(ABS(FM63-$F63)&lt;=1)*1,IF(AND(FP63,$F63+$G63&gt;=PrSettings!$M$8),(ABS(FM63-$F63)+ABS(FN63-$G63)&lt;=1)*1,""))),"")</f>
        <v/>
      </c>
      <c r="FT63" s="289"/>
      <c r="FV63" s="279" t="n">
        <f aca="false">$B63</f>
        <v>57</v>
      </c>
      <c r="FW63" s="280" t="str">
        <f aca="false">$C63</f>
        <v>Iraq</v>
      </c>
      <c r="FX63" s="281" t="n">
        <f aca="false">$D63</f>
        <v>31</v>
      </c>
      <c r="FY63" s="280" t="str">
        <f aca="false">$E63</f>
        <v>Norway</v>
      </c>
      <c r="FZ63" s="284"/>
      <c r="GA63" s="284"/>
      <c r="GB63" s="288"/>
      <c r="GC63" s="281" t="str">
        <f aca="false">IF(($F63&lt;&gt;"")*($G63&lt;&gt;"")*(FZ63&lt;&gt;"")*(GA63&lt;&gt;""),($F63&gt;$G63)*(FZ63&gt;GA63)+($F63=$G63)*(FZ63=GA63)+($F63&lt;$G63)*(FZ63&lt;GA63),"")</f>
        <v/>
      </c>
      <c r="GD63" s="281" t="str">
        <f aca="false">IF((GC63&lt;&gt;""),IF(OR($F63&lt;&gt;$G63,PrSettings!$M$4="●"),(($F63-$G63)=(FZ63-GA63))*1,0),"")</f>
        <v/>
      </c>
      <c r="GE63" s="281" t="str">
        <f aca="false">IF((GC63&lt;&gt;""),($F63=FZ63)*($G63=GA63),"")</f>
        <v/>
      </c>
      <c r="GF63" s="281" t="str">
        <f aca="false">IF(GC63&lt;&gt;"",IF(ABS($F63-$G63)&gt;=PrSettings!$M$7,(ABS($F63-$G63-FZ63+GA63)&lt;=1)*1,IF(AND(GC63,$F63=$G63,$F63&gt;=PrSettings!$M$6),(ABS(FZ63-$F63)&lt;=1)*1,IF(AND(GC63,$F63+$G63&gt;=PrSettings!$M$8),(ABS(FZ63-$F63)+ABS(GA63-$G63)&lt;=1)*1,""))),"")</f>
        <v/>
      </c>
      <c r="GG63" s="289"/>
      <c r="GI63" s="279" t="n">
        <f aca="false">$B63</f>
        <v>57</v>
      </c>
      <c r="GJ63" s="280" t="str">
        <f aca="false">$C63</f>
        <v>Iraq</v>
      </c>
      <c r="GK63" s="281" t="n">
        <f aca="false">$D63</f>
        <v>31</v>
      </c>
      <c r="GL63" s="280" t="str">
        <f aca="false">$E63</f>
        <v>Norway</v>
      </c>
      <c r="GM63" s="284"/>
      <c r="GN63" s="284"/>
      <c r="GO63" s="288"/>
      <c r="GP63" s="281" t="str">
        <f aca="false">IF(($F63&lt;&gt;"")*($G63&lt;&gt;"")*(GM63&lt;&gt;"")*(GN63&lt;&gt;""),($F63&gt;$G63)*(GM63&gt;GN63)+($F63=$G63)*(GM63=GN63)+($F63&lt;$G63)*(GM63&lt;GN63),"")</f>
        <v/>
      </c>
      <c r="GQ63" s="281" t="str">
        <f aca="false">IF((GP63&lt;&gt;""),IF(OR($F63&lt;&gt;$G63,PrSettings!$M$4="●"),(($F63-$G63)=(GM63-GN63))*1,0),"")</f>
        <v/>
      </c>
      <c r="GR63" s="281" t="str">
        <f aca="false">IF((GP63&lt;&gt;""),($F63=GM63)*($G63=GN63),"")</f>
        <v/>
      </c>
      <c r="GS63" s="281" t="str">
        <f aca="false">IF(GP63&lt;&gt;"",IF(ABS($F63-$G63)&gt;=PrSettings!$M$7,(ABS($F63-$G63-GM63+GN63)&lt;=1)*1,IF(AND(GP63,$F63=$G63,$F63&gt;=PrSettings!$M$6),(ABS(GM63-$F63)&lt;=1)*1,IF(AND(GP63,$F63+$G63&gt;=PrSettings!$M$8),(ABS(GM63-$F63)+ABS(GN63-$G63)&lt;=1)*1,""))),"")</f>
        <v/>
      </c>
      <c r="GT63" s="289"/>
      <c r="GV63" s="279" t="n">
        <f aca="false">$B63</f>
        <v>57</v>
      </c>
      <c r="GW63" s="280" t="str">
        <f aca="false">$C63</f>
        <v>Iraq</v>
      </c>
      <c r="GX63" s="281" t="n">
        <f aca="false">$D63</f>
        <v>31</v>
      </c>
      <c r="GY63" s="280" t="str">
        <f aca="false">$E63</f>
        <v>Norway</v>
      </c>
      <c r="GZ63" s="284"/>
      <c r="HA63" s="284"/>
      <c r="HB63" s="288"/>
      <c r="HC63" s="281" t="str">
        <f aca="false">IF(($F63&lt;&gt;"")*($G63&lt;&gt;"")*(GZ63&lt;&gt;"")*(HA63&lt;&gt;""),($F63&gt;$G63)*(GZ63&gt;HA63)+($F63=$G63)*(GZ63=HA63)+($F63&lt;$G63)*(GZ63&lt;HA63),"")</f>
        <v/>
      </c>
      <c r="HD63" s="281" t="str">
        <f aca="false">IF((HC63&lt;&gt;""),IF(OR($F63&lt;&gt;$G63,PrSettings!$M$4="●"),(($F63-$G63)=(GZ63-HA63))*1,0),"")</f>
        <v/>
      </c>
      <c r="HE63" s="281" t="str">
        <f aca="false">IF((HC63&lt;&gt;""),($F63=GZ63)*($G63=HA63),"")</f>
        <v/>
      </c>
      <c r="HF63" s="281" t="str">
        <f aca="false">IF(HC63&lt;&gt;"",IF(ABS($F63-$G63)&gt;=PrSettings!$M$7,(ABS($F63-$G63-GZ63+HA63)&lt;=1)*1,IF(AND(HC63,$F63=$G63,$F63&gt;=PrSettings!$M$6),(ABS(GZ63-$F63)&lt;=1)*1,IF(AND(HC63,$F63+$G63&gt;=PrSettings!$M$8),(ABS(GZ63-$F63)+ABS(HA63-$G63)&lt;=1)*1,""))),"")</f>
        <v/>
      </c>
      <c r="HG63" s="289"/>
      <c r="HI63" s="279" t="n">
        <f aca="false">$B63</f>
        <v>57</v>
      </c>
      <c r="HJ63" s="280" t="str">
        <f aca="false">$C63</f>
        <v>Iraq</v>
      </c>
      <c r="HK63" s="281" t="n">
        <f aca="false">$D63</f>
        <v>31</v>
      </c>
      <c r="HL63" s="280" t="str">
        <f aca="false">$E63</f>
        <v>Norway</v>
      </c>
      <c r="HM63" s="284"/>
      <c r="HN63" s="284"/>
      <c r="HO63" s="288"/>
      <c r="HP63" s="281" t="str">
        <f aca="false">IF(($F63&lt;&gt;"")*($G63&lt;&gt;"")*(HM63&lt;&gt;"")*(HN63&lt;&gt;""),($F63&gt;$G63)*(HM63&gt;HN63)+($F63=$G63)*(HM63=HN63)+($F63&lt;$G63)*(HM63&lt;HN63),"")</f>
        <v/>
      </c>
      <c r="HQ63" s="281" t="str">
        <f aca="false">IF((HP63&lt;&gt;""),IF(OR($F63&lt;&gt;$G63,PrSettings!$M$4="●"),(($F63-$G63)=(HM63-HN63))*1,0),"")</f>
        <v/>
      </c>
      <c r="HR63" s="281" t="str">
        <f aca="false">IF((HP63&lt;&gt;""),($F63=HM63)*($G63=HN63),"")</f>
        <v/>
      </c>
      <c r="HS63" s="281" t="str">
        <f aca="false">IF(HP63&lt;&gt;"",IF(ABS($F63-$G63)&gt;=PrSettings!$M$7,(ABS($F63-$G63-HM63+HN63)&lt;=1)*1,IF(AND(HP63,$F63=$G63,$F63&gt;=PrSettings!$M$6),(ABS(HM63-$F63)&lt;=1)*1,IF(AND(HP63,$F63+$G63&gt;=PrSettings!$M$8),(ABS(HM63-$F63)+ABS(HN63-$G63)&lt;=1)*1,""))),"")</f>
        <v/>
      </c>
      <c r="HT63" s="289"/>
      <c r="HV63" s="279" t="n">
        <f aca="false">$B63</f>
        <v>57</v>
      </c>
      <c r="HW63" s="280" t="str">
        <f aca="false">$C63</f>
        <v>Iraq</v>
      </c>
      <c r="HX63" s="281" t="n">
        <f aca="false">$D63</f>
        <v>31</v>
      </c>
      <c r="HY63" s="280" t="str">
        <f aca="false">$E63</f>
        <v>Norway</v>
      </c>
      <c r="HZ63" s="284"/>
      <c r="IA63" s="284"/>
      <c r="IB63" s="288"/>
      <c r="IC63" s="281" t="str">
        <f aca="false">IF(($F63&lt;&gt;"")*($G63&lt;&gt;"")*(HZ63&lt;&gt;"")*(IA63&lt;&gt;""),($F63&gt;$G63)*(HZ63&gt;IA63)+($F63=$G63)*(HZ63=IA63)+($F63&lt;$G63)*(HZ63&lt;IA63),"")</f>
        <v/>
      </c>
      <c r="ID63" s="281" t="str">
        <f aca="false">IF((IC63&lt;&gt;""),IF(OR($F63&lt;&gt;$G63,PrSettings!$M$4="●"),(($F63-$G63)=(HZ63-IA63))*1,0),"")</f>
        <v/>
      </c>
      <c r="IE63" s="281" t="str">
        <f aca="false">IF((IC63&lt;&gt;""),($F63=HZ63)*($G63=IA63),"")</f>
        <v/>
      </c>
      <c r="IF63" s="281" t="str">
        <f aca="false">IF(IC63&lt;&gt;"",IF(ABS($F63-$G63)&gt;=PrSettings!$M$7,(ABS($F63-$G63-HZ63+IA63)&lt;=1)*1,IF(AND(IC63,$F63=$G63,$F63&gt;=PrSettings!$M$6),(ABS(HZ63-$F63)&lt;=1)*1,IF(AND(IC63,$F63+$G63&gt;=PrSettings!$M$8),(ABS(HZ63-$F63)+ABS(IA63-$G63)&lt;=1)*1,""))),"")</f>
        <v/>
      </c>
      <c r="IG63" s="289"/>
      <c r="II63" s="279" t="n">
        <f aca="false">$B63</f>
        <v>57</v>
      </c>
      <c r="IJ63" s="280" t="str">
        <f aca="false">$C63</f>
        <v>Iraq</v>
      </c>
      <c r="IK63" s="281" t="n">
        <f aca="false">$D63</f>
        <v>31</v>
      </c>
      <c r="IL63" s="280" t="str">
        <f aca="false">$E63</f>
        <v>Norway</v>
      </c>
      <c r="IM63" s="284"/>
      <c r="IN63" s="284"/>
      <c r="IO63" s="288"/>
      <c r="IP63" s="281" t="str">
        <f aca="false">IF(($F63&lt;&gt;"")*($G63&lt;&gt;"")*(IM63&lt;&gt;"")*(IN63&lt;&gt;""),($F63&gt;$G63)*(IM63&gt;IN63)+($F63=$G63)*(IM63=IN63)+($F63&lt;$G63)*(IM63&lt;IN63),"")</f>
        <v/>
      </c>
      <c r="IQ63" s="281" t="str">
        <f aca="false">IF((IP63&lt;&gt;""),IF(OR($F63&lt;&gt;$G63,PrSettings!$M$4="●"),(($F63-$G63)=(IM63-IN63))*1,0),"")</f>
        <v/>
      </c>
      <c r="IR63" s="281" t="str">
        <f aca="false">IF((IP63&lt;&gt;""),($F63=IM63)*($G63=IN63),"")</f>
        <v/>
      </c>
      <c r="IS63" s="281" t="str">
        <f aca="false">IF(IP63&lt;&gt;"",IF(ABS($F63-$G63)&gt;=PrSettings!$M$7,(ABS($F63-$G63-IM63+IN63)&lt;=1)*1,IF(AND(IP63,$F63=$G63,$F63&gt;=PrSettings!$M$6),(ABS(IM63-$F63)&lt;=1)*1,IF(AND(IP63,$F63+$G63&gt;=PrSettings!$M$8),(ABS(IM63-$F63)+ABS(IN63-$G63)&lt;=1)*1,""))),"")</f>
        <v/>
      </c>
      <c r="IT63" s="289"/>
      <c r="IV63" s="279" t="n">
        <f aca="false">$B63</f>
        <v>57</v>
      </c>
      <c r="IW63" s="280" t="str">
        <f aca="false">$C63</f>
        <v>Iraq</v>
      </c>
      <c r="IX63" s="281" t="n">
        <f aca="false">$D63</f>
        <v>31</v>
      </c>
      <c r="IY63" s="280" t="str">
        <f aca="false">$E63</f>
        <v>Norway</v>
      </c>
      <c r="IZ63" s="284"/>
      <c r="JA63" s="284"/>
      <c r="JB63" s="288"/>
      <c r="JC63" s="281" t="str">
        <f aca="false">IF(($F63&lt;&gt;"")*($G63&lt;&gt;"")*(IZ63&lt;&gt;"")*(JA63&lt;&gt;""),($F63&gt;$G63)*(IZ63&gt;JA63)+($F63=$G63)*(IZ63=JA63)+($F63&lt;$G63)*(IZ63&lt;JA63),"")</f>
        <v/>
      </c>
      <c r="JD63" s="281" t="str">
        <f aca="false">IF((JC63&lt;&gt;""),IF(OR($F63&lt;&gt;$G63,PrSettings!$M$4="●"),(($F63-$G63)=(IZ63-JA63))*1,0),"")</f>
        <v/>
      </c>
      <c r="JE63" s="281" t="str">
        <f aca="false">IF((JC63&lt;&gt;""),($F63=IZ63)*($G63=JA63),"")</f>
        <v/>
      </c>
      <c r="JF63" s="281" t="str">
        <f aca="false">IF(JC63&lt;&gt;"",IF(ABS($F63-$G63)&gt;=PrSettings!$M$7,(ABS($F63-$G63-IZ63+JA63)&lt;=1)*1,IF(AND(JC63,$F63=$G63,$F63&gt;=PrSettings!$M$6),(ABS(IZ63-$F63)&lt;=1)*1,IF(AND(JC63,$F63+$G63&gt;=PrSettings!$M$8),(ABS(IZ63-$F63)+ABS(JA63-$G63)&lt;=1)*1,""))),"")</f>
        <v/>
      </c>
      <c r="JG63" s="289"/>
      <c r="JI63" s="279" t="n">
        <f aca="false">$B63</f>
        <v>57</v>
      </c>
      <c r="JJ63" s="280" t="str">
        <f aca="false">$C63</f>
        <v>Iraq</v>
      </c>
      <c r="JK63" s="281" t="n">
        <f aca="false">$D63</f>
        <v>31</v>
      </c>
      <c r="JL63" s="280" t="str">
        <f aca="false">$E63</f>
        <v>Norway</v>
      </c>
      <c r="JM63" s="284"/>
      <c r="JN63" s="284"/>
      <c r="JO63" s="288"/>
      <c r="JP63" s="281" t="str">
        <f aca="false">IF(($F63&lt;&gt;"")*($G63&lt;&gt;"")*(JM63&lt;&gt;"")*(JN63&lt;&gt;""),($F63&gt;$G63)*(JM63&gt;JN63)+($F63=$G63)*(JM63=JN63)+($F63&lt;$G63)*(JM63&lt;JN63),"")</f>
        <v/>
      </c>
      <c r="JQ63" s="281" t="str">
        <f aca="false">IF((JP63&lt;&gt;""),IF(OR($F63&lt;&gt;$G63,PrSettings!$M$4="●"),(($F63-$G63)=(JM63-JN63))*1,0),"")</f>
        <v/>
      </c>
      <c r="JR63" s="281" t="str">
        <f aca="false">IF((JP63&lt;&gt;""),($F63=JM63)*($G63=JN63),"")</f>
        <v/>
      </c>
      <c r="JS63" s="281" t="str">
        <f aca="false">IF(JP63&lt;&gt;"",IF(ABS($F63-$G63)&gt;=PrSettings!$M$7,(ABS($F63-$G63-JM63+JN63)&lt;=1)*1,IF(AND(JP63,$F63=$G63,$F63&gt;=PrSettings!$M$6),(ABS(JM63-$F63)&lt;=1)*1,IF(AND(JP63,$F63+$G63&gt;=PrSettings!$M$8),(ABS(JM63-$F63)+ABS(JN63-$G63)&lt;=1)*1,""))),"")</f>
        <v/>
      </c>
      <c r="JT63" s="289"/>
      <c r="JV63" s="279" t="n">
        <f aca="false">$B63</f>
        <v>57</v>
      </c>
      <c r="JW63" s="280" t="str">
        <f aca="false">$C63</f>
        <v>Iraq</v>
      </c>
      <c r="JX63" s="281" t="n">
        <f aca="false">$D63</f>
        <v>31</v>
      </c>
      <c r="JY63" s="280" t="str">
        <f aca="false">$E63</f>
        <v>Norway</v>
      </c>
      <c r="JZ63" s="284"/>
      <c r="KA63" s="284"/>
      <c r="KB63" s="288"/>
      <c r="KC63" s="281" t="str">
        <f aca="false">IF(($F63&lt;&gt;"")*($G63&lt;&gt;"")*(JZ63&lt;&gt;"")*(KA63&lt;&gt;""),($F63&gt;$G63)*(JZ63&gt;KA63)+($F63=$G63)*(JZ63=KA63)+($F63&lt;$G63)*(JZ63&lt;KA63),"")</f>
        <v/>
      </c>
      <c r="KD63" s="281" t="str">
        <f aca="false">IF((KC63&lt;&gt;""),IF(OR($F63&lt;&gt;$G63,PrSettings!$M$4="●"),(($F63-$G63)=(JZ63-KA63))*1,0),"")</f>
        <v/>
      </c>
      <c r="KE63" s="281" t="str">
        <f aca="false">IF((KC63&lt;&gt;""),($F63=JZ63)*($G63=KA63),"")</f>
        <v/>
      </c>
      <c r="KF63" s="281" t="str">
        <f aca="false">IF(KC63&lt;&gt;"",IF(ABS($F63-$G63)&gt;=PrSettings!$M$7,(ABS($F63-$G63-JZ63+KA63)&lt;=1)*1,IF(AND(KC63,$F63=$G63,$F63&gt;=PrSettings!$M$6),(ABS(JZ63-$F63)&lt;=1)*1,IF(AND(KC63,$F63+$G63&gt;=PrSettings!$M$8),(ABS(JZ63-$F63)+ABS(KA63-$G63)&lt;=1)*1,""))),"")</f>
        <v/>
      </c>
      <c r="KG63" s="289"/>
      <c r="KI63" s="279" t="n">
        <f aca="false">$B63</f>
        <v>57</v>
      </c>
      <c r="KJ63" s="280" t="str">
        <f aca="false">$C63</f>
        <v>Iraq</v>
      </c>
      <c r="KK63" s="281" t="n">
        <f aca="false">$D63</f>
        <v>31</v>
      </c>
      <c r="KL63" s="280" t="str">
        <f aca="false">$E63</f>
        <v>Norway</v>
      </c>
      <c r="KM63" s="284"/>
      <c r="KN63" s="284"/>
      <c r="KO63" s="288"/>
      <c r="KP63" s="281" t="str">
        <f aca="false">IF(($F63&lt;&gt;"")*($G63&lt;&gt;"")*(KM63&lt;&gt;"")*(KN63&lt;&gt;""),($F63&gt;$G63)*(KM63&gt;KN63)+($F63=$G63)*(KM63=KN63)+($F63&lt;$G63)*(KM63&lt;KN63),"")</f>
        <v/>
      </c>
      <c r="KQ63" s="281" t="str">
        <f aca="false">IF((KP63&lt;&gt;""),IF(OR($F63&lt;&gt;$G63,PrSettings!$M$4="●"),(($F63-$G63)=(KM63-KN63))*1,0),"")</f>
        <v/>
      </c>
      <c r="KR63" s="281" t="str">
        <f aca="false">IF((KP63&lt;&gt;""),($F63=KM63)*($G63=KN63),"")</f>
        <v/>
      </c>
      <c r="KS63" s="281" t="str">
        <f aca="false">IF(KP63&lt;&gt;"",IF(ABS($F63-$G63)&gt;=PrSettings!$M$7,(ABS($F63-$G63-KM63+KN63)&lt;=1)*1,IF(AND(KP63,$F63=$G63,$F63&gt;=PrSettings!$M$6),(ABS(KM63-$F63)&lt;=1)*1,IF(AND(KP63,$F63+$G63&gt;=PrSettings!$M$8),(ABS(KM63-$F63)+ABS(KN63-$G63)&lt;=1)*1,""))),"")</f>
        <v/>
      </c>
      <c r="KT63" s="289"/>
      <c r="KV63" s="279" t="n">
        <f aca="false">$B63</f>
        <v>57</v>
      </c>
      <c r="KW63" s="280" t="str">
        <f aca="false">$C63</f>
        <v>Iraq</v>
      </c>
      <c r="KX63" s="281" t="n">
        <f aca="false">$D63</f>
        <v>31</v>
      </c>
      <c r="KY63" s="280" t="str">
        <f aca="false">$E63</f>
        <v>Norway</v>
      </c>
      <c r="KZ63" s="284"/>
      <c r="LA63" s="284"/>
      <c r="LB63" s="288"/>
      <c r="LC63" s="281" t="str">
        <f aca="false">IF(($F63&lt;&gt;"")*($G63&lt;&gt;"")*(KZ63&lt;&gt;"")*(LA63&lt;&gt;""),($F63&gt;$G63)*(KZ63&gt;LA63)+($F63=$G63)*(KZ63=LA63)+($F63&lt;$G63)*(KZ63&lt;LA63),"")</f>
        <v/>
      </c>
      <c r="LD63" s="281" t="str">
        <f aca="false">IF((LC63&lt;&gt;""),IF(OR($F63&lt;&gt;$G63,PrSettings!$M$4="●"),(($F63-$G63)=(KZ63-LA63))*1,0),"")</f>
        <v/>
      </c>
      <c r="LE63" s="281" t="str">
        <f aca="false">IF((LC63&lt;&gt;""),($F63=KZ63)*($G63=LA63),"")</f>
        <v/>
      </c>
      <c r="LF63" s="281" t="str">
        <f aca="false">IF(LC63&lt;&gt;"",IF(ABS($F63-$G63)&gt;=PrSettings!$M$7,(ABS($F63-$G63-KZ63+LA63)&lt;=1)*1,IF(AND(LC63,$F63=$G63,$F63&gt;=PrSettings!$M$6),(ABS(KZ63-$F63)&lt;=1)*1,IF(AND(LC63,$F63+$G63&gt;=PrSettings!$M$8),(ABS(KZ63-$F63)+ABS(LA63-$G63)&lt;=1)*1,""))),"")</f>
        <v/>
      </c>
      <c r="LG63" s="289"/>
      <c r="LI63" s="279" t="n">
        <f aca="false">$B63</f>
        <v>57</v>
      </c>
      <c r="LJ63" s="280" t="str">
        <f aca="false">$C63</f>
        <v>Iraq</v>
      </c>
      <c r="LK63" s="281" t="n">
        <f aca="false">$D63</f>
        <v>31</v>
      </c>
      <c r="LL63" s="280" t="str">
        <f aca="false">$E63</f>
        <v>Norway</v>
      </c>
      <c r="LM63" s="284"/>
      <c r="LN63" s="284"/>
      <c r="LO63" s="288"/>
      <c r="LP63" s="281" t="str">
        <f aca="false">IF(($F63&lt;&gt;"")*($G63&lt;&gt;"")*(LM63&lt;&gt;"")*(LN63&lt;&gt;""),($F63&gt;$G63)*(LM63&gt;LN63)+($F63=$G63)*(LM63=LN63)+($F63&lt;$G63)*(LM63&lt;LN63),"")</f>
        <v/>
      </c>
      <c r="LQ63" s="281" t="str">
        <f aca="false">IF((LP63&lt;&gt;""),IF(OR($F63&lt;&gt;$G63,PrSettings!$M$4="●"),(($F63-$G63)=(LM63-LN63))*1,0),"")</f>
        <v/>
      </c>
      <c r="LR63" s="281" t="str">
        <f aca="false">IF((LP63&lt;&gt;""),($F63=LM63)*($G63=LN63),"")</f>
        <v/>
      </c>
      <c r="LS63" s="281" t="str">
        <f aca="false">IF(LP63&lt;&gt;"",IF(ABS($F63-$G63)&gt;=PrSettings!$M$7,(ABS($F63-$G63-LM63+LN63)&lt;=1)*1,IF(AND(LP63,$F63=$G63,$F63&gt;=PrSettings!$M$6),(ABS(LM63-$F63)&lt;=1)*1,IF(AND(LP63,$F63+$G63&gt;=PrSettings!$M$8),(ABS(LM63-$F63)+ABS(LN63-$G63)&lt;=1)*1,""))),"")</f>
        <v/>
      </c>
      <c r="LT63" s="289"/>
      <c r="LV63" s="279" t="n">
        <f aca="false">$B63</f>
        <v>57</v>
      </c>
      <c r="LW63" s="280" t="str">
        <f aca="false">$C63</f>
        <v>Iraq</v>
      </c>
      <c r="LX63" s="281" t="n">
        <f aca="false">$D63</f>
        <v>31</v>
      </c>
      <c r="LY63" s="280" t="str">
        <f aca="false">$E63</f>
        <v>Norway</v>
      </c>
      <c r="LZ63" s="284"/>
      <c r="MA63" s="284"/>
      <c r="MB63" s="288"/>
      <c r="MC63" s="281" t="str">
        <f aca="false">IF(($F63&lt;&gt;"")*($G63&lt;&gt;"")*(LZ63&lt;&gt;"")*(MA63&lt;&gt;""),($F63&gt;$G63)*(LZ63&gt;MA63)+($F63=$G63)*(LZ63=MA63)+($F63&lt;$G63)*(LZ63&lt;MA63),"")</f>
        <v/>
      </c>
      <c r="MD63" s="281" t="str">
        <f aca="false">IF((MC63&lt;&gt;""),IF(OR($F63&lt;&gt;$G63,PrSettings!$M$4="●"),(($F63-$G63)=(LZ63-MA63))*1,0),"")</f>
        <v/>
      </c>
      <c r="ME63" s="281" t="str">
        <f aca="false">IF((MC63&lt;&gt;""),($F63=LZ63)*($G63=MA63),"")</f>
        <v/>
      </c>
      <c r="MF63" s="281" t="str">
        <f aca="false">IF(MC63&lt;&gt;"",IF(ABS($F63-$G63)&gt;=PrSettings!$M$7,(ABS($F63-$G63-LZ63+MA63)&lt;=1)*1,IF(AND(MC63,$F63=$G63,$F63&gt;=PrSettings!$M$6),(ABS(LZ63-$F63)&lt;=1)*1,IF(AND(MC63,$F63+$G63&gt;=PrSettings!$M$8),(ABS(LZ63-$F63)+ABS(MA63-$G63)&lt;=1)*1,""))),"")</f>
        <v/>
      </c>
      <c r="MG63" s="289"/>
    </row>
    <row r="64" customFormat="false" ht="15.75" hidden="false" customHeight="false" outlineLevel="0" collapsed="false">
      <c r="B64" s="279" t="n">
        <f aca="false">INDEX(Groups!$C$7:$C$65,MATCH(C64,Groups!$D$7:$D$65,0))</f>
        <v>1</v>
      </c>
      <c r="C64" s="280" t="str">
        <f aca="false">CalcI!$P$24</f>
        <v>France</v>
      </c>
      <c r="D64" s="281" t="n">
        <f aca="false">INDEX(Groups!$C$7:$C$65,MATCH(E64,Groups!$D$7:$D$65,0))</f>
        <v>57</v>
      </c>
      <c r="E64" s="280" t="str">
        <f aca="false">CalcI!$Q$24</f>
        <v>Iraq</v>
      </c>
      <c r="F64" s="282" t="n">
        <f aca="false">CalcI!$R$24</f>
        <v>3</v>
      </c>
      <c r="G64" s="283" t="n">
        <f aca="false">CalcI!$S$24</f>
        <v>0</v>
      </c>
      <c r="I64" s="279" t="n">
        <f aca="false">$B64</f>
        <v>1</v>
      </c>
      <c r="J64" s="280" t="str">
        <f aca="false">$C64</f>
        <v>France</v>
      </c>
      <c r="K64" s="281" t="n">
        <f aca="false">$D64</f>
        <v>57</v>
      </c>
      <c r="L64" s="280" t="str">
        <f aca="false">$E64</f>
        <v>Iraq</v>
      </c>
      <c r="M64" s="284"/>
      <c r="N64" s="284"/>
      <c r="O64" s="288"/>
      <c r="P64" s="281" t="str">
        <f aca="false">IF(($F64&lt;&gt;"")*($G64&lt;&gt;"")*(M64&lt;&gt;"")*(N64&lt;&gt;""),($F64&gt;$G64)*(M64&gt;N64)+($F64=$G64)*(M64=N64)+($F64&lt;$G64)*(M64&lt;N64),"")</f>
        <v/>
      </c>
      <c r="Q64" s="281" t="str">
        <f aca="false">IF((P64&lt;&gt;""),IF(OR($F64&lt;&gt;$G64,PrSettings!$M$4="●"),(($F64-$G64)=(M64-N64))*1,0),"")</f>
        <v/>
      </c>
      <c r="R64" s="281" t="str">
        <f aca="false">IF((P64&lt;&gt;""),($F64=M64)*($G64=N64),"")</f>
        <v/>
      </c>
      <c r="S64" s="281" t="str">
        <f aca="false">IF(P64&lt;&gt;"",IF(ABS($F64-$G64)&gt;=PrSettings!$M$7,(ABS($F64-$G64-M64+N64)&lt;=1)*1,IF(AND(P64,$F64=$G64,$F64&gt;=PrSettings!$M$6),(ABS(M64-$F64)&lt;=1)*1,IF(AND(P64,$F64+$G64&gt;=PrSettings!$M$8),(ABS(M64-$F64)+ABS(N64-$G64)&lt;=1)*1,""))),"")</f>
        <v/>
      </c>
      <c r="T64" s="289"/>
      <c r="V64" s="279" t="n">
        <f aca="false">$B64</f>
        <v>1</v>
      </c>
      <c r="W64" s="280" t="str">
        <f aca="false">$C64</f>
        <v>France</v>
      </c>
      <c r="X64" s="281" t="n">
        <f aca="false">$D64</f>
        <v>57</v>
      </c>
      <c r="Y64" s="280" t="str">
        <f aca="false">$E64</f>
        <v>Iraq</v>
      </c>
      <c r="Z64" s="284"/>
      <c r="AA64" s="284"/>
      <c r="AB64" s="288"/>
      <c r="AC64" s="281" t="str">
        <f aca="false">IF(($F64&lt;&gt;"")*($G64&lt;&gt;"")*(Z64&lt;&gt;"")*(AA64&lt;&gt;""),($F64&gt;$G64)*(Z64&gt;AA64)+($F64=$G64)*(Z64=AA64)+($F64&lt;$G64)*(Z64&lt;AA64),"")</f>
        <v/>
      </c>
      <c r="AD64" s="281" t="str">
        <f aca="false">IF((AC64&lt;&gt;""),IF(OR($F64&lt;&gt;$G64,PrSettings!$M$4="●"),(($F64-$G64)=(Z64-AA64))*1,0),"")</f>
        <v/>
      </c>
      <c r="AE64" s="281" t="str">
        <f aca="false">IF((AC64&lt;&gt;""),($F64=Z64)*($G64=AA64),"")</f>
        <v/>
      </c>
      <c r="AF64" s="281" t="str">
        <f aca="false">IF(AC64&lt;&gt;"",IF(ABS($F64-$G64)&gt;=PrSettings!$M$7,(ABS($F64-$G64-Z64+AA64)&lt;=1)*1,IF(AND(AC64,$F64=$G64,$F64&gt;=PrSettings!$M$6),(ABS(Z64-$F64)&lt;=1)*1,IF(AND(AC64,$F64+$G64&gt;=PrSettings!$M$8),(ABS(Z64-$F64)+ABS(AA64-$G64)&lt;=1)*1,""))),"")</f>
        <v/>
      </c>
      <c r="AG64" s="289"/>
      <c r="AI64" s="279" t="n">
        <f aca="false">$B64</f>
        <v>1</v>
      </c>
      <c r="AJ64" s="280" t="str">
        <f aca="false">$C64</f>
        <v>France</v>
      </c>
      <c r="AK64" s="281" t="n">
        <f aca="false">$D64</f>
        <v>57</v>
      </c>
      <c r="AL64" s="280" t="str">
        <f aca="false">$E64</f>
        <v>Iraq</v>
      </c>
      <c r="AM64" s="284"/>
      <c r="AN64" s="284"/>
      <c r="AO64" s="288"/>
      <c r="AP64" s="281" t="str">
        <f aca="false">IF(($F64&lt;&gt;"")*($G64&lt;&gt;"")*(AM64&lt;&gt;"")*(AN64&lt;&gt;""),($F64&gt;$G64)*(AM64&gt;AN64)+($F64=$G64)*(AM64=AN64)+($F64&lt;$G64)*(AM64&lt;AN64),"")</f>
        <v/>
      </c>
      <c r="AQ64" s="281" t="str">
        <f aca="false">IF((AP64&lt;&gt;""),IF(OR($F64&lt;&gt;$G64,PrSettings!$M$4="●"),(($F64-$G64)=(AM64-AN64))*1,0),"")</f>
        <v/>
      </c>
      <c r="AR64" s="281" t="str">
        <f aca="false">IF((AP64&lt;&gt;""),($F64=AM64)*($G64=AN64),"")</f>
        <v/>
      </c>
      <c r="AS64" s="281" t="str">
        <f aca="false">IF(AP64&lt;&gt;"",IF(ABS($F64-$G64)&gt;=PrSettings!$M$7,(ABS($F64-$G64-AM64+AN64)&lt;=1)*1,IF(AND(AP64,$F64=$G64,$F64&gt;=PrSettings!$M$6),(ABS(AM64-$F64)&lt;=1)*1,IF(AND(AP64,$F64+$G64&gt;=PrSettings!$M$8),(ABS(AM64-$F64)+ABS(AN64-$G64)&lt;=1)*1,""))),"")</f>
        <v/>
      </c>
      <c r="AT64" s="289"/>
      <c r="AV64" s="279" t="n">
        <f aca="false">$B64</f>
        <v>1</v>
      </c>
      <c r="AW64" s="280" t="str">
        <f aca="false">$C64</f>
        <v>France</v>
      </c>
      <c r="AX64" s="281" t="n">
        <f aca="false">$D64</f>
        <v>57</v>
      </c>
      <c r="AY64" s="280" t="str">
        <f aca="false">$E64</f>
        <v>Iraq</v>
      </c>
      <c r="AZ64" s="284"/>
      <c r="BA64" s="284"/>
      <c r="BB64" s="288"/>
      <c r="BC64" s="281" t="str">
        <f aca="false">IF(($F64&lt;&gt;"")*($G64&lt;&gt;"")*(AZ64&lt;&gt;"")*(BA64&lt;&gt;""),($F64&gt;$G64)*(AZ64&gt;BA64)+($F64=$G64)*(AZ64=BA64)+($F64&lt;$G64)*(AZ64&lt;BA64),"")</f>
        <v/>
      </c>
      <c r="BD64" s="281" t="str">
        <f aca="false">IF((BC64&lt;&gt;""),IF(OR($F64&lt;&gt;$G64,PrSettings!$M$4="●"),(($F64-$G64)=(AZ64-BA64))*1,0),"")</f>
        <v/>
      </c>
      <c r="BE64" s="281" t="str">
        <f aca="false">IF((BC64&lt;&gt;""),($F64=AZ64)*($G64=BA64),"")</f>
        <v/>
      </c>
      <c r="BF64" s="281" t="str">
        <f aca="false">IF(BC64&lt;&gt;"",IF(ABS($F64-$G64)&gt;=PrSettings!$M$7,(ABS($F64-$G64-AZ64+BA64)&lt;=1)*1,IF(AND(BC64,$F64=$G64,$F64&gt;=PrSettings!$M$6),(ABS(AZ64-$F64)&lt;=1)*1,IF(AND(BC64,$F64+$G64&gt;=PrSettings!$M$8),(ABS(AZ64-$F64)+ABS(BA64-$G64)&lt;=1)*1,""))),"")</f>
        <v/>
      </c>
      <c r="BG64" s="289"/>
      <c r="BI64" s="279" t="n">
        <f aca="false">$B64</f>
        <v>1</v>
      </c>
      <c r="BJ64" s="280" t="str">
        <f aca="false">$C64</f>
        <v>France</v>
      </c>
      <c r="BK64" s="281" t="n">
        <f aca="false">$D64</f>
        <v>57</v>
      </c>
      <c r="BL64" s="280" t="str">
        <f aca="false">$E64</f>
        <v>Iraq</v>
      </c>
      <c r="BM64" s="284"/>
      <c r="BN64" s="284"/>
      <c r="BO64" s="288"/>
      <c r="BP64" s="281" t="str">
        <f aca="false">IF(($F64&lt;&gt;"")*($G64&lt;&gt;"")*(BM64&lt;&gt;"")*(BN64&lt;&gt;""),($F64&gt;$G64)*(BM64&gt;BN64)+($F64=$G64)*(BM64=BN64)+($F64&lt;$G64)*(BM64&lt;BN64),"")</f>
        <v/>
      </c>
      <c r="BQ64" s="281" t="str">
        <f aca="false">IF((BP64&lt;&gt;""),IF(OR($F64&lt;&gt;$G64,PrSettings!$M$4="●"),(($F64-$G64)=(BM64-BN64))*1,0),"")</f>
        <v/>
      </c>
      <c r="BR64" s="281" t="str">
        <f aca="false">IF((BP64&lt;&gt;""),($F64=BM64)*($G64=BN64),"")</f>
        <v/>
      </c>
      <c r="BS64" s="281" t="str">
        <f aca="false">IF(BP64&lt;&gt;"",IF(ABS($F64-$G64)&gt;=PrSettings!$M$7,(ABS($F64-$G64-BM64+BN64)&lt;=1)*1,IF(AND(BP64,$F64=$G64,$F64&gt;=PrSettings!$M$6),(ABS(BM64-$F64)&lt;=1)*1,IF(AND(BP64,$F64+$G64&gt;=PrSettings!$M$8),(ABS(BM64-$F64)+ABS(BN64-$G64)&lt;=1)*1,""))),"")</f>
        <v/>
      </c>
      <c r="BT64" s="289"/>
      <c r="BV64" s="279" t="n">
        <f aca="false">$B64</f>
        <v>1</v>
      </c>
      <c r="BW64" s="280" t="str">
        <f aca="false">$C64</f>
        <v>France</v>
      </c>
      <c r="BX64" s="281" t="n">
        <f aca="false">$D64</f>
        <v>57</v>
      </c>
      <c r="BY64" s="280" t="str">
        <f aca="false">$E64</f>
        <v>Iraq</v>
      </c>
      <c r="BZ64" s="284"/>
      <c r="CA64" s="284"/>
      <c r="CB64" s="288"/>
      <c r="CC64" s="281" t="str">
        <f aca="false">IF(($F64&lt;&gt;"")*($G64&lt;&gt;"")*(BZ64&lt;&gt;"")*(CA64&lt;&gt;""),($F64&gt;$G64)*(BZ64&gt;CA64)+($F64=$G64)*(BZ64=CA64)+($F64&lt;$G64)*(BZ64&lt;CA64),"")</f>
        <v/>
      </c>
      <c r="CD64" s="281" t="str">
        <f aca="false">IF((CC64&lt;&gt;""),IF(OR($F64&lt;&gt;$G64,PrSettings!$M$4="●"),(($F64-$G64)=(BZ64-CA64))*1,0),"")</f>
        <v/>
      </c>
      <c r="CE64" s="281" t="str">
        <f aca="false">IF((CC64&lt;&gt;""),($F64=BZ64)*($G64=CA64),"")</f>
        <v/>
      </c>
      <c r="CF64" s="281" t="str">
        <f aca="false">IF(CC64&lt;&gt;"",IF(ABS($F64-$G64)&gt;=PrSettings!$M$7,(ABS($F64-$G64-BZ64+CA64)&lt;=1)*1,IF(AND(CC64,$F64=$G64,$F64&gt;=PrSettings!$M$6),(ABS(BZ64-$F64)&lt;=1)*1,IF(AND(CC64,$F64+$G64&gt;=PrSettings!$M$8),(ABS(BZ64-$F64)+ABS(CA64-$G64)&lt;=1)*1,""))),"")</f>
        <v/>
      </c>
      <c r="CG64" s="289"/>
      <c r="CI64" s="279" t="n">
        <f aca="false">$B64</f>
        <v>1</v>
      </c>
      <c r="CJ64" s="280" t="str">
        <f aca="false">$C64</f>
        <v>France</v>
      </c>
      <c r="CK64" s="281" t="n">
        <f aca="false">$D64</f>
        <v>57</v>
      </c>
      <c r="CL64" s="280" t="str">
        <f aca="false">$E64</f>
        <v>Iraq</v>
      </c>
      <c r="CM64" s="284"/>
      <c r="CN64" s="284"/>
      <c r="CO64" s="288"/>
      <c r="CP64" s="281" t="str">
        <f aca="false">IF(($F64&lt;&gt;"")*($G64&lt;&gt;"")*(CM64&lt;&gt;"")*(CN64&lt;&gt;""),($F64&gt;$G64)*(CM64&gt;CN64)+($F64=$G64)*(CM64=CN64)+($F64&lt;$G64)*(CM64&lt;CN64),"")</f>
        <v/>
      </c>
      <c r="CQ64" s="281" t="str">
        <f aca="false">IF((CP64&lt;&gt;""),IF(OR($F64&lt;&gt;$G64,PrSettings!$M$4="●"),(($F64-$G64)=(CM64-CN64))*1,0),"")</f>
        <v/>
      </c>
      <c r="CR64" s="281" t="str">
        <f aca="false">IF((CP64&lt;&gt;""),($F64=CM64)*($G64=CN64),"")</f>
        <v/>
      </c>
      <c r="CS64" s="281" t="str">
        <f aca="false">IF(CP64&lt;&gt;"",IF(ABS($F64-$G64)&gt;=PrSettings!$M$7,(ABS($F64-$G64-CM64+CN64)&lt;=1)*1,IF(AND(CP64,$F64=$G64,$F64&gt;=PrSettings!$M$6),(ABS(CM64-$F64)&lt;=1)*1,IF(AND(CP64,$F64+$G64&gt;=PrSettings!$M$8),(ABS(CM64-$F64)+ABS(CN64-$G64)&lt;=1)*1,""))),"")</f>
        <v/>
      </c>
      <c r="CT64" s="289"/>
      <c r="CV64" s="279" t="n">
        <f aca="false">$B64</f>
        <v>1</v>
      </c>
      <c r="CW64" s="280" t="str">
        <f aca="false">$C64</f>
        <v>France</v>
      </c>
      <c r="CX64" s="281" t="n">
        <f aca="false">$D64</f>
        <v>57</v>
      </c>
      <c r="CY64" s="280" t="str">
        <f aca="false">$E64</f>
        <v>Iraq</v>
      </c>
      <c r="CZ64" s="284"/>
      <c r="DA64" s="284"/>
      <c r="DB64" s="288"/>
      <c r="DC64" s="281" t="str">
        <f aca="false">IF(($F64&lt;&gt;"")*($G64&lt;&gt;"")*(CZ64&lt;&gt;"")*(DA64&lt;&gt;""),($F64&gt;$G64)*(CZ64&gt;DA64)+($F64=$G64)*(CZ64=DA64)+($F64&lt;$G64)*(CZ64&lt;DA64),"")</f>
        <v/>
      </c>
      <c r="DD64" s="281" t="str">
        <f aca="false">IF((DC64&lt;&gt;""),IF(OR($F64&lt;&gt;$G64,PrSettings!$M$4="●"),(($F64-$G64)=(CZ64-DA64))*1,0),"")</f>
        <v/>
      </c>
      <c r="DE64" s="281" t="str">
        <f aca="false">IF((DC64&lt;&gt;""),($F64=CZ64)*($G64=DA64),"")</f>
        <v/>
      </c>
      <c r="DF64" s="281" t="str">
        <f aca="false">IF(DC64&lt;&gt;"",IF(ABS($F64-$G64)&gt;=PrSettings!$M$7,(ABS($F64-$G64-CZ64+DA64)&lt;=1)*1,IF(AND(DC64,$F64=$G64,$F64&gt;=PrSettings!$M$6),(ABS(CZ64-$F64)&lt;=1)*1,IF(AND(DC64,$F64+$G64&gt;=PrSettings!$M$8),(ABS(CZ64-$F64)+ABS(DA64-$G64)&lt;=1)*1,""))),"")</f>
        <v/>
      </c>
      <c r="DG64" s="289"/>
      <c r="DI64" s="279" t="n">
        <f aca="false">$B64</f>
        <v>1</v>
      </c>
      <c r="DJ64" s="280" t="str">
        <f aca="false">$C64</f>
        <v>France</v>
      </c>
      <c r="DK64" s="281" t="n">
        <f aca="false">$D64</f>
        <v>57</v>
      </c>
      <c r="DL64" s="280" t="str">
        <f aca="false">$E64</f>
        <v>Iraq</v>
      </c>
      <c r="DM64" s="284"/>
      <c r="DN64" s="284"/>
      <c r="DO64" s="288"/>
      <c r="DP64" s="281" t="str">
        <f aca="false">IF(($F64&lt;&gt;"")*($G64&lt;&gt;"")*(DM64&lt;&gt;"")*(DN64&lt;&gt;""),($F64&gt;$G64)*(DM64&gt;DN64)+($F64=$G64)*(DM64=DN64)+($F64&lt;$G64)*(DM64&lt;DN64),"")</f>
        <v/>
      </c>
      <c r="DQ64" s="281" t="str">
        <f aca="false">IF((DP64&lt;&gt;""),IF(OR($F64&lt;&gt;$G64,PrSettings!$M$4="●"),(($F64-$G64)=(DM64-DN64))*1,0),"")</f>
        <v/>
      </c>
      <c r="DR64" s="281" t="str">
        <f aca="false">IF((DP64&lt;&gt;""),($F64=DM64)*($G64=DN64),"")</f>
        <v/>
      </c>
      <c r="DS64" s="281" t="str">
        <f aca="false">IF(DP64&lt;&gt;"",IF(ABS($F64-$G64)&gt;=PrSettings!$M$7,(ABS($F64-$G64-DM64+DN64)&lt;=1)*1,IF(AND(DP64,$F64=$G64,$F64&gt;=PrSettings!$M$6),(ABS(DM64-$F64)&lt;=1)*1,IF(AND(DP64,$F64+$G64&gt;=PrSettings!$M$8),(ABS(DM64-$F64)+ABS(DN64-$G64)&lt;=1)*1,""))),"")</f>
        <v/>
      </c>
      <c r="DT64" s="289"/>
      <c r="DV64" s="279" t="n">
        <f aca="false">$B64</f>
        <v>1</v>
      </c>
      <c r="DW64" s="280" t="str">
        <f aca="false">$C64</f>
        <v>France</v>
      </c>
      <c r="DX64" s="281" t="n">
        <f aca="false">$D64</f>
        <v>57</v>
      </c>
      <c r="DY64" s="280" t="str">
        <f aca="false">$E64</f>
        <v>Iraq</v>
      </c>
      <c r="DZ64" s="284"/>
      <c r="EA64" s="284"/>
      <c r="EB64" s="288"/>
      <c r="EC64" s="281" t="str">
        <f aca="false">IF(($F64&lt;&gt;"")*($G64&lt;&gt;"")*(DZ64&lt;&gt;"")*(EA64&lt;&gt;""),($F64&gt;$G64)*(DZ64&gt;EA64)+($F64=$G64)*(DZ64=EA64)+($F64&lt;$G64)*(DZ64&lt;EA64),"")</f>
        <v/>
      </c>
      <c r="ED64" s="281" t="str">
        <f aca="false">IF((EC64&lt;&gt;""),IF(OR($F64&lt;&gt;$G64,PrSettings!$M$4="●"),(($F64-$G64)=(DZ64-EA64))*1,0),"")</f>
        <v/>
      </c>
      <c r="EE64" s="281" t="str">
        <f aca="false">IF((EC64&lt;&gt;""),($F64=DZ64)*($G64=EA64),"")</f>
        <v/>
      </c>
      <c r="EF64" s="281" t="str">
        <f aca="false">IF(EC64&lt;&gt;"",IF(ABS($F64-$G64)&gt;=PrSettings!$M$7,(ABS($F64-$G64-DZ64+EA64)&lt;=1)*1,IF(AND(EC64,$F64=$G64,$F64&gt;=PrSettings!$M$6),(ABS(DZ64-$F64)&lt;=1)*1,IF(AND(EC64,$F64+$G64&gt;=PrSettings!$M$8),(ABS(DZ64-$F64)+ABS(EA64-$G64)&lt;=1)*1,""))),"")</f>
        <v/>
      </c>
      <c r="EG64" s="289"/>
      <c r="EI64" s="279" t="n">
        <f aca="false">$B64</f>
        <v>1</v>
      </c>
      <c r="EJ64" s="280" t="str">
        <f aca="false">$C64</f>
        <v>France</v>
      </c>
      <c r="EK64" s="281" t="n">
        <f aca="false">$D64</f>
        <v>57</v>
      </c>
      <c r="EL64" s="280" t="str">
        <f aca="false">$E64</f>
        <v>Iraq</v>
      </c>
      <c r="EM64" s="284"/>
      <c r="EN64" s="284"/>
      <c r="EO64" s="288"/>
      <c r="EP64" s="281" t="str">
        <f aca="false">IF(($F64&lt;&gt;"")*($G64&lt;&gt;"")*(EM64&lt;&gt;"")*(EN64&lt;&gt;""),($F64&gt;$G64)*(EM64&gt;EN64)+($F64=$G64)*(EM64=EN64)+($F64&lt;$G64)*(EM64&lt;EN64),"")</f>
        <v/>
      </c>
      <c r="EQ64" s="281" t="str">
        <f aca="false">IF((EP64&lt;&gt;""),IF(OR($F64&lt;&gt;$G64,PrSettings!$M$4="●"),(($F64-$G64)=(EM64-EN64))*1,0),"")</f>
        <v/>
      </c>
      <c r="ER64" s="281" t="str">
        <f aca="false">IF((EP64&lt;&gt;""),($F64=EM64)*($G64=EN64),"")</f>
        <v/>
      </c>
      <c r="ES64" s="281" t="str">
        <f aca="false">IF(EP64&lt;&gt;"",IF(ABS($F64-$G64)&gt;=PrSettings!$M$7,(ABS($F64-$G64-EM64+EN64)&lt;=1)*1,IF(AND(EP64,$F64=$G64,$F64&gt;=PrSettings!$M$6),(ABS(EM64-$F64)&lt;=1)*1,IF(AND(EP64,$F64+$G64&gt;=PrSettings!$M$8),(ABS(EM64-$F64)+ABS(EN64-$G64)&lt;=1)*1,""))),"")</f>
        <v/>
      </c>
      <c r="ET64" s="289"/>
      <c r="EV64" s="279" t="n">
        <f aca="false">$B64</f>
        <v>1</v>
      </c>
      <c r="EW64" s="280" t="str">
        <f aca="false">$C64</f>
        <v>France</v>
      </c>
      <c r="EX64" s="281" t="n">
        <f aca="false">$D64</f>
        <v>57</v>
      </c>
      <c r="EY64" s="280" t="str">
        <f aca="false">$E64</f>
        <v>Iraq</v>
      </c>
      <c r="EZ64" s="284"/>
      <c r="FA64" s="284"/>
      <c r="FB64" s="288"/>
      <c r="FC64" s="281" t="str">
        <f aca="false">IF(($F64&lt;&gt;"")*($G64&lt;&gt;"")*(EZ64&lt;&gt;"")*(FA64&lt;&gt;""),($F64&gt;$G64)*(EZ64&gt;FA64)+($F64=$G64)*(EZ64=FA64)+($F64&lt;$G64)*(EZ64&lt;FA64),"")</f>
        <v/>
      </c>
      <c r="FD64" s="281" t="str">
        <f aca="false">IF((FC64&lt;&gt;""),IF(OR($F64&lt;&gt;$G64,PrSettings!$M$4="●"),(($F64-$G64)=(EZ64-FA64))*1,0),"")</f>
        <v/>
      </c>
      <c r="FE64" s="281" t="str">
        <f aca="false">IF((FC64&lt;&gt;""),($F64=EZ64)*($G64=FA64),"")</f>
        <v/>
      </c>
      <c r="FF64" s="281" t="str">
        <f aca="false">IF(FC64&lt;&gt;"",IF(ABS($F64-$G64)&gt;=PrSettings!$M$7,(ABS($F64-$G64-EZ64+FA64)&lt;=1)*1,IF(AND(FC64,$F64=$G64,$F64&gt;=PrSettings!$M$6),(ABS(EZ64-$F64)&lt;=1)*1,IF(AND(FC64,$F64+$G64&gt;=PrSettings!$M$8),(ABS(EZ64-$F64)+ABS(FA64-$G64)&lt;=1)*1,""))),"")</f>
        <v/>
      </c>
      <c r="FG64" s="289"/>
      <c r="FI64" s="279" t="n">
        <f aca="false">$B64</f>
        <v>1</v>
      </c>
      <c r="FJ64" s="280" t="str">
        <f aca="false">$C64</f>
        <v>France</v>
      </c>
      <c r="FK64" s="281" t="n">
        <f aca="false">$D64</f>
        <v>57</v>
      </c>
      <c r="FL64" s="280" t="str">
        <f aca="false">$E64</f>
        <v>Iraq</v>
      </c>
      <c r="FM64" s="284"/>
      <c r="FN64" s="284"/>
      <c r="FO64" s="288"/>
      <c r="FP64" s="281" t="str">
        <f aca="false">IF(($F64&lt;&gt;"")*($G64&lt;&gt;"")*(FM64&lt;&gt;"")*(FN64&lt;&gt;""),($F64&gt;$G64)*(FM64&gt;FN64)+($F64=$G64)*(FM64=FN64)+($F64&lt;$G64)*(FM64&lt;FN64),"")</f>
        <v/>
      </c>
      <c r="FQ64" s="281" t="str">
        <f aca="false">IF((FP64&lt;&gt;""),IF(OR($F64&lt;&gt;$G64,PrSettings!$M$4="●"),(($F64-$G64)=(FM64-FN64))*1,0),"")</f>
        <v/>
      </c>
      <c r="FR64" s="281" t="str">
        <f aca="false">IF((FP64&lt;&gt;""),($F64=FM64)*($G64=FN64),"")</f>
        <v/>
      </c>
      <c r="FS64" s="281" t="str">
        <f aca="false">IF(FP64&lt;&gt;"",IF(ABS($F64-$G64)&gt;=PrSettings!$M$7,(ABS($F64-$G64-FM64+FN64)&lt;=1)*1,IF(AND(FP64,$F64=$G64,$F64&gt;=PrSettings!$M$6),(ABS(FM64-$F64)&lt;=1)*1,IF(AND(FP64,$F64+$G64&gt;=PrSettings!$M$8),(ABS(FM64-$F64)+ABS(FN64-$G64)&lt;=1)*1,""))),"")</f>
        <v/>
      </c>
      <c r="FT64" s="289"/>
      <c r="FV64" s="279" t="n">
        <f aca="false">$B64</f>
        <v>1</v>
      </c>
      <c r="FW64" s="280" t="str">
        <f aca="false">$C64</f>
        <v>France</v>
      </c>
      <c r="FX64" s="281" t="n">
        <f aca="false">$D64</f>
        <v>57</v>
      </c>
      <c r="FY64" s="280" t="str">
        <f aca="false">$E64</f>
        <v>Iraq</v>
      </c>
      <c r="FZ64" s="284"/>
      <c r="GA64" s="284"/>
      <c r="GB64" s="288"/>
      <c r="GC64" s="281" t="str">
        <f aca="false">IF(($F64&lt;&gt;"")*($G64&lt;&gt;"")*(FZ64&lt;&gt;"")*(GA64&lt;&gt;""),($F64&gt;$G64)*(FZ64&gt;GA64)+($F64=$G64)*(FZ64=GA64)+($F64&lt;$G64)*(FZ64&lt;GA64),"")</f>
        <v/>
      </c>
      <c r="GD64" s="281" t="str">
        <f aca="false">IF((GC64&lt;&gt;""),IF(OR($F64&lt;&gt;$G64,PrSettings!$M$4="●"),(($F64-$G64)=(FZ64-GA64))*1,0),"")</f>
        <v/>
      </c>
      <c r="GE64" s="281" t="str">
        <f aca="false">IF((GC64&lt;&gt;""),($F64=FZ64)*($G64=GA64),"")</f>
        <v/>
      </c>
      <c r="GF64" s="281" t="str">
        <f aca="false">IF(GC64&lt;&gt;"",IF(ABS($F64-$G64)&gt;=PrSettings!$M$7,(ABS($F64-$G64-FZ64+GA64)&lt;=1)*1,IF(AND(GC64,$F64=$G64,$F64&gt;=PrSettings!$M$6),(ABS(FZ64-$F64)&lt;=1)*1,IF(AND(GC64,$F64+$G64&gt;=PrSettings!$M$8),(ABS(FZ64-$F64)+ABS(GA64-$G64)&lt;=1)*1,""))),"")</f>
        <v/>
      </c>
      <c r="GG64" s="289"/>
      <c r="GI64" s="279" t="n">
        <f aca="false">$B64</f>
        <v>1</v>
      </c>
      <c r="GJ64" s="280" t="str">
        <f aca="false">$C64</f>
        <v>France</v>
      </c>
      <c r="GK64" s="281" t="n">
        <f aca="false">$D64</f>
        <v>57</v>
      </c>
      <c r="GL64" s="280" t="str">
        <f aca="false">$E64</f>
        <v>Iraq</v>
      </c>
      <c r="GM64" s="284"/>
      <c r="GN64" s="284"/>
      <c r="GO64" s="288"/>
      <c r="GP64" s="281" t="str">
        <f aca="false">IF(($F64&lt;&gt;"")*($G64&lt;&gt;"")*(GM64&lt;&gt;"")*(GN64&lt;&gt;""),($F64&gt;$G64)*(GM64&gt;GN64)+($F64=$G64)*(GM64=GN64)+($F64&lt;$G64)*(GM64&lt;GN64),"")</f>
        <v/>
      </c>
      <c r="GQ64" s="281" t="str">
        <f aca="false">IF((GP64&lt;&gt;""),IF(OR($F64&lt;&gt;$G64,PrSettings!$M$4="●"),(($F64-$G64)=(GM64-GN64))*1,0),"")</f>
        <v/>
      </c>
      <c r="GR64" s="281" t="str">
        <f aca="false">IF((GP64&lt;&gt;""),($F64=GM64)*($G64=GN64),"")</f>
        <v/>
      </c>
      <c r="GS64" s="281" t="str">
        <f aca="false">IF(GP64&lt;&gt;"",IF(ABS($F64-$G64)&gt;=PrSettings!$M$7,(ABS($F64-$G64-GM64+GN64)&lt;=1)*1,IF(AND(GP64,$F64=$G64,$F64&gt;=PrSettings!$M$6),(ABS(GM64-$F64)&lt;=1)*1,IF(AND(GP64,$F64+$G64&gt;=PrSettings!$M$8),(ABS(GM64-$F64)+ABS(GN64-$G64)&lt;=1)*1,""))),"")</f>
        <v/>
      </c>
      <c r="GT64" s="289"/>
      <c r="GV64" s="279" t="n">
        <f aca="false">$B64</f>
        <v>1</v>
      </c>
      <c r="GW64" s="280" t="str">
        <f aca="false">$C64</f>
        <v>France</v>
      </c>
      <c r="GX64" s="281" t="n">
        <f aca="false">$D64</f>
        <v>57</v>
      </c>
      <c r="GY64" s="280" t="str">
        <f aca="false">$E64</f>
        <v>Iraq</v>
      </c>
      <c r="GZ64" s="284"/>
      <c r="HA64" s="284"/>
      <c r="HB64" s="288"/>
      <c r="HC64" s="281" t="str">
        <f aca="false">IF(($F64&lt;&gt;"")*($G64&lt;&gt;"")*(GZ64&lt;&gt;"")*(HA64&lt;&gt;""),($F64&gt;$G64)*(GZ64&gt;HA64)+($F64=$G64)*(GZ64=HA64)+($F64&lt;$G64)*(GZ64&lt;HA64),"")</f>
        <v/>
      </c>
      <c r="HD64" s="281" t="str">
        <f aca="false">IF((HC64&lt;&gt;""),IF(OR($F64&lt;&gt;$G64,PrSettings!$M$4="●"),(($F64-$G64)=(GZ64-HA64))*1,0),"")</f>
        <v/>
      </c>
      <c r="HE64" s="281" t="str">
        <f aca="false">IF((HC64&lt;&gt;""),($F64=GZ64)*($G64=HA64),"")</f>
        <v/>
      </c>
      <c r="HF64" s="281" t="str">
        <f aca="false">IF(HC64&lt;&gt;"",IF(ABS($F64-$G64)&gt;=PrSettings!$M$7,(ABS($F64-$G64-GZ64+HA64)&lt;=1)*1,IF(AND(HC64,$F64=$G64,$F64&gt;=PrSettings!$M$6),(ABS(GZ64-$F64)&lt;=1)*1,IF(AND(HC64,$F64+$G64&gt;=PrSettings!$M$8),(ABS(GZ64-$F64)+ABS(HA64-$G64)&lt;=1)*1,""))),"")</f>
        <v/>
      </c>
      <c r="HG64" s="289"/>
      <c r="HI64" s="279" t="n">
        <f aca="false">$B64</f>
        <v>1</v>
      </c>
      <c r="HJ64" s="280" t="str">
        <f aca="false">$C64</f>
        <v>France</v>
      </c>
      <c r="HK64" s="281" t="n">
        <f aca="false">$D64</f>
        <v>57</v>
      </c>
      <c r="HL64" s="280" t="str">
        <f aca="false">$E64</f>
        <v>Iraq</v>
      </c>
      <c r="HM64" s="284"/>
      <c r="HN64" s="284"/>
      <c r="HO64" s="288"/>
      <c r="HP64" s="281" t="str">
        <f aca="false">IF(($F64&lt;&gt;"")*($G64&lt;&gt;"")*(HM64&lt;&gt;"")*(HN64&lt;&gt;""),($F64&gt;$G64)*(HM64&gt;HN64)+($F64=$G64)*(HM64=HN64)+($F64&lt;$G64)*(HM64&lt;HN64),"")</f>
        <v/>
      </c>
      <c r="HQ64" s="281" t="str">
        <f aca="false">IF((HP64&lt;&gt;""),IF(OR($F64&lt;&gt;$G64,PrSettings!$M$4="●"),(($F64-$G64)=(HM64-HN64))*1,0),"")</f>
        <v/>
      </c>
      <c r="HR64" s="281" t="str">
        <f aca="false">IF((HP64&lt;&gt;""),($F64=HM64)*($G64=HN64),"")</f>
        <v/>
      </c>
      <c r="HS64" s="281" t="str">
        <f aca="false">IF(HP64&lt;&gt;"",IF(ABS($F64-$G64)&gt;=PrSettings!$M$7,(ABS($F64-$G64-HM64+HN64)&lt;=1)*1,IF(AND(HP64,$F64=$G64,$F64&gt;=PrSettings!$M$6),(ABS(HM64-$F64)&lt;=1)*1,IF(AND(HP64,$F64+$G64&gt;=PrSettings!$M$8),(ABS(HM64-$F64)+ABS(HN64-$G64)&lt;=1)*1,""))),"")</f>
        <v/>
      </c>
      <c r="HT64" s="289"/>
      <c r="HV64" s="279" t="n">
        <f aca="false">$B64</f>
        <v>1</v>
      </c>
      <c r="HW64" s="280" t="str">
        <f aca="false">$C64</f>
        <v>France</v>
      </c>
      <c r="HX64" s="281" t="n">
        <f aca="false">$D64</f>
        <v>57</v>
      </c>
      <c r="HY64" s="280" t="str">
        <f aca="false">$E64</f>
        <v>Iraq</v>
      </c>
      <c r="HZ64" s="284"/>
      <c r="IA64" s="284"/>
      <c r="IB64" s="288"/>
      <c r="IC64" s="281" t="str">
        <f aca="false">IF(($F64&lt;&gt;"")*($G64&lt;&gt;"")*(HZ64&lt;&gt;"")*(IA64&lt;&gt;""),($F64&gt;$G64)*(HZ64&gt;IA64)+($F64=$G64)*(HZ64=IA64)+($F64&lt;$G64)*(HZ64&lt;IA64),"")</f>
        <v/>
      </c>
      <c r="ID64" s="281" t="str">
        <f aca="false">IF((IC64&lt;&gt;""),IF(OR($F64&lt;&gt;$G64,PrSettings!$M$4="●"),(($F64-$G64)=(HZ64-IA64))*1,0),"")</f>
        <v/>
      </c>
      <c r="IE64" s="281" t="str">
        <f aca="false">IF((IC64&lt;&gt;""),($F64=HZ64)*($G64=IA64),"")</f>
        <v/>
      </c>
      <c r="IF64" s="281" t="str">
        <f aca="false">IF(IC64&lt;&gt;"",IF(ABS($F64-$G64)&gt;=PrSettings!$M$7,(ABS($F64-$G64-HZ64+IA64)&lt;=1)*1,IF(AND(IC64,$F64=$G64,$F64&gt;=PrSettings!$M$6),(ABS(HZ64-$F64)&lt;=1)*1,IF(AND(IC64,$F64+$G64&gt;=PrSettings!$M$8),(ABS(HZ64-$F64)+ABS(IA64-$G64)&lt;=1)*1,""))),"")</f>
        <v/>
      </c>
      <c r="IG64" s="289"/>
      <c r="II64" s="279" t="n">
        <f aca="false">$B64</f>
        <v>1</v>
      </c>
      <c r="IJ64" s="280" t="str">
        <f aca="false">$C64</f>
        <v>France</v>
      </c>
      <c r="IK64" s="281" t="n">
        <f aca="false">$D64</f>
        <v>57</v>
      </c>
      <c r="IL64" s="280" t="str">
        <f aca="false">$E64</f>
        <v>Iraq</v>
      </c>
      <c r="IM64" s="284"/>
      <c r="IN64" s="284"/>
      <c r="IO64" s="288"/>
      <c r="IP64" s="281" t="str">
        <f aca="false">IF(($F64&lt;&gt;"")*($G64&lt;&gt;"")*(IM64&lt;&gt;"")*(IN64&lt;&gt;""),($F64&gt;$G64)*(IM64&gt;IN64)+($F64=$G64)*(IM64=IN64)+($F64&lt;$G64)*(IM64&lt;IN64),"")</f>
        <v/>
      </c>
      <c r="IQ64" s="281" t="str">
        <f aca="false">IF((IP64&lt;&gt;""),IF(OR($F64&lt;&gt;$G64,PrSettings!$M$4="●"),(($F64-$G64)=(IM64-IN64))*1,0),"")</f>
        <v/>
      </c>
      <c r="IR64" s="281" t="str">
        <f aca="false">IF((IP64&lt;&gt;""),($F64=IM64)*($G64=IN64),"")</f>
        <v/>
      </c>
      <c r="IS64" s="281" t="str">
        <f aca="false">IF(IP64&lt;&gt;"",IF(ABS($F64-$G64)&gt;=PrSettings!$M$7,(ABS($F64-$G64-IM64+IN64)&lt;=1)*1,IF(AND(IP64,$F64=$G64,$F64&gt;=PrSettings!$M$6),(ABS(IM64-$F64)&lt;=1)*1,IF(AND(IP64,$F64+$G64&gt;=PrSettings!$M$8),(ABS(IM64-$F64)+ABS(IN64-$G64)&lt;=1)*1,""))),"")</f>
        <v/>
      </c>
      <c r="IT64" s="289"/>
      <c r="IV64" s="279" t="n">
        <f aca="false">$B64</f>
        <v>1</v>
      </c>
      <c r="IW64" s="280" t="str">
        <f aca="false">$C64</f>
        <v>France</v>
      </c>
      <c r="IX64" s="281" t="n">
        <f aca="false">$D64</f>
        <v>57</v>
      </c>
      <c r="IY64" s="280" t="str">
        <f aca="false">$E64</f>
        <v>Iraq</v>
      </c>
      <c r="IZ64" s="284"/>
      <c r="JA64" s="284"/>
      <c r="JB64" s="288"/>
      <c r="JC64" s="281" t="str">
        <f aca="false">IF(($F64&lt;&gt;"")*($G64&lt;&gt;"")*(IZ64&lt;&gt;"")*(JA64&lt;&gt;""),($F64&gt;$G64)*(IZ64&gt;JA64)+($F64=$G64)*(IZ64=JA64)+($F64&lt;$G64)*(IZ64&lt;JA64),"")</f>
        <v/>
      </c>
      <c r="JD64" s="281" t="str">
        <f aca="false">IF((JC64&lt;&gt;""),IF(OR($F64&lt;&gt;$G64,PrSettings!$M$4="●"),(($F64-$G64)=(IZ64-JA64))*1,0),"")</f>
        <v/>
      </c>
      <c r="JE64" s="281" t="str">
        <f aca="false">IF((JC64&lt;&gt;""),($F64=IZ64)*($G64=JA64),"")</f>
        <v/>
      </c>
      <c r="JF64" s="281" t="str">
        <f aca="false">IF(JC64&lt;&gt;"",IF(ABS($F64-$G64)&gt;=PrSettings!$M$7,(ABS($F64-$G64-IZ64+JA64)&lt;=1)*1,IF(AND(JC64,$F64=$G64,$F64&gt;=PrSettings!$M$6),(ABS(IZ64-$F64)&lt;=1)*1,IF(AND(JC64,$F64+$G64&gt;=PrSettings!$M$8),(ABS(IZ64-$F64)+ABS(JA64-$G64)&lt;=1)*1,""))),"")</f>
        <v/>
      </c>
      <c r="JG64" s="289"/>
      <c r="JI64" s="279" t="n">
        <f aca="false">$B64</f>
        <v>1</v>
      </c>
      <c r="JJ64" s="280" t="str">
        <f aca="false">$C64</f>
        <v>France</v>
      </c>
      <c r="JK64" s="281" t="n">
        <f aca="false">$D64</f>
        <v>57</v>
      </c>
      <c r="JL64" s="280" t="str">
        <f aca="false">$E64</f>
        <v>Iraq</v>
      </c>
      <c r="JM64" s="284"/>
      <c r="JN64" s="284"/>
      <c r="JO64" s="288"/>
      <c r="JP64" s="281" t="str">
        <f aca="false">IF(($F64&lt;&gt;"")*($G64&lt;&gt;"")*(JM64&lt;&gt;"")*(JN64&lt;&gt;""),($F64&gt;$G64)*(JM64&gt;JN64)+($F64=$G64)*(JM64=JN64)+($F64&lt;$G64)*(JM64&lt;JN64),"")</f>
        <v/>
      </c>
      <c r="JQ64" s="281" t="str">
        <f aca="false">IF((JP64&lt;&gt;""),IF(OR($F64&lt;&gt;$G64,PrSettings!$M$4="●"),(($F64-$G64)=(JM64-JN64))*1,0),"")</f>
        <v/>
      </c>
      <c r="JR64" s="281" t="str">
        <f aca="false">IF((JP64&lt;&gt;""),($F64=JM64)*($G64=JN64),"")</f>
        <v/>
      </c>
      <c r="JS64" s="281" t="str">
        <f aca="false">IF(JP64&lt;&gt;"",IF(ABS($F64-$G64)&gt;=PrSettings!$M$7,(ABS($F64-$G64-JM64+JN64)&lt;=1)*1,IF(AND(JP64,$F64=$G64,$F64&gt;=PrSettings!$M$6),(ABS(JM64-$F64)&lt;=1)*1,IF(AND(JP64,$F64+$G64&gt;=PrSettings!$M$8),(ABS(JM64-$F64)+ABS(JN64-$G64)&lt;=1)*1,""))),"")</f>
        <v/>
      </c>
      <c r="JT64" s="289"/>
      <c r="JV64" s="279" t="n">
        <f aca="false">$B64</f>
        <v>1</v>
      </c>
      <c r="JW64" s="280" t="str">
        <f aca="false">$C64</f>
        <v>France</v>
      </c>
      <c r="JX64" s="281" t="n">
        <f aca="false">$D64</f>
        <v>57</v>
      </c>
      <c r="JY64" s="280" t="str">
        <f aca="false">$E64</f>
        <v>Iraq</v>
      </c>
      <c r="JZ64" s="284"/>
      <c r="KA64" s="284"/>
      <c r="KB64" s="288"/>
      <c r="KC64" s="281" t="str">
        <f aca="false">IF(($F64&lt;&gt;"")*($G64&lt;&gt;"")*(JZ64&lt;&gt;"")*(KA64&lt;&gt;""),($F64&gt;$G64)*(JZ64&gt;KA64)+($F64=$G64)*(JZ64=KA64)+($F64&lt;$G64)*(JZ64&lt;KA64),"")</f>
        <v/>
      </c>
      <c r="KD64" s="281" t="str">
        <f aca="false">IF((KC64&lt;&gt;""),IF(OR($F64&lt;&gt;$G64,PrSettings!$M$4="●"),(($F64-$G64)=(JZ64-KA64))*1,0),"")</f>
        <v/>
      </c>
      <c r="KE64" s="281" t="str">
        <f aca="false">IF((KC64&lt;&gt;""),($F64=JZ64)*($G64=KA64),"")</f>
        <v/>
      </c>
      <c r="KF64" s="281" t="str">
        <f aca="false">IF(KC64&lt;&gt;"",IF(ABS($F64-$G64)&gt;=PrSettings!$M$7,(ABS($F64-$G64-JZ64+KA64)&lt;=1)*1,IF(AND(KC64,$F64=$G64,$F64&gt;=PrSettings!$M$6),(ABS(JZ64-$F64)&lt;=1)*1,IF(AND(KC64,$F64+$G64&gt;=PrSettings!$M$8),(ABS(JZ64-$F64)+ABS(KA64-$G64)&lt;=1)*1,""))),"")</f>
        <v/>
      </c>
      <c r="KG64" s="289"/>
      <c r="KI64" s="279" t="n">
        <f aca="false">$B64</f>
        <v>1</v>
      </c>
      <c r="KJ64" s="280" t="str">
        <f aca="false">$C64</f>
        <v>France</v>
      </c>
      <c r="KK64" s="281" t="n">
        <f aca="false">$D64</f>
        <v>57</v>
      </c>
      <c r="KL64" s="280" t="str">
        <f aca="false">$E64</f>
        <v>Iraq</v>
      </c>
      <c r="KM64" s="284"/>
      <c r="KN64" s="284"/>
      <c r="KO64" s="288"/>
      <c r="KP64" s="281" t="str">
        <f aca="false">IF(($F64&lt;&gt;"")*($G64&lt;&gt;"")*(KM64&lt;&gt;"")*(KN64&lt;&gt;""),($F64&gt;$G64)*(KM64&gt;KN64)+($F64=$G64)*(KM64=KN64)+($F64&lt;$G64)*(KM64&lt;KN64),"")</f>
        <v/>
      </c>
      <c r="KQ64" s="281" t="str">
        <f aca="false">IF((KP64&lt;&gt;""),IF(OR($F64&lt;&gt;$G64,PrSettings!$M$4="●"),(($F64-$G64)=(KM64-KN64))*1,0),"")</f>
        <v/>
      </c>
      <c r="KR64" s="281" t="str">
        <f aca="false">IF((KP64&lt;&gt;""),($F64=KM64)*($G64=KN64),"")</f>
        <v/>
      </c>
      <c r="KS64" s="281" t="str">
        <f aca="false">IF(KP64&lt;&gt;"",IF(ABS($F64-$G64)&gt;=PrSettings!$M$7,(ABS($F64-$G64-KM64+KN64)&lt;=1)*1,IF(AND(KP64,$F64=$G64,$F64&gt;=PrSettings!$M$6),(ABS(KM64-$F64)&lt;=1)*1,IF(AND(KP64,$F64+$G64&gt;=PrSettings!$M$8),(ABS(KM64-$F64)+ABS(KN64-$G64)&lt;=1)*1,""))),"")</f>
        <v/>
      </c>
      <c r="KT64" s="289"/>
      <c r="KV64" s="279" t="n">
        <f aca="false">$B64</f>
        <v>1</v>
      </c>
      <c r="KW64" s="280" t="str">
        <f aca="false">$C64</f>
        <v>France</v>
      </c>
      <c r="KX64" s="281" t="n">
        <f aca="false">$D64</f>
        <v>57</v>
      </c>
      <c r="KY64" s="280" t="str">
        <f aca="false">$E64</f>
        <v>Iraq</v>
      </c>
      <c r="KZ64" s="284"/>
      <c r="LA64" s="284"/>
      <c r="LB64" s="288"/>
      <c r="LC64" s="281" t="str">
        <f aca="false">IF(($F64&lt;&gt;"")*($G64&lt;&gt;"")*(KZ64&lt;&gt;"")*(LA64&lt;&gt;""),($F64&gt;$G64)*(KZ64&gt;LA64)+($F64=$G64)*(KZ64=LA64)+($F64&lt;$G64)*(KZ64&lt;LA64),"")</f>
        <v/>
      </c>
      <c r="LD64" s="281" t="str">
        <f aca="false">IF((LC64&lt;&gt;""),IF(OR($F64&lt;&gt;$G64,PrSettings!$M$4="●"),(($F64-$G64)=(KZ64-LA64))*1,0),"")</f>
        <v/>
      </c>
      <c r="LE64" s="281" t="str">
        <f aca="false">IF((LC64&lt;&gt;""),($F64=KZ64)*($G64=LA64),"")</f>
        <v/>
      </c>
      <c r="LF64" s="281" t="str">
        <f aca="false">IF(LC64&lt;&gt;"",IF(ABS($F64-$G64)&gt;=PrSettings!$M$7,(ABS($F64-$G64-KZ64+LA64)&lt;=1)*1,IF(AND(LC64,$F64=$G64,$F64&gt;=PrSettings!$M$6),(ABS(KZ64-$F64)&lt;=1)*1,IF(AND(LC64,$F64+$G64&gt;=PrSettings!$M$8),(ABS(KZ64-$F64)+ABS(LA64-$G64)&lt;=1)*1,""))),"")</f>
        <v/>
      </c>
      <c r="LG64" s="289"/>
      <c r="LI64" s="279" t="n">
        <f aca="false">$B64</f>
        <v>1</v>
      </c>
      <c r="LJ64" s="280" t="str">
        <f aca="false">$C64</f>
        <v>France</v>
      </c>
      <c r="LK64" s="281" t="n">
        <f aca="false">$D64</f>
        <v>57</v>
      </c>
      <c r="LL64" s="280" t="str">
        <f aca="false">$E64</f>
        <v>Iraq</v>
      </c>
      <c r="LM64" s="284"/>
      <c r="LN64" s="284"/>
      <c r="LO64" s="288"/>
      <c r="LP64" s="281" t="str">
        <f aca="false">IF(($F64&lt;&gt;"")*($G64&lt;&gt;"")*(LM64&lt;&gt;"")*(LN64&lt;&gt;""),($F64&gt;$G64)*(LM64&gt;LN64)+($F64=$G64)*(LM64=LN64)+($F64&lt;$G64)*(LM64&lt;LN64),"")</f>
        <v/>
      </c>
      <c r="LQ64" s="281" t="str">
        <f aca="false">IF((LP64&lt;&gt;""),IF(OR($F64&lt;&gt;$G64,PrSettings!$M$4="●"),(($F64-$G64)=(LM64-LN64))*1,0),"")</f>
        <v/>
      </c>
      <c r="LR64" s="281" t="str">
        <f aca="false">IF((LP64&lt;&gt;""),($F64=LM64)*($G64=LN64),"")</f>
        <v/>
      </c>
      <c r="LS64" s="281" t="str">
        <f aca="false">IF(LP64&lt;&gt;"",IF(ABS($F64-$G64)&gt;=PrSettings!$M$7,(ABS($F64-$G64-LM64+LN64)&lt;=1)*1,IF(AND(LP64,$F64=$G64,$F64&gt;=PrSettings!$M$6),(ABS(LM64-$F64)&lt;=1)*1,IF(AND(LP64,$F64+$G64&gt;=PrSettings!$M$8),(ABS(LM64-$F64)+ABS(LN64-$G64)&lt;=1)*1,""))),"")</f>
        <v/>
      </c>
      <c r="LT64" s="289"/>
      <c r="LV64" s="279" t="n">
        <f aca="false">$B64</f>
        <v>1</v>
      </c>
      <c r="LW64" s="280" t="str">
        <f aca="false">$C64</f>
        <v>France</v>
      </c>
      <c r="LX64" s="281" t="n">
        <f aca="false">$D64</f>
        <v>57</v>
      </c>
      <c r="LY64" s="280" t="str">
        <f aca="false">$E64</f>
        <v>Iraq</v>
      </c>
      <c r="LZ64" s="284"/>
      <c r="MA64" s="284"/>
      <c r="MB64" s="288"/>
      <c r="MC64" s="281" t="str">
        <f aca="false">IF(($F64&lt;&gt;"")*($G64&lt;&gt;"")*(LZ64&lt;&gt;"")*(MA64&lt;&gt;""),($F64&gt;$G64)*(LZ64&gt;MA64)+($F64=$G64)*(LZ64=MA64)+($F64&lt;$G64)*(LZ64&lt;MA64),"")</f>
        <v/>
      </c>
      <c r="MD64" s="281" t="str">
        <f aca="false">IF((MC64&lt;&gt;""),IF(OR($F64&lt;&gt;$G64,PrSettings!$M$4="●"),(($F64-$G64)=(LZ64-MA64))*1,0),"")</f>
        <v/>
      </c>
      <c r="ME64" s="281" t="str">
        <f aca="false">IF((MC64&lt;&gt;""),($F64=LZ64)*($G64=MA64),"")</f>
        <v/>
      </c>
      <c r="MF64" s="281" t="str">
        <f aca="false">IF(MC64&lt;&gt;"",IF(ABS($F64-$G64)&gt;=PrSettings!$M$7,(ABS($F64-$G64-LZ64+MA64)&lt;=1)*1,IF(AND(MC64,$F64=$G64,$F64&gt;=PrSettings!$M$6),(ABS(LZ64-$F64)&lt;=1)*1,IF(AND(MC64,$F64+$G64&gt;=PrSettings!$M$8),(ABS(LZ64-$F64)+ABS(MA64-$G64)&lt;=1)*1,""))),"")</f>
        <v/>
      </c>
      <c r="MG64" s="289"/>
    </row>
    <row r="65" customFormat="false" ht="15.75" hidden="false" customHeight="false" outlineLevel="0" collapsed="false">
      <c r="B65" s="279" t="n">
        <f aca="false">INDEX(Groups!$C$7:$C$65,MATCH(C65,Groups!$D$7:$D$65,0))</f>
        <v>31</v>
      </c>
      <c r="C65" s="280" t="str">
        <f aca="false">CalcI!$P$25</f>
        <v>Norway</v>
      </c>
      <c r="D65" s="281" t="n">
        <f aca="false">INDEX(Groups!$C$7:$C$65,MATCH(E65,Groups!$D$7:$D$65,0))</f>
        <v>14</v>
      </c>
      <c r="E65" s="280" t="str">
        <f aca="false">CalcI!$Q$25</f>
        <v>Senegal</v>
      </c>
      <c r="F65" s="282" t="n">
        <f aca="false">CalcI!$R$25</f>
        <v>1</v>
      </c>
      <c r="G65" s="283" t="n">
        <f aca="false">CalcI!$S$25</f>
        <v>1</v>
      </c>
      <c r="I65" s="279" t="n">
        <f aca="false">$B65</f>
        <v>31</v>
      </c>
      <c r="J65" s="280" t="str">
        <f aca="false">$C65</f>
        <v>Norway</v>
      </c>
      <c r="K65" s="281" t="n">
        <f aca="false">$D65</f>
        <v>14</v>
      </c>
      <c r="L65" s="280" t="str">
        <f aca="false">$E65</f>
        <v>Senegal</v>
      </c>
      <c r="M65" s="284"/>
      <c r="N65" s="284"/>
      <c r="O65" s="288"/>
      <c r="P65" s="281" t="str">
        <f aca="false">IF(($F65&lt;&gt;"")*($G65&lt;&gt;"")*(M65&lt;&gt;"")*(N65&lt;&gt;""),($F65&gt;$G65)*(M65&gt;N65)+($F65=$G65)*(M65=N65)+($F65&lt;$G65)*(M65&lt;N65),"")</f>
        <v/>
      </c>
      <c r="Q65" s="281" t="str">
        <f aca="false">IF((P65&lt;&gt;""),IF(OR($F65&lt;&gt;$G65,PrSettings!$M$4="●"),(($F65-$G65)=(M65-N65))*1,0),"")</f>
        <v/>
      </c>
      <c r="R65" s="281" t="str">
        <f aca="false">IF((P65&lt;&gt;""),($F65=M65)*($G65=N65),"")</f>
        <v/>
      </c>
      <c r="S65" s="281" t="str">
        <f aca="false">IF(P65&lt;&gt;"",IF(ABS($F65-$G65)&gt;=PrSettings!$M$7,(ABS($F65-$G65-M65+N65)&lt;=1)*1,IF(AND(P65,$F65=$G65,$F65&gt;=PrSettings!$M$6),(ABS(M65-$F65)&lt;=1)*1,IF(AND(P65,$F65+$G65&gt;=PrSettings!$M$8),(ABS(M65-$F65)+ABS(N65-$G65)&lt;=1)*1,""))),"")</f>
        <v/>
      </c>
      <c r="T65" s="289"/>
      <c r="V65" s="279" t="n">
        <f aca="false">$B65</f>
        <v>31</v>
      </c>
      <c r="W65" s="280" t="str">
        <f aca="false">$C65</f>
        <v>Norway</v>
      </c>
      <c r="X65" s="281" t="n">
        <f aca="false">$D65</f>
        <v>14</v>
      </c>
      <c r="Y65" s="280" t="str">
        <f aca="false">$E65</f>
        <v>Senegal</v>
      </c>
      <c r="Z65" s="284"/>
      <c r="AA65" s="284"/>
      <c r="AB65" s="288"/>
      <c r="AC65" s="281" t="str">
        <f aca="false">IF(($F65&lt;&gt;"")*($G65&lt;&gt;"")*(Z65&lt;&gt;"")*(AA65&lt;&gt;""),($F65&gt;$G65)*(Z65&gt;AA65)+($F65=$G65)*(Z65=AA65)+($F65&lt;$G65)*(Z65&lt;AA65),"")</f>
        <v/>
      </c>
      <c r="AD65" s="281" t="str">
        <f aca="false">IF((AC65&lt;&gt;""),IF(OR($F65&lt;&gt;$G65,PrSettings!$M$4="●"),(($F65-$G65)=(Z65-AA65))*1,0),"")</f>
        <v/>
      </c>
      <c r="AE65" s="281" t="str">
        <f aca="false">IF((AC65&lt;&gt;""),($F65=Z65)*($G65=AA65),"")</f>
        <v/>
      </c>
      <c r="AF65" s="281" t="str">
        <f aca="false">IF(AC65&lt;&gt;"",IF(ABS($F65-$G65)&gt;=PrSettings!$M$7,(ABS($F65-$G65-Z65+AA65)&lt;=1)*1,IF(AND(AC65,$F65=$G65,$F65&gt;=PrSettings!$M$6),(ABS(Z65-$F65)&lt;=1)*1,IF(AND(AC65,$F65+$G65&gt;=PrSettings!$M$8),(ABS(Z65-$F65)+ABS(AA65-$G65)&lt;=1)*1,""))),"")</f>
        <v/>
      </c>
      <c r="AG65" s="289"/>
      <c r="AI65" s="279" t="n">
        <f aca="false">$B65</f>
        <v>31</v>
      </c>
      <c r="AJ65" s="280" t="str">
        <f aca="false">$C65</f>
        <v>Norway</v>
      </c>
      <c r="AK65" s="281" t="n">
        <f aca="false">$D65</f>
        <v>14</v>
      </c>
      <c r="AL65" s="280" t="str">
        <f aca="false">$E65</f>
        <v>Senegal</v>
      </c>
      <c r="AM65" s="284"/>
      <c r="AN65" s="284"/>
      <c r="AO65" s="288"/>
      <c r="AP65" s="281" t="str">
        <f aca="false">IF(($F65&lt;&gt;"")*($G65&lt;&gt;"")*(AM65&lt;&gt;"")*(AN65&lt;&gt;""),($F65&gt;$G65)*(AM65&gt;AN65)+($F65=$G65)*(AM65=AN65)+($F65&lt;$G65)*(AM65&lt;AN65),"")</f>
        <v/>
      </c>
      <c r="AQ65" s="281" t="str">
        <f aca="false">IF((AP65&lt;&gt;""),IF(OR($F65&lt;&gt;$G65,PrSettings!$M$4="●"),(($F65-$G65)=(AM65-AN65))*1,0),"")</f>
        <v/>
      </c>
      <c r="AR65" s="281" t="str">
        <f aca="false">IF((AP65&lt;&gt;""),($F65=AM65)*($G65=AN65),"")</f>
        <v/>
      </c>
      <c r="AS65" s="281" t="str">
        <f aca="false">IF(AP65&lt;&gt;"",IF(ABS($F65-$G65)&gt;=PrSettings!$M$7,(ABS($F65-$G65-AM65+AN65)&lt;=1)*1,IF(AND(AP65,$F65=$G65,$F65&gt;=PrSettings!$M$6),(ABS(AM65-$F65)&lt;=1)*1,IF(AND(AP65,$F65+$G65&gt;=PrSettings!$M$8),(ABS(AM65-$F65)+ABS(AN65-$G65)&lt;=1)*1,""))),"")</f>
        <v/>
      </c>
      <c r="AT65" s="289"/>
      <c r="AV65" s="279" t="n">
        <f aca="false">$B65</f>
        <v>31</v>
      </c>
      <c r="AW65" s="280" t="str">
        <f aca="false">$C65</f>
        <v>Norway</v>
      </c>
      <c r="AX65" s="281" t="n">
        <f aca="false">$D65</f>
        <v>14</v>
      </c>
      <c r="AY65" s="280" t="str">
        <f aca="false">$E65</f>
        <v>Senegal</v>
      </c>
      <c r="AZ65" s="284"/>
      <c r="BA65" s="284"/>
      <c r="BB65" s="288"/>
      <c r="BC65" s="281" t="str">
        <f aca="false">IF(($F65&lt;&gt;"")*($G65&lt;&gt;"")*(AZ65&lt;&gt;"")*(BA65&lt;&gt;""),($F65&gt;$G65)*(AZ65&gt;BA65)+($F65=$G65)*(AZ65=BA65)+($F65&lt;$G65)*(AZ65&lt;BA65),"")</f>
        <v/>
      </c>
      <c r="BD65" s="281" t="str">
        <f aca="false">IF((BC65&lt;&gt;""),IF(OR($F65&lt;&gt;$G65,PrSettings!$M$4="●"),(($F65-$G65)=(AZ65-BA65))*1,0),"")</f>
        <v/>
      </c>
      <c r="BE65" s="281" t="str">
        <f aca="false">IF((BC65&lt;&gt;""),($F65=AZ65)*($G65=BA65),"")</f>
        <v/>
      </c>
      <c r="BF65" s="281" t="str">
        <f aca="false">IF(BC65&lt;&gt;"",IF(ABS($F65-$G65)&gt;=PrSettings!$M$7,(ABS($F65-$G65-AZ65+BA65)&lt;=1)*1,IF(AND(BC65,$F65=$G65,$F65&gt;=PrSettings!$M$6),(ABS(AZ65-$F65)&lt;=1)*1,IF(AND(BC65,$F65+$G65&gt;=PrSettings!$M$8),(ABS(AZ65-$F65)+ABS(BA65-$G65)&lt;=1)*1,""))),"")</f>
        <v/>
      </c>
      <c r="BG65" s="289"/>
      <c r="BI65" s="279" t="n">
        <f aca="false">$B65</f>
        <v>31</v>
      </c>
      <c r="BJ65" s="280" t="str">
        <f aca="false">$C65</f>
        <v>Norway</v>
      </c>
      <c r="BK65" s="281" t="n">
        <f aca="false">$D65</f>
        <v>14</v>
      </c>
      <c r="BL65" s="280" t="str">
        <f aca="false">$E65</f>
        <v>Senegal</v>
      </c>
      <c r="BM65" s="284"/>
      <c r="BN65" s="284"/>
      <c r="BO65" s="288"/>
      <c r="BP65" s="281" t="str">
        <f aca="false">IF(($F65&lt;&gt;"")*($G65&lt;&gt;"")*(BM65&lt;&gt;"")*(BN65&lt;&gt;""),($F65&gt;$G65)*(BM65&gt;BN65)+($F65=$G65)*(BM65=BN65)+($F65&lt;$G65)*(BM65&lt;BN65),"")</f>
        <v/>
      </c>
      <c r="BQ65" s="281" t="str">
        <f aca="false">IF((BP65&lt;&gt;""),IF(OR($F65&lt;&gt;$G65,PrSettings!$M$4="●"),(($F65-$G65)=(BM65-BN65))*1,0),"")</f>
        <v/>
      </c>
      <c r="BR65" s="281" t="str">
        <f aca="false">IF((BP65&lt;&gt;""),($F65=BM65)*($G65=BN65),"")</f>
        <v/>
      </c>
      <c r="BS65" s="281" t="str">
        <f aca="false">IF(BP65&lt;&gt;"",IF(ABS($F65-$G65)&gt;=PrSettings!$M$7,(ABS($F65-$G65-BM65+BN65)&lt;=1)*1,IF(AND(BP65,$F65=$G65,$F65&gt;=PrSettings!$M$6),(ABS(BM65-$F65)&lt;=1)*1,IF(AND(BP65,$F65+$G65&gt;=PrSettings!$M$8),(ABS(BM65-$F65)+ABS(BN65-$G65)&lt;=1)*1,""))),"")</f>
        <v/>
      </c>
      <c r="BT65" s="289"/>
      <c r="BV65" s="279" t="n">
        <f aca="false">$B65</f>
        <v>31</v>
      </c>
      <c r="BW65" s="280" t="str">
        <f aca="false">$C65</f>
        <v>Norway</v>
      </c>
      <c r="BX65" s="281" t="n">
        <f aca="false">$D65</f>
        <v>14</v>
      </c>
      <c r="BY65" s="280" t="str">
        <f aca="false">$E65</f>
        <v>Senegal</v>
      </c>
      <c r="BZ65" s="284"/>
      <c r="CA65" s="284"/>
      <c r="CB65" s="288"/>
      <c r="CC65" s="281" t="str">
        <f aca="false">IF(($F65&lt;&gt;"")*($G65&lt;&gt;"")*(BZ65&lt;&gt;"")*(CA65&lt;&gt;""),($F65&gt;$G65)*(BZ65&gt;CA65)+($F65=$G65)*(BZ65=CA65)+($F65&lt;$G65)*(BZ65&lt;CA65),"")</f>
        <v/>
      </c>
      <c r="CD65" s="281" t="str">
        <f aca="false">IF((CC65&lt;&gt;""),IF(OR($F65&lt;&gt;$G65,PrSettings!$M$4="●"),(($F65-$G65)=(BZ65-CA65))*1,0),"")</f>
        <v/>
      </c>
      <c r="CE65" s="281" t="str">
        <f aca="false">IF((CC65&lt;&gt;""),($F65=BZ65)*($G65=CA65),"")</f>
        <v/>
      </c>
      <c r="CF65" s="281" t="str">
        <f aca="false">IF(CC65&lt;&gt;"",IF(ABS($F65-$G65)&gt;=PrSettings!$M$7,(ABS($F65-$G65-BZ65+CA65)&lt;=1)*1,IF(AND(CC65,$F65=$G65,$F65&gt;=PrSettings!$M$6),(ABS(BZ65-$F65)&lt;=1)*1,IF(AND(CC65,$F65+$G65&gt;=PrSettings!$M$8),(ABS(BZ65-$F65)+ABS(CA65-$G65)&lt;=1)*1,""))),"")</f>
        <v/>
      </c>
      <c r="CG65" s="289"/>
      <c r="CI65" s="279" t="n">
        <f aca="false">$B65</f>
        <v>31</v>
      </c>
      <c r="CJ65" s="280" t="str">
        <f aca="false">$C65</f>
        <v>Norway</v>
      </c>
      <c r="CK65" s="281" t="n">
        <f aca="false">$D65</f>
        <v>14</v>
      </c>
      <c r="CL65" s="280" t="str">
        <f aca="false">$E65</f>
        <v>Senegal</v>
      </c>
      <c r="CM65" s="284"/>
      <c r="CN65" s="284"/>
      <c r="CO65" s="288"/>
      <c r="CP65" s="281" t="str">
        <f aca="false">IF(($F65&lt;&gt;"")*($G65&lt;&gt;"")*(CM65&lt;&gt;"")*(CN65&lt;&gt;""),($F65&gt;$G65)*(CM65&gt;CN65)+($F65=$G65)*(CM65=CN65)+($F65&lt;$G65)*(CM65&lt;CN65),"")</f>
        <v/>
      </c>
      <c r="CQ65" s="281" t="str">
        <f aca="false">IF((CP65&lt;&gt;""),IF(OR($F65&lt;&gt;$G65,PrSettings!$M$4="●"),(($F65-$G65)=(CM65-CN65))*1,0),"")</f>
        <v/>
      </c>
      <c r="CR65" s="281" t="str">
        <f aca="false">IF((CP65&lt;&gt;""),($F65=CM65)*($G65=CN65),"")</f>
        <v/>
      </c>
      <c r="CS65" s="281" t="str">
        <f aca="false">IF(CP65&lt;&gt;"",IF(ABS($F65-$G65)&gt;=PrSettings!$M$7,(ABS($F65-$G65-CM65+CN65)&lt;=1)*1,IF(AND(CP65,$F65=$G65,$F65&gt;=PrSettings!$M$6),(ABS(CM65-$F65)&lt;=1)*1,IF(AND(CP65,$F65+$G65&gt;=PrSettings!$M$8),(ABS(CM65-$F65)+ABS(CN65-$G65)&lt;=1)*1,""))),"")</f>
        <v/>
      </c>
      <c r="CT65" s="289"/>
      <c r="CV65" s="279" t="n">
        <f aca="false">$B65</f>
        <v>31</v>
      </c>
      <c r="CW65" s="280" t="str">
        <f aca="false">$C65</f>
        <v>Norway</v>
      </c>
      <c r="CX65" s="281" t="n">
        <f aca="false">$D65</f>
        <v>14</v>
      </c>
      <c r="CY65" s="280" t="str">
        <f aca="false">$E65</f>
        <v>Senegal</v>
      </c>
      <c r="CZ65" s="284"/>
      <c r="DA65" s="284"/>
      <c r="DB65" s="288"/>
      <c r="DC65" s="281" t="str">
        <f aca="false">IF(($F65&lt;&gt;"")*($G65&lt;&gt;"")*(CZ65&lt;&gt;"")*(DA65&lt;&gt;""),($F65&gt;$G65)*(CZ65&gt;DA65)+($F65=$G65)*(CZ65=DA65)+($F65&lt;$G65)*(CZ65&lt;DA65),"")</f>
        <v/>
      </c>
      <c r="DD65" s="281" t="str">
        <f aca="false">IF((DC65&lt;&gt;""),IF(OR($F65&lt;&gt;$G65,PrSettings!$M$4="●"),(($F65-$G65)=(CZ65-DA65))*1,0),"")</f>
        <v/>
      </c>
      <c r="DE65" s="281" t="str">
        <f aca="false">IF((DC65&lt;&gt;""),($F65=CZ65)*($G65=DA65),"")</f>
        <v/>
      </c>
      <c r="DF65" s="281" t="str">
        <f aca="false">IF(DC65&lt;&gt;"",IF(ABS($F65-$G65)&gt;=PrSettings!$M$7,(ABS($F65-$G65-CZ65+DA65)&lt;=1)*1,IF(AND(DC65,$F65=$G65,$F65&gt;=PrSettings!$M$6),(ABS(CZ65-$F65)&lt;=1)*1,IF(AND(DC65,$F65+$G65&gt;=PrSettings!$M$8),(ABS(CZ65-$F65)+ABS(DA65-$G65)&lt;=1)*1,""))),"")</f>
        <v/>
      </c>
      <c r="DG65" s="289"/>
      <c r="DI65" s="279" t="n">
        <f aca="false">$B65</f>
        <v>31</v>
      </c>
      <c r="DJ65" s="280" t="str">
        <f aca="false">$C65</f>
        <v>Norway</v>
      </c>
      <c r="DK65" s="281" t="n">
        <f aca="false">$D65</f>
        <v>14</v>
      </c>
      <c r="DL65" s="280" t="str">
        <f aca="false">$E65</f>
        <v>Senegal</v>
      </c>
      <c r="DM65" s="284"/>
      <c r="DN65" s="284"/>
      <c r="DO65" s="288"/>
      <c r="DP65" s="281" t="str">
        <f aca="false">IF(($F65&lt;&gt;"")*($G65&lt;&gt;"")*(DM65&lt;&gt;"")*(DN65&lt;&gt;""),($F65&gt;$G65)*(DM65&gt;DN65)+($F65=$G65)*(DM65=DN65)+($F65&lt;$G65)*(DM65&lt;DN65),"")</f>
        <v/>
      </c>
      <c r="DQ65" s="281" t="str">
        <f aca="false">IF((DP65&lt;&gt;""),IF(OR($F65&lt;&gt;$G65,PrSettings!$M$4="●"),(($F65-$G65)=(DM65-DN65))*1,0),"")</f>
        <v/>
      </c>
      <c r="DR65" s="281" t="str">
        <f aca="false">IF((DP65&lt;&gt;""),($F65=DM65)*($G65=DN65),"")</f>
        <v/>
      </c>
      <c r="DS65" s="281" t="str">
        <f aca="false">IF(DP65&lt;&gt;"",IF(ABS($F65-$G65)&gt;=PrSettings!$M$7,(ABS($F65-$G65-DM65+DN65)&lt;=1)*1,IF(AND(DP65,$F65=$G65,$F65&gt;=PrSettings!$M$6),(ABS(DM65-$F65)&lt;=1)*1,IF(AND(DP65,$F65+$G65&gt;=PrSettings!$M$8),(ABS(DM65-$F65)+ABS(DN65-$G65)&lt;=1)*1,""))),"")</f>
        <v/>
      </c>
      <c r="DT65" s="289"/>
      <c r="DV65" s="279" t="n">
        <f aca="false">$B65</f>
        <v>31</v>
      </c>
      <c r="DW65" s="280" t="str">
        <f aca="false">$C65</f>
        <v>Norway</v>
      </c>
      <c r="DX65" s="281" t="n">
        <f aca="false">$D65</f>
        <v>14</v>
      </c>
      <c r="DY65" s="280" t="str">
        <f aca="false">$E65</f>
        <v>Senegal</v>
      </c>
      <c r="DZ65" s="284"/>
      <c r="EA65" s="284"/>
      <c r="EB65" s="288"/>
      <c r="EC65" s="281" t="str">
        <f aca="false">IF(($F65&lt;&gt;"")*($G65&lt;&gt;"")*(DZ65&lt;&gt;"")*(EA65&lt;&gt;""),($F65&gt;$G65)*(DZ65&gt;EA65)+($F65=$G65)*(DZ65=EA65)+($F65&lt;$G65)*(DZ65&lt;EA65),"")</f>
        <v/>
      </c>
      <c r="ED65" s="281" t="str">
        <f aca="false">IF((EC65&lt;&gt;""),IF(OR($F65&lt;&gt;$G65,PrSettings!$M$4="●"),(($F65-$G65)=(DZ65-EA65))*1,0),"")</f>
        <v/>
      </c>
      <c r="EE65" s="281" t="str">
        <f aca="false">IF((EC65&lt;&gt;""),($F65=DZ65)*($G65=EA65),"")</f>
        <v/>
      </c>
      <c r="EF65" s="281" t="str">
        <f aca="false">IF(EC65&lt;&gt;"",IF(ABS($F65-$G65)&gt;=PrSettings!$M$7,(ABS($F65-$G65-DZ65+EA65)&lt;=1)*1,IF(AND(EC65,$F65=$G65,$F65&gt;=PrSettings!$M$6),(ABS(DZ65-$F65)&lt;=1)*1,IF(AND(EC65,$F65+$G65&gt;=PrSettings!$M$8),(ABS(DZ65-$F65)+ABS(EA65-$G65)&lt;=1)*1,""))),"")</f>
        <v/>
      </c>
      <c r="EG65" s="289"/>
      <c r="EI65" s="279" t="n">
        <f aca="false">$B65</f>
        <v>31</v>
      </c>
      <c r="EJ65" s="280" t="str">
        <f aca="false">$C65</f>
        <v>Norway</v>
      </c>
      <c r="EK65" s="281" t="n">
        <f aca="false">$D65</f>
        <v>14</v>
      </c>
      <c r="EL65" s="280" t="str">
        <f aca="false">$E65</f>
        <v>Senegal</v>
      </c>
      <c r="EM65" s="284"/>
      <c r="EN65" s="284"/>
      <c r="EO65" s="288"/>
      <c r="EP65" s="281" t="str">
        <f aca="false">IF(($F65&lt;&gt;"")*($G65&lt;&gt;"")*(EM65&lt;&gt;"")*(EN65&lt;&gt;""),($F65&gt;$G65)*(EM65&gt;EN65)+($F65=$G65)*(EM65=EN65)+($F65&lt;$G65)*(EM65&lt;EN65),"")</f>
        <v/>
      </c>
      <c r="EQ65" s="281" t="str">
        <f aca="false">IF((EP65&lt;&gt;""),IF(OR($F65&lt;&gt;$G65,PrSettings!$M$4="●"),(($F65-$G65)=(EM65-EN65))*1,0),"")</f>
        <v/>
      </c>
      <c r="ER65" s="281" t="str">
        <f aca="false">IF((EP65&lt;&gt;""),($F65=EM65)*($G65=EN65),"")</f>
        <v/>
      </c>
      <c r="ES65" s="281" t="str">
        <f aca="false">IF(EP65&lt;&gt;"",IF(ABS($F65-$G65)&gt;=PrSettings!$M$7,(ABS($F65-$G65-EM65+EN65)&lt;=1)*1,IF(AND(EP65,$F65=$G65,$F65&gt;=PrSettings!$M$6),(ABS(EM65-$F65)&lt;=1)*1,IF(AND(EP65,$F65+$G65&gt;=PrSettings!$M$8),(ABS(EM65-$F65)+ABS(EN65-$G65)&lt;=1)*1,""))),"")</f>
        <v/>
      </c>
      <c r="ET65" s="289"/>
      <c r="EV65" s="279" t="n">
        <f aca="false">$B65</f>
        <v>31</v>
      </c>
      <c r="EW65" s="280" t="str">
        <f aca="false">$C65</f>
        <v>Norway</v>
      </c>
      <c r="EX65" s="281" t="n">
        <f aca="false">$D65</f>
        <v>14</v>
      </c>
      <c r="EY65" s="280" t="str">
        <f aca="false">$E65</f>
        <v>Senegal</v>
      </c>
      <c r="EZ65" s="284"/>
      <c r="FA65" s="284"/>
      <c r="FB65" s="288"/>
      <c r="FC65" s="281" t="str">
        <f aca="false">IF(($F65&lt;&gt;"")*($G65&lt;&gt;"")*(EZ65&lt;&gt;"")*(FA65&lt;&gt;""),($F65&gt;$G65)*(EZ65&gt;FA65)+($F65=$G65)*(EZ65=FA65)+($F65&lt;$G65)*(EZ65&lt;FA65),"")</f>
        <v/>
      </c>
      <c r="FD65" s="281" t="str">
        <f aca="false">IF((FC65&lt;&gt;""),IF(OR($F65&lt;&gt;$G65,PrSettings!$M$4="●"),(($F65-$G65)=(EZ65-FA65))*1,0),"")</f>
        <v/>
      </c>
      <c r="FE65" s="281" t="str">
        <f aca="false">IF((FC65&lt;&gt;""),($F65=EZ65)*($G65=FA65),"")</f>
        <v/>
      </c>
      <c r="FF65" s="281" t="str">
        <f aca="false">IF(FC65&lt;&gt;"",IF(ABS($F65-$G65)&gt;=PrSettings!$M$7,(ABS($F65-$G65-EZ65+FA65)&lt;=1)*1,IF(AND(FC65,$F65=$G65,$F65&gt;=PrSettings!$M$6),(ABS(EZ65-$F65)&lt;=1)*1,IF(AND(FC65,$F65+$G65&gt;=PrSettings!$M$8),(ABS(EZ65-$F65)+ABS(FA65-$G65)&lt;=1)*1,""))),"")</f>
        <v/>
      </c>
      <c r="FG65" s="289"/>
      <c r="FI65" s="279" t="n">
        <f aca="false">$B65</f>
        <v>31</v>
      </c>
      <c r="FJ65" s="280" t="str">
        <f aca="false">$C65</f>
        <v>Norway</v>
      </c>
      <c r="FK65" s="281" t="n">
        <f aca="false">$D65</f>
        <v>14</v>
      </c>
      <c r="FL65" s="280" t="str">
        <f aca="false">$E65</f>
        <v>Senegal</v>
      </c>
      <c r="FM65" s="284"/>
      <c r="FN65" s="284"/>
      <c r="FO65" s="288"/>
      <c r="FP65" s="281" t="str">
        <f aca="false">IF(($F65&lt;&gt;"")*($G65&lt;&gt;"")*(FM65&lt;&gt;"")*(FN65&lt;&gt;""),($F65&gt;$G65)*(FM65&gt;FN65)+($F65=$G65)*(FM65=FN65)+($F65&lt;$G65)*(FM65&lt;FN65),"")</f>
        <v/>
      </c>
      <c r="FQ65" s="281" t="str">
        <f aca="false">IF((FP65&lt;&gt;""),IF(OR($F65&lt;&gt;$G65,PrSettings!$M$4="●"),(($F65-$G65)=(FM65-FN65))*1,0),"")</f>
        <v/>
      </c>
      <c r="FR65" s="281" t="str">
        <f aca="false">IF((FP65&lt;&gt;""),($F65=FM65)*($G65=FN65),"")</f>
        <v/>
      </c>
      <c r="FS65" s="281" t="str">
        <f aca="false">IF(FP65&lt;&gt;"",IF(ABS($F65-$G65)&gt;=PrSettings!$M$7,(ABS($F65-$G65-FM65+FN65)&lt;=1)*1,IF(AND(FP65,$F65=$G65,$F65&gt;=PrSettings!$M$6),(ABS(FM65-$F65)&lt;=1)*1,IF(AND(FP65,$F65+$G65&gt;=PrSettings!$M$8),(ABS(FM65-$F65)+ABS(FN65-$G65)&lt;=1)*1,""))),"")</f>
        <v/>
      </c>
      <c r="FT65" s="289"/>
      <c r="FV65" s="279" t="n">
        <f aca="false">$B65</f>
        <v>31</v>
      </c>
      <c r="FW65" s="280" t="str">
        <f aca="false">$C65</f>
        <v>Norway</v>
      </c>
      <c r="FX65" s="281" t="n">
        <f aca="false">$D65</f>
        <v>14</v>
      </c>
      <c r="FY65" s="280" t="str">
        <f aca="false">$E65</f>
        <v>Senegal</v>
      </c>
      <c r="FZ65" s="284"/>
      <c r="GA65" s="284"/>
      <c r="GB65" s="288"/>
      <c r="GC65" s="281" t="str">
        <f aca="false">IF(($F65&lt;&gt;"")*($G65&lt;&gt;"")*(FZ65&lt;&gt;"")*(GA65&lt;&gt;""),($F65&gt;$G65)*(FZ65&gt;GA65)+($F65=$G65)*(FZ65=GA65)+($F65&lt;$G65)*(FZ65&lt;GA65),"")</f>
        <v/>
      </c>
      <c r="GD65" s="281" t="str">
        <f aca="false">IF((GC65&lt;&gt;""),IF(OR($F65&lt;&gt;$G65,PrSettings!$M$4="●"),(($F65-$G65)=(FZ65-GA65))*1,0),"")</f>
        <v/>
      </c>
      <c r="GE65" s="281" t="str">
        <f aca="false">IF((GC65&lt;&gt;""),($F65=FZ65)*($G65=GA65),"")</f>
        <v/>
      </c>
      <c r="GF65" s="281" t="str">
        <f aca="false">IF(GC65&lt;&gt;"",IF(ABS($F65-$G65)&gt;=PrSettings!$M$7,(ABS($F65-$G65-FZ65+GA65)&lt;=1)*1,IF(AND(GC65,$F65=$G65,$F65&gt;=PrSettings!$M$6),(ABS(FZ65-$F65)&lt;=1)*1,IF(AND(GC65,$F65+$G65&gt;=PrSettings!$M$8),(ABS(FZ65-$F65)+ABS(GA65-$G65)&lt;=1)*1,""))),"")</f>
        <v/>
      </c>
      <c r="GG65" s="289"/>
      <c r="GI65" s="279" t="n">
        <f aca="false">$B65</f>
        <v>31</v>
      </c>
      <c r="GJ65" s="280" t="str">
        <f aca="false">$C65</f>
        <v>Norway</v>
      </c>
      <c r="GK65" s="281" t="n">
        <f aca="false">$D65</f>
        <v>14</v>
      </c>
      <c r="GL65" s="280" t="str">
        <f aca="false">$E65</f>
        <v>Senegal</v>
      </c>
      <c r="GM65" s="284"/>
      <c r="GN65" s="284"/>
      <c r="GO65" s="288"/>
      <c r="GP65" s="281" t="str">
        <f aca="false">IF(($F65&lt;&gt;"")*($G65&lt;&gt;"")*(GM65&lt;&gt;"")*(GN65&lt;&gt;""),($F65&gt;$G65)*(GM65&gt;GN65)+($F65=$G65)*(GM65=GN65)+($F65&lt;$G65)*(GM65&lt;GN65),"")</f>
        <v/>
      </c>
      <c r="GQ65" s="281" t="str">
        <f aca="false">IF((GP65&lt;&gt;""),IF(OR($F65&lt;&gt;$G65,PrSettings!$M$4="●"),(($F65-$G65)=(GM65-GN65))*1,0),"")</f>
        <v/>
      </c>
      <c r="GR65" s="281" t="str">
        <f aca="false">IF((GP65&lt;&gt;""),($F65=GM65)*($G65=GN65),"")</f>
        <v/>
      </c>
      <c r="GS65" s="281" t="str">
        <f aca="false">IF(GP65&lt;&gt;"",IF(ABS($F65-$G65)&gt;=PrSettings!$M$7,(ABS($F65-$G65-GM65+GN65)&lt;=1)*1,IF(AND(GP65,$F65=$G65,$F65&gt;=PrSettings!$M$6),(ABS(GM65-$F65)&lt;=1)*1,IF(AND(GP65,$F65+$G65&gt;=PrSettings!$M$8),(ABS(GM65-$F65)+ABS(GN65-$G65)&lt;=1)*1,""))),"")</f>
        <v/>
      </c>
      <c r="GT65" s="289"/>
      <c r="GV65" s="279" t="n">
        <f aca="false">$B65</f>
        <v>31</v>
      </c>
      <c r="GW65" s="280" t="str">
        <f aca="false">$C65</f>
        <v>Norway</v>
      </c>
      <c r="GX65" s="281" t="n">
        <f aca="false">$D65</f>
        <v>14</v>
      </c>
      <c r="GY65" s="280" t="str">
        <f aca="false">$E65</f>
        <v>Senegal</v>
      </c>
      <c r="GZ65" s="284"/>
      <c r="HA65" s="284"/>
      <c r="HB65" s="288"/>
      <c r="HC65" s="281" t="str">
        <f aca="false">IF(($F65&lt;&gt;"")*($G65&lt;&gt;"")*(GZ65&lt;&gt;"")*(HA65&lt;&gt;""),($F65&gt;$G65)*(GZ65&gt;HA65)+($F65=$G65)*(GZ65=HA65)+($F65&lt;$G65)*(GZ65&lt;HA65),"")</f>
        <v/>
      </c>
      <c r="HD65" s="281" t="str">
        <f aca="false">IF((HC65&lt;&gt;""),IF(OR($F65&lt;&gt;$G65,PrSettings!$M$4="●"),(($F65-$G65)=(GZ65-HA65))*1,0),"")</f>
        <v/>
      </c>
      <c r="HE65" s="281" t="str">
        <f aca="false">IF((HC65&lt;&gt;""),($F65=GZ65)*($G65=HA65),"")</f>
        <v/>
      </c>
      <c r="HF65" s="281" t="str">
        <f aca="false">IF(HC65&lt;&gt;"",IF(ABS($F65-$G65)&gt;=PrSettings!$M$7,(ABS($F65-$G65-GZ65+HA65)&lt;=1)*1,IF(AND(HC65,$F65=$G65,$F65&gt;=PrSettings!$M$6),(ABS(GZ65-$F65)&lt;=1)*1,IF(AND(HC65,$F65+$G65&gt;=PrSettings!$M$8),(ABS(GZ65-$F65)+ABS(HA65-$G65)&lt;=1)*1,""))),"")</f>
        <v/>
      </c>
      <c r="HG65" s="289"/>
      <c r="HI65" s="279" t="n">
        <f aca="false">$B65</f>
        <v>31</v>
      </c>
      <c r="HJ65" s="280" t="str">
        <f aca="false">$C65</f>
        <v>Norway</v>
      </c>
      <c r="HK65" s="281" t="n">
        <f aca="false">$D65</f>
        <v>14</v>
      </c>
      <c r="HL65" s="280" t="str">
        <f aca="false">$E65</f>
        <v>Senegal</v>
      </c>
      <c r="HM65" s="284"/>
      <c r="HN65" s="284"/>
      <c r="HO65" s="288"/>
      <c r="HP65" s="281" t="str">
        <f aca="false">IF(($F65&lt;&gt;"")*($G65&lt;&gt;"")*(HM65&lt;&gt;"")*(HN65&lt;&gt;""),($F65&gt;$G65)*(HM65&gt;HN65)+($F65=$G65)*(HM65=HN65)+($F65&lt;$G65)*(HM65&lt;HN65),"")</f>
        <v/>
      </c>
      <c r="HQ65" s="281" t="str">
        <f aca="false">IF((HP65&lt;&gt;""),IF(OR($F65&lt;&gt;$G65,PrSettings!$M$4="●"),(($F65-$G65)=(HM65-HN65))*1,0),"")</f>
        <v/>
      </c>
      <c r="HR65" s="281" t="str">
        <f aca="false">IF((HP65&lt;&gt;""),($F65=HM65)*($G65=HN65),"")</f>
        <v/>
      </c>
      <c r="HS65" s="281" t="str">
        <f aca="false">IF(HP65&lt;&gt;"",IF(ABS($F65-$G65)&gt;=PrSettings!$M$7,(ABS($F65-$G65-HM65+HN65)&lt;=1)*1,IF(AND(HP65,$F65=$G65,$F65&gt;=PrSettings!$M$6),(ABS(HM65-$F65)&lt;=1)*1,IF(AND(HP65,$F65+$G65&gt;=PrSettings!$M$8),(ABS(HM65-$F65)+ABS(HN65-$G65)&lt;=1)*1,""))),"")</f>
        <v/>
      </c>
      <c r="HT65" s="289"/>
      <c r="HV65" s="279" t="n">
        <f aca="false">$B65</f>
        <v>31</v>
      </c>
      <c r="HW65" s="280" t="str">
        <f aca="false">$C65</f>
        <v>Norway</v>
      </c>
      <c r="HX65" s="281" t="n">
        <f aca="false">$D65</f>
        <v>14</v>
      </c>
      <c r="HY65" s="280" t="str">
        <f aca="false">$E65</f>
        <v>Senegal</v>
      </c>
      <c r="HZ65" s="284"/>
      <c r="IA65" s="284"/>
      <c r="IB65" s="288"/>
      <c r="IC65" s="281" t="str">
        <f aca="false">IF(($F65&lt;&gt;"")*($G65&lt;&gt;"")*(HZ65&lt;&gt;"")*(IA65&lt;&gt;""),($F65&gt;$G65)*(HZ65&gt;IA65)+($F65=$G65)*(HZ65=IA65)+($F65&lt;$G65)*(HZ65&lt;IA65),"")</f>
        <v/>
      </c>
      <c r="ID65" s="281" t="str">
        <f aca="false">IF((IC65&lt;&gt;""),IF(OR($F65&lt;&gt;$G65,PrSettings!$M$4="●"),(($F65-$G65)=(HZ65-IA65))*1,0),"")</f>
        <v/>
      </c>
      <c r="IE65" s="281" t="str">
        <f aca="false">IF((IC65&lt;&gt;""),($F65=HZ65)*($G65=IA65),"")</f>
        <v/>
      </c>
      <c r="IF65" s="281" t="str">
        <f aca="false">IF(IC65&lt;&gt;"",IF(ABS($F65-$G65)&gt;=PrSettings!$M$7,(ABS($F65-$G65-HZ65+IA65)&lt;=1)*1,IF(AND(IC65,$F65=$G65,$F65&gt;=PrSettings!$M$6),(ABS(HZ65-$F65)&lt;=1)*1,IF(AND(IC65,$F65+$G65&gt;=PrSettings!$M$8),(ABS(HZ65-$F65)+ABS(IA65-$G65)&lt;=1)*1,""))),"")</f>
        <v/>
      </c>
      <c r="IG65" s="289"/>
      <c r="II65" s="279" t="n">
        <f aca="false">$B65</f>
        <v>31</v>
      </c>
      <c r="IJ65" s="280" t="str">
        <f aca="false">$C65</f>
        <v>Norway</v>
      </c>
      <c r="IK65" s="281" t="n">
        <f aca="false">$D65</f>
        <v>14</v>
      </c>
      <c r="IL65" s="280" t="str">
        <f aca="false">$E65</f>
        <v>Senegal</v>
      </c>
      <c r="IM65" s="284"/>
      <c r="IN65" s="284"/>
      <c r="IO65" s="288"/>
      <c r="IP65" s="281" t="str">
        <f aca="false">IF(($F65&lt;&gt;"")*($G65&lt;&gt;"")*(IM65&lt;&gt;"")*(IN65&lt;&gt;""),($F65&gt;$G65)*(IM65&gt;IN65)+($F65=$G65)*(IM65=IN65)+($F65&lt;$G65)*(IM65&lt;IN65),"")</f>
        <v/>
      </c>
      <c r="IQ65" s="281" t="str">
        <f aca="false">IF((IP65&lt;&gt;""),IF(OR($F65&lt;&gt;$G65,PrSettings!$M$4="●"),(($F65-$G65)=(IM65-IN65))*1,0),"")</f>
        <v/>
      </c>
      <c r="IR65" s="281" t="str">
        <f aca="false">IF((IP65&lt;&gt;""),($F65=IM65)*($G65=IN65),"")</f>
        <v/>
      </c>
      <c r="IS65" s="281" t="str">
        <f aca="false">IF(IP65&lt;&gt;"",IF(ABS($F65-$G65)&gt;=PrSettings!$M$7,(ABS($F65-$G65-IM65+IN65)&lt;=1)*1,IF(AND(IP65,$F65=$G65,$F65&gt;=PrSettings!$M$6),(ABS(IM65-$F65)&lt;=1)*1,IF(AND(IP65,$F65+$G65&gt;=PrSettings!$M$8),(ABS(IM65-$F65)+ABS(IN65-$G65)&lt;=1)*1,""))),"")</f>
        <v/>
      </c>
      <c r="IT65" s="289"/>
      <c r="IV65" s="279" t="n">
        <f aca="false">$B65</f>
        <v>31</v>
      </c>
      <c r="IW65" s="280" t="str">
        <f aca="false">$C65</f>
        <v>Norway</v>
      </c>
      <c r="IX65" s="281" t="n">
        <f aca="false">$D65</f>
        <v>14</v>
      </c>
      <c r="IY65" s="280" t="str">
        <f aca="false">$E65</f>
        <v>Senegal</v>
      </c>
      <c r="IZ65" s="284"/>
      <c r="JA65" s="284"/>
      <c r="JB65" s="288"/>
      <c r="JC65" s="281" t="str">
        <f aca="false">IF(($F65&lt;&gt;"")*($G65&lt;&gt;"")*(IZ65&lt;&gt;"")*(JA65&lt;&gt;""),($F65&gt;$G65)*(IZ65&gt;JA65)+($F65=$G65)*(IZ65=JA65)+($F65&lt;$G65)*(IZ65&lt;JA65),"")</f>
        <v/>
      </c>
      <c r="JD65" s="281" t="str">
        <f aca="false">IF((JC65&lt;&gt;""),IF(OR($F65&lt;&gt;$G65,PrSettings!$M$4="●"),(($F65-$G65)=(IZ65-JA65))*1,0),"")</f>
        <v/>
      </c>
      <c r="JE65" s="281" t="str">
        <f aca="false">IF((JC65&lt;&gt;""),($F65=IZ65)*($G65=JA65),"")</f>
        <v/>
      </c>
      <c r="JF65" s="281" t="str">
        <f aca="false">IF(JC65&lt;&gt;"",IF(ABS($F65-$G65)&gt;=PrSettings!$M$7,(ABS($F65-$G65-IZ65+JA65)&lt;=1)*1,IF(AND(JC65,$F65=$G65,$F65&gt;=PrSettings!$M$6),(ABS(IZ65-$F65)&lt;=1)*1,IF(AND(JC65,$F65+$G65&gt;=PrSettings!$M$8),(ABS(IZ65-$F65)+ABS(JA65-$G65)&lt;=1)*1,""))),"")</f>
        <v/>
      </c>
      <c r="JG65" s="289"/>
      <c r="JI65" s="279" t="n">
        <f aca="false">$B65</f>
        <v>31</v>
      </c>
      <c r="JJ65" s="280" t="str">
        <f aca="false">$C65</f>
        <v>Norway</v>
      </c>
      <c r="JK65" s="281" t="n">
        <f aca="false">$D65</f>
        <v>14</v>
      </c>
      <c r="JL65" s="280" t="str">
        <f aca="false">$E65</f>
        <v>Senegal</v>
      </c>
      <c r="JM65" s="284"/>
      <c r="JN65" s="284"/>
      <c r="JO65" s="288"/>
      <c r="JP65" s="281" t="str">
        <f aca="false">IF(($F65&lt;&gt;"")*($G65&lt;&gt;"")*(JM65&lt;&gt;"")*(JN65&lt;&gt;""),($F65&gt;$G65)*(JM65&gt;JN65)+($F65=$G65)*(JM65=JN65)+($F65&lt;$G65)*(JM65&lt;JN65),"")</f>
        <v/>
      </c>
      <c r="JQ65" s="281" t="str">
        <f aca="false">IF((JP65&lt;&gt;""),IF(OR($F65&lt;&gt;$G65,PrSettings!$M$4="●"),(($F65-$G65)=(JM65-JN65))*1,0),"")</f>
        <v/>
      </c>
      <c r="JR65" s="281" t="str">
        <f aca="false">IF((JP65&lt;&gt;""),($F65=JM65)*($G65=JN65),"")</f>
        <v/>
      </c>
      <c r="JS65" s="281" t="str">
        <f aca="false">IF(JP65&lt;&gt;"",IF(ABS($F65-$G65)&gt;=PrSettings!$M$7,(ABS($F65-$G65-JM65+JN65)&lt;=1)*1,IF(AND(JP65,$F65=$G65,$F65&gt;=PrSettings!$M$6),(ABS(JM65-$F65)&lt;=1)*1,IF(AND(JP65,$F65+$G65&gt;=PrSettings!$M$8),(ABS(JM65-$F65)+ABS(JN65-$G65)&lt;=1)*1,""))),"")</f>
        <v/>
      </c>
      <c r="JT65" s="289"/>
      <c r="JV65" s="279" t="n">
        <f aca="false">$B65</f>
        <v>31</v>
      </c>
      <c r="JW65" s="280" t="str">
        <f aca="false">$C65</f>
        <v>Norway</v>
      </c>
      <c r="JX65" s="281" t="n">
        <f aca="false">$D65</f>
        <v>14</v>
      </c>
      <c r="JY65" s="280" t="str">
        <f aca="false">$E65</f>
        <v>Senegal</v>
      </c>
      <c r="JZ65" s="284"/>
      <c r="KA65" s="284"/>
      <c r="KB65" s="288"/>
      <c r="KC65" s="281" t="str">
        <f aca="false">IF(($F65&lt;&gt;"")*($G65&lt;&gt;"")*(JZ65&lt;&gt;"")*(KA65&lt;&gt;""),($F65&gt;$G65)*(JZ65&gt;KA65)+($F65=$G65)*(JZ65=KA65)+($F65&lt;$G65)*(JZ65&lt;KA65),"")</f>
        <v/>
      </c>
      <c r="KD65" s="281" t="str">
        <f aca="false">IF((KC65&lt;&gt;""),IF(OR($F65&lt;&gt;$G65,PrSettings!$M$4="●"),(($F65-$G65)=(JZ65-KA65))*1,0),"")</f>
        <v/>
      </c>
      <c r="KE65" s="281" t="str">
        <f aca="false">IF((KC65&lt;&gt;""),($F65=JZ65)*($G65=KA65),"")</f>
        <v/>
      </c>
      <c r="KF65" s="281" t="str">
        <f aca="false">IF(KC65&lt;&gt;"",IF(ABS($F65-$G65)&gt;=PrSettings!$M$7,(ABS($F65-$G65-JZ65+KA65)&lt;=1)*1,IF(AND(KC65,$F65=$G65,$F65&gt;=PrSettings!$M$6),(ABS(JZ65-$F65)&lt;=1)*1,IF(AND(KC65,$F65+$G65&gt;=PrSettings!$M$8),(ABS(JZ65-$F65)+ABS(KA65-$G65)&lt;=1)*1,""))),"")</f>
        <v/>
      </c>
      <c r="KG65" s="289"/>
      <c r="KI65" s="279" t="n">
        <f aca="false">$B65</f>
        <v>31</v>
      </c>
      <c r="KJ65" s="280" t="str">
        <f aca="false">$C65</f>
        <v>Norway</v>
      </c>
      <c r="KK65" s="281" t="n">
        <f aca="false">$D65</f>
        <v>14</v>
      </c>
      <c r="KL65" s="280" t="str">
        <f aca="false">$E65</f>
        <v>Senegal</v>
      </c>
      <c r="KM65" s="284"/>
      <c r="KN65" s="284"/>
      <c r="KO65" s="288"/>
      <c r="KP65" s="281" t="str">
        <f aca="false">IF(($F65&lt;&gt;"")*($G65&lt;&gt;"")*(KM65&lt;&gt;"")*(KN65&lt;&gt;""),($F65&gt;$G65)*(KM65&gt;KN65)+($F65=$G65)*(KM65=KN65)+($F65&lt;$G65)*(KM65&lt;KN65),"")</f>
        <v/>
      </c>
      <c r="KQ65" s="281" t="str">
        <f aca="false">IF((KP65&lt;&gt;""),IF(OR($F65&lt;&gt;$G65,PrSettings!$M$4="●"),(($F65-$G65)=(KM65-KN65))*1,0),"")</f>
        <v/>
      </c>
      <c r="KR65" s="281" t="str">
        <f aca="false">IF((KP65&lt;&gt;""),($F65=KM65)*($G65=KN65),"")</f>
        <v/>
      </c>
      <c r="KS65" s="281" t="str">
        <f aca="false">IF(KP65&lt;&gt;"",IF(ABS($F65-$G65)&gt;=PrSettings!$M$7,(ABS($F65-$G65-KM65+KN65)&lt;=1)*1,IF(AND(KP65,$F65=$G65,$F65&gt;=PrSettings!$M$6),(ABS(KM65-$F65)&lt;=1)*1,IF(AND(KP65,$F65+$G65&gt;=PrSettings!$M$8),(ABS(KM65-$F65)+ABS(KN65-$G65)&lt;=1)*1,""))),"")</f>
        <v/>
      </c>
      <c r="KT65" s="289"/>
      <c r="KV65" s="279" t="n">
        <f aca="false">$B65</f>
        <v>31</v>
      </c>
      <c r="KW65" s="280" t="str">
        <f aca="false">$C65</f>
        <v>Norway</v>
      </c>
      <c r="KX65" s="281" t="n">
        <f aca="false">$D65</f>
        <v>14</v>
      </c>
      <c r="KY65" s="280" t="str">
        <f aca="false">$E65</f>
        <v>Senegal</v>
      </c>
      <c r="KZ65" s="284"/>
      <c r="LA65" s="284"/>
      <c r="LB65" s="288"/>
      <c r="LC65" s="281" t="str">
        <f aca="false">IF(($F65&lt;&gt;"")*($G65&lt;&gt;"")*(KZ65&lt;&gt;"")*(LA65&lt;&gt;""),($F65&gt;$G65)*(KZ65&gt;LA65)+($F65=$G65)*(KZ65=LA65)+($F65&lt;$G65)*(KZ65&lt;LA65),"")</f>
        <v/>
      </c>
      <c r="LD65" s="281" t="str">
        <f aca="false">IF((LC65&lt;&gt;""),IF(OR($F65&lt;&gt;$G65,PrSettings!$M$4="●"),(($F65-$G65)=(KZ65-LA65))*1,0),"")</f>
        <v/>
      </c>
      <c r="LE65" s="281" t="str">
        <f aca="false">IF((LC65&lt;&gt;""),($F65=KZ65)*($G65=LA65),"")</f>
        <v/>
      </c>
      <c r="LF65" s="281" t="str">
        <f aca="false">IF(LC65&lt;&gt;"",IF(ABS($F65-$G65)&gt;=PrSettings!$M$7,(ABS($F65-$G65-KZ65+LA65)&lt;=1)*1,IF(AND(LC65,$F65=$G65,$F65&gt;=PrSettings!$M$6),(ABS(KZ65-$F65)&lt;=1)*1,IF(AND(LC65,$F65+$G65&gt;=PrSettings!$M$8),(ABS(KZ65-$F65)+ABS(LA65-$G65)&lt;=1)*1,""))),"")</f>
        <v/>
      </c>
      <c r="LG65" s="289"/>
      <c r="LI65" s="279" t="n">
        <f aca="false">$B65</f>
        <v>31</v>
      </c>
      <c r="LJ65" s="280" t="str">
        <f aca="false">$C65</f>
        <v>Norway</v>
      </c>
      <c r="LK65" s="281" t="n">
        <f aca="false">$D65</f>
        <v>14</v>
      </c>
      <c r="LL65" s="280" t="str">
        <f aca="false">$E65</f>
        <v>Senegal</v>
      </c>
      <c r="LM65" s="284"/>
      <c r="LN65" s="284"/>
      <c r="LO65" s="288"/>
      <c r="LP65" s="281" t="str">
        <f aca="false">IF(($F65&lt;&gt;"")*($G65&lt;&gt;"")*(LM65&lt;&gt;"")*(LN65&lt;&gt;""),($F65&gt;$G65)*(LM65&gt;LN65)+($F65=$G65)*(LM65=LN65)+($F65&lt;$G65)*(LM65&lt;LN65),"")</f>
        <v/>
      </c>
      <c r="LQ65" s="281" t="str">
        <f aca="false">IF((LP65&lt;&gt;""),IF(OR($F65&lt;&gt;$G65,PrSettings!$M$4="●"),(($F65-$G65)=(LM65-LN65))*1,0),"")</f>
        <v/>
      </c>
      <c r="LR65" s="281" t="str">
        <f aca="false">IF((LP65&lt;&gt;""),($F65=LM65)*($G65=LN65),"")</f>
        <v/>
      </c>
      <c r="LS65" s="281" t="str">
        <f aca="false">IF(LP65&lt;&gt;"",IF(ABS($F65-$G65)&gt;=PrSettings!$M$7,(ABS($F65-$G65-LM65+LN65)&lt;=1)*1,IF(AND(LP65,$F65=$G65,$F65&gt;=PrSettings!$M$6),(ABS(LM65-$F65)&lt;=1)*1,IF(AND(LP65,$F65+$G65&gt;=PrSettings!$M$8),(ABS(LM65-$F65)+ABS(LN65-$G65)&lt;=1)*1,""))),"")</f>
        <v/>
      </c>
      <c r="LT65" s="289"/>
      <c r="LV65" s="279" t="n">
        <f aca="false">$B65</f>
        <v>31</v>
      </c>
      <c r="LW65" s="280" t="str">
        <f aca="false">$C65</f>
        <v>Norway</v>
      </c>
      <c r="LX65" s="281" t="n">
        <f aca="false">$D65</f>
        <v>14</v>
      </c>
      <c r="LY65" s="280" t="str">
        <f aca="false">$E65</f>
        <v>Senegal</v>
      </c>
      <c r="LZ65" s="284"/>
      <c r="MA65" s="284"/>
      <c r="MB65" s="288"/>
      <c r="MC65" s="281" t="str">
        <f aca="false">IF(($F65&lt;&gt;"")*($G65&lt;&gt;"")*(LZ65&lt;&gt;"")*(MA65&lt;&gt;""),($F65&gt;$G65)*(LZ65&gt;MA65)+($F65=$G65)*(LZ65=MA65)+($F65&lt;$G65)*(LZ65&lt;MA65),"")</f>
        <v/>
      </c>
      <c r="MD65" s="281" t="str">
        <f aca="false">IF((MC65&lt;&gt;""),IF(OR($F65&lt;&gt;$G65,PrSettings!$M$4="●"),(($F65-$G65)=(LZ65-MA65))*1,0),"")</f>
        <v/>
      </c>
      <c r="ME65" s="281" t="str">
        <f aca="false">IF((MC65&lt;&gt;""),($F65=LZ65)*($G65=MA65),"")</f>
        <v/>
      </c>
      <c r="MF65" s="281" t="str">
        <f aca="false">IF(MC65&lt;&gt;"",IF(ABS($F65-$G65)&gt;=PrSettings!$M$7,(ABS($F65-$G65-LZ65+MA65)&lt;=1)*1,IF(AND(MC65,$F65=$G65,$F65&gt;=PrSettings!$M$6),(ABS(LZ65-$F65)&lt;=1)*1,IF(AND(MC65,$F65+$G65&gt;=PrSettings!$M$8),(ABS(LZ65-$F65)+ABS(MA65-$G65)&lt;=1)*1,""))),"")</f>
        <v/>
      </c>
      <c r="MG65" s="289"/>
    </row>
    <row r="66" customFormat="false" ht="15.75" hidden="false" customHeight="false" outlineLevel="0" collapsed="false">
      <c r="B66" s="279" t="n">
        <f aca="false">INDEX(Groups!$C$7:$C$65,MATCH(C66,Groups!$D$7:$D$65,0))</f>
        <v>31</v>
      </c>
      <c r="C66" s="280" t="str">
        <f aca="false">CalcI!$P$26</f>
        <v>Norway</v>
      </c>
      <c r="D66" s="281" t="n">
        <f aca="false">INDEX(Groups!$C$7:$C$65,MATCH(E66,Groups!$D$7:$D$65,0))</f>
        <v>1</v>
      </c>
      <c r="E66" s="280" t="str">
        <f aca="false">CalcI!$Q$26</f>
        <v>France</v>
      </c>
      <c r="F66" s="282" t="n">
        <f aca="false">CalcI!$R$26</f>
        <v>1</v>
      </c>
      <c r="G66" s="283" t="n">
        <f aca="false">CalcI!$S$26</f>
        <v>2</v>
      </c>
      <c r="I66" s="279" t="n">
        <f aca="false">$B66</f>
        <v>31</v>
      </c>
      <c r="J66" s="280" t="str">
        <f aca="false">$C66</f>
        <v>Norway</v>
      </c>
      <c r="K66" s="281" t="n">
        <f aca="false">$D66</f>
        <v>1</v>
      </c>
      <c r="L66" s="280" t="str">
        <f aca="false">$E66</f>
        <v>France</v>
      </c>
      <c r="M66" s="284"/>
      <c r="N66" s="284"/>
      <c r="O66" s="288"/>
      <c r="P66" s="281" t="str">
        <f aca="false">IF(($F66&lt;&gt;"")*($G66&lt;&gt;"")*(M66&lt;&gt;"")*(N66&lt;&gt;""),($F66&gt;$G66)*(M66&gt;N66)+($F66=$G66)*(M66=N66)+($F66&lt;$G66)*(M66&lt;N66),"")</f>
        <v/>
      </c>
      <c r="Q66" s="281" t="str">
        <f aca="false">IF((P66&lt;&gt;""),IF(OR($F66&lt;&gt;$G66,PrSettings!$M$4="●"),(($F66-$G66)=(M66-N66))*1,0),"")</f>
        <v/>
      </c>
      <c r="R66" s="281" t="str">
        <f aca="false">IF((P66&lt;&gt;""),($F66=M66)*($G66=N66),"")</f>
        <v/>
      </c>
      <c r="S66" s="281" t="str">
        <f aca="false">IF(P66&lt;&gt;"",IF(ABS($F66-$G66)&gt;=PrSettings!$M$7,(ABS($F66-$G66-M66+N66)&lt;=1)*1,IF(AND(P66,$F66=$G66,$F66&gt;=PrSettings!$M$6),(ABS(M66-$F66)&lt;=1)*1,IF(AND(P66,$F66+$G66&gt;=PrSettings!$M$8),(ABS(M66-$F66)+ABS(N66-$G66)&lt;=1)*1,""))),"")</f>
        <v/>
      </c>
      <c r="T66" s="289"/>
      <c r="V66" s="279" t="n">
        <f aca="false">$B66</f>
        <v>31</v>
      </c>
      <c r="W66" s="280" t="str">
        <f aca="false">$C66</f>
        <v>Norway</v>
      </c>
      <c r="X66" s="281" t="n">
        <f aca="false">$D66</f>
        <v>1</v>
      </c>
      <c r="Y66" s="280" t="str">
        <f aca="false">$E66</f>
        <v>France</v>
      </c>
      <c r="Z66" s="284"/>
      <c r="AA66" s="284"/>
      <c r="AB66" s="288"/>
      <c r="AC66" s="281" t="str">
        <f aca="false">IF(($F66&lt;&gt;"")*($G66&lt;&gt;"")*(Z66&lt;&gt;"")*(AA66&lt;&gt;""),($F66&gt;$G66)*(Z66&gt;AA66)+($F66=$G66)*(Z66=AA66)+($F66&lt;$G66)*(Z66&lt;AA66),"")</f>
        <v/>
      </c>
      <c r="AD66" s="281" t="str">
        <f aca="false">IF((AC66&lt;&gt;""),IF(OR($F66&lt;&gt;$G66,PrSettings!$M$4="●"),(($F66-$G66)=(Z66-AA66))*1,0),"")</f>
        <v/>
      </c>
      <c r="AE66" s="281" t="str">
        <f aca="false">IF((AC66&lt;&gt;""),($F66=Z66)*($G66=AA66),"")</f>
        <v/>
      </c>
      <c r="AF66" s="281" t="str">
        <f aca="false">IF(AC66&lt;&gt;"",IF(ABS($F66-$G66)&gt;=PrSettings!$M$7,(ABS($F66-$G66-Z66+AA66)&lt;=1)*1,IF(AND(AC66,$F66=$G66,$F66&gt;=PrSettings!$M$6),(ABS(Z66-$F66)&lt;=1)*1,IF(AND(AC66,$F66+$G66&gt;=PrSettings!$M$8),(ABS(Z66-$F66)+ABS(AA66-$G66)&lt;=1)*1,""))),"")</f>
        <v/>
      </c>
      <c r="AG66" s="289"/>
      <c r="AI66" s="279" t="n">
        <f aca="false">$B66</f>
        <v>31</v>
      </c>
      <c r="AJ66" s="280" t="str">
        <f aca="false">$C66</f>
        <v>Norway</v>
      </c>
      <c r="AK66" s="281" t="n">
        <f aca="false">$D66</f>
        <v>1</v>
      </c>
      <c r="AL66" s="280" t="str">
        <f aca="false">$E66</f>
        <v>France</v>
      </c>
      <c r="AM66" s="284"/>
      <c r="AN66" s="284"/>
      <c r="AO66" s="288"/>
      <c r="AP66" s="281" t="str">
        <f aca="false">IF(($F66&lt;&gt;"")*($G66&lt;&gt;"")*(AM66&lt;&gt;"")*(AN66&lt;&gt;""),($F66&gt;$G66)*(AM66&gt;AN66)+($F66=$G66)*(AM66=AN66)+($F66&lt;$G66)*(AM66&lt;AN66),"")</f>
        <v/>
      </c>
      <c r="AQ66" s="281" t="str">
        <f aca="false">IF((AP66&lt;&gt;""),IF(OR($F66&lt;&gt;$G66,PrSettings!$M$4="●"),(($F66-$G66)=(AM66-AN66))*1,0),"")</f>
        <v/>
      </c>
      <c r="AR66" s="281" t="str">
        <f aca="false">IF((AP66&lt;&gt;""),($F66=AM66)*($G66=AN66),"")</f>
        <v/>
      </c>
      <c r="AS66" s="281" t="str">
        <f aca="false">IF(AP66&lt;&gt;"",IF(ABS($F66-$G66)&gt;=PrSettings!$M$7,(ABS($F66-$G66-AM66+AN66)&lt;=1)*1,IF(AND(AP66,$F66=$G66,$F66&gt;=PrSettings!$M$6),(ABS(AM66-$F66)&lt;=1)*1,IF(AND(AP66,$F66+$G66&gt;=PrSettings!$M$8),(ABS(AM66-$F66)+ABS(AN66-$G66)&lt;=1)*1,""))),"")</f>
        <v/>
      </c>
      <c r="AT66" s="289"/>
      <c r="AV66" s="279" t="n">
        <f aca="false">$B66</f>
        <v>31</v>
      </c>
      <c r="AW66" s="280" t="str">
        <f aca="false">$C66</f>
        <v>Norway</v>
      </c>
      <c r="AX66" s="281" t="n">
        <f aca="false">$D66</f>
        <v>1</v>
      </c>
      <c r="AY66" s="280" t="str">
        <f aca="false">$E66</f>
        <v>France</v>
      </c>
      <c r="AZ66" s="284"/>
      <c r="BA66" s="284"/>
      <c r="BB66" s="288"/>
      <c r="BC66" s="281" t="str">
        <f aca="false">IF(($F66&lt;&gt;"")*($G66&lt;&gt;"")*(AZ66&lt;&gt;"")*(BA66&lt;&gt;""),($F66&gt;$G66)*(AZ66&gt;BA66)+($F66=$G66)*(AZ66=BA66)+($F66&lt;$G66)*(AZ66&lt;BA66),"")</f>
        <v/>
      </c>
      <c r="BD66" s="281" t="str">
        <f aca="false">IF((BC66&lt;&gt;""),IF(OR($F66&lt;&gt;$G66,PrSettings!$M$4="●"),(($F66-$G66)=(AZ66-BA66))*1,0),"")</f>
        <v/>
      </c>
      <c r="BE66" s="281" t="str">
        <f aca="false">IF((BC66&lt;&gt;""),($F66=AZ66)*($G66=BA66),"")</f>
        <v/>
      </c>
      <c r="BF66" s="281" t="str">
        <f aca="false">IF(BC66&lt;&gt;"",IF(ABS($F66-$G66)&gt;=PrSettings!$M$7,(ABS($F66-$G66-AZ66+BA66)&lt;=1)*1,IF(AND(BC66,$F66=$G66,$F66&gt;=PrSettings!$M$6),(ABS(AZ66-$F66)&lt;=1)*1,IF(AND(BC66,$F66+$G66&gt;=PrSettings!$M$8),(ABS(AZ66-$F66)+ABS(BA66-$G66)&lt;=1)*1,""))),"")</f>
        <v/>
      </c>
      <c r="BG66" s="289"/>
      <c r="BI66" s="279" t="n">
        <f aca="false">$B66</f>
        <v>31</v>
      </c>
      <c r="BJ66" s="280" t="str">
        <f aca="false">$C66</f>
        <v>Norway</v>
      </c>
      <c r="BK66" s="281" t="n">
        <f aca="false">$D66</f>
        <v>1</v>
      </c>
      <c r="BL66" s="280" t="str">
        <f aca="false">$E66</f>
        <v>France</v>
      </c>
      <c r="BM66" s="284"/>
      <c r="BN66" s="284"/>
      <c r="BO66" s="288"/>
      <c r="BP66" s="281" t="str">
        <f aca="false">IF(($F66&lt;&gt;"")*($G66&lt;&gt;"")*(BM66&lt;&gt;"")*(BN66&lt;&gt;""),($F66&gt;$G66)*(BM66&gt;BN66)+($F66=$G66)*(BM66=BN66)+($F66&lt;$G66)*(BM66&lt;BN66),"")</f>
        <v/>
      </c>
      <c r="BQ66" s="281" t="str">
        <f aca="false">IF((BP66&lt;&gt;""),IF(OR($F66&lt;&gt;$G66,PrSettings!$M$4="●"),(($F66-$G66)=(BM66-BN66))*1,0),"")</f>
        <v/>
      </c>
      <c r="BR66" s="281" t="str">
        <f aca="false">IF((BP66&lt;&gt;""),($F66=BM66)*($G66=BN66),"")</f>
        <v/>
      </c>
      <c r="BS66" s="281" t="str">
        <f aca="false">IF(BP66&lt;&gt;"",IF(ABS($F66-$G66)&gt;=PrSettings!$M$7,(ABS($F66-$G66-BM66+BN66)&lt;=1)*1,IF(AND(BP66,$F66=$G66,$F66&gt;=PrSettings!$M$6),(ABS(BM66-$F66)&lt;=1)*1,IF(AND(BP66,$F66+$G66&gt;=PrSettings!$M$8),(ABS(BM66-$F66)+ABS(BN66-$G66)&lt;=1)*1,""))),"")</f>
        <v/>
      </c>
      <c r="BT66" s="289"/>
      <c r="BV66" s="279" t="n">
        <f aca="false">$B66</f>
        <v>31</v>
      </c>
      <c r="BW66" s="280" t="str">
        <f aca="false">$C66</f>
        <v>Norway</v>
      </c>
      <c r="BX66" s="281" t="n">
        <f aca="false">$D66</f>
        <v>1</v>
      </c>
      <c r="BY66" s="280" t="str">
        <f aca="false">$E66</f>
        <v>France</v>
      </c>
      <c r="BZ66" s="284"/>
      <c r="CA66" s="284"/>
      <c r="CB66" s="288"/>
      <c r="CC66" s="281" t="str">
        <f aca="false">IF(($F66&lt;&gt;"")*($G66&lt;&gt;"")*(BZ66&lt;&gt;"")*(CA66&lt;&gt;""),($F66&gt;$G66)*(BZ66&gt;CA66)+($F66=$G66)*(BZ66=CA66)+($F66&lt;$G66)*(BZ66&lt;CA66),"")</f>
        <v/>
      </c>
      <c r="CD66" s="281" t="str">
        <f aca="false">IF((CC66&lt;&gt;""),IF(OR($F66&lt;&gt;$G66,PrSettings!$M$4="●"),(($F66-$G66)=(BZ66-CA66))*1,0),"")</f>
        <v/>
      </c>
      <c r="CE66" s="281" t="str">
        <f aca="false">IF((CC66&lt;&gt;""),($F66=BZ66)*($G66=CA66),"")</f>
        <v/>
      </c>
      <c r="CF66" s="281" t="str">
        <f aca="false">IF(CC66&lt;&gt;"",IF(ABS($F66-$G66)&gt;=PrSettings!$M$7,(ABS($F66-$G66-BZ66+CA66)&lt;=1)*1,IF(AND(CC66,$F66=$G66,$F66&gt;=PrSettings!$M$6),(ABS(BZ66-$F66)&lt;=1)*1,IF(AND(CC66,$F66+$G66&gt;=PrSettings!$M$8),(ABS(BZ66-$F66)+ABS(CA66-$G66)&lt;=1)*1,""))),"")</f>
        <v/>
      </c>
      <c r="CG66" s="289"/>
      <c r="CI66" s="279" t="n">
        <f aca="false">$B66</f>
        <v>31</v>
      </c>
      <c r="CJ66" s="280" t="str">
        <f aca="false">$C66</f>
        <v>Norway</v>
      </c>
      <c r="CK66" s="281" t="n">
        <f aca="false">$D66</f>
        <v>1</v>
      </c>
      <c r="CL66" s="280" t="str">
        <f aca="false">$E66</f>
        <v>France</v>
      </c>
      <c r="CM66" s="284"/>
      <c r="CN66" s="284"/>
      <c r="CO66" s="288"/>
      <c r="CP66" s="281" t="str">
        <f aca="false">IF(($F66&lt;&gt;"")*($G66&lt;&gt;"")*(CM66&lt;&gt;"")*(CN66&lt;&gt;""),($F66&gt;$G66)*(CM66&gt;CN66)+($F66=$G66)*(CM66=CN66)+($F66&lt;$G66)*(CM66&lt;CN66),"")</f>
        <v/>
      </c>
      <c r="CQ66" s="281" t="str">
        <f aca="false">IF((CP66&lt;&gt;""),IF(OR($F66&lt;&gt;$G66,PrSettings!$M$4="●"),(($F66-$G66)=(CM66-CN66))*1,0),"")</f>
        <v/>
      </c>
      <c r="CR66" s="281" t="str">
        <f aca="false">IF((CP66&lt;&gt;""),($F66=CM66)*($G66=CN66),"")</f>
        <v/>
      </c>
      <c r="CS66" s="281" t="str">
        <f aca="false">IF(CP66&lt;&gt;"",IF(ABS($F66-$G66)&gt;=PrSettings!$M$7,(ABS($F66-$G66-CM66+CN66)&lt;=1)*1,IF(AND(CP66,$F66=$G66,$F66&gt;=PrSettings!$M$6),(ABS(CM66-$F66)&lt;=1)*1,IF(AND(CP66,$F66+$G66&gt;=PrSettings!$M$8),(ABS(CM66-$F66)+ABS(CN66-$G66)&lt;=1)*1,""))),"")</f>
        <v/>
      </c>
      <c r="CT66" s="289"/>
      <c r="CV66" s="279" t="n">
        <f aca="false">$B66</f>
        <v>31</v>
      </c>
      <c r="CW66" s="280" t="str">
        <f aca="false">$C66</f>
        <v>Norway</v>
      </c>
      <c r="CX66" s="281" t="n">
        <f aca="false">$D66</f>
        <v>1</v>
      </c>
      <c r="CY66" s="280" t="str">
        <f aca="false">$E66</f>
        <v>France</v>
      </c>
      <c r="CZ66" s="284"/>
      <c r="DA66" s="284"/>
      <c r="DB66" s="288"/>
      <c r="DC66" s="281" t="str">
        <f aca="false">IF(($F66&lt;&gt;"")*($G66&lt;&gt;"")*(CZ66&lt;&gt;"")*(DA66&lt;&gt;""),($F66&gt;$G66)*(CZ66&gt;DA66)+($F66=$G66)*(CZ66=DA66)+($F66&lt;$G66)*(CZ66&lt;DA66),"")</f>
        <v/>
      </c>
      <c r="DD66" s="281" t="str">
        <f aca="false">IF((DC66&lt;&gt;""),IF(OR($F66&lt;&gt;$G66,PrSettings!$M$4="●"),(($F66-$G66)=(CZ66-DA66))*1,0),"")</f>
        <v/>
      </c>
      <c r="DE66" s="281" t="str">
        <f aca="false">IF((DC66&lt;&gt;""),($F66=CZ66)*($G66=DA66),"")</f>
        <v/>
      </c>
      <c r="DF66" s="281" t="str">
        <f aca="false">IF(DC66&lt;&gt;"",IF(ABS($F66-$G66)&gt;=PrSettings!$M$7,(ABS($F66-$G66-CZ66+DA66)&lt;=1)*1,IF(AND(DC66,$F66=$G66,$F66&gt;=PrSettings!$M$6),(ABS(CZ66-$F66)&lt;=1)*1,IF(AND(DC66,$F66+$G66&gt;=PrSettings!$M$8),(ABS(CZ66-$F66)+ABS(DA66-$G66)&lt;=1)*1,""))),"")</f>
        <v/>
      </c>
      <c r="DG66" s="289"/>
      <c r="DI66" s="279" t="n">
        <f aca="false">$B66</f>
        <v>31</v>
      </c>
      <c r="DJ66" s="280" t="str">
        <f aca="false">$C66</f>
        <v>Norway</v>
      </c>
      <c r="DK66" s="281" t="n">
        <f aca="false">$D66</f>
        <v>1</v>
      </c>
      <c r="DL66" s="280" t="str">
        <f aca="false">$E66</f>
        <v>France</v>
      </c>
      <c r="DM66" s="284"/>
      <c r="DN66" s="284"/>
      <c r="DO66" s="288"/>
      <c r="DP66" s="281" t="str">
        <f aca="false">IF(($F66&lt;&gt;"")*($G66&lt;&gt;"")*(DM66&lt;&gt;"")*(DN66&lt;&gt;""),($F66&gt;$G66)*(DM66&gt;DN66)+($F66=$G66)*(DM66=DN66)+($F66&lt;$G66)*(DM66&lt;DN66),"")</f>
        <v/>
      </c>
      <c r="DQ66" s="281" t="str">
        <f aca="false">IF((DP66&lt;&gt;""),IF(OR($F66&lt;&gt;$G66,PrSettings!$M$4="●"),(($F66-$G66)=(DM66-DN66))*1,0),"")</f>
        <v/>
      </c>
      <c r="DR66" s="281" t="str">
        <f aca="false">IF((DP66&lt;&gt;""),($F66=DM66)*($G66=DN66),"")</f>
        <v/>
      </c>
      <c r="DS66" s="281" t="str">
        <f aca="false">IF(DP66&lt;&gt;"",IF(ABS($F66-$G66)&gt;=PrSettings!$M$7,(ABS($F66-$G66-DM66+DN66)&lt;=1)*1,IF(AND(DP66,$F66=$G66,$F66&gt;=PrSettings!$M$6),(ABS(DM66-$F66)&lt;=1)*1,IF(AND(DP66,$F66+$G66&gt;=PrSettings!$M$8),(ABS(DM66-$F66)+ABS(DN66-$G66)&lt;=1)*1,""))),"")</f>
        <v/>
      </c>
      <c r="DT66" s="289"/>
      <c r="DV66" s="279" t="n">
        <f aca="false">$B66</f>
        <v>31</v>
      </c>
      <c r="DW66" s="280" t="str">
        <f aca="false">$C66</f>
        <v>Norway</v>
      </c>
      <c r="DX66" s="281" t="n">
        <f aca="false">$D66</f>
        <v>1</v>
      </c>
      <c r="DY66" s="280" t="str">
        <f aca="false">$E66</f>
        <v>France</v>
      </c>
      <c r="DZ66" s="284"/>
      <c r="EA66" s="284"/>
      <c r="EB66" s="288"/>
      <c r="EC66" s="281" t="str">
        <f aca="false">IF(($F66&lt;&gt;"")*($G66&lt;&gt;"")*(DZ66&lt;&gt;"")*(EA66&lt;&gt;""),($F66&gt;$G66)*(DZ66&gt;EA66)+($F66=$G66)*(DZ66=EA66)+($F66&lt;$G66)*(DZ66&lt;EA66),"")</f>
        <v/>
      </c>
      <c r="ED66" s="281" t="str">
        <f aca="false">IF((EC66&lt;&gt;""),IF(OR($F66&lt;&gt;$G66,PrSettings!$M$4="●"),(($F66-$G66)=(DZ66-EA66))*1,0),"")</f>
        <v/>
      </c>
      <c r="EE66" s="281" t="str">
        <f aca="false">IF((EC66&lt;&gt;""),($F66=DZ66)*($G66=EA66),"")</f>
        <v/>
      </c>
      <c r="EF66" s="281" t="str">
        <f aca="false">IF(EC66&lt;&gt;"",IF(ABS($F66-$G66)&gt;=PrSettings!$M$7,(ABS($F66-$G66-DZ66+EA66)&lt;=1)*1,IF(AND(EC66,$F66=$G66,$F66&gt;=PrSettings!$M$6),(ABS(DZ66-$F66)&lt;=1)*1,IF(AND(EC66,$F66+$G66&gt;=PrSettings!$M$8),(ABS(DZ66-$F66)+ABS(EA66-$G66)&lt;=1)*1,""))),"")</f>
        <v/>
      </c>
      <c r="EG66" s="289"/>
      <c r="EI66" s="279" t="n">
        <f aca="false">$B66</f>
        <v>31</v>
      </c>
      <c r="EJ66" s="280" t="str">
        <f aca="false">$C66</f>
        <v>Norway</v>
      </c>
      <c r="EK66" s="281" t="n">
        <f aca="false">$D66</f>
        <v>1</v>
      </c>
      <c r="EL66" s="280" t="str">
        <f aca="false">$E66</f>
        <v>France</v>
      </c>
      <c r="EM66" s="284"/>
      <c r="EN66" s="284"/>
      <c r="EO66" s="288"/>
      <c r="EP66" s="281" t="str">
        <f aca="false">IF(($F66&lt;&gt;"")*($G66&lt;&gt;"")*(EM66&lt;&gt;"")*(EN66&lt;&gt;""),($F66&gt;$G66)*(EM66&gt;EN66)+($F66=$G66)*(EM66=EN66)+($F66&lt;$G66)*(EM66&lt;EN66),"")</f>
        <v/>
      </c>
      <c r="EQ66" s="281" t="str">
        <f aca="false">IF((EP66&lt;&gt;""),IF(OR($F66&lt;&gt;$G66,PrSettings!$M$4="●"),(($F66-$G66)=(EM66-EN66))*1,0),"")</f>
        <v/>
      </c>
      <c r="ER66" s="281" t="str">
        <f aca="false">IF((EP66&lt;&gt;""),($F66=EM66)*($G66=EN66),"")</f>
        <v/>
      </c>
      <c r="ES66" s="281" t="str">
        <f aca="false">IF(EP66&lt;&gt;"",IF(ABS($F66-$G66)&gt;=PrSettings!$M$7,(ABS($F66-$G66-EM66+EN66)&lt;=1)*1,IF(AND(EP66,$F66=$G66,$F66&gt;=PrSettings!$M$6),(ABS(EM66-$F66)&lt;=1)*1,IF(AND(EP66,$F66+$G66&gt;=PrSettings!$M$8),(ABS(EM66-$F66)+ABS(EN66-$G66)&lt;=1)*1,""))),"")</f>
        <v/>
      </c>
      <c r="ET66" s="289"/>
      <c r="EV66" s="279" t="n">
        <f aca="false">$B66</f>
        <v>31</v>
      </c>
      <c r="EW66" s="280" t="str">
        <f aca="false">$C66</f>
        <v>Norway</v>
      </c>
      <c r="EX66" s="281" t="n">
        <f aca="false">$D66</f>
        <v>1</v>
      </c>
      <c r="EY66" s="280" t="str">
        <f aca="false">$E66</f>
        <v>France</v>
      </c>
      <c r="EZ66" s="284"/>
      <c r="FA66" s="284"/>
      <c r="FB66" s="288"/>
      <c r="FC66" s="281" t="str">
        <f aca="false">IF(($F66&lt;&gt;"")*($G66&lt;&gt;"")*(EZ66&lt;&gt;"")*(FA66&lt;&gt;""),($F66&gt;$G66)*(EZ66&gt;FA66)+($F66=$G66)*(EZ66=FA66)+($F66&lt;$G66)*(EZ66&lt;FA66),"")</f>
        <v/>
      </c>
      <c r="FD66" s="281" t="str">
        <f aca="false">IF((FC66&lt;&gt;""),IF(OR($F66&lt;&gt;$G66,PrSettings!$M$4="●"),(($F66-$G66)=(EZ66-FA66))*1,0),"")</f>
        <v/>
      </c>
      <c r="FE66" s="281" t="str">
        <f aca="false">IF((FC66&lt;&gt;""),($F66=EZ66)*($G66=FA66),"")</f>
        <v/>
      </c>
      <c r="FF66" s="281" t="str">
        <f aca="false">IF(FC66&lt;&gt;"",IF(ABS($F66-$G66)&gt;=PrSettings!$M$7,(ABS($F66-$G66-EZ66+FA66)&lt;=1)*1,IF(AND(FC66,$F66=$G66,$F66&gt;=PrSettings!$M$6),(ABS(EZ66-$F66)&lt;=1)*1,IF(AND(FC66,$F66+$G66&gt;=PrSettings!$M$8),(ABS(EZ66-$F66)+ABS(FA66-$G66)&lt;=1)*1,""))),"")</f>
        <v/>
      </c>
      <c r="FG66" s="289"/>
      <c r="FI66" s="279" t="n">
        <f aca="false">$B66</f>
        <v>31</v>
      </c>
      <c r="FJ66" s="280" t="str">
        <f aca="false">$C66</f>
        <v>Norway</v>
      </c>
      <c r="FK66" s="281" t="n">
        <f aca="false">$D66</f>
        <v>1</v>
      </c>
      <c r="FL66" s="280" t="str">
        <f aca="false">$E66</f>
        <v>France</v>
      </c>
      <c r="FM66" s="284"/>
      <c r="FN66" s="284"/>
      <c r="FO66" s="288"/>
      <c r="FP66" s="281" t="str">
        <f aca="false">IF(($F66&lt;&gt;"")*($G66&lt;&gt;"")*(FM66&lt;&gt;"")*(FN66&lt;&gt;""),($F66&gt;$G66)*(FM66&gt;FN66)+($F66=$G66)*(FM66=FN66)+($F66&lt;$G66)*(FM66&lt;FN66),"")</f>
        <v/>
      </c>
      <c r="FQ66" s="281" t="str">
        <f aca="false">IF((FP66&lt;&gt;""),IF(OR($F66&lt;&gt;$G66,PrSettings!$M$4="●"),(($F66-$G66)=(FM66-FN66))*1,0),"")</f>
        <v/>
      </c>
      <c r="FR66" s="281" t="str">
        <f aca="false">IF((FP66&lt;&gt;""),($F66=FM66)*($G66=FN66),"")</f>
        <v/>
      </c>
      <c r="FS66" s="281" t="str">
        <f aca="false">IF(FP66&lt;&gt;"",IF(ABS($F66-$G66)&gt;=PrSettings!$M$7,(ABS($F66-$G66-FM66+FN66)&lt;=1)*1,IF(AND(FP66,$F66=$G66,$F66&gt;=PrSettings!$M$6),(ABS(FM66-$F66)&lt;=1)*1,IF(AND(FP66,$F66+$G66&gt;=PrSettings!$M$8),(ABS(FM66-$F66)+ABS(FN66-$G66)&lt;=1)*1,""))),"")</f>
        <v/>
      </c>
      <c r="FT66" s="289"/>
      <c r="FV66" s="279" t="n">
        <f aca="false">$B66</f>
        <v>31</v>
      </c>
      <c r="FW66" s="280" t="str">
        <f aca="false">$C66</f>
        <v>Norway</v>
      </c>
      <c r="FX66" s="281" t="n">
        <f aca="false">$D66</f>
        <v>1</v>
      </c>
      <c r="FY66" s="280" t="str">
        <f aca="false">$E66</f>
        <v>France</v>
      </c>
      <c r="FZ66" s="284"/>
      <c r="GA66" s="284"/>
      <c r="GB66" s="288"/>
      <c r="GC66" s="281" t="str">
        <f aca="false">IF(($F66&lt;&gt;"")*($G66&lt;&gt;"")*(FZ66&lt;&gt;"")*(GA66&lt;&gt;""),($F66&gt;$G66)*(FZ66&gt;GA66)+($F66=$G66)*(FZ66=GA66)+($F66&lt;$G66)*(FZ66&lt;GA66),"")</f>
        <v/>
      </c>
      <c r="GD66" s="281" t="str">
        <f aca="false">IF((GC66&lt;&gt;""),IF(OR($F66&lt;&gt;$G66,PrSettings!$M$4="●"),(($F66-$G66)=(FZ66-GA66))*1,0),"")</f>
        <v/>
      </c>
      <c r="GE66" s="281" t="str">
        <f aca="false">IF((GC66&lt;&gt;""),($F66=FZ66)*($G66=GA66),"")</f>
        <v/>
      </c>
      <c r="GF66" s="281" t="str">
        <f aca="false">IF(GC66&lt;&gt;"",IF(ABS($F66-$G66)&gt;=PrSettings!$M$7,(ABS($F66-$G66-FZ66+GA66)&lt;=1)*1,IF(AND(GC66,$F66=$G66,$F66&gt;=PrSettings!$M$6),(ABS(FZ66-$F66)&lt;=1)*1,IF(AND(GC66,$F66+$G66&gt;=PrSettings!$M$8),(ABS(FZ66-$F66)+ABS(GA66-$G66)&lt;=1)*1,""))),"")</f>
        <v/>
      </c>
      <c r="GG66" s="289"/>
      <c r="GI66" s="279" t="n">
        <f aca="false">$B66</f>
        <v>31</v>
      </c>
      <c r="GJ66" s="280" t="str">
        <f aca="false">$C66</f>
        <v>Norway</v>
      </c>
      <c r="GK66" s="281" t="n">
        <f aca="false">$D66</f>
        <v>1</v>
      </c>
      <c r="GL66" s="280" t="str">
        <f aca="false">$E66</f>
        <v>France</v>
      </c>
      <c r="GM66" s="284"/>
      <c r="GN66" s="284"/>
      <c r="GO66" s="288"/>
      <c r="GP66" s="281" t="str">
        <f aca="false">IF(($F66&lt;&gt;"")*($G66&lt;&gt;"")*(GM66&lt;&gt;"")*(GN66&lt;&gt;""),($F66&gt;$G66)*(GM66&gt;GN66)+($F66=$G66)*(GM66=GN66)+($F66&lt;$G66)*(GM66&lt;GN66),"")</f>
        <v/>
      </c>
      <c r="GQ66" s="281" t="str">
        <f aca="false">IF((GP66&lt;&gt;""),IF(OR($F66&lt;&gt;$G66,PrSettings!$M$4="●"),(($F66-$G66)=(GM66-GN66))*1,0),"")</f>
        <v/>
      </c>
      <c r="GR66" s="281" t="str">
        <f aca="false">IF((GP66&lt;&gt;""),($F66=GM66)*($G66=GN66),"")</f>
        <v/>
      </c>
      <c r="GS66" s="281" t="str">
        <f aca="false">IF(GP66&lt;&gt;"",IF(ABS($F66-$G66)&gt;=PrSettings!$M$7,(ABS($F66-$G66-GM66+GN66)&lt;=1)*1,IF(AND(GP66,$F66=$G66,$F66&gt;=PrSettings!$M$6),(ABS(GM66-$F66)&lt;=1)*1,IF(AND(GP66,$F66+$G66&gt;=PrSettings!$M$8),(ABS(GM66-$F66)+ABS(GN66-$G66)&lt;=1)*1,""))),"")</f>
        <v/>
      </c>
      <c r="GT66" s="289"/>
      <c r="GV66" s="279" t="n">
        <f aca="false">$B66</f>
        <v>31</v>
      </c>
      <c r="GW66" s="280" t="str">
        <f aca="false">$C66</f>
        <v>Norway</v>
      </c>
      <c r="GX66" s="281" t="n">
        <f aca="false">$D66</f>
        <v>1</v>
      </c>
      <c r="GY66" s="280" t="str">
        <f aca="false">$E66</f>
        <v>France</v>
      </c>
      <c r="GZ66" s="284"/>
      <c r="HA66" s="284"/>
      <c r="HB66" s="288"/>
      <c r="HC66" s="281" t="str">
        <f aca="false">IF(($F66&lt;&gt;"")*($G66&lt;&gt;"")*(GZ66&lt;&gt;"")*(HA66&lt;&gt;""),($F66&gt;$G66)*(GZ66&gt;HA66)+($F66=$G66)*(GZ66=HA66)+($F66&lt;$G66)*(GZ66&lt;HA66),"")</f>
        <v/>
      </c>
      <c r="HD66" s="281" t="str">
        <f aca="false">IF((HC66&lt;&gt;""),IF(OR($F66&lt;&gt;$G66,PrSettings!$M$4="●"),(($F66-$G66)=(GZ66-HA66))*1,0),"")</f>
        <v/>
      </c>
      <c r="HE66" s="281" t="str">
        <f aca="false">IF((HC66&lt;&gt;""),($F66=GZ66)*($G66=HA66),"")</f>
        <v/>
      </c>
      <c r="HF66" s="281" t="str">
        <f aca="false">IF(HC66&lt;&gt;"",IF(ABS($F66-$G66)&gt;=PrSettings!$M$7,(ABS($F66-$G66-GZ66+HA66)&lt;=1)*1,IF(AND(HC66,$F66=$G66,$F66&gt;=PrSettings!$M$6),(ABS(GZ66-$F66)&lt;=1)*1,IF(AND(HC66,$F66+$G66&gt;=PrSettings!$M$8),(ABS(GZ66-$F66)+ABS(HA66-$G66)&lt;=1)*1,""))),"")</f>
        <v/>
      </c>
      <c r="HG66" s="289"/>
      <c r="HI66" s="279" t="n">
        <f aca="false">$B66</f>
        <v>31</v>
      </c>
      <c r="HJ66" s="280" t="str">
        <f aca="false">$C66</f>
        <v>Norway</v>
      </c>
      <c r="HK66" s="281" t="n">
        <f aca="false">$D66</f>
        <v>1</v>
      </c>
      <c r="HL66" s="280" t="str">
        <f aca="false">$E66</f>
        <v>France</v>
      </c>
      <c r="HM66" s="284"/>
      <c r="HN66" s="284"/>
      <c r="HO66" s="288"/>
      <c r="HP66" s="281" t="str">
        <f aca="false">IF(($F66&lt;&gt;"")*($G66&lt;&gt;"")*(HM66&lt;&gt;"")*(HN66&lt;&gt;""),($F66&gt;$G66)*(HM66&gt;HN66)+($F66=$G66)*(HM66=HN66)+($F66&lt;$G66)*(HM66&lt;HN66),"")</f>
        <v/>
      </c>
      <c r="HQ66" s="281" t="str">
        <f aca="false">IF((HP66&lt;&gt;""),IF(OR($F66&lt;&gt;$G66,PrSettings!$M$4="●"),(($F66-$G66)=(HM66-HN66))*1,0),"")</f>
        <v/>
      </c>
      <c r="HR66" s="281" t="str">
        <f aca="false">IF((HP66&lt;&gt;""),($F66=HM66)*($G66=HN66),"")</f>
        <v/>
      </c>
      <c r="HS66" s="281" t="str">
        <f aca="false">IF(HP66&lt;&gt;"",IF(ABS($F66-$G66)&gt;=PrSettings!$M$7,(ABS($F66-$G66-HM66+HN66)&lt;=1)*1,IF(AND(HP66,$F66=$G66,$F66&gt;=PrSettings!$M$6),(ABS(HM66-$F66)&lt;=1)*1,IF(AND(HP66,$F66+$G66&gt;=PrSettings!$M$8),(ABS(HM66-$F66)+ABS(HN66-$G66)&lt;=1)*1,""))),"")</f>
        <v/>
      </c>
      <c r="HT66" s="289"/>
      <c r="HV66" s="279" t="n">
        <f aca="false">$B66</f>
        <v>31</v>
      </c>
      <c r="HW66" s="280" t="str">
        <f aca="false">$C66</f>
        <v>Norway</v>
      </c>
      <c r="HX66" s="281" t="n">
        <f aca="false">$D66</f>
        <v>1</v>
      </c>
      <c r="HY66" s="280" t="str">
        <f aca="false">$E66</f>
        <v>France</v>
      </c>
      <c r="HZ66" s="284"/>
      <c r="IA66" s="284"/>
      <c r="IB66" s="288"/>
      <c r="IC66" s="281" t="str">
        <f aca="false">IF(($F66&lt;&gt;"")*($G66&lt;&gt;"")*(HZ66&lt;&gt;"")*(IA66&lt;&gt;""),($F66&gt;$G66)*(HZ66&gt;IA66)+($F66=$G66)*(HZ66=IA66)+($F66&lt;$G66)*(HZ66&lt;IA66),"")</f>
        <v/>
      </c>
      <c r="ID66" s="281" t="str">
        <f aca="false">IF((IC66&lt;&gt;""),IF(OR($F66&lt;&gt;$G66,PrSettings!$M$4="●"),(($F66-$G66)=(HZ66-IA66))*1,0),"")</f>
        <v/>
      </c>
      <c r="IE66" s="281" t="str">
        <f aca="false">IF((IC66&lt;&gt;""),($F66=HZ66)*($G66=IA66),"")</f>
        <v/>
      </c>
      <c r="IF66" s="281" t="str">
        <f aca="false">IF(IC66&lt;&gt;"",IF(ABS($F66-$G66)&gt;=PrSettings!$M$7,(ABS($F66-$G66-HZ66+IA66)&lt;=1)*1,IF(AND(IC66,$F66=$G66,$F66&gt;=PrSettings!$M$6),(ABS(HZ66-$F66)&lt;=1)*1,IF(AND(IC66,$F66+$G66&gt;=PrSettings!$M$8),(ABS(HZ66-$F66)+ABS(IA66-$G66)&lt;=1)*1,""))),"")</f>
        <v/>
      </c>
      <c r="IG66" s="289"/>
      <c r="II66" s="279" t="n">
        <f aca="false">$B66</f>
        <v>31</v>
      </c>
      <c r="IJ66" s="280" t="str">
        <f aca="false">$C66</f>
        <v>Norway</v>
      </c>
      <c r="IK66" s="281" t="n">
        <f aca="false">$D66</f>
        <v>1</v>
      </c>
      <c r="IL66" s="280" t="str">
        <f aca="false">$E66</f>
        <v>France</v>
      </c>
      <c r="IM66" s="284"/>
      <c r="IN66" s="284"/>
      <c r="IO66" s="288"/>
      <c r="IP66" s="281" t="str">
        <f aca="false">IF(($F66&lt;&gt;"")*($G66&lt;&gt;"")*(IM66&lt;&gt;"")*(IN66&lt;&gt;""),($F66&gt;$G66)*(IM66&gt;IN66)+($F66=$G66)*(IM66=IN66)+($F66&lt;$G66)*(IM66&lt;IN66),"")</f>
        <v/>
      </c>
      <c r="IQ66" s="281" t="str">
        <f aca="false">IF((IP66&lt;&gt;""),IF(OR($F66&lt;&gt;$G66,PrSettings!$M$4="●"),(($F66-$G66)=(IM66-IN66))*1,0),"")</f>
        <v/>
      </c>
      <c r="IR66" s="281" t="str">
        <f aca="false">IF((IP66&lt;&gt;""),($F66=IM66)*($G66=IN66),"")</f>
        <v/>
      </c>
      <c r="IS66" s="281" t="str">
        <f aca="false">IF(IP66&lt;&gt;"",IF(ABS($F66-$G66)&gt;=PrSettings!$M$7,(ABS($F66-$G66-IM66+IN66)&lt;=1)*1,IF(AND(IP66,$F66=$G66,$F66&gt;=PrSettings!$M$6),(ABS(IM66-$F66)&lt;=1)*1,IF(AND(IP66,$F66+$G66&gt;=PrSettings!$M$8),(ABS(IM66-$F66)+ABS(IN66-$G66)&lt;=1)*1,""))),"")</f>
        <v/>
      </c>
      <c r="IT66" s="289"/>
      <c r="IV66" s="279" t="n">
        <f aca="false">$B66</f>
        <v>31</v>
      </c>
      <c r="IW66" s="280" t="str">
        <f aca="false">$C66</f>
        <v>Norway</v>
      </c>
      <c r="IX66" s="281" t="n">
        <f aca="false">$D66</f>
        <v>1</v>
      </c>
      <c r="IY66" s="280" t="str">
        <f aca="false">$E66</f>
        <v>France</v>
      </c>
      <c r="IZ66" s="284"/>
      <c r="JA66" s="284"/>
      <c r="JB66" s="288"/>
      <c r="JC66" s="281" t="str">
        <f aca="false">IF(($F66&lt;&gt;"")*($G66&lt;&gt;"")*(IZ66&lt;&gt;"")*(JA66&lt;&gt;""),($F66&gt;$G66)*(IZ66&gt;JA66)+($F66=$G66)*(IZ66=JA66)+($F66&lt;$G66)*(IZ66&lt;JA66),"")</f>
        <v/>
      </c>
      <c r="JD66" s="281" t="str">
        <f aca="false">IF((JC66&lt;&gt;""),IF(OR($F66&lt;&gt;$G66,PrSettings!$M$4="●"),(($F66-$G66)=(IZ66-JA66))*1,0),"")</f>
        <v/>
      </c>
      <c r="JE66" s="281" t="str">
        <f aca="false">IF((JC66&lt;&gt;""),($F66=IZ66)*($G66=JA66),"")</f>
        <v/>
      </c>
      <c r="JF66" s="281" t="str">
        <f aca="false">IF(JC66&lt;&gt;"",IF(ABS($F66-$G66)&gt;=PrSettings!$M$7,(ABS($F66-$G66-IZ66+JA66)&lt;=1)*1,IF(AND(JC66,$F66=$G66,$F66&gt;=PrSettings!$M$6),(ABS(IZ66-$F66)&lt;=1)*1,IF(AND(JC66,$F66+$G66&gt;=PrSettings!$M$8),(ABS(IZ66-$F66)+ABS(JA66-$G66)&lt;=1)*1,""))),"")</f>
        <v/>
      </c>
      <c r="JG66" s="289"/>
      <c r="JI66" s="279" t="n">
        <f aca="false">$B66</f>
        <v>31</v>
      </c>
      <c r="JJ66" s="280" t="str">
        <f aca="false">$C66</f>
        <v>Norway</v>
      </c>
      <c r="JK66" s="281" t="n">
        <f aca="false">$D66</f>
        <v>1</v>
      </c>
      <c r="JL66" s="280" t="str">
        <f aca="false">$E66</f>
        <v>France</v>
      </c>
      <c r="JM66" s="284"/>
      <c r="JN66" s="284"/>
      <c r="JO66" s="288"/>
      <c r="JP66" s="281" t="str">
        <f aca="false">IF(($F66&lt;&gt;"")*($G66&lt;&gt;"")*(JM66&lt;&gt;"")*(JN66&lt;&gt;""),($F66&gt;$G66)*(JM66&gt;JN66)+($F66=$G66)*(JM66=JN66)+($F66&lt;$G66)*(JM66&lt;JN66),"")</f>
        <v/>
      </c>
      <c r="JQ66" s="281" t="str">
        <f aca="false">IF((JP66&lt;&gt;""),IF(OR($F66&lt;&gt;$G66,PrSettings!$M$4="●"),(($F66-$G66)=(JM66-JN66))*1,0),"")</f>
        <v/>
      </c>
      <c r="JR66" s="281" t="str">
        <f aca="false">IF((JP66&lt;&gt;""),($F66=JM66)*($G66=JN66),"")</f>
        <v/>
      </c>
      <c r="JS66" s="281" t="str">
        <f aca="false">IF(JP66&lt;&gt;"",IF(ABS($F66-$G66)&gt;=PrSettings!$M$7,(ABS($F66-$G66-JM66+JN66)&lt;=1)*1,IF(AND(JP66,$F66=$G66,$F66&gt;=PrSettings!$M$6),(ABS(JM66-$F66)&lt;=1)*1,IF(AND(JP66,$F66+$G66&gt;=PrSettings!$M$8),(ABS(JM66-$F66)+ABS(JN66-$G66)&lt;=1)*1,""))),"")</f>
        <v/>
      </c>
      <c r="JT66" s="289"/>
      <c r="JV66" s="279" t="n">
        <f aca="false">$B66</f>
        <v>31</v>
      </c>
      <c r="JW66" s="280" t="str">
        <f aca="false">$C66</f>
        <v>Norway</v>
      </c>
      <c r="JX66" s="281" t="n">
        <f aca="false">$D66</f>
        <v>1</v>
      </c>
      <c r="JY66" s="280" t="str">
        <f aca="false">$E66</f>
        <v>France</v>
      </c>
      <c r="JZ66" s="284"/>
      <c r="KA66" s="284"/>
      <c r="KB66" s="288"/>
      <c r="KC66" s="281" t="str">
        <f aca="false">IF(($F66&lt;&gt;"")*($G66&lt;&gt;"")*(JZ66&lt;&gt;"")*(KA66&lt;&gt;""),($F66&gt;$G66)*(JZ66&gt;KA66)+($F66=$G66)*(JZ66=KA66)+($F66&lt;$G66)*(JZ66&lt;KA66),"")</f>
        <v/>
      </c>
      <c r="KD66" s="281" t="str">
        <f aca="false">IF((KC66&lt;&gt;""),IF(OR($F66&lt;&gt;$G66,PrSettings!$M$4="●"),(($F66-$G66)=(JZ66-KA66))*1,0),"")</f>
        <v/>
      </c>
      <c r="KE66" s="281" t="str">
        <f aca="false">IF((KC66&lt;&gt;""),($F66=JZ66)*($G66=KA66),"")</f>
        <v/>
      </c>
      <c r="KF66" s="281" t="str">
        <f aca="false">IF(KC66&lt;&gt;"",IF(ABS($F66-$G66)&gt;=PrSettings!$M$7,(ABS($F66-$G66-JZ66+KA66)&lt;=1)*1,IF(AND(KC66,$F66=$G66,$F66&gt;=PrSettings!$M$6),(ABS(JZ66-$F66)&lt;=1)*1,IF(AND(KC66,$F66+$G66&gt;=PrSettings!$M$8),(ABS(JZ66-$F66)+ABS(KA66-$G66)&lt;=1)*1,""))),"")</f>
        <v/>
      </c>
      <c r="KG66" s="289"/>
      <c r="KI66" s="279" t="n">
        <f aca="false">$B66</f>
        <v>31</v>
      </c>
      <c r="KJ66" s="280" t="str">
        <f aca="false">$C66</f>
        <v>Norway</v>
      </c>
      <c r="KK66" s="281" t="n">
        <f aca="false">$D66</f>
        <v>1</v>
      </c>
      <c r="KL66" s="280" t="str">
        <f aca="false">$E66</f>
        <v>France</v>
      </c>
      <c r="KM66" s="284"/>
      <c r="KN66" s="284"/>
      <c r="KO66" s="288"/>
      <c r="KP66" s="281" t="str">
        <f aca="false">IF(($F66&lt;&gt;"")*($G66&lt;&gt;"")*(KM66&lt;&gt;"")*(KN66&lt;&gt;""),($F66&gt;$G66)*(KM66&gt;KN66)+($F66=$G66)*(KM66=KN66)+($F66&lt;$G66)*(KM66&lt;KN66),"")</f>
        <v/>
      </c>
      <c r="KQ66" s="281" t="str">
        <f aca="false">IF((KP66&lt;&gt;""),IF(OR($F66&lt;&gt;$G66,PrSettings!$M$4="●"),(($F66-$G66)=(KM66-KN66))*1,0),"")</f>
        <v/>
      </c>
      <c r="KR66" s="281" t="str">
        <f aca="false">IF((KP66&lt;&gt;""),($F66=KM66)*($G66=KN66),"")</f>
        <v/>
      </c>
      <c r="KS66" s="281" t="str">
        <f aca="false">IF(KP66&lt;&gt;"",IF(ABS($F66-$G66)&gt;=PrSettings!$M$7,(ABS($F66-$G66-KM66+KN66)&lt;=1)*1,IF(AND(KP66,$F66=$G66,$F66&gt;=PrSettings!$M$6),(ABS(KM66-$F66)&lt;=1)*1,IF(AND(KP66,$F66+$G66&gt;=PrSettings!$M$8),(ABS(KM66-$F66)+ABS(KN66-$G66)&lt;=1)*1,""))),"")</f>
        <v/>
      </c>
      <c r="KT66" s="289"/>
      <c r="KV66" s="279" t="n">
        <f aca="false">$B66</f>
        <v>31</v>
      </c>
      <c r="KW66" s="280" t="str">
        <f aca="false">$C66</f>
        <v>Norway</v>
      </c>
      <c r="KX66" s="281" t="n">
        <f aca="false">$D66</f>
        <v>1</v>
      </c>
      <c r="KY66" s="280" t="str">
        <f aca="false">$E66</f>
        <v>France</v>
      </c>
      <c r="KZ66" s="284"/>
      <c r="LA66" s="284"/>
      <c r="LB66" s="288"/>
      <c r="LC66" s="281" t="str">
        <f aca="false">IF(($F66&lt;&gt;"")*($G66&lt;&gt;"")*(KZ66&lt;&gt;"")*(LA66&lt;&gt;""),($F66&gt;$G66)*(KZ66&gt;LA66)+($F66=$G66)*(KZ66=LA66)+($F66&lt;$G66)*(KZ66&lt;LA66),"")</f>
        <v/>
      </c>
      <c r="LD66" s="281" t="str">
        <f aca="false">IF((LC66&lt;&gt;""),IF(OR($F66&lt;&gt;$G66,PrSettings!$M$4="●"),(($F66-$G66)=(KZ66-LA66))*1,0),"")</f>
        <v/>
      </c>
      <c r="LE66" s="281" t="str">
        <f aca="false">IF((LC66&lt;&gt;""),($F66=KZ66)*($G66=LA66),"")</f>
        <v/>
      </c>
      <c r="LF66" s="281" t="str">
        <f aca="false">IF(LC66&lt;&gt;"",IF(ABS($F66-$G66)&gt;=PrSettings!$M$7,(ABS($F66-$G66-KZ66+LA66)&lt;=1)*1,IF(AND(LC66,$F66=$G66,$F66&gt;=PrSettings!$M$6),(ABS(KZ66-$F66)&lt;=1)*1,IF(AND(LC66,$F66+$G66&gt;=PrSettings!$M$8),(ABS(KZ66-$F66)+ABS(LA66-$G66)&lt;=1)*1,""))),"")</f>
        <v/>
      </c>
      <c r="LG66" s="289"/>
      <c r="LI66" s="279" t="n">
        <f aca="false">$B66</f>
        <v>31</v>
      </c>
      <c r="LJ66" s="280" t="str">
        <f aca="false">$C66</f>
        <v>Norway</v>
      </c>
      <c r="LK66" s="281" t="n">
        <f aca="false">$D66</f>
        <v>1</v>
      </c>
      <c r="LL66" s="280" t="str">
        <f aca="false">$E66</f>
        <v>France</v>
      </c>
      <c r="LM66" s="284"/>
      <c r="LN66" s="284"/>
      <c r="LO66" s="288"/>
      <c r="LP66" s="281" t="str">
        <f aca="false">IF(($F66&lt;&gt;"")*($G66&lt;&gt;"")*(LM66&lt;&gt;"")*(LN66&lt;&gt;""),($F66&gt;$G66)*(LM66&gt;LN66)+($F66=$G66)*(LM66=LN66)+($F66&lt;$G66)*(LM66&lt;LN66),"")</f>
        <v/>
      </c>
      <c r="LQ66" s="281" t="str">
        <f aca="false">IF((LP66&lt;&gt;""),IF(OR($F66&lt;&gt;$G66,PrSettings!$M$4="●"),(($F66-$G66)=(LM66-LN66))*1,0),"")</f>
        <v/>
      </c>
      <c r="LR66" s="281" t="str">
        <f aca="false">IF((LP66&lt;&gt;""),($F66=LM66)*($G66=LN66),"")</f>
        <v/>
      </c>
      <c r="LS66" s="281" t="str">
        <f aca="false">IF(LP66&lt;&gt;"",IF(ABS($F66-$G66)&gt;=PrSettings!$M$7,(ABS($F66-$G66-LM66+LN66)&lt;=1)*1,IF(AND(LP66,$F66=$G66,$F66&gt;=PrSettings!$M$6),(ABS(LM66-$F66)&lt;=1)*1,IF(AND(LP66,$F66+$G66&gt;=PrSettings!$M$8),(ABS(LM66-$F66)+ABS(LN66-$G66)&lt;=1)*1,""))),"")</f>
        <v/>
      </c>
      <c r="LT66" s="289"/>
      <c r="LV66" s="279" t="n">
        <f aca="false">$B66</f>
        <v>31</v>
      </c>
      <c r="LW66" s="280" t="str">
        <f aca="false">$C66</f>
        <v>Norway</v>
      </c>
      <c r="LX66" s="281" t="n">
        <f aca="false">$D66</f>
        <v>1</v>
      </c>
      <c r="LY66" s="280" t="str">
        <f aca="false">$E66</f>
        <v>France</v>
      </c>
      <c r="LZ66" s="284"/>
      <c r="MA66" s="284"/>
      <c r="MB66" s="288"/>
      <c r="MC66" s="281" t="str">
        <f aca="false">IF(($F66&lt;&gt;"")*($G66&lt;&gt;"")*(LZ66&lt;&gt;"")*(MA66&lt;&gt;""),($F66&gt;$G66)*(LZ66&gt;MA66)+($F66=$G66)*(LZ66=MA66)+($F66&lt;$G66)*(LZ66&lt;MA66),"")</f>
        <v/>
      </c>
      <c r="MD66" s="281" t="str">
        <f aca="false">IF((MC66&lt;&gt;""),IF(OR($F66&lt;&gt;$G66,PrSettings!$M$4="●"),(($F66-$G66)=(LZ66-MA66))*1,0),"")</f>
        <v/>
      </c>
      <c r="ME66" s="281" t="str">
        <f aca="false">IF((MC66&lt;&gt;""),($F66=LZ66)*($G66=MA66),"")</f>
        <v/>
      </c>
      <c r="MF66" s="281" t="str">
        <f aca="false">IF(MC66&lt;&gt;"",IF(ABS($F66-$G66)&gt;=PrSettings!$M$7,(ABS($F66-$G66-LZ66+MA66)&lt;=1)*1,IF(AND(MC66,$F66=$G66,$F66&gt;=PrSettings!$M$6),(ABS(LZ66-$F66)&lt;=1)*1,IF(AND(MC66,$F66+$G66&gt;=PrSettings!$M$8),(ABS(LZ66-$F66)+ABS(MA66-$G66)&lt;=1)*1,""))),"")</f>
        <v/>
      </c>
      <c r="MG66" s="289"/>
    </row>
    <row r="67" customFormat="false" ht="15.75" hidden="false" customHeight="false" outlineLevel="0" collapsed="false">
      <c r="B67" s="279" t="n">
        <f aca="false">INDEX(Groups!$C$7:$C$65,MATCH(C67,Groups!$D$7:$D$65,0))</f>
        <v>14</v>
      </c>
      <c r="C67" s="280" t="str">
        <f aca="false">CalcI!$P$27</f>
        <v>Senegal</v>
      </c>
      <c r="D67" s="281" t="n">
        <f aca="false">INDEX(Groups!$C$7:$C$65,MATCH(E67,Groups!$D$7:$D$65,0))</f>
        <v>57</v>
      </c>
      <c r="E67" s="280" t="str">
        <f aca="false">CalcI!$Q$27</f>
        <v>Iraq</v>
      </c>
      <c r="F67" s="282" t="n">
        <f aca="false">CalcI!$R$27</f>
        <v>2</v>
      </c>
      <c r="G67" s="283" t="n">
        <f aca="false">CalcI!$S$27</f>
        <v>0</v>
      </c>
      <c r="I67" s="279" t="n">
        <f aca="false">$B67</f>
        <v>14</v>
      </c>
      <c r="J67" s="280" t="str">
        <f aca="false">$C67</f>
        <v>Senegal</v>
      </c>
      <c r="K67" s="281" t="n">
        <f aca="false">$D67</f>
        <v>57</v>
      </c>
      <c r="L67" s="280" t="str">
        <f aca="false">$E67</f>
        <v>Iraq</v>
      </c>
      <c r="M67" s="284"/>
      <c r="N67" s="284"/>
      <c r="O67" s="290"/>
      <c r="P67" s="281" t="str">
        <f aca="false">IF(($F67&lt;&gt;"")*($G67&lt;&gt;"")*(M67&lt;&gt;"")*(N67&lt;&gt;""),($F67&gt;$G67)*(M67&gt;N67)+($F67=$G67)*(M67=N67)+($F67&lt;$G67)*(M67&lt;N67),"")</f>
        <v/>
      </c>
      <c r="Q67" s="281" t="str">
        <f aca="false">IF((P67&lt;&gt;""),IF(OR($F67&lt;&gt;$G67,PrSettings!$M$4="●"),(($F67-$G67)=(M67-N67))*1,0),"")</f>
        <v/>
      </c>
      <c r="R67" s="281" t="str">
        <f aca="false">IF((P67&lt;&gt;""),($F67=M67)*($G67=N67),"")</f>
        <v/>
      </c>
      <c r="S67" s="281" t="str">
        <f aca="false">IF(P67&lt;&gt;"",IF(ABS($F67-$G67)&gt;=PrSettings!$M$7,(ABS($F67-$G67-M67+N67)&lt;=1)*1,IF(AND(P67,$F67=$G67,$F67&gt;=PrSettings!$M$6),(ABS(M67-$F67)&lt;=1)*1,IF(AND(P67,$F67+$G67&gt;=PrSettings!$M$8),(ABS(M67-$F67)+ABS(N67-$G67)&lt;=1)*1,""))),"")</f>
        <v/>
      </c>
      <c r="T67" s="291"/>
      <c r="V67" s="279" t="n">
        <f aca="false">$B67</f>
        <v>14</v>
      </c>
      <c r="W67" s="280" t="str">
        <f aca="false">$C67</f>
        <v>Senegal</v>
      </c>
      <c r="X67" s="281" t="n">
        <f aca="false">$D67</f>
        <v>57</v>
      </c>
      <c r="Y67" s="280" t="str">
        <f aca="false">$E67</f>
        <v>Iraq</v>
      </c>
      <c r="Z67" s="284"/>
      <c r="AA67" s="284"/>
      <c r="AB67" s="290"/>
      <c r="AC67" s="281" t="str">
        <f aca="false">IF(($F67&lt;&gt;"")*($G67&lt;&gt;"")*(Z67&lt;&gt;"")*(AA67&lt;&gt;""),($F67&gt;$G67)*(Z67&gt;AA67)+($F67=$G67)*(Z67=AA67)+($F67&lt;$G67)*(Z67&lt;AA67),"")</f>
        <v/>
      </c>
      <c r="AD67" s="281" t="str">
        <f aca="false">IF((AC67&lt;&gt;""),IF(OR($F67&lt;&gt;$G67,PrSettings!$M$4="●"),(($F67-$G67)=(Z67-AA67))*1,0),"")</f>
        <v/>
      </c>
      <c r="AE67" s="281" t="str">
        <f aca="false">IF((AC67&lt;&gt;""),($F67=Z67)*($G67=AA67),"")</f>
        <v/>
      </c>
      <c r="AF67" s="281" t="str">
        <f aca="false">IF(AC67&lt;&gt;"",IF(ABS($F67-$G67)&gt;=PrSettings!$M$7,(ABS($F67-$G67-Z67+AA67)&lt;=1)*1,IF(AND(AC67,$F67=$G67,$F67&gt;=PrSettings!$M$6),(ABS(Z67-$F67)&lt;=1)*1,IF(AND(AC67,$F67+$G67&gt;=PrSettings!$M$8),(ABS(Z67-$F67)+ABS(AA67-$G67)&lt;=1)*1,""))),"")</f>
        <v/>
      </c>
      <c r="AG67" s="291"/>
      <c r="AI67" s="279" t="n">
        <f aca="false">$B67</f>
        <v>14</v>
      </c>
      <c r="AJ67" s="280" t="str">
        <f aca="false">$C67</f>
        <v>Senegal</v>
      </c>
      <c r="AK67" s="281" t="n">
        <f aca="false">$D67</f>
        <v>57</v>
      </c>
      <c r="AL67" s="280" t="str">
        <f aca="false">$E67</f>
        <v>Iraq</v>
      </c>
      <c r="AM67" s="284"/>
      <c r="AN67" s="284"/>
      <c r="AO67" s="290"/>
      <c r="AP67" s="281" t="str">
        <f aca="false">IF(($F67&lt;&gt;"")*($G67&lt;&gt;"")*(AM67&lt;&gt;"")*(AN67&lt;&gt;""),($F67&gt;$G67)*(AM67&gt;AN67)+($F67=$G67)*(AM67=AN67)+($F67&lt;$G67)*(AM67&lt;AN67),"")</f>
        <v/>
      </c>
      <c r="AQ67" s="281" t="str">
        <f aca="false">IF((AP67&lt;&gt;""),IF(OR($F67&lt;&gt;$G67,PrSettings!$M$4="●"),(($F67-$G67)=(AM67-AN67))*1,0),"")</f>
        <v/>
      </c>
      <c r="AR67" s="281" t="str">
        <f aca="false">IF((AP67&lt;&gt;""),($F67=AM67)*($G67=AN67),"")</f>
        <v/>
      </c>
      <c r="AS67" s="281" t="str">
        <f aca="false">IF(AP67&lt;&gt;"",IF(ABS($F67-$G67)&gt;=PrSettings!$M$7,(ABS($F67-$G67-AM67+AN67)&lt;=1)*1,IF(AND(AP67,$F67=$G67,$F67&gt;=PrSettings!$M$6),(ABS(AM67-$F67)&lt;=1)*1,IF(AND(AP67,$F67+$G67&gt;=PrSettings!$M$8),(ABS(AM67-$F67)+ABS(AN67-$G67)&lt;=1)*1,""))),"")</f>
        <v/>
      </c>
      <c r="AT67" s="291"/>
      <c r="AV67" s="279" t="n">
        <f aca="false">$B67</f>
        <v>14</v>
      </c>
      <c r="AW67" s="280" t="str">
        <f aca="false">$C67</f>
        <v>Senegal</v>
      </c>
      <c r="AX67" s="281" t="n">
        <f aca="false">$D67</f>
        <v>57</v>
      </c>
      <c r="AY67" s="280" t="str">
        <f aca="false">$E67</f>
        <v>Iraq</v>
      </c>
      <c r="AZ67" s="284"/>
      <c r="BA67" s="284"/>
      <c r="BB67" s="290"/>
      <c r="BC67" s="281" t="str">
        <f aca="false">IF(($F67&lt;&gt;"")*($G67&lt;&gt;"")*(AZ67&lt;&gt;"")*(BA67&lt;&gt;""),($F67&gt;$G67)*(AZ67&gt;BA67)+($F67=$G67)*(AZ67=BA67)+($F67&lt;$G67)*(AZ67&lt;BA67),"")</f>
        <v/>
      </c>
      <c r="BD67" s="281" t="str">
        <f aca="false">IF((BC67&lt;&gt;""),IF(OR($F67&lt;&gt;$G67,PrSettings!$M$4="●"),(($F67-$G67)=(AZ67-BA67))*1,0),"")</f>
        <v/>
      </c>
      <c r="BE67" s="281" t="str">
        <f aca="false">IF((BC67&lt;&gt;""),($F67=AZ67)*($G67=BA67),"")</f>
        <v/>
      </c>
      <c r="BF67" s="281" t="str">
        <f aca="false">IF(BC67&lt;&gt;"",IF(ABS($F67-$G67)&gt;=PrSettings!$M$7,(ABS($F67-$G67-AZ67+BA67)&lt;=1)*1,IF(AND(BC67,$F67=$G67,$F67&gt;=PrSettings!$M$6),(ABS(AZ67-$F67)&lt;=1)*1,IF(AND(BC67,$F67+$G67&gt;=PrSettings!$M$8),(ABS(AZ67-$F67)+ABS(BA67-$G67)&lt;=1)*1,""))),"")</f>
        <v/>
      </c>
      <c r="BG67" s="291"/>
      <c r="BI67" s="279" t="n">
        <f aca="false">$B67</f>
        <v>14</v>
      </c>
      <c r="BJ67" s="280" t="str">
        <f aca="false">$C67</f>
        <v>Senegal</v>
      </c>
      <c r="BK67" s="281" t="n">
        <f aca="false">$D67</f>
        <v>57</v>
      </c>
      <c r="BL67" s="280" t="str">
        <f aca="false">$E67</f>
        <v>Iraq</v>
      </c>
      <c r="BM67" s="284"/>
      <c r="BN67" s="284"/>
      <c r="BO67" s="290"/>
      <c r="BP67" s="281" t="str">
        <f aca="false">IF(($F67&lt;&gt;"")*($G67&lt;&gt;"")*(BM67&lt;&gt;"")*(BN67&lt;&gt;""),($F67&gt;$G67)*(BM67&gt;BN67)+($F67=$G67)*(BM67=BN67)+($F67&lt;$G67)*(BM67&lt;BN67),"")</f>
        <v/>
      </c>
      <c r="BQ67" s="281" t="str">
        <f aca="false">IF((BP67&lt;&gt;""),IF(OR($F67&lt;&gt;$G67,PrSettings!$M$4="●"),(($F67-$G67)=(BM67-BN67))*1,0),"")</f>
        <v/>
      </c>
      <c r="BR67" s="281" t="str">
        <f aca="false">IF((BP67&lt;&gt;""),($F67=BM67)*($G67=BN67),"")</f>
        <v/>
      </c>
      <c r="BS67" s="281" t="str">
        <f aca="false">IF(BP67&lt;&gt;"",IF(ABS($F67-$G67)&gt;=PrSettings!$M$7,(ABS($F67-$G67-BM67+BN67)&lt;=1)*1,IF(AND(BP67,$F67=$G67,$F67&gt;=PrSettings!$M$6),(ABS(BM67-$F67)&lt;=1)*1,IF(AND(BP67,$F67+$G67&gt;=PrSettings!$M$8),(ABS(BM67-$F67)+ABS(BN67-$G67)&lt;=1)*1,""))),"")</f>
        <v/>
      </c>
      <c r="BT67" s="291"/>
      <c r="BV67" s="279" t="n">
        <f aca="false">$B67</f>
        <v>14</v>
      </c>
      <c r="BW67" s="280" t="str">
        <f aca="false">$C67</f>
        <v>Senegal</v>
      </c>
      <c r="BX67" s="281" t="n">
        <f aca="false">$D67</f>
        <v>57</v>
      </c>
      <c r="BY67" s="280" t="str">
        <f aca="false">$E67</f>
        <v>Iraq</v>
      </c>
      <c r="BZ67" s="284"/>
      <c r="CA67" s="284"/>
      <c r="CB67" s="290"/>
      <c r="CC67" s="281" t="str">
        <f aca="false">IF(($F67&lt;&gt;"")*($G67&lt;&gt;"")*(BZ67&lt;&gt;"")*(CA67&lt;&gt;""),($F67&gt;$G67)*(BZ67&gt;CA67)+($F67=$G67)*(BZ67=CA67)+($F67&lt;$G67)*(BZ67&lt;CA67),"")</f>
        <v/>
      </c>
      <c r="CD67" s="281" t="str">
        <f aca="false">IF((CC67&lt;&gt;""),IF(OR($F67&lt;&gt;$G67,PrSettings!$M$4="●"),(($F67-$G67)=(BZ67-CA67))*1,0),"")</f>
        <v/>
      </c>
      <c r="CE67" s="281" t="str">
        <f aca="false">IF((CC67&lt;&gt;""),($F67=BZ67)*($G67=CA67),"")</f>
        <v/>
      </c>
      <c r="CF67" s="281" t="str">
        <f aca="false">IF(CC67&lt;&gt;"",IF(ABS($F67-$G67)&gt;=PrSettings!$M$7,(ABS($F67-$G67-BZ67+CA67)&lt;=1)*1,IF(AND(CC67,$F67=$G67,$F67&gt;=PrSettings!$M$6),(ABS(BZ67-$F67)&lt;=1)*1,IF(AND(CC67,$F67+$G67&gt;=PrSettings!$M$8),(ABS(BZ67-$F67)+ABS(CA67-$G67)&lt;=1)*1,""))),"")</f>
        <v/>
      </c>
      <c r="CG67" s="291"/>
      <c r="CI67" s="279" t="n">
        <f aca="false">$B67</f>
        <v>14</v>
      </c>
      <c r="CJ67" s="280" t="str">
        <f aca="false">$C67</f>
        <v>Senegal</v>
      </c>
      <c r="CK67" s="281" t="n">
        <f aca="false">$D67</f>
        <v>57</v>
      </c>
      <c r="CL67" s="280" t="str">
        <f aca="false">$E67</f>
        <v>Iraq</v>
      </c>
      <c r="CM67" s="284"/>
      <c r="CN67" s="284"/>
      <c r="CO67" s="290"/>
      <c r="CP67" s="281" t="str">
        <f aca="false">IF(($F67&lt;&gt;"")*($G67&lt;&gt;"")*(CM67&lt;&gt;"")*(CN67&lt;&gt;""),($F67&gt;$G67)*(CM67&gt;CN67)+($F67=$G67)*(CM67=CN67)+($F67&lt;$G67)*(CM67&lt;CN67),"")</f>
        <v/>
      </c>
      <c r="CQ67" s="281" t="str">
        <f aca="false">IF((CP67&lt;&gt;""),IF(OR($F67&lt;&gt;$G67,PrSettings!$M$4="●"),(($F67-$G67)=(CM67-CN67))*1,0),"")</f>
        <v/>
      </c>
      <c r="CR67" s="281" t="str">
        <f aca="false">IF((CP67&lt;&gt;""),($F67=CM67)*($G67=CN67),"")</f>
        <v/>
      </c>
      <c r="CS67" s="281" t="str">
        <f aca="false">IF(CP67&lt;&gt;"",IF(ABS($F67-$G67)&gt;=PrSettings!$M$7,(ABS($F67-$G67-CM67+CN67)&lt;=1)*1,IF(AND(CP67,$F67=$G67,$F67&gt;=PrSettings!$M$6),(ABS(CM67-$F67)&lt;=1)*1,IF(AND(CP67,$F67+$G67&gt;=PrSettings!$M$8),(ABS(CM67-$F67)+ABS(CN67-$G67)&lt;=1)*1,""))),"")</f>
        <v/>
      </c>
      <c r="CT67" s="291"/>
      <c r="CV67" s="279" t="n">
        <f aca="false">$B67</f>
        <v>14</v>
      </c>
      <c r="CW67" s="280" t="str">
        <f aca="false">$C67</f>
        <v>Senegal</v>
      </c>
      <c r="CX67" s="281" t="n">
        <f aca="false">$D67</f>
        <v>57</v>
      </c>
      <c r="CY67" s="280" t="str">
        <f aca="false">$E67</f>
        <v>Iraq</v>
      </c>
      <c r="CZ67" s="284"/>
      <c r="DA67" s="284"/>
      <c r="DB67" s="290"/>
      <c r="DC67" s="281" t="str">
        <f aca="false">IF(($F67&lt;&gt;"")*($G67&lt;&gt;"")*(CZ67&lt;&gt;"")*(DA67&lt;&gt;""),($F67&gt;$G67)*(CZ67&gt;DA67)+($F67=$G67)*(CZ67=DA67)+($F67&lt;$G67)*(CZ67&lt;DA67),"")</f>
        <v/>
      </c>
      <c r="DD67" s="281" t="str">
        <f aca="false">IF((DC67&lt;&gt;""),IF(OR($F67&lt;&gt;$G67,PrSettings!$M$4="●"),(($F67-$G67)=(CZ67-DA67))*1,0),"")</f>
        <v/>
      </c>
      <c r="DE67" s="281" t="str">
        <f aca="false">IF((DC67&lt;&gt;""),($F67=CZ67)*($G67=DA67),"")</f>
        <v/>
      </c>
      <c r="DF67" s="281" t="str">
        <f aca="false">IF(DC67&lt;&gt;"",IF(ABS($F67-$G67)&gt;=PrSettings!$M$7,(ABS($F67-$G67-CZ67+DA67)&lt;=1)*1,IF(AND(DC67,$F67=$G67,$F67&gt;=PrSettings!$M$6),(ABS(CZ67-$F67)&lt;=1)*1,IF(AND(DC67,$F67+$G67&gt;=PrSettings!$M$8),(ABS(CZ67-$F67)+ABS(DA67-$G67)&lt;=1)*1,""))),"")</f>
        <v/>
      </c>
      <c r="DG67" s="291"/>
      <c r="DI67" s="279" t="n">
        <f aca="false">$B67</f>
        <v>14</v>
      </c>
      <c r="DJ67" s="280" t="str">
        <f aca="false">$C67</f>
        <v>Senegal</v>
      </c>
      <c r="DK67" s="281" t="n">
        <f aca="false">$D67</f>
        <v>57</v>
      </c>
      <c r="DL67" s="280" t="str">
        <f aca="false">$E67</f>
        <v>Iraq</v>
      </c>
      <c r="DM67" s="284"/>
      <c r="DN67" s="284"/>
      <c r="DO67" s="290"/>
      <c r="DP67" s="281" t="str">
        <f aca="false">IF(($F67&lt;&gt;"")*($G67&lt;&gt;"")*(DM67&lt;&gt;"")*(DN67&lt;&gt;""),($F67&gt;$G67)*(DM67&gt;DN67)+($F67=$G67)*(DM67=DN67)+($F67&lt;$G67)*(DM67&lt;DN67),"")</f>
        <v/>
      </c>
      <c r="DQ67" s="281" t="str">
        <f aca="false">IF((DP67&lt;&gt;""),IF(OR($F67&lt;&gt;$G67,PrSettings!$M$4="●"),(($F67-$G67)=(DM67-DN67))*1,0),"")</f>
        <v/>
      </c>
      <c r="DR67" s="281" t="str">
        <f aca="false">IF((DP67&lt;&gt;""),($F67=DM67)*($G67=DN67),"")</f>
        <v/>
      </c>
      <c r="DS67" s="281" t="str">
        <f aca="false">IF(DP67&lt;&gt;"",IF(ABS($F67-$G67)&gt;=PrSettings!$M$7,(ABS($F67-$G67-DM67+DN67)&lt;=1)*1,IF(AND(DP67,$F67=$G67,$F67&gt;=PrSettings!$M$6),(ABS(DM67-$F67)&lt;=1)*1,IF(AND(DP67,$F67+$G67&gt;=PrSettings!$M$8),(ABS(DM67-$F67)+ABS(DN67-$G67)&lt;=1)*1,""))),"")</f>
        <v/>
      </c>
      <c r="DT67" s="291"/>
      <c r="DV67" s="279" t="n">
        <f aca="false">$B67</f>
        <v>14</v>
      </c>
      <c r="DW67" s="280" t="str">
        <f aca="false">$C67</f>
        <v>Senegal</v>
      </c>
      <c r="DX67" s="281" t="n">
        <f aca="false">$D67</f>
        <v>57</v>
      </c>
      <c r="DY67" s="280" t="str">
        <f aca="false">$E67</f>
        <v>Iraq</v>
      </c>
      <c r="DZ67" s="284"/>
      <c r="EA67" s="284"/>
      <c r="EB67" s="290"/>
      <c r="EC67" s="281" t="str">
        <f aca="false">IF(($F67&lt;&gt;"")*($G67&lt;&gt;"")*(DZ67&lt;&gt;"")*(EA67&lt;&gt;""),($F67&gt;$G67)*(DZ67&gt;EA67)+($F67=$G67)*(DZ67=EA67)+($F67&lt;$G67)*(DZ67&lt;EA67),"")</f>
        <v/>
      </c>
      <c r="ED67" s="281" t="str">
        <f aca="false">IF((EC67&lt;&gt;""),IF(OR($F67&lt;&gt;$G67,PrSettings!$M$4="●"),(($F67-$G67)=(DZ67-EA67))*1,0),"")</f>
        <v/>
      </c>
      <c r="EE67" s="281" t="str">
        <f aca="false">IF((EC67&lt;&gt;""),($F67=DZ67)*($G67=EA67),"")</f>
        <v/>
      </c>
      <c r="EF67" s="281" t="str">
        <f aca="false">IF(EC67&lt;&gt;"",IF(ABS($F67-$G67)&gt;=PrSettings!$M$7,(ABS($F67-$G67-DZ67+EA67)&lt;=1)*1,IF(AND(EC67,$F67=$G67,$F67&gt;=PrSettings!$M$6),(ABS(DZ67-$F67)&lt;=1)*1,IF(AND(EC67,$F67+$G67&gt;=PrSettings!$M$8),(ABS(DZ67-$F67)+ABS(EA67-$G67)&lt;=1)*1,""))),"")</f>
        <v/>
      </c>
      <c r="EG67" s="291"/>
      <c r="EI67" s="279" t="n">
        <f aca="false">$B67</f>
        <v>14</v>
      </c>
      <c r="EJ67" s="280" t="str">
        <f aca="false">$C67</f>
        <v>Senegal</v>
      </c>
      <c r="EK67" s="281" t="n">
        <f aca="false">$D67</f>
        <v>57</v>
      </c>
      <c r="EL67" s="280" t="str">
        <f aca="false">$E67</f>
        <v>Iraq</v>
      </c>
      <c r="EM67" s="284"/>
      <c r="EN67" s="284"/>
      <c r="EO67" s="290"/>
      <c r="EP67" s="281" t="str">
        <f aca="false">IF(($F67&lt;&gt;"")*($G67&lt;&gt;"")*(EM67&lt;&gt;"")*(EN67&lt;&gt;""),($F67&gt;$G67)*(EM67&gt;EN67)+($F67=$G67)*(EM67=EN67)+($F67&lt;$G67)*(EM67&lt;EN67),"")</f>
        <v/>
      </c>
      <c r="EQ67" s="281" t="str">
        <f aca="false">IF((EP67&lt;&gt;""),IF(OR($F67&lt;&gt;$G67,PrSettings!$M$4="●"),(($F67-$G67)=(EM67-EN67))*1,0),"")</f>
        <v/>
      </c>
      <c r="ER67" s="281" t="str">
        <f aca="false">IF((EP67&lt;&gt;""),($F67=EM67)*($G67=EN67),"")</f>
        <v/>
      </c>
      <c r="ES67" s="281" t="str">
        <f aca="false">IF(EP67&lt;&gt;"",IF(ABS($F67-$G67)&gt;=PrSettings!$M$7,(ABS($F67-$G67-EM67+EN67)&lt;=1)*1,IF(AND(EP67,$F67=$G67,$F67&gt;=PrSettings!$M$6),(ABS(EM67-$F67)&lt;=1)*1,IF(AND(EP67,$F67+$G67&gt;=PrSettings!$M$8),(ABS(EM67-$F67)+ABS(EN67-$G67)&lt;=1)*1,""))),"")</f>
        <v/>
      </c>
      <c r="ET67" s="291"/>
      <c r="EV67" s="279" t="n">
        <f aca="false">$B67</f>
        <v>14</v>
      </c>
      <c r="EW67" s="280" t="str">
        <f aca="false">$C67</f>
        <v>Senegal</v>
      </c>
      <c r="EX67" s="281" t="n">
        <f aca="false">$D67</f>
        <v>57</v>
      </c>
      <c r="EY67" s="280" t="str">
        <f aca="false">$E67</f>
        <v>Iraq</v>
      </c>
      <c r="EZ67" s="284"/>
      <c r="FA67" s="284"/>
      <c r="FB67" s="290"/>
      <c r="FC67" s="281" t="str">
        <f aca="false">IF(($F67&lt;&gt;"")*($G67&lt;&gt;"")*(EZ67&lt;&gt;"")*(FA67&lt;&gt;""),($F67&gt;$G67)*(EZ67&gt;FA67)+($F67=$G67)*(EZ67=FA67)+($F67&lt;$G67)*(EZ67&lt;FA67),"")</f>
        <v/>
      </c>
      <c r="FD67" s="281" t="str">
        <f aca="false">IF((FC67&lt;&gt;""),IF(OR($F67&lt;&gt;$G67,PrSettings!$M$4="●"),(($F67-$G67)=(EZ67-FA67))*1,0),"")</f>
        <v/>
      </c>
      <c r="FE67" s="281" t="str">
        <f aca="false">IF((FC67&lt;&gt;""),($F67=EZ67)*($G67=FA67),"")</f>
        <v/>
      </c>
      <c r="FF67" s="281" t="str">
        <f aca="false">IF(FC67&lt;&gt;"",IF(ABS($F67-$G67)&gt;=PrSettings!$M$7,(ABS($F67-$G67-EZ67+FA67)&lt;=1)*1,IF(AND(FC67,$F67=$G67,$F67&gt;=PrSettings!$M$6),(ABS(EZ67-$F67)&lt;=1)*1,IF(AND(FC67,$F67+$G67&gt;=PrSettings!$M$8),(ABS(EZ67-$F67)+ABS(FA67-$G67)&lt;=1)*1,""))),"")</f>
        <v/>
      </c>
      <c r="FG67" s="291"/>
      <c r="FI67" s="279" t="n">
        <f aca="false">$B67</f>
        <v>14</v>
      </c>
      <c r="FJ67" s="280" t="str">
        <f aca="false">$C67</f>
        <v>Senegal</v>
      </c>
      <c r="FK67" s="281" t="n">
        <f aca="false">$D67</f>
        <v>57</v>
      </c>
      <c r="FL67" s="280" t="str">
        <f aca="false">$E67</f>
        <v>Iraq</v>
      </c>
      <c r="FM67" s="284"/>
      <c r="FN67" s="284"/>
      <c r="FO67" s="290"/>
      <c r="FP67" s="281" t="str">
        <f aca="false">IF(($F67&lt;&gt;"")*($G67&lt;&gt;"")*(FM67&lt;&gt;"")*(FN67&lt;&gt;""),($F67&gt;$G67)*(FM67&gt;FN67)+($F67=$G67)*(FM67=FN67)+($F67&lt;$G67)*(FM67&lt;FN67),"")</f>
        <v/>
      </c>
      <c r="FQ67" s="281" t="str">
        <f aca="false">IF((FP67&lt;&gt;""),IF(OR($F67&lt;&gt;$G67,PrSettings!$M$4="●"),(($F67-$G67)=(FM67-FN67))*1,0),"")</f>
        <v/>
      </c>
      <c r="FR67" s="281" t="str">
        <f aca="false">IF((FP67&lt;&gt;""),($F67=FM67)*($G67=FN67),"")</f>
        <v/>
      </c>
      <c r="FS67" s="281" t="str">
        <f aca="false">IF(FP67&lt;&gt;"",IF(ABS($F67-$G67)&gt;=PrSettings!$M$7,(ABS($F67-$G67-FM67+FN67)&lt;=1)*1,IF(AND(FP67,$F67=$G67,$F67&gt;=PrSettings!$M$6),(ABS(FM67-$F67)&lt;=1)*1,IF(AND(FP67,$F67+$G67&gt;=PrSettings!$M$8),(ABS(FM67-$F67)+ABS(FN67-$G67)&lt;=1)*1,""))),"")</f>
        <v/>
      </c>
      <c r="FT67" s="291"/>
      <c r="FV67" s="279" t="n">
        <f aca="false">$B67</f>
        <v>14</v>
      </c>
      <c r="FW67" s="280" t="str">
        <f aca="false">$C67</f>
        <v>Senegal</v>
      </c>
      <c r="FX67" s="281" t="n">
        <f aca="false">$D67</f>
        <v>57</v>
      </c>
      <c r="FY67" s="280" t="str">
        <f aca="false">$E67</f>
        <v>Iraq</v>
      </c>
      <c r="FZ67" s="284"/>
      <c r="GA67" s="284"/>
      <c r="GB67" s="290"/>
      <c r="GC67" s="281" t="str">
        <f aca="false">IF(($F67&lt;&gt;"")*($G67&lt;&gt;"")*(FZ67&lt;&gt;"")*(GA67&lt;&gt;""),($F67&gt;$G67)*(FZ67&gt;GA67)+($F67=$G67)*(FZ67=GA67)+($F67&lt;$G67)*(FZ67&lt;GA67),"")</f>
        <v/>
      </c>
      <c r="GD67" s="281" t="str">
        <f aca="false">IF((GC67&lt;&gt;""),IF(OR($F67&lt;&gt;$G67,PrSettings!$M$4="●"),(($F67-$G67)=(FZ67-GA67))*1,0),"")</f>
        <v/>
      </c>
      <c r="GE67" s="281" t="str">
        <f aca="false">IF((GC67&lt;&gt;""),($F67=FZ67)*($G67=GA67),"")</f>
        <v/>
      </c>
      <c r="GF67" s="281" t="str">
        <f aca="false">IF(GC67&lt;&gt;"",IF(ABS($F67-$G67)&gt;=PrSettings!$M$7,(ABS($F67-$G67-FZ67+GA67)&lt;=1)*1,IF(AND(GC67,$F67=$G67,$F67&gt;=PrSettings!$M$6),(ABS(FZ67-$F67)&lt;=1)*1,IF(AND(GC67,$F67+$G67&gt;=PrSettings!$M$8),(ABS(FZ67-$F67)+ABS(GA67-$G67)&lt;=1)*1,""))),"")</f>
        <v/>
      </c>
      <c r="GG67" s="291"/>
      <c r="GI67" s="279" t="n">
        <f aca="false">$B67</f>
        <v>14</v>
      </c>
      <c r="GJ67" s="280" t="str">
        <f aca="false">$C67</f>
        <v>Senegal</v>
      </c>
      <c r="GK67" s="281" t="n">
        <f aca="false">$D67</f>
        <v>57</v>
      </c>
      <c r="GL67" s="280" t="str">
        <f aca="false">$E67</f>
        <v>Iraq</v>
      </c>
      <c r="GM67" s="284"/>
      <c r="GN67" s="284"/>
      <c r="GO67" s="290"/>
      <c r="GP67" s="281" t="str">
        <f aca="false">IF(($F67&lt;&gt;"")*($G67&lt;&gt;"")*(GM67&lt;&gt;"")*(GN67&lt;&gt;""),($F67&gt;$G67)*(GM67&gt;GN67)+($F67=$G67)*(GM67=GN67)+($F67&lt;$G67)*(GM67&lt;GN67),"")</f>
        <v/>
      </c>
      <c r="GQ67" s="281" t="str">
        <f aca="false">IF((GP67&lt;&gt;""),IF(OR($F67&lt;&gt;$G67,PrSettings!$M$4="●"),(($F67-$G67)=(GM67-GN67))*1,0),"")</f>
        <v/>
      </c>
      <c r="GR67" s="281" t="str">
        <f aca="false">IF((GP67&lt;&gt;""),($F67=GM67)*($G67=GN67),"")</f>
        <v/>
      </c>
      <c r="GS67" s="281" t="str">
        <f aca="false">IF(GP67&lt;&gt;"",IF(ABS($F67-$G67)&gt;=PrSettings!$M$7,(ABS($F67-$G67-GM67+GN67)&lt;=1)*1,IF(AND(GP67,$F67=$G67,$F67&gt;=PrSettings!$M$6),(ABS(GM67-$F67)&lt;=1)*1,IF(AND(GP67,$F67+$G67&gt;=PrSettings!$M$8),(ABS(GM67-$F67)+ABS(GN67-$G67)&lt;=1)*1,""))),"")</f>
        <v/>
      </c>
      <c r="GT67" s="291"/>
      <c r="GV67" s="279" t="n">
        <f aca="false">$B67</f>
        <v>14</v>
      </c>
      <c r="GW67" s="280" t="str">
        <f aca="false">$C67</f>
        <v>Senegal</v>
      </c>
      <c r="GX67" s="281" t="n">
        <f aca="false">$D67</f>
        <v>57</v>
      </c>
      <c r="GY67" s="280" t="str">
        <f aca="false">$E67</f>
        <v>Iraq</v>
      </c>
      <c r="GZ67" s="284"/>
      <c r="HA67" s="284"/>
      <c r="HB67" s="290"/>
      <c r="HC67" s="281" t="str">
        <f aca="false">IF(($F67&lt;&gt;"")*($G67&lt;&gt;"")*(GZ67&lt;&gt;"")*(HA67&lt;&gt;""),($F67&gt;$G67)*(GZ67&gt;HA67)+($F67=$G67)*(GZ67=HA67)+($F67&lt;$G67)*(GZ67&lt;HA67),"")</f>
        <v/>
      </c>
      <c r="HD67" s="281" t="str">
        <f aca="false">IF((HC67&lt;&gt;""),IF(OR($F67&lt;&gt;$G67,PrSettings!$M$4="●"),(($F67-$G67)=(GZ67-HA67))*1,0),"")</f>
        <v/>
      </c>
      <c r="HE67" s="281" t="str">
        <f aca="false">IF((HC67&lt;&gt;""),($F67=GZ67)*($G67=HA67),"")</f>
        <v/>
      </c>
      <c r="HF67" s="281" t="str">
        <f aca="false">IF(HC67&lt;&gt;"",IF(ABS($F67-$G67)&gt;=PrSettings!$M$7,(ABS($F67-$G67-GZ67+HA67)&lt;=1)*1,IF(AND(HC67,$F67=$G67,$F67&gt;=PrSettings!$M$6),(ABS(GZ67-$F67)&lt;=1)*1,IF(AND(HC67,$F67+$G67&gt;=PrSettings!$M$8),(ABS(GZ67-$F67)+ABS(HA67-$G67)&lt;=1)*1,""))),"")</f>
        <v/>
      </c>
      <c r="HG67" s="291"/>
      <c r="HI67" s="279" t="n">
        <f aca="false">$B67</f>
        <v>14</v>
      </c>
      <c r="HJ67" s="280" t="str">
        <f aca="false">$C67</f>
        <v>Senegal</v>
      </c>
      <c r="HK67" s="281" t="n">
        <f aca="false">$D67</f>
        <v>57</v>
      </c>
      <c r="HL67" s="280" t="str">
        <f aca="false">$E67</f>
        <v>Iraq</v>
      </c>
      <c r="HM67" s="284"/>
      <c r="HN67" s="284"/>
      <c r="HO67" s="290"/>
      <c r="HP67" s="281" t="str">
        <f aca="false">IF(($F67&lt;&gt;"")*($G67&lt;&gt;"")*(HM67&lt;&gt;"")*(HN67&lt;&gt;""),($F67&gt;$G67)*(HM67&gt;HN67)+($F67=$G67)*(HM67=HN67)+($F67&lt;$G67)*(HM67&lt;HN67),"")</f>
        <v/>
      </c>
      <c r="HQ67" s="281" t="str">
        <f aca="false">IF((HP67&lt;&gt;""),IF(OR($F67&lt;&gt;$G67,PrSettings!$M$4="●"),(($F67-$G67)=(HM67-HN67))*1,0),"")</f>
        <v/>
      </c>
      <c r="HR67" s="281" t="str">
        <f aca="false">IF((HP67&lt;&gt;""),($F67=HM67)*($G67=HN67),"")</f>
        <v/>
      </c>
      <c r="HS67" s="281" t="str">
        <f aca="false">IF(HP67&lt;&gt;"",IF(ABS($F67-$G67)&gt;=PrSettings!$M$7,(ABS($F67-$G67-HM67+HN67)&lt;=1)*1,IF(AND(HP67,$F67=$G67,$F67&gt;=PrSettings!$M$6),(ABS(HM67-$F67)&lt;=1)*1,IF(AND(HP67,$F67+$G67&gt;=PrSettings!$M$8),(ABS(HM67-$F67)+ABS(HN67-$G67)&lt;=1)*1,""))),"")</f>
        <v/>
      </c>
      <c r="HT67" s="291"/>
      <c r="HV67" s="279" t="n">
        <f aca="false">$B67</f>
        <v>14</v>
      </c>
      <c r="HW67" s="280" t="str">
        <f aca="false">$C67</f>
        <v>Senegal</v>
      </c>
      <c r="HX67" s="281" t="n">
        <f aca="false">$D67</f>
        <v>57</v>
      </c>
      <c r="HY67" s="280" t="str">
        <f aca="false">$E67</f>
        <v>Iraq</v>
      </c>
      <c r="HZ67" s="284"/>
      <c r="IA67" s="284"/>
      <c r="IB67" s="290"/>
      <c r="IC67" s="281" t="str">
        <f aca="false">IF(($F67&lt;&gt;"")*($G67&lt;&gt;"")*(HZ67&lt;&gt;"")*(IA67&lt;&gt;""),($F67&gt;$G67)*(HZ67&gt;IA67)+($F67=$G67)*(HZ67=IA67)+($F67&lt;$G67)*(HZ67&lt;IA67),"")</f>
        <v/>
      </c>
      <c r="ID67" s="281" t="str">
        <f aca="false">IF((IC67&lt;&gt;""),IF(OR($F67&lt;&gt;$G67,PrSettings!$M$4="●"),(($F67-$G67)=(HZ67-IA67))*1,0),"")</f>
        <v/>
      </c>
      <c r="IE67" s="281" t="str">
        <f aca="false">IF((IC67&lt;&gt;""),($F67=HZ67)*($G67=IA67),"")</f>
        <v/>
      </c>
      <c r="IF67" s="281" t="str">
        <f aca="false">IF(IC67&lt;&gt;"",IF(ABS($F67-$G67)&gt;=PrSettings!$M$7,(ABS($F67-$G67-HZ67+IA67)&lt;=1)*1,IF(AND(IC67,$F67=$G67,$F67&gt;=PrSettings!$M$6),(ABS(HZ67-$F67)&lt;=1)*1,IF(AND(IC67,$F67+$G67&gt;=PrSettings!$M$8),(ABS(HZ67-$F67)+ABS(IA67-$G67)&lt;=1)*1,""))),"")</f>
        <v/>
      </c>
      <c r="IG67" s="291"/>
      <c r="II67" s="279" t="n">
        <f aca="false">$B67</f>
        <v>14</v>
      </c>
      <c r="IJ67" s="280" t="str">
        <f aca="false">$C67</f>
        <v>Senegal</v>
      </c>
      <c r="IK67" s="281" t="n">
        <f aca="false">$D67</f>
        <v>57</v>
      </c>
      <c r="IL67" s="280" t="str">
        <f aca="false">$E67</f>
        <v>Iraq</v>
      </c>
      <c r="IM67" s="284"/>
      <c r="IN67" s="284"/>
      <c r="IO67" s="290"/>
      <c r="IP67" s="281" t="str">
        <f aca="false">IF(($F67&lt;&gt;"")*($G67&lt;&gt;"")*(IM67&lt;&gt;"")*(IN67&lt;&gt;""),($F67&gt;$G67)*(IM67&gt;IN67)+($F67=$G67)*(IM67=IN67)+($F67&lt;$G67)*(IM67&lt;IN67),"")</f>
        <v/>
      </c>
      <c r="IQ67" s="281" t="str">
        <f aca="false">IF((IP67&lt;&gt;""),IF(OR($F67&lt;&gt;$G67,PrSettings!$M$4="●"),(($F67-$G67)=(IM67-IN67))*1,0),"")</f>
        <v/>
      </c>
      <c r="IR67" s="281" t="str">
        <f aca="false">IF((IP67&lt;&gt;""),($F67=IM67)*($G67=IN67),"")</f>
        <v/>
      </c>
      <c r="IS67" s="281" t="str">
        <f aca="false">IF(IP67&lt;&gt;"",IF(ABS($F67-$G67)&gt;=PrSettings!$M$7,(ABS($F67-$G67-IM67+IN67)&lt;=1)*1,IF(AND(IP67,$F67=$G67,$F67&gt;=PrSettings!$M$6),(ABS(IM67-$F67)&lt;=1)*1,IF(AND(IP67,$F67+$G67&gt;=PrSettings!$M$8),(ABS(IM67-$F67)+ABS(IN67-$G67)&lt;=1)*1,""))),"")</f>
        <v/>
      </c>
      <c r="IT67" s="291"/>
      <c r="IV67" s="279" t="n">
        <f aca="false">$B67</f>
        <v>14</v>
      </c>
      <c r="IW67" s="280" t="str">
        <f aca="false">$C67</f>
        <v>Senegal</v>
      </c>
      <c r="IX67" s="281" t="n">
        <f aca="false">$D67</f>
        <v>57</v>
      </c>
      <c r="IY67" s="280" t="str">
        <f aca="false">$E67</f>
        <v>Iraq</v>
      </c>
      <c r="IZ67" s="284"/>
      <c r="JA67" s="284"/>
      <c r="JB67" s="290"/>
      <c r="JC67" s="281" t="str">
        <f aca="false">IF(($F67&lt;&gt;"")*($G67&lt;&gt;"")*(IZ67&lt;&gt;"")*(JA67&lt;&gt;""),($F67&gt;$G67)*(IZ67&gt;JA67)+($F67=$G67)*(IZ67=JA67)+($F67&lt;$G67)*(IZ67&lt;JA67),"")</f>
        <v/>
      </c>
      <c r="JD67" s="281" t="str">
        <f aca="false">IF((JC67&lt;&gt;""),IF(OR($F67&lt;&gt;$G67,PrSettings!$M$4="●"),(($F67-$G67)=(IZ67-JA67))*1,0),"")</f>
        <v/>
      </c>
      <c r="JE67" s="281" t="str">
        <f aca="false">IF((JC67&lt;&gt;""),($F67=IZ67)*($G67=JA67),"")</f>
        <v/>
      </c>
      <c r="JF67" s="281" t="str">
        <f aca="false">IF(JC67&lt;&gt;"",IF(ABS($F67-$G67)&gt;=PrSettings!$M$7,(ABS($F67-$G67-IZ67+JA67)&lt;=1)*1,IF(AND(JC67,$F67=$G67,$F67&gt;=PrSettings!$M$6),(ABS(IZ67-$F67)&lt;=1)*1,IF(AND(JC67,$F67+$G67&gt;=PrSettings!$M$8),(ABS(IZ67-$F67)+ABS(JA67-$G67)&lt;=1)*1,""))),"")</f>
        <v/>
      </c>
      <c r="JG67" s="291"/>
      <c r="JI67" s="279" t="n">
        <f aca="false">$B67</f>
        <v>14</v>
      </c>
      <c r="JJ67" s="280" t="str">
        <f aca="false">$C67</f>
        <v>Senegal</v>
      </c>
      <c r="JK67" s="281" t="n">
        <f aca="false">$D67</f>
        <v>57</v>
      </c>
      <c r="JL67" s="280" t="str">
        <f aca="false">$E67</f>
        <v>Iraq</v>
      </c>
      <c r="JM67" s="284"/>
      <c r="JN67" s="284"/>
      <c r="JO67" s="290"/>
      <c r="JP67" s="281" t="str">
        <f aca="false">IF(($F67&lt;&gt;"")*($G67&lt;&gt;"")*(JM67&lt;&gt;"")*(JN67&lt;&gt;""),($F67&gt;$G67)*(JM67&gt;JN67)+($F67=$G67)*(JM67=JN67)+($F67&lt;$G67)*(JM67&lt;JN67),"")</f>
        <v/>
      </c>
      <c r="JQ67" s="281" t="str">
        <f aca="false">IF((JP67&lt;&gt;""),IF(OR($F67&lt;&gt;$G67,PrSettings!$M$4="●"),(($F67-$G67)=(JM67-JN67))*1,0),"")</f>
        <v/>
      </c>
      <c r="JR67" s="281" t="str">
        <f aca="false">IF((JP67&lt;&gt;""),($F67=JM67)*($G67=JN67),"")</f>
        <v/>
      </c>
      <c r="JS67" s="281" t="str">
        <f aca="false">IF(JP67&lt;&gt;"",IF(ABS($F67-$G67)&gt;=PrSettings!$M$7,(ABS($F67-$G67-JM67+JN67)&lt;=1)*1,IF(AND(JP67,$F67=$G67,$F67&gt;=PrSettings!$M$6),(ABS(JM67-$F67)&lt;=1)*1,IF(AND(JP67,$F67+$G67&gt;=PrSettings!$M$8),(ABS(JM67-$F67)+ABS(JN67-$G67)&lt;=1)*1,""))),"")</f>
        <v/>
      </c>
      <c r="JT67" s="291"/>
      <c r="JV67" s="279" t="n">
        <f aca="false">$B67</f>
        <v>14</v>
      </c>
      <c r="JW67" s="280" t="str">
        <f aca="false">$C67</f>
        <v>Senegal</v>
      </c>
      <c r="JX67" s="281" t="n">
        <f aca="false">$D67</f>
        <v>57</v>
      </c>
      <c r="JY67" s="280" t="str">
        <f aca="false">$E67</f>
        <v>Iraq</v>
      </c>
      <c r="JZ67" s="284"/>
      <c r="KA67" s="284"/>
      <c r="KB67" s="290"/>
      <c r="KC67" s="281" t="str">
        <f aca="false">IF(($F67&lt;&gt;"")*($G67&lt;&gt;"")*(JZ67&lt;&gt;"")*(KA67&lt;&gt;""),($F67&gt;$G67)*(JZ67&gt;KA67)+($F67=$G67)*(JZ67=KA67)+($F67&lt;$G67)*(JZ67&lt;KA67),"")</f>
        <v/>
      </c>
      <c r="KD67" s="281" t="str">
        <f aca="false">IF((KC67&lt;&gt;""),IF(OR($F67&lt;&gt;$G67,PrSettings!$M$4="●"),(($F67-$G67)=(JZ67-KA67))*1,0),"")</f>
        <v/>
      </c>
      <c r="KE67" s="281" t="str">
        <f aca="false">IF((KC67&lt;&gt;""),($F67=JZ67)*($G67=KA67),"")</f>
        <v/>
      </c>
      <c r="KF67" s="281" t="str">
        <f aca="false">IF(KC67&lt;&gt;"",IF(ABS($F67-$G67)&gt;=PrSettings!$M$7,(ABS($F67-$G67-JZ67+KA67)&lt;=1)*1,IF(AND(KC67,$F67=$G67,$F67&gt;=PrSettings!$M$6),(ABS(JZ67-$F67)&lt;=1)*1,IF(AND(KC67,$F67+$G67&gt;=PrSettings!$M$8),(ABS(JZ67-$F67)+ABS(KA67-$G67)&lt;=1)*1,""))),"")</f>
        <v/>
      </c>
      <c r="KG67" s="291"/>
      <c r="KI67" s="279" t="n">
        <f aca="false">$B67</f>
        <v>14</v>
      </c>
      <c r="KJ67" s="280" t="str">
        <f aca="false">$C67</f>
        <v>Senegal</v>
      </c>
      <c r="KK67" s="281" t="n">
        <f aca="false">$D67</f>
        <v>57</v>
      </c>
      <c r="KL67" s="280" t="str">
        <f aca="false">$E67</f>
        <v>Iraq</v>
      </c>
      <c r="KM67" s="284"/>
      <c r="KN67" s="284"/>
      <c r="KO67" s="290"/>
      <c r="KP67" s="281" t="str">
        <f aca="false">IF(($F67&lt;&gt;"")*($G67&lt;&gt;"")*(KM67&lt;&gt;"")*(KN67&lt;&gt;""),($F67&gt;$G67)*(KM67&gt;KN67)+($F67=$G67)*(KM67=KN67)+($F67&lt;$G67)*(KM67&lt;KN67),"")</f>
        <v/>
      </c>
      <c r="KQ67" s="281" t="str">
        <f aca="false">IF((KP67&lt;&gt;""),IF(OR($F67&lt;&gt;$G67,PrSettings!$M$4="●"),(($F67-$G67)=(KM67-KN67))*1,0),"")</f>
        <v/>
      </c>
      <c r="KR67" s="281" t="str">
        <f aca="false">IF((KP67&lt;&gt;""),($F67=KM67)*($G67=KN67),"")</f>
        <v/>
      </c>
      <c r="KS67" s="281" t="str">
        <f aca="false">IF(KP67&lt;&gt;"",IF(ABS($F67-$G67)&gt;=PrSettings!$M$7,(ABS($F67-$G67-KM67+KN67)&lt;=1)*1,IF(AND(KP67,$F67=$G67,$F67&gt;=PrSettings!$M$6),(ABS(KM67-$F67)&lt;=1)*1,IF(AND(KP67,$F67+$G67&gt;=PrSettings!$M$8),(ABS(KM67-$F67)+ABS(KN67-$G67)&lt;=1)*1,""))),"")</f>
        <v/>
      </c>
      <c r="KT67" s="291"/>
      <c r="KV67" s="279" t="n">
        <f aca="false">$B67</f>
        <v>14</v>
      </c>
      <c r="KW67" s="280" t="str">
        <f aca="false">$C67</f>
        <v>Senegal</v>
      </c>
      <c r="KX67" s="281" t="n">
        <f aca="false">$D67</f>
        <v>57</v>
      </c>
      <c r="KY67" s="280" t="str">
        <f aca="false">$E67</f>
        <v>Iraq</v>
      </c>
      <c r="KZ67" s="284"/>
      <c r="LA67" s="284"/>
      <c r="LB67" s="290"/>
      <c r="LC67" s="281" t="str">
        <f aca="false">IF(($F67&lt;&gt;"")*($G67&lt;&gt;"")*(KZ67&lt;&gt;"")*(LA67&lt;&gt;""),($F67&gt;$G67)*(KZ67&gt;LA67)+($F67=$G67)*(KZ67=LA67)+($F67&lt;$G67)*(KZ67&lt;LA67),"")</f>
        <v/>
      </c>
      <c r="LD67" s="281" t="str">
        <f aca="false">IF((LC67&lt;&gt;""),IF(OR($F67&lt;&gt;$G67,PrSettings!$M$4="●"),(($F67-$G67)=(KZ67-LA67))*1,0),"")</f>
        <v/>
      </c>
      <c r="LE67" s="281" t="str">
        <f aca="false">IF((LC67&lt;&gt;""),($F67=KZ67)*($G67=LA67),"")</f>
        <v/>
      </c>
      <c r="LF67" s="281" t="str">
        <f aca="false">IF(LC67&lt;&gt;"",IF(ABS($F67-$G67)&gt;=PrSettings!$M$7,(ABS($F67-$G67-KZ67+LA67)&lt;=1)*1,IF(AND(LC67,$F67=$G67,$F67&gt;=PrSettings!$M$6),(ABS(KZ67-$F67)&lt;=1)*1,IF(AND(LC67,$F67+$G67&gt;=PrSettings!$M$8),(ABS(KZ67-$F67)+ABS(LA67-$G67)&lt;=1)*1,""))),"")</f>
        <v/>
      </c>
      <c r="LG67" s="291"/>
      <c r="LI67" s="279" t="n">
        <f aca="false">$B67</f>
        <v>14</v>
      </c>
      <c r="LJ67" s="280" t="str">
        <f aca="false">$C67</f>
        <v>Senegal</v>
      </c>
      <c r="LK67" s="281" t="n">
        <f aca="false">$D67</f>
        <v>57</v>
      </c>
      <c r="LL67" s="280" t="str">
        <f aca="false">$E67</f>
        <v>Iraq</v>
      </c>
      <c r="LM67" s="284"/>
      <c r="LN67" s="284"/>
      <c r="LO67" s="290"/>
      <c r="LP67" s="281" t="str">
        <f aca="false">IF(($F67&lt;&gt;"")*($G67&lt;&gt;"")*(LM67&lt;&gt;"")*(LN67&lt;&gt;""),($F67&gt;$G67)*(LM67&gt;LN67)+($F67=$G67)*(LM67=LN67)+($F67&lt;$G67)*(LM67&lt;LN67),"")</f>
        <v/>
      </c>
      <c r="LQ67" s="281" t="str">
        <f aca="false">IF((LP67&lt;&gt;""),IF(OR($F67&lt;&gt;$G67,PrSettings!$M$4="●"),(($F67-$G67)=(LM67-LN67))*1,0),"")</f>
        <v/>
      </c>
      <c r="LR67" s="281" t="str">
        <f aca="false">IF((LP67&lt;&gt;""),($F67=LM67)*($G67=LN67),"")</f>
        <v/>
      </c>
      <c r="LS67" s="281" t="str">
        <f aca="false">IF(LP67&lt;&gt;"",IF(ABS($F67-$G67)&gt;=PrSettings!$M$7,(ABS($F67-$G67-LM67+LN67)&lt;=1)*1,IF(AND(LP67,$F67=$G67,$F67&gt;=PrSettings!$M$6),(ABS(LM67-$F67)&lt;=1)*1,IF(AND(LP67,$F67+$G67&gt;=PrSettings!$M$8),(ABS(LM67-$F67)+ABS(LN67-$G67)&lt;=1)*1,""))),"")</f>
        <v/>
      </c>
      <c r="LT67" s="291"/>
      <c r="LV67" s="279" t="n">
        <f aca="false">$B67</f>
        <v>14</v>
      </c>
      <c r="LW67" s="280" t="str">
        <f aca="false">$C67</f>
        <v>Senegal</v>
      </c>
      <c r="LX67" s="281" t="n">
        <f aca="false">$D67</f>
        <v>57</v>
      </c>
      <c r="LY67" s="280" t="str">
        <f aca="false">$E67</f>
        <v>Iraq</v>
      </c>
      <c r="LZ67" s="284"/>
      <c r="MA67" s="284"/>
      <c r="MB67" s="290"/>
      <c r="MC67" s="281" t="str">
        <f aca="false">IF(($F67&lt;&gt;"")*($G67&lt;&gt;"")*(LZ67&lt;&gt;"")*(MA67&lt;&gt;""),($F67&gt;$G67)*(LZ67&gt;MA67)+($F67=$G67)*(LZ67=MA67)+($F67&lt;$G67)*(LZ67&lt;MA67),"")</f>
        <v/>
      </c>
      <c r="MD67" s="281" t="str">
        <f aca="false">IF((MC67&lt;&gt;""),IF(OR($F67&lt;&gt;$G67,PrSettings!$M$4="●"),(($F67-$G67)=(LZ67-MA67))*1,0),"")</f>
        <v/>
      </c>
      <c r="ME67" s="281" t="str">
        <f aca="false">IF((MC67&lt;&gt;""),($F67=LZ67)*($G67=MA67),"")</f>
        <v/>
      </c>
      <c r="MF67" s="281" t="str">
        <f aca="false">IF(MC67&lt;&gt;"",IF(ABS($F67-$G67)&gt;=PrSettings!$M$7,(ABS($F67-$G67-LZ67+MA67)&lt;=1)*1,IF(AND(MC67,$F67=$G67,$F67&gt;=PrSettings!$M$6),(ABS(LZ67-$F67)&lt;=1)*1,IF(AND(MC67,$F67+$G67&gt;=PrSettings!$M$8),(ABS(LZ67-$F67)+ABS(MA67-$G67)&lt;=1)*1,""))),"")</f>
        <v/>
      </c>
      <c r="MG67" s="291"/>
    </row>
    <row r="68" customFormat="false" ht="24" hidden="false" customHeight="true" outlineLevel="0" collapsed="false">
      <c r="B68" s="269" t="str">
        <f aca="false">Language!$E$130&amp;" J"</f>
        <v>Group J</v>
      </c>
      <c r="C68" s="270"/>
      <c r="D68" s="292"/>
      <c r="E68" s="272"/>
      <c r="F68" s="293"/>
      <c r="G68" s="294"/>
      <c r="I68" s="269" t="str">
        <f aca="false">$B68</f>
        <v>Group J</v>
      </c>
      <c r="J68" s="271"/>
      <c r="K68" s="292"/>
      <c r="L68" s="272"/>
      <c r="M68" s="275"/>
      <c r="N68" s="276"/>
      <c r="O68" s="273"/>
      <c r="P68" s="277"/>
      <c r="Q68" s="277"/>
      <c r="R68" s="272"/>
      <c r="S68" s="272"/>
      <c r="T68" s="278"/>
      <c r="V68" s="269" t="str">
        <f aca="false">$B68</f>
        <v>Group J</v>
      </c>
      <c r="W68" s="271"/>
      <c r="X68" s="292"/>
      <c r="Y68" s="272"/>
      <c r="Z68" s="275"/>
      <c r="AA68" s="276"/>
      <c r="AB68" s="273"/>
      <c r="AC68" s="277"/>
      <c r="AD68" s="277"/>
      <c r="AE68" s="272"/>
      <c r="AF68" s="272"/>
      <c r="AG68" s="278"/>
      <c r="AI68" s="269" t="str">
        <f aca="false">$B68</f>
        <v>Group J</v>
      </c>
      <c r="AJ68" s="271"/>
      <c r="AK68" s="292"/>
      <c r="AL68" s="272"/>
      <c r="AM68" s="275"/>
      <c r="AN68" s="276"/>
      <c r="AO68" s="273"/>
      <c r="AP68" s="277"/>
      <c r="AQ68" s="277"/>
      <c r="AR68" s="272"/>
      <c r="AS68" s="272"/>
      <c r="AT68" s="278"/>
      <c r="AV68" s="269" t="str">
        <f aca="false">$B68</f>
        <v>Group J</v>
      </c>
      <c r="AW68" s="271"/>
      <c r="AX68" s="292"/>
      <c r="AY68" s="272"/>
      <c r="AZ68" s="275"/>
      <c r="BA68" s="276"/>
      <c r="BB68" s="273"/>
      <c r="BC68" s="277"/>
      <c r="BD68" s="277"/>
      <c r="BE68" s="272"/>
      <c r="BF68" s="272"/>
      <c r="BG68" s="278"/>
      <c r="BI68" s="269" t="str">
        <f aca="false">$B68</f>
        <v>Group J</v>
      </c>
      <c r="BJ68" s="271"/>
      <c r="BK68" s="292"/>
      <c r="BL68" s="272"/>
      <c r="BM68" s="275"/>
      <c r="BN68" s="276"/>
      <c r="BO68" s="273"/>
      <c r="BP68" s="277"/>
      <c r="BQ68" s="277"/>
      <c r="BR68" s="272"/>
      <c r="BS68" s="272"/>
      <c r="BT68" s="278"/>
      <c r="BV68" s="269" t="str">
        <f aca="false">$B68</f>
        <v>Group J</v>
      </c>
      <c r="BW68" s="271"/>
      <c r="BX68" s="292"/>
      <c r="BY68" s="272"/>
      <c r="BZ68" s="275"/>
      <c r="CA68" s="276"/>
      <c r="CB68" s="273"/>
      <c r="CC68" s="277"/>
      <c r="CD68" s="277"/>
      <c r="CE68" s="272"/>
      <c r="CF68" s="272"/>
      <c r="CG68" s="278"/>
      <c r="CI68" s="269" t="str">
        <f aca="false">$B68</f>
        <v>Group J</v>
      </c>
      <c r="CJ68" s="271"/>
      <c r="CK68" s="292"/>
      <c r="CL68" s="272"/>
      <c r="CM68" s="275"/>
      <c r="CN68" s="276"/>
      <c r="CO68" s="273"/>
      <c r="CP68" s="277"/>
      <c r="CQ68" s="277"/>
      <c r="CR68" s="272"/>
      <c r="CS68" s="272"/>
      <c r="CT68" s="278"/>
      <c r="CV68" s="269" t="str">
        <f aca="false">$B68</f>
        <v>Group J</v>
      </c>
      <c r="CW68" s="271"/>
      <c r="CX68" s="292"/>
      <c r="CY68" s="272"/>
      <c r="CZ68" s="275"/>
      <c r="DA68" s="276"/>
      <c r="DB68" s="273"/>
      <c r="DC68" s="277"/>
      <c r="DD68" s="277"/>
      <c r="DE68" s="272"/>
      <c r="DF68" s="272"/>
      <c r="DG68" s="278"/>
      <c r="DI68" s="269" t="str">
        <f aca="false">$B68</f>
        <v>Group J</v>
      </c>
      <c r="DJ68" s="271"/>
      <c r="DK68" s="292"/>
      <c r="DL68" s="272"/>
      <c r="DM68" s="275"/>
      <c r="DN68" s="276"/>
      <c r="DO68" s="273"/>
      <c r="DP68" s="277"/>
      <c r="DQ68" s="277"/>
      <c r="DR68" s="272"/>
      <c r="DS68" s="272"/>
      <c r="DT68" s="278"/>
      <c r="DV68" s="269" t="str">
        <f aca="false">$B68</f>
        <v>Group J</v>
      </c>
      <c r="DW68" s="271"/>
      <c r="DX68" s="292"/>
      <c r="DY68" s="272"/>
      <c r="DZ68" s="275"/>
      <c r="EA68" s="276"/>
      <c r="EB68" s="273"/>
      <c r="EC68" s="277"/>
      <c r="ED68" s="277"/>
      <c r="EE68" s="272"/>
      <c r="EF68" s="272"/>
      <c r="EG68" s="278"/>
      <c r="EI68" s="269" t="str">
        <f aca="false">$B68</f>
        <v>Group J</v>
      </c>
      <c r="EJ68" s="271"/>
      <c r="EK68" s="292"/>
      <c r="EL68" s="272"/>
      <c r="EM68" s="275"/>
      <c r="EN68" s="276"/>
      <c r="EO68" s="273"/>
      <c r="EP68" s="277"/>
      <c r="EQ68" s="277"/>
      <c r="ER68" s="272"/>
      <c r="ES68" s="272"/>
      <c r="ET68" s="278"/>
      <c r="EV68" s="269" t="str">
        <f aca="false">$B68</f>
        <v>Group J</v>
      </c>
      <c r="EW68" s="271"/>
      <c r="EX68" s="292"/>
      <c r="EY68" s="272"/>
      <c r="EZ68" s="275"/>
      <c r="FA68" s="276"/>
      <c r="FB68" s="273"/>
      <c r="FC68" s="277"/>
      <c r="FD68" s="277"/>
      <c r="FE68" s="272"/>
      <c r="FF68" s="272"/>
      <c r="FG68" s="278"/>
      <c r="FI68" s="269" t="str">
        <f aca="false">$B68</f>
        <v>Group J</v>
      </c>
      <c r="FJ68" s="271"/>
      <c r="FK68" s="292"/>
      <c r="FL68" s="272"/>
      <c r="FM68" s="275"/>
      <c r="FN68" s="276"/>
      <c r="FO68" s="273"/>
      <c r="FP68" s="277"/>
      <c r="FQ68" s="277"/>
      <c r="FR68" s="272"/>
      <c r="FS68" s="272"/>
      <c r="FT68" s="278"/>
      <c r="FV68" s="269" t="str">
        <f aca="false">$B68</f>
        <v>Group J</v>
      </c>
      <c r="FW68" s="271"/>
      <c r="FX68" s="292"/>
      <c r="FY68" s="272"/>
      <c r="FZ68" s="275"/>
      <c r="GA68" s="276"/>
      <c r="GB68" s="273"/>
      <c r="GC68" s="277"/>
      <c r="GD68" s="277"/>
      <c r="GE68" s="272"/>
      <c r="GF68" s="272"/>
      <c r="GG68" s="278"/>
      <c r="GI68" s="269" t="str">
        <f aca="false">$B68</f>
        <v>Group J</v>
      </c>
      <c r="GJ68" s="271"/>
      <c r="GK68" s="292"/>
      <c r="GL68" s="272"/>
      <c r="GM68" s="275"/>
      <c r="GN68" s="276"/>
      <c r="GO68" s="273"/>
      <c r="GP68" s="277"/>
      <c r="GQ68" s="277"/>
      <c r="GR68" s="272"/>
      <c r="GS68" s="272"/>
      <c r="GT68" s="278"/>
      <c r="GV68" s="269" t="str">
        <f aca="false">$B68</f>
        <v>Group J</v>
      </c>
      <c r="GW68" s="271"/>
      <c r="GX68" s="292"/>
      <c r="GY68" s="272"/>
      <c r="GZ68" s="275"/>
      <c r="HA68" s="276"/>
      <c r="HB68" s="273"/>
      <c r="HC68" s="277"/>
      <c r="HD68" s="277"/>
      <c r="HE68" s="272"/>
      <c r="HF68" s="272"/>
      <c r="HG68" s="278"/>
      <c r="HI68" s="269" t="str">
        <f aca="false">$B68</f>
        <v>Group J</v>
      </c>
      <c r="HJ68" s="271"/>
      <c r="HK68" s="292"/>
      <c r="HL68" s="272"/>
      <c r="HM68" s="275"/>
      <c r="HN68" s="276"/>
      <c r="HO68" s="273"/>
      <c r="HP68" s="277"/>
      <c r="HQ68" s="277"/>
      <c r="HR68" s="272"/>
      <c r="HS68" s="272"/>
      <c r="HT68" s="278"/>
      <c r="HV68" s="269" t="str">
        <f aca="false">$B68</f>
        <v>Group J</v>
      </c>
      <c r="HW68" s="271"/>
      <c r="HX68" s="292"/>
      <c r="HY68" s="272"/>
      <c r="HZ68" s="275"/>
      <c r="IA68" s="276"/>
      <c r="IB68" s="273"/>
      <c r="IC68" s="277"/>
      <c r="ID68" s="277"/>
      <c r="IE68" s="272"/>
      <c r="IF68" s="272"/>
      <c r="IG68" s="278"/>
      <c r="II68" s="269" t="str">
        <f aca="false">$B68</f>
        <v>Group J</v>
      </c>
      <c r="IJ68" s="271"/>
      <c r="IK68" s="292"/>
      <c r="IL68" s="272"/>
      <c r="IM68" s="275"/>
      <c r="IN68" s="276"/>
      <c r="IO68" s="273"/>
      <c r="IP68" s="277"/>
      <c r="IQ68" s="277"/>
      <c r="IR68" s="272"/>
      <c r="IS68" s="272"/>
      <c r="IT68" s="278"/>
      <c r="IV68" s="269" t="str">
        <f aca="false">$B68</f>
        <v>Group J</v>
      </c>
      <c r="IW68" s="271"/>
      <c r="IX68" s="292"/>
      <c r="IY68" s="272"/>
      <c r="IZ68" s="275"/>
      <c r="JA68" s="276"/>
      <c r="JB68" s="273"/>
      <c r="JC68" s="277"/>
      <c r="JD68" s="277"/>
      <c r="JE68" s="272"/>
      <c r="JF68" s="272"/>
      <c r="JG68" s="278"/>
      <c r="JI68" s="269" t="str">
        <f aca="false">$B68</f>
        <v>Group J</v>
      </c>
      <c r="JJ68" s="271"/>
      <c r="JK68" s="292"/>
      <c r="JL68" s="272"/>
      <c r="JM68" s="275"/>
      <c r="JN68" s="276"/>
      <c r="JO68" s="273"/>
      <c r="JP68" s="277"/>
      <c r="JQ68" s="277"/>
      <c r="JR68" s="272"/>
      <c r="JS68" s="272"/>
      <c r="JT68" s="278"/>
      <c r="JV68" s="269" t="str">
        <f aca="false">$B68</f>
        <v>Group J</v>
      </c>
      <c r="JW68" s="271"/>
      <c r="JX68" s="292"/>
      <c r="JY68" s="272"/>
      <c r="JZ68" s="275"/>
      <c r="KA68" s="276"/>
      <c r="KB68" s="273"/>
      <c r="KC68" s="277"/>
      <c r="KD68" s="277"/>
      <c r="KE68" s="272"/>
      <c r="KF68" s="272"/>
      <c r="KG68" s="278"/>
      <c r="KI68" s="269" t="str">
        <f aca="false">$B68</f>
        <v>Group J</v>
      </c>
      <c r="KJ68" s="271"/>
      <c r="KK68" s="292"/>
      <c r="KL68" s="272"/>
      <c r="KM68" s="275"/>
      <c r="KN68" s="276"/>
      <c r="KO68" s="273"/>
      <c r="KP68" s="277"/>
      <c r="KQ68" s="277"/>
      <c r="KR68" s="272"/>
      <c r="KS68" s="272"/>
      <c r="KT68" s="278"/>
      <c r="KV68" s="269" t="str">
        <f aca="false">$B68</f>
        <v>Group J</v>
      </c>
      <c r="KW68" s="271"/>
      <c r="KX68" s="292"/>
      <c r="KY68" s="272"/>
      <c r="KZ68" s="275"/>
      <c r="LA68" s="276"/>
      <c r="LB68" s="273"/>
      <c r="LC68" s="277"/>
      <c r="LD68" s="277"/>
      <c r="LE68" s="272"/>
      <c r="LF68" s="272"/>
      <c r="LG68" s="278"/>
      <c r="LI68" s="269" t="str">
        <f aca="false">$B68</f>
        <v>Group J</v>
      </c>
      <c r="LJ68" s="271"/>
      <c r="LK68" s="292"/>
      <c r="LL68" s="272"/>
      <c r="LM68" s="275"/>
      <c r="LN68" s="276"/>
      <c r="LO68" s="273"/>
      <c r="LP68" s="277"/>
      <c r="LQ68" s="277"/>
      <c r="LR68" s="272"/>
      <c r="LS68" s="272"/>
      <c r="LT68" s="278"/>
      <c r="LV68" s="269" t="str">
        <f aca="false">$B68</f>
        <v>Group J</v>
      </c>
      <c r="LW68" s="271"/>
      <c r="LX68" s="292"/>
      <c r="LY68" s="272"/>
      <c r="LZ68" s="275"/>
      <c r="MA68" s="276"/>
      <c r="MB68" s="273"/>
      <c r="MC68" s="277"/>
      <c r="MD68" s="277"/>
      <c r="ME68" s="272"/>
      <c r="MF68" s="272"/>
      <c r="MG68" s="278"/>
    </row>
    <row r="69" customFormat="false" ht="15.75" hidden="false" customHeight="false" outlineLevel="0" collapsed="false">
      <c r="B69" s="279" t="n">
        <f aca="false">INDEX(Groups!$C$7:$C$65,MATCH(C69,Groups!$D$7:$D$65,0))</f>
        <v>3</v>
      </c>
      <c r="C69" s="280" t="str">
        <f aca="false">CalcJ!$P$22</f>
        <v>Argentina</v>
      </c>
      <c r="D69" s="281" t="n">
        <f aca="false">INDEX(Groups!$C$7:$C$65,MATCH(E69,Groups!$D$7:$D$65,0))</f>
        <v>28</v>
      </c>
      <c r="E69" s="280" t="str">
        <f aca="false">CalcJ!$Q$22</f>
        <v>Algeria</v>
      </c>
      <c r="F69" s="282" t="n">
        <f aca="false">CalcJ!$R$22</f>
        <v>2</v>
      </c>
      <c r="G69" s="283" t="n">
        <f aca="false">CalcJ!$S$22</f>
        <v>1</v>
      </c>
      <c r="I69" s="279" t="n">
        <f aca="false">$B69</f>
        <v>3</v>
      </c>
      <c r="J69" s="280" t="str">
        <f aca="false">$C69</f>
        <v>Argentina</v>
      </c>
      <c r="K69" s="281" t="n">
        <f aca="false">$D69</f>
        <v>28</v>
      </c>
      <c r="L69" s="280" t="str">
        <f aca="false">$E69</f>
        <v>Algeria</v>
      </c>
      <c r="M69" s="284"/>
      <c r="N69" s="284"/>
      <c r="O69" s="285"/>
      <c r="P69" s="281" t="str">
        <f aca="false">IF(($F69&lt;&gt;"")*($G69&lt;&gt;"")*(M69&lt;&gt;"")*(N69&lt;&gt;""),($F69&gt;$G69)*(M69&gt;N69)+($F69=$G69)*(M69=N69)+($F69&lt;$G69)*(M69&lt;N69),"")</f>
        <v/>
      </c>
      <c r="Q69" s="281" t="str">
        <f aca="false">IF((P69&lt;&gt;""),IF(OR($F69&lt;&gt;$G69,PrSettings!$M$4="●"),(($F69-$G69)=(M69-N69))*1,0),"")</f>
        <v/>
      </c>
      <c r="R69" s="281" t="str">
        <f aca="false">IF((P69&lt;&gt;""),($F69=M69)*($G69=N69),"")</f>
        <v/>
      </c>
      <c r="S69" s="281" t="str">
        <f aca="false">IF(P69&lt;&gt;"",IF(ABS($F69-$G69)&gt;=PrSettings!$M$7,(ABS($F69-$G69-M69+N69)&lt;=1)*1,IF(AND(P69,$F69=$G69,$F69&gt;=PrSettings!$M$6),(ABS(M69-$F69)&lt;=1)*1,IF(AND(P69,$F69+$G69&gt;=PrSettings!$M$8),(ABS(M69-$F69)+ABS(N69-$G69)&lt;=1)*1,""))),"")</f>
        <v/>
      </c>
      <c r="T69" s="286"/>
      <c r="V69" s="279" t="n">
        <f aca="false">$B69</f>
        <v>3</v>
      </c>
      <c r="W69" s="280" t="str">
        <f aca="false">$C69</f>
        <v>Argentina</v>
      </c>
      <c r="X69" s="281" t="n">
        <f aca="false">$D69</f>
        <v>28</v>
      </c>
      <c r="Y69" s="280" t="str">
        <f aca="false">$E69</f>
        <v>Algeria</v>
      </c>
      <c r="Z69" s="284"/>
      <c r="AA69" s="284"/>
      <c r="AB69" s="285"/>
      <c r="AC69" s="281" t="str">
        <f aca="false">IF(($F69&lt;&gt;"")*($G69&lt;&gt;"")*(Z69&lt;&gt;"")*(AA69&lt;&gt;""),($F69&gt;$G69)*(Z69&gt;AA69)+($F69=$G69)*(Z69=AA69)+($F69&lt;$G69)*(Z69&lt;AA69),"")</f>
        <v/>
      </c>
      <c r="AD69" s="281" t="str">
        <f aca="false">IF((AC69&lt;&gt;""),IF(OR($F69&lt;&gt;$G69,PrSettings!$M$4="●"),(($F69-$G69)=(Z69-AA69))*1,0),"")</f>
        <v/>
      </c>
      <c r="AE69" s="281" t="str">
        <f aca="false">IF((AC69&lt;&gt;""),($F69=Z69)*($G69=AA69),"")</f>
        <v/>
      </c>
      <c r="AF69" s="281" t="str">
        <f aca="false">IF(AC69&lt;&gt;"",IF(ABS($F69-$G69)&gt;=PrSettings!$M$7,(ABS($F69-$G69-Z69+AA69)&lt;=1)*1,IF(AND(AC69,$F69=$G69,$F69&gt;=PrSettings!$M$6),(ABS(Z69-$F69)&lt;=1)*1,IF(AND(AC69,$F69+$G69&gt;=PrSettings!$M$8),(ABS(Z69-$F69)+ABS(AA69-$G69)&lt;=1)*1,""))),"")</f>
        <v/>
      </c>
      <c r="AG69" s="286"/>
      <c r="AI69" s="279" t="n">
        <f aca="false">$B69</f>
        <v>3</v>
      </c>
      <c r="AJ69" s="280" t="str">
        <f aca="false">$C69</f>
        <v>Argentina</v>
      </c>
      <c r="AK69" s="281" t="n">
        <f aca="false">$D69</f>
        <v>28</v>
      </c>
      <c r="AL69" s="280" t="str">
        <f aca="false">$E69</f>
        <v>Algeria</v>
      </c>
      <c r="AM69" s="284"/>
      <c r="AN69" s="284"/>
      <c r="AO69" s="285"/>
      <c r="AP69" s="281" t="str">
        <f aca="false">IF(($F69&lt;&gt;"")*($G69&lt;&gt;"")*(AM69&lt;&gt;"")*(AN69&lt;&gt;""),($F69&gt;$G69)*(AM69&gt;AN69)+($F69=$G69)*(AM69=AN69)+($F69&lt;$G69)*(AM69&lt;AN69),"")</f>
        <v/>
      </c>
      <c r="AQ69" s="281" t="str">
        <f aca="false">IF((AP69&lt;&gt;""),IF(OR($F69&lt;&gt;$G69,PrSettings!$M$4="●"),(($F69-$G69)=(AM69-AN69))*1,0),"")</f>
        <v/>
      </c>
      <c r="AR69" s="281" t="str">
        <f aca="false">IF((AP69&lt;&gt;""),($F69=AM69)*($G69=AN69),"")</f>
        <v/>
      </c>
      <c r="AS69" s="281" t="str">
        <f aca="false">IF(AP69&lt;&gt;"",IF(ABS($F69-$G69)&gt;=PrSettings!$M$7,(ABS($F69-$G69-AM69+AN69)&lt;=1)*1,IF(AND(AP69,$F69=$G69,$F69&gt;=PrSettings!$M$6),(ABS(AM69-$F69)&lt;=1)*1,IF(AND(AP69,$F69+$G69&gt;=PrSettings!$M$8),(ABS(AM69-$F69)+ABS(AN69-$G69)&lt;=1)*1,""))),"")</f>
        <v/>
      </c>
      <c r="AT69" s="286"/>
      <c r="AV69" s="279" t="n">
        <f aca="false">$B69</f>
        <v>3</v>
      </c>
      <c r="AW69" s="280" t="str">
        <f aca="false">$C69</f>
        <v>Argentina</v>
      </c>
      <c r="AX69" s="281" t="n">
        <f aca="false">$D69</f>
        <v>28</v>
      </c>
      <c r="AY69" s="280" t="str">
        <f aca="false">$E69</f>
        <v>Algeria</v>
      </c>
      <c r="AZ69" s="284"/>
      <c r="BA69" s="284"/>
      <c r="BB69" s="285"/>
      <c r="BC69" s="281" t="str">
        <f aca="false">IF(($F69&lt;&gt;"")*($G69&lt;&gt;"")*(AZ69&lt;&gt;"")*(BA69&lt;&gt;""),($F69&gt;$G69)*(AZ69&gt;BA69)+($F69=$G69)*(AZ69=BA69)+($F69&lt;$G69)*(AZ69&lt;BA69),"")</f>
        <v/>
      </c>
      <c r="BD69" s="281" t="str">
        <f aca="false">IF((BC69&lt;&gt;""),IF(OR($F69&lt;&gt;$G69,PrSettings!$M$4="●"),(($F69-$G69)=(AZ69-BA69))*1,0),"")</f>
        <v/>
      </c>
      <c r="BE69" s="281" t="str">
        <f aca="false">IF((BC69&lt;&gt;""),($F69=AZ69)*($G69=BA69),"")</f>
        <v/>
      </c>
      <c r="BF69" s="281" t="str">
        <f aca="false">IF(BC69&lt;&gt;"",IF(ABS($F69-$G69)&gt;=PrSettings!$M$7,(ABS($F69-$G69-AZ69+BA69)&lt;=1)*1,IF(AND(BC69,$F69=$G69,$F69&gt;=PrSettings!$M$6),(ABS(AZ69-$F69)&lt;=1)*1,IF(AND(BC69,$F69+$G69&gt;=PrSettings!$M$8),(ABS(AZ69-$F69)+ABS(BA69-$G69)&lt;=1)*1,""))),"")</f>
        <v/>
      </c>
      <c r="BG69" s="286"/>
      <c r="BI69" s="279" t="n">
        <f aca="false">$B69</f>
        <v>3</v>
      </c>
      <c r="BJ69" s="280" t="str">
        <f aca="false">$C69</f>
        <v>Argentina</v>
      </c>
      <c r="BK69" s="281" t="n">
        <f aca="false">$D69</f>
        <v>28</v>
      </c>
      <c r="BL69" s="280" t="str">
        <f aca="false">$E69</f>
        <v>Algeria</v>
      </c>
      <c r="BM69" s="284"/>
      <c r="BN69" s="284"/>
      <c r="BO69" s="285"/>
      <c r="BP69" s="281" t="str">
        <f aca="false">IF(($F69&lt;&gt;"")*($G69&lt;&gt;"")*(BM69&lt;&gt;"")*(BN69&lt;&gt;""),($F69&gt;$G69)*(BM69&gt;BN69)+($F69=$G69)*(BM69=BN69)+($F69&lt;$G69)*(BM69&lt;BN69),"")</f>
        <v/>
      </c>
      <c r="BQ69" s="281" t="str">
        <f aca="false">IF((BP69&lt;&gt;""),IF(OR($F69&lt;&gt;$G69,PrSettings!$M$4="●"),(($F69-$G69)=(BM69-BN69))*1,0),"")</f>
        <v/>
      </c>
      <c r="BR69" s="281" t="str">
        <f aca="false">IF((BP69&lt;&gt;""),($F69=BM69)*($G69=BN69),"")</f>
        <v/>
      </c>
      <c r="BS69" s="281" t="str">
        <f aca="false">IF(BP69&lt;&gt;"",IF(ABS($F69-$G69)&gt;=PrSettings!$M$7,(ABS($F69-$G69-BM69+BN69)&lt;=1)*1,IF(AND(BP69,$F69=$G69,$F69&gt;=PrSettings!$M$6),(ABS(BM69-$F69)&lt;=1)*1,IF(AND(BP69,$F69+$G69&gt;=PrSettings!$M$8),(ABS(BM69-$F69)+ABS(BN69-$G69)&lt;=1)*1,""))),"")</f>
        <v/>
      </c>
      <c r="BT69" s="286"/>
      <c r="BV69" s="279" t="n">
        <f aca="false">$B69</f>
        <v>3</v>
      </c>
      <c r="BW69" s="280" t="str">
        <f aca="false">$C69</f>
        <v>Argentina</v>
      </c>
      <c r="BX69" s="281" t="n">
        <f aca="false">$D69</f>
        <v>28</v>
      </c>
      <c r="BY69" s="280" t="str">
        <f aca="false">$E69</f>
        <v>Algeria</v>
      </c>
      <c r="BZ69" s="284"/>
      <c r="CA69" s="284"/>
      <c r="CB69" s="285"/>
      <c r="CC69" s="281" t="str">
        <f aca="false">IF(($F69&lt;&gt;"")*($G69&lt;&gt;"")*(BZ69&lt;&gt;"")*(CA69&lt;&gt;""),($F69&gt;$G69)*(BZ69&gt;CA69)+($F69=$G69)*(BZ69=CA69)+($F69&lt;$G69)*(BZ69&lt;CA69),"")</f>
        <v/>
      </c>
      <c r="CD69" s="281" t="str">
        <f aca="false">IF((CC69&lt;&gt;""),IF(OR($F69&lt;&gt;$G69,PrSettings!$M$4="●"),(($F69-$G69)=(BZ69-CA69))*1,0),"")</f>
        <v/>
      </c>
      <c r="CE69" s="281" t="str">
        <f aca="false">IF((CC69&lt;&gt;""),($F69=BZ69)*($G69=CA69),"")</f>
        <v/>
      </c>
      <c r="CF69" s="281" t="str">
        <f aca="false">IF(CC69&lt;&gt;"",IF(ABS($F69-$G69)&gt;=PrSettings!$M$7,(ABS($F69-$G69-BZ69+CA69)&lt;=1)*1,IF(AND(CC69,$F69=$G69,$F69&gt;=PrSettings!$M$6),(ABS(BZ69-$F69)&lt;=1)*1,IF(AND(CC69,$F69+$G69&gt;=PrSettings!$M$8),(ABS(BZ69-$F69)+ABS(CA69-$G69)&lt;=1)*1,""))),"")</f>
        <v/>
      </c>
      <c r="CG69" s="286"/>
      <c r="CI69" s="279" t="n">
        <f aca="false">$B69</f>
        <v>3</v>
      </c>
      <c r="CJ69" s="280" t="str">
        <f aca="false">$C69</f>
        <v>Argentina</v>
      </c>
      <c r="CK69" s="281" t="n">
        <f aca="false">$D69</f>
        <v>28</v>
      </c>
      <c r="CL69" s="280" t="str">
        <f aca="false">$E69</f>
        <v>Algeria</v>
      </c>
      <c r="CM69" s="284"/>
      <c r="CN69" s="284"/>
      <c r="CO69" s="285"/>
      <c r="CP69" s="281" t="str">
        <f aca="false">IF(($F69&lt;&gt;"")*($G69&lt;&gt;"")*(CM69&lt;&gt;"")*(CN69&lt;&gt;""),($F69&gt;$G69)*(CM69&gt;CN69)+($F69=$G69)*(CM69=CN69)+($F69&lt;$G69)*(CM69&lt;CN69),"")</f>
        <v/>
      </c>
      <c r="CQ69" s="281" t="str">
        <f aca="false">IF((CP69&lt;&gt;""),IF(OR($F69&lt;&gt;$G69,PrSettings!$M$4="●"),(($F69-$G69)=(CM69-CN69))*1,0),"")</f>
        <v/>
      </c>
      <c r="CR69" s="281" t="str">
        <f aca="false">IF((CP69&lt;&gt;""),($F69=CM69)*($G69=CN69),"")</f>
        <v/>
      </c>
      <c r="CS69" s="281" t="str">
        <f aca="false">IF(CP69&lt;&gt;"",IF(ABS($F69-$G69)&gt;=PrSettings!$M$7,(ABS($F69-$G69-CM69+CN69)&lt;=1)*1,IF(AND(CP69,$F69=$G69,$F69&gt;=PrSettings!$M$6),(ABS(CM69-$F69)&lt;=1)*1,IF(AND(CP69,$F69+$G69&gt;=PrSettings!$M$8),(ABS(CM69-$F69)+ABS(CN69-$G69)&lt;=1)*1,""))),"")</f>
        <v/>
      </c>
      <c r="CT69" s="286"/>
      <c r="CV69" s="279" t="n">
        <f aca="false">$B69</f>
        <v>3</v>
      </c>
      <c r="CW69" s="280" t="str">
        <f aca="false">$C69</f>
        <v>Argentina</v>
      </c>
      <c r="CX69" s="281" t="n">
        <f aca="false">$D69</f>
        <v>28</v>
      </c>
      <c r="CY69" s="280" t="str">
        <f aca="false">$E69</f>
        <v>Algeria</v>
      </c>
      <c r="CZ69" s="284"/>
      <c r="DA69" s="284"/>
      <c r="DB69" s="285"/>
      <c r="DC69" s="281" t="str">
        <f aca="false">IF(($F69&lt;&gt;"")*($G69&lt;&gt;"")*(CZ69&lt;&gt;"")*(DA69&lt;&gt;""),($F69&gt;$G69)*(CZ69&gt;DA69)+($F69=$G69)*(CZ69=DA69)+($F69&lt;$G69)*(CZ69&lt;DA69),"")</f>
        <v/>
      </c>
      <c r="DD69" s="281" t="str">
        <f aca="false">IF((DC69&lt;&gt;""),IF(OR($F69&lt;&gt;$G69,PrSettings!$M$4="●"),(($F69-$G69)=(CZ69-DA69))*1,0),"")</f>
        <v/>
      </c>
      <c r="DE69" s="281" t="str">
        <f aca="false">IF((DC69&lt;&gt;""),($F69=CZ69)*($G69=DA69),"")</f>
        <v/>
      </c>
      <c r="DF69" s="281" t="str">
        <f aca="false">IF(DC69&lt;&gt;"",IF(ABS($F69-$G69)&gt;=PrSettings!$M$7,(ABS($F69-$G69-CZ69+DA69)&lt;=1)*1,IF(AND(DC69,$F69=$G69,$F69&gt;=PrSettings!$M$6),(ABS(CZ69-$F69)&lt;=1)*1,IF(AND(DC69,$F69+$G69&gt;=PrSettings!$M$8),(ABS(CZ69-$F69)+ABS(DA69-$G69)&lt;=1)*1,""))),"")</f>
        <v/>
      </c>
      <c r="DG69" s="286"/>
      <c r="DI69" s="279" t="n">
        <f aca="false">$B69</f>
        <v>3</v>
      </c>
      <c r="DJ69" s="280" t="str">
        <f aca="false">$C69</f>
        <v>Argentina</v>
      </c>
      <c r="DK69" s="281" t="n">
        <f aca="false">$D69</f>
        <v>28</v>
      </c>
      <c r="DL69" s="280" t="str">
        <f aca="false">$E69</f>
        <v>Algeria</v>
      </c>
      <c r="DM69" s="284"/>
      <c r="DN69" s="284"/>
      <c r="DO69" s="285"/>
      <c r="DP69" s="281" t="str">
        <f aca="false">IF(($F69&lt;&gt;"")*($G69&lt;&gt;"")*(DM69&lt;&gt;"")*(DN69&lt;&gt;""),($F69&gt;$G69)*(DM69&gt;DN69)+($F69=$G69)*(DM69=DN69)+($F69&lt;$G69)*(DM69&lt;DN69),"")</f>
        <v/>
      </c>
      <c r="DQ69" s="281" t="str">
        <f aca="false">IF((DP69&lt;&gt;""),IF(OR($F69&lt;&gt;$G69,PrSettings!$M$4="●"),(($F69-$G69)=(DM69-DN69))*1,0),"")</f>
        <v/>
      </c>
      <c r="DR69" s="281" t="str">
        <f aca="false">IF((DP69&lt;&gt;""),($F69=DM69)*($G69=DN69),"")</f>
        <v/>
      </c>
      <c r="DS69" s="281" t="str">
        <f aca="false">IF(DP69&lt;&gt;"",IF(ABS($F69-$G69)&gt;=PrSettings!$M$7,(ABS($F69-$G69-DM69+DN69)&lt;=1)*1,IF(AND(DP69,$F69=$G69,$F69&gt;=PrSettings!$M$6),(ABS(DM69-$F69)&lt;=1)*1,IF(AND(DP69,$F69+$G69&gt;=PrSettings!$M$8),(ABS(DM69-$F69)+ABS(DN69-$G69)&lt;=1)*1,""))),"")</f>
        <v/>
      </c>
      <c r="DT69" s="286"/>
      <c r="DV69" s="279" t="n">
        <f aca="false">$B69</f>
        <v>3</v>
      </c>
      <c r="DW69" s="280" t="str">
        <f aca="false">$C69</f>
        <v>Argentina</v>
      </c>
      <c r="DX69" s="281" t="n">
        <f aca="false">$D69</f>
        <v>28</v>
      </c>
      <c r="DY69" s="280" t="str">
        <f aca="false">$E69</f>
        <v>Algeria</v>
      </c>
      <c r="DZ69" s="284"/>
      <c r="EA69" s="284"/>
      <c r="EB69" s="285"/>
      <c r="EC69" s="281" t="str">
        <f aca="false">IF(($F69&lt;&gt;"")*($G69&lt;&gt;"")*(DZ69&lt;&gt;"")*(EA69&lt;&gt;""),($F69&gt;$G69)*(DZ69&gt;EA69)+($F69=$G69)*(DZ69=EA69)+($F69&lt;$G69)*(DZ69&lt;EA69),"")</f>
        <v/>
      </c>
      <c r="ED69" s="281" t="str">
        <f aca="false">IF((EC69&lt;&gt;""),IF(OR($F69&lt;&gt;$G69,PrSettings!$M$4="●"),(($F69-$G69)=(DZ69-EA69))*1,0),"")</f>
        <v/>
      </c>
      <c r="EE69" s="281" t="str">
        <f aca="false">IF((EC69&lt;&gt;""),($F69=DZ69)*($G69=EA69),"")</f>
        <v/>
      </c>
      <c r="EF69" s="281" t="str">
        <f aca="false">IF(EC69&lt;&gt;"",IF(ABS($F69-$G69)&gt;=PrSettings!$M$7,(ABS($F69-$G69-DZ69+EA69)&lt;=1)*1,IF(AND(EC69,$F69=$G69,$F69&gt;=PrSettings!$M$6),(ABS(DZ69-$F69)&lt;=1)*1,IF(AND(EC69,$F69+$G69&gt;=PrSettings!$M$8),(ABS(DZ69-$F69)+ABS(EA69-$G69)&lt;=1)*1,""))),"")</f>
        <v/>
      </c>
      <c r="EG69" s="286"/>
      <c r="EI69" s="279" t="n">
        <f aca="false">$B69</f>
        <v>3</v>
      </c>
      <c r="EJ69" s="280" t="str">
        <f aca="false">$C69</f>
        <v>Argentina</v>
      </c>
      <c r="EK69" s="281" t="n">
        <f aca="false">$D69</f>
        <v>28</v>
      </c>
      <c r="EL69" s="280" t="str">
        <f aca="false">$E69</f>
        <v>Algeria</v>
      </c>
      <c r="EM69" s="284"/>
      <c r="EN69" s="284"/>
      <c r="EO69" s="285"/>
      <c r="EP69" s="281" t="str">
        <f aca="false">IF(($F69&lt;&gt;"")*($G69&lt;&gt;"")*(EM69&lt;&gt;"")*(EN69&lt;&gt;""),($F69&gt;$G69)*(EM69&gt;EN69)+($F69=$G69)*(EM69=EN69)+($F69&lt;$G69)*(EM69&lt;EN69),"")</f>
        <v/>
      </c>
      <c r="EQ69" s="281" t="str">
        <f aca="false">IF((EP69&lt;&gt;""),IF(OR($F69&lt;&gt;$G69,PrSettings!$M$4="●"),(($F69-$G69)=(EM69-EN69))*1,0),"")</f>
        <v/>
      </c>
      <c r="ER69" s="281" t="str">
        <f aca="false">IF((EP69&lt;&gt;""),($F69=EM69)*($G69=EN69),"")</f>
        <v/>
      </c>
      <c r="ES69" s="281" t="str">
        <f aca="false">IF(EP69&lt;&gt;"",IF(ABS($F69-$G69)&gt;=PrSettings!$M$7,(ABS($F69-$G69-EM69+EN69)&lt;=1)*1,IF(AND(EP69,$F69=$G69,$F69&gt;=PrSettings!$M$6),(ABS(EM69-$F69)&lt;=1)*1,IF(AND(EP69,$F69+$G69&gt;=PrSettings!$M$8),(ABS(EM69-$F69)+ABS(EN69-$G69)&lt;=1)*1,""))),"")</f>
        <v/>
      </c>
      <c r="ET69" s="286"/>
      <c r="EV69" s="279" t="n">
        <f aca="false">$B69</f>
        <v>3</v>
      </c>
      <c r="EW69" s="280" t="str">
        <f aca="false">$C69</f>
        <v>Argentina</v>
      </c>
      <c r="EX69" s="281" t="n">
        <f aca="false">$D69</f>
        <v>28</v>
      </c>
      <c r="EY69" s="280" t="str">
        <f aca="false">$E69</f>
        <v>Algeria</v>
      </c>
      <c r="EZ69" s="284"/>
      <c r="FA69" s="284"/>
      <c r="FB69" s="285"/>
      <c r="FC69" s="281" t="str">
        <f aca="false">IF(($F69&lt;&gt;"")*($G69&lt;&gt;"")*(EZ69&lt;&gt;"")*(FA69&lt;&gt;""),($F69&gt;$G69)*(EZ69&gt;FA69)+($F69=$G69)*(EZ69=FA69)+($F69&lt;$G69)*(EZ69&lt;FA69),"")</f>
        <v/>
      </c>
      <c r="FD69" s="281" t="str">
        <f aca="false">IF((FC69&lt;&gt;""),IF(OR($F69&lt;&gt;$G69,PrSettings!$M$4="●"),(($F69-$G69)=(EZ69-FA69))*1,0),"")</f>
        <v/>
      </c>
      <c r="FE69" s="281" t="str">
        <f aca="false">IF((FC69&lt;&gt;""),($F69=EZ69)*($G69=FA69),"")</f>
        <v/>
      </c>
      <c r="FF69" s="281" t="str">
        <f aca="false">IF(FC69&lt;&gt;"",IF(ABS($F69-$G69)&gt;=PrSettings!$M$7,(ABS($F69-$G69-EZ69+FA69)&lt;=1)*1,IF(AND(FC69,$F69=$G69,$F69&gt;=PrSettings!$M$6),(ABS(EZ69-$F69)&lt;=1)*1,IF(AND(FC69,$F69+$G69&gt;=PrSettings!$M$8),(ABS(EZ69-$F69)+ABS(FA69-$G69)&lt;=1)*1,""))),"")</f>
        <v/>
      </c>
      <c r="FG69" s="286"/>
      <c r="FI69" s="279" t="n">
        <f aca="false">$B69</f>
        <v>3</v>
      </c>
      <c r="FJ69" s="280" t="str">
        <f aca="false">$C69</f>
        <v>Argentina</v>
      </c>
      <c r="FK69" s="281" t="n">
        <f aca="false">$D69</f>
        <v>28</v>
      </c>
      <c r="FL69" s="280" t="str">
        <f aca="false">$E69</f>
        <v>Algeria</v>
      </c>
      <c r="FM69" s="284"/>
      <c r="FN69" s="284"/>
      <c r="FO69" s="285"/>
      <c r="FP69" s="281" t="str">
        <f aca="false">IF(($F69&lt;&gt;"")*($G69&lt;&gt;"")*(FM69&lt;&gt;"")*(FN69&lt;&gt;""),($F69&gt;$G69)*(FM69&gt;FN69)+($F69=$G69)*(FM69=FN69)+($F69&lt;$G69)*(FM69&lt;FN69),"")</f>
        <v/>
      </c>
      <c r="FQ69" s="281" t="str">
        <f aca="false">IF((FP69&lt;&gt;""),IF(OR($F69&lt;&gt;$G69,PrSettings!$M$4="●"),(($F69-$G69)=(FM69-FN69))*1,0),"")</f>
        <v/>
      </c>
      <c r="FR69" s="281" t="str">
        <f aca="false">IF((FP69&lt;&gt;""),($F69=FM69)*($G69=FN69),"")</f>
        <v/>
      </c>
      <c r="FS69" s="281" t="str">
        <f aca="false">IF(FP69&lt;&gt;"",IF(ABS($F69-$G69)&gt;=PrSettings!$M$7,(ABS($F69-$G69-FM69+FN69)&lt;=1)*1,IF(AND(FP69,$F69=$G69,$F69&gt;=PrSettings!$M$6),(ABS(FM69-$F69)&lt;=1)*1,IF(AND(FP69,$F69+$G69&gt;=PrSettings!$M$8),(ABS(FM69-$F69)+ABS(FN69-$G69)&lt;=1)*1,""))),"")</f>
        <v/>
      </c>
      <c r="FT69" s="286"/>
      <c r="FV69" s="279" t="n">
        <f aca="false">$B69</f>
        <v>3</v>
      </c>
      <c r="FW69" s="280" t="str">
        <f aca="false">$C69</f>
        <v>Argentina</v>
      </c>
      <c r="FX69" s="281" t="n">
        <f aca="false">$D69</f>
        <v>28</v>
      </c>
      <c r="FY69" s="280" t="str">
        <f aca="false">$E69</f>
        <v>Algeria</v>
      </c>
      <c r="FZ69" s="284"/>
      <c r="GA69" s="284"/>
      <c r="GB69" s="285"/>
      <c r="GC69" s="281" t="str">
        <f aca="false">IF(($F69&lt;&gt;"")*($G69&lt;&gt;"")*(FZ69&lt;&gt;"")*(GA69&lt;&gt;""),($F69&gt;$G69)*(FZ69&gt;GA69)+($F69=$G69)*(FZ69=GA69)+($F69&lt;$G69)*(FZ69&lt;GA69),"")</f>
        <v/>
      </c>
      <c r="GD69" s="281" t="str">
        <f aca="false">IF((GC69&lt;&gt;""),IF(OR($F69&lt;&gt;$G69,PrSettings!$M$4="●"),(($F69-$G69)=(FZ69-GA69))*1,0),"")</f>
        <v/>
      </c>
      <c r="GE69" s="281" t="str">
        <f aca="false">IF((GC69&lt;&gt;""),($F69=FZ69)*($G69=GA69),"")</f>
        <v/>
      </c>
      <c r="GF69" s="281" t="str">
        <f aca="false">IF(GC69&lt;&gt;"",IF(ABS($F69-$G69)&gt;=PrSettings!$M$7,(ABS($F69-$G69-FZ69+GA69)&lt;=1)*1,IF(AND(GC69,$F69=$G69,$F69&gt;=PrSettings!$M$6),(ABS(FZ69-$F69)&lt;=1)*1,IF(AND(GC69,$F69+$G69&gt;=PrSettings!$M$8),(ABS(FZ69-$F69)+ABS(GA69-$G69)&lt;=1)*1,""))),"")</f>
        <v/>
      </c>
      <c r="GG69" s="286"/>
      <c r="GI69" s="279" t="n">
        <f aca="false">$B69</f>
        <v>3</v>
      </c>
      <c r="GJ69" s="280" t="str">
        <f aca="false">$C69</f>
        <v>Argentina</v>
      </c>
      <c r="GK69" s="281" t="n">
        <f aca="false">$D69</f>
        <v>28</v>
      </c>
      <c r="GL69" s="280" t="str">
        <f aca="false">$E69</f>
        <v>Algeria</v>
      </c>
      <c r="GM69" s="284"/>
      <c r="GN69" s="284"/>
      <c r="GO69" s="285"/>
      <c r="GP69" s="281" t="str">
        <f aca="false">IF(($F69&lt;&gt;"")*($G69&lt;&gt;"")*(GM69&lt;&gt;"")*(GN69&lt;&gt;""),($F69&gt;$G69)*(GM69&gt;GN69)+($F69=$G69)*(GM69=GN69)+($F69&lt;$G69)*(GM69&lt;GN69),"")</f>
        <v/>
      </c>
      <c r="GQ69" s="281" t="str">
        <f aca="false">IF((GP69&lt;&gt;""),IF(OR($F69&lt;&gt;$G69,PrSettings!$M$4="●"),(($F69-$G69)=(GM69-GN69))*1,0),"")</f>
        <v/>
      </c>
      <c r="GR69" s="281" t="str">
        <f aca="false">IF((GP69&lt;&gt;""),($F69=GM69)*($G69=GN69),"")</f>
        <v/>
      </c>
      <c r="GS69" s="281" t="str">
        <f aca="false">IF(GP69&lt;&gt;"",IF(ABS($F69-$G69)&gt;=PrSettings!$M$7,(ABS($F69-$G69-GM69+GN69)&lt;=1)*1,IF(AND(GP69,$F69=$G69,$F69&gt;=PrSettings!$M$6),(ABS(GM69-$F69)&lt;=1)*1,IF(AND(GP69,$F69+$G69&gt;=PrSettings!$M$8),(ABS(GM69-$F69)+ABS(GN69-$G69)&lt;=1)*1,""))),"")</f>
        <v/>
      </c>
      <c r="GT69" s="286"/>
      <c r="GV69" s="279" t="n">
        <f aca="false">$B69</f>
        <v>3</v>
      </c>
      <c r="GW69" s="280" t="str">
        <f aca="false">$C69</f>
        <v>Argentina</v>
      </c>
      <c r="GX69" s="281" t="n">
        <f aca="false">$D69</f>
        <v>28</v>
      </c>
      <c r="GY69" s="280" t="str">
        <f aca="false">$E69</f>
        <v>Algeria</v>
      </c>
      <c r="GZ69" s="284"/>
      <c r="HA69" s="284"/>
      <c r="HB69" s="285"/>
      <c r="HC69" s="281" t="str">
        <f aca="false">IF(($F69&lt;&gt;"")*($G69&lt;&gt;"")*(GZ69&lt;&gt;"")*(HA69&lt;&gt;""),($F69&gt;$G69)*(GZ69&gt;HA69)+($F69=$G69)*(GZ69=HA69)+($F69&lt;$G69)*(GZ69&lt;HA69),"")</f>
        <v/>
      </c>
      <c r="HD69" s="281" t="str">
        <f aca="false">IF((HC69&lt;&gt;""),IF(OR($F69&lt;&gt;$G69,PrSettings!$M$4="●"),(($F69-$G69)=(GZ69-HA69))*1,0),"")</f>
        <v/>
      </c>
      <c r="HE69" s="281" t="str">
        <f aca="false">IF((HC69&lt;&gt;""),($F69=GZ69)*($G69=HA69),"")</f>
        <v/>
      </c>
      <c r="HF69" s="281" t="str">
        <f aca="false">IF(HC69&lt;&gt;"",IF(ABS($F69-$G69)&gt;=PrSettings!$M$7,(ABS($F69-$G69-GZ69+HA69)&lt;=1)*1,IF(AND(HC69,$F69=$G69,$F69&gt;=PrSettings!$M$6),(ABS(GZ69-$F69)&lt;=1)*1,IF(AND(HC69,$F69+$G69&gt;=PrSettings!$M$8),(ABS(GZ69-$F69)+ABS(HA69-$G69)&lt;=1)*1,""))),"")</f>
        <v/>
      </c>
      <c r="HG69" s="286"/>
      <c r="HI69" s="279" t="n">
        <f aca="false">$B69</f>
        <v>3</v>
      </c>
      <c r="HJ69" s="280" t="str">
        <f aca="false">$C69</f>
        <v>Argentina</v>
      </c>
      <c r="HK69" s="281" t="n">
        <f aca="false">$D69</f>
        <v>28</v>
      </c>
      <c r="HL69" s="280" t="str">
        <f aca="false">$E69</f>
        <v>Algeria</v>
      </c>
      <c r="HM69" s="284"/>
      <c r="HN69" s="284"/>
      <c r="HO69" s="285"/>
      <c r="HP69" s="281" t="str">
        <f aca="false">IF(($F69&lt;&gt;"")*($G69&lt;&gt;"")*(HM69&lt;&gt;"")*(HN69&lt;&gt;""),($F69&gt;$G69)*(HM69&gt;HN69)+($F69=$G69)*(HM69=HN69)+($F69&lt;$G69)*(HM69&lt;HN69),"")</f>
        <v/>
      </c>
      <c r="HQ69" s="281" t="str">
        <f aca="false">IF((HP69&lt;&gt;""),IF(OR($F69&lt;&gt;$G69,PrSettings!$M$4="●"),(($F69-$G69)=(HM69-HN69))*1,0),"")</f>
        <v/>
      </c>
      <c r="HR69" s="281" t="str">
        <f aca="false">IF((HP69&lt;&gt;""),($F69=HM69)*($G69=HN69),"")</f>
        <v/>
      </c>
      <c r="HS69" s="281" t="str">
        <f aca="false">IF(HP69&lt;&gt;"",IF(ABS($F69-$G69)&gt;=PrSettings!$M$7,(ABS($F69-$G69-HM69+HN69)&lt;=1)*1,IF(AND(HP69,$F69=$G69,$F69&gt;=PrSettings!$M$6),(ABS(HM69-$F69)&lt;=1)*1,IF(AND(HP69,$F69+$G69&gt;=PrSettings!$M$8),(ABS(HM69-$F69)+ABS(HN69-$G69)&lt;=1)*1,""))),"")</f>
        <v/>
      </c>
      <c r="HT69" s="286"/>
      <c r="HV69" s="279" t="n">
        <f aca="false">$B69</f>
        <v>3</v>
      </c>
      <c r="HW69" s="280" t="str">
        <f aca="false">$C69</f>
        <v>Argentina</v>
      </c>
      <c r="HX69" s="281" t="n">
        <f aca="false">$D69</f>
        <v>28</v>
      </c>
      <c r="HY69" s="280" t="str">
        <f aca="false">$E69</f>
        <v>Algeria</v>
      </c>
      <c r="HZ69" s="284"/>
      <c r="IA69" s="284"/>
      <c r="IB69" s="285"/>
      <c r="IC69" s="281" t="str">
        <f aca="false">IF(($F69&lt;&gt;"")*($G69&lt;&gt;"")*(HZ69&lt;&gt;"")*(IA69&lt;&gt;""),($F69&gt;$G69)*(HZ69&gt;IA69)+($F69=$G69)*(HZ69=IA69)+($F69&lt;$G69)*(HZ69&lt;IA69),"")</f>
        <v/>
      </c>
      <c r="ID69" s="281" t="str">
        <f aca="false">IF((IC69&lt;&gt;""),IF(OR($F69&lt;&gt;$G69,PrSettings!$M$4="●"),(($F69-$G69)=(HZ69-IA69))*1,0),"")</f>
        <v/>
      </c>
      <c r="IE69" s="281" t="str">
        <f aca="false">IF((IC69&lt;&gt;""),($F69=HZ69)*($G69=IA69),"")</f>
        <v/>
      </c>
      <c r="IF69" s="281" t="str">
        <f aca="false">IF(IC69&lt;&gt;"",IF(ABS($F69-$G69)&gt;=PrSettings!$M$7,(ABS($F69-$G69-HZ69+IA69)&lt;=1)*1,IF(AND(IC69,$F69=$G69,$F69&gt;=PrSettings!$M$6),(ABS(HZ69-$F69)&lt;=1)*1,IF(AND(IC69,$F69+$G69&gt;=PrSettings!$M$8),(ABS(HZ69-$F69)+ABS(IA69-$G69)&lt;=1)*1,""))),"")</f>
        <v/>
      </c>
      <c r="IG69" s="286"/>
      <c r="II69" s="279" t="n">
        <f aca="false">$B69</f>
        <v>3</v>
      </c>
      <c r="IJ69" s="280" t="str">
        <f aca="false">$C69</f>
        <v>Argentina</v>
      </c>
      <c r="IK69" s="281" t="n">
        <f aca="false">$D69</f>
        <v>28</v>
      </c>
      <c r="IL69" s="280" t="str">
        <f aca="false">$E69</f>
        <v>Algeria</v>
      </c>
      <c r="IM69" s="284"/>
      <c r="IN69" s="284"/>
      <c r="IO69" s="285"/>
      <c r="IP69" s="281" t="str">
        <f aca="false">IF(($F69&lt;&gt;"")*($G69&lt;&gt;"")*(IM69&lt;&gt;"")*(IN69&lt;&gt;""),($F69&gt;$G69)*(IM69&gt;IN69)+($F69=$G69)*(IM69=IN69)+($F69&lt;$G69)*(IM69&lt;IN69),"")</f>
        <v/>
      </c>
      <c r="IQ69" s="281" t="str">
        <f aca="false">IF((IP69&lt;&gt;""),IF(OR($F69&lt;&gt;$G69,PrSettings!$M$4="●"),(($F69-$G69)=(IM69-IN69))*1,0),"")</f>
        <v/>
      </c>
      <c r="IR69" s="281" t="str">
        <f aca="false">IF((IP69&lt;&gt;""),($F69=IM69)*($G69=IN69),"")</f>
        <v/>
      </c>
      <c r="IS69" s="281" t="str">
        <f aca="false">IF(IP69&lt;&gt;"",IF(ABS($F69-$G69)&gt;=PrSettings!$M$7,(ABS($F69-$G69-IM69+IN69)&lt;=1)*1,IF(AND(IP69,$F69=$G69,$F69&gt;=PrSettings!$M$6),(ABS(IM69-$F69)&lt;=1)*1,IF(AND(IP69,$F69+$G69&gt;=PrSettings!$M$8),(ABS(IM69-$F69)+ABS(IN69-$G69)&lt;=1)*1,""))),"")</f>
        <v/>
      </c>
      <c r="IT69" s="286"/>
      <c r="IV69" s="279" t="n">
        <f aca="false">$B69</f>
        <v>3</v>
      </c>
      <c r="IW69" s="280" t="str">
        <f aca="false">$C69</f>
        <v>Argentina</v>
      </c>
      <c r="IX69" s="281" t="n">
        <f aca="false">$D69</f>
        <v>28</v>
      </c>
      <c r="IY69" s="280" t="str">
        <f aca="false">$E69</f>
        <v>Algeria</v>
      </c>
      <c r="IZ69" s="284"/>
      <c r="JA69" s="284"/>
      <c r="JB69" s="285"/>
      <c r="JC69" s="281" t="str">
        <f aca="false">IF(($F69&lt;&gt;"")*($G69&lt;&gt;"")*(IZ69&lt;&gt;"")*(JA69&lt;&gt;""),($F69&gt;$G69)*(IZ69&gt;JA69)+($F69=$G69)*(IZ69=JA69)+($F69&lt;$G69)*(IZ69&lt;JA69),"")</f>
        <v/>
      </c>
      <c r="JD69" s="281" t="str">
        <f aca="false">IF((JC69&lt;&gt;""),IF(OR($F69&lt;&gt;$G69,PrSettings!$M$4="●"),(($F69-$G69)=(IZ69-JA69))*1,0),"")</f>
        <v/>
      </c>
      <c r="JE69" s="281" t="str">
        <f aca="false">IF((JC69&lt;&gt;""),($F69=IZ69)*($G69=JA69),"")</f>
        <v/>
      </c>
      <c r="JF69" s="281" t="str">
        <f aca="false">IF(JC69&lt;&gt;"",IF(ABS($F69-$G69)&gt;=PrSettings!$M$7,(ABS($F69-$G69-IZ69+JA69)&lt;=1)*1,IF(AND(JC69,$F69=$G69,$F69&gt;=PrSettings!$M$6),(ABS(IZ69-$F69)&lt;=1)*1,IF(AND(JC69,$F69+$G69&gt;=PrSettings!$M$8),(ABS(IZ69-$F69)+ABS(JA69-$G69)&lt;=1)*1,""))),"")</f>
        <v/>
      </c>
      <c r="JG69" s="286"/>
      <c r="JI69" s="279" t="n">
        <f aca="false">$B69</f>
        <v>3</v>
      </c>
      <c r="JJ69" s="280" t="str">
        <f aca="false">$C69</f>
        <v>Argentina</v>
      </c>
      <c r="JK69" s="281" t="n">
        <f aca="false">$D69</f>
        <v>28</v>
      </c>
      <c r="JL69" s="280" t="str">
        <f aca="false">$E69</f>
        <v>Algeria</v>
      </c>
      <c r="JM69" s="284"/>
      <c r="JN69" s="284"/>
      <c r="JO69" s="285"/>
      <c r="JP69" s="281" t="str">
        <f aca="false">IF(($F69&lt;&gt;"")*($G69&lt;&gt;"")*(JM69&lt;&gt;"")*(JN69&lt;&gt;""),($F69&gt;$G69)*(JM69&gt;JN69)+($F69=$G69)*(JM69=JN69)+($F69&lt;$G69)*(JM69&lt;JN69),"")</f>
        <v/>
      </c>
      <c r="JQ69" s="281" t="str">
        <f aca="false">IF((JP69&lt;&gt;""),IF(OR($F69&lt;&gt;$G69,PrSettings!$M$4="●"),(($F69-$G69)=(JM69-JN69))*1,0),"")</f>
        <v/>
      </c>
      <c r="JR69" s="281" t="str">
        <f aca="false">IF((JP69&lt;&gt;""),($F69=JM69)*($G69=JN69),"")</f>
        <v/>
      </c>
      <c r="JS69" s="281" t="str">
        <f aca="false">IF(JP69&lt;&gt;"",IF(ABS($F69-$G69)&gt;=PrSettings!$M$7,(ABS($F69-$G69-JM69+JN69)&lt;=1)*1,IF(AND(JP69,$F69=$G69,$F69&gt;=PrSettings!$M$6),(ABS(JM69-$F69)&lt;=1)*1,IF(AND(JP69,$F69+$G69&gt;=PrSettings!$M$8),(ABS(JM69-$F69)+ABS(JN69-$G69)&lt;=1)*1,""))),"")</f>
        <v/>
      </c>
      <c r="JT69" s="286"/>
      <c r="JV69" s="279" t="n">
        <f aca="false">$B69</f>
        <v>3</v>
      </c>
      <c r="JW69" s="280" t="str">
        <f aca="false">$C69</f>
        <v>Argentina</v>
      </c>
      <c r="JX69" s="281" t="n">
        <f aca="false">$D69</f>
        <v>28</v>
      </c>
      <c r="JY69" s="280" t="str">
        <f aca="false">$E69</f>
        <v>Algeria</v>
      </c>
      <c r="JZ69" s="284"/>
      <c r="KA69" s="284"/>
      <c r="KB69" s="285"/>
      <c r="KC69" s="281" t="str">
        <f aca="false">IF(($F69&lt;&gt;"")*($G69&lt;&gt;"")*(JZ69&lt;&gt;"")*(KA69&lt;&gt;""),($F69&gt;$G69)*(JZ69&gt;KA69)+($F69=$G69)*(JZ69=KA69)+($F69&lt;$G69)*(JZ69&lt;KA69),"")</f>
        <v/>
      </c>
      <c r="KD69" s="281" t="str">
        <f aca="false">IF((KC69&lt;&gt;""),IF(OR($F69&lt;&gt;$G69,PrSettings!$M$4="●"),(($F69-$G69)=(JZ69-KA69))*1,0),"")</f>
        <v/>
      </c>
      <c r="KE69" s="281" t="str">
        <f aca="false">IF((KC69&lt;&gt;""),($F69=JZ69)*($G69=KA69),"")</f>
        <v/>
      </c>
      <c r="KF69" s="281" t="str">
        <f aca="false">IF(KC69&lt;&gt;"",IF(ABS($F69-$G69)&gt;=PrSettings!$M$7,(ABS($F69-$G69-JZ69+KA69)&lt;=1)*1,IF(AND(KC69,$F69=$G69,$F69&gt;=PrSettings!$M$6),(ABS(JZ69-$F69)&lt;=1)*1,IF(AND(KC69,$F69+$G69&gt;=PrSettings!$M$8),(ABS(JZ69-$F69)+ABS(KA69-$G69)&lt;=1)*1,""))),"")</f>
        <v/>
      </c>
      <c r="KG69" s="286"/>
      <c r="KI69" s="279" t="n">
        <f aca="false">$B69</f>
        <v>3</v>
      </c>
      <c r="KJ69" s="280" t="str">
        <f aca="false">$C69</f>
        <v>Argentina</v>
      </c>
      <c r="KK69" s="281" t="n">
        <f aca="false">$D69</f>
        <v>28</v>
      </c>
      <c r="KL69" s="280" t="str">
        <f aca="false">$E69</f>
        <v>Algeria</v>
      </c>
      <c r="KM69" s="284"/>
      <c r="KN69" s="284"/>
      <c r="KO69" s="285"/>
      <c r="KP69" s="281" t="str">
        <f aca="false">IF(($F69&lt;&gt;"")*($G69&lt;&gt;"")*(KM69&lt;&gt;"")*(KN69&lt;&gt;""),($F69&gt;$G69)*(KM69&gt;KN69)+($F69=$G69)*(KM69=KN69)+($F69&lt;$G69)*(KM69&lt;KN69),"")</f>
        <v/>
      </c>
      <c r="KQ69" s="281" t="str">
        <f aca="false">IF((KP69&lt;&gt;""),IF(OR($F69&lt;&gt;$G69,PrSettings!$M$4="●"),(($F69-$G69)=(KM69-KN69))*1,0),"")</f>
        <v/>
      </c>
      <c r="KR69" s="281" t="str">
        <f aca="false">IF((KP69&lt;&gt;""),($F69=KM69)*($G69=KN69),"")</f>
        <v/>
      </c>
      <c r="KS69" s="281" t="str">
        <f aca="false">IF(KP69&lt;&gt;"",IF(ABS($F69-$G69)&gt;=PrSettings!$M$7,(ABS($F69-$G69-KM69+KN69)&lt;=1)*1,IF(AND(KP69,$F69=$G69,$F69&gt;=PrSettings!$M$6),(ABS(KM69-$F69)&lt;=1)*1,IF(AND(KP69,$F69+$G69&gt;=PrSettings!$M$8),(ABS(KM69-$F69)+ABS(KN69-$G69)&lt;=1)*1,""))),"")</f>
        <v/>
      </c>
      <c r="KT69" s="286"/>
      <c r="KV69" s="279" t="n">
        <f aca="false">$B69</f>
        <v>3</v>
      </c>
      <c r="KW69" s="280" t="str">
        <f aca="false">$C69</f>
        <v>Argentina</v>
      </c>
      <c r="KX69" s="281" t="n">
        <f aca="false">$D69</f>
        <v>28</v>
      </c>
      <c r="KY69" s="280" t="str">
        <f aca="false">$E69</f>
        <v>Algeria</v>
      </c>
      <c r="KZ69" s="284"/>
      <c r="LA69" s="284"/>
      <c r="LB69" s="285"/>
      <c r="LC69" s="281" t="str">
        <f aca="false">IF(($F69&lt;&gt;"")*($G69&lt;&gt;"")*(KZ69&lt;&gt;"")*(LA69&lt;&gt;""),($F69&gt;$G69)*(KZ69&gt;LA69)+($F69=$G69)*(KZ69=LA69)+($F69&lt;$G69)*(KZ69&lt;LA69),"")</f>
        <v/>
      </c>
      <c r="LD69" s="281" t="str">
        <f aca="false">IF((LC69&lt;&gt;""),IF(OR($F69&lt;&gt;$G69,PrSettings!$M$4="●"),(($F69-$G69)=(KZ69-LA69))*1,0),"")</f>
        <v/>
      </c>
      <c r="LE69" s="281" t="str">
        <f aca="false">IF((LC69&lt;&gt;""),($F69=KZ69)*($G69=LA69),"")</f>
        <v/>
      </c>
      <c r="LF69" s="281" t="str">
        <f aca="false">IF(LC69&lt;&gt;"",IF(ABS($F69-$G69)&gt;=PrSettings!$M$7,(ABS($F69-$G69-KZ69+LA69)&lt;=1)*1,IF(AND(LC69,$F69=$G69,$F69&gt;=PrSettings!$M$6),(ABS(KZ69-$F69)&lt;=1)*1,IF(AND(LC69,$F69+$G69&gt;=PrSettings!$M$8),(ABS(KZ69-$F69)+ABS(LA69-$G69)&lt;=1)*1,""))),"")</f>
        <v/>
      </c>
      <c r="LG69" s="286"/>
      <c r="LI69" s="279" t="n">
        <f aca="false">$B69</f>
        <v>3</v>
      </c>
      <c r="LJ69" s="280" t="str">
        <f aca="false">$C69</f>
        <v>Argentina</v>
      </c>
      <c r="LK69" s="281" t="n">
        <f aca="false">$D69</f>
        <v>28</v>
      </c>
      <c r="LL69" s="280" t="str">
        <f aca="false">$E69</f>
        <v>Algeria</v>
      </c>
      <c r="LM69" s="284"/>
      <c r="LN69" s="284"/>
      <c r="LO69" s="285"/>
      <c r="LP69" s="281" t="str">
        <f aca="false">IF(($F69&lt;&gt;"")*($G69&lt;&gt;"")*(LM69&lt;&gt;"")*(LN69&lt;&gt;""),($F69&gt;$G69)*(LM69&gt;LN69)+($F69=$G69)*(LM69=LN69)+($F69&lt;$G69)*(LM69&lt;LN69),"")</f>
        <v/>
      </c>
      <c r="LQ69" s="281" t="str">
        <f aca="false">IF((LP69&lt;&gt;""),IF(OR($F69&lt;&gt;$G69,PrSettings!$M$4="●"),(($F69-$G69)=(LM69-LN69))*1,0),"")</f>
        <v/>
      </c>
      <c r="LR69" s="281" t="str">
        <f aca="false">IF((LP69&lt;&gt;""),($F69=LM69)*($G69=LN69),"")</f>
        <v/>
      </c>
      <c r="LS69" s="281" t="str">
        <f aca="false">IF(LP69&lt;&gt;"",IF(ABS($F69-$G69)&gt;=PrSettings!$M$7,(ABS($F69-$G69-LM69+LN69)&lt;=1)*1,IF(AND(LP69,$F69=$G69,$F69&gt;=PrSettings!$M$6),(ABS(LM69-$F69)&lt;=1)*1,IF(AND(LP69,$F69+$G69&gt;=PrSettings!$M$8),(ABS(LM69-$F69)+ABS(LN69-$G69)&lt;=1)*1,""))),"")</f>
        <v/>
      </c>
      <c r="LT69" s="286"/>
      <c r="LV69" s="279" t="n">
        <f aca="false">$B69</f>
        <v>3</v>
      </c>
      <c r="LW69" s="280" t="str">
        <f aca="false">$C69</f>
        <v>Argentina</v>
      </c>
      <c r="LX69" s="281" t="n">
        <f aca="false">$D69</f>
        <v>28</v>
      </c>
      <c r="LY69" s="280" t="str">
        <f aca="false">$E69</f>
        <v>Algeria</v>
      </c>
      <c r="LZ69" s="284"/>
      <c r="MA69" s="284"/>
      <c r="MB69" s="285"/>
      <c r="MC69" s="281" t="str">
        <f aca="false">IF(($F69&lt;&gt;"")*($G69&lt;&gt;"")*(LZ69&lt;&gt;"")*(MA69&lt;&gt;""),($F69&gt;$G69)*(LZ69&gt;MA69)+($F69=$G69)*(LZ69=MA69)+($F69&lt;$G69)*(LZ69&lt;MA69),"")</f>
        <v/>
      </c>
      <c r="MD69" s="281" t="str">
        <f aca="false">IF((MC69&lt;&gt;""),IF(OR($F69&lt;&gt;$G69,PrSettings!$M$4="●"),(($F69-$G69)=(LZ69-MA69))*1,0),"")</f>
        <v/>
      </c>
      <c r="ME69" s="281" t="str">
        <f aca="false">IF((MC69&lt;&gt;""),($F69=LZ69)*($G69=MA69),"")</f>
        <v/>
      </c>
      <c r="MF69" s="281" t="str">
        <f aca="false">IF(MC69&lt;&gt;"",IF(ABS($F69-$G69)&gt;=PrSettings!$M$7,(ABS($F69-$G69-LZ69+MA69)&lt;=1)*1,IF(AND(MC69,$F69=$G69,$F69&gt;=PrSettings!$M$6),(ABS(LZ69-$F69)&lt;=1)*1,IF(AND(MC69,$F69+$G69&gt;=PrSettings!$M$8),(ABS(LZ69-$F69)+ABS(MA69-$G69)&lt;=1)*1,""))),"")</f>
        <v/>
      </c>
      <c r="MG69" s="286"/>
    </row>
    <row r="70" customFormat="false" ht="15.75" hidden="false" customHeight="false" outlineLevel="0" collapsed="false">
      <c r="B70" s="279" t="n">
        <f aca="false">INDEX(Groups!$C$7:$C$65,MATCH(C70,Groups!$D$7:$D$65,0))</f>
        <v>24</v>
      </c>
      <c r="C70" s="280" t="str">
        <f aca="false">CalcJ!$P$23</f>
        <v>Austria</v>
      </c>
      <c r="D70" s="281" t="n">
        <f aca="false">INDEX(Groups!$C$7:$C$65,MATCH(E70,Groups!$D$7:$D$65,0))</f>
        <v>63</v>
      </c>
      <c r="E70" s="280" t="str">
        <f aca="false">CalcJ!$Q$23</f>
        <v>Jordan</v>
      </c>
      <c r="F70" s="287" t="n">
        <f aca="false">CalcJ!$R$23</f>
        <v>2</v>
      </c>
      <c r="G70" s="283" t="n">
        <f aca="false">CalcJ!$S$23</f>
        <v>0</v>
      </c>
      <c r="I70" s="279" t="n">
        <f aca="false">$B70</f>
        <v>24</v>
      </c>
      <c r="J70" s="280" t="str">
        <f aca="false">$C70</f>
        <v>Austria</v>
      </c>
      <c r="K70" s="281" t="n">
        <f aca="false">$D70</f>
        <v>63</v>
      </c>
      <c r="L70" s="280" t="str">
        <f aca="false">$E70</f>
        <v>Jordan</v>
      </c>
      <c r="M70" s="284"/>
      <c r="N70" s="284"/>
      <c r="O70" s="288"/>
      <c r="P70" s="281" t="str">
        <f aca="false">IF(($F70&lt;&gt;"")*($G70&lt;&gt;"")*(M70&lt;&gt;"")*(N70&lt;&gt;""),($F70&gt;$G70)*(M70&gt;N70)+($F70=$G70)*(M70=N70)+($F70&lt;$G70)*(M70&lt;N70),"")</f>
        <v/>
      </c>
      <c r="Q70" s="281" t="str">
        <f aca="false">IF((P70&lt;&gt;""),IF(OR($F70&lt;&gt;$G70,PrSettings!$M$4="●"),(($F70-$G70)=(M70-N70))*1,0),"")</f>
        <v/>
      </c>
      <c r="R70" s="281" t="str">
        <f aca="false">IF((P70&lt;&gt;""),($F70=M70)*($G70=N70),"")</f>
        <v/>
      </c>
      <c r="S70" s="281" t="str">
        <f aca="false">IF(P70&lt;&gt;"",IF(ABS($F70-$G70)&gt;=PrSettings!$M$7,(ABS($F70-$G70-M70+N70)&lt;=1)*1,IF(AND(P70,$F70=$G70,$F70&gt;=PrSettings!$M$6),(ABS(M70-$F70)&lt;=1)*1,IF(AND(P70,$F70+$G70&gt;=PrSettings!$M$8),(ABS(M70-$F70)+ABS(N70-$G70)&lt;=1)*1,""))),"")</f>
        <v/>
      </c>
      <c r="T70" s="289"/>
      <c r="V70" s="279" t="n">
        <f aca="false">$B70</f>
        <v>24</v>
      </c>
      <c r="W70" s="280" t="str">
        <f aca="false">$C70</f>
        <v>Austria</v>
      </c>
      <c r="X70" s="281" t="n">
        <f aca="false">$D70</f>
        <v>63</v>
      </c>
      <c r="Y70" s="280" t="str">
        <f aca="false">$E70</f>
        <v>Jordan</v>
      </c>
      <c r="Z70" s="284"/>
      <c r="AA70" s="284"/>
      <c r="AB70" s="288"/>
      <c r="AC70" s="281" t="str">
        <f aca="false">IF(($F70&lt;&gt;"")*($G70&lt;&gt;"")*(Z70&lt;&gt;"")*(AA70&lt;&gt;""),($F70&gt;$G70)*(Z70&gt;AA70)+($F70=$G70)*(Z70=AA70)+($F70&lt;$G70)*(Z70&lt;AA70),"")</f>
        <v/>
      </c>
      <c r="AD70" s="281" t="str">
        <f aca="false">IF((AC70&lt;&gt;""),IF(OR($F70&lt;&gt;$G70,PrSettings!$M$4="●"),(($F70-$G70)=(Z70-AA70))*1,0),"")</f>
        <v/>
      </c>
      <c r="AE70" s="281" t="str">
        <f aca="false">IF((AC70&lt;&gt;""),($F70=Z70)*($G70=AA70),"")</f>
        <v/>
      </c>
      <c r="AF70" s="281" t="str">
        <f aca="false">IF(AC70&lt;&gt;"",IF(ABS($F70-$G70)&gt;=PrSettings!$M$7,(ABS($F70-$G70-Z70+AA70)&lt;=1)*1,IF(AND(AC70,$F70=$G70,$F70&gt;=PrSettings!$M$6),(ABS(Z70-$F70)&lt;=1)*1,IF(AND(AC70,$F70+$G70&gt;=PrSettings!$M$8),(ABS(Z70-$F70)+ABS(AA70-$G70)&lt;=1)*1,""))),"")</f>
        <v/>
      </c>
      <c r="AG70" s="289"/>
      <c r="AI70" s="279" t="n">
        <f aca="false">$B70</f>
        <v>24</v>
      </c>
      <c r="AJ70" s="280" t="str">
        <f aca="false">$C70</f>
        <v>Austria</v>
      </c>
      <c r="AK70" s="281" t="n">
        <f aca="false">$D70</f>
        <v>63</v>
      </c>
      <c r="AL70" s="280" t="str">
        <f aca="false">$E70</f>
        <v>Jordan</v>
      </c>
      <c r="AM70" s="284"/>
      <c r="AN70" s="284"/>
      <c r="AO70" s="288"/>
      <c r="AP70" s="281" t="str">
        <f aca="false">IF(($F70&lt;&gt;"")*($G70&lt;&gt;"")*(AM70&lt;&gt;"")*(AN70&lt;&gt;""),($F70&gt;$G70)*(AM70&gt;AN70)+($F70=$G70)*(AM70=AN70)+($F70&lt;$G70)*(AM70&lt;AN70),"")</f>
        <v/>
      </c>
      <c r="AQ70" s="281" t="str">
        <f aca="false">IF((AP70&lt;&gt;""),IF(OR($F70&lt;&gt;$G70,PrSettings!$M$4="●"),(($F70-$G70)=(AM70-AN70))*1,0),"")</f>
        <v/>
      </c>
      <c r="AR70" s="281" t="str">
        <f aca="false">IF((AP70&lt;&gt;""),($F70=AM70)*($G70=AN70),"")</f>
        <v/>
      </c>
      <c r="AS70" s="281" t="str">
        <f aca="false">IF(AP70&lt;&gt;"",IF(ABS($F70-$G70)&gt;=PrSettings!$M$7,(ABS($F70-$G70-AM70+AN70)&lt;=1)*1,IF(AND(AP70,$F70=$G70,$F70&gt;=PrSettings!$M$6),(ABS(AM70-$F70)&lt;=1)*1,IF(AND(AP70,$F70+$G70&gt;=PrSettings!$M$8),(ABS(AM70-$F70)+ABS(AN70-$G70)&lt;=1)*1,""))),"")</f>
        <v/>
      </c>
      <c r="AT70" s="289"/>
      <c r="AV70" s="279" t="n">
        <f aca="false">$B70</f>
        <v>24</v>
      </c>
      <c r="AW70" s="280" t="str">
        <f aca="false">$C70</f>
        <v>Austria</v>
      </c>
      <c r="AX70" s="281" t="n">
        <f aca="false">$D70</f>
        <v>63</v>
      </c>
      <c r="AY70" s="280" t="str">
        <f aca="false">$E70</f>
        <v>Jordan</v>
      </c>
      <c r="AZ70" s="284"/>
      <c r="BA70" s="284"/>
      <c r="BB70" s="288"/>
      <c r="BC70" s="281" t="str">
        <f aca="false">IF(($F70&lt;&gt;"")*($G70&lt;&gt;"")*(AZ70&lt;&gt;"")*(BA70&lt;&gt;""),($F70&gt;$G70)*(AZ70&gt;BA70)+($F70=$G70)*(AZ70=BA70)+($F70&lt;$G70)*(AZ70&lt;BA70),"")</f>
        <v/>
      </c>
      <c r="BD70" s="281" t="str">
        <f aca="false">IF((BC70&lt;&gt;""),IF(OR($F70&lt;&gt;$G70,PrSettings!$M$4="●"),(($F70-$G70)=(AZ70-BA70))*1,0),"")</f>
        <v/>
      </c>
      <c r="BE70" s="281" t="str">
        <f aca="false">IF((BC70&lt;&gt;""),($F70=AZ70)*($G70=BA70),"")</f>
        <v/>
      </c>
      <c r="BF70" s="281" t="str">
        <f aca="false">IF(BC70&lt;&gt;"",IF(ABS($F70-$G70)&gt;=PrSettings!$M$7,(ABS($F70-$G70-AZ70+BA70)&lt;=1)*1,IF(AND(BC70,$F70=$G70,$F70&gt;=PrSettings!$M$6),(ABS(AZ70-$F70)&lt;=1)*1,IF(AND(BC70,$F70+$G70&gt;=PrSettings!$M$8),(ABS(AZ70-$F70)+ABS(BA70-$G70)&lt;=1)*1,""))),"")</f>
        <v/>
      </c>
      <c r="BG70" s="289"/>
      <c r="BI70" s="279" t="n">
        <f aca="false">$B70</f>
        <v>24</v>
      </c>
      <c r="BJ70" s="280" t="str">
        <f aca="false">$C70</f>
        <v>Austria</v>
      </c>
      <c r="BK70" s="281" t="n">
        <f aca="false">$D70</f>
        <v>63</v>
      </c>
      <c r="BL70" s="280" t="str">
        <f aca="false">$E70</f>
        <v>Jordan</v>
      </c>
      <c r="BM70" s="284"/>
      <c r="BN70" s="284"/>
      <c r="BO70" s="288"/>
      <c r="BP70" s="281" t="str">
        <f aca="false">IF(($F70&lt;&gt;"")*($G70&lt;&gt;"")*(BM70&lt;&gt;"")*(BN70&lt;&gt;""),($F70&gt;$G70)*(BM70&gt;BN70)+($F70=$G70)*(BM70=BN70)+($F70&lt;$G70)*(BM70&lt;BN70),"")</f>
        <v/>
      </c>
      <c r="BQ70" s="281" t="str">
        <f aca="false">IF((BP70&lt;&gt;""),IF(OR($F70&lt;&gt;$G70,PrSettings!$M$4="●"),(($F70-$G70)=(BM70-BN70))*1,0),"")</f>
        <v/>
      </c>
      <c r="BR70" s="281" t="str">
        <f aca="false">IF((BP70&lt;&gt;""),($F70=BM70)*($G70=BN70),"")</f>
        <v/>
      </c>
      <c r="BS70" s="281" t="str">
        <f aca="false">IF(BP70&lt;&gt;"",IF(ABS($F70-$G70)&gt;=PrSettings!$M$7,(ABS($F70-$G70-BM70+BN70)&lt;=1)*1,IF(AND(BP70,$F70=$G70,$F70&gt;=PrSettings!$M$6),(ABS(BM70-$F70)&lt;=1)*1,IF(AND(BP70,$F70+$G70&gt;=PrSettings!$M$8),(ABS(BM70-$F70)+ABS(BN70-$G70)&lt;=1)*1,""))),"")</f>
        <v/>
      </c>
      <c r="BT70" s="289"/>
      <c r="BV70" s="279" t="n">
        <f aca="false">$B70</f>
        <v>24</v>
      </c>
      <c r="BW70" s="280" t="str">
        <f aca="false">$C70</f>
        <v>Austria</v>
      </c>
      <c r="BX70" s="281" t="n">
        <f aca="false">$D70</f>
        <v>63</v>
      </c>
      <c r="BY70" s="280" t="str">
        <f aca="false">$E70</f>
        <v>Jordan</v>
      </c>
      <c r="BZ70" s="284"/>
      <c r="CA70" s="284"/>
      <c r="CB70" s="288"/>
      <c r="CC70" s="281" t="str">
        <f aca="false">IF(($F70&lt;&gt;"")*($G70&lt;&gt;"")*(BZ70&lt;&gt;"")*(CA70&lt;&gt;""),($F70&gt;$G70)*(BZ70&gt;CA70)+($F70=$G70)*(BZ70=CA70)+($F70&lt;$G70)*(BZ70&lt;CA70),"")</f>
        <v/>
      </c>
      <c r="CD70" s="281" t="str">
        <f aca="false">IF((CC70&lt;&gt;""),IF(OR($F70&lt;&gt;$G70,PrSettings!$M$4="●"),(($F70-$G70)=(BZ70-CA70))*1,0),"")</f>
        <v/>
      </c>
      <c r="CE70" s="281" t="str">
        <f aca="false">IF((CC70&lt;&gt;""),($F70=BZ70)*($G70=CA70),"")</f>
        <v/>
      </c>
      <c r="CF70" s="281" t="str">
        <f aca="false">IF(CC70&lt;&gt;"",IF(ABS($F70-$G70)&gt;=PrSettings!$M$7,(ABS($F70-$G70-BZ70+CA70)&lt;=1)*1,IF(AND(CC70,$F70=$G70,$F70&gt;=PrSettings!$M$6),(ABS(BZ70-$F70)&lt;=1)*1,IF(AND(CC70,$F70+$G70&gt;=PrSettings!$M$8),(ABS(BZ70-$F70)+ABS(CA70-$G70)&lt;=1)*1,""))),"")</f>
        <v/>
      </c>
      <c r="CG70" s="289"/>
      <c r="CI70" s="279" t="n">
        <f aca="false">$B70</f>
        <v>24</v>
      </c>
      <c r="CJ70" s="280" t="str">
        <f aca="false">$C70</f>
        <v>Austria</v>
      </c>
      <c r="CK70" s="281" t="n">
        <f aca="false">$D70</f>
        <v>63</v>
      </c>
      <c r="CL70" s="280" t="str">
        <f aca="false">$E70</f>
        <v>Jordan</v>
      </c>
      <c r="CM70" s="284"/>
      <c r="CN70" s="284"/>
      <c r="CO70" s="288"/>
      <c r="CP70" s="281" t="str">
        <f aca="false">IF(($F70&lt;&gt;"")*($G70&lt;&gt;"")*(CM70&lt;&gt;"")*(CN70&lt;&gt;""),($F70&gt;$G70)*(CM70&gt;CN70)+($F70=$G70)*(CM70=CN70)+($F70&lt;$G70)*(CM70&lt;CN70),"")</f>
        <v/>
      </c>
      <c r="CQ70" s="281" t="str">
        <f aca="false">IF((CP70&lt;&gt;""),IF(OR($F70&lt;&gt;$G70,PrSettings!$M$4="●"),(($F70-$G70)=(CM70-CN70))*1,0),"")</f>
        <v/>
      </c>
      <c r="CR70" s="281" t="str">
        <f aca="false">IF((CP70&lt;&gt;""),($F70=CM70)*($G70=CN70),"")</f>
        <v/>
      </c>
      <c r="CS70" s="281" t="str">
        <f aca="false">IF(CP70&lt;&gt;"",IF(ABS($F70-$G70)&gt;=PrSettings!$M$7,(ABS($F70-$G70-CM70+CN70)&lt;=1)*1,IF(AND(CP70,$F70=$G70,$F70&gt;=PrSettings!$M$6),(ABS(CM70-$F70)&lt;=1)*1,IF(AND(CP70,$F70+$G70&gt;=PrSettings!$M$8),(ABS(CM70-$F70)+ABS(CN70-$G70)&lt;=1)*1,""))),"")</f>
        <v/>
      </c>
      <c r="CT70" s="289"/>
      <c r="CV70" s="279" t="n">
        <f aca="false">$B70</f>
        <v>24</v>
      </c>
      <c r="CW70" s="280" t="str">
        <f aca="false">$C70</f>
        <v>Austria</v>
      </c>
      <c r="CX70" s="281" t="n">
        <f aca="false">$D70</f>
        <v>63</v>
      </c>
      <c r="CY70" s="280" t="str">
        <f aca="false">$E70</f>
        <v>Jordan</v>
      </c>
      <c r="CZ70" s="284"/>
      <c r="DA70" s="284"/>
      <c r="DB70" s="288"/>
      <c r="DC70" s="281" t="str">
        <f aca="false">IF(($F70&lt;&gt;"")*($G70&lt;&gt;"")*(CZ70&lt;&gt;"")*(DA70&lt;&gt;""),($F70&gt;$G70)*(CZ70&gt;DA70)+($F70=$G70)*(CZ70=DA70)+($F70&lt;$G70)*(CZ70&lt;DA70),"")</f>
        <v/>
      </c>
      <c r="DD70" s="281" t="str">
        <f aca="false">IF((DC70&lt;&gt;""),IF(OR($F70&lt;&gt;$G70,PrSettings!$M$4="●"),(($F70-$G70)=(CZ70-DA70))*1,0),"")</f>
        <v/>
      </c>
      <c r="DE70" s="281" t="str">
        <f aca="false">IF((DC70&lt;&gt;""),($F70=CZ70)*($G70=DA70),"")</f>
        <v/>
      </c>
      <c r="DF70" s="281" t="str">
        <f aca="false">IF(DC70&lt;&gt;"",IF(ABS($F70-$G70)&gt;=PrSettings!$M$7,(ABS($F70-$G70-CZ70+DA70)&lt;=1)*1,IF(AND(DC70,$F70=$G70,$F70&gt;=PrSettings!$M$6),(ABS(CZ70-$F70)&lt;=1)*1,IF(AND(DC70,$F70+$G70&gt;=PrSettings!$M$8),(ABS(CZ70-$F70)+ABS(DA70-$G70)&lt;=1)*1,""))),"")</f>
        <v/>
      </c>
      <c r="DG70" s="289"/>
      <c r="DI70" s="279" t="n">
        <f aca="false">$B70</f>
        <v>24</v>
      </c>
      <c r="DJ70" s="280" t="str">
        <f aca="false">$C70</f>
        <v>Austria</v>
      </c>
      <c r="DK70" s="281" t="n">
        <f aca="false">$D70</f>
        <v>63</v>
      </c>
      <c r="DL70" s="280" t="str">
        <f aca="false">$E70</f>
        <v>Jordan</v>
      </c>
      <c r="DM70" s="284"/>
      <c r="DN70" s="284"/>
      <c r="DO70" s="288"/>
      <c r="DP70" s="281" t="str">
        <f aca="false">IF(($F70&lt;&gt;"")*($G70&lt;&gt;"")*(DM70&lt;&gt;"")*(DN70&lt;&gt;""),($F70&gt;$G70)*(DM70&gt;DN70)+($F70=$G70)*(DM70=DN70)+($F70&lt;$G70)*(DM70&lt;DN70),"")</f>
        <v/>
      </c>
      <c r="DQ70" s="281" t="str">
        <f aca="false">IF((DP70&lt;&gt;""),IF(OR($F70&lt;&gt;$G70,PrSettings!$M$4="●"),(($F70-$G70)=(DM70-DN70))*1,0),"")</f>
        <v/>
      </c>
      <c r="DR70" s="281" t="str">
        <f aca="false">IF((DP70&lt;&gt;""),($F70=DM70)*($G70=DN70),"")</f>
        <v/>
      </c>
      <c r="DS70" s="281" t="str">
        <f aca="false">IF(DP70&lt;&gt;"",IF(ABS($F70-$G70)&gt;=PrSettings!$M$7,(ABS($F70-$G70-DM70+DN70)&lt;=1)*1,IF(AND(DP70,$F70=$G70,$F70&gt;=PrSettings!$M$6),(ABS(DM70-$F70)&lt;=1)*1,IF(AND(DP70,$F70+$G70&gt;=PrSettings!$M$8),(ABS(DM70-$F70)+ABS(DN70-$G70)&lt;=1)*1,""))),"")</f>
        <v/>
      </c>
      <c r="DT70" s="289"/>
      <c r="DV70" s="279" t="n">
        <f aca="false">$B70</f>
        <v>24</v>
      </c>
      <c r="DW70" s="280" t="str">
        <f aca="false">$C70</f>
        <v>Austria</v>
      </c>
      <c r="DX70" s="281" t="n">
        <f aca="false">$D70</f>
        <v>63</v>
      </c>
      <c r="DY70" s="280" t="str">
        <f aca="false">$E70</f>
        <v>Jordan</v>
      </c>
      <c r="DZ70" s="284"/>
      <c r="EA70" s="284"/>
      <c r="EB70" s="288"/>
      <c r="EC70" s="281" t="str">
        <f aca="false">IF(($F70&lt;&gt;"")*($G70&lt;&gt;"")*(DZ70&lt;&gt;"")*(EA70&lt;&gt;""),($F70&gt;$G70)*(DZ70&gt;EA70)+($F70=$G70)*(DZ70=EA70)+($F70&lt;$G70)*(DZ70&lt;EA70),"")</f>
        <v/>
      </c>
      <c r="ED70" s="281" t="str">
        <f aca="false">IF((EC70&lt;&gt;""),IF(OR($F70&lt;&gt;$G70,PrSettings!$M$4="●"),(($F70-$G70)=(DZ70-EA70))*1,0),"")</f>
        <v/>
      </c>
      <c r="EE70" s="281" t="str">
        <f aca="false">IF((EC70&lt;&gt;""),($F70=DZ70)*($G70=EA70),"")</f>
        <v/>
      </c>
      <c r="EF70" s="281" t="str">
        <f aca="false">IF(EC70&lt;&gt;"",IF(ABS($F70-$G70)&gt;=PrSettings!$M$7,(ABS($F70-$G70-DZ70+EA70)&lt;=1)*1,IF(AND(EC70,$F70=$G70,$F70&gt;=PrSettings!$M$6),(ABS(DZ70-$F70)&lt;=1)*1,IF(AND(EC70,$F70+$G70&gt;=PrSettings!$M$8),(ABS(DZ70-$F70)+ABS(EA70-$G70)&lt;=1)*1,""))),"")</f>
        <v/>
      </c>
      <c r="EG70" s="289"/>
      <c r="EI70" s="279" t="n">
        <f aca="false">$B70</f>
        <v>24</v>
      </c>
      <c r="EJ70" s="280" t="str">
        <f aca="false">$C70</f>
        <v>Austria</v>
      </c>
      <c r="EK70" s="281" t="n">
        <f aca="false">$D70</f>
        <v>63</v>
      </c>
      <c r="EL70" s="280" t="str">
        <f aca="false">$E70</f>
        <v>Jordan</v>
      </c>
      <c r="EM70" s="284"/>
      <c r="EN70" s="284"/>
      <c r="EO70" s="288"/>
      <c r="EP70" s="281" t="str">
        <f aca="false">IF(($F70&lt;&gt;"")*($G70&lt;&gt;"")*(EM70&lt;&gt;"")*(EN70&lt;&gt;""),($F70&gt;$G70)*(EM70&gt;EN70)+($F70=$G70)*(EM70=EN70)+($F70&lt;$G70)*(EM70&lt;EN70),"")</f>
        <v/>
      </c>
      <c r="EQ70" s="281" t="str">
        <f aca="false">IF((EP70&lt;&gt;""),IF(OR($F70&lt;&gt;$G70,PrSettings!$M$4="●"),(($F70-$G70)=(EM70-EN70))*1,0),"")</f>
        <v/>
      </c>
      <c r="ER70" s="281" t="str">
        <f aca="false">IF((EP70&lt;&gt;""),($F70=EM70)*($G70=EN70),"")</f>
        <v/>
      </c>
      <c r="ES70" s="281" t="str">
        <f aca="false">IF(EP70&lt;&gt;"",IF(ABS($F70-$G70)&gt;=PrSettings!$M$7,(ABS($F70-$G70-EM70+EN70)&lt;=1)*1,IF(AND(EP70,$F70=$G70,$F70&gt;=PrSettings!$M$6),(ABS(EM70-$F70)&lt;=1)*1,IF(AND(EP70,$F70+$G70&gt;=PrSettings!$M$8),(ABS(EM70-$F70)+ABS(EN70-$G70)&lt;=1)*1,""))),"")</f>
        <v/>
      </c>
      <c r="ET70" s="289"/>
      <c r="EV70" s="279" t="n">
        <f aca="false">$B70</f>
        <v>24</v>
      </c>
      <c r="EW70" s="280" t="str">
        <f aca="false">$C70</f>
        <v>Austria</v>
      </c>
      <c r="EX70" s="281" t="n">
        <f aca="false">$D70</f>
        <v>63</v>
      </c>
      <c r="EY70" s="280" t="str">
        <f aca="false">$E70</f>
        <v>Jordan</v>
      </c>
      <c r="EZ70" s="284"/>
      <c r="FA70" s="284"/>
      <c r="FB70" s="288"/>
      <c r="FC70" s="281" t="str">
        <f aca="false">IF(($F70&lt;&gt;"")*($G70&lt;&gt;"")*(EZ70&lt;&gt;"")*(FA70&lt;&gt;""),($F70&gt;$G70)*(EZ70&gt;FA70)+($F70=$G70)*(EZ70=FA70)+($F70&lt;$G70)*(EZ70&lt;FA70),"")</f>
        <v/>
      </c>
      <c r="FD70" s="281" t="str">
        <f aca="false">IF((FC70&lt;&gt;""),IF(OR($F70&lt;&gt;$G70,PrSettings!$M$4="●"),(($F70-$G70)=(EZ70-FA70))*1,0),"")</f>
        <v/>
      </c>
      <c r="FE70" s="281" t="str">
        <f aca="false">IF((FC70&lt;&gt;""),($F70=EZ70)*($G70=FA70),"")</f>
        <v/>
      </c>
      <c r="FF70" s="281" t="str">
        <f aca="false">IF(FC70&lt;&gt;"",IF(ABS($F70-$G70)&gt;=PrSettings!$M$7,(ABS($F70-$G70-EZ70+FA70)&lt;=1)*1,IF(AND(FC70,$F70=$G70,$F70&gt;=PrSettings!$M$6),(ABS(EZ70-$F70)&lt;=1)*1,IF(AND(FC70,$F70+$G70&gt;=PrSettings!$M$8),(ABS(EZ70-$F70)+ABS(FA70-$G70)&lt;=1)*1,""))),"")</f>
        <v/>
      </c>
      <c r="FG70" s="289"/>
      <c r="FI70" s="279" t="n">
        <f aca="false">$B70</f>
        <v>24</v>
      </c>
      <c r="FJ70" s="280" t="str">
        <f aca="false">$C70</f>
        <v>Austria</v>
      </c>
      <c r="FK70" s="281" t="n">
        <f aca="false">$D70</f>
        <v>63</v>
      </c>
      <c r="FL70" s="280" t="str">
        <f aca="false">$E70</f>
        <v>Jordan</v>
      </c>
      <c r="FM70" s="284"/>
      <c r="FN70" s="284"/>
      <c r="FO70" s="288"/>
      <c r="FP70" s="281" t="str">
        <f aca="false">IF(($F70&lt;&gt;"")*($G70&lt;&gt;"")*(FM70&lt;&gt;"")*(FN70&lt;&gt;""),($F70&gt;$G70)*(FM70&gt;FN70)+($F70=$G70)*(FM70=FN70)+($F70&lt;$G70)*(FM70&lt;FN70),"")</f>
        <v/>
      </c>
      <c r="FQ70" s="281" t="str">
        <f aca="false">IF((FP70&lt;&gt;""),IF(OR($F70&lt;&gt;$G70,PrSettings!$M$4="●"),(($F70-$G70)=(FM70-FN70))*1,0),"")</f>
        <v/>
      </c>
      <c r="FR70" s="281" t="str">
        <f aca="false">IF((FP70&lt;&gt;""),($F70=FM70)*($G70=FN70),"")</f>
        <v/>
      </c>
      <c r="FS70" s="281" t="str">
        <f aca="false">IF(FP70&lt;&gt;"",IF(ABS($F70-$G70)&gt;=PrSettings!$M$7,(ABS($F70-$G70-FM70+FN70)&lt;=1)*1,IF(AND(FP70,$F70=$G70,$F70&gt;=PrSettings!$M$6),(ABS(FM70-$F70)&lt;=1)*1,IF(AND(FP70,$F70+$G70&gt;=PrSettings!$M$8),(ABS(FM70-$F70)+ABS(FN70-$G70)&lt;=1)*1,""))),"")</f>
        <v/>
      </c>
      <c r="FT70" s="289"/>
      <c r="FV70" s="279" t="n">
        <f aca="false">$B70</f>
        <v>24</v>
      </c>
      <c r="FW70" s="280" t="str">
        <f aca="false">$C70</f>
        <v>Austria</v>
      </c>
      <c r="FX70" s="281" t="n">
        <f aca="false">$D70</f>
        <v>63</v>
      </c>
      <c r="FY70" s="280" t="str">
        <f aca="false">$E70</f>
        <v>Jordan</v>
      </c>
      <c r="FZ70" s="284"/>
      <c r="GA70" s="284"/>
      <c r="GB70" s="288"/>
      <c r="GC70" s="281" t="str">
        <f aca="false">IF(($F70&lt;&gt;"")*($G70&lt;&gt;"")*(FZ70&lt;&gt;"")*(GA70&lt;&gt;""),($F70&gt;$G70)*(FZ70&gt;GA70)+($F70=$G70)*(FZ70=GA70)+($F70&lt;$G70)*(FZ70&lt;GA70),"")</f>
        <v/>
      </c>
      <c r="GD70" s="281" t="str">
        <f aca="false">IF((GC70&lt;&gt;""),IF(OR($F70&lt;&gt;$G70,PrSettings!$M$4="●"),(($F70-$G70)=(FZ70-GA70))*1,0),"")</f>
        <v/>
      </c>
      <c r="GE70" s="281" t="str">
        <f aca="false">IF((GC70&lt;&gt;""),($F70=FZ70)*($G70=GA70),"")</f>
        <v/>
      </c>
      <c r="GF70" s="281" t="str">
        <f aca="false">IF(GC70&lt;&gt;"",IF(ABS($F70-$G70)&gt;=PrSettings!$M$7,(ABS($F70-$G70-FZ70+GA70)&lt;=1)*1,IF(AND(GC70,$F70=$G70,$F70&gt;=PrSettings!$M$6),(ABS(FZ70-$F70)&lt;=1)*1,IF(AND(GC70,$F70+$G70&gt;=PrSettings!$M$8),(ABS(FZ70-$F70)+ABS(GA70-$G70)&lt;=1)*1,""))),"")</f>
        <v/>
      </c>
      <c r="GG70" s="289"/>
      <c r="GI70" s="279" t="n">
        <f aca="false">$B70</f>
        <v>24</v>
      </c>
      <c r="GJ70" s="280" t="str">
        <f aca="false">$C70</f>
        <v>Austria</v>
      </c>
      <c r="GK70" s="281" t="n">
        <f aca="false">$D70</f>
        <v>63</v>
      </c>
      <c r="GL70" s="280" t="str">
        <f aca="false">$E70</f>
        <v>Jordan</v>
      </c>
      <c r="GM70" s="284"/>
      <c r="GN70" s="284"/>
      <c r="GO70" s="288"/>
      <c r="GP70" s="281" t="str">
        <f aca="false">IF(($F70&lt;&gt;"")*($G70&lt;&gt;"")*(GM70&lt;&gt;"")*(GN70&lt;&gt;""),($F70&gt;$G70)*(GM70&gt;GN70)+($F70=$G70)*(GM70=GN70)+($F70&lt;$G70)*(GM70&lt;GN70),"")</f>
        <v/>
      </c>
      <c r="GQ70" s="281" t="str">
        <f aca="false">IF((GP70&lt;&gt;""),IF(OR($F70&lt;&gt;$G70,PrSettings!$M$4="●"),(($F70-$G70)=(GM70-GN70))*1,0),"")</f>
        <v/>
      </c>
      <c r="GR70" s="281" t="str">
        <f aca="false">IF((GP70&lt;&gt;""),($F70=GM70)*($G70=GN70),"")</f>
        <v/>
      </c>
      <c r="GS70" s="281" t="str">
        <f aca="false">IF(GP70&lt;&gt;"",IF(ABS($F70-$G70)&gt;=PrSettings!$M$7,(ABS($F70-$G70-GM70+GN70)&lt;=1)*1,IF(AND(GP70,$F70=$G70,$F70&gt;=PrSettings!$M$6),(ABS(GM70-$F70)&lt;=1)*1,IF(AND(GP70,$F70+$G70&gt;=PrSettings!$M$8),(ABS(GM70-$F70)+ABS(GN70-$G70)&lt;=1)*1,""))),"")</f>
        <v/>
      </c>
      <c r="GT70" s="289"/>
      <c r="GV70" s="279" t="n">
        <f aca="false">$B70</f>
        <v>24</v>
      </c>
      <c r="GW70" s="280" t="str">
        <f aca="false">$C70</f>
        <v>Austria</v>
      </c>
      <c r="GX70" s="281" t="n">
        <f aca="false">$D70</f>
        <v>63</v>
      </c>
      <c r="GY70" s="280" t="str">
        <f aca="false">$E70</f>
        <v>Jordan</v>
      </c>
      <c r="GZ70" s="284"/>
      <c r="HA70" s="284"/>
      <c r="HB70" s="288"/>
      <c r="HC70" s="281" t="str">
        <f aca="false">IF(($F70&lt;&gt;"")*($G70&lt;&gt;"")*(GZ70&lt;&gt;"")*(HA70&lt;&gt;""),($F70&gt;$G70)*(GZ70&gt;HA70)+($F70=$G70)*(GZ70=HA70)+($F70&lt;$G70)*(GZ70&lt;HA70),"")</f>
        <v/>
      </c>
      <c r="HD70" s="281" t="str">
        <f aca="false">IF((HC70&lt;&gt;""),IF(OR($F70&lt;&gt;$G70,PrSettings!$M$4="●"),(($F70-$G70)=(GZ70-HA70))*1,0),"")</f>
        <v/>
      </c>
      <c r="HE70" s="281" t="str">
        <f aca="false">IF((HC70&lt;&gt;""),($F70=GZ70)*($G70=HA70),"")</f>
        <v/>
      </c>
      <c r="HF70" s="281" t="str">
        <f aca="false">IF(HC70&lt;&gt;"",IF(ABS($F70-$G70)&gt;=PrSettings!$M$7,(ABS($F70-$G70-GZ70+HA70)&lt;=1)*1,IF(AND(HC70,$F70=$G70,$F70&gt;=PrSettings!$M$6),(ABS(GZ70-$F70)&lt;=1)*1,IF(AND(HC70,$F70+$G70&gt;=PrSettings!$M$8),(ABS(GZ70-$F70)+ABS(HA70-$G70)&lt;=1)*1,""))),"")</f>
        <v/>
      </c>
      <c r="HG70" s="289"/>
      <c r="HI70" s="279" t="n">
        <f aca="false">$B70</f>
        <v>24</v>
      </c>
      <c r="HJ70" s="280" t="str">
        <f aca="false">$C70</f>
        <v>Austria</v>
      </c>
      <c r="HK70" s="281" t="n">
        <f aca="false">$D70</f>
        <v>63</v>
      </c>
      <c r="HL70" s="280" t="str">
        <f aca="false">$E70</f>
        <v>Jordan</v>
      </c>
      <c r="HM70" s="284"/>
      <c r="HN70" s="284"/>
      <c r="HO70" s="288"/>
      <c r="HP70" s="281" t="str">
        <f aca="false">IF(($F70&lt;&gt;"")*($G70&lt;&gt;"")*(HM70&lt;&gt;"")*(HN70&lt;&gt;""),($F70&gt;$G70)*(HM70&gt;HN70)+($F70=$G70)*(HM70=HN70)+($F70&lt;$G70)*(HM70&lt;HN70),"")</f>
        <v/>
      </c>
      <c r="HQ70" s="281" t="str">
        <f aca="false">IF((HP70&lt;&gt;""),IF(OR($F70&lt;&gt;$G70,PrSettings!$M$4="●"),(($F70-$G70)=(HM70-HN70))*1,0),"")</f>
        <v/>
      </c>
      <c r="HR70" s="281" t="str">
        <f aca="false">IF((HP70&lt;&gt;""),($F70=HM70)*($G70=HN70),"")</f>
        <v/>
      </c>
      <c r="HS70" s="281" t="str">
        <f aca="false">IF(HP70&lt;&gt;"",IF(ABS($F70-$G70)&gt;=PrSettings!$M$7,(ABS($F70-$G70-HM70+HN70)&lt;=1)*1,IF(AND(HP70,$F70=$G70,$F70&gt;=PrSettings!$M$6),(ABS(HM70-$F70)&lt;=1)*1,IF(AND(HP70,$F70+$G70&gt;=PrSettings!$M$8),(ABS(HM70-$F70)+ABS(HN70-$G70)&lt;=1)*1,""))),"")</f>
        <v/>
      </c>
      <c r="HT70" s="289"/>
      <c r="HV70" s="279" t="n">
        <f aca="false">$B70</f>
        <v>24</v>
      </c>
      <c r="HW70" s="280" t="str">
        <f aca="false">$C70</f>
        <v>Austria</v>
      </c>
      <c r="HX70" s="281" t="n">
        <f aca="false">$D70</f>
        <v>63</v>
      </c>
      <c r="HY70" s="280" t="str">
        <f aca="false">$E70</f>
        <v>Jordan</v>
      </c>
      <c r="HZ70" s="284"/>
      <c r="IA70" s="284"/>
      <c r="IB70" s="288"/>
      <c r="IC70" s="281" t="str">
        <f aca="false">IF(($F70&lt;&gt;"")*($G70&lt;&gt;"")*(HZ70&lt;&gt;"")*(IA70&lt;&gt;""),($F70&gt;$G70)*(HZ70&gt;IA70)+($F70=$G70)*(HZ70=IA70)+($F70&lt;$G70)*(HZ70&lt;IA70),"")</f>
        <v/>
      </c>
      <c r="ID70" s="281" t="str">
        <f aca="false">IF((IC70&lt;&gt;""),IF(OR($F70&lt;&gt;$G70,PrSettings!$M$4="●"),(($F70-$G70)=(HZ70-IA70))*1,0),"")</f>
        <v/>
      </c>
      <c r="IE70" s="281" t="str">
        <f aca="false">IF((IC70&lt;&gt;""),($F70=HZ70)*($G70=IA70),"")</f>
        <v/>
      </c>
      <c r="IF70" s="281" t="str">
        <f aca="false">IF(IC70&lt;&gt;"",IF(ABS($F70-$G70)&gt;=PrSettings!$M$7,(ABS($F70-$G70-HZ70+IA70)&lt;=1)*1,IF(AND(IC70,$F70=$G70,$F70&gt;=PrSettings!$M$6),(ABS(HZ70-$F70)&lt;=1)*1,IF(AND(IC70,$F70+$G70&gt;=PrSettings!$M$8),(ABS(HZ70-$F70)+ABS(IA70-$G70)&lt;=1)*1,""))),"")</f>
        <v/>
      </c>
      <c r="IG70" s="289"/>
      <c r="II70" s="279" t="n">
        <f aca="false">$B70</f>
        <v>24</v>
      </c>
      <c r="IJ70" s="280" t="str">
        <f aca="false">$C70</f>
        <v>Austria</v>
      </c>
      <c r="IK70" s="281" t="n">
        <f aca="false">$D70</f>
        <v>63</v>
      </c>
      <c r="IL70" s="280" t="str">
        <f aca="false">$E70</f>
        <v>Jordan</v>
      </c>
      <c r="IM70" s="284"/>
      <c r="IN70" s="284"/>
      <c r="IO70" s="288"/>
      <c r="IP70" s="281" t="str">
        <f aca="false">IF(($F70&lt;&gt;"")*($G70&lt;&gt;"")*(IM70&lt;&gt;"")*(IN70&lt;&gt;""),($F70&gt;$G70)*(IM70&gt;IN70)+($F70=$G70)*(IM70=IN70)+($F70&lt;$G70)*(IM70&lt;IN70),"")</f>
        <v/>
      </c>
      <c r="IQ70" s="281" t="str">
        <f aca="false">IF((IP70&lt;&gt;""),IF(OR($F70&lt;&gt;$G70,PrSettings!$M$4="●"),(($F70-$G70)=(IM70-IN70))*1,0),"")</f>
        <v/>
      </c>
      <c r="IR70" s="281" t="str">
        <f aca="false">IF((IP70&lt;&gt;""),($F70=IM70)*($G70=IN70),"")</f>
        <v/>
      </c>
      <c r="IS70" s="281" t="str">
        <f aca="false">IF(IP70&lt;&gt;"",IF(ABS($F70-$G70)&gt;=PrSettings!$M$7,(ABS($F70-$G70-IM70+IN70)&lt;=1)*1,IF(AND(IP70,$F70=$G70,$F70&gt;=PrSettings!$M$6),(ABS(IM70-$F70)&lt;=1)*1,IF(AND(IP70,$F70+$G70&gt;=PrSettings!$M$8),(ABS(IM70-$F70)+ABS(IN70-$G70)&lt;=1)*1,""))),"")</f>
        <v/>
      </c>
      <c r="IT70" s="289"/>
      <c r="IV70" s="279" t="n">
        <f aca="false">$B70</f>
        <v>24</v>
      </c>
      <c r="IW70" s="280" t="str">
        <f aca="false">$C70</f>
        <v>Austria</v>
      </c>
      <c r="IX70" s="281" t="n">
        <f aca="false">$D70</f>
        <v>63</v>
      </c>
      <c r="IY70" s="280" t="str">
        <f aca="false">$E70</f>
        <v>Jordan</v>
      </c>
      <c r="IZ70" s="284"/>
      <c r="JA70" s="284"/>
      <c r="JB70" s="288"/>
      <c r="JC70" s="281" t="str">
        <f aca="false">IF(($F70&lt;&gt;"")*($G70&lt;&gt;"")*(IZ70&lt;&gt;"")*(JA70&lt;&gt;""),($F70&gt;$G70)*(IZ70&gt;JA70)+($F70=$G70)*(IZ70=JA70)+($F70&lt;$G70)*(IZ70&lt;JA70),"")</f>
        <v/>
      </c>
      <c r="JD70" s="281" t="str">
        <f aca="false">IF((JC70&lt;&gt;""),IF(OR($F70&lt;&gt;$G70,PrSettings!$M$4="●"),(($F70-$G70)=(IZ70-JA70))*1,0),"")</f>
        <v/>
      </c>
      <c r="JE70" s="281" t="str">
        <f aca="false">IF((JC70&lt;&gt;""),($F70=IZ70)*($G70=JA70),"")</f>
        <v/>
      </c>
      <c r="JF70" s="281" t="str">
        <f aca="false">IF(JC70&lt;&gt;"",IF(ABS($F70-$G70)&gt;=PrSettings!$M$7,(ABS($F70-$G70-IZ70+JA70)&lt;=1)*1,IF(AND(JC70,$F70=$G70,$F70&gt;=PrSettings!$M$6),(ABS(IZ70-$F70)&lt;=1)*1,IF(AND(JC70,$F70+$G70&gt;=PrSettings!$M$8),(ABS(IZ70-$F70)+ABS(JA70-$G70)&lt;=1)*1,""))),"")</f>
        <v/>
      </c>
      <c r="JG70" s="289"/>
      <c r="JI70" s="279" t="n">
        <f aca="false">$B70</f>
        <v>24</v>
      </c>
      <c r="JJ70" s="280" t="str">
        <f aca="false">$C70</f>
        <v>Austria</v>
      </c>
      <c r="JK70" s="281" t="n">
        <f aca="false">$D70</f>
        <v>63</v>
      </c>
      <c r="JL70" s="280" t="str">
        <f aca="false">$E70</f>
        <v>Jordan</v>
      </c>
      <c r="JM70" s="284"/>
      <c r="JN70" s="284"/>
      <c r="JO70" s="288"/>
      <c r="JP70" s="281" t="str">
        <f aca="false">IF(($F70&lt;&gt;"")*($G70&lt;&gt;"")*(JM70&lt;&gt;"")*(JN70&lt;&gt;""),($F70&gt;$G70)*(JM70&gt;JN70)+($F70=$G70)*(JM70=JN70)+($F70&lt;$G70)*(JM70&lt;JN70),"")</f>
        <v/>
      </c>
      <c r="JQ70" s="281" t="str">
        <f aca="false">IF((JP70&lt;&gt;""),IF(OR($F70&lt;&gt;$G70,PrSettings!$M$4="●"),(($F70-$G70)=(JM70-JN70))*1,0),"")</f>
        <v/>
      </c>
      <c r="JR70" s="281" t="str">
        <f aca="false">IF((JP70&lt;&gt;""),($F70=JM70)*($G70=JN70),"")</f>
        <v/>
      </c>
      <c r="JS70" s="281" t="str">
        <f aca="false">IF(JP70&lt;&gt;"",IF(ABS($F70-$G70)&gt;=PrSettings!$M$7,(ABS($F70-$G70-JM70+JN70)&lt;=1)*1,IF(AND(JP70,$F70=$G70,$F70&gt;=PrSettings!$M$6),(ABS(JM70-$F70)&lt;=1)*1,IF(AND(JP70,$F70+$G70&gt;=PrSettings!$M$8),(ABS(JM70-$F70)+ABS(JN70-$G70)&lt;=1)*1,""))),"")</f>
        <v/>
      </c>
      <c r="JT70" s="289"/>
      <c r="JV70" s="279" t="n">
        <f aca="false">$B70</f>
        <v>24</v>
      </c>
      <c r="JW70" s="280" t="str">
        <f aca="false">$C70</f>
        <v>Austria</v>
      </c>
      <c r="JX70" s="281" t="n">
        <f aca="false">$D70</f>
        <v>63</v>
      </c>
      <c r="JY70" s="280" t="str">
        <f aca="false">$E70</f>
        <v>Jordan</v>
      </c>
      <c r="JZ70" s="284"/>
      <c r="KA70" s="284"/>
      <c r="KB70" s="288"/>
      <c r="KC70" s="281" t="str">
        <f aca="false">IF(($F70&lt;&gt;"")*($G70&lt;&gt;"")*(JZ70&lt;&gt;"")*(KA70&lt;&gt;""),($F70&gt;$G70)*(JZ70&gt;KA70)+($F70=$G70)*(JZ70=KA70)+($F70&lt;$G70)*(JZ70&lt;KA70),"")</f>
        <v/>
      </c>
      <c r="KD70" s="281" t="str">
        <f aca="false">IF((KC70&lt;&gt;""),IF(OR($F70&lt;&gt;$G70,PrSettings!$M$4="●"),(($F70-$G70)=(JZ70-KA70))*1,0),"")</f>
        <v/>
      </c>
      <c r="KE70" s="281" t="str">
        <f aca="false">IF((KC70&lt;&gt;""),($F70=JZ70)*($G70=KA70),"")</f>
        <v/>
      </c>
      <c r="KF70" s="281" t="str">
        <f aca="false">IF(KC70&lt;&gt;"",IF(ABS($F70-$G70)&gt;=PrSettings!$M$7,(ABS($F70-$G70-JZ70+KA70)&lt;=1)*1,IF(AND(KC70,$F70=$G70,$F70&gt;=PrSettings!$M$6),(ABS(JZ70-$F70)&lt;=1)*1,IF(AND(KC70,$F70+$G70&gt;=PrSettings!$M$8),(ABS(JZ70-$F70)+ABS(KA70-$G70)&lt;=1)*1,""))),"")</f>
        <v/>
      </c>
      <c r="KG70" s="289"/>
      <c r="KI70" s="279" t="n">
        <f aca="false">$B70</f>
        <v>24</v>
      </c>
      <c r="KJ70" s="280" t="str">
        <f aca="false">$C70</f>
        <v>Austria</v>
      </c>
      <c r="KK70" s="281" t="n">
        <f aca="false">$D70</f>
        <v>63</v>
      </c>
      <c r="KL70" s="280" t="str">
        <f aca="false">$E70</f>
        <v>Jordan</v>
      </c>
      <c r="KM70" s="284"/>
      <c r="KN70" s="284"/>
      <c r="KO70" s="288"/>
      <c r="KP70" s="281" t="str">
        <f aca="false">IF(($F70&lt;&gt;"")*($G70&lt;&gt;"")*(KM70&lt;&gt;"")*(KN70&lt;&gt;""),($F70&gt;$G70)*(KM70&gt;KN70)+($F70=$G70)*(KM70=KN70)+($F70&lt;$G70)*(KM70&lt;KN70),"")</f>
        <v/>
      </c>
      <c r="KQ70" s="281" t="str">
        <f aca="false">IF((KP70&lt;&gt;""),IF(OR($F70&lt;&gt;$G70,PrSettings!$M$4="●"),(($F70-$G70)=(KM70-KN70))*1,0),"")</f>
        <v/>
      </c>
      <c r="KR70" s="281" t="str">
        <f aca="false">IF((KP70&lt;&gt;""),($F70=KM70)*($G70=KN70),"")</f>
        <v/>
      </c>
      <c r="KS70" s="281" t="str">
        <f aca="false">IF(KP70&lt;&gt;"",IF(ABS($F70-$G70)&gt;=PrSettings!$M$7,(ABS($F70-$G70-KM70+KN70)&lt;=1)*1,IF(AND(KP70,$F70=$G70,$F70&gt;=PrSettings!$M$6),(ABS(KM70-$F70)&lt;=1)*1,IF(AND(KP70,$F70+$G70&gt;=PrSettings!$M$8),(ABS(KM70-$F70)+ABS(KN70-$G70)&lt;=1)*1,""))),"")</f>
        <v/>
      </c>
      <c r="KT70" s="289"/>
      <c r="KV70" s="279" t="n">
        <f aca="false">$B70</f>
        <v>24</v>
      </c>
      <c r="KW70" s="280" t="str">
        <f aca="false">$C70</f>
        <v>Austria</v>
      </c>
      <c r="KX70" s="281" t="n">
        <f aca="false">$D70</f>
        <v>63</v>
      </c>
      <c r="KY70" s="280" t="str">
        <f aca="false">$E70</f>
        <v>Jordan</v>
      </c>
      <c r="KZ70" s="284"/>
      <c r="LA70" s="284"/>
      <c r="LB70" s="288"/>
      <c r="LC70" s="281" t="str">
        <f aca="false">IF(($F70&lt;&gt;"")*($G70&lt;&gt;"")*(KZ70&lt;&gt;"")*(LA70&lt;&gt;""),($F70&gt;$G70)*(KZ70&gt;LA70)+($F70=$G70)*(KZ70=LA70)+($F70&lt;$G70)*(KZ70&lt;LA70),"")</f>
        <v/>
      </c>
      <c r="LD70" s="281" t="str">
        <f aca="false">IF((LC70&lt;&gt;""),IF(OR($F70&lt;&gt;$G70,PrSettings!$M$4="●"),(($F70-$G70)=(KZ70-LA70))*1,0),"")</f>
        <v/>
      </c>
      <c r="LE70" s="281" t="str">
        <f aca="false">IF((LC70&lt;&gt;""),($F70=KZ70)*($G70=LA70),"")</f>
        <v/>
      </c>
      <c r="LF70" s="281" t="str">
        <f aca="false">IF(LC70&lt;&gt;"",IF(ABS($F70-$G70)&gt;=PrSettings!$M$7,(ABS($F70-$G70-KZ70+LA70)&lt;=1)*1,IF(AND(LC70,$F70=$G70,$F70&gt;=PrSettings!$M$6),(ABS(KZ70-$F70)&lt;=1)*1,IF(AND(LC70,$F70+$G70&gt;=PrSettings!$M$8),(ABS(KZ70-$F70)+ABS(LA70-$G70)&lt;=1)*1,""))),"")</f>
        <v/>
      </c>
      <c r="LG70" s="289"/>
      <c r="LI70" s="279" t="n">
        <f aca="false">$B70</f>
        <v>24</v>
      </c>
      <c r="LJ70" s="280" t="str">
        <f aca="false">$C70</f>
        <v>Austria</v>
      </c>
      <c r="LK70" s="281" t="n">
        <f aca="false">$D70</f>
        <v>63</v>
      </c>
      <c r="LL70" s="280" t="str">
        <f aca="false">$E70</f>
        <v>Jordan</v>
      </c>
      <c r="LM70" s="284"/>
      <c r="LN70" s="284"/>
      <c r="LO70" s="288"/>
      <c r="LP70" s="281" t="str">
        <f aca="false">IF(($F70&lt;&gt;"")*($G70&lt;&gt;"")*(LM70&lt;&gt;"")*(LN70&lt;&gt;""),($F70&gt;$G70)*(LM70&gt;LN70)+($F70=$G70)*(LM70=LN70)+($F70&lt;$G70)*(LM70&lt;LN70),"")</f>
        <v/>
      </c>
      <c r="LQ70" s="281" t="str">
        <f aca="false">IF((LP70&lt;&gt;""),IF(OR($F70&lt;&gt;$G70,PrSettings!$M$4="●"),(($F70-$G70)=(LM70-LN70))*1,0),"")</f>
        <v/>
      </c>
      <c r="LR70" s="281" t="str">
        <f aca="false">IF((LP70&lt;&gt;""),($F70=LM70)*($G70=LN70),"")</f>
        <v/>
      </c>
      <c r="LS70" s="281" t="str">
        <f aca="false">IF(LP70&lt;&gt;"",IF(ABS($F70-$G70)&gt;=PrSettings!$M$7,(ABS($F70-$G70-LM70+LN70)&lt;=1)*1,IF(AND(LP70,$F70=$G70,$F70&gt;=PrSettings!$M$6),(ABS(LM70-$F70)&lt;=1)*1,IF(AND(LP70,$F70+$G70&gt;=PrSettings!$M$8),(ABS(LM70-$F70)+ABS(LN70-$G70)&lt;=1)*1,""))),"")</f>
        <v/>
      </c>
      <c r="LT70" s="289"/>
      <c r="LV70" s="279" t="n">
        <f aca="false">$B70</f>
        <v>24</v>
      </c>
      <c r="LW70" s="280" t="str">
        <f aca="false">$C70</f>
        <v>Austria</v>
      </c>
      <c r="LX70" s="281" t="n">
        <f aca="false">$D70</f>
        <v>63</v>
      </c>
      <c r="LY70" s="280" t="str">
        <f aca="false">$E70</f>
        <v>Jordan</v>
      </c>
      <c r="LZ70" s="284"/>
      <c r="MA70" s="284"/>
      <c r="MB70" s="288"/>
      <c r="MC70" s="281" t="str">
        <f aca="false">IF(($F70&lt;&gt;"")*($G70&lt;&gt;"")*(LZ70&lt;&gt;"")*(MA70&lt;&gt;""),($F70&gt;$G70)*(LZ70&gt;MA70)+($F70=$G70)*(LZ70=MA70)+($F70&lt;$G70)*(LZ70&lt;MA70),"")</f>
        <v/>
      </c>
      <c r="MD70" s="281" t="str">
        <f aca="false">IF((MC70&lt;&gt;""),IF(OR($F70&lt;&gt;$G70,PrSettings!$M$4="●"),(($F70-$G70)=(LZ70-MA70))*1,0),"")</f>
        <v/>
      </c>
      <c r="ME70" s="281" t="str">
        <f aca="false">IF((MC70&lt;&gt;""),($F70=LZ70)*($G70=MA70),"")</f>
        <v/>
      </c>
      <c r="MF70" s="281" t="str">
        <f aca="false">IF(MC70&lt;&gt;"",IF(ABS($F70-$G70)&gt;=PrSettings!$M$7,(ABS($F70-$G70-LZ70+MA70)&lt;=1)*1,IF(AND(MC70,$F70=$G70,$F70&gt;=PrSettings!$M$6),(ABS(LZ70-$F70)&lt;=1)*1,IF(AND(MC70,$F70+$G70&gt;=PrSettings!$M$8),(ABS(LZ70-$F70)+ABS(MA70-$G70)&lt;=1)*1,""))),"")</f>
        <v/>
      </c>
      <c r="MG70" s="289"/>
    </row>
    <row r="71" customFormat="false" ht="15.75" hidden="false" customHeight="false" outlineLevel="0" collapsed="false">
      <c r="B71" s="279" t="n">
        <f aca="false">INDEX(Groups!$C$7:$C$65,MATCH(C71,Groups!$D$7:$D$65,0))</f>
        <v>3</v>
      </c>
      <c r="C71" s="280" t="str">
        <f aca="false">CalcJ!$P$24</f>
        <v>Argentina</v>
      </c>
      <c r="D71" s="281" t="n">
        <f aca="false">INDEX(Groups!$C$7:$C$65,MATCH(E71,Groups!$D$7:$D$65,0))</f>
        <v>24</v>
      </c>
      <c r="E71" s="280" t="str">
        <f aca="false">CalcJ!$Q$24</f>
        <v>Austria</v>
      </c>
      <c r="F71" s="282" t="n">
        <f aca="false">CalcJ!$R$24</f>
        <v>2</v>
      </c>
      <c r="G71" s="283" t="n">
        <f aca="false">CalcJ!$S$24</f>
        <v>1</v>
      </c>
      <c r="I71" s="279" t="n">
        <f aca="false">$B71</f>
        <v>3</v>
      </c>
      <c r="J71" s="280" t="str">
        <f aca="false">$C71</f>
        <v>Argentina</v>
      </c>
      <c r="K71" s="281" t="n">
        <f aca="false">$D71</f>
        <v>24</v>
      </c>
      <c r="L71" s="280" t="str">
        <f aca="false">$E71</f>
        <v>Austria</v>
      </c>
      <c r="M71" s="284"/>
      <c r="N71" s="284"/>
      <c r="O71" s="288"/>
      <c r="P71" s="281" t="str">
        <f aca="false">IF(($F71&lt;&gt;"")*($G71&lt;&gt;"")*(M71&lt;&gt;"")*(N71&lt;&gt;""),($F71&gt;$G71)*(M71&gt;N71)+($F71=$G71)*(M71=N71)+($F71&lt;$G71)*(M71&lt;N71),"")</f>
        <v/>
      </c>
      <c r="Q71" s="281" t="str">
        <f aca="false">IF((P71&lt;&gt;""),IF(OR($F71&lt;&gt;$G71,PrSettings!$M$4="●"),(($F71-$G71)=(M71-N71))*1,0),"")</f>
        <v/>
      </c>
      <c r="R71" s="281" t="str">
        <f aca="false">IF((P71&lt;&gt;""),($F71=M71)*($G71=N71),"")</f>
        <v/>
      </c>
      <c r="S71" s="281" t="str">
        <f aca="false">IF(P71&lt;&gt;"",IF(ABS($F71-$G71)&gt;=PrSettings!$M$7,(ABS($F71-$G71-M71+N71)&lt;=1)*1,IF(AND(P71,$F71=$G71,$F71&gt;=PrSettings!$M$6),(ABS(M71-$F71)&lt;=1)*1,IF(AND(P71,$F71+$G71&gt;=PrSettings!$M$8),(ABS(M71-$F71)+ABS(N71-$G71)&lt;=1)*1,""))),"")</f>
        <v/>
      </c>
      <c r="T71" s="289"/>
      <c r="V71" s="279" t="n">
        <f aca="false">$B71</f>
        <v>3</v>
      </c>
      <c r="W71" s="280" t="str">
        <f aca="false">$C71</f>
        <v>Argentina</v>
      </c>
      <c r="X71" s="281" t="n">
        <f aca="false">$D71</f>
        <v>24</v>
      </c>
      <c r="Y71" s="280" t="str">
        <f aca="false">$E71</f>
        <v>Austria</v>
      </c>
      <c r="Z71" s="284"/>
      <c r="AA71" s="284"/>
      <c r="AB71" s="288"/>
      <c r="AC71" s="281" t="str">
        <f aca="false">IF(($F71&lt;&gt;"")*($G71&lt;&gt;"")*(Z71&lt;&gt;"")*(AA71&lt;&gt;""),($F71&gt;$G71)*(Z71&gt;AA71)+($F71=$G71)*(Z71=AA71)+($F71&lt;$G71)*(Z71&lt;AA71),"")</f>
        <v/>
      </c>
      <c r="AD71" s="281" t="str">
        <f aca="false">IF((AC71&lt;&gt;""),IF(OR($F71&lt;&gt;$G71,PrSettings!$M$4="●"),(($F71-$G71)=(Z71-AA71))*1,0),"")</f>
        <v/>
      </c>
      <c r="AE71" s="281" t="str">
        <f aca="false">IF((AC71&lt;&gt;""),($F71=Z71)*($G71=AA71),"")</f>
        <v/>
      </c>
      <c r="AF71" s="281" t="str">
        <f aca="false">IF(AC71&lt;&gt;"",IF(ABS($F71-$G71)&gt;=PrSettings!$M$7,(ABS($F71-$G71-Z71+AA71)&lt;=1)*1,IF(AND(AC71,$F71=$G71,$F71&gt;=PrSettings!$M$6),(ABS(Z71-$F71)&lt;=1)*1,IF(AND(AC71,$F71+$G71&gt;=PrSettings!$M$8),(ABS(Z71-$F71)+ABS(AA71-$G71)&lt;=1)*1,""))),"")</f>
        <v/>
      </c>
      <c r="AG71" s="289"/>
      <c r="AI71" s="279" t="n">
        <f aca="false">$B71</f>
        <v>3</v>
      </c>
      <c r="AJ71" s="280" t="str">
        <f aca="false">$C71</f>
        <v>Argentina</v>
      </c>
      <c r="AK71" s="281" t="n">
        <f aca="false">$D71</f>
        <v>24</v>
      </c>
      <c r="AL71" s="280" t="str">
        <f aca="false">$E71</f>
        <v>Austria</v>
      </c>
      <c r="AM71" s="284"/>
      <c r="AN71" s="284"/>
      <c r="AO71" s="288"/>
      <c r="AP71" s="281" t="str">
        <f aca="false">IF(($F71&lt;&gt;"")*($G71&lt;&gt;"")*(AM71&lt;&gt;"")*(AN71&lt;&gt;""),($F71&gt;$G71)*(AM71&gt;AN71)+($F71=$G71)*(AM71=AN71)+($F71&lt;$G71)*(AM71&lt;AN71),"")</f>
        <v/>
      </c>
      <c r="AQ71" s="281" t="str">
        <f aca="false">IF((AP71&lt;&gt;""),IF(OR($F71&lt;&gt;$G71,PrSettings!$M$4="●"),(($F71-$G71)=(AM71-AN71))*1,0),"")</f>
        <v/>
      </c>
      <c r="AR71" s="281" t="str">
        <f aca="false">IF((AP71&lt;&gt;""),($F71=AM71)*($G71=AN71),"")</f>
        <v/>
      </c>
      <c r="AS71" s="281" t="str">
        <f aca="false">IF(AP71&lt;&gt;"",IF(ABS($F71-$G71)&gt;=PrSettings!$M$7,(ABS($F71-$G71-AM71+AN71)&lt;=1)*1,IF(AND(AP71,$F71=$G71,$F71&gt;=PrSettings!$M$6),(ABS(AM71-$F71)&lt;=1)*1,IF(AND(AP71,$F71+$G71&gt;=PrSettings!$M$8),(ABS(AM71-$F71)+ABS(AN71-$G71)&lt;=1)*1,""))),"")</f>
        <v/>
      </c>
      <c r="AT71" s="289"/>
      <c r="AV71" s="279" t="n">
        <f aca="false">$B71</f>
        <v>3</v>
      </c>
      <c r="AW71" s="280" t="str">
        <f aca="false">$C71</f>
        <v>Argentina</v>
      </c>
      <c r="AX71" s="281" t="n">
        <f aca="false">$D71</f>
        <v>24</v>
      </c>
      <c r="AY71" s="280" t="str">
        <f aca="false">$E71</f>
        <v>Austria</v>
      </c>
      <c r="AZ71" s="284"/>
      <c r="BA71" s="284"/>
      <c r="BB71" s="288"/>
      <c r="BC71" s="281" t="str">
        <f aca="false">IF(($F71&lt;&gt;"")*($G71&lt;&gt;"")*(AZ71&lt;&gt;"")*(BA71&lt;&gt;""),($F71&gt;$G71)*(AZ71&gt;BA71)+($F71=$G71)*(AZ71=BA71)+($F71&lt;$G71)*(AZ71&lt;BA71),"")</f>
        <v/>
      </c>
      <c r="BD71" s="281" t="str">
        <f aca="false">IF((BC71&lt;&gt;""),IF(OR($F71&lt;&gt;$G71,PrSettings!$M$4="●"),(($F71-$G71)=(AZ71-BA71))*1,0),"")</f>
        <v/>
      </c>
      <c r="BE71" s="281" t="str">
        <f aca="false">IF((BC71&lt;&gt;""),($F71=AZ71)*($G71=BA71),"")</f>
        <v/>
      </c>
      <c r="BF71" s="281" t="str">
        <f aca="false">IF(BC71&lt;&gt;"",IF(ABS($F71-$G71)&gt;=PrSettings!$M$7,(ABS($F71-$G71-AZ71+BA71)&lt;=1)*1,IF(AND(BC71,$F71=$G71,$F71&gt;=PrSettings!$M$6),(ABS(AZ71-$F71)&lt;=1)*1,IF(AND(BC71,$F71+$G71&gt;=PrSettings!$M$8),(ABS(AZ71-$F71)+ABS(BA71-$G71)&lt;=1)*1,""))),"")</f>
        <v/>
      </c>
      <c r="BG71" s="289"/>
      <c r="BI71" s="279" t="n">
        <f aca="false">$B71</f>
        <v>3</v>
      </c>
      <c r="BJ71" s="280" t="str">
        <f aca="false">$C71</f>
        <v>Argentina</v>
      </c>
      <c r="BK71" s="281" t="n">
        <f aca="false">$D71</f>
        <v>24</v>
      </c>
      <c r="BL71" s="280" t="str">
        <f aca="false">$E71</f>
        <v>Austria</v>
      </c>
      <c r="BM71" s="284"/>
      <c r="BN71" s="284"/>
      <c r="BO71" s="288"/>
      <c r="BP71" s="281" t="str">
        <f aca="false">IF(($F71&lt;&gt;"")*($G71&lt;&gt;"")*(BM71&lt;&gt;"")*(BN71&lt;&gt;""),($F71&gt;$G71)*(BM71&gt;BN71)+($F71=$G71)*(BM71=BN71)+($F71&lt;$G71)*(BM71&lt;BN71),"")</f>
        <v/>
      </c>
      <c r="BQ71" s="281" t="str">
        <f aca="false">IF((BP71&lt;&gt;""),IF(OR($F71&lt;&gt;$G71,PrSettings!$M$4="●"),(($F71-$G71)=(BM71-BN71))*1,0),"")</f>
        <v/>
      </c>
      <c r="BR71" s="281" t="str">
        <f aca="false">IF((BP71&lt;&gt;""),($F71=BM71)*($G71=BN71),"")</f>
        <v/>
      </c>
      <c r="BS71" s="281" t="str">
        <f aca="false">IF(BP71&lt;&gt;"",IF(ABS($F71-$G71)&gt;=PrSettings!$M$7,(ABS($F71-$G71-BM71+BN71)&lt;=1)*1,IF(AND(BP71,$F71=$G71,$F71&gt;=PrSettings!$M$6),(ABS(BM71-$F71)&lt;=1)*1,IF(AND(BP71,$F71+$G71&gt;=PrSettings!$M$8),(ABS(BM71-$F71)+ABS(BN71-$G71)&lt;=1)*1,""))),"")</f>
        <v/>
      </c>
      <c r="BT71" s="289"/>
      <c r="BV71" s="279" t="n">
        <f aca="false">$B71</f>
        <v>3</v>
      </c>
      <c r="BW71" s="280" t="str">
        <f aca="false">$C71</f>
        <v>Argentina</v>
      </c>
      <c r="BX71" s="281" t="n">
        <f aca="false">$D71</f>
        <v>24</v>
      </c>
      <c r="BY71" s="280" t="str">
        <f aca="false">$E71</f>
        <v>Austria</v>
      </c>
      <c r="BZ71" s="284"/>
      <c r="CA71" s="284"/>
      <c r="CB71" s="288"/>
      <c r="CC71" s="281" t="str">
        <f aca="false">IF(($F71&lt;&gt;"")*($G71&lt;&gt;"")*(BZ71&lt;&gt;"")*(CA71&lt;&gt;""),($F71&gt;$G71)*(BZ71&gt;CA71)+($F71=$G71)*(BZ71=CA71)+($F71&lt;$G71)*(BZ71&lt;CA71),"")</f>
        <v/>
      </c>
      <c r="CD71" s="281" t="str">
        <f aca="false">IF((CC71&lt;&gt;""),IF(OR($F71&lt;&gt;$G71,PrSettings!$M$4="●"),(($F71-$G71)=(BZ71-CA71))*1,0),"")</f>
        <v/>
      </c>
      <c r="CE71" s="281" t="str">
        <f aca="false">IF((CC71&lt;&gt;""),($F71=BZ71)*($G71=CA71),"")</f>
        <v/>
      </c>
      <c r="CF71" s="281" t="str">
        <f aca="false">IF(CC71&lt;&gt;"",IF(ABS($F71-$G71)&gt;=PrSettings!$M$7,(ABS($F71-$G71-BZ71+CA71)&lt;=1)*1,IF(AND(CC71,$F71=$G71,$F71&gt;=PrSettings!$M$6),(ABS(BZ71-$F71)&lt;=1)*1,IF(AND(CC71,$F71+$G71&gt;=PrSettings!$M$8),(ABS(BZ71-$F71)+ABS(CA71-$G71)&lt;=1)*1,""))),"")</f>
        <v/>
      </c>
      <c r="CG71" s="289"/>
      <c r="CI71" s="279" t="n">
        <f aca="false">$B71</f>
        <v>3</v>
      </c>
      <c r="CJ71" s="280" t="str">
        <f aca="false">$C71</f>
        <v>Argentina</v>
      </c>
      <c r="CK71" s="281" t="n">
        <f aca="false">$D71</f>
        <v>24</v>
      </c>
      <c r="CL71" s="280" t="str">
        <f aca="false">$E71</f>
        <v>Austria</v>
      </c>
      <c r="CM71" s="284"/>
      <c r="CN71" s="284"/>
      <c r="CO71" s="288"/>
      <c r="CP71" s="281" t="str">
        <f aca="false">IF(($F71&lt;&gt;"")*($G71&lt;&gt;"")*(CM71&lt;&gt;"")*(CN71&lt;&gt;""),($F71&gt;$G71)*(CM71&gt;CN71)+($F71=$G71)*(CM71=CN71)+($F71&lt;$G71)*(CM71&lt;CN71),"")</f>
        <v/>
      </c>
      <c r="CQ71" s="281" t="str">
        <f aca="false">IF((CP71&lt;&gt;""),IF(OR($F71&lt;&gt;$G71,PrSettings!$M$4="●"),(($F71-$G71)=(CM71-CN71))*1,0),"")</f>
        <v/>
      </c>
      <c r="CR71" s="281" t="str">
        <f aca="false">IF((CP71&lt;&gt;""),($F71=CM71)*($G71=CN71),"")</f>
        <v/>
      </c>
      <c r="CS71" s="281" t="str">
        <f aca="false">IF(CP71&lt;&gt;"",IF(ABS($F71-$G71)&gt;=PrSettings!$M$7,(ABS($F71-$G71-CM71+CN71)&lt;=1)*1,IF(AND(CP71,$F71=$G71,$F71&gt;=PrSettings!$M$6),(ABS(CM71-$F71)&lt;=1)*1,IF(AND(CP71,$F71+$G71&gt;=PrSettings!$M$8),(ABS(CM71-$F71)+ABS(CN71-$G71)&lt;=1)*1,""))),"")</f>
        <v/>
      </c>
      <c r="CT71" s="289"/>
      <c r="CV71" s="279" t="n">
        <f aca="false">$B71</f>
        <v>3</v>
      </c>
      <c r="CW71" s="280" t="str">
        <f aca="false">$C71</f>
        <v>Argentina</v>
      </c>
      <c r="CX71" s="281" t="n">
        <f aca="false">$D71</f>
        <v>24</v>
      </c>
      <c r="CY71" s="280" t="str">
        <f aca="false">$E71</f>
        <v>Austria</v>
      </c>
      <c r="CZ71" s="284"/>
      <c r="DA71" s="284"/>
      <c r="DB71" s="288"/>
      <c r="DC71" s="281" t="str">
        <f aca="false">IF(($F71&lt;&gt;"")*($G71&lt;&gt;"")*(CZ71&lt;&gt;"")*(DA71&lt;&gt;""),($F71&gt;$G71)*(CZ71&gt;DA71)+($F71=$G71)*(CZ71=DA71)+($F71&lt;$G71)*(CZ71&lt;DA71),"")</f>
        <v/>
      </c>
      <c r="DD71" s="281" t="str">
        <f aca="false">IF((DC71&lt;&gt;""),IF(OR($F71&lt;&gt;$G71,PrSettings!$M$4="●"),(($F71-$G71)=(CZ71-DA71))*1,0),"")</f>
        <v/>
      </c>
      <c r="DE71" s="281" t="str">
        <f aca="false">IF((DC71&lt;&gt;""),($F71=CZ71)*($G71=DA71),"")</f>
        <v/>
      </c>
      <c r="DF71" s="281" t="str">
        <f aca="false">IF(DC71&lt;&gt;"",IF(ABS($F71-$G71)&gt;=PrSettings!$M$7,(ABS($F71-$G71-CZ71+DA71)&lt;=1)*1,IF(AND(DC71,$F71=$G71,$F71&gt;=PrSettings!$M$6),(ABS(CZ71-$F71)&lt;=1)*1,IF(AND(DC71,$F71+$G71&gt;=PrSettings!$M$8),(ABS(CZ71-$F71)+ABS(DA71-$G71)&lt;=1)*1,""))),"")</f>
        <v/>
      </c>
      <c r="DG71" s="289"/>
      <c r="DI71" s="279" t="n">
        <f aca="false">$B71</f>
        <v>3</v>
      </c>
      <c r="DJ71" s="280" t="str">
        <f aca="false">$C71</f>
        <v>Argentina</v>
      </c>
      <c r="DK71" s="281" t="n">
        <f aca="false">$D71</f>
        <v>24</v>
      </c>
      <c r="DL71" s="280" t="str">
        <f aca="false">$E71</f>
        <v>Austria</v>
      </c>
      <c r="DM71" s="284"/>
      <c r="DN71" s="284"/>
      <c r="DO71" s="288"/>
      <c r="DP71" s="281" t="str">
        <f aca="false">IF(($F71&lt;&gt;"")*($G71&lt;&gt;"")*(DM71&lt;&gt;"")*(DN71&lt;&gt;""),($F71&gt;$G71)*(DM71&gt;DN71)+($F71=$G71)*(DM71=DN71)+($F71&lt;$G71)*(DM71&lt;DN71),"")</f>
        <v/>
      </c>
      <c r="DQ71" s="281" t="str">
        <f aca="false">IF((DP71&lt;&gt;""),IF(OR($F71&lt;&gt;$G71,PrSettings!$M$4="●"),(($F71-$G71)=(DM71-DN71))*1,0),"")</f>
        <v/>
      </c>
      <c r="DR71" s="281" t="str">
        <f aca="false">IF((DP71&lt;&gt;""),($F71=DM71)*($G71=DN71),"")</f>
        <v/>
      </c>
      <c r="DS71" s="281" t="str">
        <f aca="false">IF(DP71&lt;&gt;"",IF(ABS($F71-$G71)&gt;=PrSettings!$M$7,(ABS($F71-$G71-DM71+DN71)&lt;=1)*1,IF(AND(DP71,$F71=$G71,$F71&gt;=PrSettings!$M$6),(ABS(DM71-$F71)&lt;=1)*1,IF(AND(DP71,$F71+$G71&gt;=PrSettings!$M$8),(ABS(DM71-$F71)+ABS(DN71-$G71)&lt;=1)*1,""))),"")</f>
        <v/>
      </c>
      <c r="DT71" s="289"/>
      <c r="DV71" s="279" t="n">
        <f aca="false">$B71</f>
        <v>3</v>
      </c>
      <c r="DW71" s="280" t="str">
        <f aca="false">$C71</f>
        <v>Argentina</v>
      </c>
      <c r="DX71" s="281" t="n">
        <f aca="false">$D71</f>
        <v>24</v>
      </c>
      <c r="DY71" s="280" t="str">
        <f aca="false">$E71</f>
        <v>Austria</v>
      </c>
      <c r="DZ71" s="284"/>
      <c r="EA71" s="284"/>
      <c r="EB71" s="288"/>
      <c r="EC71" s="281" t="str">
        <f aca="false">IF(($F71&lt;&gt;"")*($G71&lt;&gt;"")*(DZ71&lt;&gt;"")*(EA71&lt;&gt;""),($F71&gt;$G71)*(DZ71&gt;EA71)+($F71=$G71)*(DZ71=EA71)+($F71&lt;$G71)*(DZ71&lt;EA71),"")</f>
        <v/>
      </c>
      <c r="ED71" s="281" t="str">
        <f aca="false">IF((EC71&lt;&gt;""),IF(OR($F71&lt;&gt;$G71,PrSettings!$M$4="●"),(($F71-$G71)=(DZ71-EA71))*1,0),"")</f>
        <v/>
      </c>
      <c r="EE71" s="281" t="str">
        <f aca="false">IF((EC71&lt;&gt;""),($F71=DZ71)*($G71=EA71),"")</f>
        <v/>
      </c>
      <c r="EF71" s="281" t="str">
        <f aca="false">IF(EC71&lt;&gt;"",IF(ABS($F71-$G71)&gt;=PrSettings!$M$7,(ABS($F71-$G71-DZ71+EA71)&lt;=1)*1,IF(AND(EC71,$F71=$G71,$F71&gt;=PrSettings!$M$6),(ABS(DZ71-$F71)&lt;=1)*1,IF(AND(EC71,$F71+$G71&gt;=PrSettings!$M$8),(ABS(DZ71-$F71)+ABS(EA71-$G71)&lt;=1)*1,""))),"")</f>
        <v/>
      </c>
      <c r="EG71" s="289"/>
      <c r="EI71" s="279" t="n">
        <f aca="false">$B71</f>
        <v>3</v>
      </c>
      <c r="EJ71" s="280" t="str">
        <f aca="false">$C71</f>
        <v>Argentina</v>
      </c>
      <c r="EK71" s="281" t="n">
        <f aca="false">$D71</f>
        <v>24</v>
      </c>
      <c r="EL71" s="280" t="str">
        <f aca="false">$E71</f>
        <v>Austria</v>
      </c>
      <c r="EM71" s="284"/>
      <c r="EN71" s="284"/>
      <c r="EO71" s="288"/>
      <c r="EP71" s="281" t="str">
        <f aca="false">IF(($F71&lt;&gt;"")*($G71&lt;&gt;"")*(EM71&lt;&gt;"")*(EN71&lt;&gt;""),($F71&gt;$G71)*(EM71&gt;EN71)+($F71=$G71)*(EM71=EN71)+($F71&lt;$G71)*(EM71&lt;EN71),"")</f>
        <v/>
      </c>
      <c r="EQ71" s="281" t="str">
        <f aca="false">IF((EP71&lt;&gt;""),IF(OR($F71&lt;&gt;$G71,PrSettings!$M$4="●"),(($F71-$G71)=(EM71-EN71))*1,0),"")</f>
        <v/>
      </c>
      <c r="ER71" s="281" t="str">
        <f aca="false">IF((EP71&lt;&gt;""),($F71=EM71)*($G71=EN71),"")</f>
        <v/>
      </c>
      <c r="ES71" s="281" t="str">
        <f aca="false">IF(EP71&lt;&gt;"",IF(ABS($F71-$G71)&gt;=PrSettings!$M$7,(ABS($F71-$G71-EM71+EN71)&lt;=1)*1,IF(AND(EP71,$F71=$G71,$F71&gt;=PrSettings!$M$6),(ABS(EM71-$F71)&lt;=1)*1,IF(AND(EP71,$F71+$G71&gt;=PrSettings!$M$8),(ABS(EM71-$F71)+ABS(EN71-$G71)&lt;=1)*1,""))),"")</f>
        <v/>
      </c>
      <c r="ET71" s="289"/>
      <c r="EV71" s="279" t="n">
        <f aca="false">$B71</f>
        <v>3</v>
      </c>
      <c r="EW71" s="280" t="str">
        <f aca="false">$C71</f>
        <v>Argentina</v>
      </c>
      <c r="EX71" s="281" t="n">
        <f aca="false">$D71</f>
        <v>24</v>
      </c>
      <c r="EY71" s="280" t="str">
        <f aca="false">$E71</f>
        <v>Austria</v>
      </c>
      <c r="EZ71" s="284"/>
      <c r="FA71" s="284"/>
      <c r="FB71" s="288"/>
      <c r="FC71" s="281" t="str">
        <f aca="false">IF(($F71&lt;&gt;"")*($G71&lt;&gt;"")*(EZ71&lt;&gt;"")*(FA71&lt;&gt;""),($F71&gt;$G71)*(EZ71&gt;FA71)+($F71=$G71)*(EZ71=FA71)+($F71&lt;$G71)*(EZ71&lt;FA71),"")</f>
        <v/>
      </c>
      <c r="FD71" s="281" t="str">
        <f aca="false">IF((FC71&lt;&gt;""),IF(OR($F71&lt;&gt;$G71,PrSettings!$M$4="●"),(($F71-$G71)=(EZ71-FA71))*1,0),"")</f>
        <v/>
      </c>
      <c r="FE71" s="281" t="str">
        <f aca="false">IF((FC71&lt;&gt;""),($F71=EZ71)*($G71=FA71),"")</f>
        <v/>
      </c>
      <c r="FF71" s="281" t="str">
        <f aca="false">IF(FC71&lt;&gt;"",IF(ABS($F71-$G71)&gt;=PrSettings!$M$7,(ABS($F71-$G71-EZ71+FA71)&lt;=1)*1,IF(AND(FC71,$F71=$G71,$F71&gt;=PrSettings!$M$6),(ABS(EZ71-$F71)&lt;=1)*1,IF(AND(FC71,$F71+$G71&gt;=PrSettings!$M$8),(ABS(EZ71-$F71)+ABS(FA71-$G71)&lt;=1)*1,""))),"")</f>
        <v/>
      </c>
      <c r="FG71" s="289"/>
      <c r="FI71" s="279" t="n">
        <f aca="false">$B71</f>
        <v>3</v>
      </c>
      <c r="FJ71" s="280" t="str">
        <f aca="false">$C71</f>
        <v>Argentina</v>
      </c>
      <c r="FK71" s="281" t="n">
        <f aca="false">$D71</f>
        <v>24</v>
      </c>
      <c r="FL71" s="280" t="str">
        <f aca="false">$E71</f>
        <v>Austria</v>
      </c>
      <c r="FM71" s="284"/>
      <c r="FN71" s="284"/>
      <c r="FO71" s="288"/>
      <c r="FP71" s="281" t="str">
        <f aca="false">IF(($F71&lt;&gt;"")*($G71&lt;&gt;"")*(FM71&lt;&gt;"")*(FN71&lt;&gt;""),($F71&gt;$G71)*(FM71&gt;FN71)+($F71=$G71)*(FM71=FN71)+($F71&lt;$G71)*(FM71&lt;FN71),"")</f>
        <v/>
      </c>
      <c r="FQ71" s="281" t="str">
        <f aca="false">IF((FP71&lt;&gt;""),IF(OR($F71&lt;&gt;$G71,PrSettings!$M$4="●"),(($F71-$G71)=(FM71-FN71))*1,0),"")</f>
        <v/>
      </c>
      <c r="FR71" s="281" t="str">
        <f aca="false">IF((FP71&lt;&gt;""),($F71=FM71)*($G71=FN71),"")</f>
        <v/>
      </c>
      <c r="FS71" s="281" t="str">
        <f aca="false">IF(FP71&lt;&gt;"",IF(ABS($F71-$G71)&gt;=PrSettings!$M$7,(ABS($F71-$G71-FM71+FN71)&lt;=1)*1,IF(AND(FP71,$F71=$G71,$F71&gt;=PrSettings!$M$6),(ABS(FM71-$F71)&lt;=1)*1,IF(AND(FP71,$F71+$G71&gt;=PrSettings!$M$8),(ABS(FM71-$F71)+ABS(FN71-$G71)&lt;=1)*1,""))),"")</f>
        <v/>
      </c>
      <c r="FT71" s="289"/>
      <c r="FV71" s="279" t="n">
        <f aca="false">$B71</f>
        <v>3</v>
      </c>
      <c r="FW71" s="280" t="str">
        <f aca="false">$C71</f>
        <v>Argentina</v>
      </c>
      <c r="FX71" s="281" t="n">
        <f aca="false">$D71</f>
        <v>24</v>
      </c>
      <c r="FY71" s="280" t="str">
        <f aca="false">$E71</f>
        <v>Austria</v>
      </c>
      <c r="FZ71" s="284"/>
      <c r="GA71" s="284"/>
      <c r="GB71" s="288"/>
      <c r="GC71" s="281" t="str">
        <f aca="false">IF(($F71&lt;&gt;"")*($G71&lt;&gt;"")*(FZ71&lt;&gt;"")*(GA71&lt;&gt;""),($F71&gt;$G71)*(FZ71&gt;GA71)+($F71=$G71)*(FZ71=GA71)+($F71&lt;$G71)*(FZ71&lt;GA71),"")</f>
        <v/>
      </c>
      <c r="GD71" s="281" t="str">
        <f aca="false">IF((GC71&lt;&gt;""),IF(OR($F71&lt;&gt;$G71,PrSettings!$M$4="●"),(($F71-$G71)=(FZ71-GA71))*1,0),"")</f>
        <v/>
      </c>
      <c r="GE71" s="281" t="str">
        <f aca="false">IF((GC71&lt;&gt;""),($F71=FZ71)*($G71=GA71),"")</f>
        <v/>
      </c>
      <c r="GF71" s="281" t="str">
        <f aca="false">IF(GC71&lt;&gt;"",IF(ABS($F71-$G71)&gt;=PrSettings!$M$7,(ABS($F71-$G71-FZ71+GA71)&lt;=1)*1,IF(AND(GC71,$F71=$G71,$F71&gt;=PrSettings!$M$6),(ABS(FZ71-$F71)&lt;=1)*1,IF(AND(GC71,$F71+$G71&gt;=PrSettings!$M$8),(ABS(FZ71-$F71)+ABS(GA71-$G71)&lt;=1)*1,""))),"")</f>
        <v/>
      </c>
      <c r="GG71" s="289"/>
      <c r="GI71" s="279" t="n">
        <f aca="false">$B71</f>
        <v>3</v>
      </c>
      <c r="GJ71" s="280" t="str">
        <f aca="false">$C71</f>
        <v>Argentina</v>
      </c>
      <c r="GK71" s="281" t="n">
        <f aca="false">$D71</f>
        <v>24</v>
      </c>
      <c r="GL71" s="280" t="str">
        <f aca="false">$E71</f>
        <v>Austria</v>
      </c>
      <c r="GM71" s="284"/>
      <c r="GN71" s="284"/>
      <c r="GO71" s="288"/>
      <c r="GP71" s="281" t="str">
        <f aca="false">IF(($F71&lt;&gt;"")*($G71&lt;&gt;"")*(GM71&lt;&gt;"")*(GN71&lt;&gt;""),($F71&gt;$G71)*(GM71&gt;GN71)+($F71=$G71)*(GM71=GN71)+($F71&lt;$G71)*(GM71&lt;GN71),"")</f>
        <v/>
      </c>
      <c r="GQ71" s="281" t="str">
        <f aca="false">IF((GP71&lt;&gt;""),IF(OR($F71&lt;&gt;$G71,PrSettings!$M$4="●"),(($F71-$G71)=(GM71-GN71))*1,0),"")</f>
        <v/>
      </c>
      <c r="GR71" s="281" t="str">
        <f aca="false">IF((GP71&lt;&gt;""),($F71=GM71)*($G71=GN71),"")</f>
        <v/>
      </c>
      <c r="GS71" s="281" t="str">
        <f aca="false">IF(GP71&lt;&gt;"",IF(ABS($F71-$G71)&gt;=PrSettings!$M$7,(ABS($F71-$G71-GM71+GN71)&lt;=1)*1,IF(AND(GP71,$F71=$G71,$F71&gt;=PrSettings!$M$6),(ABS(GM71-$F71)&lt;=1)*1,IF(AND(GP71,$F71+$G71&gt;=PrSettings!$M$8),(ABS(GM71-$F71)+ABS(GN71-$G71)&lt;=1)*1,""))),"")</f>
        <v/>
      </c>
      <c r="GT71" s="289"/>
      <c r="GV71" s="279" t="n">
        <f aca="false">$B71</f>
        <v>3</v>
      </c>
      <c r="GW71" s="280" t="str">
        <f aca="false">$C71</f>
        <v>Argentina</v>
      </c>
      <c r="GX71" s="281" t="n">
        <f aca="false">$D71</f>
        <v>24</v>
      </c>
      <c r="GY71" s="280" t="str">
        <f aca="false">$E71</f>
        <v>Austria</v>
      </c>
      <c r="GZ71" s="284"/>
      <c r="HA71" s="284"/>
      <c r="HB71" s="288"/>
      <c r="HC71" s="281" t="str">
        <f aca="false">IF(($F71&lt;&gt;"")*($G71&lt;&gt;"")*(GZ71&lt;&gt;"")*(HA71&lt;&gt;""),($F71&gt;$G71)*(GZ71&gt;HA71)+($F71=$G71)*(GZ71=HA71)+($F71&lt;$G71)*(GZ71&lt;HA71),"")</f>
        <v/>
      </c>
      <c r="HD71" s="281" t="str">
        <f aca="false">IF((HC71&lt;&gt;""),IF(OR($F71&lt;&gt;$G71,PrSettings!$M$4="●"),(($F71-$G71)=(GZ71-HA71))*1,0),"")</f>
        <v/>
      </c>
      <c r="HE71" s="281" t="str">
        <f aca="false">IF((HC71&lt;&gt;""),($F71=GZ71)*($G71=HA71),"")</f>
        <v/>
      </c>
      <c r="HF71" s="281" t="str">
        <f aca="false">IF(HC71&lt;&gt;"",IF(ABS($F71-$G71)&gt;=PrSettings!$M$7,(ABS($F71-$G71-GZ71+HA71)&lt;=1)*1,IF(AND(HC71,$F71=$G71,$F71&gt;=PrSettings!$M$6),(ABS(GZ71-$F71)&lt;=1)*1,IF(AND(HC71,$F71+$G71&gt;=PrSettings!$M$8),(ABS(GZ71-$F71)+ABS(HA71-$G71)&lt;=1)*1,""))),"")</f>
        <v/>
      </c>
      <c r="HG71" s="289"/>
      <c r="HI71" s="279" t="n">
        <f aca="false">$B71</f>
        <v>3</v>
      </c>
      <c r="HJ71" s="280" t="str">
        <f aca="false">$C71</f>
        <v>Argentina</v>
      </c>
      <c r="HK71" s="281" t="n">
        <f aca="false">$D71</f>
        <v>24</v>
      </c>
      <c r="HL71" s="280" t="str">
        <f aca="false">$E71</f>
        <v>Austria</v>
      </c>
      <c r="HM71" s="284"/>
      <c r="HN71" s="284"/>
      <c r="HO71" s="288"/>
      <c r="HP71" s="281" t="str">
        <f aca="false">IF(($F71&lt;&gt;"")*($G71&lt;&gt;"")*(HM71&lt;&gt;"")*(HN71&lt;&gt;""),($F71&gt;$G71)*(HM71&gt;HN71)+($F71=$G71)*(HM71=HN71)+($F71&lt;$G71)*(HM71&lt;HN71),"")</f>
        <v/>
      </c>
      <c r="HQ71" s="281" t="str">
        <f aca="false">IF((HP71&lt;&gt;""),IF(OR($F71&lt;&gt;$G71,PrSettings!$M$4="●"),(($F71-$G71)=(HM71-HN71))*1,0),"")</f>
        <v/>
      </c>
      <c r="HR71" s="281" t="str">
        <f aca="false">IF((HP71&lt;&gt;""),($F71=HM71)*($G71=HN71),"")</f>
        <v/>
      </c>
      <c r="HS71" s="281" t="str">
        <f aca="false">IF(HP71&lt;&gt;"",IF(ABS($F71-$G71)&gt;=PrSettings!$M$7,(ABS($F71-$G71-HM71+HN71)&lt;=1)*1,IF(AND(HP71,$F71=$G71,$F71&gt;=PrSettings!$M$6),(ABS(HM71-$F71)&lt;=1)*1,IF(AND(HP71,$F71+$G71&gt;=PrSettings!$M$8),(ABS(HM71-$F71)+ABS(HN71-$G71)&lt;=1)*1,""))),"")</f>
        <v/>
      </c>
      <c r="HT71" s="289"/>
      <c r="HV71" s="279" t="n">
        <f aca="false">$B71</f>
        <v>3</v>
      </c>
      <c r="HW71" s="280" t="str">
        <f aca="false">$C71</f>
        <v>Argentina</v>
      </c>
      <c r="HX71" s="281" t="n">
        <f aca="false">$D71</f>
        <v>24</v>
      </c>
      <c r="HY71" s="280" t="str">
        <f aca="false">$E71</f>
        <v>Austria</v>
      </c>
      <c r="HZ71" s="284"/>
      <c r="IA71" s="284"/>
      <c r="IB71" s="288"/>
      <c r="IC71" s="281" t="str">
        <f aca="false">IF(($F71&lt;&gt;"")*($G71&lt;&gt;"")*(HZ71&lt;&gt;"")*(IA71&lt;&gt;""),($F71&gt;$G71)*(HZ71&gt;IA71)+($F71=$G71)*(HZ71=IA71)+($F71&lt;$G71)*(HZ71&lt;IA71),"")</f>
        <v/>
      </c>
      <c r="ID71" s="281" t="str">
        <f aca="false">IF((IC71&lt;&gt;""),IF(OR($F71&lt;&gt;$G71,PrSettings!$M$4="●"),(($F71-$G71)=(HZ71-IA71))*1,0),"")</f>
        <v/>
      </c>
      <c r="IE71" s="281" t="str">
        <f aca="false">IF((IC71&lt;&gt;""),($F71=HZ71)*($G71=IA71),"")</f>
        <v/>
      </c>
      <c r="IF71" s="281" t="str">
        <f aca="false">IF(IC71&lt;&gt;"",IF(ABS($F71-$G71)&gt;=PrSettings!$M$7,(ABS($F71-$G71-HZ71+IA71)&lt;=1)*1,IF(AND(IC71,$F71=$G71,$F71&gt;=PrSettings!$M$6),(ABS(HZ71-$F71)&lt;=1)*1,IF(AND(IC71,$F71+$G71&gt;=PrSettings!$M$8),(ABS(HZ71-$F71)+ABS(IA71-$G71)&lt;=1)*1,""))),"")</f>
        <v/>
      </c>
      <c r="IG71" s="289"/>
      <c r="II71" s="279" t="n">
        <f aca="false">$B71</f>
        <v>3</v>
      </c>
      <c r="IJ71" s="280" t="str">
        <f aca="false">$C71</f>
        <v>Argentina</v>
      </c>
      <c r="IK71" s="281" t="n">
        <f aca="false">$D71</f>
        <v>24</v>
      </c>
      <c r="IL71" s="280" t="str">
        <f aca="false">$E71</f>
        <v>Austria</v>
      </c>
      <c r="IM71" s="284"/>
      <c r="IN71" s="284"/>
      <c r="IO71" s="288"/>
      <c r="IP71" s="281" t="str">
        <f aca="false">IF(($F71&lt;&gt;"")*($G71&lt;&gt;"")*(IM71&lt;&gt;"")*(IN71&lt;&gt;""),($F71&gt;$G71)*(IM71&gt;IN71)+($F71=$G71)*(IM71=IN71)+($F71&lt;$G71)*(IM71&lt;IN71),"")</f>
        <v/>
      </c>
      <c r="IQ71" s="281" t="str">
        <f aca="false">IF((IP71&lt;&gt;""),IF(OR($F71&lt;&gt;$G71,PrSettings!$M$4="●"),(($F71-$G71)=(IM71-IN71))*1,0),"")</f>
        <v/>
      </c>
      <c r="IR71" s="281" t="str">
        <f aca="false">IF((IP71&lt;&gt;""),($F71=IM71)*($G71=IN71),"")</f>
        <v/>
      </c>
      <c r="IS71" s="281" t="str">
        <f aca="false">IF(IP71&lt;&gt;"",IF(ABS($F71-$G71)&gt;=PrSettings!$M$7,(ABS($F71-$G71-IM71+IN71)&lt;=1)*1,IF(AND(IP71,$F71=$G71,$F71&gt;=PrSettings!$M$6),(ABS(IM71-$F71)&lt;=1)*1,IF(AND(IP71,$F71+$G71&gt;=PrSettings!$M$8),(ABS(IM71-$F71)+ABS(IN71-$G71)&lt;=1)*1,""))),"")</f>
        <v/>
      </c>
      <c r="IT71" s="289"/>
      <c r="IV71" s="279" t="n">
        <f aca="false">$B71</f>
        <v>3</v>
      </c>
      <c r="IW71" s="280" t="str">
        <f aca="false">$C71</f>
        <v>Argentina</v>
      </c>
      <c r="IX71" s="281" t="n">
        <f aca="false">$D71</f>
        <v>24</v>
      </c>
      <c r="IY71" s="280" t="str">
        <f aca="false">$E71</f>
        <v>Austria</v>
      </c>
      <c r="IZ71" s="284"/>
      <c r="JA71" s="284"/>
      <c r="JB71" s="288"/>
      <c r="JC71" s="281" t="str">
        <f aca="false">IF(($F71&lt;&gt;"")*($G71&lt;&gt;"")*(IZ71&lt;&gt;"")*(JA71&lt;&gt;""),($F71&gt;$G71)*(IZ71&gt;JA71)+($F71=$G71)*(IZ71=JA71)+($F71&lt;$G71)*(IZ71&lt;JA71),"")</f>
        <v/>
      </c>
      <c r="JD71" s="281" t="str">
        <f aca="false">IF((JC71&lt;&gt;""),IF(OR($F71&lt;&gt;$G71,PrSettings!$M$4="●"),(($F71-$G71)=(IZ71-JA71))*1,0),"")</f>
        <v/>
      </c>
      <c r="JE71" s="281" t="str">
        <f aca="false">IF((JC71&lt;&gt;""),($F71=IZ71)*($G71=JA71),"")</f>
        <v/>
      </c>
      <c r="JF71" s="281" t="str">
        <f aca="false">IF(JC71&lt;&gt;"",IF(ABS($F71-$G71)&gt;=PrSettings!$M$7,(ABS($F71-$G71-IZ71+JA71)&lt;=1)*1,IF(AND(JC71,$F71=$G71,$F71&gt;=PrSettings!$M$6),(ABS(IZ71-$F71)&lt;=1)*1,IF(AND(JC71,$F71+$G71&gt;=PrSettings!$M$8),(ABS(IZ71-$F71)+ABS(JA71-$G71)&lt;=1)*1,""))),"")</f>
        <v/>
      </c>
      <c r="JG71" s="289"/>
      <c r="JI71" s="279" t="n">
        <f aca="false">$B71</f>
        <v>3</v>
      </c>
      <c r="JJ71" s="280" t="str">
        <f aca="false">$C71</f>
        <v>Argentina</v>
      </c>
      <c r="JK71" s="281" t="n">
        <f aca="false">$D71</f>
        <v>24</v>
      </c>
      <c r="JL71" s="280" t="str">
        <f aca="false">$E71</f>
        <v>Austria</v>
      </c>
      <c r="JM71" s="284"/>
      <c r="JN71" s="284"/>
      <c r="JO71" s="288"/>
      <c r="JP71" s="281" t="str">
        <f aca="false">IF(($F71&lt;&gt;"")*($G71&lt;&gt;"")*(JM71&lt;&gt;"")*(JN71&lt;&gt;""),($F71&gt;$G71)*(JM71&gt;JN71)+($F71=$G71)*(JM71=JN71)+($F71&lt;$G71)*(JM71&lt;JN71),"")</f>
        <v/>
      </c>
      <c r="JQ71" s="281" t="str">
        <f aca="false">IF((JP71&lt;&gt;""),IF(OR($F71&lt;&gt;$G71,PrSettings!$M$4="●"),(($F71-$G71)=(JM71-JN71))*1,0),"")</f>
        <v/>
      </c>
      <c r="JR71" s="281" t="str">
        <f aca="false">IF((JP71&lt;&gt;""),($F71=JM71)*($G71=JN71),"")</f>
        <v/>
      </c>
      <c r="JS71" s="281" t="str">
        <f aca="false">IF(JP71&lt;&gt;"",IF(ABS($F71-$G71)&gt;=PrSettings!$M$7,(ABS($F71-$G71-JM71+JN71)&lt;=1)*1,IF(AND(JP71,$F71=$G71,$F71&gt;=PrSettings!$M$6),(ABS(JM71-$F71)&lt;=1)*1,IF(AND(JP71,$F71+$G71&gt;=PrSettings!$M$8),(ABS(JM71-$F71)+ABS(JN71-$G71)&lt;=1)*1,""))),"")</f>
        <v/>
      </c>
      <c r="JT71" s="289"/>
      <c r="JV71" s="279" t="n">
        <f aca="false">$B71</f>
        <v>3</v>
      </c>
      <c r="JW71" s="280" t="str">
        <f aca="false">$C71</f>
        <v>Argentina</v>
      </c>
      <c r="JX71" s="281" t="n">
        <f aca="false">$D71</f>
        <v>24</v>
      </c>
      <c r="JY71" s="280" t="str">
        <f aca="false">$E71</f>
        <v>Austria</v>
      </c>
      <c r="JZ71" s="284"/>
      <c r="KA71" s="284"/>
      <c r="KB71" s="288"/>
      <c r="KC71" s="281" t="str">
        <f aca="false">IF(($F71&lt;&gt;"")*($G71&lt;&gt;"")*(JZ71&lt;&gt;"")*(KA71&lt;&gt;""),($F71&gt;$G71)*(JZ71&gt;KA71)+($F71=$G71)*(JZ71=KA71)+($F71&lt;$G71)*(JZ71&lt;KA71),"")</f>
        <v/>
      </c>
      <c r="KD71" s="281" t="str">
        <f aca="false">IF((KC71&lt;&gt;""),IF(OR($F71&lt;&gt;$G71,PrSettings!$M$4="●"),(($F71-$G71)=(JZ71-KA71))*1,0),"")</f>
        <v/>
      </c>
      <c r="KE71" s="281" t="str">
        <f aca="false">IF((KC71&lt;&gt;""),($F71=JZ71)*($G71=KA71),"")</f>
        <v/>
      </c>
      <c r="KF71" s="281" t="str">
        <f aca="false">IF(KC71&lt;&gt;"",IF(ABS($F71-$G71)&gt;=PrSettings!$M$7,(ABS($F71-$G71-JZ71+KA71)&lt;=1)*1,IF(AND(KC71,$F71=$G71,$F71&gt;=PrSettings!$M$6),(ABS(JZ71-$F71)&lt;=1)*1,IF(AND(KC71,$F71+$G71&gt;=PrSettings!$M$8),(ABS(JZ71-$F71)+ABS(KA71-$G71)&lt;=1)*1,""))),"")</f>
        <v/>
      </c>
      <c r="KG71" s="289"/>
      <c r="KI71" s="279" t="n">
        <f aca="false">$B71</f>
        <v>3</v>
      </c>
      <c r="KJ71" s="280" t="str">
        <f aca="false">$C71</f>
        <v>Argentina</v>
      </c>
      <c r="KK71" s="281" t="n">
        <f aca="false">$D71</f>
        <v>24</v>
      </c>
      <c r="KL71" s="280" t="str">
        <f aca="false">$E71</f>
        <v>Austria</v>
      </c>
      <c r="KM71" s="284"/>
      <c r="KN71" s="284"/>
      <c r="KO71" s="288"/>
      <c r="KP71" s="281" t="str">
        <f aca="false">IF(($F71&lt;&gt;"")*($G71&lt;&gt;"")*(KM71&lt;&gt;"")*(KN71&lt;&gt;""),($F71&gt;$G71)*(KM71&gt;KN71)+($F71=$G71)*(KM71=KN71)+($F71&lt;$G71)*(KM71&lt;KN71),"")</f>
        <v/>
      </c>
      <c r="KQ71" s="281" t="str">
        <f aca="false">IF((KP71&lt;&gt;""),IF(OR($F71&lt;&gt;$G71,PrSettings!$M$4="●"),(($F71-$G71)=(KM71-KN71))*1,0),"")</f>
        <v/>
      </c>
      <c r="KR71" s="281" t="str">
        <f aca="false">IF((KP71&lt;&gt;""),($F71=KM71)*($G71=KN71),"")</f>
        <v/>
      </c>
      <c r="KS71" s="281" t="str">
        <f aca="false">IF(KP71&lt;&gt;"",IF(ABS($F71-$G71)&gt;=PrSettings!$M$7,(ABS($F71-$G71-KM71+KN71)&lt;=1)*1,IF(AND(KP71,$F71=$G71,$F71&gt;=PrSettings!$M$6),(ABS(KM71-$F71)&lt;=1)*1,IF(AND(KP71,$F71+$G71&gt;=PrSettings!$M$8),(ABS(KM71-$F71)+ABS(KN71-$G71)&lt;=1)*1,""))),"")</f>
        <v/>
      </c>
      <c r="KT71" s="289"/>
      <c r="KV71" s="279" t="n">
        <f aca="false">$B71</f>
        <v>3</v>
      </c>
      <c r="KW71" s="280" t="str">
        <f aca="false">$C71</f>
        <v>Argentina</v>
      </c>
      <c r="KX71" s="281" t="n">
        <f aca="false">$D71</f>
        <v>24</v>
      </c>
      <c r="KY71" s="280" t="str">
        <f aca="false">$E71</f>
        <v>Austria</v>
      </c>
      <c r="KZ71" s="284"/>
      <c r="LA71" s="284"/>
      <c r="LB71" s="288"/>
      <c r="LC71" s="281" t="str">
        <f aca="false">IF(($F71&lt;&gt;"")*($G71&lt;&gt;"")*(KZ71&lt;&gt;"")*(LA71&lt;&gt;""),($F71&gt;$G71)*(KZ71&gt;LA71)+($F71=$G71)*(KZ71=LA71)+($F71&lt;$G71)*(KZ71&lt;LA71),"")</f>
        <v/>
      </c>
      <c r="LD71" s="281" t="str">
        <f aca="false">IF((LC71&lt;&gt;""),IF(OR($F71&lt;&gt;$G71,PrSettings!$M$4="●"),(($F71-$G71)=(KZ71-LA71))*1,0),"")</f>
        <v/>
      </c>
      <c r="LE71" s="281" t="str">
        <f aca="false">IF((LC71&lt;&gt;""),($F71=KZ71)*($G71=LA71),"")</f>
        <v/>
      </c>
      <c r="LF71" s="281" t="str">
        <f aca="false">IF(LC71&lt;&gt;"",IF(ABS($F71-$G71)&gt;=PrSettings!$M$7,(ABS($F71-$G71-KZ71+LA71)&lt;=1)*1,IF(AND(LC71,$F71=$G71,$F71&gt;=PrSettings!$M$6),(ABS(KZ71-$F71)&lt;=1)*1,IF(AND(LC71,$F71+$G71&gt;=PrSettings!$M$8),(ABS(KZ71-$F71)+ABS(LA71-$G71)&lt;=1)*1,""))),"")</f>
        <v/>
      </c>
      <c r="LG71" s="289"/>
      <c r="LI71" s="279" t="n">
        <f aca="false">$B71</f>
        <v>3</v>
      </c>
      <c r="LJ71" s="280" t="str">
        <f aca="false">$C71</f>
        <v>Argentina</v>
      </c>
      <c r="LK71" s="281" t="n">
        <f aca="false">$D71</f>
        <v>24</v>
      </c>
      <c r="LL71" s="280" t="str">
        <f aca="false">$E71</f>
        <v>Austria</v>
      </c>
      <c r="LM71" s="284"/>
      <c r="LN71" s="284"/>
      <c r="LO71" s="288"/>
      <c r="LP71" s="281" t="str">
        <f aca="false">IF(($F71&lt;&gt;"")*($G71&lt;&gt;"")*(LM71&lt;&gt;"")*(LN71&lt;&gt;""),($F71&gt;$G71)*(LM71&gt;LN71)+($F71=$G71)*(LM71=LN71)+($F71&lt;$G71)*(LM71&lt;LN71),"")</f>
        <v/>
      </c>
      <c r="LQ71" s="281" t="str">
        <f aca="false">IF((LP71&lt;&gt;""),IF(OR($F71&lt;&gt;$G71,PrSettings!$M$4="●"),(($F71-$G71)=(LM71-LN71))*1,0),"")</f>
        <v/>
      </c>
      <c r="LR71" s="281" t="str">
        <f aca="false">IF((LP71&lt;&gt;""),($F71=LM71)*($G71=LN71),"")</f>
        <v/>
      </c>
      <c r="LS71" s="281" t="str">
        <f aca="false">IF(LP71&lt;&gt;"",IF(ABS($F71-$G71)&gt;=PrSettings!$M$7,(ABS($F71-$G71-LM71+LN71)&lt;=1)*1,IF(AND(LP71,$F71=$G71,$F71&gt;=PrSettings!$M$6),(ABS(LM71-$F71)&lt;=1)*1,IF(AND(LP71,$F71+$G71&gt;=PrSettings!$M$8),(ABS(LM71-$F71)+ABS(LN71-$G71)&lt;=1)*1,""))),"")</f>
        <v/>
      </c>
      <c r="LT71" s="289"/>
      <c r="LV71" s="279" t="n">
        <f aca="false">$B71</f>
        <v>3</v>
      </c>
      <c r="LW71" s="280" t="str">
        <f aca="false">$C71</f>
        <v>Argentina</v>
      </c>
      <c r="LX71" s="281" t="n">
        <f aca="false">$D71</f>
        <v>24</v>
      </c>
      <c r="LY71" s="280" t="str">
        <f aca="false">$E71</f>
        <v>Austria</v>
      </c>
      <c r="LZ71" s="284"/>
      <c r="MA71" s="284"/>
      <c r="MB71" s="288"/>
      <c r="MC71" s="281" t="str">
        <f aca="false">IF(($F71&lt;&gt;"")*($G71&lt;&gt;"")*(LZ71&lt;&gt;"")*(MA71&lt;&gt;""),($F71&gt;$G71)*(LZ71&gt;MA71)+($F71=$G71)*(LZ71=MA71)+($F71&lt;$G71)*(LZ71&lt;MA71),"")</f>
        <v/>
      </c>
      <c r="MD71" s="281" t="str">
        <f aca="false">IF((MC71&lt;&gt;""),IF(OR($F71&lt;&gt;$G71,PrSettings!$M$4="●"),(($F71-$G71)=(LZ71-MA71))*1,0),"")</f>
        <v/>
      </c>
      <c r="ME71" s="281" t="str">
        <f aca="false">IF((MC71&lt;&gt;""),($F71=LZ71)*($G71=MA71),"")</f>
        <v/>
      </c>
      <c r="MF71" s="281" t="str">
        <f aca="false">IF(MC71&lt;&gt;"",IF(ABS($F71-$G71)&gt;=PrSettings!$M$7,(ABS($F71-$G71-LZ71+MA71)&lt;=1)*1,IF(AND(MC71,$F71=$G71,$F71&gt;=PrSettings!$M$6),(ABS(LZ71-$F71)&lt;=1)*1,IF(AND(MC71,$F71+$G71&gt;=PrSettings!$M$8),(ABS(LZ71-$F71)+ABS(MA71-$G71)&lt;=1)*1,""))),"")</f>
        <v/>
      </c>
      <c r="MG71" s="289"/>
    </row>
    <row r="72" customFormat="false" ht="15.75" hidden="false" customHeight="false" outlineLevel="0" collapsed="false">
      <c r="B72" s="279" t="n">
        <f aca="false">INDEX(Groups!$C$7:$C$65,MATCH(C72,Groups!$D$7:$D$65,0))</f>
        <v>63</v>
      </c>
      <c r="C72" s="280" t="str">
        <f aca="false">CalcJ!$P$25</f>
        <v>Jordan</v>
      </c>
      <c r="D72" s="281" t="n">
        <f aca="false">INDEX(Groups!$C$7:$C$65,MATCH(E72,Groups!$D$7:$D$65,0))</f>
        <v>28</v>
      </c>
      <c r="E72" s="280" t="str">
        <f aca="false">CalcJ!$Q$25</f>
        <v>Algeria</v>
      </c>
      <c r="F72" s="282" t="n">
        <f aca="false">CalcJ!$R$25</f>
        <v>0</v>
      </c>
      <c r="G72" s="283" t="n">
        <f aca="false">CalcJ!$S$25</f>
        <v>2</v>
      </c>
      <c r="I72" s="279" t="n">
        <f aca="false">$B72</f>
        <v>63</v>
      </c>
      <c r="J72" s="280" t="str">
        <f aca="false">$C72</f>
        <v>Jordan</v>
      </c>
      <c r="K72" s="281" t="n">
        <f aca="false">$D72</f>
        <v>28</v>
      </c>
      <c r="L72" s="280" t="str">
        <f aca="false">$E72</f>
        <v>Algeria</v>
      </c>
      <c r="M72" s="284"/>
      <c r="N72" s="284"/>
      <c r="O72" s="288"/>
      <c r="P72" s="281" t="str">
        <f aca="false">IF(($F72&lt;&gt;"")*($G72&lt;&gt;"")*(M72&lt;&gt;"")*(N72&lt;&gt;""),($F72&gt;$G72)*(M72&gt;N72)+($F72=$G72)*(M72=N72)+($F72&lt;$G72)*(M72&lt;N72),"")</f>
        <v/>
      </c>
      <c r="Q72" s="281" t="str">
        <f aca="false">IF((P72&lt;&gt;""),IF(OR($F72&lt;&gt;$G72,PrSettings!$M$4="●"),(($F72-$G72)=(M72-N72))*1,0),"")</f>
        <v/>
      </c>
      <c r="R72" s="281" t="str">
        <f aca="false">IF((P72&lt;&gt;""),($F72=M72)*($G72=N72),"")</f>
        <v/>
      </c>
      <c r="S72" s="281" t="str">
        <f aca="false">IF(P72&lt;&gt;"",IF(ABS($F72-$G72)&gt;=PrSettings!$M$7,(ABS($F72-$G72-M72+N72)&lt;=1)*1,IF(AND(P72,$F72=$G72,$F72&gt;=PrSettings!$M$6),(ABS(M72-$F72)&lt;=1)*1,IF(AND(P72,$F72+$G72&gt;=PrSettings!$M$8),(ABS(M72-$F72)+ABS(N72-$G72)&lt;=1)*1,""))),"")</f>
        <v/>
      </c>
      <c r="T72" s="289"/>
      <c r="V72" s="279" t="n">
        <f aca="false">$B72</f>
        <v>63</v>
      </c>
      <c r="W72" s="280" t="str">
        <f aca="false">$C72</f>
        <v>Jordan</v>
      </c>
      <c r="X72" s="281" t="n">
        <f aca="false">$D72</f>
        <v>28</v>
      </c>
      <c r="Y72" s="280" t="str">
        <f aca="false">$E72</f>
        <v>Algeria</v>
      </c>
      <c r="Z72" s="284"/>
      <c r="AA72" s="284"/>
      <c r="AB72" s="288"/>
      <c r="AC72" s="281" t="str">
        <f aca="false">IF(($F72&lt;&gt;"")*($G72&lt;&gt;"")*(Z72&lt;&gt;"")*(AA72&lt;&gt;""),($F72&gt;$G72)*(Z72&gt;AA72)+($F72=$G72)*(Z72=AA72)+($F72&lt;$G72)*(Z72&lt;AA72),"")</f>
        <v/>
      </c>
      <c r="AD72" s="281" t="str">
        <f aca="false">IF((AC72&lt;&gt;""),IF(OR($F72&lt;&gt;$G72,PrSettings!$M$4="●"),(($F72-$G72)=(Z72-AA72))*1,0),"")</f>
        <v/>
      </c>
      <c r="AE72" s="281" t="str">
        <f aca="false">IF((AC72&lt;&gt;""),($F72=Z72)*($G72=AA72),"")</f>
        <v/>
      </c>
      <c r="AF72" s="281" t="str">
        <f aca="false">IF(AC72&lt;&gt;"",IF(ABS($F72-$G72)&gt;=PrSettings!$M$7,(ABS($F72-$G72-Z72+AA72)&lt;=1)*1,IF(AND(AC72,$F72=$G72,$F72&gt;=PrSettings!$M$6),(ABS(Z72-$F72)&lt;=1)*1,IF(AND(AC72,$F72+$G72&gt;=PrSettings!$M$8),(ABS(Z72-$F72)+ABS(AA72-$G72)&lt;=1)*1,""))),"")</f>
        <v/>
      </c>
      <c r="AG72" s="289"/>
      <c r="AI72" s="279" t="n">
        <f aca="false">$B72</f>
        <v>63</v>
      </c>
      <c r="AJ72" s="280" t="str">
        <f aca="false">$C72</f>
        <v>Jordan</v>
      </c>
      <c r="AK72" s="281" t="n">
        <f aca="false">$D72</f>
        <v>28</v>
      </c>
      <c r="AL72" s="280" t="str">
        <f aca="false">$E72</f>
        <v>Algeria</v>
      </c>
      <c r="AM72" s="284"/>
      <c r="AN72" s="284"/>
      <c r="AO72" s="288"/>
      <c r="AP72" s="281" t="str">
        <f aca="false">IF(($F72&lt;&gt;"")*($G72&lt;&gt;"")*(AM72&lt;&gt;"")*(AN72&lt;&gt;""),($F72&gt;$G72)*(AM72&gt;AN72)+($F72=$G72)*(AM72=AN72)+($F72&lt;$G72)*(AM72&lt;AN72),"")</f>
        <v/>
      </c>
      <c r="AQ72" s="281" t="str">
        <f aca="false">IF((AP72&lt;&gt;""),IF(OR($F72&lt;&gt;$G72,PrSettings!$M$4="●"),(($F72-$G72)=(AM72-AN72))*1,0),"")</f>
        <v/>
      </c>
      <c r="AR72" s="281" t="str">
        <f aca="false">IF((AP72&lt;&gt;""),($F72=AM72)*($G72=AN72),"")</f>
        <v/>
      </c>
      <c r="AS72" s="281" t="str">
        <f aca="false">IF(AP72&lt;&gt;"",IF(ABS($F72-$G72)&gt;=PrSettings!$M$7,(ABS($F72-$G72-AM72+AN72)&lt;=1)*1,IF(AND(AP72,$F72=$G72,$F72&gt;=PrSettings!$M$6),(ABS(AM72-$F72)&lt;=1)*1,IF(AND(AP72,$F72+$G72&gt;=PrSettings!$M$8),(ABS(AM72-$F72)+ABS(AN72-$G72)&lt;=1)*1,""))),"")</f>
        <v/>
      </c>
      <c r="AT72" s="289"/>
      <c r="AV72" s="279" t="n">
        <f aca="false">$B72</f>
        <v>63</v>
      </c>
      <c r="AW72" s="280" t="str">
        <f aca="false">$C72</f>
        <v>Jordan</v>
      </c>
      <c r="AX72" s="281" t="n">
        <f aca="false">$D72</f>
        <v>28</v>
      </c>
      <c r="AY72" s="280" t="str">
        <f aca="false">$E72</f>
        <v>Algeria</v>
      </c>
      <c r="AZ72" s="284"/>
      <c r="BA72" s="284"/>
      <c r="BB72" s="288"/>
      <c r="BC72" s="281" t="str">
        <f aca="false">IF(($F72&lt;&gt;"")*($G72&lt;&gt;"")*(AZ72&lt;&gt;"")*(BA72&lt;&gt;""),($F72&gt;$G72)*(AZ72&gt;BA72)+($F72=$G72)*(AZ72=BA72)+($F72&lt;$G72)*(AZ72&lt;BA72),"")</f>
        <v/>
      </c>
      <c r="BD72" s="281" t="str">
        <f aca="false">IF((BC72&lt;&gt;""),IF(OR($F72&lt;&gt;$G72,PrSettings!$M$4="●"),(($F72-$G72)=(AZ72-BA72))*1,0),"")</f>
        <v/>
      </c>
      <c r="BE72" s="281" t="str">
        <f aca="false">IF((BC72&lt;&gt;""),($F72=AZ72)*($G72=BA72),"")</f>
        <v/>
      </c>
      <c r="BF72" s="281" t="str">
        <f aca="false">IF(BC72&lt;&gt;"",IF(ABS($F72-$G72)&gt;=PrSettings!$M$7,(ABS($F72-$G72-AZ72+BA72)&lt;=1)*1,IF(AND(BC72,$F72=$G72,$F72&gt;=PrSettings!$M$6),(ABS(AZ72-$F72)&lt;=1)*1,IF(AND(BC72,$F72+$G72&gt;=PrSettings!$M$8),(ABS(AZ72-$F72)+ABS(BA72-$G72)&lt;=1)*1,""))),"")</f>
        <v/>
      </c>
      <c r="BG72" s="289"/>
      <c r="BI72" s="279" t="n">
        <f aca="false">$B72</f>
        <v>63</v>
      </c>
      <c r="BJ72" s="280" t="str">
        <f aca="false">$C72</f>
        <v>Jordan</v>
      </c>
      <c r="BK72" s="281" t="n">
        <f aca="false">$D72</f>
        <v>28</v>
      </c>
      <c r="BL72" s="280" t="str">
        <f aca="false">$E72</f>
        <v>Algeria</v>
      </c>
      <c r="BM72" s="284"/>
      <c r="BN72" s="284"/>
      <c r="BO72" s="288"/>
      <c r="BP72" s="281" t="str">
        <f aca="false">IF(($F72&lt;&gt;"")*($G72&lt;&gt;"")*(BM72&lt;&gt;"")*(BN72&lt;&gt;""),($F72&gt;$G72)*(BM72&gt;BN72)+($F72=$G72)*(BM72=BN72)+($F72&lt;$G72)*(BM72&lt;BN72),"")</f>
        <v/>
      </c>
      <c r="BQ72" s="281" t="str">
        <f aca="false">IF((BP72&lt;&gt;""),IF(OR($F72&lt;&gt;$G72,PrSettings!$M$4="●"),(($F72-$G72)=(BM72-BN72))*1,0),"")</f>
        <v/>
      </c>
      <c r="BR72" s="281" t="str">
        <f aca="false">IF((BP72&lt;&gt;""),($F72=BM72)*($G72=BN72),"")</f>
        <v/>
      </c>
      <c r="BS72" s="281" t="str">
        <f aca="false">IF(BP72&lt;&gt;"",IF(ABS($F72-$G72)&gt;=PrSettings!$M$7,(ABS($F72-$G72-BM72+BN72)&lt;=1)*1,IF(AND(BP72,$F72=$G72,$F72&gt;=PrSettings!$M$6),(ABS(BM72-$F72)&lt;=1)*1,IF(AND(BP72,$F72+$G72&gt;=PrSettings!$M$8),(ABS(BM72-$F72)+ABS(BN72-$G72)&lt;=1)*1,""))),"")</f>
        <v/>
      </c>
      <c r="BT72" s="289"/>
      <c r="BV72" s="279" t="n">
        <f aca="false">$B72</f>
        <v>63</v>
      </c>
      <c r="BW72" s="280" t="str">
        <f aca="false">$C72</f>
        <v>Jordan</v>
      </c>
      <c r="BX72" s="281" t="n">
        <f aca="false">$D72</f>
        <v>28</v>
      </c>
      <c r="BY72" s="280" t="str">
        <f aca="false">$E72</f>
        <v>Algeria</v>
      </c>
      <c r="BZ72" s="284"/>
      <c r="CA72" s="284"/>
      <c r="CB72" s="288"/>
      <c r="CC72" s="281" t="str">
        <f aca="false">IF(($F72&lt;&gt;"")*($G72&lt;&gt;"")*(BZ72&lt;&gt;"")*(CA72&lt;&gt;""),($F72&gt;$G72)*(BZ72&gt;CA72)+($F72=$G72)*(BZ72=CA72)+($F72&lt;$G72)*(BZ72&lt;CA72),"")</f>
        <v/>
      </c>
      <c r="CD72" s="281" t="str">
        <f aca="false">IF((CC72&lt;&gt;""),IF(OR($F72&lt;&gt;$G72,PrSettings!$M$4="●"),(($F72-$G72)=(BZ72-CA72))*1,0),"")</f>
        <v/>
      </c>
      <c r="CE72" s="281" t="str">
        <f aca="false">IF((CC72&lt;&gt;""),($F72=BZ72)*($G72=CA72),"")</f>
        <v/>
      </c>
      <c r="CF72" s="281" t="str">
        <f aca="false">IF(CC72&lt;&gt;"",IF(ABS($F72-$G72)&gt;=PrSettings!$M$7,(ABS($F72-$G72-BZ72+CA72)&lt;=1)*1,IF(AND(CC72,$F72=$G72,$F72&gt;=PrSettings!$M$6),(ABS(BZ72-$F72)&lt;=1)*1,IF(AND(CC72,$F72+$G72&gt;=PrSettings!$M$8),(ABS(BZ72-$F72)+ABS(CA72-$G72)&lt;=1)*1,""))),"")</f>
        <v/>
      </c>
      <c r="CG72" s="289"/>
      <c r="CI72" s="279" t="n">
        <f aca="false">$B72</f>
        <v>63</v>
      </c>
      <c r="CJ72" s="280" t="str">
        <f aca="false">$C72</f>
        <v>Jordan</v>
      </c>
      <c r="CK72" s="281" t="n">
        <f aca="false">$D72</f>
        <v>28</v>
      </c>
      <c r="CL72" s="280" t="str">
        <f aca="false">$E72</f>
        <v>Algeria</v>
      </c>
      <c r="CM72" s="284"/>
      <c r="CN72" s="284"/>
      <c r="CO72" s="288"/>
      <c r="CP72" s="281" t="str">
        <f aca="false">IF(($F72&lt;&gt;"")*($G72&lt;&gt;"")*(CM72&lt;&gt;"")*(CN72&lt;&gt;""),($F72&gt;$G72)*(CM72&gt;CN72)+($F72=$G72)*(CM72=CN72)+($F72&lt;$G72)*(CM72&lt;CN72),"")</f>
        <v/>
      </c>
      <c r="CQ72" s="281" t="str">
        <f aca="false">IF((CP72&lt;&gt;""),IF(OR($F72&lt;&gt;$G72,PrSettings!$M$4="●"),(($F72-$G72)=(CM72-CN72))*1,0),"")</f>
        <v/>
      </c>
      <c r="CR72" s="281" t="str">
        <f aca="false">IF((CP72&lt;&gt;""),($F72=CM72)*($G72=CN72),"")</f>
        <v/>
      </c>
      <c r="CS72" s="281" t="str">
        <f aca="false">IF(CP72&lt;&gt;"",IF(ABS($F72-$G72)&gt;=PrSettings!$M$7,(ABS($F72-$G72-CM72+CN72)&lt;=1)*1,IF(AND(CP72,$F72=$G72,$F72&gt;=PrSettings!$M$6),(ABS(CM72-$F72)&lt;=1)*1,IF(AND(CP72,$F72+$G72&gt;=PrSettings!$M$8),(ABS(CM72-$F72)+ABS(CN72-$G72)&lt;=1)*1,""))),"")</f>
        <v/>
      </c>
      <c r="CT72" s="289"/>
      <c r="CV72" s="279" t="n">
        <f aca="false">$B72</f>
        <v>63</v>
      </c>
      <c r="CW72" s="280" t="str">
        <f aca="false">$C72</f>
        <v>Jordan</v>
      </c>
      <c r="CX72" s="281" t="n">
        <f aca="false">$D72</f>
        <v>28</v>
      </c>
      <c r="CY72" s="280" t="str">
        <f aca="false">$E72</f>
        <v>Algeria</v>
      </c>
      <c r="CZ72" s="284"/>
      <c r="DA72" s="284"/>
      <c r="DB72" s="288"/>
      <c r="DC72" s="281" t="str">
        <f aca="false">IF(($F72&lt;&gt;"")*($G72&lt;&gt;"")*(CZ72&lt;&gt;"")*(DA72&lt;&gt;""),($F72&gt;$G72)*(CZ72&gt;DA72)+($F72=$G72)*(CZ72=DA72)+($F72&lt;$G72)*(CZ72&lt;DA72),"")</f>
        <v/>
      </c>
      <c r="DD72" s="281" t="str">
        <f aca="false">IF((DC72&lt;&gt;""),IF(OR($F72&lt;&gt;$G72,PrSettings!$M$4="●"),(($F72-$G72)=(CZ72-DA72))*1,0),"")</f>
        <v/>
      </c>
      <c r="DE72" s="281" t="str">
        <f aca="false">IF((DC72&lt;&gt;""),($F72=CZ72)*($G72=DA72),"")</f>
        <v/>
      </c>
      <c r="DF72" s="281" t="str">
        <f aca="false">IF(DC72&lt;&gt;"",IF(ABS($F72-$G72)&gt;=PrSettings!$M$7,(ABS($F72-$G72-CZ72+DA72)&lt;=1)*1,IF(AND(DC72,$F72=$G72,$F72&gt;=PrSettings!$M$6),(ABS(CZ72-$F72)&lt;=1)*1,IF(AND(DC72,$F72+$G72&gt;=PrSettings!$M$8),(ABS(CZ72-$F72)+ABS(DA72-$G72)&lt;=1)*1,""))),"")</f>
        <v/>
      </c>
      <c r="DG72" s="289"/>
      <c r="DI72" s="279" t="n">
        <f aca="false">$B72</f>
        <v>63</v>
      </c>
      <c r="DJ72" s="280" t="str">
        <f aca="false">$C72</f>
        <v>Jordan</v>
      </c>
      <c r="DK72" s="281" t="n">
        <f aca="false">$D72</f>
        <v>28</v>
      </c>
      <c r="DL72" s="280" t="str">
        <f aca="false">$E72</f>
        <v>Algeria</v>
      </c>
      <c r="DM72" s="284"/>
      <c r="DN72" s="284"/>
      <c r="DO72" s="288"/>
      <c r="DP72" s="281" t="str">
        <f aca="false">IF(($F72&lt;&gt;"")*($G72&lt;&gt;"")*(DM72&lt;&gt;"")*(DN72&lt;&gt;""),($F72&gt;$G72)*(DM72&gt;DN72)+($F72=$G72)*(DM72=DN72)+($F72&lt;$G72)*(DM72&lt;DN72),"")</f>
        <v/>
      </c>
      <c r="DQ72" s="281" t="str">
        <f aca="false">IF((DP72&lt;&gt;""),IF(OR($F72&lt;&gt;$G72,PrSettings!$M$4="●"),(($F72-$G72)=(DM72-DN72))*1,0),"")</f>
        <v/>
      </c>
      <c r="DR72" s="281" t="str">
        <f aca="false">IF((DP72&lt;&gt;""),($F72=DM72)*($G72=DN72),"")</f>
        <v/>
      </c>
      <c r="DS72" s="281" t="str">
        <f aca="false">IF(DP72&lt;&gt;"",IF(ABS($F72-$G72)&gt;=PrSettings!$M$7,(ABS($F72-$G72-DM72+DN72)&lt;=1)*1,IF(AND(DP72,$F72=$G72,$F72&gt;=PrSettings!$M$6),(ABS(DM72-$F72)&lt;=1)*1,IF(AND(DP72,$F72+$G72&gt;=PrSettings!$M$8),(ABS(DM72-$F72)+ABS(DN72-$G72)&lt;=1)*1,""))),"")</f>
        <v/>
      </c>
      <c r="DT72" s="289"/>
      <c r="DV72" s="279" t="n">
        <f aca="false">$B72</f>
        <v>63</v>
      </c>
      <c r="DW72" s="280" t="str">
        <f aca="false">$C72</f>
        <v>Jordan</v>
      </c>
      <c r="DX72" s="281" t="n">
        <f aca="false">$D72</f>
        <v>28</v>
      </c>
      <c r="DY72" s="280" t="str">
        <f aca="false">$E72</f>
        <v>Algeria</v>
      </c>
      <c r="DZ72" s="284"/>
      <c r="EA72" s="284"/>
      <c r="EB72" s="288"/>
      <c r="EC72" s="281" t="str">
        <f aca="false">IF(($F72&lt;&gt;"")*($G72&lt;&gt;"")*(DZ72&lt;&gt;"")*(EA72&lt;&gt;""),($F72&gt;$G72)*(DZ72&gt;EA72)+($F72=$G72)*(DZ72=EA72)+($F72&lt;$G72)*(DZ72&lt;EA72),"")</f>
        <v/>
      </c>
      <c r="ED72" s="281" t="str">
        <f aca="false">IF((EC72&lt;&gt;""),IF(OR($F72&lt;&gt;$G72,PrSettings!$M$4="●"),(($F72-$G72)=(DZ72-EA72))*1,0),"")</f>
        <v/>
      </c>
      <c r="EE72" s="281" t="str">
        <f aca="false">IF((EC72&lt;&gt;""),($F72=DZ72)*($G72=EA72),"")</f>
        <v/>
      </c>
      <c r="EF72" s="281" t="str">
        <f aca="false">IF(EC72&lt;&gt;"",IF(ABS($F72-$G72)&gt;=PrSettings!$M$7,(ABS($F72-$G72-DZ72+EA72)&lt;=1)*1,IF(AND(EC72,$F72=$G72,$F72&gt;=PrSettings!$M$6),(ABS(DZ72-$F72)&lt;=1)*1,IF(AND(EC72,$F72+$G72&gt;=PrSettings!$M$8),(ABS(DZ72-$F72)+ABS(EA72-$G72)&lt;=1)*1,""))),"")</f>
        <v/>
      </c>
      <c r="EG72" s="289"/>
      <c r="EI72" s="279" t="n">
        <f aca="false">$B72</f>
        <v>63</v>
      </c>
      <c r="EJ72" s="280" t="str">
        <f aca="false">$C72</f>
        <v>Jordan</v>
      </c>
      <c r="EK72" s="281" t="n">
        <f aca="false">$D72</f>
        <v>28</v>
      </c>
      <c r="EL72" s="280" t="str">
        <f aca="false">$E72</f>
        <v>Algeria</v>
      </c>
      <c r="EM72" s="284"/>
      <c r="EN72" s="284"/>
      <c r="EO72" s="288"/>
      <c r="EP72" s="281" t="str">
        <f aca="false">IF(($F72&lt;&gt;"")*($G72&lt;&gt;"")*(EM72&lt;&gt;"")*(EN72&lt;&gt;""),($F72&gt;$G72)*(EM72&gt;EN72)+($F72=$G72)*(EM72=EN72)+($F72&lt;$G72)*(EM72&lt;EN72),"")</f>
        <v/>
      </c>
      <c r="EQ72" s="281" t="str">
        <f aca="false">IF((EP72&lt;&gt;""),IF(OR($F72&lt;&gt;$G72,PrSettings!$M$4="●"),(($F72-$G72)=(EM72-EN72))*1,0),"")</f>
        <v/>
      </c>
      <c r="ER72" s="281" t="str">
        <f aca="false">IF((EP72&lt;&gt;""),($F72=EM72)*($G72=EN72),"")</f>
        <v/>
      </c>
      <c r="ES72" s="281" t="str">
        <f aca="false">IF(EP72&lt;&gt;"",IF(ABS($F72-$G72)&gt;=PrSettings!$M$7,(ABS($F72-$G72-EM72+EN72)&lt;=1)*1,IF(AND(EP72,$F72=$G72,$F72&gt;=PrSettings!$M$6),(ABS(EM72-$F72)&lt;=1)*1,IF(AND(EP72,$F72+$G72&gt;=PrSettings!$M$8),(ABS(EM72-$F72)+ABS(EN72-$G72)&lt;=1)*1,""))),"")</f>
        <v/>
      </c>
      <c r="ET72" s="289"/>
      <c r="EV72" s="279" t="n">
        <f aca="false">$B72</f>
        <v>63</v>
      </c>
      <c r="EW72" s="280" t="str">
        <f aca="false">$C72</f>
        <v>Jordan</v>
      </c>
      <c r="EX72" s="281" t="n">
        <f aca="false">$D72</f>
        <v>28</v>
      </c>
      <c r="EY72" s="280" t="str">
        <f aca="false">$E72</f>
        <v>Algeria</v>
      </c>
      <c r="EZ72" s="284"/>
      <c r="FA72" s="284"/>
      <c r="FB72" s="288"/>
      <c r="FC72" s="281" t="str">
        <f aca="false">IF(($F72&lt;&gt;"")*($G72&lt;&gt;"")*(EZ72&lt;&gt;"")*(FA72&lt;&gt;""),($F72&gt;$G72)*(EZ72&gt;FA72)+($F72=$G72)*(EZ72=FA72)+($F72&lt;$G72)*(EZ72&lt;FA72),"")</f>
        <v/>
      </c>
      <c r="FD72" s="281" t="str">
        <f aca="false">IF((FC72&lt;&gt;""),IF(OR($F72&lt;&gt;$G72,PrSettings!$M$4="●"),(($F72-$G72)=(EZ72-FA72))*1,0),"")</f>
        <v/>
      </c>
      <c r="FE72" s="281" t="str">
        <f aca="false">IF((FC72&lt;&gt;""),($F72=EZ72)*($G72=FA72),"")</f>
        <v/>
      </c>
      <c r="FF72" s="281" t="str">
        <f aca="false">IF(FC72&lt;&gt;"",IF(ABS($F72-$G72)&gt;=PrSettings!$M$7,(ABS($F72-$G72-EZ72+FA72)&lt;=1)*1,IF(AND(FC72,$F72=$G72,$F72&gt;=PrSettings!$M$6),(ABS(EZ72-$F72)&lt;=1)*1,IF(AND(FC72,$F72+$G72&gt;=PrSettings!$M$8),(ABS(EZ72-$F72)+ABS(FA72-$G72)&lt;=1)*1,""))),"")</f>
        <v/>
      </c>
      <c r="FG72" s="289"/>
      <c r="FI72" s="279" t="n">
        <f aca="false">$B72</f>
        <v>63</v>
      </c>
      <c r="FJ72" s="280" t="str">
        <f aca="false">$C72</f>
        <v>Jordan</v>
      </c>
      <c r="FK72" s="281" t="n">
        <f aca="false">$D72</f>
        <v>28</v>
      </c>
      <c r="FL72" s="280" t="str">
        <f aca="false">$E72</f>
        <v>Algeria</v>
      </c>
      <c r="FM72" s="284"/>
      <c r="FN72" s="284"/>
      <c r="FO72" s="288"/>
      <c r="FP72" s="281" t="str">
        <f aca="false">IF(($F72&lt;&gt;"")*($G72&lt;&gt;"")*(FM72&lt;&gt;"")*(FN72&lt;&gt;""),($F72&gt;$G72)*(FM72&gt;FN72)+($F72=$G72)*(FM72=FN72)+($F72&lt;$G72)*(FM72&lt;FN72),"")</f>
        <v/>
      </c>
      <c r="FQ72" s="281" t="str">
        <f aca="false">IF((FP72&lt;&gt;""),IF(OR($F72&lt;&gt;$G72,PrSettings!$M$4="●"),(($F72-$G72)=(FM72-FN72))*1,0),"")</f>
        <v/>
      </c>
      <c r="FR72" s="281" t="str">
        <f aca="false">IF((FP72&lt;&gt;""),($F72=FM72)*($G72=FN72),"")</f>
        <v/>
      </c>
      <c r="FS72" s="281" t="str">
        <f aca="false">IF(FP72&lt;&gt;"",IF(ABS($F72-$G72)&gt;=PrSettings!$M$7,(ABS($F72-$G72-FM72+FN72)&lt;=1)*1,IF(AND(FP72,$F72=$G72,$F72&gt;=PrSettings!$M$6),(ABS(FM72-$F72)&lt;=1)*1,IF(AND(FP72,$F72+$G72&gt;=PrSettings!$M$8),(ABS(FM72-$F72)+ABS(FN72-$G72)&lt;=1)*1,""))),"")</f>
        <v/>
      </c>
      <c r="FT72" s="289"/>
      <c r="FV72" s="279" t="n">
        <f aca="false">$B72</f>
        <v>63</v>
      </c>
      <c r="FW72" s="280" t="str">
        <f aca="false">$C72</f>
        <v>Jordan</v>
      </c>
      <c r="FX72" s="281" t="n">
        <f aca="false">$D72</f>
        <v>28</v>
      </c>
      <c r="FY72" s="280" t="str">
        <f aca="false">$E72</f>
        <v>Algeria</v>
      </c>
      <c r="FZ72" s="284"/>
      <c r="GA72" s="284"/>
      <c r="GB72" s="288"/>
      <c r="GC72" s="281" t="str">
        <f aca="false">IF(($F72&lt;&gt;"")*($G72&lt;&gt;"")*(FZ72&lt;&gt;"")*(GA72&lt;&gt;""),($F72&gt;$G72)*(FZ72&gt;GA72)+($F72=$G72)*(FZ72=GA72)+($F72&lt;$G72)*(FZ72&lt;GA72),"")</f>
        <v/>
      </c>
      <c r="GD72" s="281" t="str">
        <f aca="false">IF((GC72&lt;&gt;""),IF(OR($F72&lt;&gt;$G72,PrSettings!$M$4="●"),(($F72-$G72)=(FZ72-GA72))*1,0),"")</f>
        <v/>
      </c>
      <c r="GE72" s="281" t="str">
        <f aca="false">IF((GC72&lt;&gt;""),($F72=FZ72)*($G72=GA72),"")</f>
        <v/>
      </c>
      <c r="GF72" s="281" t="str">
        <f aca="false">IF(GC72&lt;&gt;"",IF(ABS($F72-$G72)&gt;=PrSettings!$M$7,(ABS($F72-$G72-FZ72+GA72)&lt;=1)*1,IF(AND(GC72,$F72=$G72,$F72&gt;=PrSettings!$M$6),(ABS(FZ72-$F72)&lt;=1)*1,IF(AND(GC72,$F72+$G72&gt;=PrSettings!$M$8),(ABS(FZ72-$F72)+ABS(GA72-$G72)&lt;=1)*1,""))),"")</f>
        <v/>
      </c>
      <c r="GG72" s="289"/>
      <c r="GI72" s="279" t="n">
        <f aca="false">$B72</f>
        <v>63</v>
      </c>
      <c r="GJ72" s="280" t="str">
        <f aca="false">$C72</f>
        <v>Jordan</v>
      </c>
      <c r="GK72" s="281" t="n">
        <f aca="false">$D72</f>
        <v>28</v>
      </c>
      <c r="GL72" s="280" t="str">
        <f aca="false">$E72</f>
        <v>Algeria</v>
      </c>
      <c r="GM72" s="284"/>
      <c r="GN72" s="284"/>
      <c r="GO72" s="288"/>
      <c r="GP72" s="281" t="str">
        <f aca="false">IF(($F72&lt;&gt;"")*($G72&lt;&gt;"")*(GM72&lt;&gt;"")*(GN72&lt;&gt;""),($F72&gt;$G72)*(GM72&gt;GN72)+($F72=$G72)*(GM72=GN72)+($F72&lt;$G72)*(GM72&lt;GN72),"")</f>
        <v/>
      </c>
      <c r="GQ72" s="281" t="str">
        <f aca="false">IF((GP72&lt;&gt;""),IF(OR($F72&lt;&gt;$G72,PrSettings!$M$4="●"),(($F72-$G72)=(GM72-GN72))*1,0),"")</f>
        <v/>
      </c>
      <c r="GR72" s="281" t="str">
        <f aca="false">IF((GP72&lt;&gt;""),($F72=GM72)*($G72=GN72),"")</f>
        <v/>
      </c>
      <c r="GS72" s="281" t="str">
        <f aca="false">IF(GP72&lt;&gt;"",IF(ABS($F72-$G72)&gt;=PrSettings!$M$7,(ABS($F72-$G72-GM72+GN72)&lt;=1)*1,IF(AND(GP72,$F72=$G72,$F72&gt;=PrSettings!$M$6),(ABS(GM72-$F72)&lt;=1)*1,IF(AND(GP72,$F72+$G72&gt;=PrSettings!$M$8),(ABS(GM72-$F72)+ABS(GN72-$G72)&lt;=1)*1,""))),"")</f>
        <v/>
      </c>
      <c r="GT72" s="289"/>
      <c r="GV72" s="279" t="n">
        <f aca="false">$B72</f>
        <v>63</v>
      </c>
      <c r="GW72" s="280" t="str">
        <f aca="false">$C72</f>
        <v>Jordan</v>
      </c>
      <c r="GX72" s="281" t="n">
        <f aca="false">$D72</f>
        <v>28</v>
      </c>
      <c r="GY72" s="280" t="str">
        <f aca="false">$E72</f>
        <v>Algeria</v>
      </c>
      <c r="GZ72" s="284"/>
      <c r="HA72" s="284"/>
      <c r="HB72" s="288"/>
      <c r="HC72" s="281" t="str">
        <f aca="false">IF(($F72&lt;&gt;"")*($G72&lt;&gt;"")*(GZ72&lt;&gt;"")*(HA72&lt;&gt;""),($F72&gt;$G72)*(GZ72&gt;HA72)+($F72=$G72)*(GZ72=HA72)+($F72&lt;$G72)*(GZ72&lt;HA72),"")</f>
        <v/>
      </c>
      <c r="HD72" s="281" t="str">
        <f aca="false">IF((HC72&lt;&gt;""),IF(OR($F72&lt;&gt;$G72,PrSettings!$M$4="●"),(($F72-$G72)=(GZ72-HA72))*1,0),"")</f>
        <v/>
      </c>
      <c r="HE72" s="281" t="str">
        <f aca="false">IF((HC72&lt;&gt;""),($F72=GZ72)*($G72=HA72),"")</f>
        <v/>
      </c>
      <c r="HF72" s="281" t="str">
        <f aca="false">IF(HC72&lt;&gt;"",IF(ABS($F72-$G72)&gt;=PrSettings!$M$7,(ABS($F72-$G72-GZ72+HA72)&lt;=1)*1,IF(AND(HC72,$F72=$G72,$F72&gt;=PrSettings!$M$6),(ABS(GZ72-$F72)&lt;=1)*1,IF(AND(HC72,$F72+$G72&gt;=PrSettings!$M$8),(ABS(GZ72-$F72)+ABS(HA72-$G72)&lt;=1)*1,""))),"")</f>
        <v/>
      </c>
      <c r="HG72" s="289"/>
      <c r="HI72" s="279" t="n">
        <f aca="false">$B72</f>
        <v>63</v>
      </c>
      <c r="HJ72" s="280" t="str">
        <f aca="false">$C72</f>
        <v>Jordan</v>
      </c>
      <c r="HK72" s="281" t="n">
        <f aca="false">$D72</f>
        <v>28</v>
      </c>
      <c r="HL72" s="280" t="str">
        <f aca="false">$E72</f>
        <v>Algeria</v>
      </c>
      <c r="HM72" s="284"/>
      <c r="HN72" s="284"/>
      <c r="HO72" s="288"/>
      <c r="HP72" s="281" t="str">
        <f aca="false">IF(($F72&lt;&gt;"")*($G72&lt;&gt;"")*(HM72&lt;&gt;"")*(HN72&lt;&gt;""),($F72&gt;$G72)*(HM72&gt;HN72)+($F72=$G72)*(HM72=HN72)+($F72&lt;$G72)*(HM72&lt;HN72),"")</f>
        <v/>
      </c>
      <c r="HQ72" s="281" t="str">
        <f aca="false">IF((HP72&lt;&gt;""),IF(OR($F72&lt;&gt;$G72,PrSettings!$M$4="●"),(($F72-$G72)=(HM72-HN72))*1,0),"")</f>
        <v/>
      </c>
      <c r="HR72" s="281" t="str">
        <f aca="false">IF((HP72&lt;&gt;""),($F72=HM72)*($G72=HN72),"")</f>
        <v/>
      </c>
      <c r="HS72" s="281" t="str">
        <f aca="false">IF(HP72&lt;&gt;"",IF(ABS($F72-$G72)&gt;=PrSettings!$M$7,(ABS($F72-$G72-HM72+HN72)&lt;=1)*1,IF(AND(HP72,$F72=$G72,$F72&gt;=PrSettings!$M$6),(ABS(HM72-$F72)&lt;=1)*1,IF(AND(HP72,$F72+$G72&gt;=PrSettings!$M$8),(ABS(HM72-$F72)+ABS(HN72-$G72)&lt;=1)*1,""))),"")</f>
        <v/>
      </c>
      <c r="HT72" s="289"/>
      <c r="HV72" s="279" t="n">
        <f aca="false">$B72</f>
        <v>63</v>
      </c>
      <c r="HW72" s="280" t="str">
        <f aca="false">$C72</f>
        <v>Jordan</v>
      </c>
      <c r="HX72" s="281" t="n">
        <f aca="false">$D72</f>
        <v>28</v>
      </c>
      <c r="HY72" s="280" t="str">
        <f aca="false">$E72</f>
        <v>Algeria</v>
      </c>
      <c r="HZ72" s="284"/>
      <c r="IA72" s="284"/>
      <c r="IB72" s="288"/>
      <c r="IC72" s="281" t="str">
        <f aca="false">IF(($F72&lt;&gt;"")*($G72&lt;&gt;"")*(HZ72&lt;&gt;"")*(IA72&lt;&gt;""),($F72&gt;$G72)*(HZ72&gt;IA72)+($F72=$G72)*(HZ72=IA72)+($F72&lt;$G72)*(HZ72&lt;IA72),"")</f>
        <v/>
      </c>
      <c r="ID72" s="281" t="str">
        <f aca="false">IF((IC72&lt;&gt;""),IF(OR($F72&lt;&gt;$G72,PrSettings!$M$4="●"),(($F72-$G72)=(HZ72-IA72))*1,0),"")</f>
        <v/>
      </c>
      <c r="IE72" s="281" t="str">
        <f aca="false">IF((IC72&lt;&gt;""),($F72=HZ72)*($G72=IA72),"")</f>
        <v/>
      </c>
      <c r="IF72" s="281" t="str">
        <f aca="false">IF(IC72&lt;&gt;"",IF(ABS($F72-$G72)&gt;=PrSettings!$M$7,(ABS($F72-$G72-HZ72+IA72)&lt;=1)*1,IF(AND(IC72,$F72=$G72,$F72&gt;=PrSettings!$M$6),(ABS(HZ72-$F72)&lt;=1)*1,IF(AND(IC72,$F72+$G72&gt;=PrSettings!$M$8),(ABS(HZ72-$F72)+ABS(IA72-$G72)&lt;=1)*1,""))),"")</f>
        <v/>
      </c>
      <c r="IG72" s="289"/>
      <c r="II72" s="279" t="n">
        <f aca="false">$B72</f>
        <v>63</v>
      </c>
      <c r="IJ72" s="280" t="str">
        <f aca="false">$C72</f>
        <v>Jordan</v>
      </c>
      <c r="IK72" s="281" t="n">
        <f aca="false">$D72</f>
        <v>28</v>
      </c>
      <c r="IL72" s="280" t="str">
        <f aca="false">$E72</f>
        <v>Algeria</v>
      </c>
      <c r="IM72" s="284"/>
      <c r="IN72" s="284"/>
      <c r="IO72" s="288"/>
      <c r="IP72" s="281" t="str">
        <f aca="false">IF(($F72&lt;&gt;"")*($G72&lt;&gt;"")*(IM72&lt;&gt;"")*(IN72&lt;&gt;""),($F72&gt;$G72)*(IM72&gt;IN72)+($F72=$G72)*(IM72=IN72)+($F72&lt;$G72)*(IM72&lt;IN72),"")</f>
        <v/>
      </c>
      <c r="IQ72" s="281" t="str">
        <f aca="false">IF((IP72&lt;&gt;""),IF(OR($F72&lt;&gt;$G72,PrSettings!$M$4="●"),(($F72-$G72)=(IM72-IN72))*1,0),"")</f>
        <v/>
      </c>
      <c r="IR72" s="281" t="str">
        <f aca="false">IF((IP72&lt;&gt;""),($F72=IM72)*($G72=IN72),"")</f>
        <v/>
      </c>
      <c r="IS72" s="281" t="str">
        <f aca="false">IF(IP72&lt;&gt;"",IF(ABS($F72-$G72)&gt;=PrSettings!$M$7,(ABS($F72-$G72-IM72+IN72)&lt;=1)*1,IF(AND(IP72,$F72=$G72,$F72&gt;=PrSettings!$M$6),(ABS(IM72-$F72)&lt;=1)*1,IF(AND(IP72,$F72+$G72&gt;=PrSettings!$M$8),(ABS(IM72-$F72)+ABS(IN72-$G72)&lt;=1)*1,""))),"")</f>
        <v/>
      </c>
      <c r="IT72" s="289"/>
      <c r="IV72" s="279" t="n">
        <f aca="false">$B72</f>
        <v>63</v>
      </c>
      <c r="IW72" s="280" t="str">
        <f aca="false">$C72</f>
        <v>Jordan</v>
      </c>
      <c r="IX72" s="281" t="n">
        <f aca="false">$D72</f>
        <v>28</v>
      </c>
      <c r="IY72" s="280" t="str">
        <f aca="false">$E72</f>
        <v>Algeria</v>
      </c>
      <c r="IZ72" s="284"/>
      <c r="JA72" s="284"/>
      <c r="JB72" s="288"/>
      <c r="JC72" s="281" t="str">
        <f aca="false">IF(($F72&lt;&gt;"")*($G72&lt;&gt;"")*(IZ72&lt;&gt;"")*(JA72&lt;&gt;""),($F72&gt;$G72)*(IZ72&gt;JA72)+($F72=$G72)*(IZ72=JA72)+($F72&lt;$G72)*(IZ72&lt;JA72),"")</f>
        <v/>
      </c>
      <c r="JD72" s="281" t="str">
        <f aca="false">IF((JC72&lt;&gt;""),IF(OR($F72&lt;&gt;$G72,PrSettings!$M$4="●"),(($F72-$G72)=(IZ72-JA72))*1,0),"")</f>
        <v/>
      </c>
      <c r="JE72" s="281" t="str">
        <f aca="false">IF((JC72&lt;&gt;""),($F72=IZ72)*($G72=JA72),"")</f>
        <v/>
      </c>
      <c r="JF72" s="281" t="str">
        <f aca="false">IF(JC72&lt;&gt;"",IF(ABS($F72-$G72)&gt;=PrSettings!$M$7,(ABS($F72-$G72-IZ72+JA72)&lt;=1)*1,IF(AND(JC72,$F72=$G72,$F72&gt;=PrSettings!$M$6),(ABS(IZ72-$F72)&lt;=1)*1,IF(AND(JC72,$F72+$G72&gt;=PrSettings!$M$8),(ABS(IZ72-$F72)+ABS(JA72-$G72)&lt;=1)*1,""))),"")</f>
        <v/>
      </c>
      <c r="JG72" s="289"/>
      <c r="JI72" s="279" t="n">
        <f aca="false">$B72</f>
        <v>63</v>
      </c>
      <c r="JJ72" s="280" t="str">
        <f aca="false">$C72</f>
        <v>Jordan</v>
      </c>
      <c r="JK72" s="281" t="n">
        <f aca="false">$D72</f>
        <v>28</v>
      </c>
      <c r="JL72" s="280" t="str">
        <f aca="false">$E72</f>
        <v>Algeria</v>
      </c>
      <c r="JM72" s="284"/>
      <c r="JN72" s="284"/>
      <c r="JO72" s="288"/>
      <c r="JP72" s="281" t="str">
        <f aca="false">IF(($F72&lt;&gt;"")*($G72&lt;&gt;"")*(JM72&lt;&gt;"")*(JN72&lt;&gt;""),($F72&gt;$G72)*(JM72&gt;JN72)+($F72=$G72)*(JM72=JN72)+($F72&lt;$G72)*(JM72&lt;JN72),"")</f>
        <v/>
      </c>
      <c r="JQ72" s="281" t="str">
        <f aca="false">IF((JP72&lt;&gt;""),IF(OR($F72&lt;&gt;$G72,PrSettings!$M$4="●"),(($F72-$G72)=(JM72-JN72))*1,0),"")</f>
        <v/>
      </c>
      <c r="JR72" s="281" t="str">
        <f aca="false">IF((JP72&lt;&gt;""),($F72=JM72)*($G72=JN72),"")</f>
        <v/>
      </c>
      <c r="JS72" s="281" t="str">
        <f aca="false">IF(JP72&lt;&gt;"",IF(ABS($F72-$G72)&gt;=PrSettings!$M$7,(ABS($F72-$G72-JM72+JN72)&lt;=1)*1,IF(AND(JP72,$F72=$G72,$F72&gt;=PrSettings!$M$6),(ABS(JM72-$F72)&lt;=1)*1,IF(AND(JP72,$F72+$G72&gt;=PrSettings!$M$8),(ABS(JM72-$F72)+ABS(JN72-$G72)&lt;=1)*1,""))),"")</f>
        <v/>
      </c>
      <c r="JT72" s="289"/>
      <c r="JV72" s="279" t="n">
        <f aca="false">$B72</f>
        <v>63</v>
      </c>
      <c r="JW72" s="280" t="str">
        <f aca="false">$C72</f>
        <v>Jordan</v>
      </c>
      <c r="JX72" s="281" t="n">
        <f aca="false">$D72</f>
        <v>28</v>
      </c>
      <c r="JY72" s="280" t="str">
        <f aca="false">$E72</f>
        <v>Algeria</v>
      </c>
      <c r="JZ72" s="284"/>
      <c r="KA72" s="284"/>
      <c r="KB72" s="288"/>
      <c r="KC72" s="281" t="str">
        <f aca="false">IF(($F72&lt;&gt;"")*($G72&lt;&gt;"")*(JZ72&lt;&gt;"")*(KA72&lt;&gt;""),($F72&gt;$G72)*(JZ72&gt;KA72)+($F72=$G72)*(JZ72=KA72)+($F72&lt;$G72)*(JZ72&lt;KA72),"")</f>
        <v/>
      </c>
      <c r="KD72" s="281" t="str">
        <f aca="false">IF((KC72&lt;&gt;""),IF(OR($F72&lt;&gt;$G72,PrSettings!$M$4="●"),(($F72-$G72)=(JZ72-KA72))*1,0),"")</f>
        <v/>
      </c>
      <c r="KE72" s="281" t="str">
        <f aca="false">IF((KC72&lt;&gt;""),($F72=JZ72)*($G72=KA72),"")</f>
        <v/>
      </c>
      <c r="KF72" s="281" t="str">
        <f aca="false">IF(KC72&lt;&gt;"",IF(ABS($F72-$G72)&gt;=PrSettings!$M$7,(ABS($F72-$G72-JZ72+KA72)&lt;=1)*1,IF(AND(KC72,$F72=$G72,$F72&gt;=PrSettings!$M$6),(ABS(JZ72-$F72)&lt;=1)*1,IF(AND(KC72,$F72+$G72&gt;=PrSettings!$M$8),(ABS(JZ72-$F72)+ABS(KA72-$G72)&lt;=1)*1,""))),"")</f>
        <v/>
      </c>
      <c r="KG72" s="289"/>
      <c r="KI72" s="279" t="n">
        <f aca="false">$B72</f>
        <v>63</v>
      </c>
      <c r="KJ72" s="280" t="str">
        <f aca="false">$C72</f>
        <v>Jordan</v>
      </c>
      <c r="KK72" s="281" t="n">
        <f aca="false">$D72</f>
        <v>28</v>
      </c>
      <c r="KL72" s="280" t="str">
        <f aca="false">$E72</f>
        <v>Algeria</v>
      </c>
      <c r="KM72" s="284"/>
      <c r="KN72" s="284"/>
      <c r="KO72" s="288"/>
      <c r="KP72" s="281" t="str">
        <f aca="false">IF(($F72&lt;&gt;"")*($G72&lt;&gt;"")*(KM72&lt;&gt;"")*(KN72&lt;&gt;""),($F72&gt;$G72)*(KM72&gt;KN72)+($F72=$G72)*(KM72=KN72)+($F72&lt;$G72)*(KM72&lt;KN72),"")</f>
        <v/>
      </c>
      <c r="KQ72" s="281" t="str">
        <f aca="false">IF((KP72&lt;&gt;""),IF(OR($F72&lt;&gt;$G72,PrSettings!$M$4="●"),(($F72-$G72)=(KM72-KN72))*1,0),"")</f>
        <v/>
      </c>
      <c r="KR72" s="281" t="str">
        <f aca="false">IF((KP72&lt;&gt;""),($F72=KM72)*($G72=KN72),"")</f>
        <v/>
      </c>
      <c r="KS72" s="281" t="str">
        <f aca="false">IF(KP72&lt;&gt;"",IF(ABS($F72-$G72)&gt;=PrSettings!$M$7,(ABS($F72-$G72-KM72+KN72)&lt;=1)*1,IF(AND(KP72,$F72=$G72,$F72&gt;=PrSettings!$M$6),(ABS(KM72-$F72)&lt;=1)*1,IF(AND(KP72,$F72+$G72&gt;=PrSettings!$M$8),(ABS(KM72-$F72)+ABS(KN72-$G72)&lt;=1)*1,""))),"")</f>
        <v/>
      </c>
      <c r="KT72" s="289"/>
      <c r="KV72" s="279" t="n">
        <f aca="false">$B72</f>
        <v>63</v>
      </c>
      <c r="KW72" s="280" t="str">
        <f aca="false">$C72</f>
        <v>Jordan</v>
      </c>
      <c r="KX72" s="281" t="n">
        <f aca="false">$D72</f>
        <v>28</v>
      </c>
      <c r="KY72" s="280" t="str">
        <f aca="false">$E72</f>
        <v>Algeria</v>
      </c>
      <c r="KZ72" s="284"/>
      <c r="LA72" s="284"/>
      <c r="LB72" s="288"/>
      <c r="LC72" s="281" t="str">
        <f aca="false">IF(($F72&lt;&gt;"")*($G72&lt;&gt;"")*(KZ72&lt;&gt;"")*(LA72&lt;&gt;""),($F72&gt;$G72)*(KZ72&gt;LA72)+($F72=$G72)*(KZ72=LA72)+($F72&lt;$G72)*(KZ72&lt;LA72),"")</f>
        <v/>
      </c>
      <c r="LD72" s="281" t="str">
        <f aca="false">IF((LC72&lt;&gt;""),IF(OR($F72&lt;&gt;$G72,PrSettings!$M$4="●"),(($F72-$G72)=(KZ72-LA72))*1,0),"")</f>
        <v/>
      </c>
      <c r="LE72" s="281" t="str">
        <f aca="false">IF((LC72&lt;&gt;""),($F72=KZ72)*($G72=LA72),"")</f>
        <v/>
      </c>
      <c r="LF72" s="281" t="str">
        <f aca="false">IF(LC72&lt;&gt;"",IF(ABS($F72-$G72)&gt;=PrSettings!$M$7,(ABS($F72-$G72-KZ72+LA72)&lt;=1)*1,IF(AND(LC72,$F72=$G72,$F72&gt;=PrSettings!$M$6),(ABS(KZ72-$F72)&lt;=1)*1,IF(AND(LC72,$F72+$G72&gt;=PrSettings!$M$8),(ABS(KZ72-$F72)+ABS(LA72-$G72)&lt;=1)*1,""))),"")</f>
        <v/>
      </c>
      <c r="LG72" s="289"/>
      <c r="LI72" s="279" t="n">
        <f aca="false">$B72</f>
        <v>63</v>
      </c>
      <c r="LJ72" s="280" t="str">
        <f aca="false">$C72</f>
        <v>Jordan</v>
      </c>
      <c r="LK72" s="281" t="n">
        <f aca="false">$D72</f>
        <v>28</v>
      </c>
      <c r="LL72" s="280" t="str">
        <f aca="false">$E72</f>
        <v>Algeria</v>
      </c>
      <c r="LM72" s="284"/>
      <c r="LN72" s="284"/>
      <c r="LO72" s="288"/>
      <c r="LP72" s="281" t="str">
        <f aca="false">IF(($F72&lt;&gt;"")*($G72&lt;&gt;"")*(LM72&lt;&gt;"")*(LN72&lt;&gt;""),($F72&gt;$G72)*(LM72&gt;LN72)+($F72=$G72)*(LM72=LN72)+($F72&lt;$G72)*(LM72&lt;LN72),"")</f>
        <v/>
      </c>
      <c r="LQ72" s="281" t="str">
        <f aca="false">IF((LP72&lt;&gt;""),IF(OR($F72&lt;&gt;$G72,PrSettings!$M$4="●"),(($F72-$G72)=(LM72-LN72))*1,0),"")</f>
        <v/>
      </c>
      <c r="LR72" s="281" t="str">
        <f aca="false">IF((LP72&lt;&gt;""),($F72=LM72)*($G72=LN72),"")</f>
        <v/>
      </c>
      <c r="LS72" s="281" t="str">
        <f aca="false">IF(LP72&lt;&gt;"",IF(ABS($F72-$G72)&gt;=PrSettings!$M$7,(ABS($F72-$G72-LM72+LN72)&lt;=1)*1,IF(AND(LP72,$F72=$G72,$F72&gt;=PrSettings!$M$6),(ABS(LM72-$F72)&lt;=1)*1,IF(AND(LP72,$F72+$G72&gt;=PrSettings!$M$8),(ABS(LM72-$F72)+ABS(LN72-$G72)&lt;=1)*1,""))),"")</f>
        <v/>
      </c>
      <c r="LT72" s="289"/>
      <c r="LV72" s="279" t="n">
        <f aca="false">$B72</f>
        <v>63</v>
      </c>
      <c r="LW72" s="280" t="str">
        <f aca="false">$C72</f>
        <v>Jordan</v>
      </c>
      <c r="LX72" s="281" t="n">
        <f aca="false">$D72</f>
        <v>28</v>
      </c>
      <c r="LY72" s="280" t="str">
        <f aca="false">$E72</f>
        <v>Algeria</v>
      </c>
      <c r="LZ72" s="284"/>
      <c r="MA72" s="284"/>
      <c r="MB72" s="288"/>
      <c r="MC72" s="281" t="str">
        <f aca="false">IF(($F72&lt;&gt;"")*($G72&lt;&gt;"")*(LZ72&lt;&gt;"")*(MA72&lt;&gt;""),($F72&gt;$G72)*(LZ72&gt;MA72)+($F72=$G72)*(LZ72=MA72)+($F72&lt;$G72)*(LZ72&lt;MA72),"")</f>
        <v/>
      </c>
      <c r="MD72" s="281" t="str">
        <f aca="false">IF((MC72&lt;&gt;""),IF(OR($F72&lt;&gt;$G72,PrSettings!$M$4="●"),(($F72-$G72)=(LZ72-MA72))*1,0),"")</f>
        <v/>
      </c>
      <c r="ME72" s="281" t="str">
        <f aca="false">IF((MC72&lt;&gt;""),($F72=LZ72)*($G72=MA72),"")</f>
        <v/>
      </c>
      <c r="MF72" s="281" t="str">
        <f aca="false">IF(MC72&lt;&gt;"",IF(ABS($F72-$G72)&gt;=PrSettings!$M$7,(ABS($F72-$G72-LZ72+MA72)&lt;=1)*1,IF(AND(MC72,$F72=$G72,$F72&gt;=PrSettings!$M$6),(ABS(LZ72-$F72)&lt;=1)*1,IF(AND(MC72,$F72+$G72&gt;=PrSettings!$M$8),(ABS(LZ72-$F72)+ABS(MA72-$G72)&lt;=1)*1,""))),"")</f>
        <v/>
      </c>
      <c r="MG72" s="289"/>
    </row>
    <row r="73" customFormat="false" ht="15.75" hidden="false" customHeight="false" outlineLevel="0" collapsed="false">
      <c r="B73" s="279" t="n">
        <f aca="false">INDEX(Groups!$C$7:$C$65,MATCH(C73,Groups!$D$7:$D$65,0))</f>
        <v>28</v>
      </c>
      <c r="C73" s="280" t="str">
        <f aca="false">CalcJ!$P$26</f>
        <v>Algeria</v>
      </c>
      <c r="D73" s="281" t="n">
        <f aca="false">INDEX(Groups!$C$7:$C$65,MATCH(E73,Groups!$D$7:$D$65,0))</f>
        <v>24</v>
      </c>
      <c r="E73" s="280" t="str">
        <f aca="false">CalcJ!$Q$26</f>
        <v>Austria</v>
      </c>
      <c r="F73" s="282" t="n">
        <f aca="false">CalcJ!$R$26</f>
        <v>1</v>
      </c>
      <c r="G73" s="283" t="n">
        <f aca="false">CalcJ!$S$26</f>
        <v>2</v>
      </c>
      <c r="I73" s="279" t="n">
        <f aca="false">$B73</f>
        <v>28</v>
      </c>
      <c r="J73" s="280" t="str">
        <f aca="false">$C73</f>
        <v>Algeria</v>
      </c>
      <c r="K73" s="281" t="n">
        <f aca="false">$D73</f>
        <v>24</v>
      </c>
      <c r="L73" s="280" t="str">
        <f aca="false">$E73</f>
        <v>Austria</v>
      </c>
      <c r="M73" s="284"/>
      <c r="N73" s="284"/>
      <c r="O73" s="288"/>
      <c r="P73" s="281" t="str">
        <f aca="false">IF(($F73&lt;&gt;"")*($G73&lt;&gt;"")*(M73&lt;&gt;"")*(N73&lt;&gt;""),($F73&gt;$G73)*(M73&gt;N73)+($F73=$G73)*(M73=N73)+($F73&lt;$G73)*(M73&lt;N73),"")</f>
        <v/>
      </c>
      <c r="Q73" s="281" t="str">
        <f aca="false">IF((P73&lt;&gt;""),IF(OR($F73&lt;&gt;$G73,PrSettings!$M$4="●"),(($F73-$G73)=(M73-N73))*1,0),"")</f>
        <v/>
      </c>
      <c r="R73" s="281" t="str">
        <f aca="false">IF((P73&lt;&gt;""),($F73=M73)*($G73=N73),"")</f>
        <v/>
      </c>
      <c r="S73" s="281" t="str">
        <f aca="false">IF(P73&lt;&gt;"",IF(ABS($F73-$G73)&gt;=PrSettings!$M$7,(ABS($F73-$G73-M73+N73)&lt;=1)*1,IF(AND(P73,$F73=$G73,$F73&gt;=PrSettings!$M$6),(ABS(M73-$F73)&lt;=1)*1,IF(AND(P73,$F73+$G73&gt;=PrSettings!$M$8),(ABS(M73-$F73)+ABS(N73-$G73)&lt;=1)*1,""))),"")</f>
        <v/>
      </c>
      <c r="T73" s="289"/>
      <c r="V73" s="279" t="n">
        <f aca="false">$B73</f>
        <v>28</v>
      </c>
      <c r="W73" s="280" t="str">
        <f aca="false">$C73</f>
        <v>Algeria</v>
      </c>
      <c r="X73" s="281" t="n">
        <f aca="false">$D73</f>
        <v>24</v>
      </c>
      <c r="Y73" s="280" t="str">
        <f aca="false">$E73</f>
        <v>Austria</v>
      </c>
      <c r="Z73" s="284"/>
      <c r="AA73" s="284"/>
      <c r="AB73" s="288"/>
      <c r="AC73" s="281" t="str">
        <f aca="false">IF(($F73&lt;&gt;"")*($G73&lt;&gt;"")*(Z73&lt;&gt;"")*(AA73&lt;&gt;""),($F73&gt;$G73)*(Z73&gt;AA73)+($F73=$G73)*(Z73=AA73)+($F73&lt;$G73)*(Z73&lt;AA73),"")</f>
        <v/>
      </c>
      <c r="AD73" s="281" t="str">
        <f aca="false">IF((AC73&lt;&gt;""),IF(OR($F73&lt;&gt;$G73,PrSettings!$M$4="●"),(($F73-$G73)=(Z73-AA73))*1,0),"")</f>
        <v/>
      </c>
      <c r="AE73" s="281" t="str">
        <f aca="false">IF((AC73&lt;&gt;""),($F73=Z73)*($G73=AA73),"")</f>
        <v/>
      </c>
      <c r="AF73" s="281" t="str">
        <f aca="false">IF(AC73&lt;&gt;"",IF(ABS($F73-$G73)&gt;=PrSettings!$M$7,(ABS($F73-$G73-Z73+AA73)&lt;=1)*1,IF(AND(AC73,$F73=$G73,$F73&gt;=PrSettings!$M$6),(ABS(Z73-$F73)&lt;=1)*1,IF(AND(AC73,$F73+$G73&gt;=PrSettings!$M$8),(ABS(Z73-$F73)+ABS(AA73-$G73)&lt;=1)*1,""))),"")</f>
        <v/>
      </c>
      <c r="AG73" s="289"/>
      <c r="AI73" s="279" t="n">
        <f aca="false">$B73</f>
        <v>28</v>
      </c>
      <c r="AJ73" s="280" t="str">
        <f aca="false">$C73</f>
        <v>Algeria</v>
      </c>
      <c r="AK73" s="281" t="n">
        <f aca="false">$D73</f>
        <v>24</v>
      </c>
      <c r="AL73" s="280" t="str">
        <f aca="false">$E73</f>
        <v>Austria</v>
      </c>
      <c r="AM73" s="284"/>
      <c r="AN73" s="284"/>
      <c r="AO73" s="288"/>
      <c r="AP73" s="281" t="str">
        <f aca="false">IF(($F73&lt;&gt;"")*($G73&lt;&gt;"")*(AM73&lt;&gt;"")*(AN73&lt;&gt;""),($F73&gt;$G73)*(AM73&gt;AN73)+($F73=$G73)*(AM73=AN73)+($F73&lt;$G73)*(AM73&lt;AN73),"")</f>
        <v/>
      </c>
      <c r="AQ73" s="281" t="str">
        <f aca="false">IF((AP73&lt;&gt;""),IF(OR($F73&lt;&gt;$G73,PrSettings!$M$4="●"),(($F73-$G73)=(AM73-AN73))*1,0),"")</f>
        <v/>
      </c>
      <c r="AR73" s="281" t="str">
        <f aca="false">IF((AP73&lt;&gt;""),($F73=AM73)*($G73=AN73),"")</f>
        <v/>
      </c>
      <c r="AS73" s="281" t="str">
        <f aca="false">IF(AP73&lt;&gt;"",IF(ABS($F73-$G73)&gt;=PrSettings!$M$7,(ABS($F73-$G73-AM73+AN73)&lt;=1)*1,IF(AND(AP73,$F73=$G73,$F73&gt;=PrSettings!$M$6),(ABS(AM73-$F73)&lt;=1)*1,IF(AND(AP73,$F73+$G73&gt;=PrSettings!$M$8),(ABS(AM73-$F73)+ABS(AN73-$G73)&lt;=1)*1,""))),"")</f>
        <v/>
      </c>
      <c r="AT73" s="289"/>
      <c r="AV73" s="279" t="n">
        <f aca="false">$B73</f>
        <v>28</v>
      </c>
      <c r="AW73" s="280" t="str">
        <f aca="false">$C73</f>
        <v>Algeria</v>
      </c>
      <c r="AX73" s="281" t="n">
        <f aca="false">$D73</f>
        <v>24</v>
      </c>
      <c r="AY73" s="280" t="str">
        <f aca="false">$E73</f>
        <v>Austria</v>
      </c>
      <c r="AZ73" s="284"/>
      <c r="BA73" s="284"/>
      <c r="BB73" s="288"/>
      <c r="BC73" s="281" t="str">
        <f aca="false">IF(($F73&lt;&gt;"")*($G73&lt;&gt;"")*(AZ73&lt;&gt;"")*(BA73&lt;&gt;""),($F73&gt;$G73)*(AZ73&gt;BA73)+($F73=$G73)*(AZ73=BA73)+($F73&lt;$G73)*(AZ73&lt;BA73),"")</f>
        <v/>
      </c>
      <c r="BD73" s="281" t="str">
        <f aca="false">IF((BC73&lt;&gt;""),IF(OR($F73&lt;&gt;$G73,PrSettings!$M$4="●"),(($F73-$G73)=(AZ73-BA73))*1,0),"")</f>
        <v/>
      </c>
      <c r="BE73" s="281" t="str">
        <f aca="false">IF((BC73&lt;&gt;""),($F73=AZ73)*($G73=BA73),"")</f>
        <v/>
      </c>
      <c r="BF73" s="281" t="str">
        <f aca="false">IF(BC73&lt;&gt;"",IF(ABS($F73-$G73)&gt;=PrSettings!$M$7,(ABS($F73-$G73-AZ73+BA73)&lt;=1)*1,IF(AND(BC73,$F73=$G73,$F73&gt;=PrSettings!$M$6),(ABS(AZ73-$F73)&lt;=1)*1,IF(AND(BC73,$F73+$G73&gt;=PrSettings!$M$8),(ABS(AZ73-$F73)+ABS(BA73-$G73)&lt;=1)*1,""))),"")</f>
        <v/>
      </c>
      <c r="BG73" s="289"/>
      <c r="BI73" s="279" t="n">
        <f aca="false">$B73</f>
        <v>28</v>
      </c>
      <c r="BJ73" s="280" t="str">
        <f aca="false">$C73</f>
        <v>Algeria</v>
      </c>
      <c r="BK73" s="281" t="n">
        <f aca="false">$D73</f>
        <v>24</v>
      </c>
      <c r="BL73" s="280" t="str">
        <f aca="false">$E73</f>
        <v>Austria</v>
      </c>
      <c r="BM73" s="284"/>
      <c r="BN73" s="284"/>
      <c r="BO73" s="288"/>
      <c r="BP73" s="281" t="str">
        <f aca="false">IF(($F73&lt;&gt;"")*($G73&lt;&gt;"")*(BM73&lt;&gt;"")*(BN73&lt;&gt;""),($F73&gt;$G73)*(BM73&gt;BN73)+($F73=$G73)*(BM73=BN73)+($F73&lt;$G73)*(BM73&lt;BN73),"")</f>
        <v/>
      </c>
      <c r="BQ73" s="281" t="str">
        <f aca="false">IF((BP73&lt;&gt;""),IF(OR($F73&lt;&gt;$G73,PrSettings!$M$4="●"),(($F73-$G73)=(BM73-BN73))*1,0),"")</f>
        <v/>
      </c>
      <c r="BR73" s="281" t="str">
        <f aca="false">IF((BP73&lt;&gt;""),($F73=BM73)*($G73=BN73),"")</f>
        <v/>
      </c>
      <c r="BS73" s="281" t="str">
        <f aca="false">IF(BP73&lt;&gt;"",IF(ABS($F73-$G73)&gt;=PrSettings!$M$7,(ABS($F73-$G73-BM73+BN73)&lt;=1)*1,IF(AND(BP73,$F73=$G73,$F73&gt;=PrSettings!$M$6),(ABS(BM73-$F73)&lt;=1)*1,IF(AND(BP73,$F73+$G73&gt;=PrSettings!$M$8),(ABS(BM73-$F73)+ABS(BN73-$G73)&lt;=1)*1,""))),"")</f>
        <v/>
      </c>
      <c r="BT73" s="289"/>
      <c r="BV73" s="279" t="n">
        <f aca="false">$B73</f>
        <v>28</v>
      </c>
      <c r="BW73" s="280" t="str">
        <f aca="false">$C73</f>
        <v>Algeria</v>
      </c>
      <c r="BX73" s="281" t="n">
        <f aca="false">$D73</f>
        <v>24</v>
      </c>
      <c r="BY73" s="280" t="str">
        <f aca="false">$E73</f>
        <v>Austria</v>
      </c>
      <c r="BZ73" s="284"/>
      <c r="CA73" s="284"/>
      <c r="CB73" s="288"/>
      <c r="CC73" s="281" t="str">
        <f aca="false">IF(($F73&lt;&gt;"")*($G73&lt;&gt;"")*(BZ73&lt;&gt;"")*(CA73&lt;&gt;""),($F73&gt;$G73)*(BZ73&gt;CA73)+($F73=$G73)*(BZ73=CA73)+($F73&lt;$G73)*(BZ73&lt;CA73),"")</f>
        <v/>
      </c>
      <c r="CD73" s="281" t="str">
        <f aca="false">IF((CC73&lt;&gt;""),IF(OR($F73&lt;&gt;$G73,PrSettings!$M$4="●"),(($F73-$G73)=(BZ73-CA73))*1,0),"")</f>
        <v/>
      </c>
      <c r="CE73" s="281" t="str">
        <f aca="false">IF((CC73&lt;&gt;""),($F73=BZ73)*($G73=CA73),"")</f>
        <v/>
      </c>
      <c r="CF73" s="281" t="str">
        <f aca="false">IF(CC73&lt;&gt;"",IF(ABS($F73-$G73)&gt;=PrSettings!$M$7,(ABS($F73-$G73-BZ73+CA73)&lt;=1)*1,IF(AND(CC73,$F73=$G73,$F73&gt;=PrSettings!$M$6),(ABS(BZ73-$F73)&lt;=1)*1,IF(AND(CC73,$F73+$G73&gt;=PrSettings!$M$8),(ABS(BZ73-$F73)+ABS(CA73-$G73)&lt;=1)*1,""))),"")</f>
        <v/>
      </c>
      <c r="CG73" s="289"/>
      <c r="CI73" s="279" t="n">
        <f aca="false">$B73</f>
        <v>28</v>
      </c>
      <c r="CJ73" s="280" t="str">
        <f aca="false">$C73</f>
        <v>Algeria</v>
      </c>
      <c r="CK73" s="281" t="n">
        <f aca="false">$D73</f>
        <v>24</v>
      </c>
      <c r="CL73" s="280" t="str">
        <f aca="false">$E73</f>
        <v>Austria</v>
      </c>
      <c r="CM73" s="284"/>
      <c r="CN73" s="284"/>
      <c r="CO73" s="288"/>
      <c r="CP73" s="281" t="str">
        <f aca="false">IF(($F73&lt;&gt;"")*($G73&lt;&gt;"")*(CM73&lt;&gt;"")*(CN73&lt;&gt;""),($F73&gt;$G73)*(CM73&gt;CN73)+($F73=$G73)*(CM73=CN73)+($F73&lt;$G73)*(CM73&lt;CN73),"")</f>
        <v/>
      </c>
      <c r="CQ73" s="281" t="str">
        <f aca="false">IF((CP73&lt;&gt;""),IF(OR($F73&lt;&gt;$G73,PrSettings!$M$4="●"),(($F73-$G73)=(CM73-CN73))*1,0),"")</f>
        <v/>
      </c>
      <c r="CR73" s="281" t="str">
        <f aca="false">IF((CP73&lt;&gt;""),($F73=CM73)*($G73=CN73),"")</f>
        <v/>
      </c>
      <c r="CS73" s="281" t="str">
        <f aca="false">IF(CP73&lt;&gt;"",IF(ABS($F73-$G73)&gt;=PrSettings!$M$7,(ABS($F73-$G73-CM73+CN73)&lt;=1)*1,IF(AND(CP73,$F73=$G73,$F73&gt;=PrSettings!$M$6),(ABS(CM73-$F73)&lt;=1)*1,IF(AND(CP73,$F73+$G73&gt;=PrSettings!$M$8),(ABS(CM73-$F73)+ABS(CN73-$G73)&lt;=1)*1,""))),"")</f>
        <v/>
      </c>
      <c r="CT73" s="289"/>
      <c r="CV73" s="279" t="n">
        <f aca="false">$B73</f>
        <v>28</v>
      </c>
      <c r="CW73" s="280" t="str">
        <f aca="false">$C73</f>
        <v>Algeria</v>
      </c>
      <c r="CX73" s="281" t="n">
        <f aca="false">$D73</f>
        <v>24</v>
      </c>
      <c r="CY73" s="280" t="str">
        <f aca="false">$E73</f>
        <v>Austria</v>
      </c>
      <c r="CZ73" s="284"/>
      <c r="DA73" s="284"/>
      <c r="DB73" s="288"/>
      <c r="DC73" s="281" t="str">
        <f aca="false">IF(($F73&lt;&gt;"")*($G73&lt;&gt;"")*(CZ73&lt;&gt;"")*(DA73&lt;&gt;""),($F73&gt;$G73)*(CZ73&gt;DA73)+($F73=$G73)*(CZ73=DA73)+($F73&lt;$G73)*(CZ73&lt;DA73),"")</f>
        <v/>
      </c>
      <c r="DD73" s="281" t="str">
        <f aca="false">IF((DC73&lt;&gt;""),IF(OR($F73&lt;&gt;$G73,PrSettings!$M$4="●"),(($F73-$G73)=(CZ73-DA73))*1,0),"")</f>
        <v/>
      </c>
      <c r="DE73" s="281" t="str">
        <f aca="false">IF((DC73&lt;&gt;""),($F73=CZ73)*($G73=DA73),"")</f>
        <v/>
      </c>
      <c r="DF73" s="281" t="str">
        <f aca="false">IF(DC73&lt;&gt;"",IF(ABS($F73-$G73)&gt;=PrSettings!$M$7,(ABS($F73-$G73-CZ73+DA73)&lt;=1)*1,IF(AND(DC73,$F73=$G73,$F73&gt;=PrSettings!$M$6),(ABS(CZ73-$F73)&lt;=1)*1,IF(AND(DC73,$F73+$G73&gt;=PrSettings!$M$8),(ABS(CZ73-$F73)+ABS(DA73-$G73)&lt;=1)*1,""))),"")</f>
        <v/>
      </c>
      <c r="DG73" s="289"/>
      <c r="DI73" s="279" t="n">
        <f aca="false">$B73</f>
        <v>28</v>
      </c>
      <c r="DJ73" s="280" t="str">
        <f aca="false">$C73</f>
        <v>Algeria</v>
      </c>
      <c r="DK73" s="281" t="n">
        <f aca="false">$D73</f>
        <v>24</v>
      </c>
      <c r="DL73" s="280" t="str">
        <f aca="false">$E73</f>
        <v>Austria</v>
      </c>
      <c r="DM73" s="284"/>
      <c r="DN73" s="284"/>
      <c r="DO73" s="288"/>
      <c r="DP73" s="281" t="str">
        <f aca="false">IF(($F73&lt;&gt;"")*($G73&lt;&gt;"")*(DM73&lt;&gt;"")*(DN73&lt;&gt;""),($F73&gt;$G73)*(DM73&gt;DN73)+($F73=$G73)*(DM73=DN73)+($F73&lt;$G73)*(DM73&lt;DN73),"")</f>
        <v/>
      </c>
      <c r="DQ73" s="281" t="str">
        <f aca="false">IF((DP73&lt;&gt;""),IF(OR($F73&lt;&gt;$G73,PrSettings!$M$4="●"),(($F73-$G73)=(DM73-DN73))*1,0),"")</f>
        <v/>
      </c>
      <c r="DR73" s="281" t="str">
        <f aca="false">IF((DP73&lt;&gt;""),($F73=DM73)*($G73=DN73),"")</f>
        <v/>
      </c>
      <c r="DS73" s="281" t="str">
        <f aca="false">IF(DP73&lt;&gt;"",IF(ABS($F73-$G73)&gt;=PrSettings!$M$7,(ABS($F73-$G73-DM73+DN73)&lt;=1)*1,IF(AND(DP73,$F73=$G73,$F73&gt;=PrSettings!$M$6),(ABS(DM73-$F73)&lt;=1)*1,IF(AND(DP73,$F73+$G73&gt;=PrSettings!$M$8),(ABS(DM73-$F73)+ABS(DN73-$G73)&lt;=1)*1,""))),"")</f>
        <v/>
      </c>
      <c r="DT73" s="289"/>
      <c r="DV73" s="279" t="n">
        <f aca="false">$B73</f>
        <v>28</v>
      </c>
      <c r="DW73" s="280" t="str">
        <f aca="false">$C73</f>
        <v>Algeria</v>
      </c>
      <c r="DX73" s="281" t="n">
        <f aca="false">$D73</f>
        <v>24</v>
      </c>
      <c r="DY73" s="280" t="str">
        <f aca="false">$E73</f>
        <v>Austria</v>
      </c>
      <c r="DZ73" s="284"/>
      <c r="EA73" s="284"/>
      <c r="EB73" s="288"/>
      <c r="EC73" s="281" t="str">
        <f aca="false">IF(($F73&lt;&gt;"")*($G73&lt;&gt;"")*(DZ73&lt;&gt;"")*(EA73&lt;&gt;""),($F73&gt;$G73)*(DZ73&gt;EA73)+($F73=$G73)*(DZ73=EA73)+($F73&lt;$G73)*(DZ73&lt;EA73),"")</f>
        <v/>
      </c>
      <c r="ED73" s="281" t="str">
        <f aca="false">IF((EC73&lt;&gt;""),IF(OR($F73&lt;&gt;$G73,PrSettings!$M$4="●"),(($F73-$G73)=(DZ73-EA73))*1,0),"")</f>
        <v/>
      </c>
      <c r="EE73" s="281" t="str">
        <f aca="false">IF((EC73&lt;&gt;""),($F73=DZ73)*($G73=EA73),"")</f>
        <v/>
      </c>
      <c r="EF73" s="281" t="str">
        <f aca="false">IF(EC73&lt;&gt;"",IF(ABS($F73-$G73)&gt;=PrSettings!$M$7,(ABS($F73-$G73-DZ73+EA73)&lt;=1)*1,IF(AND(EC73,$F73=$G73,$F73&gt;=PrSettings!$M$6),(ABS(DZ73-$F73)&lt;=1)*1,IF(AND(EC73,$F73+$G73&gt;=PrSettings!$M$8),(ABS(DZ73-$F73)+ABS(EA73-$G73)&lt;=1)*1,""))),"")</f>
        <v/>
      </c>
      <c r="EG73" s="289"/>
      <c r="EI73" s="279" t="n">
        <f aca="false">$B73</f>
        <v>28</v>
      </c>
      <c r="EJ73" s="280" t="str">
        <f aca="false">$C73</f>
        <v>Algeria</v>
      </c>
      <c r="EK73" s="281" t="n">
        <f aca="false">$D73</f>
        <v>24</v>
      </c>
      <c r="EL73" s="280" t="str">
        <f aca="false">$E73</f>
        <v>Austria</v>
      </c>
      <c r="EM73" s="284"/>
      <c r="EN73" s="284"/>
      <c r="EO73" s="288"/>
      <c r="EP73" s="281" t="str">
        <f aca="false">IF(($F73&lt;&gt;"")*($G73&lt;&gt;"")*(EM73&lt;&gt;"")*(EN73&lt;&gt;""),($F73&gt;$G73)*(EM73&gt;EN73)+($F73=$G73)*(EM73=EN73)+($F73&lt;$G73)*(EM73&lt;EN73),"")</f>
        <v/>
      </c>
      <c r="EQ73" s="281" t="str">
        <f aca="false">IF((EP73&lt;&gt;""),IF(OR($F73&lt;&gt;$G73,PrSettings!$M$4="●"),(($F73-$G73)=(EM73-EN73))*1,0),"")</f>
        <v/>
      </c>
      <c r="ER73" s="281" t="str">
        <f aca="false">IF((EP73&lt;&gt;""),($F73=EM73)*($G73=EN73),"")</f>
        <v/>
      </c>
      <c r="ES73" s="281" t="str">
        <f aca="false">IF(EP73&lt;&gt;"",IF(ABS($F73-$G73)&gt;=PrSettings!$M$7,(ABS($F73-$G73-EM73+EN73)&lt;=1)*1,IF(AND(EP73,$F73=$G73,$F73&gt;=PrSettings!$M$6),(ABS(EM73-$F73)&lt;=1)*1,IF(AND(EP73,$F73+$G73&gt;=PrSettings!$M$8),(ABS(EM73-$F73)+ABS(EN73-$G73)&lt;=1)*1,""))),"")</f>
        <v/>
      </c>
      <c r="ET73" s="289"/>
      <c r="EV73" s="279" t="n">
        <f aca="false">$B73</f>
        <v>28</v>
      </c>
      <c r="EW73" s="280" t="str">
        <f aca="false">$C73</f>
        <v>Algeria</v>
      </c>
      <c r="EX73" s="281" t="n">
        <f aca="false">$D73</f>
        <v>24</v>
      </c>
      <c r="EY73" s="280" t="str">
        <f aca="false">$E73</f>
        <v>Austria</v>
      </c>
      <c r="EZ73" s="284"/>
      <c r="FA73" s="284"/>
      <c r="FB73" s="288"/>
      <c r="FC73" s="281" t="str">
        <f aca="false">IF(($F73&lt;&gt;"")*($G73&lt;&gt;"")*(EZ73&lt;&gt;"")*(FA73&lt;&gt;""),($F73&gt;$G73)*(EZ73&gt;FA73)+($F73=$G73)*(EZ73=FA73)+($F73&lt;$G73)*(EZ73&lt;FA73),"")</f>
        <v/>
      </c>
      <c r="FD73" s="281" t="str">
        <f aca="false">IF((FC73&lt;&gt;""),IF(OR($F73&lt;&gt;$G73,PrSettings!$M$4="●"),(($F73-$G73)=(EZ73-FA73))*1,0),"")</f>
        <v/>
      </c>
      <c r="FE73" s="281" t="str">
        <f aca="false">IF((FC73&lt;&gt;""),($F73=EZ73)*($G73=FA73),"")</f>
        <v/>
      </c>
      <c r="FF73" s="281" t="str">
        <f aca="false">IF(FC73&lt;&gt;"",IF(ABS($F73-$G73)&gt;=PrSettings!$M$7,(ABS($F73-$G73-EZ73+FA73)&lt;=1)*1,IF(AND(FC73,$F73=$G73,$F73&gt;=PrSettings!$M$6),(ABS(EZ73-$F73)&lt;=1)*1,IF(AND(FC73,$F73+$G73&gt;=PrSettings!$M$8),(ABS(EZ73-$F73)+ABS(FA73-$G73)&lt;=1)*1,""))),"")</f>
        <v/>
      </c>
      <c r="FG73" s="289"/>
      <c r="FI73" s="279" t="n">
        <f aca="false">$B73</f>
        <v>28</v>
      </c>
      <c r="FJ73" s="280" t="str">
        <f aca="false">$C73</f>
        <v>Algeria</v>
      </c>
      <c r="FK73" s="281" t="n">
        <f aca="false">$D73</f>
        <v>24</v>
      </c>
      <c r="FL73" s="280" t="str">
        <f aca="false">$E73</f>
        <v>Austria</v>
      </c>
      <c r="FM73" s="284"/>
      <c r="FN73" s="284"/>
      <c r="FO73" s="288"/>
      <c r="FP73" s="281" t="str">
        <f aca="false">IF(($F73&lt;&gt;"")*($G73&lt;&gt;"")*(FM73&lt;&gt;"")*(FN73&lt;&gt;""),($F73&gt;$G73)*(FM73&gt;FN73)+($F73=$G73)*(FM73=FN73)+($F73&lt;$G73)*(FM73&lt;FN73),"")</f>
        <v/>
      </c>
      <c r="FQ73" s="281" t="str">
        <f aca="false">IF((FP73&lt;&gt;""),IF(OR($F73&lt;&gt;$G73,PrSettings!$M$4="●"),(($F73-$G73)=(FM73-FN73))*1,0),"")</f>
        <v/>
      </c>
      <c r="FR73" s="281" t="str">
        <f aca="false">IF((FP73&lt;&gt;""),($F73=FM73)*($G73=FN73),"")</f>
        <v/>
      </c>
      <c r="FS73" s="281" t="str">
        <f aca="false">IF(FP73&lt;&gt;"",IF(ABS($F73-$G73)&gt;=PrSettings!$M$7,(ABS($F73-$G73-FM73+FN73)&lt;=1)*1,IF(AND(FP73,$F73=$G73,$F73&gt;=PrSettings!$M$6),(ABS(FM73-$F73)&lt;=1)*1,IF(AND(FP73,$F73+$G73&gt;=PrSettings!$M$8),(ABS(FM73-$F73)+ABS(FN73-$G73)&lt;=1)*1,""))),"")</f>
        <v/>
      </c>
      <c r="FT73" s="289"/>
      <c r="FV73" s="279" t="n">
        <f aca="false">$B73</f>
        <v>28</v>
      </c>
      <c r="FW73" s="280" t="str">
        <f aca="false">$C73</f>
        <v>Algeria</v>
      </c>
      <c r="FX73" s="281" t="n">
        <f aca="false">$D73</f>
        <v>24</v>
      </c>
      <c r="FY73" s="280" t="str">
        <f aca="false">$E73</f>
        <v>Austria</v>
      </c>
      <c r="FZ73" s="284"/>
      <c r="GA73" s="284"/>
      <c r="GB73" s="288"/>
      <c r="GC73" s="281" t="str">
        <f aca="false">IF(($F73&lt;&gt;"")*($G73&lt;&gt;"")*(FZ73&lt;&gt;"")*(GA73&lt;&gt;""),($F73&gt;$G73)*(FZ73&gt;GA73)+($F73=$G73)*(FZ73=GA73)+($F73&lt;$G73)*(FZ73&lt;GA73),"")</f>
        <v/>
      </c>
      <c r="GD73" s="281" t="str">
        <f aca="false">IF((GC73&lt;&gt;""),IF(OR($F73&lt;&gt;$G73,PrSettings!$M$4="●"),(($F73-$G73)=(FZ73-GA73))*1,0),"")</f>
        <v/>
      </c>
      <c r="GE73" s="281" t="str">
        <f aca="false">IF((GC73&lt;&gt;""),($F73=FZ73)*($G73=GA73),"")</f>
        <v/>
      </c>
      <c r="GF73" s="281" t="str">
        <f aca="false">IF(GC73&lt;&gt;"",IF(ABS($F73-$G73)&gt;=PrSettings!$M$7,(ABS($F73-$G73-FZ73+GA73)&lt;=1)*1,IF(AND(GC73,$F73=$G73,$F73&gt;=PrSettings!$M$6),(ABS(FZ73-$F73)&lt;=1)*1,IF(AND(GC73,$F73+$G73&gt;=PrSettings!$M$8),(ABS(FZ73-$F73)+ABS(GA73-$G73)&lt;=1)*1,""))),"")</f>
        <v/>
      </c>
      <c r="GG73" s="289"/>
      <c r="GI73" s="279" t="n">
        <f aca="false">$B73</f>
        <v>28</v>
      </c>
      <c r="GJ73" s="280" t="str">
        <f aca="false">$C73</f>
        <v>Algeria</v>
      </c>
      <c r="GK73" s="281" t="n">
        <f aca="false">$D73</f>
        <v>24</v>
      </c>
      <c r="GL73" s="280" t="str">
        <f aca="false">$E73</f>
        <v>Austria</v>
      </c>
      <c r="GM73" s="284"/>
      <c r="GN73" s="284"/>
      <c r="GO73" s="288"/>
      <c r="GP73" s="281" t="str">
        <f aca="false">IF(($F73&lt;&gt;"")*($G73&lt;&gt;"")*(GM73&lt;&gt;"")*(GN73&lt;&gt;""),($F73&gt;$G73)*(GM73&gt;GN73)+($F73=$G73)*(GM73=GN73)+($F73&lt;$G73)*(GM73&lt;GN73),"")</f>
        <v/>
      </c>
      <c r="GQ73" s="281" t="str">
        <f aca="false">IF((GP73&lt;&gt;""),IF(OR($F73&lt;&gt;$G73,PrSettings!$M$4="●"),(($F73-$G73)=(GM73-GN73))*1,0),"")</f>
        <v/>
      </c>
      <c r="GR73" s="281" t="str">
        <f aca="false">IF((GP73&lt;&gt;""),($F73=GM73)*($G73=GN73),"")</f>
        <v/>
      </c>
      <c r="GS73" s="281" t="str">
        <f aca="false">IF(GP73&lt;&gt;"",IF(ABS($F73-$G73)&gt;=PrSettings!$M$7,(ABS($F73-$G73-GM73+GN73)&lt;=1)*1,IF(AND(GP73,$F73=$G73,$F73&gt;=PrSettings!$M$6),(ABS(GM73-$F73)&lt;=1)*1,IF(AND(GP73,$F73+$G73&gt;=PrSettings!$M$8),(ABS(GM73-$F73)+ABS(GN73-$G73)&lt;=1)*1,""))),"")</f>
        <v/>
      </c>
      <c r="GT73" s="289"/>
      <c r="GV73" s="279" t="n">
        <f aca="false">$B73</f>
        <v>28</v>
      </c>
      <c r="GW73" s="280" t="str">
        <f aca="false">$C73</f>
        <v>Algeria</v>
      </c>
      <c r="GX73" s="281" t="n">
        <f aca="false">$D73</f>
        <v>24</v>
      </c>
      <c r="GY73" s="280" t="str">
        <f aca="false">$E73</f>
        <v>Austria</v>
      </c>
      <c r="GZ73" s="284"/>
      <c r="HA73" s="284"/>
      <c r="HB73" s="288"/>
      <c r="HC73" s="281" t="str">
        <f aca="false">IF(($F73&lt;&gt;"")*($G73&lt;&gt;"")*(GZ73&lt;&gt;"")*(HA73&lt;&gt;""),($F73&gt;$G73)*(GZ73&gt;HA73)+($F73=$G73)*(GZ73=HA73)+($F73&lt;$G73)*(GZ73&lt;HA73),"")</f>
        <v/>
      </c>
      <c r="HD73" s="281" t="str">
        <f aca="false">IF((HC73&lt;&gt;""),IF(OR($F73&lt;&gt;$G73,PrSettings!$M$4="●"),(($F73-$G73)=(GZ73-HA73))*1,0),"")</f>
        <v/>
      </c>
      <c r="HE73" s="281" t="str">
        <f aca="false">IF((HC73&lt;&gt;""),($F73=GZ73)*($G73=HA73),"")</f>
        <v/>
      </c>
      <c r="HF73" s="281" t="str">
        <f aca="false">IF(HC73&lt;&gt;"",IF(ABS($F73-$G73)&gt;=PrSettings!$M$7,(ABS($F73-$G73-GZ73+HA73)&lt;=1)*1,IF(AND(HC73,$F73=$G73,$F73&gt;=PrSettings!$M$6),(ABS(GZ73-$F73)&lt;=1)*1,IF(AND(HC73,$F73+$G73&gt;=PrSettings!$M$8),(ABS(GZ73-$F73)+ABS(HA73-$G73)&lt;=1)*1,""))),"")</f>
        <v/>
      </c>
      <c r="HG73" s="289"/>
      <c r="HI73" s="279" t="n">
        <f aca="false">$B73</f>
        <v>28</v>
      </c>
      <c r="HJ73" s="280" t="str">
        <f aca="false">$C73</f>
        <v>Algeria</v>
      </c>
      <c r="HK73" s="281" t="n">
        <f aca="false">$D73</f>
        <v>24</v>
      </c>
      <c r="HL73" s="280" t="str">
        <f aca="false">$E73</f>
        <v>Austria</v>
      </c>
      <c r="HM73" s="284"/>
      <c r="HN73" s="284"/>
      <c r="HO73" s="288"/>
      <c r="HP73" s="281" t="str">
        <f aca="false">IF(($F73&lt;&gt;"")*($G73&lt;&gt;"")*(HM73&lt;&gt;"")*(HN73&lt;&gt;""),($F73&gt;$G73)*(HM73&gt;HN73)+($F73=$G73)*(HM73=HN73)+($F73&lt;$G73)*(HM73&lt;HN73),"")</f>
        <v/>
      </c>
      <c r="HQ73" s="281" t="str">
        <f aca="false">IF((HP73&lt;&gt;""),IF(OR($F73&lt;&gt;$G73,PrSettings!$M$4="●"),(($F73-$G73)=(HM73-HN73))*1,0),"")</f>
        <v/>
      </c>
      <c r="HR73" s="281" t="str">
        <f aca="false">IF((HP73&lt;&gt;""),($F73=HM73)*($G73=HN73),"")</f>
        <v/>
      </c>
      <c r="HS73" s="281" t="str">
        <f aca="false">IF(HP73&lt;&gt;"",IF(ABS($F73-$G73)&gt;=PrSettings!$M$7,(ABS($F73-$G73-HM73+HN73)&lt;=1)*1,IF(AND(HP73,$F73=$G73,$F73&gt;=PrSettings!$M$6),(ABS(HM73-$F73)&lt;=1)*1,IF(AND(HP73,$F73+$G73&gt;=PrSettings!$M$8),(ABS(HM73-$F73)+ABS(HN73-$G73)&lt;=1)*1,""))),"")</f>
        <v/>
      </c>
      <c r="HT73" s="289"/>
      <c r="HV73" s="279" t="n">
        <f aca="false">$B73</f>
        <v>28</v>
      </c>
      <c r="HW73" s="280" t="str">
        <f aca="false">$C73</f>
        <v>Algeria</v>
      </c>
      <c r="HX73" s="281" t="n">
        <f aca="false">$D73</f>
        <v>24</v>
      </c>
      <c r="HY73" s="280" t="str">
        <f aca="false">$E73</f>
        <v>Austria</v>
      </c>
      <c r="HZ73" s="284"/>
      <c r="IA73" s="284"/>
      <c r="IB73" s="288"/>
      <c r="IC73" s="281" t="str">
        <f aca="false">IF(($F73&lt;&gt;"")*($G73&lt;&gt;"")*(HZ73&lt;&gt;"")*(IA73&lt;&gt;""),($F73&gt;$G73)*(HZ73&gt;IA73)+($F73=$G73)*(HZ73=IA73)+($F73&lt;$G73)*(HZ73&lt;IA73),"")</f>
        <v/>
      </c>
      <c r="ID73" s="281" t="str">
        <f aca="false">IF((IC73&lt;&gt;""),IF(OR($F73&lt;&gt;$G73,PrSettings!$M$4="●"),(($F73-$G73)=(HZ73-IA73))*1,0),"")</f>
        <v/>
      </c>
      <c r="IE73" s="281" t="str">
        <f aca="false">IF((IC73&lt;&gt;""),($F73=HZ73)*($G73=IA73),"")</f>
        <v/>
      </c>
      <c r="IF73" s="281" t="str">
        <f aca="false">IF(IC73&lt;&gt;"",IF(ABS($F73-$G73)&gt;=PrSettings!$M$7,(ABS($F73-$G73-HZ73+IA73)&lt;=1)*1,IF(AND(IC73,$F73=$G73,$F73&gt;=PrSettings!$M$6),(ABS(HZ73-$F73)&lt;=1)*1,IF(AND(IC73,$F73+$G73&gt;=PrSettings!$M$8),(ABS(HZ73-$F73)+ABS(IA73-$G73)&lt;=1)*1,""))),"")</f>
        <v/>
      </c>
      <c r="IG73" s="289"/>
      <c r="II73" s="279" t="n">
        <f aca="false">$B73</f>
        <v>28</v>
      </c>
      <c r="IJ73" s="280" t="str">
        <f aca="false">$C73</f>
        <v>Algeria</v>
      </c>
      <c r="IK73" s="281" t="n">
        <f aca="false">$D73</f>
        <v>24</v>
      </c>
      <c r="IL73" s="280" t="str">
        <f aca="false">$E73</f>
        <v>Austria</v>
      </c>
      <c r="IM73" s="284"/>
      <c r="IN73" s="284"/>
      <c r="IO73" s="288"/>
      <c r="IP73" s="281" t="str">
        <f aca="false">IF(($F73&lt;&gt;"")*($G73&lt;&gt;"")*(IM73&lt;&gt;"")*(IN73&lt;&gt;""),($F73&gt;$G73)*(IM73&gt;IN73)+($F73=$G73)*(IM73=IN73)+($F73&lt;$G73)*(IM73&lt;IN73),"")</f>
        <v/>
      </c>
      <c r="IQ73" s="281" t="str">
        <f aca="false">IF((IP73&lt;&gt;""),IF(OR($F73&lt;&gt;$G73,PrSettings!$M$4="●"),(($F73-$G73)=(IM73-IN73))*1,0),"")</f>
        <v/>
      </c>
      <c r="IR73" s="281" t="str">
        <f aca="false">IF((IP73&lt;&gt;""),($F73=IM73)*($G73=IN73),"")</f>
        <v/>
      </c>
      <c r="IS73" s="281" t="str">
        <f aca="false">IF(IP73&lt;&gt;"",IF(ABS($F73-$G73)&gt;=PrSettings!$M$7,(ABS($F73-$G73-IM73+IN73)&lt;=1)*1,IF(AND(IP73,$F73=$G73,$F73&gt;=PrSettings!$M$6),(ABS(IM73-$F73)&lt;=1)*1,IF(AND(IP73,$F73+$G73&gt;=PrSettings!$M$8),(ABS(IM73-$F73)+ABS(IN73-$G73)&lt;=1)*1,""))),"")</f>
        <v/>
      </c>
      <c r="IT73" s="289"/>
      <c r="IV73" s="279" t="n">
        <f aca="false">$B73</f>
        <v>28</v>
      </c>
      <c r="IW73" s="280" t="str">
        <f aca="false">$C73</f>
        <v>Algeria</v>
      </c>
      <c r="IX73" s="281" t="n">
        <f aca="false">$D73</f>
        <v>24</v>
      </c>
      <c r="IY73" s="280" t="str">
        <f aca="false">$E73</f>
        <v>Austria</v>
      </c>
      <c r="IZ73" s="284"/>
      <c r="JA73" s="284"/>
      <c r="JB73" s="288"/>
      <c r="JC73" s="281" t="str">
        <f aca="false">IF(($F73&lt;&gt;"")*($G73&lt;&gt;"")*(IZ73&lt;&gt;"")*(JA73&lt;&gt;""),($F73&gt;$G73)*(IZ73&gt;JA73)+($F73=$G73)*(IZ73=JA73)+($F73&lt;$G73)*(IZ73&lt;JA73),"")</f>
        <v/>
      </c>
      <c r="JD73" s="281" t="str">
        <f aca="false">IF((JC73&lt;&gt;""),IF(OR($F73&lt;&gt;$G73,PrSettings!$M$4="●"),(($F73-$G73)=(IZ73-JA73))*1,0),"")</f>
        <v/>
      </c>
      <c r="JE73" s="281" t="str">
        <f aca="false">IF((JC73&lt;&gt;""),($F73=IZ73)*($G73=JA73),"")</f>
        <v/>
      </c>
      <c r="JF73" s="281" t="str">
        <f aca="false">IF(JC73&lt;&gt;"",IF(ABS($F73-$G73)&gt;=PrSettings!$M$7,(ABS($F73-$G73-IZ73+JA73)&lt;=1)*1,IF(AND(JC73,$F73=$G73,$F73&gt;=PrSettings!$M$6),(ABS(IZ73-$F73)&lt;=1)*1,IF(AND(JC73,$F73+$G73&gt;=PrSettings!$M$8),(ABS(IZ73-$F73)+ABS(JA73-$G73)&lt;=1)*1,""))),"")</f>
        <v/>
      </c>
      <c r="JG73" s="289"/>
      <c r="JI73" s="279" t="n">
        <f aca="false">$B73</f>
        <v>28</v>
      </c>
      <c r="JJ73" s="280" t="str">
        <f aca="false">$C73</f>
        <v>Algeria</v>
      </c>
      <c r="JK73" s="281" t="n">
        <f aca="false">$D73</f>
        <v>24</v>
      </c>
      <c r="JL73" s="280" t="str">
        <f aca="false">$E73</f>
        <v>Austria</v>
      </c>
      <c r="JM73" s="284"/>
      <c r="JN73" s="284"/>
      <c r="JO73" s="288"/>
      <c r="JP73" s="281" t="str">
        <f aca="false">IF(($F73&lt;&gt;"")*($G73&lt;&gt;"")*(JM73&lt;&gt;"")*(JN73&lt;&gt;""),($F73&gt;$G73)*(JM73&gt;JN73)+($F73=$G73)*(JM73=JN73)+($F73&lt;$G73)*(JM73&lt;JN73),"")</f>
        <v/>
      </c>
      <c r="JQ73" s="281" t="str">
        <f aca="false">IF((JP73&lt;&gt;""),IF(OR($F73&lt;&gt;$G73,PrSettings!$M$4="●"),(($F73-$G73)=(JM73-JN73))*1,0),"")</f>
        <v/>
      </c>
      <c r="JR73" s="281" t="str">
        <f aca="false">IF((JP73&lt;&gt;""),($F73=JM73)*($G73=JN73),"")</f>
        <v/>
      </c>
      <c r="JS73" s="281" t="str">
        <f aca="false">IF(JP73&lt;&gt;"",IF(ABS($F73-$G73)&gt;=PrSettings!$M$7,(ABS($F73-$G73-JM73+JN73)&lt;=1)*1,IF(AND(JP73,$F73=$G73,$F73&gt;=PrSettings!$M$6),(ABS(JM73-$F73)&lt;=1)*1,IF(AND(JP73,$F73+$G73&gt;=PrSettings!$M$8),(ABS(JM73-$F73)+ABS(JN73-$G73)&lt;=1)*1,""))),"")</f>
        <v/>
      </c>
      <c r="JT73" s="289"/>
      <c r="JV73" s="279" t="n">
        <f aca="false">$B73</f>
        <v>28</v>
      </c>
      <c r="JW73" s="280" t="str">
        <f aca="false">$C73</f>
        <v>Algeria</v>
      </c>
      <c r="JX73" s="281" t="n">
        <f aca="false">$D73</f>
        <v>24</v>
      </c>
      <c r="JY73" s="280" t="str">
        <f aca="false">$E73</f>
        <v>Austria</v>
      </c>
      <c r="JZ73" s="284"/>
      <c r="KA73" s="284"/>
      <c r="KB73" s="288"/>
      <c r="KC73" s="281" t="str">
        <f aca="false">IF(($F73&lt;&gt;"")*($G73&lt;&gt;"")*(JZ73&lt;&gt;"")*(KA73&lt;&gt;""),($F73&gt;$G73)*(JZ73&gt;KA73)+($F73=$G73)*(JZ73=KA73)+($F73&lt;$G73)*(JZ73&lt;KA73),"")</f>
        <v/>
      </c>
      <c r="KD73" s="281" t="str">
        <f aca="false">IF((KC73&lt;&gt;""),IF(OR($F73&lt;&gt;$G73,PrSettings!$M$4="●"),(($F73-$G73)=(JZ73-KA73))*1,0),"")</f>
        <v/>
      </c>
      <c r="KE73" s="281" t="str">
        <f aca="false">IF((KC73&lt;&gt;""),($F73=JZ73)*($G73=KA73),"")</f>
        <v/>
      </c>
      <c r="KF73" s="281" t="str">
        <f aca="false">IF(KC73&lt;&gt;"",IF(ABS($F73-$G73)&gt;=PrSettings!$M$7,(ABS($F73-$G73-JZ73+KA73)&lt;=1)*1,IF(AND(KC73,$F73=$G73,$F73&gt;=PrSettings!$M$6),(ABS(JZ73-$F73)&lt;=1)*1,IF(AND(KC73,$F73+$G73&gt;=PrSettings!$M$8),(ABS(JZ73-$F73)+ABS(KA73-$G73)&lt;=1)*1,""))),"")</f>
        <v/>
      </c>
      <c r="KG73" s="289"/>
      <c r="KI73" s="279" t="n">
        <f aca="false">$B73</f>
        <v>28</v>
      </c>
      <c r="KJ73" s="280" t="str">
        <f aca="false">$C73</f>
        <v>Algeria</v>
      </c>
      <c r="KK73" s="281" t="n">
        <f aca="false">$D73</f>
        <v>24</v>
      </c>
      <c r="KL73" s="280" t="str">
        <f aca="false">$E73</f>
        <v>Austria</v>
      </c>
      <c r="KM73" s="284"/>
      <c r="KN73" s="284"/>
      <c r="KO73" s="288"/>
      <c r="KP73" s="281" t="str">
        <f aca="false">IF(($F73&lt;&gt;"")*($G73&lt;&gt;"")*(KM73&lt;&gt;"")*(KN73&lt;&gt;""),($F73&gt;$G73)*(KM73&gt;KN73)+($F73=$G73)*(KM73=KN73)+($F73&lt;$G73)*(KM73&lt;KN73),"")</f>
        <v/>
      </c>
      <c r="KQ73" s="281" t="str">
        <f aca="false">IF((KP73&lt;&gt;""),IF(OR($F73&lt;&gt;$G73,PrSettings!$M$4="●"),(($F73-$G73)=(KM73-KN73))*1,0),"")</f>
        <v/>
      </c>
      <c r="KR73" s="281" t="str">
        <f aca="false">IF((KP73&lt;&gt;""),($F73=KM73)*($G73=KN73),"")</f>
        <v/>
      </c>
      <c r="KS73" s="281" t="str">
        <f aca="false">IF(KP73&lt;&gt;"",IF(ABS($F73-$G73)&gt;=PrSettings!$M$7,(ABS($F73-$G73-KM73+KN73)&lt;=1)*1,IF(AND(KP73,$F73=$G73,$F73&gt;=PrSettings!$M$6),(ABS(KM73-$F73)&lt;=1)*1,IF(AND(KP73,$F73+$G73&gt;=PrSettings!$M$8),(ABS(KM73-$F73)+ABS(KN73-$G73)&lt;=1)*1,""))),"")</f>
        <v/>
      </c>
      <c r="KT73" s="289"/>
      <c r="KV73" s="279" t="n">
        <f aca="false">$B73</f>
        <v>28</v>
      </c>
      <c r="KW73" s="280" t="str">
        <f aca="false">$C73</f>
        <v>Algeria</v>
      </c>
      <c r="KX73" s="281" t="n">
        <f aca="false">$D73</f>
        <v>24</v>
      </c>
      <c r="KY73" s="280" t="str">
        <f aca="false">$E73</f>
        <v>Austria</v>
      </c>
      <c r="KZ73" s="284"/>
      <c r="LA73" s="284"/>
      <c r="LB73" s="288"/>
      <c r="LC73" s="281" t="str">
        <f aca="false">IF(($F73&lt;&gt;"")*($G73&lt;&gt;"")*(KZ73&lt;&gt;"")*(LA73&lt;&gt;""),($F73&gt;$G73)*(KZ73&gt;LA73)+($F73=$G73)*(KZ73=LA73)+($F73&lt;$G73)*(KZ73&lt;LA73),"")</f>
        <v/>
      </c>
      <c r="LD73" s="281" t="str">
        <f aca="false">IF((LC73&lt;&gt;""),IF(OR($F73&lt;&gt;$G73,PrSettings!$M$4="●"),(($F73-$G73)=(KZ73-LA73))*1,0),"")</f>
        <v/>
      </c>
      <c r="LE73" s="281" t="str">
        <f aca="false">IF((LC73&lt;&gt;""),($F73=KZ73)*($G73=LA73),"")</f>
        <v/>
      </c>
      <c r="LF73" s="281" t="str">
        <f aca="false">IF(LC73&lt;&gt;"",IF(ABS($F73-$G73)&gt;=PrSettings!$M$7,(ABS($F73-$G73-KZ73+LA73)&lt;=1)*1,IF(AND(LC73,$F73=$G73,$F73&gt;=PrSettings!$M$6),(ABS(KZ73-$F73)&lt;=1)*1,IF(AND(LC73,$F73+$G73&gt;=PrSettings!$M$8),(ABS(KZ73-$F73)+ABS(LA73-$G73)&lt;=1)*1,""))),"")</f>
        <v/>
      </c>
      <c r="LG73" s="289"/>
      <c r="LI73" s="279" t="n">
        <f aca="false">$B73</f>
        <v>28</v>
      </c>
      <c r="LJ73" s="280" t="str">
        <f aca="false">$C73</f>
        <v>Algeria</v>
      </c>
      <c r="LK73" s="281" t="n">
        <f aca="false">$D73</f>
        <v>24</v>
      </c>
      <c r="LL73" s="280" t="str">
        <f aca="false">$E73</f>
        <v>Austria</v>
      </c>
      <c r="LM73" s="284"/>
      <c r="LN73" s="284"/>
      <c r="LO73" s="288"/>
      <c r="LP73" s="281" t="str">
        <f aca="false">IF(($F73&lt;&gt;"")*($G73&lt;&gt;"")*(LM73&lt;&gt;"")*(LN73&lt;&gt;""),($F73&gt;$G73)*(LM73&gt;LN73)+($F73=$G73)*(LM73=LN73)+($F73&lt;$G73)*(LM73&lt;LN73),"")</f>
        <v/>
      </c>
      <c r="LQ73" s="281" t="str">
        <f aca="false">IF((LP73&lt;&gt;""),IF(OR($F73&lt;&gt;$G73,PrSettings!$M$4="●"),(($F73-$G73)=(LM73-LN73))*1,0),"")</f>
        <v/>
      </c>
      <c r="LR73" s="281" t="str">
        <f aca="false">IF((LP73&lt;&gt;""),($F73=LM73)*($G73=LN73),"")</f>
        <v/>
      </c>
      <c r="LS73" s="281" t="str">
        <f aca="false">IF(LP73&lt;&gt;"",IF(ABS($F73-$G73)&gt;=PrSettings!$M$7,(ABS($F73-$G73-LM73+LN73)&lt;=1)*1,IF(AND(LP73,$F73=$G73,$F73&gt;=PrSettings!$M$6),(ABS(LM73-$F73)&lt;=1)*1,IF(AND(LP73,$F73+$G73&gt;=PrSettings!$M$8),(ABS(LM73-$F73)+ABS(LN73-$G73)&lt;=1)*1,""))),"")</f>
        <v/>
      </c>
      <c r="LT73" s="289"/>
      <c r="LV73" s="279" t="n">
        <f aca="false">$B73</f>
        <v>28</v>
      </c>
      <c r="LW73" s="280" t="str">
        <f aca="false">$C73</f>
        <v>Algeria</v>
      </c>
      <c r="LX73" s="281" t="n">
        <f aca="false">$D73</f>
        <v>24</v>
      </c>
      <c r="LY73" s="280" t="str">
        <f aca="false">$E73</f>
        <v>Austria</v>
      </c>
      <c r="LZ73" s="284"/>
      <c r="MA73" s="284"/>
      <c r="MB73" s="288"/>
      <c r="MC73" s="281" t="str">
        <f aca="false">IF(($F73&lt;&gt;"")*($G73&lt;&gt;"")*(LZ73&lt;&gt;"")*(MA73&lt;&gt;""),($F73&gt;$G73)*(LZ73&gt;MA73)+($F73=$G73)*(LZ73=MA73)+($F73&lt;$G73)*(LZ73&lt;MA73),"")</f>
        <v/>
      </c>
      <c r="MD73" s="281" t="str">
        <f aca="false">IF((MC73&lt;&gt;""),IF(OR($F73&lt;&gt;$G73,PrSettings!$M$4="●"),(($F73-$G73)=(LZ73-MA73))*1,0),"")</f>
        <v/>
      </c>
      <c r="ME73" s="281" t="str">
        <f aca="false">IF((MC73&lt;&gt;""),($F73=LZ73)*($G73=MA73),"")</f>
        <v/>
      </c>
      <c r="MF73" s="281" t="str">
        <f aca="false">IF(MC73&lt;&gt;"",IF(ABS($F73-$G73)&gt;=PrSettings!$M$7,(ABS($F73-$G73-LZ73+MA73)&lt;=1)*1,IF(AND(MC73,$F73=$G73,$F73&gt;=PrSettings!$M$6),(ABS(LZ73-$F73)&lt;=1)*1,IF(AND(MC73,$F73+$G73&gt;=PrSettings!$M$8),(ABS(LZ73-$F73)+ABS(MA73-$G73)&lt;=1)*1,""))),"")</f>
        <v/>
      </c>
      <c r="MG73" s="289"/>
    </row>
    <row r="74" customFormat="false" ht="15.75" hidden="false" customHeight="false" outlineLevel="0" collapsed="false">
      <c r="B74" s="279" t="n">
        <f aca="false">INDEX(Groups!$C$7:$C$65,MATCH(C74,Groups!$D$7:$D$65,0))</f>
        <v>63</v>
      </c>
      <c r="C74" s="280" t="str">
        <f aca="false">CalcJ!$P$27</f>
        <v>Jordan</v>
      </c>
      <c r="D74" s="281" t="n">
        <f aca="false">INDEX(Groups!$C$7:$C$65,MATCH(E74,Groups!$D$7:$D$65,0))</f>
        <v>3</v>
      </c>
      <c r="E74" s="280" t="str">
        <f aca="false">CalcJ!$Q$27</f>
        <v>Argentina</v>
      </c>
      <c r="F74" s="282" t="n">
        <f aca="false">CalcJ!$R$27</f>
        <v>0</v>
      </c>
      <c r="G74" s="283" t="n">
        <f aca="false">CalcJ!$S$27</f>
        <v>2</v>
      </c>
      <c r="I74" s="279" t="n">
        <f aca="false">$B74</f>
        <v>63</v>
      </c>
      <c r="J74" s="280" t="str">
        <f aca="false">$C74</f>
        <v>Jordan</v>
      </c>
      <c r="K74" s="281" t="n">
        <f aca="false">$D74</f>
        <v>3</v>
      </c>
      <c r="L74" s="280" t="str">
        <f aca="false">$E74</f>
        <v>Argentina</v>
      </c>
      <c r="M74" s="284"/>
      <c r="N74" s="284"/>
      <c r="O74" s="290"/>
      <c r="P74" s="281" t="str">
        <f aca="false">IF(($F74&lt;&gt;"")*($G74&lt;&gt;"")*(M74&lt;&gt;"")*(N74&lt;&gt;""),($F74&gt;$G74)*(M74&gt;N74)+($F74=$G74)*(M74=N74)+($F74&lt;$G74)*(M74&lt;N74),"")</f>
        <v/>
      </c>
      <c r="Q74" s="281" t="str">
        <f aca="false">IF((P74&lt;&gt;""),IF(OR($F74&lt;&gt;$G74,PrSettings!$M$4="●"),(($F74-$G74)=(M74-N74))*1,0),"")</f>
        <v/>
      </c>
      <c r="R74" s="281" t="str">
        <f aca="false">IF((P74&lt;&gt;""),($F74=M74)*($G74=N74),"")</f>
        <v/>
      </c>
      <c r="S74" s="281" t="str">
        <f aca="false">IF(P74&lt;&gt;"",IF(ABS($F74-$G74)&gt;=PrSettings!$M$7,(ABS($F74-$G74-M74+N74)&lt;=1)*1,IF(AND(P74,$F74=$G74,$F74&gt;=PrSettings!$M$6),(ABS(M74-$F74)&lt;=1)*1,IF(AND(P74,$F74+$G74&gt;=PrSettings!$M$8),(ABS(M74-$F74)+ABS(N74-$G74)&lt;=1)*1,""))),"")</f>
        <v/>
      </c>
      <c r="T74" s="291"/>
      <c r="V74" s="279" t="n">
        <f aca="false">$B74</f>
        <v>63</v>
      </c>
      <c r="W74" s="280" t="str">
        <f aca="false">$C74</f>
        <v>Jordan</v>
      </c>
      <c r="X74" s="281" t="n">
        <f aca="false">$D74</f>
        <v>3</v>
      </c>
      <c r="Y74" s="280" t="str">
        <f aca="false">$E74</f>
        <v>Argentina</v>
      </c>
      <c r="Z74" s="284"/>
      <c r="AA74" s="284"/>
      <c r="AB74" s="290"/>
      <c r="AC74" s="281" t="str">
        <f aca="false">IF(($F74&lt;&gt;"")*($G74&lt;&gt;"")*(Z74&lt;&gt;"")*(AA74&lt;&gt;""),($F74&gt;$G74)*(Z74&gt;AA74)+($F74=$G74)*(Z74=AA74)+($F74&lt;$G74)*(Z74&lt;AA74),"")</f>
        <v/>
      </c>
      <c r="AD74" s="281" t="str">
        <f aca="false">IF((AC74&lt;&gt;""),IF(OR($F74&lt;&gt;$G74,PrSettings!$M$4="●"),(($F74-$G74)=(Z74-AA74))*1,0),"")</f>
        <v/>
      </c>
      <c r="AE74" s="281" t="str">
        <f aca="false">IF((AC74&lt;&gt;""),($F74=Z74)*($G74=AA74),"")</f>
        <v/>
      </c>
      <c r="AF74" s="281" t="str">
        <f aca="false">IF(AC74&lt;&gt;"",IF(ABS($F74-$G74)&gt;=PrSettings!$M$7,(ABS($F74-$G74-Z74+AA74)&lt;=1)*1,IF(AND(AC74,$F74=$G74,$F74&gt;=PrSettings!$M$6),(ABS(Z74-$F74)&lt;=1)*1,IF(AND(AC74,$F74+$G74&gt;=PrSettings!$M$8),(ABS(Z74-$F74)+ABS(AA74-$G74)&lt;=1)*1,""))),"")</f>
        <v/>
      </c>
      <c r="AG74" s="291"/>
      <c r="AI74" s="279" t="n">
        <f aca="false">$B74</f>
        <v>63</v>
      </c>
      <c r="AJ74" s="280" t="str">
        <f aca="false">$C74</f>
        <v>Jordan</v>
      </c>
      <c r="AK74" s="281" t="n">
        <f aca="false">$D74</f>
        <v>3</v>
      </c>
      <c r="AL74" s="280" t="str">
        <f aca="false">$E74</f>
        <v>Argentina</v>
      </c>
      <c r="AM74" s="284"/>
      <c r="AN74" s="284"/>
      <c r="AO74" s="290"/>
      <c r="AP74" s="281" t="str">
        <f aca="false">IF(($F74&lt;&gt;"")*($G74&lt;&gt;"")*(AM74&lt;&gt;"")*(AN74&lt;&gt;""),($F74&gt;$G74)*(AM74&gt;AN74)+($F74=$G74)*(AM74=AN74)+($F74&lt;$G74)*(AM74&lt;AN74),"")</f>
        <v/>
      </c>
      <c r="AQ74" s="281" t="str">
        <f aca="false">IF((AP74&lt;&gt;""),IF(OR($F74&lt;&gt;$G74,PrSettings!$M$4="●"),(($F74-$G74)=(AM74-AN74))*1,0),"")</f>
        <v/>
      </c>
      <c r="AR74" s="281" t="str">
        <f aca="false">IF((AP74&lt;&gt;""),($F74=AM74)*($G74=AN74),"")</f>
        <v/>
      </c>
      <c r="AS74" s="281" t="str">
        <f aca="false">IF(AP74&lt;&gt;"",IF(ABS($F74-$G74)&gt;=PrSettings!$M$7,(ABS($F74-$G74-AM74+AN74)&lt;=1)*1,IF(AND(AP74,$F74=$G74,$F74&gt;=PrSettings!$M$6),(ABS(AM74-$F74)&lt;=1)*1,IF(AND(AP74,$F74+$G74&gt;=PrSettings!$M$8),(ABS(AM74-$F74)+ABS(AN74-$G74)&lt;=1)*1,""))),"")</f>
        <v/>
      </c>
      <c r="AT74" s="291"/>
      <c r="AV74" s="279" t="n">
        <f aca="false">$B74</f>
        <v>63</v>
      </c>
      <c r="AW74" s="280" t="str">
        <f aca="false">$C74</f>
        <v>Jordan</v>
      </c>
      <c r="AX74" s="281" t="n">
        <f aca="false">$D74</f>
        <v>3</v>
      </c>
      <c r="AY74" s="280" t="str">
        <f aca="false">$E74</f>
        <v>Argentina</v>
      </c>
      <c r="AZ74" s="284"/>
      <c r="BA74" s="284"/>
      <c r="BB74" s="290"/>
      <c r="BC74" s="281" t="str">
        <f aca="false">IF(($F74&lt;&gt;"")*($G74&lt;&gt;"")*(AZ74&lt;&gt;"")*(BA74&lt;&gt;""),($F74&gt;$G74)*(AZ74&gt;BA74)+($F74=$G74)*(AZ74=BA74)+($F74&lt;$G74)*(AZ74&lt;BA74),"")</f>
        <v/>
      </c>
      <c r="BD74" s="281" t="str">
        <f aca="false">IF((BC74&lt;&gt;""),IF(OR($F74&lt;&gt;$G74,PrSettings!$M$4="●"),(($F74-$G74)=(AZ74-BA74))*1,0),"")</f>
        <v/>
      </c>
      <c r="BE74" s="281" t="str">
        <f aca="false">IF((BC74&lt;&gt;""),($F74=AZ74)*($G74=BA74),"")</f>
        <v/>
      </c>
      <c r="BF74" s="281" t="str">
        <f aca="false">IF(BC74&lt;&gt;"",IF(ABS($F74-$G74)&gt;=PrSettings!$M$7,(ABS($F74-$G74-AZ74+BA74)&lt;=1)*1,IF(AND(BC74,$F74=$G74,$F74&gt;=PrSettings!$M$6),(ABS(AZ74-$F74)&lt;=1)*1,IF(AND(BC74,$F74+$G74&gt;=PrSettings!$M$8),(ABS(AZ74-$F74)+ABS(BA74-$G74)&lt;=1)*1,""))),"")</f>
        <v/>
      </c>
      <c r="BG74" s="291"/>
      <c r="BI74" s="279" t="n">
        <f aca="false">$B74</f>
        <v>63</v>
      </c>
      <c r="BJ74" s="280" t="str">
        <f aca="false">$C74</f>
        <v>Jordan</v>
      </c>
      <c r="BK74" s="281" t="n">
        <f aca="false">$D74</f>
        <v>3</v>
      </c>
      <c r="BL74" s="280" t="str">
        <f aca="false">$E74</f>
        <v>Argentina</v>
      </c>
      <c r="BM74" s="284"/>
      <c r="BN74" s="284"/>
      <c r="BO74" s="290"/>
      <c r="BP74" s="281" t="str">
        <f aca="false">IF(($F74&lt;&gt;"")*($G74&lt;&gt;"")*(BM74&lt;&gt;"")*(BN74&lt;&gt;""),($F74&gt;$G74)*(BM74&gt;BN74)+($F74=$G74)*(BM74=BN74)+($F74&lt;$G74)*(BM74&lt;BN74),"")</f>
        <v/>
      </c>
      <c r="BQ74" s="281" t="str">
        <f aca="false">IF((BP74&lt;&gt;""),IF(OR($F74&lt;&gt;$G74,PrSettings!$M$4="●"),(($F74-$G74)=(BM74-BN74))*1,0),"")</f>
        <v/>
      </c>
      <c r="BR74" s="281" t="str">
        <f aca="false">IF((BP74&lt;&gt;""),($F74=BM74)*($G74=BN74),"")</f>
        <v/>
      </c>
      <c r="BS74" s="281" t="str">
        <f aca="false">IF(BP74&lt;&gt;"",IF(ABS($F74-$G74)&gt;=PrSettings!$M$7,(ABS($F74-$G74-BM74+BN74)&lt;=1)*1,IF(AND(BP74,$F74=$G74,$F74&gt;=PrSettings!$M$6),(ABS(BM74-$F74)&lt;=1)*1,IF(AND(BP74,$F74+$G74&gt;=PrSettings!$M$8),(ABS(BM74-$F74)+ABS(BN74-$G74)&lt;=1)*1,""))),"")</f>
        <v/>
      </c>
      <c r="BT74" s="291"/>
      <c r="BV74" s="279" t="n">
        <f aca="false">$B74</f>
        <v>63</v>
      </c>
      <c r="BW74" s="280" t="str">
        <f aca="false">$C74</f>
        <v>Jordan</v>
      </c>
      <c r="BX74" s="281" t="n">
        <f aca="false">$D74</f>
        <v>3</v>
      </c>
      <c r="BY74" s="280" t="str">
        <f aca="false">$E74</f>
        <v>Argentina</v>
      </c>
      <c r="BZ74" s="284"/>
      <c r="CA74" s="284"/>
      <c r="CB74" s="290"/>
      <c r="CC74" s="281" t="str">
        <f aca="false">IF(($F74&lt;&gt;"")*($G74&lt;&gt;"")*(BZ74&lt;&gt;"")*(CA74&lt;&gt;""),($F74&gt;$G74)*(BZ74&gt;CA74)+($F74=$G74)*(BZ74=CA74)+($F74&lt;$G74)*(BZ74&lt;CA74),"")</f>
        <v/>
      </c>
      <c r="CD74" s="281" t="str">
        <f aca="false">IF((CC74&lt;&gt;""),IF(OR($F74&lt;&gt;$G74,PrSettings!$M$4="●"),(($F74-$G74)=(BZ74-CA74))*1,0),"")</f>
        <v/>
      </c>
      <c r="CE74" s="281" t="str">
        <f aca="false">IF((CC74&lt;&gt;""),($F74=BZ74)*($G74=CA74),"")</f>
        <v/>
      </c>
      <c r="CF74" s="281" t="str">
        <f aca="false">IF(CC74&lt;&gt;"",IF(ABS($F74-$G74)&gt;=PrSettings!$M$7,(ABS($F74-$G74-BZ74+CA74)&lt;=1)*1,IF(AND(CC74,$F74=$G74,$F74&gt;=PrSettings!$M$6),(ABS(BZ74-$F74)&lt;=1)*1,IF(AND(CC74,$F74+$G74&gt;=PrSettings!$M$8),(ABS(BZ74-$F74)+ABS(CA74-$G74)&lt;=1)*1,""))),"")</f>
        <v/>
      </c>
      <c r="CG74" s="291"/>
      <c r="CI74" s="279" t="n">
        <f aca="false">$B74</f>
        <v>63</v>
      </c>
      <c r="CJ74" s="280" t="str">
        <f aca="false">$C74</f>
        <v>Jordan</v>
      </c>
      <c r="CK74" s="281" t="n">
        <f aca="false">$D74</f>
        <v>3</v>
      </c>
      <c r="CL74" s="280" t="str">
        <f aca="false">$E74</f>
        <v>Argentina</v>
      </c>
      <c r="CM74" s="284"/>
      <c r="CN74" s="284"/>
      <c r="CO74" s="290"/>
      <c r="CP74" s="281" t="str">
        <f aca="false">IF(($F74&lt;&gt;"")*($G74&lt;&gt;"")*(CM74&lt;&gt;"")*(CN74&lt;&gt;""),($F74&gt;$G74)*(CM74&gt;CN74)+($F74=$G74)*(CM74=CN74)+($F74&lt;$G74)*(CM74&lt;CN74),"")</f>
        <v/>
      </c>
      <c r="CQ74" s="281" t="str">
        <f aca="false">IF((CP74&lt;&gt;""),IF(OR($F74&lt;&gt;$G74,PrSettings!$M$4="●"),(($F74-$G74)=(CM74-CN74))*1,0),"")</f>
        <v/>
      </c>
      <c r="CR74" s="281" t="str">
        <f aca="false">IF((CP74&lt;&gt;""),($F74=CM74)*($G74=CN74),"")</f>
        <v/>
      </c>
      <c r="CS74" s="281" t="str">
        <f aca="false">IF(CP74&lt;&gt;"",IF(ABS($F74-$G74)&gt;=PrSettings!$M$7,(ABS($F74-$G74-CM74+CN74)&lt;=1)*1,IF(AND(CP74,$F74=$G74,$F74&gt;=PrSettings!$M$6),(ABS(CM74-$F74)&lt;=1)*1,IF(AND(CP74,$F74+$G74&gt;=PrSettings!$M$8),(ABS(CM74-$F74)+ABS(CN74-$G74)&lt;=1)*1,""))),"")</f>
        <v/>
      </c>
      <c r="CT74" s="291"/>
      <c r="CV74" s="279" t="n">
        <f aca="false">$B74</f>
        <v>63</v>
      </c>
      <c r="CW74" s="280" t="str">
        <f aca="false">$C74</f>
        <v>Jordan</v>
      </c>
      <c r="CX74" s="281" t="n">
        <f aca="false">$D74</f>
        <v>3</v>
      </c>
      <c r="CY74" s="280" t="str">
        <f aca="false">$E74</f>
        <v>Argentina</v>
      </c>
      <c r="CZ74" s="284"/>
      <c r="DA74" s="284"/>
      <c r="DB74" s="290"/>
      <c r="DC74" s="281" t="str">
        <f aca="false">IF(($F74&lt;&gt;"")*($G74&lt;&gt;"")*(CZ74&lt;&gt;"")*(DA74&lt;&gt;""),($F74&gt;$G74)*(CZ74&gt;DA74)+($F74=$G74)*(CZ74=DA74)+($F74&lt;$G74)*(CZ74&lt;DA74),"")</f>
        <v/>
      </c>
      <c r="DD74" s="281" t="str">
        <f aca="false">IF((DC74&lt;&gt;""),IF(OR($F74&lt;&gt;$G74,PrSettings!$M$4="●"),(($F74-$G74)=(CZ74-DA74))*1,0),"")</f>
        <v/>
      </c>
      <c r="DE74" s="281" t="str">
        <f aca="false">IF((DC74&lt;&gt;""),($F74=CZ74)*($G74=DA74),"")</f>
        <v/>
      </c>
      <c r="DF74" s="281" t="str">
        <f aca="false">IF(DC74&lt;&gt;"",IF(ABS($F74-$G74)&gt;=PrSettings!$M$7,(ABS($F74-$G74-CZ74+DA74)&lt;=1)*1,IF(AND(DC74,$F74=$G74,$F74&gt;=PrSettings!$M$6),(ABS(CZ74-$F74)&lt;=1)*1,IF(AND(DC74,$F74+$G74&gt;=PrSettings!$M$8),(ABS(CZ74-$F74)+ABS(DA74-$G74)&lt;=1)*1,""))),"")</f>
        <v/>
      </c>
      <c r="DG74" s="291"/>
      <c r="DI74" s="279" t="n">
        <f aca="false">$B74</f>
        <v>63</v>
      </c>
      <c r="DJ74" s="280" t="str">
        <f aca="false">$C74</f>
        <v>Jordan</v>
      </c>
      <c r="DK74" s="281" t="n">
        <f aca="false">$D74</f>
        <v>3</v>
      </c>
      <c r="DL74" s="280" t="str">
        <f aca="false">$E74</f>
        <v>Argentina</v>
      </c>
      <c r="DM74" s="284"/>
      <c r="DN74" s="284"/>
      <c r="DO74" s="290"/>
      <c r="DP74" s="281" t="str">
        <f aca="false">IF(($F74&lt;&gt;"")*($G74&lt;&gt;"")*(DM74&lt;&gt;"")*(DN74&lt;&gt;""),($F74&gt;$G74)*(DM74&gt;DN74)+($F74=$G74)*(DM74=DN74)+($F74&lt;$G74)*(DM74&lt;DN74),"")</f>
        <v/>
      </c>
      <c r="DQ74" s="281" t="str">
        <f aca="false">IF((DP74&lt;&gt;""),IF(OR($F74&lt;&gt;$G74,PrSettings!$M$4="●"),(($F74-$G74)=(DM74-DN74))*1,0),"")</f>
        <v/>
      </c>
      <c r="DR74" s="281" t="str">
        <f aca="false">IF((DP74&lt;&gt;""),($F74=DM74)*($G74=DN74),"")</f>
        <v/>
      </c>
      <c r="DS74" s="281" t="str">
        <f aca="false">IF(DP74&lt;&gt;"",IF(ABS($F74-$G74)&gt;=PrSettings!$M$7,(ABS($F74-$G74-DM74+DN74)&lt;=1)*1,IF(AND(DP74,$F74=$G74,$F74&gt;=PrSettings!$M$6),(ABS(DM74-$F74)&lt;=1)*1,IF(AND(DP74,$F74+$G74&gt;=PrSettings!$M$8),(ABS(DM74-$F74)+ABS(DN74-$G74)&lt;=1)*1,""))),"")</f>
        <v/>
      </c>
      <c r="DT74" s="291"/>
      <c r="DV74" s="279" t="n">
        <f aca="false">$B74</f>
        <v>63</v>
      </c>
      <c r="DW74" s="280" t="str">
        <f aca="false">$C74</f>
        <v>Jordan</v>
      </c>
      <c r="DX74" s="281" t="n">
        <f aca="false">$D74</f>
        <v>3</v>
      </c>
      <c r="DY74" s="280" t="str">
        <f aca="false">$E74</f>
        <v>Argentina</v>
      </c>
      <c r="DZ74" s="284"/>
      <c r="EA74" s="284"/>
      <c r="EB74" s="290"/>
      <c r="EC74" s="281" t="str">
        <f aca="false">IF(($F74&lt;&gt;"")*($G74&lt;&gt;"")*(DZ74&lt;&gt;"")*(EA74&lt;&gt;""),($F74&gt;$G74)*(DZ74&gt;EA74)+($F74=$G74)*(DZ74=EA74)+($F74&lt;$G74)*(DZ74&lt;EA74),"")</f>
        <v/>
      </c>
      <c r="ED74" s="281" t="str">
        <f aca="false">IF((EC74&lt;&gt;""),IF(OR($F74&lt;&gt;$G74,PrSettings!$M$4="●"),(($F74-$G74)=(DZ74-EA74))*1,0),"")</f>
        <v/>
      </c>
      <c r="EE74" s="281" t="str">
        <f aca="false">IF((EC74&lt;&gt;""),($F74=DZ74)*($G74=EA74),"")</f>
        <v/>
      </c>
      <c r="EF74" s="281" t="str">
        <f aca="false">IF(EC74&lt;&gt;"",IF(ABS($F74-$G74)&gt;=PrSettings!$M$7,(ABS($F74-$G74-DZ74+EA74)&lt;=1)*1,IF(AND(EC74,$F74=$G74,$F74&gt;=PrSettings!$M$6),(ABS(DZ74-$F74)&lt;=1)*1,IF(AND(EC74,$F74+$G74&gt;=PrSettings!$M$8),(ABS(DZ74-$F74)+ABS(EA74-$G74)&lt;=1)*1,""))),"")</f>
        <v/>
      </c>
      <c r="EG74" s="291"/>
      <c r="EI74" s="279" t="n">
        <f aca="false">$B74</f>
        <v>63</v>
      </c>
      <c r="EJ74" s="280" t="str">
        <f aca="false">$C74</f>
        <v>Jordan</v>
      </c>
      <c r="EK74" s="281" t="n">
        <f aca="false">$D74</f>
        <v>3</v>
      </c>
      <c r="EL74" s="280" t="str">
        <f aca="false">$E74</f>
        <v>Argentina</v>
      </c>
      <c r="EM74" s="284"/>
      <c r="EN74" s="284"/>
      <c r="EO74" s="290"/>
      <c r="EP74" s="281" t="str">
        <f aca="false">IF(($F74&lt;&gt;"")*($G74&lt;&gt;"")*(EM74&lt;&gt;"")*(EN74&lt;&gt;""),($F74&gt;$G74)*(EM74&gt;EN74)+($F74=$G74)*(EM74=EN74)+($F74&lt;$G74)*(EM74&lt;EN74),"")</f>
        <v/>
      </c>
      <c r="EQ74" s="281" t="str">
        <f aca="false">IF((EP74&lt;&gt;""),IF(OR($F74&lt;&gt;$G74,PrSettings!$M$4="●"),(($F74-$G74)=(EM74-EN74))*1,0),"")</f>
        <v/>
      </c>
      <c r="ER74" s="281" t="str">
        <f aca="false">IF((EP74&lt;&gt;""),($F74=EM74)*($G74=EN74),"")</f>
        <v/>
      </c>
      <c r="ES74" s="281" t="str">
        <f aca="false">IF(EP74&lt;&gt;"",IF(ABS($F74-$G74)&gt;=PrSettings!$M$7,(ABS($F74-$G74-EM74+EN74)&lt;=1)*1,IF(AND(EP74,$F74=$G74,$F74&gt;=PrSettings!$M$6),(ABS(EM74-$F74)&lt;=1)*1,IF(AND(EP74,$F74+$G74&gt;=PrSettings!$M$8),(ABS(EM74-$F74)+ABS(EN74-$G74)&lt;=1)*1,""))),"")</f>
        <v/>
      </c>
      <c r="ET74" s="291"/>
      <c r="EV74" s="279" t="n">
        <f aca="false">$B74</f>
        <v>63</v>
      </c>
      <c r="EW74" s="280" t="str">
        <f aca="false">$C74</f>
        <v>Jordan</v>
      </c>
      <c r="EX74" s="281" t="n">
        <f aca="false">$D74</f>
        <v>3</v>
      </c>
      <c r="EY74" s="280" t="str">
        <f aca="false">$E74</f>
        <v>Argentina</v>
      </c>
      <c r="EZ74" s="284"/>
      <c r="FA74" s="284"/>
      <c r="FB74" s="290"/>
      <c r="FC74" s="281" t="str">
        <f aca="false">IF(($F74&lt;&gt;"")*($G74&lt;&gt;"")*(EZ74&lt;&gt;"")*(FA74&lt;&gt;""),($F74&gt;$G74)*(EZ74&gt;FA74)+($F74=$G74)*(EZ74=FA74)+($F74&lt;$G74)*(EZ74&lt;FA74),"")</f>
        <v/>
      </c>
      <c r="FD74" s="281" t="str">
        <f aca="false">IF((FC74&lt;&gt;""),IF(OR($F74&lt;&gt;$G74,PrSettings!$M$4="●"),(($F74-$G74)=(EZ74-FA74))*1,0),"")</f>
        <v/>
      </c>
      <c r="FE74" s="281" t="str">
        <f aca="false">IF((FC74&lt;&gt;""),($F74=EZ74)*($G74=FA74),"")</f>
        <v/>
      </c>
      <c r="FF74" s="281" t="str">
        <f aca="false">IF(FC74&lt;&gt;"",IF(ABS($F74-$G74)&gt;=PrSettings!$M$7,(ABS($F74-$G74-EZ74+FA74)&lt;=1)*1,IF(AND(FC74,$F74=$G74,$F74&gt;=PrSettings!$M$6),(ABS(EZ74-$F74)&lt;=1)*1,IF(AND(FC74,$F74+$G74&gt;=PrSettings!$M$8),(ABS(EZ74-$F74)+ABS(FA74-$G74)&lt;=1)*1,""))),"")</f>
        <v/>
      </c>
      <c r="FG74" s="291"/>
      <c r="FI74" s="279" t="n">
        <f aca="false">$B74</f>
        <v>63</v>
      </c>
      <c r="FJ74" s="280" t="str">
        <f aca="false">$C74</f>
        <v>Jordan</v>
      </c>
      <c r="FK74" s="281" t="n">
        <f aca="false">$D74</f>
        <v>3</v>
      </c>
      <c r="FL74" s="280" t="str">
        <f aca="false">$E74</f>
        <v>Argentina</v>
      </c>
      <c r="FM74" s="284"/>
      <c r="FN74" s="284"/>
      <c r="FO74" s="290"/>
      <c r="FP74" s="281" t="str">
        <f aca="false">IF(($F74&lt;&gt;"")*($G74&lt;&gt;"")*(FM74&lt;&gt;"")*(FN74&lt;&gt;""),($F74&gt;$G74)*(FM74&gt;FN74)+($F74=$G74)*(FM74=FN74)+($F74&lt;$G74)*(FM74&lt;FN74),"")</f>
        <v/>
      </c>
      <c r="FQ74" s="281" t="str">
        <f aca="false">IF((FP74&lt;&gt;""),IF(OR($F74&lt;&gt;$G74,PrSettings!$M$4="●"),(($F74-$G74)=(FM74-FN74))*1,0),"")</f>
        <v/>
      </c>
      <c r="FR74" s="281" t="str">
        <f aca="false">IF((FP74&lt;&gt;""),($F74=FM74)*($G74=FN74),"")</f>
        <v/>
      </c>
      <c r="FS74" s="281" t="str">
        <f aca="false">IF(FP74&lt;&gt;"",IF(ABS($F74-$G74)&gt;=PrSettings!$M$7,(ABS($F74-$G74-FM74+FN74)&lt;=1)*1,IF(AND(FP74,$F74=$G74,$F74&gt;=PrSettings!$M$6),(ABS(FM74-$F74)&lt;=1)*1,IF(AND(FP74,$F74+$G74&gt;=PrSettings!$M$8),(ABS(FM74-$F74)+ABS(FN74-$G74)&lt;=1)*1,""))),"")</f>
        <v/>
      </c>
      <c r="FT74" s="291"/>
      <c r="FV74" s="279" t="n">
        <f aca="false">$B74</f>
        <v>63</v>
      </c>
      <c r="FW74" s="280" t="str">
        <f aca="false">$C74</f>
        <v>Jordan</v>
      </c>
      <c r="FX74" s="281" t="n">
        <f aca="false">$D74</f>
        <v>3</v>
      </c>
      <c r="FY74" s="280" t="str">
        <f aca="false">$E74</f>
        <v>Argentina</v>
      </c>
      <c r="FZ74" s="284"/>
      <c r="GA74" s="284"/>
      <c r="GB74" s="290"/>
      <c r="GC74" s="281" t="str">
        <f aca="false">IF(($F74&lt;&gt;"")*($G74&lt;&gt;"")*(FZ74&lt;&gt;"")*(GA74&lt;&gt;""),($F74&gt;$G74)*(FZ74&gt;GA74)+($F74=$G74)*(FZ74=GA74)+($F74&lt;$G74)*(FZ74&lt;GA74),"")</f>
        <v/>
      </c>
      <c r="GD74" s="281" t="str">
        <f aca="false">IF((GC74&lt;&gt;""),IF(OR($F74&lt;&gt;$G74,PrSettings!$M$4="●"),(($F74-$G74)=(FZ74-GA74))*1,0),"")</f>
        <v/>
      </c>
      <c r="GE74" s="281" t="str">
        <f aca="false">IF((GC74&lt;&gt;""),($F74=FZ74)*($G74=GA74),"")</f>
        <v/>
      </c>
      <c r="GF74" s="281" t="str">
        <f aca="false">IF(GC74&lt;&gt;"",IF(ABS($F74-$G74)&gt;=PrSettings!$M$7,(ABS($F74-$G74-FZ74+GA74)&lt;=1)*1,IF(AND(GC74,$F74=$G74,$F74&gt;=PrSettings!$M$6),(ABS(FZ74-$F74)&lt;=1)*1,IF(AND(GC74,$F74+$G74&gt;=PrSettings!$M$8),(ABS(FZ74-$F74)+ABS(GA74-$G74)&lt;=1)*1,""))),"")</f>
        <v/>
      </c>
      <c r="GG74" s="291"/>
      <c r="GI74" s="279" t="n">
        <f aca="false">$B74</f>
        <v>63</v>
      </c>
      <c r="GJ74" s="280" t="str">
        <f aca="false">$C74</f>
        <v>Jordan</v>
      </c>
      <c r="GK74" s="281" t="n">
        <f aca="false">$D74</f>
        <v>3</v>
      </c>
      <c r="GL74" s="280" t="str">
        <f aca="false">$E74</f>
        <v>Argentina</v>
      </c>
      <c r="GM74" s="284"/>
      <c r="GN74" s="284"/>
      <c r="GO74" s="290"/>
      <c r="GP74" s="281" t="str">
        <f aca="false">IF(($F74&lt;&gt;"")*($G74&lt;&gt;"")*(GM74&lt;&gt;"")*(GN74&lt;&gt;""),($F74&gt;$G74)*(GM74&gt;GN74)+($F74=$G74)*(GM74=GN74)+($F74&lt;$G74)*(GM74&lt;GN74),"")</f>
        <v/>
      </c>
      <c r="GQ74" s="281" t="str">
        <f aca="false">IF((GP74&lt;&gt;""),IF(OR($F74&lt;&gt;$G74,PrSettings!$M$4="●"),(($F74-$G74)=(GM74-GN74))*1,0),"")</f>
        <v/>
      </c>
      <c r="GR74" s="281" t="str">
        <f aca="false">IF((GP74&lt;&gt;""),($F74=GM74)*($G74=GN74),"")</f>
        <v/>
      </c>
      <c r="GS74" s="281" t="str">
        <f aca="false">IF(GP74&lt;&gt;"",IF(ABS($F74-$G74)&gt;=PrSettings!$M$7,(ABS($F74-$G74-GM74+GN74)&lt;=1)*1,IF(AND(GP74,$F74=$G74,$F74&gt;=PrSettings!$M$6),(ABS(GM74-$F74)&lt;=1)*1,IF(AND(GP74,$F74+$G74&gt;=PrSettings!$M$8),(ABS(GM74-$F74)+ABS(GN74-$G74)&lt;=1)*1,""))),"")</f>
        <v/>
      </c>
      <c r="GT74" s="291"/>
      <c r="GV74" s="279" t="n">
        <f aca="false">$B74</f>
        <v>63</v>
      </c>
      <c r="GW74" s="280" t="str">
        <f aca="false">$C74</f>
        <v>Jordan</v>
      </c>
      <c r="GX74" s="281" t="n">
        <f aca="false">$D74</f>
        <v>3</v>
      </c>
      <c r="GY74" s="280" t="str">
        <f aca="false">$E74</f>
        <v>Argentina</v>
      </c>
      <c r="GZ74" s="284"/>
      <c r="HA74" s="284"/>
      <c r="HB74" s="290"/>
      <c r="HC74" s="281" t="str">
        <f aca="false">IF(($F74&lt;&gt;"")*($G74&lt;&gt;"")*(GZ74&lt;&gt;"")*(HA74&lt;&gt;""),($F74&gt;$G74)*(GZ74&gt;HA74)+($F74=$G74)*(GZ74=HA74)+($F74&lt;$G74)*(GZ74&lt;HA74),"")</f>
        <v/>
      </c>
      <c r="HD74" s="281" t="str">
        <f aca="false">IF((HC74&lt;&gt;""),IF(OR($F74&lt;&gt;$G74,PrSettings!$M$4="●"),(($F74-$G74)=(GZ74-HA74))*1,0),"")</f>
        <v/>
      </c>
      <c r="HE74" s="281" t="str">
        <f aca="false">IF((HC74&lt;&gt;""),($F74=GZ74)*($G74=HA74),"")</f>
        <v/>
      </c>
      <c r="HF74" s="281" t="str">
        <f aca="false">IF(HC74&lt;&gt;"",IF(ABS($F74-$G74)&gt;=PrSettings!$M$7,(ABS($F74-$G74-GZ74+HA74)&lt;=1)*1,IF(AND(HC74,$F74=$G74,$F74&gt;=PrSettings!$M$6),(ABS(GZ74-$F74)&lt;=1)*1,IF(AND(HC74,$F74+$G74&gt;=PrSettings!$M$8),(ABS(GZ74-$F74)+ABS(HA74-$G74)&lt;=1)*1,""))),"")</f>
        <v/>
      </c>
      <c r="HG74" s="291"/>
      <c r="HI74" s="279" t="n">
        <f aca="false">$B74</f>
        <v>63</v>
      </c>
      <c r="HJ74" s="280" t="str">
        <f aca="false">$C74</f>
        <v>Jordan</v>
      </c>
      <c r="HK74" s="281" t="n">
        <f aca="false">$D74</f>
        <v>3</v>
      </c>
      <c r="HL74" s="280" t="str">
        <f aca="false">$E74</f>
        <v>Argentina</v>
      </c>
      <c r="HM74" s="284"/>
      <c r="HN74" s="284"/>
      <c r="HO74" s="290"/>
      <c r="HP74" s="281" t="str">
        <f aca="false">IF(($F74&lt;&gt;"")*($G74&lt;&gt;"")*(HM74&lt;&gt;"")*(HN74&lt;&gt;""),($F74&gt;$G74)*(HM74&gt;HN74)+($F74=$G74)*(HM74=HN74)+($F74&lt;$G74)*(HM74&lt;HN74),"")</f>
        <v/>
      </c>
      <c r="HQ74" s="281" t="str">
        <f aca="false">IF((HP74&lt;&gt;""),IF(OR($F74&lt;&gt;$G74,PrSettings!$M$4="●"),(($F74-$G74)=(HM74-HN74))*1,0),"")</f>
        <v/>
      </c>
      <c r="HR74" s="281" t="str">
        <f aca="false">IF((HP74&lt;&gt;""),($F74=HM74)*($G74=HN74),"")</f>
        <v/>
      </c>
      <c r="HS74" s="281" t="str">
        <f aca="false">IF(HP74&lt;&gt;"",IF(ABS($F74-$G74)&gt;=PrSettings!$M$7,(ABS($F74-$G74-HM74+HN74)&lt;=1)*1,IF(AND(HP74,$F74=$G74,$F74&gt;=PrSettings!$M$6),(ABS(HM74-$F74)&lt;=1)*1,IF(AND(HP74,$F74+$G74&gt;=PrSettings!$M$8),(ABS(HM74-$F74)+ABS(HN74-$G74)&lt;=1)*1,""))),"")</f>
        <v/>
      </c>
      <c r="HT74" s="291"/>
      <c r="HV74" s="279" t="n">
        <f aca="false">$B74</f>
        <v>63</v>
      </c>
      <c r="HW74" s="280" t="str">
        <f aca="false">$C74</f>
        <v>Jordan</v>
      </c>
      <c r="HX74" s="281" t="n">
        <f aca="false">$D74</f>
        <v>3</v>
      </c>
      <c r="HY74" s="280" t="str">
        <f aca="false">$E74</f>
        <v>Argentina</v>
      </c>
      <c r="HZ74" s="284"/>
      <c r="IA74" s="284"/>
      <c r="IB74" s="290"/>
      <c r="IC74" s="281" t="str">
        <f aca="false">IF(($F74&lt;&gt;"")*($G74&lt;&gt;"")*(HZ74&lt;&gt;"")*(IA74&lt;&gt;""),($F74&gt;$G74)*(HZ74&gt;IA74)+($F74=$G74)*(HZ74=IA74)+($F74&lt;$G74)*(HZ74&lt;IA74),"")</f>
        <v/>
      </c>
      <c r="ID74" s="281" t="str">
        <f aca="false">IF((IC74&lt;&gt;""),IF(OR($F74&lt;&gt;$G74,PrSettings!$M$4="●"),(($F74-$G74)=(HZ74-IA74))*1,0),"")</f>
        <v/>
      </c>
      <c r="IE74" s="281" t="str">
        <f aca="false">IF((IC74&lt;&gt;""),($F74=HZ74)*($G74=IA74),"")</f>
        <v/>
      </c>
      <c r="IF74" s="281" t="str">
        <f aca="false">IF(IC74&lt;&gt;"",IF(ABS($F74-$G74)&gt;=PrSettings!$M$7,(ABS($F74-$G74-HZ74+IA74)&lt;=1)*1,IF(AND(IC74,$F74=$G74,$F74&gt;=PrSettings!$M$6),(ABS(HZ74-$F74)&lt;=1)*1,IF(AND(IC74,$F74+$G74&gt;=PrSettings!$M$8),(ABS(HZ74-$F74)+ABS(IA74-$G74)&lt;=1)*1,""))),"")</f>
        <v/>
      </c>
      <c r="IG74" s="291"/>
      <c r="II74" s="279" t="n">
        <f aca="false">$B74</f>
        <v>63</v>
      </c>
      <c r="IJ74" s="280" t="str">
        <f aca="false">$C74</f>
        <v>Jordan</v>
      </c>
      <c r="IK74" s="281" t="n">
        <f aca="false">$D74</f>
        <v>3</v>
      </c>
      <c r="IL74" s="280" t="str">
        <f aca="false">$E74</f>
        <v>Argentina</v>
      </c>
      <c r="IM74" s="284"/>
      <c r="IN74" s="284"/>
      <c r="IO74" s="290"/>
      <c r="IP74" s="281" t="str">
        <f aca="false">IF(($F74&lt;&gt;"")*($G74&lt;&gt;"")*(IM74&lt;&gt;"")*(IN74&lt;&gt;""),($F74&gt;$G74)*(IM74&gt;IN74)+($F74=$G74)*(IM74=IN74)+($F74&lt;$G74)*(IM74&lt;IN74),"")</f>
        <v/>
      </c>
      <c r="IQ74" s="281" t="str">
        <f aca="false">IF((IP74&lt;&gt;""),IF(OR($F74&lt;&gt;$G74,PrSettings!$M$4="●"),(($F74-$G74)=(IM74-IN74))*1,0),"")</f>
        <v/>
      </c>
      <c r="IR74" s="281" t="str">
        <f aca="false">IF((IP74&lt;&gt;""),($F74=IM74)*($G74=IN74),"")</f>
        <v/>
      </c>
      <c r="IS74" s="281" t="str">
        <f aca="false">IF(IP74&lt;&gt;"",IF(ABS($F74-$G74)&gt;=PrSettings!$M$7,(ABS($F74-$G74-IM74+IN74)&lt;=1)*1,IF(AND(IP74,$F74=$G74,$F74&gt;=PrSettings!$M$6),(ABS(IM74-$F74)&lt;=1)*1,IF(AND(IP74,$F74+$G74&gt;=PrSettings!$M$8),(ABS(IM74-$F74)+ABS(IN74-$G74)&lt;=1)*1,""))),"")</f>
        <v/>
      </c>
      <c r="IT74" s="291"/>
      <c r="IV74" s="279" t="n">
        <f aca="false">$B74</f>
        <v>63</v>
      </c>
      <c r="IW74" s="280" t="str">
        <f aca="false">$C74</f>
        <v>Jordan</v>
      </c>
      <c r="IX74" s="281" t="n">
        <f aca="false">$D74</f>
        <v>3</v>
      </c>
      <c r="IY74" s="280" t="str">
        <f aca="false">$E74</f>
        <v>Argentina</v>
      </c>
      <c r="IZ74" s="284"/>
      <c r="JA74" s="284"/>
      <c r="JB74" s="290"/>
      <c r="JC74" s="281" t="str">
        <f aca="false">IF(($F74&lt;&gt;"")*($G74&lt;&gt;"")*(IZ74&lt;&gt;"")*(JA74&lt;&gt;""),($F74&gt;$G74)*(IZ74&gt;JA74)+($F74=$G74)*(IZ74=JA74)+($F74&lt;$G74)*(IZ74&lt;JA74),"")</f>
        <v/>
      </c>
      <c r="JD74" s="281" t="str">
        <f aca="false">IF((JC74&lt;&gt;""),IF(OR($F74&lt;&gt;$G74,PrSettings!$M$4="●"),(($F74-$G74)=(IZ74-JA74))*1,0),"")</f>
        <v/>
      </c>
      <c r="JE74" s="281" t="str">
        <f aca="false">IF((JC74&lt;&gt;""),($F74=IZ74)*($G74=JA74),"")</f>
        <v/>
      </c>
      <c r="JF74" s="281" t="str">
        <f aca="false">IF(JC74&lt;&gt;"",IF(ABS($F74-$G74)&gt;=PrSettings!$M$7,(ABS($F74-$G74-IZ74+JA74)&lt;=1)*1,IF(AND(JC74,$F74=$G74,$F74&gt;=PrSettings!$M$6),(ABS(IZ74-$F74)&lt;=1)*1,IF(AND(JC74,$F74+$G74&gt;=PrSettings!$M$8),(ABS(IZ74-$F74)+ABS(JA74-$G74)&lt;=1)*1,""))),"")</f>
        <v/>
      </c>
      <c r="JG74" s="291"/>
      <c r="JI74" s="279" t="n">
        <f aca="false">$B74</f>
        <v>63</v>
      </c>
      <c r="JJ74" s="280" t="str">
        <f aca="false">$C74</f>
        <v>Jordan</v>
      </c>
      <c r="JK74" s="281" t="n">
        <f aca="false">$D74</f>
        <v>3</v>
      </c>
      <c r="JL74" s="280" t="str">
        <f aca="false">$E74</f>
        <v>Argentina</v>
      </c>
      <c r="JM74" s="284"/>
      <c r="JN74" s="284"/>
      <c r="JO74" s="290"/>
      <c r="JP74" s="281" t="str">
        <f aca="false">IF(($F74&lt;&gt;"")*($G74&lt;&gt;"")*(JM74&lt;&gt;"")*(JN74&lt;&gt;""),($F74&gt;$G74)*(JM74&gt;JN74)+($F74=$G74)*(JM74=JN74)+($F74&lt;$G74)*(JM74&lt;JN74),"")</f>
        <v/>
      </c>
      <c r="JQ74" s="281" t="str">
        <f aca="false">IF((JP74&lt;&gt;""),IF(OR($F74&lt;&gt;$G74,PrSettings!$M$4="●"),(($F74-$G74)=(JM74-JN74))*1,0),"")</f>
        <v/>
      </c>
      <c r="JR74" s="281" t="str">
        <f aca="false">IF((JP74&lt;&gt;""),($F74=JM74)*($G74=JN74),"")</f>
        <v/>
      </c>
      <c r="JS74" s="281" t="str">
        <f aca="false">IF(JP74&lt;&gt;"",IF(ABS($F74-$G74)&gt;=PrSettings!$M$7,(ABS($F74-$G74-JM74+JN74)&lt;=1)*1,IF(AND(JP74,$F74=$G74,$F74&gt;=PrSettings!$M$6),(ABS(JM74-$F74)&lt;=1)*1,IF(AND(JP74,$F74+$G74&gt;=PrSettings!$M$8),(ABS(JM74-$F74)+ABS(JN74-$G74)&lt;=1)*1,""))),"")</f>
        <v/>
      </c>
      <c r="JT74" s="291"/>
      <c r="JV74" s="279" t="n">
        <f aca="false">$B74</f>
        <v>63</v>
      </c>
      <c r="JW74" s="280" t="str">
        <f aca="false">$C74</f>
        <v>Jordan</v>
      </c>
      <c r="JX74" s="281" t="n">
        <f aca="false">$D74</f>
        <v>3</v>
      </c>
      <c r="JY74" s="280" t="str">
        <f aca="false">$E74</f>
        <v>Argentina</v>
      </c>
      <c r="JZ74" s="284"/>
      <c r="KA74" s="284"/>
      <c r="KB74" s="290"/>
      <c r="KC74" s="281" t="str">
        <f aca="false">IF(($F74&lt;&gt;"")*($G74&lt;&gt;"")*(JZ74&lt;&gt;"")*(KA74&lt;&gt;""),($F74&gt;$G74)*(JZ74&gt;KA74)+($F74=$G74)*(JZ74=KA74)+($F74&lt;$G74)*(JZ74&lt;KA74),"")</f>
        <v/>
      </c>
      <c r="KD74" s="281" t="str">
        <f aca="false">IF((KC74&lt;&gt;""),IF(OR($F74&lt;&gt;$G74,PrSettings!$M$4="●"),(($F74-$G74)=(JZ74-KA74))*1,0),"")</f>
        <v/>
      </c>
      <c r="KE74" s="281" t="str">
        <f aca="false">IF((KC74&lt;&gt;""),($F74=JZ74)*($G74=KA74),"")</f>
        <v/>
      </c>
      <c r="KF74" s="281" t="str">
        <f aca="false">IF(KC74&lt;&gt;"",IF(ABS($F74-$G74)&gt;=PrSettings!$M$7,(ABS($F74-$G74-JZ74+KA74)&lt;=1)*1,IF(AND(KC74,$F74=$G74,$F74&gt;=PrSettings!$M$6),(ABS(JZ74-$F74)&lt;=1)*1,IF(AND(KC74,$F74+$G74&gt;=PrSettings!$M$8),(ABS(JZ74-$F74)+ABS(KA74-$G74)&lt;=1)*1,""))),"")</f>
        <v/>
      </c>
      <c r="KG74" s="291"/>
      <c r="KI74" s="279" t="n">
        <f aca="false">$B74</f>
        <v>63</v>
      </c>
      <c r="KJ74" s="280" t="str">
        <f aca="false">$C74</f>
        <v>Jordan</v>
      </c>
      <c r="KK74" s="281" t="n">
        <f aca="false">$D74</f>
        <v>3</v>
      </c>
      <c r="KL74" s="280" t="str">
        <f aca="false">$E74</f>
        <v>Argentina</v>
      </c>
      <c r="KM74" s="284"/>
      <c r="KN74" s="284"/>
      <c r="KO74" s="290"/>
      <c r="KP74" s="281" t="str">
        <f aca="false">IF(($F74&lt;&gt;"")*($G74&lt;&gt;"")*(KM74&lt;&gt;"")*(KN74&lt;&gt;""),($F74&gt;$G74)*(KM74&gt;KN74)+($F74=$G74)*(KM74=KN74)+($F74&lt;$G74)*(KM74&lt;KN74),"")</f>
        <v/>
      </c>
      <c r="KQ74" s="281" t="str">
        <f aca="false">IF((KP74&lt;&gt;""),IF(OR($F74&lt;&gt;$G74,PrSettings!$M$4="●"),(($F74-$G74)=(KM74-KN74))*1,0),"")</f>
        <v/>
      </c>
      <c r="KR74" s="281" t="str">
        <f aca="false">IF((KP74&lt;&gt;""),($F74=KM74)*($G74=KN74),"")</f>
        <v/>
      </c>
      <c r="KS74" s="281" t="str">
        <f aca="false">IF(KP74&lt;&gt;"",IF(ABS($F74-$G74)&gt;=PrSettings!$M$7,(ABS($F74-$G74-KM74+KN74)&lt;=1)*1,IF(AND(KP74,$F74=$G74,$F74&gt;=PrSettings!$M$6),(ABS(KM74-$F74)&lt;=1)*1,IF(AND(KP74,$F74+$G74&gt;=PrSettings!$M$8),(ABS(KM74-$F74)+ABS(KN74-$G74)&lt;=1)*1,""))),"")</f>
        <v/>
      </c>
      <c r="KT74" s="291"/>
      <c r="KV74" s="279" t="n">
        <f aca="false">$B74</f>
        <v>63</v>
      </c>
      <c r="KW74" s="280" t="str">
        <f aca="false">$C74</f>
        <v>Jordan</v>
      </c>
      <c r="KX74" s="281" t="n">
        <f aca="false">$D74</f>
        <v>3</v>
      </c>
      <c r="KY74" s="280" t="str">
        <f aca="false">$E74</f>
        <v>Argentina</v>
      </c>
      <c r="KZ74" s="284"/>
      <c r="LA74" s="284"/>
      <c r="LB74" s="290"/>
      <c r="LC74" s="281" t="str">
        <f aca="false">IF(($F74&lt;&gt;"")*($G74&lt;&gt;"")*(KZ74&lt;&gt;"")*(LA74&lt;&gt;""),($F74&gt;$G74)*(KZ74&gt;LA74)+($F74=$G74)*(KZ74=LA74)+($F74&lt;$G74)*(KZ74&lt;LA74),"")</f>
        <v/>
      </c>
      <c r="LD74" s="281" t="str">
        <f aca="false">IF((LC74&lt;&gt;""),IF(OR($F74&lt;&gt;$G74,PrSettings!$M$4="●"),(($F74-$G74)=(KZ74-LA74))*1,0),"")</f>
        <v/>
      </c>
      <c r="LE74" s="281" t="str">
        <f aca="false">IF((LC74&lt;&gt;""),($F74=KZ74)*($G74=LA74),"")</f>
        <v/>
      </c>
      <c r="LF74" s="281" t="str">
        <f aca="false">IF(LC74&lt;&gt;"",IF(ABS($F74-$G74)&gt;=PrSettings!$M$7,(ABS($F74-$G74-KZ74+LA74)&lt;=1)*1,IF(AND(LC74,$F74=$G74,$F74&gt;=PrSettings!$M$6),(ABS(KZ74-$F74)&lt;=1)*1,IF(AND(LC74,$F74+$G74&gt;=PrSettings!$M$8),(ABS(KZ74-$F74)+ABS(LA74-$G74)&lt;=1)*1,""))),"")</f>
        <v/>
      </c>
      <c r="LG74" s="291"/>
      <c r="LI74" s="279" t="n">
        <f aca="false">$B74</f>
        <v>63</v>
      </c>
      <c r="LJ74" s="280" t="str">
        <f aca="false">$C74</f>
        <v>Jordan</v>
      </c>
      <c r="LK74" s="281" t="n">
        <f aca="false">$D74</f>
        <v>3</v>
      </c>
      <c r="LL74" s="280" t="str">
        <f aca="false">$E74</f>
        <v>Argentina</v>
      </c>
      <c r="LM74" s="284"/>
      <c r="LN74" s="284"/>
      <c r="LO74" s="290"/>
      <c r="LP74" s="281" t="str">
        <f aca="false">IF(($F74&lt;&gt;"")*($G74&lt;&gt;"")*(LM74&lt;&gt;"")*(LN74&lt;&gt;""),($F74&gt;$G74)*(LM74&gt;LN74)+($F74=$G74)*(LM74=LN74)+($F74&lt;$G74)*(LM74&lt;LN74),"")</f>
        <v/>
      </c>
      <c r="LQ74" s="281" t="str">
        <f aca="false">IF((LP74&lt;&gt;""),IF(OR($F74&lt;&gt;$G74,PrSettings!$M$4="●"),(($F74-$G74)=(LM74-LN74))*1,0),"")</f>
        <v/>
      </c>
      <c r="LR74" s="281" t="str">
        <f aca="false">IF((LP74&lt;&gt;""),($F74=LM74)*($G74=LN74),"")</f>
        <v/>
      </c>
      <c r="LS74" s="281" t="str">
        <f aca="false">IF(LP74&lt;&gt;"",IF(ABS($F74-$G74)&gt;=PrSettings!$M$7,(ABS($F74-$G74-LM74+LN74)&lt;=1)*1,IF(AND(LP74,$F74=$G74,$F74&gt;=PrSettings!$M$6),(ABS(LM74-$F74)&lt;=1)*1,IF(AND(LP74,$F74+$G74&gt;=PrSettings!$M$8),(ABS(LM74-$F74)+ABS(LN74-$G74)&lt;=1)*1,""))),"")</f>
        <v/>
      </c>
      <c r="LT74" s="291"/>
      <c r="LV74" s="279" t="n">
        <f aca="false">$B74</f>
        <v>63</v>
      </c>
      <c r="LW74" s="280" t="str">
        <f aca="false">$C74</f>
        <v>Jordan</v>
      </c>
      <c r="LX74" s="281" t="n">
        <f aca="false">$D74</f>
        <v>3</v>
      </c>
      <c r="LY74" s="280" t="str">
        <f aca="false">$E74</f>
        <v>Argentina</v>
      </c>
      <c r="LZ74" s="284"/>
      <c r="MA74" s="284"/>
      <c r="MB74" s="290"/>
      <c r="MC74" s="281" t="str">
        <f aca="false">IF(($F74&lt;&gt;"")*($G74&lt;&gt;"")*(LZ74&lt;&gt;"")*(MA74&lt;&gt;""),($F74&gt;$G74)*(LZ74&gt;MA74)+($F74=$G74)*(LZ74=MA74)+($F74&lt;$G74)*(LZ74&lt;MA74),"")</f>
        <v/>
      </c>
      <c r="MD74" s="281" t="str">
        <f aca="false">IF((MC74&lt;&gt;""),IF(OR($F74&lt;&gt;$G74,PrSettings!$M$4="●"),(($F74-$G74)=(LZ74-MA74))*1,0),"")</f>
        <v/>
      </c>
      <c r="ME74" s="281" t="str">
        <f aca="false">IF((MC74&lt;&gt;""),($F74=LZ74)*($G74=MA74),"")</f>
        <v/>
      </c>
      <c r="MF74" s="281" t="str">
        <f aca="false">IF(MC74&lt;&gt;"",IF(ABS($F74-$G74)&gt;=PrSettings!$M$7,(ABS($F74-$G74-LZ74+MA74)&lt;=1)*1,IF(AND(MC74,$F74=$G74,$F74&gt;=PrSettings!$M$6),(ABS(LZ74-$F74)&lt;=1)*1,IF(AND(MC74,$F74+$G74&gt;=PrSettings!$M$8),(ABS(LZ74-$F74)+ABS(MA74-$G74)&lt;=1)*1,""))),"")</f>
        <v/>
      </c>
      <c r="MG74" s="291"/>
    </row>
    <row r="75" customFormat="false" ht="24" hidden="false" customHeight="true" outlineLevel="0" collapsed="false">
      <c r="B75" s="269" t="str">
        <f aca="false">Language!$E$130&amp;" K"</f>
        <v>Group K</v>
      </c>
      <c r="C75" s="270"/>
      <c r="D75" s="292"/>
      <c r="E75" s="272"/>
      <c r="F75" s="293"/>
      <c r="G75" s="294"/>
      <c r="I75" s="269" t="str">
        <f aca="false">$B75</f>
        <v>Group K</v>
      </c>
      <c r="J75" s="292"/>
      <c r="K75" s="292"/>
      <c r="L75" s="272"/>
      <c r="M75" s="275"/>
      <c r="N75" s="276"/>
      <c r="O75" s="273"/>
      <c r="P75" s="277"/>
      <c r="Q75" s="277"/>
      <c r="R75" s="272"/>
      <c r="S75" s="272"/>
      <c r="T75" s="278"/>
      <c r="V75" s="269" t="str">
        <f aca="false">$B75</f>
        <v>Group K</v>
      </c>
      <c r="W75" s="292"/>
      <c r="X75" s="292"/>
      <c r="Y75" s="272"/>
      <c r="Z75" s="275"/>
      <c r="AA75" s="276"/>
      <c r="AB75" s="273"/>
      <c r="AC75" s="277"/>
      <c r="AD75" s="277"/>
      <c r="AE75" s="272"/>
      <c r="AF75" s="272"/>
      <c r="AG75" s="278"/>
      <c r="AI75" s="269" t="str">
        <f aca="false">$B75</f>
        <v>Group K</v>
      </c>
      <c r="AJ75" s="292"/>
      <c r="AK75" s="292"/>
      <c r="AL75" s="272"/>
      <c r="AM75" s="275"/>
      <c r="AN75" s="276"/>
      <c r="AO75" s="273"/>
      <c r="AP75" s="277"/>
      <c r="AQ75" s="277"/>
      <c r="AR75" s="272"/>
      <c r="AS75" s="272"/>
      <c r="AT75" s="278"/>
      <c r="AV75" s="269" t="str">
        <f aca="false">$B75</f>
        <v>Group K</v>
      </c>
      <c r="AW75" s="292"/>
      <c r="AX75" s="292"/>
      <c r="AY75" s="272"/>
      <c r="AZ75" s="275"/>
      <c r="BA75" s="276"/>
      <c r="BB75" s="273"/>
      <c r="BC75" s="277"/>
      <c r="BD75" s="277"/>
      <c r="BE75" s="272"/>
      <c r="BF75" s="272"/>
      <c r="BG75" s="278"/>
      <c r="BI75" s="269" t="str">
        <f aca="false">$B75</f>
        <v>Group K</v>
      </c>
      <c r="BJ75" s="292"/>
      <c r="BK75" s="292"/>
      <c r="BL75" s="272"/>
      <c r="BM75" s="275"/>
      <c r="BN75" s="276"/>
      <c r="BO75" s="273"/>
      <c r="BP75" s="277"/>
      <c r="BQ75" s="277"/>
      <c r="BR75" s="272"/>
      <c r="BS75" s="272"/>
      <c r="BT75" s="278"/>
      <c r="BV75" s="269" t="str">
        <f aca="false">$B75</f>
        <v>Group K</v>
      </c>
      <c r="BW75" s="292"/>
      <c r="BX75" s="292"/>
      <c r="BY75" s="272"/>
      <c r="BZ75" s="275"/>
      <c r="CA75" s="276"/>
      <c r="CB75" s="273"/>
      <c r="CC75" s="277"/>
      <c r="CD75" s="277"/>
      <c r="CE75" s="272"/>
      <c r="CF75" s="272"/>
      <c r="CG75" s="278"/>
      <c r="CI75" s="269" t="str">
        <f aca="false">$B75</f>
        <v>Group K</v>
      </c>
      <c r="CJ75" s="292"/>
      <c r="CK75" s="292"/>
      <c r="CL75" s="272"/>
      <c r="CM75" s="275"/>
      <c r="CN75" s="276"/>
      <c r="CO75" s="273"/>
      <c r="CP75" s="277"/>
      <c r="CQ75" s="277"/>
      <c r="CR75" s="272"/>
      <c r="CS75" s="272"/>
      <c r="CT75" s="278"/>
      <c r="CV75" s="269" t="str">
        <f aca="false">$B75</f>
        <v>Group K</v>
      </c>
      <c r="CW75" s="292"/>
      <c r="CX75" s="292"/>
      <c r="CY75" s="272"/>
      <c r="CZ75" s="275"/>
      <c r="DA75" s="276"/>
      <c r="DB75" s="273"/>
      <c r="DC75" s="277"/>
      <c r="DD75" s="277"/>
      <c r="DE75" s="272"/>
      <c r="DF75" s="272"/>
      <c r="DG75" s="278"/>
      <c r="DI75" s="269" t="str">
        <f aca="false">$B75</f>
        <v>Group K</v>
      </c>
      <c r="DJ75" s="292"/>
      <c r="DK75" s="292"/>
      <c r="DL75" s="272"/>
      <c r="DM75" s="275"/>
      <c r="DN75" s="276"/>
      <c r="DO75" s="273"/>
      <c r="DP75" s="277"/>
      <c r="DQ75" s="277"/>
      <c r="DR75" s="272"/>
      <c r="DS75" s="272"/>
      <c r="DT75" s="278"/>
      <c r="DV75" s="269" t="str">
        <f aca="false">$B75</f>
        <v>Group K</v>
      </c>
      <c r="DW75" s="292"/>
      <c r="DX75" s="292"/>
      <c r="DY75" s="272"/>
      <c r="DZ75" s="275"/>
      <c r="EA75" s="276"/>
      <c r="EB75" s="273"/>
      <c r="EC75" s="277"/>
      <c r="ED75" s="277"/>
      <c r="EE75" s="272"/>
      <c r="EF75" s="272"/>
      <c r="EG75" s="278"/>
      <c r="EI75" s="269" t="str">
        <f aca="false">$B75</f>
        <v>Group K</v>
      </c>
      <c r="EJ75" s="292"/>
      <c r="EK75" s="292"/>
      <c r="EL75" s="272"/>
      <c r="EM75" s="275"/>
      <c r="EN75" s="276"/>
      <c r="EO75" s="273"/>
      <c r="EP75" s="277"/>
      <c r="EQ75" s="277"/>
      <c r="ER75" s="272"/>
      <c r="ES75" s="272"/>
      <c r="ET75" s="278"/>
      <c r="EV75" s="269" t="str">
        <f aca="false">$B75</f>
        <v>Group K</v>
      </c>
      <c r="EW75" s="292"/>
      <c r="EX75" s="292"/>
      <c r="EY75" s="272"/>
      <c r="EZ75" s="275"/>
      <c r="FA75" s="276"/>
      <c r="FB75" s="273"/>
      <c r="FC75" s="277"/>
      <c r="FD75" s="277"/>
      <c r="FE75" s="272"/>
      <c r="FF75" s="272"/>
      <c r="FG75" s="278"/>
      <c r="FI75" s="269" t="str">
        <f aca="false">$B75</f>
        <v>Group K</v>
      </c>
      <c r="FJ75" s="292"/>
      <c r="FK75" s="292"/>
      <c r="FL75" s="272"/>
      <c r="FM75" s="275"/>
      <c r="FN75" s="276"/>
      <c r="FO75" s="273"/>
      <c r="FP75" s="277"/>
      <c r="FQ75" s="277"/>
      <c r="FR75" s="272"/>
      <c r="FS75" s="272"/>
      <c r="FT75" s="278"/>
      <c r="FV75" s="269" t="str">
        <f aca="false">$B75</f>
        <v>Group K</v>
      </c>
      <c r="FW75" s="292"/>
      <c r="FX75" s="292"/>
      <c r="FY75" s="272"/>
      <c r="FZ75" s="275"/>
      <c r="GA75" s="276"/>
      <c r="GB75" s="273"/>
      <c r="GC75" s="277"/>
      <c r="GD75" s="277"/>
      <c r="GE75" s="272"/>
      <c r="GF75" s="272"/>
      <c r="GG75" s="278"/>
      <c r="GI75" s="269" t="str">
        <f aca="false">$B75</f>
        <v>Group K</v>
      </c>
      <c r="GJ75" s="292"/>
      <c r="GK75" s="292"/>
      <c r="GL75" s="272"/>
      <c r="GM75" s="275"/>
      <c r="GN75" s="276"/>
      <c r="GO75" s="273"/>
      <c r="GP75" s="277"/>
      <c r="GQ75" s="277"/>
      <c r="GR75" s="272"/>
      <c r="GS75" s="272"/>
      <c r="GT75" s="278"/>
      <c r="GV75" s="269" t="str">
        <f aca="false">$B75</f>
        <v>Group K</v>
      </c>
      <c r="GW75" s="292"/>
      <c r="GX75" s="292"/>
      <c r="GY75" s="272"/>
      <c r="GZ75" s="275"/>
      <c r="HA75" s="276"/>
      <c r="HB75" s="273"/>
      <c r="HC75" s="277"/>
      <c r="HD75" s="277"/>
      <c r="HE75" s="272"/>
      <c r="HF75" s="272"/>
      <c r="HG75" s="278"/>
      <c r="HI75" s="269" t="str">
        <f aca="false">$B75</f>
        <v>Group K</v>
      </c>
      <c r="HJ75" s="292"/>
      <c r="HK75" s="292"/>
      <c r="HL75" s="272"/>
      <c r="HM75" s="275"/>
      <c r="HN75" s="276"/>
      <c r="HO75" s="273"/>
      <c r="HP75" s="277"/>
      <c r="HQ75" s="277"/>
      <c r="HR75" s="272"/>
      <c r="HS75" s="272"/>
      <c r="HT75" s="278"/>
      <c r="HV75" s="269" t="str">
        <f aca="false">$B75</f>
        <v>Group K</v>
      </c>
      <c r="HW75" s="292"/>
      <c r="HX75" s="292"/>
      <c r="HY75" s="272"/>
      <c r="HZ75" s="275"/>
      <c r="IA75" s="276"/>
      <c r="IB75" s="273"/>
      <c r="IC75" s="277"/>
      <c r="ID75" s="277"/>
      <c r="IE75" s="272"/>
      <c r="IF75" s="272"/>
      <c r="IG75" s="278"/>
      <c r="II75" s="269" t="str">
        <f aca="false">$B75</f>
        <v>Group K</v>
      </c>
      <c r="IJ75" s="292"/>
      <c r="IK75" s="292"/>
      <c r="IL75" s="272"/>
      <c r="IM75" s="275"/>
      <c r="IN75" s="276"/>
      <c r="IO75" s="273"/>
      <c r="IP75" s="277"/>
      <c r="IQ75" s="277"/>
      <c r="IR75" s="272"/>
      <c r="IS75" s="272"/>
      <c r="IT75" s="278"/>
      <c r="IV75" s="269" t="str">
        <f aca="false">$B75</f>
        <v>Group K</v>
      </c>
      <c r="IW75" s="292"/>
      <c r="IX75" s="292"/>
      <c r="IY75" s="272"/>
      <c r="IZ75" s="275"/>
      <c r="JA75" s="276"/>
      <c r="JB75" s="273"/>
      <c r="JC75" s="277"/>
      <c r="JD75" s="277"/>
      <c r="JE75" s="272"/>
      <c r="JF75" s="272"/>
      <c r="JG75" s="278"/>
      <c r="JI75" s="269" t="str">
        <f aca="false">$B75</f>
        <v>Group K</v>
      </c>
      <c r="JJ75" s="292"/>
      <c r="JK75" s="292"/>
      <c r="JL75" s="272"/>
      <c r="JM75" s="275"/>
      <c r="JN75" s="276"/>
      <c r="JO75" s="273"/>
      <c r="JP75" s="277"/>
      <c r="JQ75" s="277"/>
      <c r="JR75" s="272"/>
      <c r="JS75" s="272"/>
      <c r="JT75" s="278"/>
      <c r="JV75" s="269" t="str">
        <f aca="false">$B75</f>
        <v>Group K</v>
      </c>
      <c r="JW75" s="292"/>
      <c r="JX75" s="292"/>
      <c r="JY75" s="272"/>
      <c r="JZ75" s="275"/>
      <c r="KA75" s="276"/>
      <c r="KB75" s="273"/>
      <c r="KC75" s="277"/>
      <c r="KD75" s="277"/>
      <c r="KE75" s="272"/>
      <c r="KF75" s="272"/>
      <c r="KG75" s="278"/>
      <c r="KI75" s="269" t="str">
        <f aca="false">$B75</f>
        <v>Group K</v>
      </c>
      <c r="KJ75" s="292"/>
      <c r="KK75" s="292"/>
      <c r="KL75" s="272"/>
      <c r="KM75" s="275"/>
      <c r="KN75" s="276"/>
      <c r="KO75" s="273"/>
      <c r="KP75" s="277"/>
      <c r="KQ75" s="277"/>
      <c r="KR75" s="272"/>
      <c r="KS75" s="272"/>
      <c r="KT75" s="278"/>
      <c r="KV75" s="269" t="str">
        <f aca="false">$B75</f>
        <v>Group K</v>
      </c>
      <c r="KW75" s="292"/>
      <c r="KX75" s="292"/>
      <c r="KY75" s="272"/>
      <c r="KZ75" s="275"/>
      <c r="LA75" s="276"/>
      <c r="LB75" s="273"/>
      <c r="LC75" s="277"/>
      <c r="LD75" s="277"/>
      <c r="LE75" s="272"/>
      <c r="LF75" s="272"/>
      <c r="LG75" s="278"/>
      <c r="LI75" s="269" t="str">
        <f aca="false">$B75</f>
        <v>Group K</v>
      </c>
      <c r="LJ75" s="292"/>
      <c r="LK75" s="292"/>
      <c r="LL75" s="272"/>
      <c r="LM75" s="275"/>
      <c r="LN75" s="276"/>
      <c r="LO75" s="273"/>
      <c r="LP75" s="277"/>
      <c r="LQ75" s="277"/>
      <c r="LR75" s="272"/>
      <c r="LS75" s="272"/>
      <c r="LT75" s="278"/>
      <c r="LV75" s="269" t="str">
        <f aca="false">$B75</f>
        <v>Group K</v>
      </c>
      <c r="LW75" s="292"/>
      <c r="LX75" s="292"/>
      <c r="LY75" s="272"/>
      <c r="LZ75" s="275"/>
      <c r="MA75" s="276"/>
      <c r="MB75" s="273"/>
      <c r="MC75" s="277"/>
      <c r="MD75" s="277"/>
      <c r="ME75" s="272"/>
      <c r="MF75" s="272"/>
      <c r="MG75" s="278"/>
    </row>
    <row r="76" customFormat="false" ht="15.75" hidden="false" customHeight="false" outlineLevel="0" collapsed="false">
      <c r="B76" s="279" t="n">
        <f aca="false">INDEX(Groups!$C$7:$C$65,MATCH(C76,Groups!$D$7:$D$65,0))</f>
        <v>5</v>
      </c>
      <c r="C76" s="280" t="str">
        <f aca="false">CalcK!$P$22</f>
        <v>Portugal</v>
      </c>
      <c r="D76" s="281" t="n">
        <f aca="false">INDEX(Groups!$C$7:$C$65,MATCH(E76,Groups!$D$7:$D$65,0))</f>
        <v>46</v>
      </c>
      <c r="E76" s="280" t="str">
        <f aca="false">CalcK!$Q$22</f>
        <v>DR Congo</v>
      </c>
      <c r="F76" s="282" t="n">
        <f aca="false">CalcK!$R$22</f>
        <v>2</v>
      </c>
      <c r="G76" s="283" t="n">
        <f aca="false">CalcK!$S$22</f>
        <v>0</v>
      </c>
      <c r="I76" s="279" t="n">
        <f aca="false">$B76</f>
        <v>5</v>
      </c>
      <c r="J76" s="280" t="str">
        <f aca="false">$C76</f>
        <v>Portugal</v>
      </c>
      <c r="K76" s="281" t="n">
        <f aca="false">$D76</f>
        <v>46</v>
      </c>
      <c r="L76" s="280" t="str">
        <f aca="false">$E76</f>
        <v>DR Congo</v>
      </c>
      <c r="M76" s="284"/>
      <c r="N76" s="284"/>
      <c r="O76" s="285"/>
      <c r="P76" s="281" t="str">
        <f aca="false">IF(($F76&lt;&gt;"")*($G76&lt;&gt;"")*(M76&lt;&gt;"")*(N76&lt;&gt;""),($F76&gt;$G76)*(M76&gt;N76)+($F76=$G76)*(M76=N76)+($F76&lt;$G76)*(M76&lt;N76),"")</f>
        <v/>
      </c>
      <c r="Q76" s="281" t="str">
        <f aca="false">IF((P76&lt;&gt;""),IF(OR($F76&lt;&gt;$G76,PrSettings!$M$4="●"),(($F76-$G76)=(M76-N76))*1,0),"")</f>
        <v/>
      </c>
      <c r="R76" s="281" t="str">
        <f aca="false">IF((P76&lt;&gt;""),($F76=M76)*($G76=N76),"")</f>
        <v/>
      </c>
      <c r="S76" s="281" t="str">
        <f aca="false">IF(P76&lt;&gt;"",IF(ABS($F76-$G76)&gt;=PrSettings!$M$7,(ABS($F76-$G76-M76+N76)&lt;=1)*1,IF(AND(P76,$F76=$G76,$F76&gt;=PrSettings!$M$6),(ABS(M76-$F76)&lt;=1)*1,IF(AND(P76,$F76+$G76&gt;=PrSettings!$M$8),(ABS(M76-$F76)+ABS(N76-$G76)&lt;=1)*1,""))),"")</f>
        <v/>
      </c>
      <c r="T76" s="286"/>
      <c r="V76" s="279" t="n">
        <f aca="false">$B76</f>
        <v>5</v>
      </c>
      <c r="W76" s="280" t="str">
        <f aca="false">$C76</f>
        <v>Portugal</v>
      </c>
      <c r="X76" s="281" t="n">
        <f aca="false">$D76</f>
        <v>46</v>
      </c>
      <c r="Y76" s="280" t="str">
        <f aca="false">$E76</f>
        <v>DR Congo</v>
      </c>
      <c r="Z76" s="284"/>
      <c r="AA76" s="284"/>
      <c r="AB76" s="285"/>
      <c r="AC76" s="281" t="str">
        <f aca="false">IF(($F76&lt;&gt;"")*($G76&lt;&gt;"")*(Z76&lt;&gt;"")*(AA76&lt;&gt;""),($F76&gt;$G76)*(Z76&gt;AA76)+($F76=$G76)*(Z76=AA76)+($F76&lt;$G76)*(Z76&lt;AA76),"")</f>
        <v/>
      </c>
      <c r="AD76" s="281" t="str">
        <f aca="false">IF((AC76&lt;&gt;""),IF(OR($F76&lt;&gt;$G76,PrSettings!$M$4="●"),(($F76-$G76)=(Z76-AA76))*1,0),"")</f>
        <v/>
      </c>
      <c r="AE76" s="281" t="str">
        <f aca="false">IF((AC76&lt;&gt;""),($F76=Z76)*($G76=AA76),"")</f>
        <v/>
      </c>
      <c r="AF76" s="281" t="str">
        <f aca="false">IF(AC76&lt;&gt;"",IF(ABS($F76-$G76)&gt;=PrSettings!$M$7,(ABS($F76-$G76-Z76+AA76)&lt;=1)*1,IF(AND(AC76,$F76=$G76,$F76&gt;=PrSettings!$M$6),(ABS(Z76-$F76)&lt;=1)*1,IF(AND(AC76,$F76+$G76&gt;=PrSettings!$M$8),(ABS(Z76-$F76)+ABS(AA76-$G76)&lt;=1)*1,""))),"")</f>
        <v/>
      </c>
      <c r="AG76" s="286"/>
      <c r="AI76" s="279" t="n">
        <f aca="false">$B76</f>
        <v>5</v>
      </c>
      <c r="AJ76" s="280" t="str">
        <f aca="false">$C76</f>
        <v>Portugal</v>
      </c>
      <c r="AK76" s="281" t="n">
        <f aca="false">$D76</f>
        <v>46</v>
      </c>
      <c r="AL76" s="280" t="str">
        <f aca="false">$E76</f>
        <v>DR Congo</v>
      </c>
      <c r="AM76" s="284"/>
      <c r="AN76" s="284"/>
      <c r="AO76" s="285"/>
      <c r="AP76" s="281" t="str">
        <f aca="false">IF(($F76&lt;&gt;"")*($G76&lt;&gt;"")*(AM76&lt;&gt;"")*(AN76&lt;&gt;""),($F76&gt;$G76)*(AM76&gt;AN76)+($F76=$G76)*(AM76=AN76)+($F76&lt;$G76)*(AM76&lt;AN76),"")</f>
        <v/>
      </c>
      <c r="AQ76" s="281" t="str">
        <f aca="false">IF((AP76&lt;&gt;""),IF(OR($F76&lt;&gt;$G76,PrSettings!$M$4="●"),(($F76-$G76)=(AM76-AN76))*1,0),"")</f>
        <v/>
      </c>
      <c r="AR76" s="281" t="str">
        <f aca="false">IF((AP76&lt;&gt;""),($F76=AM76)*($G76=AN76),"")</f>
        <v/>
      </c>
      <c r="AS76" s="281" t="str">
        <f aca="false">IF(AP76&lt;&gt;"",IF(ABS($F76-$G76)&gt;=PrSettings!$M$7,(ABS($F76-$G76-AM76+AN76)&lt;=1)*1,IF(AND(AP76,$F76=$G76,$F76&gt;=PrSettings!$M$6),(ABS(AM76-$F76)&lt;=1)*1,IF(AND(AP76,$F76+$G76&gt;=PrSettings!$M$8),(ABS(AM76-$F76)+ABS(AN76-$G76)&lt;=1)*1,""))),"")</f>
        <v/>
      </c>
      <c r="AT76" s="286"/>
      <c r="AV76" s="279" t="n">
        <f aca="false">$B76</f>
        <v>5</v>
      </c>
      <c r="AW76" s="280" t="str">
        <f aca="false">$C76</f>
        <v>Portugal</v>
      </c>
      <c r="AX76" s="281" t="n">
        <f aca="false">$D76</f>
        <v>46</v>
      </c>
      <c r="AY76" s="280" t="str">
        <f aca="false">$E76</f>
        <v>DR Congo</v>
      </c>
      <c r="AZ76" s="284"/>
      <c r="BA76" s="284"/>
      <c r="BB76" s="285"/>
      <c r="BC76" s="281" t="str">
        <f aca="false">IF(($F76&lt;&gt;"")*($G76&lt;&gt;"")*(AZ76&lt;&gt;"")*(BA76&lt;&gt;""),($F76&gt;$G76)*(AZ76&gt;BA76)+($F76=$G76)*(AZ76=BA76)+($F76&lt;$G76)*(AZ76&lt;BA76),"")</f>
        <v/>
      </c>
      <c r="BD76" s="281" t="str">
        <f aca="false">IF((BC76&lt;&gt;""),IF(OR($F76&lt;&gt;$G76,PrSettings!$M$4="●"),(($F76-$G76)=(AZ76-BA76))*1,0),"")</f>
        <v/>
      </c>
      <c r="BE76" s="281" t="str">
        <f aca="false">IF((BC76&lt;&gt;""),($F76=AZ76)*($G76=BA76),"")</f>
        <v/>
      </c>
      <c r="BF76" s="281" t="str">
        <f aca="false">IF(BC76&lt;&gt;"",IF(ABS($F76-$G76)&gt;=PrSettings!$M$7,(ABS($F76-$G76-AZ76+BA76)&lt;=1)*1,IF(AND(BC76,$F76=$G76,$F76&gt;=PrSettings!$M$6),(ABS(AZ76-$F76)&lt;=1)*1,IF(AND(BC76,$F76+$G76&gt;=PrSettings!$M$8),(ABS(AZ76-$F76)+ABS(BA76-$G76)&lt;=1)*1,""))),"")</f>
        <v/>
      </c>
      <c r="BG76" s="286"/>
      <c r="BI76" s="279" t="n">
        <f aca="false">$B76</f>
        <v>5</v>
      </c>
      <c r="BJ76" s="280" t="str">
        <f aca="false">$C76</f>
        <v>Portugal</v>
      </c>
      <c r="BK76" s="281" t="n">
        <f aca="false">$D76</f>
        <v>46</v>
      </c>
      <c r="BL76" s="280" t="str">
        <f aca="false">$E76</f>
        <v>DR Congo</v>
      </c>
      <c r="BM76" s="284"/>
      <c r="BN76" s="284"/>
      <c r="BO76" s="285"/>
      <c r="BP76" s="281" t="str">
        <f aca="false">IF(($F76&lt;&gt;"")*($G76&lt;&gt;"")*(BM76&lt;&gt;"")*(BN76&lt;&gt;""),($F76&gt;$G76)*(BM76&gt;BN76)+($F76=$G76)*(BM76=BN76)+($F76&lt;$G76)*(BM76&lt;BN76),"")</f>
        <v/>
      </c>
      <c r="BQ76" s="281" t="str">
        <f aca="false">IF((BP76&lt;&gt;""),IF(OR($F76&lt;&gt;$G76,PrSettings!$M$4="●"),(($F76-$G76)=(BM76-BN76))*1,0),"")</f>
        <v/>
      </c>
      <c r="BR76" s="281" t="str">
        <f aca="false">IF((BP76&lt;&gt;""),($F76=BM76)*($G76=BN76),"")</f>
        <v/>
      </c>
      <c r="BS76" s="281" t="str">
        <f aca="false">IF(BP76&lt;&gt;"",IF(ABS($F76-$G76)&gt;=PrSettings!$M$7,(ABS($F76-$G76-BM76+BN76)&lt;=1)*1,IF(AND(BP76,$F76=$G76,$F76&gt;=PrSettings!$M$6),(ABS(BM76-$F76)&lt;=1)*1,IF(AND(BP76,$F76+$G76&gt;=PrSettings!$M$8),(ABS(BM76-$F76)+ABS(BN76-$G76)&lt;=1)*1,""))),"")</f>
        <v/>
      </c>
      <c r="BT76" s="286"/>
      <c r="BV76" s="279" t="n">
        <f aca="false">$B76</f>
        <v>5</v>
      </c>
      <c r="BW76" s="280" t="str">
        <f aca="false">$C76</f>
        <v>Portugal</v>
      </c>
      <c r="BX76" s="281" t="n">
        <f aca="false">$D76</f>
        <v>46</v>
      </c>
      <c r="BY76" s="280" t="str">
        <f aca="false">$E76</f>
        <v>DR Congo</v>
      </c>
      <c r="BZ76" s="284"/>
      <c r="CA76" s="284"/>
      <c r="CB76" s="285"/>
      <c r="CC76" s="281" t="str">
        <f aca="false">IF(($F76&lt;&gt;"")*($G76&lt;&gt;"")*(BZ76&lt;&gt;"")*(CA76&lt;&gt;""),($F76&gt;$G76)*(BZ76&gt;CA76)+($F76=$G76)*(BZ76=CA76)+($F76&lt;$G76)*(BZ76&lt;CA76),"")</f>
        <v/>
      </c>
      <c r="CD76" s="281" t="str">
        <f aca="false">IF((CC76&lt;&gt;""),IF(OR($F76&lt;&gt;$G76,PrSettings!$M$4="●"),(($F76-$G76)=(BZ76-CA76))*1,0),"")</f>
        <v/>
      </c>
      <c r="CE76" s="281" t="str">
        <f aca="false">IF((CC76&lt;&gt;""),($F76=BZ76)*($G76=CA76),"")</f>
        <v/>
      </c>
      <c r="CF76" s="281" t="str">
        <f aca="false">IF(CC76&lt;&gt;"",IF(ABS($F76-$G76)&gt;=PrSettings!$M$7,(ABS($F76-$G76-BZ76+CA76)&lt;=1)*1,IF(AND(CC76,$F76=$G76,$F76&gt;=PrSettings!$M$6),(ABS(BZ76-$F76)&lt;=1)*1,IF(AND(CC76,$F76+$G76&gt;=PrSettings!$M$8),(ABS(BZ76-$F76)+ABS(CA76-$G76)&lt;=1)*1,""))),"")</f>
        <v/>
      </c>
      <c r="CG76" s="286"/>
      <c r="CI76" s="279" t="n">
        <f aca="false">$B76</f>
        <v>5</v>
      </c>
      <c r="CJ76" s="280" t="str">
        <f aca="false">$C76</f>
        <v>Portugal</v>
      </c>
      <c r="CK76" s="281" t="n">
        <f aca="false">$D76</f>
        <v>46</v>
      </c>
      <c r="CL76" s="280" t="str">
        <f aca="false">$E76</f>
        <v>DR Congo</v>
      </c>
      <c r="CM76" s="284"/>
      <c r="CN76" s="284"/>
      <c r="CO76" s="285"/>
      <c r="CP76" s="281" t="str">
        <f aca="false">IF(($F76&lt;&gt;"")*($G76&lt;&gt;"")*(CM76&lt;&gt;"")*(CN76&lt;&gt;""),($F76&gt;$G76)*(CM76&gt;CN76)+($F76=$G76)*(CM76=CN76)+($F76&lt;$G76)*(CM76&lt;CN76),"")</f>
        <v/>
      </c>
      <c r="CQ76" s="281" t="str">
        <f aca="false">IF((CP76&lt;&gt;""),IF(OR($F76&lt;&gt;$G76,PrSettings!$M$4="●"),(($F76-$G76)=(CM76-CN76))*1,0),"")</f>
        <v/>
      </c>
      <c r="CR76" s="281" t="str">
        <f aca="false">IF((CP76&lt;&gt;""),($F76=CM76)*($G76=CN76),"")</f>
        <v/>
      </c>
      <c r="CS76" s="281" t="str">
        <f aca="false">IF(CP76&lt;&gt;"",IF(ABS($F76-$G76)&gt;=PrSettings!$M$7,(ABS($F76-$G76-CM76+CN76)&lt;=1)*1,IF(AND(CP76,$F76=$G76,$F76&gt;=PrSettings!$M$6),(ABS(CM76-$F76)&lt;=1)*1,IF(AND(CP76,$F76+$G76&gt;=PrSettings!$M$8),(ABS(CM76-$F76)+ABS(CN76-$G76)&lt;=1)*1,""))),"")</f>
        <v/>
      </c>
      <c r="CT76" s="286"/>
      <c r="CV76" s="279" t="n">
        <f aca="false">$B76</f>
        <v>5</v>
      </c>
      <c r="CW76" s="280" t="str">
        <f aca="false">$C76</f>
        <v>Portugal</v>
      </c>
      <c r="CX76" s="281" t="n">
        <f aca="false">$D76</f>
        <v>46</v>
      </c>
      <c r="CY76" s="280" t="str">
        <f aca="false">$E76</f>
        <v>DR Congo</v>
      </c>
      <c r="CZ76" s="284"/>
      <c r="DA76" s="284"/>
      <c r="DB76" s="285"/>
      <c r="DC76" s="281" t="str">
        <f aca="false">IF(($F76&lt;&gt;"")*($G76&lt;&gt;"")*(CZ76&lt;&gt;"")*(DA76&lt;&gt;""),($F76&gt;$G76)*(CZ76&gt;DA76)+($F76=$G76)*(CZ76=DA76)+($F76&lt;$G76)*(CZ76&lt;DA76),"")</f>
        <v/>
      </c>
      <c r="DD76" s="281" t="str">
        <f aca="false">IF((DC76&lt;&gt;""),IF(OR($F76&lt;&gt;$G76,PrSettings!$M$4="●"),(($F76-$G76)=(CZ76-DA76))*1,0),"")</f>
        <v/>
      </c>
      <c r="DE76" s="281" t="str">
        <f aca="false">IF((DC76&lt;&gt;""),($F76=CZ76)*($G76=DA76),"")</f>
        <v/>
      </c>
      <c r="DF76" s="281" t="str">
        <f aca="false">IF(DC76&lt;&gt;"",IF(ABS($F76-$G76)&gt;=PrSettings!$M$7,(ABS($F76-$G76-CZ76+DA76)&lt;=1)*1,IF(AND(DC76,$F76=$G76,$F76&gt;=PrSettings!$M$6),(ABS(CZ76-$F76)&lt;=1)*1,IF(AND(DC76,$F76+$G76&gt;=PrSettings!$M$8),(ABS(CZ76-$F76)+ABS(DA76-$G76)&lt;=1)*1,""))),"")</f>
        <v/>
      </c>
      <c r="DG76" s="286"/>
      <c r="DI76" s="279" t="n">
        <f aca="false">$B76</f>
        <v>5</v>
      </c>
      <c r="DJ76" s="280" t="str">
        <f aca="false">$C76</f>
        <v>Portugal</v>
      </c>
      <c r="DK76" s="281" t="n">
        <f aca="false">$D76</f>
        <v>46</v>
      </c>
      <c r="DL76" s="280" t="str">
        <f aca="false">$E76</f>
        <v>DR Congo</v>
      </c>
      <c r="DM76" s="284"/>
      <c r="DN76" s="284"/>
      <c r="DO76" s="285"/>
      <c r="DP76" s="281" t="str">
        <f aca="false">IF(($F76&lt;&gt;"")*($G76&lt;&gt;"")*(DM76&lt;&gt;"")*(DN76&lt;&gt;""),($F76&gt;$G76)*(DM76&gt;DN76)+($F76=$G76)*(DM76=DN76)+($F76&lt;$G76)*(DM76&lt;DN76),"")</f>
        <v/>
      </c>
      <c r="DQ76" s="281" t="str">
        <f aca="false">IF((DP76&lt;&gt;""),IF(OR($F76&lt;&gt;$G76,PrSettings!$M$4="●"),(($F76-$G76)=(DM76-DN76))*1,0),"")</f>
        <v/>
      </c>
      <c r="DR76" s="281" t="str">
        <f aca="false">IF((DP76&lt;&gt;""),($F76=DM76)*($G76=DN76),"")</f>
        <v/>
      </c>
      <c r="DS76" s="281" t="str">
        <f aca="false">IF(DP76&lt;&gt;"",IF(ABS($F76-$G76)&gt;=PrSettings!$M$7,(ABS($F76-$G76-DM76+DN76)&lt;=1)*1,IF(AND(DP76,$F76=$G76,$F76&gt;=PrSettings!$M$6),(ABS(DM76-$F76)&lt;=1)*1,IF(AND(DP76,$F76+$G76&gt;=PrSettings!$M$8),(ABS(DM76-$F76)+ABS(DN76-$G76)&lt;=1)*1,""))),"")</f>
        <v/>
      </c>
      <c r="DT76" s="286"/>
      <c r="DV76" s="279" t="n">
        <f aca="false">$B76</f>
        <v>5</v>
      </c>
      <c r="DW76" s="280" t="str">
        <f aca="false">$C76</f>
        <v>Portugal</v>
      </c>
      <c r="DX76" s="281" t="n">
        <f aca="false">$D76</f>
        <v>46</v>
      </c>
      <c r="DY76" s="280" t="str">
        <f aca="false">$E76</f>
        <v>DR Congo</v>
      </c>
      <c r="DZ76" s="284"/>
      <c r="EA76" s="284"/>
      <c r="EB76" s="285"/>
      <c r="EC76" s="281" t="str">
        <f aca="false">IF(($F76&lt;&gt;"")*($G76&lt;&gt;"")*(DZ76&lt;&gt;"")*(EA76&lt;&gt;""),($F76&gt;$G76)*(DZ76&gt;EA76)+($F76=$G76)*(DZ76=EA76)+($F76&lt;$G76)*(DZ76&lt;EA76),"")</f>
        <v/>
      </c>
      <c r="ED76" s="281" t="str">
        <f aca="false">IF((EC76&lt;&gt;""),IF(OR($F76&lt;&gt;$G76,PrSettings!$M$4="●"),(($F76-$G76)=(DZ76-EA76))*1,0),"")</f>
        <v/>
      </c>
      <c r="EE76" s="281" t="str">
        <f aca="false">IF((EC76&lt;&gt;""),($F76=DZ76)*($G76=EA76),"")</f>
        <v/>
      </c>
      <c r="EF76" s="281" t="str">
        <f aca="false">IF(EC76&lt;&gt;"",IF(ABS($F76-$G76)&gt;=PrSettings!$M$7,(ABS($F76-$G76-DZ76+EA76)&lt;=1)*1,IF(AND(EC76,$F76=$G76,$F76&gt;=PrSettings!$M$6),(ABS(DZ76-$F76)&lt;=1)*1,IF(AND(EC76,$F76+$G76&gt;=PrSettings!$M$8),(ABS(DZ76-$F76)+ABS(EA76-$G76)&lt;=1)*1,""))),"")</f>
        <v/>
      </c>
      <c r="EG76" s="286"/>
      <c r="EI76" s="279" t="n">
        <f aca="false">$B76</f>
        <v>5</v>
      </c>
      <c r="EJ76" s="280" t="str">
        <f aca="false">$C76</f>
        <v>Portugal</v>
      </c>
      <c r="EK76" s="281" t="n">
        <f aca="false">$D76</f>
        <v>46</v>
      </c>
      <c r="EL76" s="280" t="str">
        <f aca="false">$E76</f>
        <v>DR Congo</v>
      </c>
      <c r="EM76" s="284"/>
      <c r="EN76" s="284"/>
      <c r="EO76" s="285"/>
      <c r="EP76" s="281" t="str">
        <f aca="false">IF(($F76&lt;&gt;"")*($G76&lt;&gt;"")*(EM76&lt;&gt;"")*(EN76&lt;&gt;""),($F76&gt;$G76)*(EM76&gt;EN76)+($F76=$G76)*(EM76=EN76)+($F76&lt;$G76)*(EM76&lt;EN76),"")</f>
        <v/>
      </c>
      <c r="EQ76" s="281" t="str">
        <f aca="false">IF((EP76&lt;&gt;""),IF(OR($F76&lt;&gt;$G76,PrSettings!$M$4="●"),(($F76-$G76)=(EM76-EN76))*1,0),"")</f>
        <v/>
      </c>
      <c r="ER76" s="281" t="str">
        <f aca="false">IF((EP76&lt;&gt;""),($F76=EM76)*($G76=EN76),"")</f>
        <v/>
      </c>
      <c r="ES76" s="281" t="str">
        <f aca="false">IF(EP76&lt;&gt;"",IF(ABS($F76-$G76)&gt;=PrSettings!$M$7,(ABS($F76-$G76-EM76+EN76)&lt;=1)*1,IF(AND(EP76,$F76=$G76,$F76&gt;=PrSettings!$M$6),(ABS(EM76-$F76)&lt;=1)*1,IF(AND(EP76,$F76+$G76&gt;=PrSettings!$M$8),(ABS(EM76-$F76)+ABS(EN76-$G76)&lt;=1)*1,""))),"")</f>
        <v/>
      </c>
      <c r="ET76" s="286"/>
      <c r="EV76" s="279" t="n">
        <f aca="false">$B76</f>
        <v>5</v>
      </c>
      <c r="EW76" s="280" t="str">
        <f aca="false">$C76</f>
        <v>Portugal</v>
      </c>
      <c r="EX76" s="281" t="n">
        <f aca="false">$D76</f>
        <v>46</v>
      </c>
      <c r="EY76" s="280" t="str">
        <f aca="false">$E76</f>
        <v>DR Congo</v>
      </c>
      <c r="EZ76" s="284"/>
      <c r="FA76" s="284"/>
      <c r="FB76" s="285"/>
      <c r="FC76" s="281" t="str">
        <f aca="false">IF(($F76&lt;&gt;"")*($G76&lt;&gt;"")*(EZ76&lt;&gt;"")*(FA76&lt;&gt;""),($F76&gt;$G76)*(EZ76&gt;FA76)+($F76=$G76)*(EZ76=FA76)+($F76&lt;$G76)*(EZ76&lt;FA76),"")</f>
        <v/>
      </c>
      <c r="FD76" s="281" t="str">
        <f aca="false">IF((FC76&lt;&gt;""),IF(OR($F76&lt;&gt;$G76,PrSettings!$M$4="●"),(($F76-$G76)=(EZ76-FA76))*1,0),"")</f>
        <v/>
      </c>
      <c r="FE76" s="281" t="str">
        <f aca="false">IF((FC76&lt;&gt;""),($F76=EZ76)*($G76=FA76),"")</f>
        <v/>
      </c>
      <c r="FF76" s="281" t="str">
        <f aca="false">IF(FC76&lt;&gt;"",IF(ABS($F76-$G76)&gt;=PrSettings!$M$7,(ABS($F76-$G76-EZ76+FA76)&lt;=1)*1,IF(AND(FC76,$F76=$G76,$F76&gt;=PrSettings!$M$6),(ABS(EZ76-$F76)&lt;=1)*1,IF(AND(FC76,$F76+$G76&gt;=PrSettings!$M$8),(ABS(EZ76-$F76)+ABS(FA76-$G76)&lt;=1)*1,""))),"")</f>
        <v/>
      </c>
      <c r="FG76" s="286"/>
      <c r="FI76" s="279" t="n">
        <f aca="false">$B76</f>
        <v>5</v>
      </c>
      <c r="FJ76" s="280" t="str">
        <f aca="false">$C76</f>
        <v>Portugal</v>
      </c>
      <c r="FK76" s="281" t="n">
        <f aca="false">$D76</f>
        <v>46</v>
      </c>
      <c r="FL76" s="280" t="str">
        <f aca="false">$E76</f>
        <v>DR Congo</v>
      </c>
      <c r="FM76" s="284"/>
      <c r="FN76" s="284"/>
      <c r="FO76" s="285"/>
      <c r="FP76" s="281" t="str">
        <f aca="false">IF(($F76&lt;&gt;"")*($G76&lt;&gt;"")*(FM76&lt;&gt;"")*(FN76&lt;&gt;""),($F76&gt;$G76)*(FM76&gt;FN76)+($F76=$G76)*(FM76=FN76)+($F76&lt;$G76)*(FM76&lt;FN76),"")</f>
        <v/>
      </c>
      <c r="FQ76" s="281" t="str">
        <f aca="false">IF((FP76&lt;&gt;""),IF(OR($F76&lt;&gt;$G76,PrSettings!$M$4="●"),(($F76-$G76)=(FM76-FN76))*1,0),"")</f>
        <v/>
      </c>
      <c r="FR76" s="281" t="str">
        <f aca="false">IF((FP76&lt;&gt;""),($F76=FM76)*($G76=FN76),"")</f>
        <v/>
      </c>
      <c r="FS76" s="281" t="str">
        <f aca="false">IF(FP76&lt;&gt;"",IF(ABS($F76-$G76)&gt;=PrSettings!$M$7,(ABS($F76-$G76-FM76+FN76)&lt;=1)*1,IF(AND(FP76,$F76=$G76,$F76&gt;=PrSettings!$M$6),(ABS(FM76-$F76)&lt;=1)*1,IF(AND(FP76,$F76+$G76&gt;=PrSettings!$M$8),(ABS(FM76-$F76)+ABS(FN76-$G76)&lt;=1)*1,""))),"")</f>
        <v/>
      </c>
      <c r="FT76" s="286"/>
      <c r="FV76" s="279" t="n">
        <f aca="false">$B76</f>
        <v>5</v>
      </c>
      <c r="FW76" s="280" t="str">
        <f aca="false">$C76</f>
        <v>Portugal</v>
      </c>
      <c r="FX76" s="281" t="n">
        <f aca="false">$D76</f>
        <v>46</v>
      </c>
      <c r="FY76" s="280" t="str">
        <f aca="false">$E76</f>
        <v>DR Congo</v>
      </c>
      <c r="FZ76" s="284"/>
      <c r="GA76" s="284"/>
      <c r="GB76" s="285"/>
      <c r="GC76" s="281" t="str">
        <f aca="false">IF(($F76&lt;&gt;"")*($G76&lt;&gt;"")*(FZ76&lt;&gt;"")*(GA76&lt;&gt;""),($F76&gt;$G76)*(FZ76&gt;GA76)+($F76=$G76)*(FZ76=GA76)+($F76&lt;$G76)*(FZ76&lt;GA76),"")</f>
        <v/>
      </c>
      <c r="GD76" s="281" t="str">
        <f aca="false">IF((GC76&lt;&gt;""),IF(OR($F76&lt;&gt;$G76,PrSettings!$M$4="●"),(($F76-$G76)=(FZ76-GA76))*1,0),"")</f>
        <v/>
      </c>
      <c r="GE76" s="281" t="str">
        <f aca="false">IF((GC76&lt;&gt;""),($F76=FZ76)*($G76=GA76),"")</f>
        <v/>
      </c>
      <c r="GF76" s="281" t="str">
        <f aca="false">IF(GC76&lt;&gt;"",IF(ABS($F76-$G76)&gt;=PrSettings!$M$7,(ABS($F76-$G76-FZ76+GA76)&lt;=1)*1,IF(AND(GC76,$F76=$G76,$F76&gt;=PrSettings!$M$6),(ABS(FZ76-$F76)&lt;=1)*1,IF(AND(GC76,$F76+$G76&gt;=PrSettings!$M$8),(ABS(FZ76-$F76)+ABS(GA76-$G76)&lt;=1)*1,""))),"")</f>
        <v/>
      </c>
      <c r="GG76" s="286"/>
      <c r="GI76" s="279" t="n">
        <f aca="false">$B76</f>
        <v>5</v>
      </c>
      <c r="GJ76" s="280" t="str">
        <f aca="false">$C76</f>
        <v>Portugal</v>
      </c>
      <c r="GK76" s="281" t="n">
        <f aca="false">$D76</f>
        <v>46</v>
      </c>
      <c r="GL76" s="280" t="str">
        <f aca="false">$E76</f>
        <v>DR Congo</v>
      </c>
      <c r="GM76" s="284"/>
      <c r="GN76" s="284"/>
      <c r="GO76" s="285"/>
      <c r="GP76" s="281" t="str">
        <f aca="false">IF(($F76&lt;&gt;"")*($G76&lt;&gt;"")*(GM76&lt;&gt;"")*(GN76&lt;&gt;""),($F76&gt;$G76)*(GM76&gt;GN76)+($F76=$G76)*(GM76=GN76)+($F76&lt;$G76)*(GM76&lt;GN76),"")</f>
        <v/>
      </c>
      <c r="GQ76" s="281" t="str">
        <f aca="false">IF((GP76&lt;&gt;""),IF(OR($F76&lt;&gt;$G76,PrSettings!$M$4="●"),(($F76-$G76)=(GM76-GN76))*1,0),"")</f>
        <v/>
      </c>
      <c r="GR76" s="281" t="str">
        <f aca="false">IF((GP76&lt;&gt;""),($F76=GM76)*($G76=GN76),"")</f>
        <v/>
      </c>
      <c r="GS76" s="281" t="str">
        <f aca="false">IF(GP76&lt;&gt;"",IF(ABS($F76-$G76)&gt;=PrSettings!$M$7,(ABS($F76-$G76-GM76+GN76)&lt;=1)*1,IF(AND(GP76,$F76=$G76,$F76&gt;=PrSettings!$M$6),(ABS(GM76-$F76)&lt;=1)*1,IF(AND(GP76,$F76+$G76&gt;=PrSettings!$M$8),(ABS(GM76-$F76)+ABS(GN76-$G76)&lt;=1)*1,""))),"")</f>
        <v/>
      </c>
      <c r="GT76" s="286"/>
      <c r="GV76" s="279" t="n">
        <f aca="false">$B76</f>
        <v>5</v>
      </c>
      <c r="GW76" s="280" t="str">
        <f aca="false">$C76</f>
        <v>Portugal</v>
      </c>
      <c r="GX76" s="281" t="n">
        <f aca="false">$D76</f>
        <v>46</v>
      </c>
      <c r="GY76" s="280" t="str">
        <f aca="false">$E76</f>
        <v>DR Congo</v>
      </c>
      <c r="GZ76" s="284"/>
      <c r="HA76" s="284"/>
      <c r="HB76" s="285"/>
      <c r="HC76" s="281" t="str">
        <f aca="false">IF(($F76&lt;&gt;"")*($G76&lt;&gt;"")*(GZ76&lt;&gt;"")*(HA76&lt;&gt;""),($F76&gt;$G76)*(GZ76&gt;HA76)+($F76=$G76)*(GZ76=HA76)+($F76&lt;$G76)*(GZ76&lt;HA76),"")</f>
        <v/>
      </c>
      <c r="HD76" s="281" t="str">
        <f aca="false">IF((HC76&lt;&gt;""),IF(OR($F76&lt;&gt;$G76,PrSettings!$M$4="●"),(($F76-$G76)=(GZ76-HA76))*1,0),"")</f>
        <v/>
      </c>
      <c r="HE76" s="281" t="str">
        <f aca="false">IF((HC76&lt;&gt;""),($F76=GZ76)*($G76=HA76),"")</f>
        <v/>
      </c>
      <c r="HF76" s="281" t="str">
        <f aca="false">IF(HC76&lt;&gt;"",IF(ABS($F76-$G76)&gt;=PrSettings!$M$7,(ABS($F76-$G76-GZ76+HA76)&lt;=1)*1,IF(AND(HC76,$F76=$G76,$F76&gt;=PrSettings!$M$6),(ABS(GZ76-$F76)&lt;=1)*1,IF(AND(HC76,$F76+$G76&gt;=PrSettings!$M$8),(ABS(GZ76-$F76)+ABS(HA76-$G76)&lt;=1)*1,""))),"")</f>
        <v/>
      </c>
      <c r="HG76" s="286"/>
      <c r="HI76" s="279" t="n">
        <f aca="false">$B76</f>
        <v>5</v>
      </c>
      <c r="HJ76" s="280" t="str">
        <f aca="false">$C76</f>
        <v>Portugal</v>
      </c>
      <c r="HK76" s="281" t="n">
        <f aca="false">$D76</f>
        <v>46</v>
      </c>
      <c r="HL76" s="280" t="str">
        <f aca="false">$E76</f>
        <v>DR Congo</v>
      </c>
      <c r="HM76" s="284"/>
      <c r="HN76" s="284"/>
      <c r="HO76" s="285"/>
      <c r="HP76" s="281" t="str">
        <f aca="false">IF(($F76&lt;&gt;"")*($G76&lt;&gt;"")*(HM76&lt;&gt;"")*(HN76&lt;&gt;""),($F76&gt;$G76)*(HM76&gt;HN76)+($F76=$G76)*(HM76=HN76)+($F76&lt;$G76)*(HM76&lt;HN76),"")</f>
        <v/>
      </c>
      <c r="HQ76" s="281" t="str">
        <f aca="false">IF((HP76&lt;&gt;""),IF(OR($F76&lt;&gt;$G76,PrSettings!$M$4="●"),(($F76-$G76)=(HM76-HN76))*1,0),"")</f>
        <v/>
      </c>
      <c r="HR76" s="281" t="str">
        <f aca="false">IF((HP76&lt;&gt;""),($F76=HM76)*($G76=HN76),"")</f>
        <v/>
      </c>
      <c r="HS76" s="281" t="str">
        <f aca="false">IF(HP76&lt;&gt;"",IF(ABS($F76-$G76)&gt;=PrSettings!$M$7,(ABS($F76-$G76-HM76+HN76)&lt;=1)*1,IF(AND(HP76,$F76=$G76,$F76&gt;=PrSettings!$M$6),(ABS(HM76-$F76)&lt;=1)*1,IF(AND(HP76,$F76+$G76&gt;=PrSettings!$M$8),(ABS(HM76-$F76)+ABS(HN76-$G76)&lt;=1)*1,""))),"")</f>
        <v/>
      </c>
      <c r="HT76" s="286"/>
      <c r="HV76" s="279" t="n">
        <f aca="false">$B76</f>
        <v>5</v>
      </c>
      <c r="HW76" s="280" t="str">
        <f aca="false">$C76</f>
        <v>Portugal</v>
      </c>
      <c r="HX76" s="281" t="n">
        <f aca="false">$D76</f>
        <v>46</v>
      </c>
      <c r="HY76" s="280" t="str">
        <f aca="false">$E76</f>
        <v>DR Congo</v>
      </c>
      <c r="HZ76" s="284"/>
      <c r="IA76" s="284"/>
      <c r="IB76" s="285"/>
      <c r="IC76" s="281" t="str">
        <f aca="false">IF(($F76&lt;&gt;"")*($G76&lt;&gt;"")*(HZ76&lt;&gt;"")*(IA76&lt;&gt;""),($F76&gt;$G76)*(HZ76&gt;IA76)+($F76=$G76)*(HZ76=IA76)+($F76&lt;$G76)*(HZ76&lt;IA76),"")</f>
        <v/>
      </c>
      <c r="ID76" s="281" t="str">
        <f aca="false">IF((IC76&lt;&gt;""),IF(OR($F76&lt;&gt;$G76,PrSettings!$M$4="●"),(($F76-$G76)=(HZ76-IA76))*1,0),"")</f>
        <v/>
      </c>
      <c r="IE76" s="281" t="str">
        <f aca="false">IF((IC76&lt;&gt;""),($F76=HZ76)*($G76=IA76),"")</f>
        <v/>
      </c>
      <c r="IF76" s="281" t="str">
        <f aca="false">IF(IC76&lt;&gt;"",IF(ABS($F76-$G76)&gt;=PrSettings!$M$7,(ABS($F76-$G76-HZ76+IA76)&lt;=1)*1,IF(AND(IC76,$F76=$G76,$F76&gt;=PrSettings!$M$6),(ABS(HZ76-$F76)&lt;=1)*1,IF(AND(IC76,$F76+$G76&gt;=PrSettings!$M$8),(ABS(HZ76-$F76)+ABS(IA76-$G76)&lt;=1)*1,""))),"")</f>
        <v/>
      </c>
      <c r="IG76" s="286"/>
      <c r="II76" s="279" t="n">
        <f aca="false">$B76</f>
        <v>5</v>
      </c>
      <c r="IJ76" s="280" t="str">
        <f aca="false">$C76</f>
        <v>Portugal</v>
      </c>
      <c r="IK76" s="281" t="n">
        <f aca="false">$D76</f>
        <v>46</v>
      </c>
      <c r="IL76" s="280" t="str">
        <f aca="false">$E76</f>
        <v>DR Congo</v>
      </c>
      <c r="IM76" s="284"/>
      <c r="IN76" s="284"/>
      <c r="IO76" s="285"/>
      <c r="IP76" s="281" t="str">
        <f aca="false">IF(($F76&lt;&gt;"")*($G76&lt;&gt;"")*(IM76&lt;&gt;"")*(IN76&lt;&gt;""),($F76&gt;$G76)*(IM76&gt;IN76)+($F76=$G76)*(IM76=IN76)+($F76&lt;$G76)*(IM76&lt;IN76),"")</f>
        <v/>
      </c>
      <c r="IQ76" s="281" t="str">
        <f aca="false">IF((IP76&lt;&gt;""),IF(OR($F76&lt;&gt;$G76,PrSettings!$M$4="●"),(($F76-$G76)=(IM76-IN76))*1,0),"")</f>
        <v/>
      </c>
      <c r="IR76" s="281" t="str">
        <f aca="false">IF((IP76&lt;&gt;""),($F76=IM76)*($G76=IN76),"")</f>
        <v/>
      </c>
      <c r="IS76" s="281" t="str">
        <f aca="false">IF(IP76&lt;&gt;"",IF(ABS($F76-$G76)&gt;=PrSettings!$M$7,(ABS($F76-$G76-IM76+IN76)&lt;=1)*1,IF(AND(IP76,$F76=$G76,$F76&gt;=PrSettings!$M$6),(ABS(IM76-$F76)&lt;=1)*1,IF(AND(IP76,$F76+$G76&gt;=PrSettings!$M$8),(ABS(IM76-$F76)+ABS(IN76-$G76)&lt;=1)*1,""))),"")</f>
        <v/>
      </c>
      <c r="IT76" s="286"/>
      <c r="IV76" s="279" t="n">
        <f aca="false">$B76</f>
        <v>5</v>
      </c>
      <c r="IW76" s="280" t="str">
        <f aca="false">$C76</f>
        <v>Portugal</v>
      </c>
      <c r="IX76" s="281" t="n">
        <f aca="false">$D76</f>
        <v>46</v>
      </c>
      <c r="IY76" s="280" t="str">
        <f aca="false">$E76</f>
        <v>DR Congo</v>
      </c>
      <c r="IZ76" s="284"/>
      <c r="JA76" s="284"/>
      <c r="JB76" s="285"/>
      <c r="JC76" s="281" t="str">
        <f aca="false">IF(($F76&lt;&gt;"")*($G76&lt;&gt;"")*(IZ76&lt;&gt;"")*(JA76&lt;&gt;""),($F76&gt;$G76)*(IZ76&gt;JA76)+($F76=$G76)*(IZ76=JA76)+($F76&lt;$G76)*(IZ76&lt;JA76),"")</f>
        <v/>
      </c>
      <c r="JD76" s="281" t="str">
        <f aca="false">IF((JC76&lt;&gt;""),IF(OR($F76&lt;&gt;$G76,PrSettings!$M$4="●"),(($F76-$G76)=(IZ76-JA76))*1,0),"")</f>
        <v/>
      </c>
      <c r="JE76" s="281" t="str">
        <f aca="false">IF((JC76&lt;&gt;""),($F76=IZ76)*($G76=JA76),"")</f>
        <v/>
      </c>
      <c r="JF76" s="281" t="str">
        <f aca="false">IF(JC76&lt;&gt;"",IF(ABS($F76-$G76)&gt;=PrSettings!$M$7,(ABS($F76-$G76-IZ76+JA76)&lt;=1)*1,IF(AND(JC76,$F76=$G76,$F76&gt;=PrSettings!$M$6),(ABS(IZ76-$F76)&lt;=1)*1,IF(AND(JC76,$F76+$G76&gt;=PrSettings!$M$8),(ABS(IZ76-$F76)+ABS(JA76-$G76)&lt;=1)*1,""))),"")</f>
        <v/>
      </c>
      <c r="JG76" s="286"/>
      <c r="JI76" s="279" t="n">
        <f aca="false">$B76</f>
        <v>5</v>
      </c>
      <c r="JJ76" s="280" t="str">
        <f aca="false">$C76</f>
        <v>Portugal</v>
      </c>
      <c r="JK76" s="281" t="n">
        <f aca="false">$D76</f>
        <v>46</v>
      </c>
      <c r="JL76" s="280" t="str">
        <f aca="false">$E76</f>
        <v>DR Congo</v>
      </c>
      <c r="JM76" s="284"/>
      <c r="JN76" s="284"/>
      <c r="JO76" s="285"/>
      <c r="JP76" s="281" t="str">
        <f aca="false">IF(($F76&lt;&gt;"")*($G76&lt;&gt;"")*(JM76&lt;&gt;"")*(JN76&lt;&gt;""),($F76&gt;$G76)*(JM76&gt;JN76)+($F76=$G76)*(JM76=JN76)+($F76&lt;$G76)*(JM76&lt;JN76),"")</f>
        <v/>
      </c>
      <c r="JQ76" s="281" t="str">
        <f aca="false">IF((JP76&lt;&gt;""),IF(OR($F76&lt;&gt;$G76,PrSettings!$M$4="●"),(($F76-$G76)=(JM76-JN76))*1,0),"")</f>
        <v/>
      </c>
      <c r="JR76" s="281" t="str">
        <f aca="false">IF((JP76&lt;&gt;""),($F76=JM76)*($G76=JN76),"")</f>
        <v/>
      </c>
      <c r="JS76" s="281" t="str">
        <f aca="false">IF(JP76&lt;&gt;"",IF(ABS($F76-$G76)&gt;=PrSettings!$M$7,(ABS($F76-$G76-JM76+JN76)&lt;=1)*1,IF(AND(JP76,$F76=$G76,$F76&gt;=PrSettings!$M$6),(ABS(JM76-$F76)&lt;=1)*1,IF(AND(JP76,$F76+$G76&gt;=PrSettings!$M$8),(ABS(JM76-$F76)+ABS(JN76-$G76)&lt;=1)*1,""))),"")</f>
        <v/>
      </c>
      <c r="JT76" s="286"/>
      <c r="JV76" s="279" t="n">
        <f aca="false">$B76</f>
        <v>5</v>
      </c>
      <c r="JW76" s="280" t="str">
        <f aca="false">$C76</f>
        <v>Portugal</v>
      </c>
      <c r="JX76" s="281" t="n">
        <f aca="false">$D76</f>
        <v>46</v>
      </c>
      <c r="JY76" s="280" t="str">
        <f aca="false">$E76</f>
        <v>DR Congo</v>
      </c>
      <c r="JZ76" s="284"/>
      <c r="KA76" s="284"/>
      <c r="KB76" s="285"/>
      <c r="KC76" s="281" t="str">
        <f aca="false">IF(($F76&lt;&gt;"")*($G76&lt;&gt;"")*(JZ76&lt;&gt;"")*(KA76&lt;&gt;""),($F76&gt;$G76)*(JZ76&gt;KA76)+($F76=$G76)*(JZ76=KA76)+($F76&lt;$G76)*(JZ76&lt;KA76),"")</f>
        <v/>
      </c>
      <c r="KD76" s="281" t="str">
        <f aca="false">IF((KC76&lt;&gt;""),IF(OR($F76&lt;&gt;$G76,PrSettings!$M$4="●"),(($F76-$G76)=(JZ76-KA76))*1,0),"")</f>
        <v/>
      </c>
      <c r="KE76" s="281" t="str">
        <f aca="false">IF((KC76&lt;&gt;""),($F76=JZ76)*($G76=KA76),"")</f>
        <v/>
      </c>
      <c r="KF76" s="281" t="str">
        <f aca="false">IF(KC76&lt;&gt;"",IF(ABS($F76-$G76)&gt;=PrSettings!$M$7,(ABS($F76-$G76-JZ76+KA76)&lt;=1)*1,IF(AND(KC76,$F76=$G76,$F76&gt;=PrSettings!$M$6),(ABS(JZ76-$F76)&lt;=1)*1,IF(AND(KC76,$F76+$G76&gt;=PrSettings!$M$8),(ABS(JZ76-$F76)+ABS(KA76-$G76)&lt;=1)*1,""))),"")</f>
        <v/>
      </c>
      <c r="KG76" s="286"/>
      <c r="KI76" s="279" t="n">
        <f aca="false">$B76</f>
        <v>5</v>
      </c>
      <c r="KJ76" s="280" t="str">
        <f aca="false">$C76</f>
        <v>Portugal</v>
      </c>
      <c r="KK76" s="281" t="n">
        <f aca="false">$D76</f>
        <v>46</v>
      </c>
      <c r="KL76" s="280" t="str">
        <f aca="false">$E76</f>
        <v>DR Congo</v>
      </c>
      <c r="KM76" s="284"/>
      <c r="KN76" s="284"/>
      <c r="KO76" s="285"/>
      <c r="KP76" s="281" t="str">
        <f aca="false">IF(($F76&lt;&gt;"")*($G76&lt;&gt;"")*(KM76&lt;&gt;"")*(KN76&lt;&gt;""),($F76&gt;$G76)*(KM76&gt;KN76)+($F76=$G76)*(KM76=KN76)+($F76&lt;$G76)*(KM76&lt;KN76),"")</f>
        <v/>
      </c>
      <c r="KQ76" s="281" t="str">
        <f aca="false">IF((KP76&lt;&gt;""),IF(OR($F76&lt;&gt;$G76,PrSettings!$M$4="●"),(($F76-$G76)=(KM76-KN76))*1,0),"")</f>
        <v/>
      </c>
      <c r="KR76" s="281" t="str">
        <f aca="false">IF((KP76&lt;&gt;""),($F76=KM76)*($G76=KN76),"")</f>
        <v/>
      </c>
      <c r="KS76" s="281" t="str">
        <f aca="false">IF(KP76&lt;&gt;"",IF(ABS($F76-$G76)&gt;=PrSettings!$M$7,(ABS($F76-$G76-KM76+KN76)&lt;=1)*1,IF(AND(KP76,$F76=$G76,$F76&gt;=PrSettings!$M$6),(ABS(KM76-$F76)&lt;=1)*1,IF(AND(KP76,$F76+$G76&gt;=PrSettings!$M$8),(ABS(KM76-$F76)+ABS(KN76-$G76)&lt;=1)*1,""))),"")</f>
        <v/>
      </c>
      <c r="KT76" s="286"/>
      <c r="KV76" s="279" t="n">
        <f aca="false">$B76</f>
        <v>5</v>
      </c>
      <c r="KW76" s="280" t="str">
        <f aca="false">$C76</f>
        <v>Portugal</v>
      </c>
      <c r="KX76" s="281" t="n">
        <f aca="false">$D76</f>
        <v>46</v>
      </c>
      <c r="KY76" s="280" t="str">
        <f aca="false">$E76</f>
        <v>DR Congo</v>
      </c>
      <c r="KZ76" s="284"/>
      <c r="LA76" s="284"/>
      <c r="LB76" s="285"/>
      <c r="LC76" s="281" t="str">
        <f aca="false">IF(($F76&lt;&gt;"")*($G76&lt;&gt;"")*(KZ76&lt;&gt;"")*(LA76&lt;&gt;""),($F76&gt;$G76)*(KZ76&gt;LA76)+($F76=$G76)*(KZ76=LA76)+($F76&lt;$G76)*(KZ76&lt;LA76),"")</f>
        <v/>
      </c>
      <c r="LD76" s="281" t="str">
        <f aca="false">IF((LC76&lt;&gt;""),IF(OR($F76&lt;&gt;$G76,PrSettings!$M$4="●"),(($F76-$G76)=(KZ76-LA76))*1,0),"")</f>
        <v/>
      </c>
      <c r="LE76" s="281" t="str">
        <f aca="false">IF((LC76&lt;&gt;""),($F76=KZ76)*($G76=LA76),"")</f>
        <v/>
      </c>
      <c r="LF76" s="281" t="str">
        <f aca="false">IF(LC76&lt;&gt;"",IF(ABS($F76-$G76)&gt;=PrSettings!$M$7,(ABS($F76-$G76-KZ76+LA76)&lt;=1)*1,IF(AND(LC76,$F76=$G76,$F76&gt;=PrSettings!$M$6),(ABS(KZ76-$F76)&lt;=1)*1,IF(AND(LC76,$F76+$G76&gt;=PrSettings!$M$8),(ABS(KZ76-$F76)+ABS(LA76-$G76)&lt;=1)*1,""))),"")</f>
        <v/>
      </c>
      <c r="LG76" s="286"/>
      <c r="LI76" s="279" t="n">
        <f aca="false">$B76</f>
        <v>5</v>
      </c>
      <c r="LJ76" s="280" t="str">
        <f aca="false">$C76</f>
        <v>Portugal</v>
      </c>
      <c r="LK76" s="281" t="n">
        <f aca="false">$D76</f>
        <v>46</v>
      </c>
      <c r="LL76" s="280" t="str">
        <f aca="false">$E76</f>
        <v>DR Congo</v>
      </c>
      <c r="LM76" s="284"/>
      <c r="LN76" s="284"/>
      <c r="LO76" s="285"/>
      <c r="LP76" s="281" t="str">
        <f aca="false">IF(($F76&lt;&gt;"")*($G76&lt;&gt;"")*(LM76&lt;&gt;"")*(LN76&lt;&gt;""),($F76&gt;$G76)*(LM76&gt;LN76)+($F76=$G76)*(LM76=LN76)+($F76&lt;$G76)*(LM76&lt;LN76),"")</f>
        <v/>
      </c>
      <c r="LQ76" s="281" t="str">
        <f aca="false">IF((LP76&lt;&gt;""),IF(OR($F76&lt;&gt;$G76,PrSettings!$M$4="●"),(($F76-$G76)=(LM76-LN76))*1,0),"")</f>
        <v/>
      </c>
      <c r="LR76" s="281" t="str">
        <f aca="false">IF((LP76&lt;&gt;""),($F76=LM76)*($G76=LN76),"")</f>
        <v/>
      </c>
      <c r="LS76" s="281" t="str">
        <f aca="false">IF(LP76&lt;&gt;"",IF(ABS($F76-$G76)&gt;=PrSettings!$M$7,(ABS($F76-$G76-LM76+LN76)&lt;=1)*1,IF(AND(LP76,$F76=$G76,$F76&gt;=PrSettings!$M$6),(ABS(LM76-$F76)&lt;=1)*1,IF(AND(LP76,$F76+$G76&gt;=PrSettings!$M$8),(ABS(LM76-$F76)+ABS(LN76-$G76)&lt;=1)*1,""))),"")</f>
        <v/>
      </c>
      <c r="LT76" s="286"/>
      <c r="LV76" s="279" t="n">
        <f aca="false">$B76</f>
        <v>5</v>
      </c>
      <c r="LW76" s="280" t="str">
        <f aca="false">$C76</f>
        <v>Portugal</v>
      </c>
      <c r="LX76" s="281" t="n">
        <f aca="false">$D76</f>
        <v>46</v>
      </c>
      <c r="LY76" s="280" t="str">
        <f aca="false">$E76</f>
        <v>DR Congo</v>
      </c>
      <c r="LZ76" s="284"/>
      <c r="MA76" s="284"/>
      <c r="MB76" s="285"/>
      <c r="MC76" s="281" t="str">
        <f aca="false">IF(($F76&lt;&gt;"")*($G76&lt;&gt;"")*(LZ76&lt;&gt;"")*(MA76&lt;&gt;""),($F76&gt;$G76)*(LZ76&gt;MA76)+($F76=$G76)*(LZ76=MA76)+($F76&lt;$G76)*(LZ76&lt;MA76),"")</f>
        <v/>
      </c>
      <c r="MD76" s="281" t="str">
        <f aca="false">IF((MC76&lt;&gt;""),IF(OR($F76&lt;&gt;$G76,PrSettings!$M$4="●"),(($F76-$G76)=(LZ76-MA76))*1,0),"")</f>
        <v/>
      </c>
      <c r="ME76" s="281" t="str">
        <f aca="false">IF((MC76&lt;&gt;""),($F76=LZ76)*($G76=MA76),"")</f>
        <v/>
      </c>
      <c r="MF76" s="281" t="str">
        <f aca="false">IF(MC76&lt;&gt;"",IF(ABS($F76-$G76)&gt;=PrSettings!$M$7,(ABS($F76-$G76-LZ76+MA76)&lt;=1)*1,IF(AND(MC76,$F76=$G76,$F76&gt;=PrSettings!$M$6),(ABS(LZ76-$F76)&lt;=1)*1,IF(AND(MC76,$F76+$G76&gt;=PrSettings!$M$8),(ABS(LZ76-$F76)+ABS(MA76-$G76)&lt;=1)*1,""))),"")</f>
        <v/>
      </c>
      <c r="MG76" s="286"/>
    </row>
    <row r="77" customFormat="false" ht="15.75" hidden="false" customHeight="false" outlineLevel="0" collapsed="false">
      <c r="B77" s="279" t="n">
        <f aca="false">INDEX(Groups!$C$7:$C$65,MATCH(C77,Groups!$D$7:$D$65,0))</f>
        <v>50</v>
      </c>
      <c r="C77" s="280" t="str">
        <f aca="false">CalcK!$P$23</f>
        <v>Uzbekistan</v>
      </c>
      <c r="D77" s="281" t="n">
        <f aca="false">INDEX(Groups!$C$7:$C$65,MATCH(E77,Groups!$D$7:$D$65,0))</f>
        <v>13</v>
      </c>
      <c r="E77" s="280" t="str">
        <f aca="false">CalcK!$Q$23</f>
        <v>Colombia</v>
      </c>
      <c r="F77" s="287" t="n">
        <f aca="false">CalcK!$R$23</f>
        <v>0</v>
      </c>
      <c r="G77" s="283" t="n">
        <f aca="false">CalcK!$S$23</f>
        <v>2</v>
      </c>
      <c r="I77" s="279" t="n">
        <f aca="false">$B77</f>
        <v>50</v>
      </c>
      <c r="J77" s="280" t="str">
        <f aca="false">$C77</f>
        <v>Uzbekistan</v>
      </c>
      <c r="K77" s="281" t="n">
        <f aca="false">$D77</f>
        <v>13</v>
      </c>
      <c r="L77" s="280" t="str">
        <f aca="false">$E77</f>
        <v>Colombia</v>
      </c>
      <c r="M77" s="284"/>
      <c r="N77" s="284"/>
      <c r="O77" s="288"/>
      <c r="P77" s="281" t="str">
        <f aca="false">IF(($F77&lt;&gt;"")*($G77&lt;&gt;"")*(M77&lt;&gt;"")*(N77&lt;&gt;""),($F77&gt;$G77)*(M77&gt;N77)+($F77=$G77)*(M77=N77)+($F77&lt;$G77)*(M77&lt;N77),"")</f>
        <v/>
      </c>
      <c r="Q77" s="281" t="str">
        <f aca="false">IF((P77&lt;&gt;""),IF(OR($F77&lt;&gt;$G77,PrSettings!$M$4="●"),(($F77-$G77)=(M77-N77))*1,0),"")</f>
        <v/>
      </c>
      <c r="R77" s="281" t="str">
        <f aca="false">IF((P77&lt;&gt;""),($F77=M77)*($G77=N77),"")</f>
        <v/>
      </c>
      <c r="S77" s="281" t="str">
        <f aca="false">IF(P77&lt;&gt;"",IF(ABS($F77-$G77)&gt;=PrSettings!$M$7,(ABS($F77-$G77-M77+N77)&lt;=1)*1,IF(AND(P77,$F77=$G77,$F77&gt;=PrSettings!$M$6),(ABS(M77-$F77)&lt;=1)*1,IF(AND(P77,$F77+$G77&gt;=PrSettings!$M$8),(ABS(M77-$F77)+ABS(N77-$G77)&lt;=1)*1,""))),"")</f>
        <v/>
      </c>
      <c r="T77" s="289"/>
      <c r="V77" s="279" t="n">
        <f aca="false">$B77</f>
        <v>50</v>
      </c>
      <c r="W77" s="280" t="str">
        <f aca="false">$C77</f>
        <v>Uzbekistan</v>
      </c>
      <c r="X77" s="281" t="n">
        <f aca="false">$D77</f>
        <v>13</v>
      </c>
      <c r="Y77" s="280" t="str">
        <f aca="false">$E77</f>
        <v>Colombia</v>
      </c>
      <c r="Z77" s="284"/>
      <c r="AA77" s="284"/>
      <c r="AB77" s="288"/>
      <c r="AC77" s="281" t="str">
        <f aca="false">IF(($F77&lt;&gt;"")*($G77&lt;&gt;"")*(Z77&lt;&gt;"")*(AA77&lt;&gt;""),($F77&gt;$G77)*(Z77&gt;AA77)+($F77=$G77)*(Z77=AA77)+($F77&lt;$G77)*(Z77&lt;AA77),"")</f>
        <v/>
      </c>
      <c r="AD77" s="281" t="str">
        <f aca="false">IF((AC77&lt;&gt;""),IF(OR($F77&lt;&gt;$G77,PrSettings!$M$4="●"),(($F77-$G77)=(Z77-AA77))*1,0),"")</f>
        <v/>
      </c>
      <c r="AE77" s="281" t="str">
        <f aca="false">IF((AC77&lt;&gt;""),($F77=Z77)*($G77=AA77),"")</f>
        <v/>
      </c>
      <c r="AF77" s="281" t="str">
        <f aca="false">IF(AC77&lt;&gt;"",IF(ABS($F77-$G77)&gt;=PrSettings!$M$7,(ABS($F77-$G77-Z77+AA77)&lt;=1)*1,IF(AND(AC77,$F77=$G77,$F77&gt;=PrSettings!$M$6),(ABS(Z77-$F77)&lt;=1)*1,IF(AND(AC77,$F77+$G77&gt;=PrSettings!$M$8),(ABS(Z77-$F77)+ABS(AA77-$G77)&lt;=1)*1,""))),"")</f>
        <v/>
      </c>
      <c r="AG77" s="289"/>
      <c r="AI77" s="279" t="n">
        <f aca="false">$B77</f>
        <v>50</v>
      </c>
      <c r="AJ77" s="280" t="str">
        <f aca="false">$C77</f>
        <v>Uzbekistan</v>
      </c>
      <c r="AK77" s="281" t="n">
        <f aca="false">$D77</f>
        <v>13</v>
      </c>
      <c r="AL77" s="280" t="str">
        <f aca="false">$E77</f>
        <v>Colombia</v>
      </c>
      <c r="AM77" s="284"/>
      <c r="AN77" s="284"/>
      <c r="AO77" s="288"/>
      <c r="AP77" s="281" t="str">
        <f aca="false">IF(($F77&lt;&gt;"")*($G77&lt;&gt;"")*(AM77&lt;&gt;"")*(AN77&lt;&gt;""),($F77&gt;$G77)*(AM77&gt;AN77)+($F77=$G77)*(AM77=AN77)+($F77&lt;$G77)*(AM77&lt;AN77),"")</f>
        <v/>
      </c>
      <c r="AQ77" s="281" t="str">
        <f aca="false">IF((AP77&lt;&gt;""),IF(OR($F77&lt;&gt;$G77,PrSettings!$M$4="●"),(($F77-$G77)=(AM77-AN77))*1,0),"")</f>
        <v/>
      </c>
      <c r="AR77" s="281" t="str">
        <f aca="false">IF((AP77&lt;&gt;""),($F77=AM77)*($G77=AN77),"")</f>
        <v/>
      </c>
      <c r="AS77" s="281" t="str">
        <f aca="false">IF(AP77&lt;&gt;"",IF(ABS($F77-$G77)&gt;=PrSettings!$M$7,(ABS($F77-$G77-AM77+AN77)&lt;=1)*1,IF(AND(AP77,$F77=$G77,$F77&gt;=PrSettings!$M$6),(ABS(AM77-$F77)&lt;=1)*1,IF(AND(AP77,$F77+$G77&gt;=PrSettings!$M$8),(ABS(AM77-$F77)+ABS(AN77-$G77)&lt;=1)*1,""))),"")</f>
        <v/>
      </c>
      <c r="AT77" s="289"/>
      <c r="AV77" s="279" t="n">
        <f aca="false">$B77</f>
        <v>50</v>
      </c>
      <c r="AW77" s="280" t="str">
        <f aca="false">$C77</f>
        <v>Uzbekistan</v>
      </c>
      <c r="AX77" s="281" t="n">
        <f aca="false">$D77</f>
        <v>13</v>
      </c>
      <c r="AY77" s="280" t="str">
        <f aca="false">$E77</f>
        <v>Colombia</v>
      </c>
      <c r="AZ77" s="284"/>
      <c r="BA77" s="284"/>
      <c r="BB77" s="288"/>
      <c r="BC77" s="281" t="str">
        <f aca="false">IF(($F77&lt;&gt;"")*($G77&lt;&gt;"")*(AZ77&lt;&gt;"")*(BA77&lt;&gt;""),($F77&gt;$G77)*(AZ77&gt;BA77)+($F77=$G77)*(AZ77=BA77)+($F77&lt;$G77)*(AZ77&lt;BA77),"")</f>
        <v/>
      </c>
      <c r="BD77" s="281" t="str">
        <f aca="false">IF((BC77&lt;&gt;""),IF(OR($F77&lt;&gt;$G77,PrSettings!$M$4="●"),(($F77-$G77)=(AZ77-BA77))*1,0),"")</f>
        <v/>
      </c>
      <c r="BE77" s="281" t="str">
        <f aca="false">IF((BC77&lt;&gt;""),($F77=AZ77)*($G77=BA77),"")</f>
        <v/>
      </c>
      <c r="BF77" s="281" t="str">
        <f aca="false">IF(BC77&lt;&gt;"",IF(ABS($F77-$G77)&gt;=PrSettings!$M$7,(ABS($F77-$G77-AZ77+BA77)&lt;=1)*1,IF(AND(BC77,$F77=$G77,$F77&gt;=PrSettings!$M$6),(ABS(AZ77-$F77)&lt;=1)*1,IF(AND(BC77,$F77+$G77&gt;=PrSettings!$M$8),(ABS(AZ77-$F77)+ABS(BA77-$G77)&lt;=1)*1,""))),"")</f>
        <v/>
      </c>
      <c r="BG77" s="289"/>
      <c r="BI77" s="279" t="n">
        <f aca="false">$B77</f>
        <v>50</v>
      </c>
      <c r="BJ77" s="280" t="str">
        <f aca="false">$C77</f>
        <v>Uzbekistan</v>
      </c>
      <c r="BK77" s="281" t="n">
        <f aca="false">$D77</f>
        <v>13</v>
      </c>
      <c r="BL77" s="280" t="str">
        <f aca="false">$E77</f>
        <v>Colombia</v>
      </c>
      <c r="BM77" s="284"/>
      <c r="BN77" s="284"/>
      <c r="BO77" s="288"/>
      <c r="BP77" s="281" t="str">
        <f aca="false">IF(($F77&lt;&gt;"")*($G77&lt;&gt;"")*(BM77&lt;&gt;"")*(BN77&lt;&gt;""),($F77&gt;$G77)*(BM77&gt;BN77)+($F77=$G77)*(BM77=BN77)+($F77&lt;$G77)*(BM77&lt;BN77),"")</f>
        <v/>
      </c>
      <c r="BQ77" s="281" t="str">
        <f aca="false">IF((BP77&lt;&gt;""),IF(OR($F77&lt;&gt;$G77,PrSettings!$M$4="●"),(($F77-$G77)=(BM77-BN77))*1,0),"")</f>
        <v/>
      </c>
      <c r="BR77" s="281" t="str">
        <f aca="false">IF((BP77&lt;&gt;""),($F77=BM77)*($G77=BN77),"")</f>
        <v/>
      </c>
      <c r="BS77" s="281" t="str">
        <f aca="false">IF(BP77&lt;&gt;"",IF(ABS($F77-$G77)&gt;=PrSettings!$M$7,(ABS($F77-$G77-BM77+BN77)&lt;=1)*1,IF(AND(BP77,$F77=$G77,$F77&gt;=PrSettings!$M$6),(ABS(BM77-$F77)&lt;=1)*1,IF(AND(BP77,$F77+$G77&gt;=PrSettings!$M$8),(ABS(BM77-$F77)+ABS(BN77-$G77)&lt;=1)*1,""))),"")</f>
        <v/>
      </c>
      <c r="BT77" s="289"/>
      <c r="BV77" s="279" t="n">
        <f aca="false">$B77</f>
        <v>50</v>
      </c>
      <c r="BW77" s="280" t="str">
        <f aca="false">$C77</f>
        <v>Uzbekistan</v>
      </c>
      <c r="BX77" s="281" t="n">
        <f aca="false">$D77</f>
        <v>13</v>
      </c>
      <c r="BY77" s="280" t="str">
        <f aca="false">$E77</f>
        <v>Colombia</v>
      </c>
      <c r="BZ77" s="284"/>
      <c r="CA77" s="284"/>
      <c r="CB77" s="288"/>
      <c r="CC77" s="281" t="str">
        <f aca="false">IF(($F77&lt;&gt;"")*($G77&lt;&gt;"")*(BZ77&lt;&gt;"")*(CA77&lt;&gt;""),($F77&gt;$G77)*(BZ77&gt;CA77)+($F77=$G77)*(BZ77=CA77)+($F77&lt;$G77)*(BZ77&lt;CA77),"")</f>
        <v/>
      </c>
      <c r="CD77" s="281" t="str">
        <f aca="false">IF((CC77&lt;&gt;""),IF(OR($F77&lt;&gt;$G77,PrSettings!$M$4="●"),(($F77-$G77)=(BZ77-CA77))*1,0),"")</f>
        <v/>
      </c>
      <c r="CE77" s="281" t="str">
        <f aca="false">IF((CC77&lt;&gt;""),($F77=BZ77)*($G77=CA77),"")</f>
        <v/>
      </c>
      <c r="CF77" s="281" t="str">
        <f aca="false">IF(CC77&lt;&gt;"",IF(ABS($F77-$G77)&gt;=PrSettings!$M$7,(ABS($F77-$G77-BZ77+CA77)&lt;=1)*1,IF(AND(CC77,$F77=$G77,$F77&gt;=PrSettings!$M$6),(ABS(BZ77-$F77)&lt;=1)*1,IF(AND(CC77,$F77+$G77&gt;=PrSettings!$M$8),(ABS(BZ77-$F77)+ABS(CA77-$G77)&lt;=1)*1,""))),"")</f>
        <v/>
      </c>
      <c r="CG77" s="289"/>
      <c r="CI77" s="279" t="n">
        <f aca="false">$B77</f>
        <v>50</v>
      </c>
      <c r="CJ77" s="280" t="str">
        <f aca="false">$C77</f>
        <v>Uzbekistan</v>
      </c>
      <c r="CK77" s="281" t="n">
        <f aca="false">$D77</f>
        <v>13</v>
      </c>
      <c r="CL77" s="280" t="str">
        <f aca="false">$E77</f>
        <v>Colombia</v>
      </c>
      <c r="CM77" s="284"/>
      <c r="CN77" s="284"/>
      <c r="CO77" s="288"/>
      <c r="CP77" s="281" t="str">
        <f aca="false">IF(($F77&lt;&gt;"")*($G77&lt;&gt;"")*(CM77&lt;&gt;"")*(CN77&lt;&gt;""),($F77&gt;$G77)*(CM77&gt;CN77)+($F77=$G77)*(CM77=CN77)+($F77&lt;$G77)*(CM77&lt;CN77),"")</f>
        <v/>
      </c>
      <c r="CQ77" s="281" t="str">
        <f aca="false">IF((CP77&lt;&gt;""),IF(OR($F77&lt;&gt;$G77,PrSettings!$M$4="●"),(($F77-$G77)=(CM77-CN77))*1,0),"")</f>
        <v/>
      </c>
      <c r="CR77" s="281" t="str">
        <f aca="false">IF((CP77&lt;&gt;""),($F77=CM77)*($G77=CN77),"")</f>
        <v/>
      </c>
      <c r="CS77" s="281" t="str">
        <f aca="false">IF(CP77&lt;&gt;"",IF(ABS($F77-$G77)&gt;=PrSettings!$M$7,(ABS($F77-$G77-CM77+CN77)&lt;=1)*1,IF(AND(CP77,$F77=$G77,$F77&gt;=PrSettings!$M$6),(ABS(CM77-$F77)&lt;=1)*1,IF(AND(CP77,$F77+$G77&gt;=PrSettings!$M$8),(ABS(CM77-$F77)+ABS(CN77-$G77)&lt;=1)*1,""))),"")</f>
        <v/>
      </c>
      <c r="CT77" s="289"/>
      <c r="CV77" s="279" t="n">
        <f aca="false">$B77</f>
        <v>50</v>
      </c>
      <c r="CW77" s="280" t="str">
        <f aca="false">$C77</f>
        <v>Uzbekistan</v>
      </c>
      <c r="CX77" s="281" t="n">
        <f aca="false">$D77</f>
        <v>13</v>
      </c>
      <c r="CY77" s="280" t="str">
        <f aca="false">$E77</f>
        <v>Colombia</v>
      </c>
      <c r="CZ77" s="284"/>
      <c r="DA77" s="284"/>
      <c r="DB77" s="288"/>
      <c r="DC77" s="281" t="str">
        <f aca="false">IF(($F77&lt;&gt;"")*($G77&lt;&gt;"")*(CZ77&lt;&gt;"")*(DA77&lt;&gt;""),($F77&gt;$G77)*(CZ77&gt;DA77)+($F77=$G77)*(CZ77=DA77)+($F77&lt;$G77)*(CZ77&lt;DA77),"")</f>
        <v/>
      </c>
      <c r="DD77" s="281" t="str">
        <f aca="false">IF((DC77&lt;&gt;""),IF(OR($F77&lt;&gt;$G77,PrSettings!$M$4="●"),(($F77-$G77)=(CZ77-DA77))*1,0),"")</f>
        <v/>
      </c>
      <c r="DE77" s="281" t="str">
        <f aca="false">IF((DC77&lt;&gt;""),($F77=CZ77)*($G77=DA77),"")</f>
        <v/>
      </c>
      <c r="DF77" s="281" t="str">
        <f aca="false">IF(DC77&lt;&gt;"",IF(ABS($F77-$G77)&gt;=PrSettings!$M$7,(ABS($F77-$G77-CZ77+DA77)&lt;=1)*1,IF(AND(DC77,$F77=$G77,$F77&gt;=PrSettings!$M$6),(ABS(CZ77-$F77)&lt;=1)*1,IF(AND(DC77,$F77+$G77&gt;=PrSettings!$M$8),(ABS(CZ77-$F77)+ABS(DA77-$G77)&lt;=1)*1,""))),"")</f>
        <v/>
      </c>
      <c r="DG77" s="289"/>
      <c r="DI77" s="279" t="n">
        <f aca="false">$B77</f>
        <v>50</v>
      </c>
      <c r="DJ77" s="280" t="str">
        <f aca="false">$C77</f>
        <v>Uzbekistan</v>
      </c>
      <c r="DK77" s="281" t="n">
        <f aca="false">$D77</f>
        <v>13</v>
      </c>
      <c r="DL77" s="280" t="str">
        <f aca="false">$E77</f>
        <v>Colombia</v>
      </c>
      <c r="DM77" s="284"/>
      <c r="DN77" s="284"/>
      <c r="DO77" s="288"/>
      <c r="DP77" s="281" t="str">
        <f aca="false">IF(($F77&lt;&gt;"")*($G77&lt;&gt;"")*(DM77&lt;&gt;"")*(DN77&lt;&gt;""),($F77&gt;$G77)*(DM77&gt;DN77)+($F77=$G77)*(DM77=DN77)+($F77&lt;$G77)*(DM77&lt;DN77),"")</f>
        <v/>
      </c>
      <c r="DQ77" s="281" t="str">
        <f aca="false">IF((DP77&lt;&gt;""),IF(OR($F77&lt;&gt;$G77,PrSettings!$M$4="●"),(($F77-$G77)=(DM77-DN77))*1,0),"")</f>
        <v/>
      </c>
      <c r="DR77" s="281" t="str">
        <f aca="false">IF((DP77&lt;&gt;""),($F77=DM77)*($G77=DN77),"")</f>
        <v/>
      </c>
      <c r="DS77" s="281" t="str">
        <f aca="false">IF(DP77&lt;&gt;"",IF(ABS($F77-$G77)&gt;=PrSettings!$M$7,(ABS($F77-$G77-DM77+DN77)&lt;=1)*1,IF(AND(DP77,$F77=$G77,$F77&gt;=PrSettings!$M$6),(ABS(DM77-$F77)&lt;=1)*1,IF(AND(DP77,$F77+$G77&gt;=PrSettings!$M$8),(ABS(DM77-$F77)+ABS(DN77-$G77)&lt;=1)*1,""))),"")</f>
        <v/>
      </c>
      <c r="DT77" s="289"/>
      <c r="DV77" s="279" t="n">
        <f aca="false">$B77</f>
        <v>50</v>
      </c>
      <c r="DW77" s="280" t="str">
        <f aca="false">$C77</f>
        <v>Uzbekistan</v>
      </c>
      <c r="DX77" s="281" t="n">
        <f aca="false">$D77</f>
        <v>13</v>
      </c>
      <c r="DY77" s="280" t="str">
        <f aca="false">$E77</f>
        <v>Colombia</v>
      </c>
      <c r="DZ77" s="284"/>
      <c r="EA77" s="284"/>
      <c r="EB77" s="288"/>
      <c r="EC77" s="281" t="str">
        <f aca="false">IF(($F77&lt;&gt;"")*($G77&lt;&gt;"")*(DZ77&lt;&gt;"")*(EA77&lt;&gt;""),($F77&gt;$G77)*(DZ77&gt;EA77)+($F77=$G77)*(DZ77=EA77)+($F77&lt;$G77)*(DZ77&lt;EA77),"")</f>
        <v/>
      </c>
      <c r="ED77" s="281" t="str">
        <f aca="false">IF((EC77&lt;&gt;""),IF(OR($F77&lt;&gt;$G77,PrSettings!$M$4="●"),(($F77-$G77)=(DZ77-EA77))*1,0),"")</f>
        <v/>
      </c>
      <c r="EE77" s="281" t="str">
        <f aca="false">IF((EC77&lt;&gt;""),($F77=DZ77)*($G77=EA77),"")</f>
        <v/>
      </c>
      <c r="EF77" s="281" t="str">
        <f aca="false">IF(EC77&lt;&gt;"",IF(ABS($F77-$G77)&gt;=PrSettings!$M$7,(ABS($F77-$G77-DZ77+EA77)&lt;=1)*1,IF(AND(EC77,$F77=$G77,$F77&gt;=PrSettings!$M$6),(ABS(DZ77-$F77)&lt;=1)*1,IF(AND(EC77,$F77+$G77&gt;=PrSettings!$M$8),(ABS(DZ77-$F77)+ABS(EA77-$G77)&lt;=1)*1,""))),"")</f>
        <v/>
      </c>
      <c r="EG77" s="289"/>
      <c r="EI77" s="279" t="n">
        <f aca="false">$B77</f>
        <v>50</v>
      </c>
      <c r="EJ77" s="280" t="str">
        <f aca="false">$C77</f>
        <v>Uzbekistan</v>
      </c>
      <c r="EK77" s="281" t="n">
        <f aca="false">$D77</f>
        <v>13</v>
      </c>
      <c r="EL77" s="280" t="str">
        <f aca="false">$E77</f>
        <v>Colombia</v>
      </c>
      <c r="EM77" s="284"/>
      <c r="EN77" s="284"/>
      <c r="EO77" s="288"/>
      <c r="EP77" s="281" t="str">
        <f aca="false">IF(($F77&lt;&gt;"")*($G77&lt;&gt;"")*(EM77&lt;&gt;"")*(EN77&lt;&gt;""),($F77&gt;$G77)*(EM77&gt;EN77)+($F77=$G77)*(EM77=EN77)+($F77&lt;$G77)*(EM77&lt;EN77),"")</f>
        <v/>
      </c>
      <c r="EQ77" s="281" t="str">
        <f aca="false">IF((EP77&lt;&gt;""),IF(OR($F77&lt;&gt;$G77,PrSettings!$M$4="●"),(($F77-$G77)=(EM77-EN77))*1,0),"")</f>
        <v/>
      </c>
      <c r="ER77" s="281" t="str">
        <f aca="false">IF((EP77&lt;&gt;""),($F77=EM77)*($G77=EN77),"")</f>
        <v/>
      </c>
      <c r="ES77" s="281" t="str">
        <f aca="false">IF(EP77&lt;&gt;"",IF(ABS($F77-$G77)&gt;=PrSettings!$M$7,(ABS($F77-$G77-EM77+EN77)&lt;=1)*1,IF(AND(EP77,$F77=$G77,$F77&gt;=PrSettings!$M$6),(ABS(EM77-$F77)&lt;=1)*1,IF(AND(EP77,$F77+$G77&gt;=PrSettings!$M$8),(ABS(EM77-$F77)+ABS(EN77-$G77)&lt;=1)*1,""))),"")</f>
        <v/>
      </c>
      <c r="ET77" s="289"/>
      <c r="EV77" s="279" t="n">
        <f aca="false">$B77</f>
        <v>50</v>
      </c>
      <c r="EW77" s="280" t="str">
        <f aca="false">$C77</f>
        <v>Uzbekistan</v>
      </c>
      <c r="EX77" s="281" t="n">
        <f aca="false">$D77</f>
        <v>13</v>
      </c>
      <c r="EY77" s="280" t="str">
        <f aca="false">$E77</f>
        <v>Colombia</v>
      </c>
      <c r="EZ77" s="284"/>
      <c r="FA77" s="284"/>
      <c r="FB77" s="288"/>
      <c r="FC77" s="281" t="str">
        <f aca="false">IF(($F77&lt;&gt;"")*($G77&lt;&gt;"")*(EZ77&lt;&gt;"")*(FA77&lt;&gt;""),($F77&gt;$G77)*(EZ77&gt;FA77)+($F77=$G77)*(EZ77=FA77)+($F77&lt;$G77)*(EZ77&lt;FA77),"")</f>
        <v/>
      </c>
      <c r="FD77" s="281" t="str">
        <f aca="false">IF((FC77&lt;&gt;""),IF(OR($F77&lt;&gt;$G77,PrSettings!$M$4="●"),(($F77-$G77)=(EZ77-FA77))*1,0),"")</f>
        <v/>
      </c>
      <c r="FE77" s="281" t="str">
        <f aca="false">IF((FC77&lt;&gt;""),($F77=EZ77)*($G77=FA77),"")</f>
        <v/>
      </c>
      <c r="FF77" s="281" t="str">
        <f aca="false">IF(FC77&lt;&gt;"",IF(ABS($F77-$G77)&gt;=PrSettings!$M$7,(ABS($F77-$G77-EZ77+FA77)&lt;=1)*1,IF(AND(FC77,$F77=$G77,$F77&gt;=PrSettings!$M$6),(ABS(EZ77-$F77)&lt;=1)*1,IF(AND(FC77,$F77+$G77&gt;=PrSettings!$M$8),(ABS(EZ77-$F77)+ABS(FA77-$G77)&lt;=1)*1,""))),"")</f>
        <v/>
      </c>
      <c r="FG77" s="289"/>
      <c r="FI77" s="279" t="n">
        <f aca="false">$B77</f>
        <v>50</v>
      </c>
      <c r="FJ77" s="280" t="str">
        <f aca="false">$C77</f>
        <v>Uzbekistan</v>
      </c>
      <c r="FK77" s="281" t="n">
        <f aca="false">$D77</f>
        <v>13</v>
      </c>
      <c r="FL77" s="280" t="str">
        <f aca="false">$E77</f>
        <v>Colombia</v>
      </c>
      <c r="FM77" s="284"/>
      <c r="FN77" s="284"/>
      <c r="FO77" s="288"/>
      <c r="FP77" s="281" t="str">
        <f aca="false">IF(($F77&lt;&gt;"")*($G77&lt;&gt;"")*(FM77&lt;&gt;"")*(FN77&lt;&gt;""),($F77&gt;$G77)*(FM77&gt;FN77)+($F77=$G77)*(FM77=FN77)+($F77&lt;$G77)*(FM77&lt;FN77),"")</f>
        <v/>
      </c>
      <c r="FQ77" s="281" t="str">
        <f aca="false">IF((FP77&lt;&gt;""),IF(OR($F77&lt;&gt;$G77,PrSettings!$M$4="●"),(($F77-$G77)=(FM77-FN77))*1,0),"")</f>
        <v/>
      </c>
      <c r="FR77" s="281" t="str">
        <f aca="false">IF((FP77&lt;&gt;""),($F77=FM77)*($G77=FN77),"")</f>
        <v/>
      </c>
      <c r="FS77" s="281" t="str">
        <f aca="false">IF(FP77&lt;&gt;"",IF(ABS($F77-$G77)&gt;=PrSettings!$M$7,(ABS($F77-$G77-FM77+FN77)&lt;=1)*1,IF(AND(FP77,$F77=$G77,$F77&gt;=PrSettings!$M$6),(ABS(FM77-$F77)&lt;=1)*1,IF(AND(FP77,$F77+$G77&gt;=PrSettings!$M$8),(ABS(FM77-$F77)+ABS(FN77-$G77)&lt;=1)*1,""))),"")</f>
        <v/>
      </c>
      <c r="FT77" s="289"/>
      <c r="FV77" s="279" t="n">
        <f aca="false">$B77</f>
        <v>50</v>
      </c>
      <c r="FW77" s="280" t="str">
        <f aca="false">$C77</f>
        <v>Uzbekistan</v>
      </c>
      <c r="FX77" s="281" t="n">
        <f aca="false">$D77</f>
        <v>13</v>
      </c>
      <c r="FY77" s="280" t="str">
        <f aca="false">$E77</f>
        <v>Colombia</v>
      </c>
      <c r="FZ77" s="284"/>
      <c r="GA77" s="284"/>
      <c r="GB77" s="288"/>
      <c r="GC77" s="281" t="str">
        <f aca="false">IF(($F77&lt;&gt;"")*($G77&lt;&gt;"")*(FZ77&lt;&gt;"")*(GA77&lt;&gt;""),($F77&gt;$G77)*(FZ77&gt;GA77)+($F77=$G77)*(FZ77=GA77)+($F77&lt;$G77)*(FZ77&lt;GA77),"")</f>
        <v/>
      </c>
      <c r="GD77" s="281" t="str">
        <f aca="false">IF((GC77&lt;&gt;""),IF(OR($F77&lt;&gt;$G77,PrSettings!$M$4="●"),(($F77-$G77)=(FZ77-GA77))*1,0),"")</f>
        <v/>
      </c>
      <c r="GE77" s="281" t="str">
        <f aca="false">IF((GC77&lt;&gt;""),($F77=FZ77)*($G77=GA77),"")</f>
        <v/>
      </c>
      <c r="GF77" s="281" t="str">
        <f aca="false">IF(GC77&lt;&gt;"",IF(ABS($F77-$G77)&gt;=PrSettings!$M$7,(ABS($F77-$G77-FZ77+GA77)&lt;=1)*1,IF(AND(GC77,$F77=$G77,$F77&gt;=PrSettings!$M$6),(ABS(FZ77-$F77)&lt;=1)*1,IF(AND(GC77,$F77+$G77&gt;=PrSettings!$M$8),(ABS(FZ77-$F77)+ABS(GA77-$G77)&lt;=1)*1,""))),"")</f>
        <v/>
      </c>
      <c r="GG77" s="289"/>
      <c r="GI77" s="279" t="n">
        <f aca="false">$B77</f>
        <v>50</v>
      </c>
      <c r="GJ77" s="280" t="str">
        <f aca="false">$C77</f>
        <v>Uzbekistan</v>
      </c>
      <c r="GK77" s="281" t="n">
        <f aca="false">$D77</f>
        <v>13</v>
      </c>
      <c r="GL77" s="280" t="str">
        <f aca="false">$E77</f>
        <v>Colombia</v>
      </c>
      <c r="GM77" s="284"/>
      <c r="GN77" s="284"/>
      <c r="GO77" s="288"/>
      <c r="GP77" s="281" t="str">
        <f aca="false">IF(($F77&lt;&gt;"")*($G77&lt;&gt;"")*(GM77&lt;&gt;"")*(GN77&lt;&gt;""),($F77&gt;$G77)*(GM77&gt;GN77)+($F77=$G77)*(GM77=GN77)+($F77&lt;$G77)*(GM77&lt;GN77),"")</f>
        <v/>
      </c>
      <c r="GQ77" s="281" t="str">
        <f aca="false">IF((GP77&lt;&gt;""),IF(OR($F77&lt;&gt;$G77,PrSettings!$M$4="●"),(($F77-$G77)=(GM77-GN77))*1,0),"")</f>
        <v/>
      </c>
      <c r="GR77" s="281" t="str">
        <f aca="false">IF((GP77&lt;&gt;""),($F77=GM77)*($G77=GN77),"")</f>
        <v/>
      </c>
      <c r="GS77" s="281" t="str">
        <f aca="false">IF(GP77&lt;&gt;"",IF(ABS($F77-$G77)&gt;=PrSettings!$M$7,(ABS($F77-$G77-GM77+GN77)&lt;=1)*1,IF(AND(GP77,$F77=$G77,$F77&gt;=PrSettings!$M$6),(ABS(GM77-$F77)&lt;=1)*1,IF(AND(GP77,$F77+$G77&gt;=PrSettings!$M$8),(ABS(GM77-$F77)+ABS(GN77-$G77)&lt;=1)*1,""))),"")</f>
        <v/>
      </c>
      <c r="GT77" s="289"/>
      <c r="GV77" s="279" t="n">
        <f aca="false">$B77</f>
        <v>50</v>
      </c>
      <c r="GW77" s="280" t="str">
        <f aca="false">$C77</f>
        <v>Uzbekistan</v>
      </c>
      <c r="GX77" s="281" t="n">
        <f aca="false">$D77</f>
        <v>13</v>
      </c>
      <c r="GY77" s="280" t="str">
        <f aca="false">$E77</f>
        <v>Colombia</v>
      </c>
      <c r="GZ77" s="284"/>
      <c r="HA77" s="284"/>
      <c r="HB77" s="288"/>
      <c r="HC77" s="281" t="str">
        <f aca="false">IF(($F77&lt;&gt;"")*($G77&lt;&gt;"")*(GZ77&lt;&gt;"")*(HA77&lt;&gt;""),($F77&gt;$G77)*(GZ77&gt;HA77)+($F77=$G77)*(GZ77=HA77)+($F77&lt;$G77)*(GZ77&lt;HA77),"")</f>
        <v/>
      </c>
      <c r="HD77" s="281" t="str">
        <f aca="false">IF((HC77&lt;&gt;""),IF(OR($F77&lt;&gt;$G77,PrSettings!$M$4="●"),(($F77-$G77)=(GZ77-HA77))*1,0),"")</f>
        <v/>
      </c>
      <c r="HE77" s="281" t="str">
        <f aca="false">IF((HC77&lt;&gt;""),($F77=GZ77)*($G77=HA77),"")</f>
        <v/>
      </c>
      <c r="HF77" s="281" t="str">
        <f aca="false">IF(HC77&lt;&gt;"",IF(ABS($F77-$G77)&gt;=PrSettings!$M$7,(ABS($F77-$G77-GZ77+HA77)&lt;=1)*1,IF(AND(HC77,$F77=$G77,$F77&gt;=PrSettings!$M$6),(ABS(GZ77-$F77)&lt;=1)*1,IF(AND(HC77,$F77+$G77&gt;=PrSettings!$M$8),(ABS(GZ77-$F77)+ABS(HA77-$G77)&lt;=1)*1,""))),"")</f>
        <v/>
      </c>
      <c r="HG77" s="289"/>
      <c r="HI77" s="279" t="n">
        <f aca="false">$B77</f>
        <v>50</v>
      </c>
      <c r="HJ77" s="280" t="str">
        <f aca="false">$C77</f>
        <v>Uzbekistan</v>
      </c>
      <c r="HK77" s="281" t="n">
        <f aca="false">$D77</f>
        <v>13</v>
      </c>
      <c r="HL77" s="280" t="str">
        <f aca="false">$E77</f>
        <v>Colombia</v>
      </c>
      <c r="HM77" s="284"/>
      <c r="HN77" s="284"/>
      <c r="HO77" s="288"/>
      <c r="HP77" s="281" t="str">
        <f aca="false">IF(($F77&lt;&gt;"")*($G77&lt;&gt;"")*(HM77&lt;&gt;"")*(HN77&lt;&gt;""),($F77&gt;$G77)*(HM77&gt;HN77)+($F77=$G77)*(HM77=HN77)+($F77&lt;$G77)*(HM77&lt;HN77),"")</f>
        <v/>
      </c>
      <c r="HQ77" s="281" t="str">
        <f aca="false">IF((HP77&lt;&gt;""),IF(OR($F77&lt;&gt;$G77,PrSettings!$M$4="●"),(($F77-$G77)=(HM77-HN77))*1,0),"")</f>
        <v/>
      </c>
      <c r="HR77" s="281" t="str">
        <f aca="false">IF((HP77&lt;&gt;""),($F77=HM77)*($G77=HN77),"")</f>
        <v/>
      </c>
      <c r="HS77" s="281" t="str">
        <f aca="false">IF(HP77&lt;&gt;"",IF(ABS($F77-$G77)&gt;=PrSettings!$M$7,(ABS($F77-$G77-HM77+HN77)&lt;=1)*1,IF(AND(HP77,$F77=$G77,$F77&gt;=PrSettings!$M$6),(ABS(HM77-$F77)&lt;=1)*1,IF(AND(HP77,$F77+$G77&gt;=PrSettings!$M$8),(ABS(HM77-$F77)+ABS(HN77-$G77)&lt;=1)*1,""))),"")</f>
        <v/>
      </c>
      <c r="HT77" s="289"/>
      <c r="HV77" s="279" t="n">
        <f aca="false">$B77</f>
        <v>50</v>
      </c>
      <c r="HW77" s="280" t="str">
        <f aca="false">$C77</f>
        <v>Uzbekistan</v>
      </c>
      <c r="HX77" s="281" t="n">
        <f aca="false">$D77</f>
        <v>13</v>
      </c>
      <c r="HY77" s="280" t="str">
        <f aca="false">$E77</f>
        <v>Colombia</v>
      </c>
      <c r="HZ77" s="284"/>
      <c r="IA77" s="284"/>
      <c r="IB77" s="288"/>
      <c r="IC77" s="281" t="str">
        <f aca="false">IF(($F77&lt;&gt;"")*($G77&lt;&gt;"")*(HZ77&lt;&gt;"")*(IA77&lt;&gt;""),($F77&gt;$G77)*(HZ77&gt;IA77)+($F77=$G77)*(HZ77=IA77)+($F77&lt;$G77)*(HZ77&lt;IA77),"")</f>
        <v/>
      </c>
      <c r="ID77" s="281" t="str">
        <f aca="false">IF((IC77&lt;&gt;""),IF(OR($F77&lt;&gt;$G77,PrSettings!$M$4="●"),(($F77-$G77)=(HZ77-IA77))*1,0),"")</f>
        <v/>
      </c>
      <c r="IE77" s="281" t="str">
        <f aca="false">IF((IC77&lt;&gt;""),($F77=HZ77)*($G77=IA77),"")</f>
        <v/>
      </c>
      <c r="IF77" s="281" t="str">
        <f aca="false">IF(IC77&lt;&gt;"",IF(ABS($F77-$G77)&gt;=PrSettings!$M$7,(ABS($F77-$G77-HZ77+IA77)&lt;=1)*1,IF(AND(IC77,$F77=$G77,$F77&gt;=PrSettings!$M$6),(ABS(HZ77-$F77)&lt;=1)*1,IF(AND(IC77,$F77+$G77&gt;=PrSettings!$M$8),(ABS(HZ77-$F77)+ABS(IA77-$G77)&lt;=1)*1,""))),"")</f>
        <v/>
      </c>
      <c r="IG77" s="289"/>
      <c r="II77" s="279" t="n">
        <f aca="false">$B77</f>
        <v>50</v>
      </c>
      <c r="IJ77" s="280" t="str">
        <f aca="false">$C77</f>
        <v>Uzbekistan</v>
      </c>
      <c r="IK77" s="281" t="n">
        <f aca="false">$D77</f>
        <v>13</v>
      </c>
      <c r="IL77" s="280" t="str">
        <f aca="false">$E77</f>
        <v>Colombia</v>
      </c>
      <c r="IM77" s="284"/>
      <c r="IN77" s="284"/>
      <c r="IO77" s="288"/>
      <c r="IP77" s="281" t="str">
        <f aca="false">IF(($F77&lt;&gt;"")*($G77&lt;&gt;"")*(IM77&lt;&gt;"")*(IN77&lt;&gt;""),($F77&gt;$G77)*(IM77&gt;IN77)+($F77=$G77)*(IM77=IN77)+($F77&lt;$G77)*(IM77&lt;IN77),"")</f>
        <v/>
      </c>
      <c r="IQ77" s="281" t="str">
        <f aca="false">IF((IP77&lt;&gt;""),IF(OR($F77&lt;&gt;$G77,PrSettings!$M$4="●"),(($F77-$G77)=(IM77-IN77))*1,0),"")</f>
        <v/>
      </c>
      <c r="IR77" s="281" t="str">
        <f aca="false">IF((IP77&lt;&gt;""),($F77=IM77)*($G77=IN77),"")</f>
        <v/>
      </c>
      <c r="IS77" s="281" t="str">
        <f aca="false">IF(IP77&lt;&gt;"",IF(ABS($F77-$G77)&gt;=PrSettings!$M$7,(ABS($F77-$G77-IM77+IN77)&lt;=1)*1,IF(AND(IP77,$F77=$G77,$F77&gt;=PrSettings!$M$6),(ABS(IM77-$F77)&lt;=1)*1,IF(AND(IP77,$F77+$G77&gt;=PrSettings!$M$8),(ABS(IM77-$F77)+ABS(IN77-$G77)&lt;=1)*1,""))),"")</f>
        <v/>
      </c>
      <c r="IT77" s="289"/>
      <c r="IV77" s="279" t="n">
        <f aca="false">$B77</f>
        <v>50</v>
      </c>
      <c r="IW77" s="280" t="str">
        <f aca="false">$C77</f>
        <v>Uzbekistan</v>
      </c>
      <c r="IX77" s="281" t="n">
        <f aca="false">$D77</f>
        <v>13</v>
      </c>
      <c r="IY77" s="280" t="str">
        <f aca="false">$E77</f>
        <v>Colombia</v>
      </c>
      <c r="IZ77" s="284"/>
      <c r="JA77" s="284"/>
      <c r="JB77" s="288"/>
      <c r="JC77" s="281" t="str">
        <f aca="false">IF(($F77&lt;&gt;"")*($G77&lt;&gt;"")*(IZ77&lt;&gt;"")*(JA77&lt;&gt;""),($F77&gt;$G77)*(IZ77&gt;JA77)+($F77=$G77)*(IZ77=JA77)+($F77&lt;$G77)*(IZ77&lt;JA77),"")</f>
        <v/>
      </c>
      <c r="JD77" s="281" t="str">
        <f aca="false">IF((JC77&lt;&gt;""),IF(OR($F77&lt;&gt;$G77,PrSettings!$M$4="●"),(($F77-$G77)=(IZ77-JA77))*1,0),"")</f>
        <v/>
      </c>
      <c r="JE77" s="281" t="str">
        <f aca="false">IF((JC77&lt;&gt;""),($F77=IZ77)*($G77=JA77),"")</f>
        <v/>
      </c>
      <c r="JF77" s="281" t="str">
        <f aca="false">IF(JC77&lt;&gt;"",IF(ABS($F77-$G77)&gt;=PrSettings!$M$7,(ABS($F77-$G77-IZ77+JA77)&lt;=1)*1,IF(AND(JC77,$F77=$G77,$F77&gt;=PrSettings!$M$6),(ABS(IZ77-$F77)&lt;=1)*1,IF(AND(JC77,$F77+$G77&gt;=PrSettings!$M$8),(ABS(IZ77-$F77)+ABS(JA77-$G77)&lt;=1)*1,""))),"")</f>
        <v/>
      </c>
      <c r="JG77" s="289"/>
      <c r="JI77" s="279" t="n">
        <f aca="false">$B77</f>
        <v>50</v>
      </c>
      <c r="JJ77" s="280" t="str">
        <f aca="false">$C77</f>
        <v>Uzbekistan</v>
      </c>
      <c r="JK77" s="281" t="n">
        <f aca="false">$D77</f>
        <v>13</v>
      </c>
      <c r="JL77" s="280" t="str">
        <f aca="false">$E77</f>
        <v>Colombia</v>
      </c>
      <c r="JM77" s="284"/>
      <c r="JN77" s="284"/>
      <c r="JO77" s="288"/>
      <c r="JP77" s="281" t="str">
        <f aca="false">IF(($F77&lt;&gt;"")*($G77&lt;&gt;"")*(JM77&lt;&gt;"")*(JN77&lt;&gt;""),($F77&gt;$G77)*(JM77&gt;JN77)+($F77=$G77)*(JM77=JN77)+($F77&lt;$G77)*(JM77&lt;JN77),"")</f>
        <v/>
      </c>
      <c r="JQ77" s="281" t="str">
        <f aca="false">IF((JP77&lt;&gt;""),IF(OR($F77&lt;&gt;$G77,PrSettings!$M$4="●"),(($F77-$G77)=(JM77-JN77))*1,0),"")</f>
        <v/>
      </c>
      <c r="JR77" s="281" t="str">
        <f aca="false">IF((JP77&lt;&gt;""),($F77=JM77)*($G77=JN77),"")</f>
        <v/>
      </c>
      <c r="JS77" s="281" t="str">
        <f aca="false">IF(JP77&lt;&gt;"",IF(ABS($F77-$G77)&gt;=PrSettings!$M$7,(ABS($F77-$G77-JM77+JN77)&lt;=1)*1,IF(AND(JP77,$F77=$G77,$F77&gt;=PrSettings!$M$6),(ABS(JM77-$F77)&lt;=1)*1,IF(AND(JP77,$F77+$G77&gt;=PrSettings!$M$8),(ABS(JM77-$F77)+ABS(JN77-$G77)&lt;=1)*1,""))),"")</f>
        <v/>
      </c>
      <c r="JT77" s="289"/>
      <c r="JV77" s="279" t="n">
        <f aca="false">$B77</f>
        <v>50</v>
      </c>
      <c r="JW77" s="280" t="str">
        <f aca="false">$C77</f>
        <v>Uzbekistan</v>
      </c>
      <c r="JX77" s="281" t="n">
        <f aca="false">$D77</f>
        <v>13</v>
      </c>
      <c r="JY77" s="280" t="str">
        <f aca="false">$E77</f>
        <v>Colombia</v>
      </c>
      <c r="JZ77" s="284"/>
      <c r="KA77" s="284"/>
      <c r="KB77" s="288"/>
      <c r="KC77" s="281" t="str">
        <f aca="false">IF(($F77&lt;&gt;"")*($G77&lt;&gt;"")*(JZ77&lt;&gt;"")*(KA77&lt;&gt;""),($F77&gt;$G77)*(JZ77&gt;KA77)+($F77=$G77)*(JZ77=KA77)+($F77&lt;$G77)*(JZ77&lt;KA77),"")</f>
        <v/>
      </c>
      <c r="KD77" s="281" t="str">
        <f aca="false">IF((KC77&lt;&gt;""),IF(OR($F77&lt;&gt;$G77,PrSettings!$M$4="●"),(($F77-$G77)=(JZ77-KA77))*1,0),"")</f>
        <v/>
      </c>
      <c r="KE77" s="281" t="str">
        <f aca="false">IF((KC77&lt;&gt;""),($F77=JZ77)*($G77=KA77),"")</f>
        <v/>
      </c>
      <c r="KF77" s="281" t="str">
        <f aca="false">IF(KC77&lt;&gt;"",IF(ABS($F77-$G77)&gt;=PrSettings!$M$7,(ABS($F77-$G77-JZ77+KA77)&lt;=1)*1,IF(AND(KC77,$F77=$G77,$F77&gt;=PrSettings!$M$6),(ABS(JZ77-$F77)&lt;=1)*1,IF(AND(KC77,$F77+$G77&gt;=PrSettings!$M$8),(ABS(JZ77-$F77)+ABS(KA77-$G77)&lt;=1)*1,""))),"")</f>
        <v/>
      </c>
      <c r="KG77" s="289"/>
      <c r="KI77" s="279" t="n">
        <f aca="false">$B77</f>
        <v>50</v>
      </c>
      <c r="KJ77" s="280" t="str">
        <f aca="false">$C77</f>
        <v>Uzbekistan</v>
      </c>
      <c r="KK77" s="281" t="n">
        <f aca="false">$D77</f>
        <v>13</v>
      </c>
      <c r="KL77" s="280" t="str">
        <f aca="false">$E77</f>
        <v>Colombia</v>
      </c>
      <c r="KM77" s="284"/>
      <c r="KN77" s="284"/>
      <c r="KO77" s="288"/>
      <c r="KP77" s="281" t="str">
        <f aca="false">IF(($F77&lt;&gt;"")*($G77&lt;&gt;"")*(KM77&lt;&gt;"")*(KN77&lt;&gt;""),($F77&gt;$G77)*(KM77&gt;KN77)+($F77=$G77)*(KM77=KN77)+($F77&lt;$G77)*(KM77&lt;KN77),"")</f>
        <v/>
      </c>
      <c r="KQ77" s="281" t="str">
        <f aca="false">IF((KP77&lt;&gt;""),IF(OR($F77&lt;&gt;$G77,PrSettings!$M$4="●"),(($F77-$G77)=(KM77-KN77))*1,0),"")</f>
        <v/>
      </c>
      <c r="KR77" s="281" t="str">
        <f aca="false">IF((KP77&lt;&gt;""),($F77=KM77)*($G77=KN77),"")</f>
        <v/>
      </c>
      <c r="KS77" s="281" t="str">
        <f aca="false">IF(KP77&lt;&gt;"",IF(ABS($F77-$G77)&gt;=PrSettings!$M$7,(ABS($F77-$G77-KM77+KN77)&lt;=1)*1,IF(AND(KP77,$F77=$G77,$F77&gt;=PrSettings!$M$6),(ABS(KM77-$F77)&lt;=1)*1,IF(AND(KP77,$F77+$G77&gt;=PrSettings!$M$8),(ABS(KM77-$F77)+ABS(KN77-$G77)&lt;=1)*1,""))),"")</f>
        <v/>
      </c>
      <c r="KT77" s="289"/>
      <c r="KV77" s="279" t="n">
        <f aca="false">$B77</f>
        <v>50</v>
      </c>
      <c r="KW77" s="280" t="str">
        <f aca="false">$C77</f>
        <v>Uzbekistan</v>
      </c>
      <c r="KX77" s="281" t="n">
        <f aca="false">$D77</f>
        <v>13</v>
      </c>
      <c r="KY77" s="280" t="str">
        <f aca="false">$E77</f>
        <v>Colombia</v>
      </c>
      <c r="KZ77" s="284"/>
      <c r="LA77" s="284"/>
      <c r="LB77" s="288"/>
      <c r="LC77" s="281" t="str">
        <f aca="false">IF(($F77&lt;&gt;"")*($G77&lt;&gt;"")*(KZ77&lt;&gt;"")*(LA77&lt;&gt;""),($F77&gt;$G77)*(KZ77&gt;LA77)+($F77=$G77)*(KZ77=LA77)+($F77&lt;$G77)*(KZ77&lt;LA77),"")</f>
        <v/>
      </c>
      <c r="LD77" s="281" t="str">
        <f aca="false">IF((LC77&lt;&gt;""),IF(OR($F77&lt;&gt;$G77,PrSettings!$M$4="●"),(($F77-$G77)=(KZ77-LA77))*1,0),"")</f>
        <v/>
      </c>
      <c r="LE77" s="281" t="str">
        <f aca="false">IF((LC77&lt;&gt;""),($F77=KZ77)*($G77=LA77),"")</f>
        <v/>
      </c>
      <c r="LF77" s="281" t="str">
        <f aca="false">IF(LC77&lt;&gt;"",IF(ABS($F77-$G77)&gt;=PrSettings!$M$7,(ABS($F77-$G77-KZ77+LA77)&lt;=1)*1,IF(AND(LC77,$F77=$G77,$F77&gt;=PrSettings!$M$6),(ABS(KZ77-$F77)&lt;=1)*1,IF(AND(LC77,$F77+$G77&gt;=PrSettings!$M$8),(ABS(KZ77-$F77)+ABS(LA77-$G77)&lt;=1)*1,""))),"")</f>
        <v/>
      </c>
      <c r="LG77" s="289"/>
      <c r="LI77" s="279" t="n">
        <f aca="false">$B77</f>
        <v>50</v>
      </c>
      <c r="LJ77" s="280" t="str">
        <f aca="false">$C77</f>
        <v>Uzbekistan</v>
      </c>
      <c r="LK77" s="281" t="n">
        <f aca="false">$D77</f>
        <v>13</v>
      </c>
      <c r="LL77" s="280" t="str">
        <f aca="false">$E77</f>
        <v>Colombia</v>
      </c>
      <c r="LM77" s="284"/>
      <c r="LN77" s="284"/>
      <c r="LO77" s="288"/>
      <c r="LP77" s="281" t="str">
        <f aca="false">IF(($F77&lt;&gt;"")*($G77&lt;&gt;"")*(LM77&lt;&gt;"")*(LN77&lt;&gt;""),($F77&gt;$G77)*(LM77&gt;LN77)+($F77=$G77)*(LM77=LN77)+($F77&lt;$G77)*(LM77&lt;LN77),"")</f>
        <v/>
      </c>
      <c r="LQ77" s="281" t="str">
        <f aca="false">IF((LP77&lt;&gt;""),IF(OR($F77&lt;&gt;$G77,PrSettings!$M$4="●"),(($F77-$G77)=(LM77-LN77))*1,0),"")</f>
        <v/>
      </c>
      <c r="LR77" s="281" t="str">
        <f aca="false">IF((LP77&lt;&gt;""),($F77=LM77)*($G77=LN77),"")</f>
        <v/>
      </c>
      <c r="LS77" s="281" t="str">
        <f aca="false">IF(LP77&lt;&gt;"",IF(ABS($F77-$G77)&gt;=PrSettings!$M$7,(ABS($F77-$G77-LM77+LN77)&lt;=1)*1,IF(AND(LP77,$F77=$G77,$F77&gt;=PrSettings!$M$6),(ABS(LM77-$F77)&lt;=1)*1,IF(AND(LP77,$F77+$G77&gt;=PrSettings!$M$8),(ABS(LM77-$F77)+ABS(LN77-$G77)&lt;=1)*1,""))),"")</f>
        <v/>
      </c>
      <c r="LT77" s="289"/>
      <c r="LV77" s="279" t="n">
        <f aca="false">$B77</f>
        <v>50</v>
      </c>
      <c r="LW77" s="280" t="str">
        <f aca="false">$C77</f>
        <v>Uzbekistan</v>
      </c>
      <c r="LX77" s="281" t="n">
        <f aca="false">$D77</f>
        <v>13</v>
      </c>
      <c r="LY77" s="280" t="str">
        <f aca="false">$E77</f>
        <v>Colombia</v>
      </c>
      <c r="LZ77" s="284"/>
      <c r="MA77" s="284"/>
      <c r="MB77" s="288"/>
      <c r="MC77" s="281" t="str">
        <f aca="false">IF(($F77&lt;&gt;"")*($G77&lt;&gt;"")*(LZ77&lt;&gt;"")*(MA77&lt;&gt;""),($F77&gt;$G77)*(LZ77&gt;MA77)+($F77=$G77)*(LZ77=MA77)+($F77&lt;$G77)*(LZ77&lt;MA77),"")</f>
        <v/>
      </c>
      <c r="MD77" s="281" t="str">
        <f aca="false">IF((MC77&lt;&gt;""),IF(OR($F77&lt;&gt;$G77,PrSettings!$M$4="●"),(($F77-$G77)=(LZ77-MA77))*1,0),"")</f>
        <v/>
      </c>
      <c r="ME77" s="281" t="str">
        <f aca="false">IF((MC77&lt;&gt;""),($F77=LZ77)*($G77=MA77),"")</f>
        <v/>
      </c>
      <c r="MF77" s="281" t="str">
        <f aca="false">IF(MC77&lt;&gt;"",IF(ABS($F77-$G77)&gt;=PrSettings!$M$7,(ABS($F77-$G77-LZ77+MA77)&lt;=1)*1,IF(AND(MC77,$F77=$G77,$F77&gt;=PrSettings!$M$6),(ABS(LZ77-$F77)&lt;=1)*1,IF(AND(MC77,$F77+$G77&gt;=PrSettings!$M$8),(ABS(LZ77-$F77)+ABS(MA77-$G77)&lt;=1)*1,""))),"")</f>
        <v/>
      </c>
      <c r="MG77" s="289"/>
    </row>
    <row r="78" customFormat="false" ht="15.75" hidden="false" customHeight="false" outlineLevel="0" collapsed="false">
      <c r="B78" s="279" t="n">
        <f aca="false">INDEX(Groups!$C$7:$C$65,MATCH(C78,Groups!$D$7:$D$65,0))</f>
        <v>5</v>
      </c>
      <c r="C78" s="280" t="str">
        <f aca="false">CalcK!$P$24</f>
        <v>Portugal</v>
      </c>
      <c r="D78" s="281" t="n">
        <f aca="false">INDEX(Groups!$C$7:$C$65,MATCH(E78,Groups!$D$7:$D$65,0))</f>
        <v>50</v>
      </c>
      <c r="E78" s="280" t="str">
        <f aca="false">CalcK!$Q$24</f>
        <v>Uzbekistan</v>
      </c>
      <c r="F78" s="282" t="n">
        <f aca="false">CalcK!$R$24</f>
        <v>3</v>
      </c>
      <c r="G78" s="283" t="n">
        <f aca="false">CalcK!$S$24</f>
        <v>0</v>
      </c>
      <c r="I78" s="279" t="n">
        <f aca="false">$B78</f>
        <v>5</v>
      </c>
      <c r="J78" s="280" t="str">
        <f aca="false">$C78</f>
        <v>Portugal</v>
      </c>
      <c r="K78" s="281" t="n">
        <f aca="false">$D78</f>
        <v>50</v>
      </c>
      <c r="L78" s="280" t="str">
        <f aca="false">$E78</f>
        <v>Uzbekistan</v>
      </c>
      <c r="M78" s="284"/>
      <c r="N78" s="284"/>
      <c r="O78" s="288"/>
      <c r="P78" s="281" t="str">
        <f aca="false">IF(($F78&lt;&gt;"")*($G78&lt;&gt;"")*(M78&lt;&gt;"")*(N78&lt;&gt;""),($F78&gt;$G78)*(M78&gt;N78)+($F78=$G78)*(M78=N78)+($F78&lt;$G78)*(M78&lt;N78),"")</f>
        <v/>
      </c>
      <c r="Q78" s="281" t="str">
        <f aca="false">IF((P78&lt;&gt;""),IF(OR($F78&lt;&gt;$G78,PrSettings!$M$4="●"),(($F78-$G78)=(M78-N78))*1,0),"")</f>
        <v/>
      </c>
      <c r="R78" s="281" t="str">
        <f aca="false">IF((P78&lt;&gt;""),($F78=M78)*($G78=N78),"")</f>
        <v/>
      </c>
      <c r="S78" s="281" t="str">
        <f aca="false">IF(P78&lt;&gt;"",IF(ABS($F78-$G78)&gt;=PrSettings!$M$7,(ABS($F78-$G78-M78+N78)&lt;=1)*1,IF(AND(P78,$F78=$G78,$F78&gt;=PrSettings!$M$6),(ABS(M78-$F78)&lt;=1)*1,IF(AND(P78,$F78+$G78&gt;=PrSettings!$M$8),(ABS(M78-$F78)+ABS(N78-$G78)&lt;=1)*1,""))),"")</f>
        <v/>
      </c>
      <c r="T78" s="289"/>
      <c r="V78" s="279" t="n">
        <f aca="false">$B78</f>
        <v>5</v>
      </c>
      <c r="W78" s="280" t="str">
        <f aca="false">$C78</f>
        <v>Portugal</v>
      </c>
      <c r="X78" s="281" t="n">
        <f aca="false">$D78</f>
        <v>50</v>
      </c>
      <c r="Y78" s="280" t="str">
        <f aca="false">$E78</f>
        <v>Uzbekistan</v>
      </c>
      <c r="Z78" s="284"/>
      <c r="AA78" s="284"/>
      <c r="AB78" s="288"/>
      <c r="AC78" s="281" t="str">
        <f aca="false">IF(($F78&lt;&gt;"")*($G78&lt;&gt;"")*(Z78&lt;&gt;"")*(AA78&lt;&gt;""),($F78&gt;$G78)*(Z78&gt;AA78)+($F78=$G78)*(Z78=AA78)+($F78&lt;$G78)*(Z78&lt;AA78),"")</f>
        <v/>
      </c>
      <c r="AD78" s="281" t="str">
        <f aca="false">IF((AC78&lt;&gt;""),IF(OR($F78&lt;&gt;$G78,PrSettings!$M$4="●"),(($F78-$G78)=(Z78-AA78))*1,0),"")</f>
        <v/>
      </c>
      <c r="AE78" s="281" t="str">
        <f aca="false">IF((AC78&lt;&gt;""),($F78=Z78)*($G78=AA78),"")</f>
        <v/>
      </c>
      <c r="AF78" s="281" t="str">
        <f aca="false">IF(AC78&lt;&gt;"",IF(ABS($F78-$G78)&gt;=PrSettings!$M$7,(ABS($F78-$G78-Z78+AA78)&lt;=1)*1,IF(AND(AC78,$F78=$G78,$F78&gt;=PrSettings!$M$6),(ABS(Z78-$F78)&lt;=1)*1,IF(AND(AC78,$F78+$G78&gt;=PrSettings!$M$8),(ABS(Z78-$F78)+ABS(AA78-$G78)&lt;=1)*1,""))),"")</f>
        <v/>
      </c>
      <c r="AG78" s="289"/>
      <c r="AI78" s="279" t="n">
        <f aca="false">$B78</f>
        <v>5</v>
      </c>
      <c r="AJ78" s="280" t="str">
        <f aca="false">$C78</f>
        <v>Portugal</v>
      </c>
      <c r="AK78" s="281" t="n">
        <f aca="false">$D78</f>
        <v>50</v>
      </c>
      <c r="AL78" s="280" t="str">
        <f aca="false">$E78</f>
        <v>Uzbekistan</v>
      </c>
      <c r="AM78" s="284"/>
      <c r="AN78" s="284"/>
      <c r="AO78" s="288"/>
      <c r="AP78" s="281" t="str">
        <f aca="false">IF(($F78&lt;&gt;"")*($G78&lt;&gt;"")*(AM78&lt;&gt;"")*(AN78&lt;&gt;""),($F78&gt;$G78)*(AM78&gt;AN78)+($F78=$G78)*(AM78=AN78)+($F78&lt;$G78)*(AM78&lt;AN78),"")</f>
        <v/>
      </c>
      <c r="AQ78" s="281" t="str">
        <f aca="false">IF((AP78&lt;&gt;""),IF(OR($F78&lt;&gt;$G78,PrSettings!$M$4="●"),(($F78-$G78)=(AM78-AN78))*1,0),"")</f>
        <v/>
      </c>
      <c r="AR78" s="281" t="str">
        <f aca="false">IF((AP78&lt;&gt;""),($F78=AM78)*($G78=AN78),"")</f>
        <v/>
      </c>
      <c r="AS78" s="281" t="str">
        <f aca="false">IF(AP78&lt;&gt;"",IF(ABS($F78-$G78)&gt;=PrSettings!$M$7,(ABS($F78-$G78-AM78+AN78)&lt;=1)*1,IF(AND(AP78,$F78=$G78,$F78&gt;=PrSettings!$M$6),(ABS(AM78-$F78)&lt;=1)*1,IF(AND(AP78,$F78+$G78&gt;=PrSettings!$M$8),(ABS(AM78-$F78)+ABS(AN78-$G78)&lt;=1)*1,""))),"")</f>
        <v/>
      </c>
      <c r="AT78" s="289"/>
      <c r="AV78" s="279" t="n">
        <f aca="false">$B78</f>
        <v>5</v>
      </c>
      <c r="AW78" s="280" t="str">
        <f aca="false">$C78</f>
        <v>Portugal</v>
      </c>
      <c r="AX78" s="281" t="n">
        <f aca="false">$D78</f>
        <v>50</v>
      </c>
      <c r="AY78" s="280" t="str">
        <f aca="false">$E78</f>
        <v>Uzbekistan</v>
      </c>
      <c r="AZ78" s="284"/>
      <c r="BA78" s="284"/>
      <c r="BB78" s="288"/>
      <c r="BC78" s="281" t="str">
        <f aca="false">IF(($F78&lt;&gt;"")*($G78&lt;&gt;"")*(AZ78&lt;&gt;"")*(BA78&lt;&gt;""),($F78&gt;$G78)*(AZ78&gt;BA78)+($F78=$G78)*(AZ78=BA78)+($F78&lt;$G78)*(AZ78&lt;BA78),"")</f>
        <v/>
      </c>
      <c r="BD78" s="281" t="str">
        <f aca="false">IF((BC78&lt;&gt;""),IF(OR($F78&lt;&gt;$G78,PrSettings!$M$4="●"),(($F78-$G78)=(AZ78-BA78))*1,0),"")</f>
        <v/>
      </c>
      <c r="BE78" s="281" t="str">
        <f aca="false">IF((BC78&lt;&gt;""),($F78=AZ78)*($G78=BA78),"")</f>
        <v/>
      </c>
      <c r="BF78" s="281" t="str">
        <f aca="false">IF(BC78&lt;&gt;"",IF(ABS($F78-$G78)&gt;=PrSettings!$M$7,(ABS($F78-$G78-AZ78+BA78)&lt;=1)*1,IF(AND(BC78,$F78=$G78,$F78&gt;=PrSettings!$M$6),(ABS(AZ78-$F78)&lt;=1)*1,IF(AND(BC78,$F78+$G78&gt;=PrSettings!$M$8),(ABS(AZ78-$F78)+ABS(BA78-$G78)&lt;=1)*1,""))),"")</f>
        <v/>
      </c>
      <c r="BG78" s="289"/>
      <c r="BI78" s="279" t="n">
        <f aca="false">$B78</f>
        <v>5</v>
      </c>
      <c r="BJ78" s="280" t="str">
        <f aca="false">$C78</f>
        <v>Portugal</v>
      </c>
      <c r="BK78" s="281" t="n">
        <f aca="false">$D78</f>
        <v>50</v>
      </c>
      <c r="BL78" s="280" t="str">
        <f aca="false">$E78</f>
        <v>Uzbekistan</v>
      </c>
      <c r="BM78" s="284"/>
      <c r="BN78" s="284"/>
      <c r="BO78" s="288"/>
      <c r="BP78" s="281" t="str">
        <f aca="false">IF(($F78&lt;&gt;"")*($G78&lt;&gt;"")*(BM78&lt;&gt;"")*(BN78&lt;&gt;""),($F78&gt;$G78)*(BM78&gt;BN78)+($F78=$G78)*(BM78=BN78)+($F78&lt;$G78)*(BM78&lt;BN78),"")</f>
        <v/>
      </c>
      <c r="BQ78" s="281" t="str">
        <f aca="false">IF((BP78&lt;&gt;""),IF(OR($F78&lt;&gt;$G78,PrSettings!$M$4="●"),(($F78-$G78)=(BM78-BN78))*1,0),"")</f>
        <v/>
      </c>
      <c r="BR78" s="281" t="str">
        <f aca="false">IF((BP78&lt;&gt;""),($F78=BM78)*($G78=BN78),"")</f>
        <v/>
      </c>
      <c r="BS78" s="281" t="str">
        <f aca="false">IF(BP78&lt;&gt;"",IF(ABS($F78-$G78)&gt;=PrSettings!$M$7,(ABS($F78-$G78-BM78+BN78)&lt;=1)*1,IF(AND(BP78,$F78=$G78,$F78&gt;=PrSettings!$M$6),(ABS(BM78-$F78)&lt;=1)*1,IF(AND(BP78,$F78+$G78&gt;=PrSettings!$M$8),(ABS(BM78-$F78)+ABS(BN78-$G78)&lt;=1)*1,""))),"")</f>
        <v/>
      </c>
      <c r="BT78" s="289"/>
      <c r="BV78" s="279" t="n">
        <f aca="false">$B78</f>
        <v>5</v>
      </c>
      <c r="BW78" s="280" t="str">
        <f aca="false">$C78</f>
        <v>Portugal</v>
      </c>
      <c r="BX78" s="281" t="n">
        <f aca="false">$D78</f>
        <v>50</v>
      </c>
      <c r="BY78" s="280" t="str">
        <f aca="false">$E78</f>
        <v>Uzbekistan</v>
      </c>
      <c r="BZ78" s="284"/>
      <c r="CA78" s="284"/>
      <c r="CB78" s="288"/>
      <c r="CC78" s="281" t="str">
        <f aca="false">IF(($F78&lt;&gt;"")*($G78&lt;&gt;"")*(BZ78&lt;&gt;"")*(CA78&lt;&gt;""),($F78&gt;$G78)*(BZ78&gt;CA78)+($F78=$G78)*(BZ78=CA78)+($F78&lt;$G78)*(BZ78&lt;CA78),"")</f>
        <v/>
      </c>
      <c r="CD78" s="281" t="str">
        <f aca="false">IF((CC78&lt;&gt;""),IF(OR($F78&lt;&gt;$G78,PrSettings!$M$4="●"),(($F78-$G78)=(BZ78-CA78))*1,0),"")</f>
        <v/>
      </c>
      <c r="CE78" s="281" t="str">
        <f aca="false">IF((CC78&lt;&gt;""),($F78=BZ78)*($G78=CA78),"")</f>
        <v/>
      </c>
      <c r="CF78" s="281" t="str">
        <f aca="false">IF(CC78&lt;&gt;"",IF(ABS($F78-$G78)&gt;=PrSettings!$M$7,(ABS($F78-$G78-BZ78+CA78)&lt;=1)*1,IF(AND(CC78,$F78=$G78,$F78&gt;=PrSettings!$M$6),(ABS(BZ78-$F78)&lt;=1)*1,IF(AND(CC78,$F78+$G78&gt;=PrSettings!$M$8),(ABS(BZ78-$F78)+ABS(CA78-$G78)&lt;=1)*1,""))),"")</f>
        <v/>
      </c>
      <c r="CG78" s="289"/>
      <c r="CI78" s="279" t="n">
        <f aca="false">$B78</f>
        <v>5</v>
      </c>
      <c r="CJ78" s="280" t="str">
        <f aca="false">$C78</f>
        <v>Portugal</v>
      </c>
      <c r="CK78" s="281" t="n">
        <f aca="false">$D78</f>
        <v>50</v>
      </c>
      <c r="CL78" s="280" t="str">
        <f aca="false">$E78</f>
        <v>Uzbekistan</v>
      </c>
      <c r="CM78" s="284"/>
      <c r="CN78" s="284"/>
      <c r="CO78" s="288"/>
      <c r="CP78" s="281" t="str">
        <f aca="false">IF(($F78&lt;&gt;"")*($G78&lt;&gt;"")*(CM78&lt;&gt;"")*(CN78&lt;&gt;""),($F78&gt;$G78)*(CM78&gt;CN78)+($F78=$G78)*(CM78=CN78)+($F78&lt;$G78)*(CM78&lt;CN78),"")</f>
        <v/>
      </c>
      <c r="CQ78" s="281" t="str">
        <f aca="false">IF((CP78&lt;&gt;""),IF(OR($F78&lt;&gt;$G78,PrSettings!$M$4="●"),(($F78-$G78)=(CM78-CN78))*1,0),"")</f>
        <v/>
      </c>
      <c r="CR78" s="281" t="str">
        <f aca="false">IF((CP78&lt;&gt;""),($F78=CM78)*($G78=CN78),"")</f>
        <v/>
      </c>
      <c r="CS78" s="281" t="str">
        <f aca="false">IF(CP78&lt;&gt;"",IF(ABS($F78-$G78)&gt;=PrSettings!$M$7,(ABS($F78-$G78-CM78+CN78)&lt;=1)*1,IF(AND(CP78,$F78=$G78,$F78&gt;=PrSettings!$M$6),(ABS(CM78-$F78)&lt;=1)*1,IF(AND(CP78,$F78+$G78&gt;=PrSettings!$M$8),(ABS(CM78-$F78)+ABS(CN78-$G78)&lt;=1)*1,""))),"")</f>
        <v/>
      </c>
      <c r="CT78" s="289"/>
      <c r="CV78" s="279" t="n">
        <f aca="false">$B78</f>
        <v>5</v>
      </c>
      <c r="CW78" s="280" t="str">
        <f aca="false">$C78</f>
        <v>Portugal</v>
      </c>
      <c r="CX78" s="281" t="n">
        <f aca="false">$D78</f>
        <v>50</v>
      </c>
      <c r="CY78" s="280" t="str">
        <f aca="false">$E78</f>
        <v>Uzbekistan</v>
      </c>
      <c r="CZ78" s="284"/>
      <c r="DA78" s="284"/>
      <c r="DB78" s="288"/>
      <c r="DC78" s="281" t="str">
        <f aca="false">IF(($F78&lt;&gt;"")*($G78&lt;&gt;"")*(CZ78&lt;&gt;"")*(DA78&lt;&gt;""),($F78&gt;$G78)*(CZ78&gt;DA78)+($F78=$G78)*(CZ78=DA78)+($F78&lt;$G78)*(CZ78&lt;DA78),"")</f>
        <v/>
      </c>
      <c r="DD78" s="281" t="str">
        <f aca="false">IF((DC78&lt;&gt;""),IF(OR($F78&lt;&gt;$G78,PrSettings!$M$4="●"),(($F78-$G78)=(CZ78-DA78))*1,0),"")</f>
        <v/>
      </c>
      <c r="DE78" s="281" t="str">
        <f aca="false">IF((DC78&lt;&gt;""),($F78=CZ78)*($G78=DA78),"")</f>
        <v/>
      </c>
      <c r="DF78" s="281" t="str">
        <f aca="false">IF(DC78&lt;&gt;"",IF(ABS($F78-$G78)&gt;=PrSettings!$M$7,(ABS($F78-$G78-CZ78+DA78)&lt;=1)*1,IF(AND(DC78,$F78=$G78,$F78&gt;=PrSettings!$M$6),(ABS(CZ78-$F78)&lt;=1)*1,IF(AND(DC78,$F78+$G78&gt;=PrSettings!$M$8),(ABS(CZ78-$F78)+ABS(DA78-$G78)&lt;=1)*1,""))),"")</f>
        <v/>
      </c>
      <c r="DG78" s="289"/>
      <c r="DI78" s="279" t="n">
        <f aca="false">$B78</f>
        <v>5</v>
      </c>
      <c r="DJ78" s="280" t="str">
        <f aca="false">$C78</f>
        <v>Portugal</v>
      </c>
      <c r="DK78" s="281" t="n">
        <f aca="false">$D78</f>
        <v>50</v>
      </c>
      <c r="DL78" s="280" t="str">
        <f aca="false">$E78</f>
        <v>Uzbekistan</v>
      </c>
      <c r="DM78" s="284"/>
      <c r="DN78" s="284"/>
      <c r="DO78" s="288"/>
      <c r="DP78" s="281" t="str">
        <f aca="false">IF(($F78&lt;&gt;"")*($G78&lt;&gt;"")*(DM78&lt;&gt;"")*(DN78&lt;&gt;""),($F78&gt;$G78)*(DM78&gt;DN78)+($F78=$G78)*(DM78=DN78)+($F78&lt;$G78)*(DM78&lt;DN78),"")</f>
        <v/>
      </c>
      <c r="DQ78" s="281" t="str">
        <f aca="false">IF((DP78&lt;&gt;""),IF(OR($F78&lt;&gt;$G78,PrSettings!$M$4="●"),(($F78-$G78)=(DM78-DN78))*1,0),"")</f>
        <v/>
      </c>
      <c r="DR78" s="281" t="str">
        <f aca="false">IF((DP78&lt;&gt;""),($F78=DM78)*($G78=DN78),"")</f>
        <v/>
      </c>
      <c r="DS78" s="281" t="str">
        <f aca="false">IF(DP78&lt;&gt;"",IF(ABS($F78-$G78)&gt;=PrSettings!$M$7,(ABS($F78-$G78-DM78+DN78)&lt;=1)*1,IF(AND(DP78,$F78=$G78,$F78&gt;=PrSettings!$M$6),(ABS(DM78-$F78)&lt;=1)*1,IF(AND(DP78,$F78+$G78&gt;=PrSettings!$M$8),(ABS(DM78-$F78)+ABS(DN78-$G78)&lt;=1)*1,""))),"")</f>
        <v/>
      </c>
      <c r="DT78" s="289"/>
      <c r="DV78" s="279" t="n">
        <f aca="false">$B78</f>
        <v>5</v>
      </c>
      <c r="DW78" s="280" t="str">
        <f aca="false">$C78</f>
        <v>Portugal</v>
      </c>
      <c r="DX78" s="281" t="n">
        <f aca="false">$D78</f>
        <v>50</v>
      </c>
      <c r="DY78" s="280" t="str">
        <f aca="false">$E78</f>
        <v>Uzbekistan</v>
      </c>
      <c r="DZ78" s="284"/>
      <c r="EA78" s="284"/>
      <c r="EB78" s="288"/>
      <c r="EC78" s="281" t="str">
        <f aca="false">IF(($F78&lt;&gt;"")*($G78&lt;&gt;"")*(DZ78&lt;&gt;"")*(EA78&lt;&gt;""),($F78&gt;$G78)*(DZ78&gt;EA78)+($F78=$G78)*(DZ78=EA78)+($F78&lt;$G78)*(DZ78&lt;EA78),"")</f>
        <v/>
      </c>
      <c r="ED78" s="281" t="str">
        <f aca="false">IF((EC78&lt;&gt;""),IF(OR($F78&lt;&gt;$G78,PrSettings!$M$4="●"),(($F78-$G78)=(DZ78-EA78))*1,0),"")</f>
        <v/>
      </c>
      <c r="EE78" s="281" t="str">
        <f aca="false">IF((EC78&lt;&gt;""),($F78=DZ78)*($G78=EA78),"")</f>
        <v/>
      </c>
      <c r="EF78" s="281" t="str">
        <f aca="false">IF(EC78&lt;&gt;"",IF(ABS($F78-$G78)&gt;=PrSettings!$M$7,(ABS($F78-$G78-DZ78+EA78)&lt;=1)*1,IF(AND(EC78,$F78=$G78,$F78&gt;=PrSettings!$M$6),(ABS(DZ78-$F78)&lt;=1)*1,IF(AND(EC78,$F78+$G78&gt;=PrSettings!$M$8),(ABS(DZ78-$F78)+ABS(EA78-$G78)&lt;=1)*1,""))),"")</f>
        <v/>
      </c>
      <c r="EG78" s="289"/>
      <c r="EI78" s="279" t="n">
        <f aca="false">$B78</f>
        <v>5</v>
      </c>
      <c r="EJ78" s="280" t="str">
        <f aca="false">$C78</f>
        <v>Portugal</v>
      </c>
      <c r="EK78" s="281" t="n">
        <f aca="false">$D78</f>
        <v>50</v>
      </c>
      <c r="EL78" s="280" t="str">
        <f aca="false">$E78</f>
        <v>Uzbekistan</v>
      </c>
      <c r="EM78" s="284"/>
      <c r="EN78" s="284"/>
      <c r="EO78" s="288"/>
      <c r="EP78" s="281" t="str">
        <f aca="false">IF(($F78&lt;&gt;"")*($G78&lt;&gt;"")*(EM78&lt;&gt;"")*(EN78&lt;&gt;""),($F78&gt;$G78)*(EM78&gt;EN78)+($F78=$G78)*(EM78=EN78)+($F78&lt;$G78)*(EM78&lt;EN78),"")</f>
        <v/>
      </c>
      <c r="EQ78" s="281" t="str">
        <f aca="false">IF((EP78&lt;&gt;""),IF(OR($F78&lt;&gt;$G78,PrSettings!$M$4="●"),(($F78-$G78)=(EM78-EN78))*1,0),"")</f>
        <v/>
      </c>
      <c r="ER78" s="281" t="str">
        <f aca="false">IF((EP78&lt;&gt;""),($F78=EM78)*($G78=EN78),"")</f>
        <v/>
      </c>
      <c r="ES78" s="281" t="str">
        <f aca="false">IF(EP78&lt;&gt;"",IF(ABS($F78-$G78)&gt;=PrSettings!$M$7,(ABS($F78-$G78-EM78+EN78)&lt;=1)*1,IF(AND(EP78,$F78=$G78,$F78&gt;=PrSettings!$M$6),(ABS(EM78-$F78)&lt;=1)*1,IF(AND(EP78,$F78+$G78&gt;=PrSettings!$M$8),(ABS(EM78-$F78)+ABS(EN78-$G78)&lt;=1)*1,""))),"")</f>
        <v/>
      </c>
      <c r="ET78" s="289"/>
      <c r="EV78" s="279" t="n">
        <f aca="false">$B78</f>
        <v>5</v>
      </c>
      <c r="EW78" s="280" t="str">
        <f aca="false">$C78</f>
        <v>Portugal</v>
      </c>
      <c r="EX78" s="281" t="n">
        <f aca="false">$D78</f>
        <v>50</v>
      </c>
      <c r="EY78" s="280" t="str">
        <f aca="false">$E78</f>
        <v>Uzbekistan</v>
      </c>
      <c r="EZ78" s="284"/>
      <c r="FA78" s="284"/>
      <c r="FB78" s="288"/>
      <c r="FC78" s="281" t="str">
        <f aca="false">IF(($F78&lt;&gt;"")*($G78&lt;&gt;"")*(EZ78&lt;&gt;"")*(FA78&lt;&gt;""),($F78&gt;$G78)*(EZ78&gt;FA78)+($F78=$G78)*(EZ78=FA78)+($F78&lt;$G78)*(EZ78&lt;FA78),"")</f>
        <v/>
      </c>
      <c r="FD78" s="281" t="str">
        <f aca="false">IF((FC78&lt;&gt;""),IF(OR($F78&lt;&gt;$G78,PrSettings!$M$4="●"),(($F78-$G78)=(EZ78-FA78))*1,0),"")</f>
        <v/>
      </c>
      <c r="FE78" s="281" t="str">
        <f aca="false">IF((FC78&lt;&gt;""),($F78=EZ78)*($G78=FA78),"")</f>
        <v/>
      </c>
      <c r="FF78" s="281" t="str">
        <f aca="false">IF(FC78&lt;&gt;"",IF(ABS($F78-$G78)&gt;=PrSettings!$M$7,(ABS($F78-$G78-EZ78+FA78)&lt;=1)*1,IF(AND(FC78,$F78=$G78,$F78&gt;=PrSettings!$M$6),(ABS(EZ78-$F78)&lt;=1)*1,IF(AND(FC78,$F78+$G78&gt;=PrSettings!$M$8),(ABS(EZ78-$F78)+ABS(FA78-$G78)&lt;=1)*1,""))),"")</f>
        <v/>
      </c>
      <c r="FG78" s="289"/>
      <c r="FI78" s="279" t="n">
        <f aca="false">$B78</f>
        <v>5</v>
      </c>
      <c r="FJ78" s="280" t="str">
        <f aca="false">$C78</f>
        <v>Portugal</v>
      </c>
      <c r="FK78" s="281" t="n">
        <f aca="false">$D78</f>
        <v>50</v>
      </c>
      <c r="FL78" s="280" t="str">
        <f aca="false">$E78</f>
        <v>Uzbekistan</v>
      </c>
      <c r="FM78" s="284"/>
      <c r="FN78" s="284"/>
      <c r="FO78" s="288"/>
      <c r="FP78" s="281" t="str">
        <f aca="false">IF(($F78&lt;&gt;"")*($G78&lt;&gt;"")*(FM78&lt;&gt;"")*(FN78&lt;&gt;""),($F78&gt;$G78)*(FM78&gt;FN78)+($F78=$G78)*(FM78=FN78)+($F78&lt;$G78)*(FM78&lt;FN78),"")</f>
        <v/>
      </c>
      <c r="FQ78" s="281" t="str">
        <f aca="false">IF((FP78&lt;&gt;""),IF(OR($F78&lt;&gt;$G78,PrSettings!$M$4="●"),(($F78-$G78)=(FM78-FN78))*1,0),"")</f>
        <v/>
      </c>
      <c r="FR78" s="281" t="str">
        <f aca="false">IF((FP78&lt;&gt;""),($F78=FM78)*($G78=FN78),"")</f>
        <v/>
      </c>
      <c r="FS78" s="281" t="str">
        <f aca="false">IF(FP78&lt;&gt;"",IF(ABS($F78-$G78)&gt;=PrSettings!$M$7,(ABS($F78-$G78-FM78+FN78)&lt;=1)*1,IF(AND(FP78,$F78=$G78,$F78&gt;=PrSettings!$M$6),(ABS(FM78-$F78)&lt;=1)*1,IF(AND(FP78,$F78+$G78&gt;=PrSettings!$M$8),(ABS(FM78-$F78)+ABS(FN78-$G78)&lt;=1)*1,""))),"")</f>
        <v/>
      </c>
      <c r="FT78" s="289"/>
      <c r="FV78" s="279" t="n">
        <f aca="false">$B78</f>
        <v>5</v>
      </c>
      <c r="FW78" s="280" t="str">
        <f aca="false">$C78</f>
        <v>Portugal</v>
      </c>
      <c r="FX78" s="281" t="n">
        <f aca="false">$D78</f>
        <v>50</v>
      </c>
      <c r="FY78" s="280" t="str">
        <f aca="false">$E78</f>
        <v>Uzbekistan</v>
      </c>
      <c r="FZ78" s="284"/>
      <c r="GA78" s="284"/>
      <c r="GB78" s="288"/>
      <c r="GC78" s="281" t="str">
        <f aca="false">IF(($F78&lt;&gt;"")*($G78&lt;&gt;"")*(FZ78&lt;&gt;"")*(GA78&lt;&gt;""),($F78&gt;$G78)*(FZ78&gt;GA78)+($F78=$G78)*(FZ78=GA78)+($F78&lt;$G78)*(FZ78&lt;GA78),"")</f>
        <v/>
      </c>
      <c r="GD78" s="281" t="str">
        <f aca="false">IF((GC78&lt;&gt;""),IF(OR($F78&lt;&gt;$G78,PrSettings!$M$4="●"),(($F78-$G78)=(FZ78-GA78))*1,0),"")</f>
        <v/>
      </c>
      <c r="GE78" s="281" t="str">
        <f aca="false">IF((GC78&lt;&gt;""),($F78=FZ78)*($G78=GA78),"")</f>
        <v/>
      </c>
      <c r="GF78" s="281" t="str">
        <f aca="false">IF(GC78&lt;&gt;"",IF(ABS($F78-$G78)&gt;=PrSettings!$M$7,(ABS($F78-$G78-FZ78+GA78)&lt;=1)*1,IF(AND(GC78,$F78=$G78,$F78&gt;=PrSettings!$M$6),(ABS(FZ78-$F78)&lt;=1)*1,IF(AND(GC78,$F78+$G78&gt;=PrSettings!$M$8),(ABS(FZ78-$F78)+ABS(GA78-$G78)&lt;=1)*1,""))),"")</f>
        <v/>
      </c>
      <c r="GG78" s="289"/>
      <c r="GI78" s="279" t="n">
        <f aca="false">$B78</f>
        <v>5</v>
      </c>
      <c r="GJ78" s="280" t="str">
        <f aca="false">$C78</f>
        <v>Portugal</v>
      </c>
      <c r="GK78" s="281" t="n">
        <f aca="false">$D78</f>
        <v>50</v>
      </c>
      <c r="GL78" s="280" t="str">
        <f aca="false">$E78</f>
        <v>Uzbekistan</v>
      </c>
      <c r="GM78" s="284"/>
      <c r="GN78" s="284"/>
      <c r="GO78" s="288"/>
      <c r="GP78" s="281" t="str">
        <f aca="false">IF(($F78&lt;&gt;"")*($G78&lt;&gt;"")*(GM78&lt;&gt;"")*(GN78&lt;&gt;""),($F78&gt;$G78)*(GM78&gt;GN78)+($F78=$G78)*(GM78=GN78)+($F78&lt;$G78)*(GM78&lt;GN78),"")</f>
        <v/>
      </c>
      <c r="GQ78" s="281" t="str">
        <f aca="false">IF((GP78&lt;&gt;""),IF(OR($F78&lt;&gt;$G78,PrSettings!$M$4="●"),(($F78-$G78)=(GM78-GN78))*1,0),"")</f>
        <v/>
      </c>
      <c r="GR78" s="281" t="str">
        <f aca="false">IF((GP78&lt;&gt;""),($F78=GM78)*($G78=GN78),"")</f>
        <v/>
      </c>
      <c r="GS78" s="281" t="str">
        <f aca="false">IF(GP78&lt;&gt;"",IF(ABS($F78-$G78)&gt;=PrSettings!$M$7,(ABS($F78-$G78-GM78+GN78)&lt;=1)*1,IF(AND(GP78,$F78=$G78,$F78&gt;=PrSettings!$M$6),(ABS(GM78-$F78)&lt;=1)*1,IF(AND(GP78,$F78+$G78&gt;=PrSettings!$M$8),(ABS(GM78-$F78)+ABS(GN78-$G78)&lt;=1)*1,""))),"")</f>
        <v/>
      </c>
      <c r="GT78" s="289"/>
      <c r="GV78" s="279" t="n">
        <f aca="false">$B78</f>
        <v>5</v>
      </c>
      <c r="GW78" s="280" t="str">
        <f aca="false">$C78</f>
        <v>Portugal</v>
      </c>
      <c r="GX78" s="281" t="n">
        <f aca="false">$D78</f>
        <v>50</v>
      </c>
      <c r="GY78" s="280" t="str">
        <f aca="false">$E78</f>
        <v>Uzbekistan</v>
      </c>
      <c r="GZ78" s="284"/>
      <c r="HA78" s="284"/>
      <c r="HB78" s="288"/>
      <c r="HC78" s="281" t="str">
        <f aca="false">IF(($F78&lt;&gt;"")*($G78&lt;&gt;"")*(GZ78&lt;&gt;"")*(HA78&lt;&gt;""),($F78&gt;$G78)*(GZ78&gt;HA78)+($F78=$G78)*(GZ78=HA78)+($F78&lt;$G78)*(GZ78&lt;HA78),"")</f>
        <v/>
      </c>
      <c r="HD78" s="281" t="str">
        <f aca="false">IF((HC78&lt;&gt;""),IF(OR($F78&lt;&gt;$G78,PrSettings!$M$4="●"),(($F78-$G78)=(GZ78-HA78))*1,0),"")</f>
        <v/>
      </c>
      <c r="HE78" s="281" t="str">
        <f aca="false">IF((HC78&lt;&gt;""),($F78=GZ78)*($G78=HA78),"")</f>
        <v/>
      </c>
      <c r="HF78" s="281" t="str">
        <f aca="false">IF(HC78&lt;&gt;"",IF(ABS($F78-$G78)&gt;=PrSettings!$M$7,(ABS($F78-$G78-GZ78+HA78)&lt;=1)*1,IF(AND(HC78,$F78=$G78,$F78&gt;=PrSettings!$M$6),(ABS(GZ78-$F78)&lt;=1)*1,IF(AND(HC78,$F78+$G78&gt;=PrSettings!$M$8),(ABS(GZ78-$F78)+ABS(HA78-$G78)&lt;=1)*1,""))),"")</f>
        <v/>
      </c>
      <c r="HG78" s="289"/>
      <c r="HI78" s="279" t="n">
        <f aca="false">$B78</f>
        <v>5</v>
      </c>
      <c r="HJ78" s="280" t="str">
        <f aca="false">$C78</f>
        <v>Portugal</v>
      </c>
      <c r="HK78" s="281" t="n">
        <f aca="false">$D78</f>
        <v>50</v>
      </c>
      <c r="HL78" s="280" t="str">
        <f aca="false">$E78</f>
        <v>Uzbekistan</v>
      </c>
      <c r="HM78" s="284"/>
      <c r="HN78" s="284"/>
      <c r="HO78" s="288"/>
      <c r="HP78" s="281" t="str">
        <f aca="false">IF(($F78&lt;&gt;"")*($G78&lt;&gt;"")*(HM78&lt;&gt;"")*(HN78&lt;&gt;""),($F78&gt;$G78)*(HM78&gt;HN78)+($F78=$G78)*(HM78=HN78)+($F78&lt;$G78)*(HM78&lt;HN78),"")</f>
        <v/>
      </c>
      <c r="HQ78" s="281" t="str">
        <f aca="false">IF((HP78&lt;&gt;""),IF(OR($F78&lt;&gt;$G78,PrSettings!$M$4="●"),(($F78-$G78)=(HM78-HN78))*1,0),"")</f>
        <v/>
      </c>
      <c r="HR78" s="281" t="str">
        <f aca="false">IF((HP78&lt;&gt;""),($F78=HM78)*($G78=HN78),"")</f>
        <v/>
      </c>
      <c r="HS78" s="281" t="str">
        <f aca="false">IF(HP78&lt;&gt;"",IF(ABS($F78-$G78)&gt;=PrSettings!$M$7,(ABS($F78-$G78-HM78+HN78)&lt;=1)*1,IF(AND(HP78,$F78=$G78,$F78&gt;=PrSettings!$M$6),(ABS(HM78-$F78)&lt;=1)*1,IF(AND(HP78,$F78+$G78&gt;=PrSettings!$M$8),(ABS(HM78-$F78)+ABS(HN78-$G78)&lt;=1)*1,""))),"")</f>
        <v/>
      </c>
      <c r="HT78" s="289"/>
      <c r="HV78" s="279" t="n">
        <f aca="false">$B78</f>
        <v>5</v>
      </c>
      <c r="HW78" s="280" t="str">
        <f aca="false">$C78</f>
        <v>Portugal</v>
      </c>
      <c r="HX78" s="281" t="n">
        <f aca="false">$D78</f>
        <v>50</v>
      </c>
      <c r="HY78" s="280" t="str">
        <f aca="false">$E78</f>
        <v>Uzbekistan</v>
      </c>
      <c r="HZ78" s="284"/>
      <c r="IA78" s="284"/>
      <c r="IB78" s="288"/>
      <c r="IC78" s="281" t="str">
        <f aca="false">IF(($F78&lt;&gt;"")*($G78&lt;&gt;"")*(HZ78&lt;&gt;"")*(IA78&lt;&gt;""),($F78&gt;$G78)*(HZ78&gt;IA78)+($F78=$G78)*(HZ78=IA78)+($F78&lt;$G78)*(HZ78&lt;IA78),"")</f>
        <v/>
      </c>
      <c r="ID78" s="281" t="str">
        <f aca="false">IF((IC78&lt;&gt;""),IF(OR($F78&lt;&gt;$G78,PrSettings!$M$4="●"),(($F78-$G78)=(HZ78-IA78))*1,0),"")</f>
        <v/>
      </c>
      <c r="IE78" s="281" t="str">
        <f aca="false">IF((IC78&lt;&gt;""),($F78=HZ78)*($G78=IA78),"")</f>
        <v/>
      </c>
      <c r="IF78" s="281" t="str">
        <f aca="false">IF(IC78&lt;&gt;"",IF(ABS($F78-$G78)&gt;=PrSettings!$M$7,(ABS($F78-$G78-HZ78+IA78)&lt;=1)*1,IF(AND(IC78,$F78=$G78,$F78&gt;=PrSettings!$M$6),(ABS(HZ78-$F78)&lt;=1)*1,IF(AND(IC78,$F78+$G78&gt;=PrSettings!$M$8),(ABS(HZ78-$F78)+ABS(IA78-$G78)&lt;=1)*1,""))),"")</f>
        <v/>
      </c>
      <c r="IG78" s="289"/>
      <c r="II78" s="279" t="n">
        <f aca="false">$B78</f>
        <v>5</v>
      </c>
      <c r="IJ78" s="280" t="str">
        <f aca="false">$C78</f>
        <v>Portugal</v>
      </c>
      <c r="IK78" s="281" t="n">
        <f aca="false">$D78</f>
        <v>50</v>
      </c>
      <c r="IL78" s="280" t="str">
        <f aca="false">$E78</f>
        <v>Uzbekistan</v>
      </c>
      <c r="IM78" s="284"/>
      <c r="IN78" s="284"/>
      <c r="IO78" s="288"/>
      <c r="IP78" s="281" t="str">
        <f aca="false">IF(($F78&lt;&gt;"")*($G78&lt;&gt;"")*(IM78&lt;&gt;"")*(IN78&lt;&gt;""),($F78&gt;$G78)*(IM78&gt;IN78)+($F78=$G78)*(IM78=IN78)+($F78&lt;$G78)*(IM78&lt;IN78),"")</f>
        <v/>
      </c>
      <c r="IQ78" s="281" t="str">
        <f aca="false">IF((IP78&lt;&gt;""),IF(OR($F78&lt;&gt;$G78,PrSettings!$M$4="●"),(($F78-$G78)=(IM78-IN78))*1,0),"")</f>
        <v/>
      </c>
      <c r="IR78" s="281" t="str">
        <f aca="false">IF((IP78&lt;&gt;""),($F78=IM78)*($G78=IN78),"")</f>
        <v/>
      </c>
      <c r="IS78" s="281" t="str">
        <f aca="false">IF(IP78&lt;&gt;"",IF(ABS($F78-$G78)&gt;=PrSettings!$M$7,(ABS($F78-$G78-IM78+IN78)&lt;=1)*1,IF(AND(IP78,$F78=$G78,$F78&gt;=PrSettings!$M$6),(ABS(IM78-$F78)&lt;=1)*1,IF(AND(IP78,$F78+$G78&gt;=PrSettings!$M$8),(ABS(IM78-$F78)+ABS(IN78-$G78)&lt;=1)*1,""))),"")</f>
        <v/>
      </c>
      <c r="IT78" s="289"/>
      <c r="IV78" s="279" t="n">
        <f aca="false">$B78</f>
        <v>5</v>
      </c>
      <c r="IW78" s="280" t="str">
        <f aca="false">$C78</f>
        <v>Portugal</v>
      </c>
      <c r="IX78" s="281" t="n">
        <f aca="false">$D78</f>
        <v>50</v>
      </c>
      <c r="IY78" s="280" t="str">
        <f aca="false">$E78</f>
        <v>Uzbekistan</v>
      </c>
      <c r="IZ78" s="284"/>
      <c r="JA78" s="284"/>
      <c r="JB78" s="288"/>
      <c r="JC78" s="281" t="str">
        <f aca="false">IF(($F78&lt;&gt;"")*($G78&lt;&gt;"")*(IZ78&lt;&gt;"")*(JA78&lt;&gt;""),($F78&gt;$G78)*(IZ78&gt;JA78)+($F78=$G78)*(IZ78=JA78)+($F78&lt;$G78)*(IZ78&lt;JA78),"")</f>
        <v/>
      </c>
      <c r="JD78" s="281" t="str">
        <f aca="false">IF((JC78&lt;&gt;""),IF(OR($F78&lt;&gt;$G78,PrSettings!$M$4="●"),(($F78-$G78)=(IZ78-JA78))*1,0),"")</f>
        <v/>
      </c>
      <c r="JE78" s="281" t="str">
        <f aca="false">IF((JC78&lt;&gt;""),($F78=IZ78)*($G78=JA78),"")</f>
        <v/>
      </c>
      <c r="JF78" s="281" t="str">
        <f aca="false">IF(JC78&lt;&gt;"",IF(ABS($F78-$G78)&gt;=PrSettings!$M$7,(ABS($F78-$G78-IZ78+JA78)&lt;=1)*1,IF(AND(JC78,$F78=$G78,$F78&gt;=PrSettings!$M$6),(ABS(IZ78-$F78)&lt;=1)*1,IF(AND(JC78,$F78+$G78&gt;=PrSettings!$M$8),(ABS(IZ78-$F78)+ABS(JA78-$G78)&lt;=1)*1,""))),"")</f>
        <v/>
      </c>
      <c r="JG78" s="289"/>
      <c r="JI78" s="279" t="n">
        <f aca="false">$B78</f>
        <v>5</v>
      </c>
      <c r="JJ78" s="280" t="str">
        <f aca="false">$C78</f>
        <v>Portugal</v>
      </c>
      <c r="JK78" s="281" t="n">
        <f aca="false">$D78</f>
        <v>50</v>
      </c>
      <c r="JL78" s="280" t="str">
        <f aca="false">$E78</f>
        <v>Uzbekistan</v>
      </c>
      <c r="JM78" s="284"/>
      <c r="JN78" s="284"/>
      <c r="JO78" s="288"/>
      <c r="JP78" s="281" t="str">
        <f aca="false">IF(($F78&lt;&gt;"")*($G78&lt;&gt;"")*(JM78&lt;&gt;"")*(JN78&lt;&gt;""),($F78&gt;$G78)*(JM78&gt;JN78)+($F78=$G78)*(JM78=JN78)+($F78&lt;$G78)*(JM78&lt;JN78),"")</f>
        <v/>
      </c>
      <c r="JQ78" s="281" t="str">
        <f aca="false">IF((JP78&lt;&gt;""),IF(OR($F78&lt;&gt;$G78,PrSettings!$M$4="●"),(($F78-$G78)=(JM78-JN78))*1,0),"")</f>
        <v/>
      </c>
      <c r="JR78" s="281" t="str">
        <f aca="false">IF((JP78&lt;&gt;""),($F78=JM78)*($G78=JN78),"")</f>
        <v/>
      </c>
      <c r="JS78" s="281" t="str">
        <f aca="false">IF(JP78&lt;&gt;"",IF(ABS($F78-$G78)&gt;=PrSettings!$M$7,(ABS($F78-$G78-JM78+JN78)&lt;=1)*1,IF(AND(JP78,$F78=$G78,$F78&gt;=PrSettings!$M$6),(ABS(JM78-$F78)&lt;=1)*1,IF(AND(JP78,$F78+$G78&gt;=PrSettings!$M$8),(ABS(JM78-$F78)+ABS(JN78-$G78)&lt;=1)*1,""))),"")</f>
        <v/>
      </c>
      <c r="JT78" s="289"/>
      <c r="JV78" s="279" t="n">
        <f aca="false">$B78</f>
        <v>5</v>
      </c>
      <c r="JW78" s="280" t="str">
        <f aca="false">$C78</f>
        <v>Portugal</v>
      </c>
      <c r="JX78" s="281" t="n">
        <f aca="false">$D78</f>
        <v>50</v>
      </c>
      <c r="JY78" s="280" t="str">
        <f aca="false">$E78</f>
        <v>Uzbekistan</v>
      </c>
      <c r="JZ78" s="284"/>
      <c r="KA78" s="284"/>
      <c r="KB78" s="288"/>
      <c r="KC78" s="281" t="str">
        <f aca="false">IF(($F78&lt;&gt;"")*($G78&lt;&gt;"")*(JZ78&lt;&gt;"")*(KA78&lt;&gt;""),($F78&gt;$G78)*(JZ78&gt;KA78)+($F78=$G78)*(JZ78=KA78)+($F78&lt;$G78)*(JZ78&lt;KA78),"")</f>
        <v/>
      </c>
      <c r="KD78" s="281" t="str">
        <f aca="false">IF((KC78&lt;&gt;""),IF(OR($F78&lt;&gt;$G78,PrSettings!$M$4="●"),(($F78-$G78)=(JZ78-KA78))*1,0),"")</f>
        <v/>
      </c>
      <c r="KE78" s="281" t="str">
        <f aca="false">IF((KC78&lt;&gt;""),($F78=JZ78)*($G78=KA78),"")</f>
        <v/>
      </c>
      <c r="KF78" s="281" t="str">
        <f aca="false">IF(KC78&lt;&gt;"",IF(ABS($F78-$G78)&gt;=PrSettings!$M$7,(ABS($F78-$G78-JZ78+KA78)&lt;=1)*1,IF(AND(KC78,$F78=$G78,$F78&gt;=PrSettings!$M$6),(ABS(JZ78-$F78)&lt;=1)*1,IF(AND(KC78,$F78+$G78&gt;=PrSettings!$M$8),(ABS(JZ78-$F78)+ABS(KA78-$G78)&lt;=1)*1,""))),"")</f>
        <v/>
      </c>
      <c r="KG78" s="289"/>
      <c r="KI78" s="279" t="n">
        <f aca="false">$B78</f>
        <v>5</v>
      </c>
      <c r="KJ78" s="280" t="str">
        <f aca="false">$C78</f>
        <v>Portugal</v>
      </c>
      <c r="KK78" s="281" t="n">
        <f aca="false">$D78</f>
        <v>50</v>
      </c>
      <c r="KL78" s="280" t="str">
        <f aca="false">$E78</f>
        <v>Uzbekistan</v>
      </c>
      <c r="KM78" s="284"/>
      <c r="KN78" s="284"/>
      <c r="KO78" s="288"/>
      <c r="KP78" s="281" t="str">
        <f aca="false">IF(($F78&lt;&gt;"")*($G78&lt;&gt;"")*(KM78&lt;&gt;"")*(KN78&lt;&gt;""),($F78&gt;$G78)*(KM78&gt;KN78)+($F78=$G78)*(KM78=KN78)+($F78&lt;$G78)*(KM78&lt;KN78),"")</f>
        <v/>
      </c>
      <c r="KQ78" s="281" t="str">
        <f aca="false">IF((KP78&lt;&gt;""),IF(OR($F78&lt;&gt;$G78,PrSettings!$M$4="●"),(($F78-$G78)=(KM78-KN78))*1,0),"")</f>
        <v/>
      </c>
      <c r="KR78" s="281" t="str">
        <f aca="false">IF((KP78&lt;&gt;""),($F78=KM78)*($G78=KN78),"")</f>
        <v/>
      </c>
      <c r="KS78" s="281" t="str">
        <f aca="false">IF(KP78&lt;&gt;"",IF(ABS($F78-$G78)&gt;=PrSettings!$M$7,(ABS($F78-$G78-KM78+KN78)&lt;=1)*1,IF(AND(KP78,$F78=$G78,$F78&gt;=PrSettings!$M$6),(ABS(KM78-$F78)&lt;=1)*1,IF(AND(KP78,$F78+$G78&gt;=PrSettings!$M$8),(ABS(KM78-$F78)+ABS(KN78-$G78)&lt;=1)*1,""))),"")</f>
        <v/>
      </c>
      <c r="KT78" s="289"/>
      <c r="KV78" s="279" t="n">
        <f aca="false">$B78</f>
        <v>5</v>
      </c>
      <c r="KW78" s="280" t="str">
        <f aca="false">$C78</f>
        <v>Portugal</v>
      </c>
      <c r="KX78" s="281" t="n">
        <f aca="false">$D78</f>
        <v>50</v>
      </c>
      <c r="KY78" s="280" t="str">
        <f aca="false">$E78</f>
        <v>Uzbekistan</v>
      </c>
      <c r="KZ78" s="284"/>
      <c r="LA78" s="284"/>
      <c r="LB78" s="288"/>
      <c r="LC78" s="281" t="str">
        <f aca="false">IF(($F78&lt;&gt;"")*($G78&lt;&gt;"")*(KZ78&lt;&gt;"")*(LA78&lt;&gt;""),($F78&gt;$G78)*(KZ78&gt;LA78)+($F78=$G78)*(KZ78=LA78)+($F78&lt;$G78)*(KZ78&lt;LA78),"")</f>
        <v/>
      </c>
      <c r="LD78" s="281" t="str">
        <f aca="false">IF((LC78&lt;&gt;""),IF(OR($F78&lt;&gt;$G78,PrSettings!$M$4="●"),(($F78-$G78)=(KZ78-LA78))*1,0),"")</f>
        <v/>
      </c>
      <c r="LE78" s="281" t="str">
        <f aca="false">IF((LC78&lt;&gt;""),($F78=KZ78)*($G78=LA78),"")</f>
        <v/>
      </c>
      <c r="LF78" s="281" t="str">
        <f aca="false">IF(LC78&lt;&gt;"",IF(ABS($F78-$G78)&gt;=PrSettings!$M$7,(ABS($F78-$G78-KZ78+LA78)&lt;=1)*1,IF(AND(LC78,$F78=$G78,$F78&gt;=PrSettings!$M$6),(ABS(KZ78-$F78)&lt;=1)*1,IF(AND(LC78,$F78+$G78&gt;=PrSettings!$M$8),(ABS(KZ78-$F78)+ABS(LA78-$G78)&lt;=1)*1,""))),"")</f>
        <v/>
      </c>
      <c r="LG78" s="289"/>
      <c r="LI78" s="279" t="n">
        <f aca="false">$B78</f>
        <v>5</v>
      </c>
      <c r="LJ78" s="280" t="str">
        <f aca="false">$C78</f>
        <v>Portugal</v>
      </c>
      <c r="LK78" s="281" t="n">
        <f aca="false">$D78</f>
        <v>50</v>
      </c>
      <c r="LL78" s="280" t="str">
        <f aca="false">$E78</f>
        <v>Uzbekistan</v>
      </c>
      <c r="LM78" s="284"/>
      <c r="LN78" s="284"/>
      <c r="LO78" s="288"/>
      <c r="LP78" s="281" t="str">
        <f aca="false">IF(($F78&lt;&gt;"")*($G78&lt;&gt;"")*(LM78&lt;&gt;"")*(LN78&lt;&gt;""),($F78&gt;$G78)*(LM78&gt;LN78)+($F78=$G78)*(LM78=LN78)+($F78&lt;$G78)*(LM78&lt;LN78),"")</f>
        <v/>
      </c>
      <c r="LQ78" s="281" t="str">
        <f aca="false">IF((LP78&lt;&gt;""),IF(OR($F78&lt;&gt;$G78,PrSettings!$M$4="●"),(($F78-$G78)=(LM78-LN78))*1,0),"")</f>
        <v/>
      </c>
      <c r="LR78" s="281" t="str">
        <f aca="false">IF((LP78&lt;&gt;""),($F78=LM78)*($G78=LN78),"")</f>
        <v/>
      </c>
      <c r="LS78" s="281" t="str">
        <f aca="false">IF(LP78&lt;&gt;"",IF(ABS($F78-$G78)&gt;=PrSettings!$M$7,(ABS($F78-$G78-LM78+LN78)&lt;=1)*1,IF(AND(LP78,$F78=$G78,$F78&gt;=PrSettings!$M$6),(ABS(LM78-$F78)&lt;=1)*1,IF(AND(LP78,$F78+$G78&gt;=PrSettings!$M$8),(ABS(LM78-$F78)+ABS(LN78-$G78)&lt;=1)*1,""))),"")</f>
        <v/>
      </c>
      <c r="LT78" s="289"/>
      <c r="LV78" s="279" t="n">
        <f aca="false">$B78</f>
        <v>5</v>
      </c>
      <c r="LW78" s="280" t="str">
        <f aca="false">$C78</f>
        <v>Portugal</v>
      </c>
      <c r="LX78" s="281" t="n">
        <f aca="false">$D78</f>
        <v>50</v>
      </c>
      <c r="LY78" s="280" t="str">
        <f aca="false">$E78</f>
        <v>Uzbekistan</v>
      </c>
      <c r="LZ78" s="284"/>
      <c r="MA78" s="284"/>
      <c r="MB78" s="288"/>
      <c r="MC78" s="281" t="str">
        <f aca="false">IF(($F78&lt;&gt;"")*($G78&lt;&gt;"")*(LZ78&lt;&gt;"")*(MA78&lt;&gt;""),($F78&gt;$G78)*(LZ78&gt;MA78)+($F78=$G78)*(LZ78=MA78)+($F78&lt;$G78)*(LZ78&lt;MA78),"")</f>
        <v/>
      </c>
      <c r="MD78" s="281" t="str">
        <f aca="false">IF((MC78&lt;&gt;""),IF(OR($F78&lt;&gt;$G78,PrSettings!$M$4="●"),(($F78-$G78)=(LZ78-MA78))*1,0),"")</f>
        <v/>
      </c>
      <c r="ME78" s="281" t="str">
        <f aca="false">IF((MC78&lt;&gt;""),($F78=LZ78)*($G78=MA78),"")</f>
        <v/>
      </c>
      <c r="MF78" s="281" t="str">
        <f aca="false">IF(MC78&lt;&gt;"",IF(ABS($F78-$G78)&gt;=PrSettings!$M$7,(ABS($F78-$G78-LZ78+MA78)&lt;=1)*1,IF(AND(MC78,$F78=$G78,$F78&gt;=PrSettings!$M$6),(ABS(LZ78-$F78)&lt;=1)*1,IF(AND(MC78,$F78+$G78&gt;=PrSettings!$M$8),(ABS(LZ78-$F78)+ABS(MA78-$G78)&lt;=1)*1,""))),"")</f>
        <v/>
      </c>
      <c r="MG78" s="289"/>
    </row>
    <row r="79" customFormat="false" ht="15.75" hidden="false" customHeight="false" outlineLevel="0" collapsed="false">
      <c r="B79" s="279" t="n">
        <f aca="false">INDEX(Groups!$C$7:$C$65,MATCH(C79,Groups!$D$7:$D$65,0))</f>
        <v>13</v>
      </c>
      <c r="C79" s="280" t="str">
        <f aca="false">CalcK!$P$25</f>
        <v>Colombia</v>
      </c>
      <c r="D79" s="281" t="n">
        <f aca="false">INDEX(Groups!$C$7:$C$65,MATCH(E79,Groups!$D$7:$D$65,0))</f>
        <v>46</v>
      </c>
      <c r="E79" s="280" t="str">
        <f aca="false">CalcK!$Q$25</f>
        <v>DR Congo</v>
      </c>
      <c r="F79" s="282" t="n">
        <f aca="false">CalcK!$R$25</f>
        <v>2</v>
      </c>
      <c r="G79" s="283" t="n">
        <f aca="false">CalcK!$S$25</f>
        <v>1</v>
      </c>
      <c r="I79" s="279" t="n">
        <f aca="false">$B79</f>
        <v>13</v>
      </c>
      <c r="J79" s="280" t="str">
        <f aca="false">$C79</f>
        <v>Colombia</v>
      </c>
      <c r="K79" s="281" t="n">
        <f aca="false">$D79</f>
        <v>46</v>
      </c>
      <c r="L79" s="280" t="str">
        <f aca="false">$E79</f>
        <v>DR Congo</v>
      </c>
      <c r="M79" s="284"/>
      <c r="N79" s="284"/>
      <c r="O79" s="288"/>
      <c r="P79" s="281" t="str">
        <f aca="false">IF(($F79&lt;&gt;"")*($G79&lt;&gt;"")*(M79&lt;&gt;"")*(N79&lt;&gt;""),($F79&gt;$G79)*(M79&gt;N79)+($F79=$G79)*(M79=N79)+($F79&lt;$G79)*(M79&lt;N79),"")</f>
        <v/>
      </c>
      <c r="Q79" s="281" t="str">
        <f aca="false">IF((P79&lt;&gt;""),IF(OR($F79&lt;&gt;$G79,PrSettings!$M$4="●"),(($F79-$G79)=(M79-N79))*1,0),"")</f>
        <v/>
      </c>
      <c r="R79" s="281" t="str">
        <f aca="false">IF((P79&lt;&gt;""),($F79=M79)*($G79=N79),"")</f>
        <v/>
      </c>
      <c r="S79" s="281" t="str">
        <f aca="false">IF(P79&lt;&gt;"",IF(ABS($F79-$G79)&gt;=PrSettings!$M$7,(ABS($F79-$G79-M79+N79)&lt;=1)*1,IF(AND(P79,$F79=$G79,$F79&gt;=PrSettings!$M$6),(ABS(M79-$F79)&lt;=1)*1,IF(AND(P79,$F79+$G79&gt;=PrSettings!$M$8),(ABS(M79-$F79)+ABS(N79-$G79)&lt;=1)*1,""))),"")</f>
        <v/>
      </c>
      <c r="T79" s="289"/>
      <c r="V79" s="279" t="n">
        <f aca="false">$B79</f>
        <v>13</v>
      </c>
      <c r="W79" s="280" t="str">
        <f aca="false">$C79</f>
        <v>Colombia</v>
      </c>
      <c r="X79" s="281" t="n">
        <f aca="false">$D79</f>
        <v>46</v>
      </c>
      <c r="Y79" s="280" t="str">
        <f aca="false">$E79</f>
        <v>DR Congo</v>
      </c>
      <c r="Z79" s="284"/>
      <c r="AA79" s="284"/>
      <c r="AB79" s="288"/>
      <c r="AC79" s="281" t="str">
        <f aca="false">IF(($F79&lt;&gt;"")*($G79&lt;&gt;"")*(Z79&lt;&gt;"")*(AA79&lt;&gt;""),($F79&gt;$G79)*(Z79&gt;AA79)+($F79=$G79)*(Z79=AA79)+($F79&lt;$G79)*(Z79&lt;AA79),"")</f>
        <v/>
      </c>
      <c r="AD79" s="281" t="str">
        <f aca="false">IF((AC79&lt;&gt;""),IF(OR($F79&lt;&gt;$G79,PrSettings!$M$4="●"),(($F79-$G79)=(Z79-AA79))*1,0),"")</f>
        <v/>
      </c>
      <c r="AE79" s="281" t="str">
        <f aca="false">IF((AC79&lt;&gt;""),($F79=Z79)*($G79=AA79),"")</f>
        <v/>
      </c>
      <c r="AF79" s="281" t="str">
        <f aca="false">IF(AC79&lt;&gt;"",IF(ABS($F79-$G79)&gt;=PrSettings!$M$7,(ABS($F79-$G79-Z79+AA79)&lt;=1)*1,IF(AND(AC79,$F79=$G79,$F79&gt;=PrSettings!$M$6),(ABS(Z79-$F79)&lt;=1)*1,IF(AND(AC79,$F79+$G79&gt;=PrSettings!$M$8),(ABS(Z79-$F79)+ABS(AA79-$G79)&lt;=1)*1,""))),"")</f>
        <v/>
      </c>
      <c r="AG79" s="289"/>
      <c r="AI79" s="279" t="n">
        <f aca="false">$B79</f>
        <v>13</v>
      </c>
      <c r="AJ79" s="280" t="str">
        <f aca="false">$C79</f>
        <v>Colombia</v>
      </c>
      <c r="AK79" s="281" t="n">
        <f aca="false">$D79</f>
        <v>46</v>
      </c>
      <c r="AL79" s="280" t="str">
        <f aca="false">$E79</f>
        <v>DR Congo</v>
      </c>
      <c r="AM79" s="284"/>
      <c r="AN79" s="284"/>
      <c r="AO79" s="288"/>
      <c r="AP79" s="281" t="str">
        <f aca="false">IF(($F79&lt;&gt;"")*($G79&lt;&gt;"")*(AM79&lt;&gt;"")*(AN79&lt;&gt;""),($F79&gt;$G79)*(AM79&gt;AN79)+($F79=$G79)*(AM79=AN79)+($F79&lt;$G79)*(AM79&lt;AN79),"")</f>
        <v/>
      </c>
      <c r="AQ79" s="281" t="str">
        <f aca="false">IF((AP79&lt;&gt;""),IF(OR($F79&lt;&gt;$G79,PrSettings!$M$4="●"),(($F79-$G79)=(AM79-AN79))*1,0),"")</f>
        <v/>
      </c>
      <c r="AR79" s="281" t="str">
        <f aca="false">IF((AP79&lt;&gt;""),($F79=AM79)*($G79=AN79),"")</f>
        <v/>
      </c>
      <c r="AS79" s="281" t="str">
        <f aca="false">IF(AP79&lt;&gt;"",IF(ABS($F79-$G79)&gt;=PrSettings!$M$7,(ABS($F79-$G79-AM79+AN79)&lt;=1)*1,IF(AND(AP79,$F79=$G79,$F79&gt;=PrSettings!$M$6),(ABS(AM79-$F79)&lt;=1)*1,IF(AND(AP79,$F79+$G79&gt;=PrSettings!$M$8),(ABS(AM79-$F79)+ABS(AN79-$G79)&lt;=1)*1,""))),"")</f>
        <v/>
      </c>
      <c r="AT79" s="289"/>
      <c r="AV79" s="279" t="n">
        <f aca="false">$B79</f>
        <v>13</v>
      </c>
      <c r="AW79" s="280" t="str">
        <f aca="false">$C79</f>
        <v>Colombia</v>
      </c>
      <c r="AX79" s="281" t="n">
        <f aca="false">$D79</f>
        <v>46</v>
      </c>
      <c r="AY79" s="280" t="str">
        <f aca="false">$E79</f>
        <v>DR Congo</v>
      </c>
      <c r="AZ79" s="284"/>
      <c r="BA79" s="284"/>
      <c r="BB79" s="288"/>
      <c r="BC79" s="281" t="str">
        <f aca="false">IF(($F79&lt;&gt;"")*($G79&lt;&gt;"")*(AZ79&lt;&gt;"")*(BA79&lt;&gt;""),($F79&gt;$G79)*(AZ79&gt;BA79)+($F79=$G79)*(AZ79=BA79)+($F79&lt;$G79)*(AZ79&lt;BA79),"")</f>
        <v/>
      </c>
      <c r="BD79" s="281" t="str">
        <f aca="false">IF((BC79&lt;&gt;""),IF(OR($F79&lt;&gt;$G79,PrSettings!$M$4="●"),(($F79-$G79)=(AZ79-BA79))*1,0),"")</f>
        <v/>
      </c>
      <c r="BE79" s="281" t="str">
        <f aca="false">IF((BC79&lt;&gt;""),($F79=AZ79)*($G79=BA79),"")</f>
        <v/>
      </c>
      <c r="BF79" s="281" t="str">
        <f aca="false">IF(BC79&lt;&gt;"",IF(ABS($F79-$G79)&gt;=PrSettings!$M$7,(ABS($F79-$G79-AZ79+BA79)&lt;=1)*1,IF(AND(BC79,$F79=$G79,$F79&gt;=PrSettings!$M$6),(ABS(AZ79-$F79)&lt;=1)*1,IF(AND(BC79,$F79+$G79&gt;=PrSettings!$M$8),(ABS(AZ79-$F79)+ABS(BA79-$G79)&lt;=1)*1,""))),"")</f>
        <v/>
      </c>
      <c r="BG79" s="289"/>
      <c r="BI79" s="279" t="n">
        <f aca="false">$B79</f>
        <v>13</v>
      </c>
      <c r="BJ79" s="280" t="str">
        <f aca="false">$C79</f>
        <v>Colombia</v>
      </c>
      <c r="BK79" s="281" t="n">
        <f aca="false">$D79</f>
        <v>46</v>
      </c>
      <c r="BL79" s="280" t="str">
        <f aca="false">$E79</f>
        <v>DR Congo</v>
      </c>
      <c r="BM79" s="284"/>
      <c r="BN79" s="284"/>
      <c r="BO79" s="288"/>
      <c r="BP79" s="281" t="str">
        <f aca="false">IF(($F79&lt;&gt;"")*($G79&lt;&gt;"")*(BM79&lt;&gt;"")*(BN79&lt;&gt;""),($F79&gt;$G79)*(BM79&gt;BN79)+($F79=$G79)*(BM79=BN79)+($F79&lt;$G79)*(BM79&lt;BN79),"")</f>
        <v/>
      </c>
      <c r="BQ79" s="281" t="str">
        <f aca="false">IF((BP79&lt;&gt;""),IF(OR($F79&lt;&gt;$G79,PrSettings!$M$4="●"),(($F79-$G79)=(BM79-BN79))*1,0),"")</f>
        <v/>
      </c>
      <c r="BR79" s="281" t="str">
        <f aca="false">IF((BP79&lt;&gt;""),($F79=BM79)*($G79=BN79),"")</f>
        <v/>
      </c>
      <c r="BS79" s="281" t="str">
        <f aca="false">IF(BP79&lt;&gt;"",IF(ABS($F79-$G79)&gt;=PrSettings!$M$7,(ABS($F79-$G79-BM79+BN79)&lt;=1)*1,IF(AND(BP79,$F79=$G79,$F79&gt;=PrSettings!$M$6),(ABS(BM79-$F79)&lt;=1)*1,IF(AND(BP79,$F79+$G79&gt;=PrSettings!$M$8),(ABS(BM79-$F79)+ABS(BN79-$G79)&lt;=1)*1,""))),"")</f>
        <v/>
      </c>
      <c r="BT79" s="289"/>
      <c r="BV79" s="279" t="n">
        <f aca="false">$B79</f>
        <v>13</v>
      </c>
      <c r="BW79" s="280" t="str">
        <f aca="false">$C79</f>
        <v>Colombia</v>
      </c>
      <c r="BX79" s="281" t="n">
        <f aca="false">$D79</f>
        <v>46</v>
      </c>
      <c r="BY79" s="280" t="str">
        <f aca="false">$E79</f>
        <v>DR Congo</v>
      </c>
      <c r="BZ79" s="284"/>
      <c r="CA79" s="284"/>
      <c r="CB79" s="288"/>
      <c r="CC79" s="281" t="str">
        <f aca="false">IF(($F79&lt;&gt;"")*($G79&lt;&gt;"")*(BZ79&lt;&gt;"")*(CA79&lt;&gt;""),($F79&gt;$G79)*(BZ79&gt;CA79)+($F79=$G79)*(BZ79=CA79)+($F79&lt;$G79)*(BZ79&lt;CA79),"")</f>
        <v/>
      </c>
      <c r="CD79" s="281" t="str">
        <f aca="false">IF((CC79&lt;&gt;""),IF(OR($F79&lt;&gt;$G79,PrSettings!$M$4="●"),(($F79-$G79)=(BZ79-CA79))*1,0),"")</f>
        <v/>
      </c>
      <c r="CE79" s="281" t="str">
        <f aca="false">IF((CC79&lt;&gt;""),($F79=BZ79)*($G79=CA79),"")</f>
        <v/>
      </c>
      <c r="CF79" s="281" t="str">
        <f aca="false">IF(CC79&lt;&gt;"",IF(ABS($F79-$G79)&gt;=PrSettings!$M$7,(ABS($F79-$G79-BZ79+CA79)&lt;=1)*1,IF(AND(CC79,$F79=$G79,$F79&gt;=PrSettings!$M$6),(ABS(BZ79-$F79)&lt;=1)*1,IF(AND(CC79,$F79+$G79&gt;=PrSettings!$M$8),(ABS(BZ79-$F79)+ABS(CA79-$G79)&lt;=1)*1,""))),"")</f>
        <v/>
      </c>
      <c r="CG79" s="289"/>
      <c r="CI79" s="279" t="n">
        <f aca="false">$B79</f>
        <v>13</v>
      </c>
      <c r="CJ79" s="280" t="str">
        <f aca="false">$C79</f>
        <v>Colombia</v>
      </c>
      <c r="CK79" s="281" t="n">
        <f aca="false">$D79</f>
        <v>46</v>
      </c>
      <c r="CL79" s="280" t="str">
        <f aca="false">$E79</f>
        <v>DR Congo</v>
      </c>
      <c r="CM79" s="284"/>
      <c r="CN79" s="284"/>
      <c r="CO79" s="288"/>
      <c r="CP79" s="281" t="str">
        <f aca="false">IF(($F79&lt;&gt;"")*($G79&lt;&gt;"")*(CM79&lt;&gt;"")*(CN79&lt;&gt;""),($F79&gt;$G79)*(CM79&gt;CN79)+($F79=$G79)*(CM79=CN79)+($F79&lt;$G79)*(CM79&lt;CN79),"")</f>
        <v/>
      </c>
      <c r="CQ79" s="281" t="str">
        <f aca="false">IF((CP79&lt;&gt;""),IF(OR($F79&lt;&gt;$G79,PrSettings!$M$4="●"),(($F79-$G79)=(CM79-CN79))*1,0),"")</f>
        <v/>
      </c>
      <c r="CR79" s="281" t="str">
        <f aca="false">IF((CP79&lt;&gt;""),($F79=CM79)*($G79=CN79),"")</f>
        <v/>
      </c>
      <c r="CS79" s="281" t="str">
        <f aca="false">IF(CP79&lt;&gt;"",IF(ABS($F79-$G79)&gt;=PrSettings!$M$7,(ABS($F79-$G79-CM79+CN79)&lt;=1)*1,IF(AND(CP79,$F79=$G79,$F79&gt;=PrSettings!$M$6),(ABS(CM79-$F79)&lt;=1)*1,IF(AND(CP79,$F79+$G79&gt;=PrSettings!$M$8),(ABS(CM79-$F79)+ABS(CN79-$G79)&lt;=1)*1,""))),"")</f>
        <v/>
      </c>
      <c r="CT79" s="289"/>
      <c r="CV79" s="279" t="n">
        <f aca="false">$B79</f>
        <v>13</v>
      </c>
      <c r="CW79" s="280" t="str">
        <f aca="false">$C79</f>
        <v>Colombia</v>
      </c>
      <c r="CX79" s="281" t="n">
        <f aca="false">$D79</f>
        <v>46</v>
      </c>
      <c r="CY79" s="280" t="str">
        <f aca="false">$E79</f>
        <v>DR Congo</v>
      </c>
      <c r="CZ79" s="284"/>
      <c r="DA79" s="284"/>
      <c r="DB79" s="288"/>
      <c r="DC79" s="281" t="str">
        <f aca="false">IF(($F79&lt;&gt;"")*($G79&lt;&gt;"")*(CZ79&lt;&gt;"")*(DA79&lt;&gt;""),($F79&gt;$G79)*(CZ79&gt;DA79)+($F79=$G79)*(CZ79=DA79)+($F79&lt;$G79)*(CZ79&lt;DA79),"")</f>
        <v/>
      </c>
      <c r="DD79" s="281" t="str">
        <f aca="false">IF((DC79&lt;&gt;""),IF(OR($F79&lt;&gt;$G79,PrSettings!$M$4="●"),(($F79-$G79)=(CZ79-DA79))*1,0),"")</f>
        <v/>
      </c>
      <c r="DE79" s="281" t="str">
        <f aca="false">IF((DC79&lt;&gt;""),($F79=CZ79)*($G79=DA79),"")</f>
        <v/>
      </c>
      <c r="DF79" s="281" t="str">
        <f aca="false">IF(DC79&lt;&gt;"",IF(ABS($F79-$G79)&gt;=PrSettings!$M$7,(ABS($F79-$G79-CZ79+DA79)&lt;=1)*1,IF(AND(DC79,$F79=$G79,$F79&gt;=PrSettings!$M$6),(ABS(CZ79-$F79)&lt;=1)*1,IF(AND(DC79,$F79+$G79&gt;=PrSettings!$M$8),(ABS(CZ79-$F79)+ABS(DA79-$G79)&lt;=1)*1,""))),"")</f>
        <v/>
      </c>
      <c r="DG79" s="289"/>
      <c r="DI79" s="279" t="n">
        <f aca="false">$B79</f>
        <v>13</v>
      </c>
      <c r="DJ79" s="280" t="str">
        <f aca="false">$C79</f>
        <v>Colombia</v>
      </c>
      <c r="DK79" s="281" t="n">
        <f aca="false">$D79</f>
        <v>46</v>
      </c>
      <c r="DL79" s="280" t="str">
        <f aca="false">$E79</f>
        <v>DR Congo</v>
      </c>
      <c r="DM79" s="284"/>
      <c r="DN79" s="284"/>
      <c r="DO79" s="288"/>
      <c r="DP79" s="281" t="str">
        <f aca="false">IF(($F79&lt;&gt;"")*($G79&lt;&gt;"")*(DM79&lt;&gt;"")*(DN79&lt;&gt;""),($F79&gt;$G79)*(DM79&gt;DN79)+($F79=$G79)*(DM79=DN79)+($F79&lt;$G79)*(DM79&lt;DN79),"")</f>
        <v/>
      </c>
      <c r="DQ79" s="281" t="str">
        <f aca="false">IF((DP79&lt;&gt;""),IF(OR($F79&lt;&gt;$G79,PrSettings!$M$4="●"),(($F79-$G79)=(DM79-DN79))*1,0),"")</f>
        <v/>
      </c>
      <c r="DR79" s="281" t="str">
        <f aca="false">IF((DP79&lt;&gt;""),($F79=DM79)*($G79=DN79),"")</f>
        <v/>
      </c>
      <c r="DS79" s="281" t="str">
        <f aca="false">IF(DP79&lt;&gt;"",IF(ABS($F79-$G79)&gt;=PrSettings!$M$7,(ABS($F79-$G79-DM79+DN79)&lt;=1)*1,IF(AND(DP79,$F79=$G79,$F79&gt;=PrSettings!$M$6),(ABS(DM79-$F79)&lt;=1)*1,IF(AND(DP79,$F79+$G79&gt;=PrSettings!$M$8),(ABS(DM79-$F79)+ABS(DN79-$G79)&lt;=1)*1,""))),"")</f>
        <v/>
      </c>
      <c r="DT79" s="289"/>
      <c r="DV79" s="279" t="n">
        <f aca="false">$B79</f>
        <v>13</v>
      </c>
      <c r="DW79" s="280" t="str">
        <f aca="false">$C79</f>
        <v>Colombia</v>
      </c>
      <c r="DX79" s="281" t="n">
        <f aca="false">$D79</f>
        <v>46</v>
      </c>
      <c r="DY79" s="280" t="str">
        <f aca="false">$E79</f>
        <v>DR Congo</v>
      </c>
      <c r="DZ79" s="284"/>
      <c r="EA79" s="284"/>
      <c r="EB79" s="288"/>
      <c r="EC79" s="281" t="str">
        <f aca="false">IF(($F79&lt;&gt;"")*($G79&lt;&gt;"")*(DZ79&lt;&gt;"")*(EA79&lt;&gt;""),($F79&gt;$G79)*(DZ79&gt;EA79)+($F79=$G79)*(DZ79=EA79)+($F79&lt;$G79)*(DZ79&lt;EA79),"")</f>
        <v/>
      </c>
      <c r="ED79" s="281" t="str">
        <f aca="false">IF((EC79&lt;&gt;""),IF(OR($F79&lt;&gt;$G79,PrSettings!$M$4="●"),(($F79-$G79)=(DZ79-EA79))*1,0),"")</f>
        <v/>
      </c>
      <c r="EE79" s="281" t="str">
        <f aca="false">IF((EC79&lt;&gt;""),($F79=DZ79)*($G79=EA79),"")</f>
        <v/>
      </c>
      <c r="EF79" s="281" t="str">
        <f aca="false">IF(EC79&lt;&gt;"",IF(ABS($F79-$G79)&gt;=PrSettings!$M$7,(ABS($F79-$G79-DZ79+EA79)&lt;=1)*1,IF(AND(EC79,$F79=$G79,$F79&gt;=PrSettings!$M$6),(ABS(DZ79-$F79)&lt;=1)*1,IF(AND(EC79,$F79+$G79&gt;=PrSettings!$M$8),(ABS(DZ79-$F79)+ABS(EA79-$G79)&lt;=1)*1,""))),"")</f>
        <v/>
      </c>
      <c r="EG79" s="289"/>
      <c r="EI79" s="279" t="n">
        <f aca="false">$B79</f>
        <v>13</v>
      </c>
      <c r="EJ79" s="280" t="str">
        <f aca="false">$C79</f>
        <v>Colombia</v>
      </c>
      <c r="EK79" s="281" t="n">
        <f aca="false">$D79</f>
        <v>46</v>
      </c>
      <c r="EL79" s="280" t="str">
        <f aca="false">$E79</f>
        <v>DR Congo</v>
      </c>
      <c r="EM79" s="284"/>
      <c r="EN79" s="284"/>
      <c r="EO79" s="288"/>
      <c r="EP79" s="281" t="str">
        <f aca="false">IF(($F79&lt;&gt;"")*($G79&lt;&gt;"")*(EM79&lt;&gt;"")*(EN79&lt;&gt;""),($F79&gt;$G79)*(EM79&gt;EN79)+($F79=$G79)*(EM79=EN79)+($F79&lt;$G79)*(EM79&lt;EN79),"")</f>
        <v/>
      </c>
      <c r="EQ79" s="281" t="str">
        <f aca="false">IF((EP79&lt;&gt;""),IF(OR($F79&lt;&gt;$G79,PrSettings!$M$4="●"),(($F79-$G79)=(EM79-EN79))*1,0),"")</f>
        <v/>
      </c>
      <c r="ER79" s="281" t="str">
        <f aca="false">IF((EP79&lt;&gt;""),($F79=EM79)*($G79=EN79),"")</f>
        <v/>
      </c>
      <c r="ES79" s="281" t="str">
        <f aca="false">IF(EP79&lt;&gt;"",IF(ABS($F79-$G79)&gt;=PrSettings!$M$7,(ABS($F79-$G79-EM79+EN79)&lt;=1)*1,IF(AND(EP79,$F79=$G79,$F79&gt;=PrSettings!$M$6),(ABS(EM79-$F79)&lt;=1)*1,IF(AND(EP79,$F79+$G79&gt;=PrSettings!$M$8),(ABS(EM79-$F79)+ABS(EN79-$G79)&lt;=1)*1,""))),"")</f>
        <v/>
      </c>
      <c r="ET79" s="289"/>
      <c r="EV79" s="279" t="n">
        <f aca="false">$B79</f>
        <v>13</v>
      </c>
      <c r="EW79" s="280" t="str">
        <f aca="false">$C79</f>
        <v>Colombia</v>
      </c>
      <c r="EX79" s="281" t="n">
        <f aca="false">$D79</f>
        <v>46</v>
      </c>
      <c r="EY79" s="280" t="str">
        <f aca="false">$E79</f>
        <v>DR Congo</v>
      </c>
      <c r="EZ79" s="284"/>
      <c r="FA79" s="284"/>
      <c r="FB79" s="288"/>
      <c r="FC79" s="281" t="str">
        <f aca="false">IF(($F79&lt;&gt;"")*($G79&lt;&gt;"")*(EZ79&lt;&gt;"")*(FA79&lt;&gt;""),($F79&gt;$G79)*(EZ79&gt;FA79)+($F79=$G79)*(EZ79=FA79)+($F79&lt;$G79)*(EZ79&lt;FA79),"")</f>
        <v/>
      </c>
      <c r="FD79" s="281" t="str">
        <f aca="false">IF((FC79&lt;&gt;""),IF(OR($F79&lt;&gt;$G79,PrSettings!$M$4="●"),(($F79-$G79)=(EZ79-FA79))*1,0),"")</f>
        <v/>
      </c>
      <c r="FE79" s="281" t="str">
        <f aca="false">IF((FC79&lt;&gt;""),($F79=EZ79)*($G79=FA79),"")</f>
        <v/>
      </c>
      <c r="FF79" s="281" t="str">
        <f aca="false">IF(FC79&lt;&gt;"",IF(ABS($F79-$G79)&gt;=PrSettings!$M$7,(ABS($F79-$G79-EZ79+FA79)&lt;=1)*1,IF(AND(FC79,$F79=$G79,$F79&gt;=PrSettings!$M$6),(ABS(EZ79-$F79)&lt;=1)*1,IF(AND(FC79,$F79+$G79&gt;=PrSettings!$M$8),(ABS(EZ79-$F79)+ABS(FA79-$G79)&lt;=1)*1,""))),"")</f>
        <v/>
      </c>
      <c r="FG79" s="289"/>
      <c r="FI79" s="279" t="n">
        <f aca="false">$B79</f>
        <v>13</v>
      </c>
      <c r="FJ79" s="280" t="str">
        <f aca="false">$C79</f>
        <v>Colombia</v>
      </c>
      <c r="FK79" s="281" t="n">
        <f aca="false">$D79</f>
        <v>46</v>
      </c>
      <c r="FL79" s="280" t="str">
        <f aca="false">$E79</f>
        <v>DR Congo</v>
      </c>
      <c r="FM79" s="284"/>
      <c r="FN79" s="284"/>
      <c r="FO79" s="288"/>
      <c r="FP79" s="281" t="str">
        <f aca="false">IF(($F79&lt;&gt;"")*($G79&lt;&gt;"")*(FM79&lt;&gt;"")*(FN79&lt;&gt;""),($F79&gt;$G79)*(FM79&gt;FN79)+($F79=$G79)*(FM79=FN79)+($F79&lt;$G79)*(FM79&lt;FN79),"")</f>
        <v/>
      </c>
      <c r="FQ79" s="281" t="str">
        <f aca="false">IF((FP79&lt;&gt;""),IF(OR($F79&lt;&gt;$G79,PrSettings!$M$4="●"),(($F79-$G79)=(FM79-FN79))*1,0),"")</f>
        <v/>
      </c>
      <c r="FR79" s="281" t="str">
        <f aca="false">IF((FP79&lt;&gt;""),($F79=FM79)*($G79=FN79),"")</f>
        <v/>
      </c>
      <c r="FS79" s="281" t="str">
        <f aca="false">IF(FP79&lt;&gt;"",IF(ABS($F79-$G79)&gt;=PrSettings!$M$7,(ABS($F79-$G79-FM79+FN79)&lt;=1)*1,IF(AND(FP79,$F79=$G79,$F79&gt;=PrSettings!$M$6),(ABS(FM79-$F79)&lt;=1)*1,IF(AND(FP79,$F79+$G79&gt;=PrSettings!$M$8),(ABS(FM79-$F79)+ABS(FN79-$G79)&lt;=1)*1,""))),"")</f>
        <v/>
      </c>
      <c r="FT79" s="289"/>
      <c r="FV79" s="279" t="n">
        <f aca="false">$B79</f>
        <v>13</v>
      </c>
      <c r="FW79" s="280" t="str">
        <f aca="false">$C79</f>
        <v>Colombia</v>
      </c>
      <c r="FX79" s="281" t="n">
        <f aca="false">$D79</f>
        <v>46</v>
      </c>
      <c r="FY79" s="280" t="str">
        <f aca="false">$E79</f>
        <v>DR Congo</v>
      </c>
      <c r="FZ79" s="284"/>
      <c r="GA79" s="284"/>
      <c r="GB79" s="288"/>
      <c r="GC79" s="281" t="str">
        <f aca="false">IF(($F79&lt;&gt;"")*($G79&lt;&gt;"")*(FZ79&lt;&gt;"")*(GA79&lt;&gt;""),($F79&gt;$G79)*(FZ79&gt;GA79)+($F79=$G79)*(FZ79=GA79)+($F79&lt;$G79)*(FZ79&lt;GA79),"")</f>
        <v/>
      </c>
      <c r="GD79" s="281" t="str">
        <f aca="false">IF((GC79&lt;&gt;""),IF(OR($F79&lt;&gt;$G79,PrSettings!$M$4="●"),(($F79-$G79)=(FZ79-GA79))*1,0),"")</f>
        <v/>
      </c>
      <c r="GE79" s="281" t="str">
        <f aca="false">IF((GC79&lt;&gt;""),($F79=FZ79)*($G79=GA79),"")</f>
        <v/>
      </c>
      <c r="GF79" s="281" t="str">
        <f aca="false">IF(GC79&lt;&gt;"",IF(ABS($F79-$G79)&gt;=PrSettings!$M$7,(ABS($F79-$G79-FZ79+GA79)&lt;=1)*1,IF(AND(GC79,$F79=$G79,$F79&gt;=PrSettings!$M$6),(ABS(FZ79-$F79)&lt;=1)*1,IF(AND(GC79,$F79+$G79&gt;=PrSettings!$M$8),(ABS(FZ79-$F79)+ABS(GA79-$G79)&lt;=1)*1,""))),"")</f>
        <v/>
      </c>
      <c r="GG79" s="289"/>
      <c r="GI79" s="279" t="n">
        <f aca="false">$B79</f>
        <v>13</v>
      </c>
      <c r="GJ79" s="280" t="str">
        <f aca="false">$C79</f>
        <v>Colombia</v>
      </c>
      <c r="GK79" s="281" t="n">
        <f aca="false">$D79</f>
        <v>46</v>
      </c>
      <c r="GL79" s="280" t="str">
        <f aca="false">$E79</f>
        <v>DR Congo</v>
      </c>
      <c r="GM79" s="284"/>
      <c r="GN79" s="284"/>
      <c r="GO79" s="288"/>
      <c r="GP79" s="281" t="str">
        <f aca="false">IF(($F79&lt;&gt;"")*($G79&lt;&gt;"")*(GM79&lt;&gt;"")*(GN79&lt;&gt;""),($F79&gt;$G79)*(GM79&gt;GN79)+($F79=$G79)*(GM79=GN79)+($F79&lt;$G79)*(GM79&lt;GN79),"")</f>
        <v/>
      </c>
      <c r="GQ79" s="281" t="str">
        <f aca="false">IF((GP79&lt;&gt;""),IF(OR($F79&lt;&gt;$G79,PrSettings!$M$4="●"),(($F79-$G79)=(GM79-GN79))*1,0),"")</f>
        <v/>
      </c>
      <c r="GR79" s="281" t="str">
        <f aca="false">IF((GP79&lt;&gt;""),($F79=GM79)*($G79=GN79),"")</f>
        <v/>
      </c>
      <c r="GS79" s="281" t="str">
        <f aca="false">IF(GP79&lt;&gt;"",IF(ABS($F79-$G79)&gt;=PrSettings!$M$7,(ABS($F79-$G79-GM79+GN79)&lt;=1)*1,IF(AND(GP79,$F79=$G79,$F79&gt;=PrSettings!$M$6),(ABS(GM79-$F79)&lt;=1)*1,IF(AND(GP79,$F79+$G79&gt;=PrSettings!$M$8),(ABS(GM79-$F79)+ABS(GN79-$G79)&lt;=1)*1,""))),"")</f>
        <v/>
      </c>
      <c r="GT79" s="289"/>
      <c r="GV79" s="279" t="n">
        <f aca="false">$B79</f>
        <v>13</v>
      </c>
      <c r="GW79" s="280" t="str">
        <f aca="false">$C79</f>
        <v>Colombia</v>
      </c>
      <c r="GX79" s="281" t="n">
        <f aca="false">$D79</f>
        <v>46</v>
      </c>
      <c r="GY79" s="280" t="str">
        <f aca="false">$E79</f>
        <v>DR Congo</v>
      </c>
      <c r="GZ79" s="284"/>
      <c r="HA79" s="284"/>
      <c r="HB79" s="288"/>
      <c r="HC79" s="281" t="str">
        <f aca="false">IF(($F79&lt;&gt;"")*($G79&lt;&gt;"")*(GZ79&lt;&gt;"")*(HA79&lt;&gt;""),($F79&gt;$G79)*(GZ79&gt;HA79)+($F79=$G79)*(GZ79=HA79)+($F79&lt;$G79)*(GZ79&lt;HA79),"")</f>
        <v/>
      </c>
      <c r="HD79" s="281" t="str">
        <f aca="false">IF((HC79&lt;&gt;""),IF(OR($F79&lt;&gt;$G79,PrSettings!$M$4="●"),(($F79-$G79)=(GZ79-HA79))*1,0),"")</f>
        <v/>
      </c>
      <c r="HE79" s="281" t="str">
        <f aca="false">IF((HC79&lt;&gt;""),($F79=GZ79)*($G79=HA79),"")</f>
        <v/>
      </c>
      <c r="HF79" s="281" t="str">
        <f aca="false">IF(HC79&lt;&gt;"",IF(ABS($F79-$G79)&gt;=PrSettings!$M$7,(ABS($F79-$G79-GZ79+HA79)&lt;=1)*1,IF(AND(HC79,$F79=$G79,$F79&gt;=PrSettings!$M$6),(ABS(GZ79-$F79)&lt;=1)*1,IF(AND(HC79,$F79+$G79&gt;=PrSettings!$M$8),(ABS(GZ79-$F79)+ABS(HA79-$G79)&lt;=1)*1,""))),"")</f>
        <v/>
      </c>
      <c r="HG79" s="289"/>
      <c r="HI79" s="279" t="n">
        <f aca="false">$B79</f>
        <v>13</v>
      </c>
      <c r="HJ79" s="280" t="str">
        <f aca="false">$C79</f>
        <v>Colombia</v>
      </c>
      <c r="HK79" s="281" t="n">
        <f aca="false">$D79</f>
        <v>46</v>
      </c>
      <c r="HL79" s="280" t="str">
        <f aca="false">$E79</f>
        <v>DR Congo</v>
      </c>
      <c r="HM79" s="284"/>
      <c r="HN79" s="284"/>
      <c r="HO79" s="288"/>
      <c r="HP79" s="281" t="str">
        <f aca="false">IF(($F79&lt;&gt;"")*($G79&lt;&gt;"")*(HM79&lt;&gt;"")*(HN79&lt;&gt;""),($F79&gt;$G79)*(HM79&gt;HN79)+($F79=$G79)*(HM79=HN79)+($F79&lt;$G79)*(HM79&lt;HN79),"")</f>
        <v/>
      </c>
      <c r="HQ79" s="281" t="str">
        <f aca="false">IF((HP79&lt;&gt;""),IF(OR($F79&lt;&gt;$G79,PrSettings!$M$4="●"),(($F79-$G79)=(HM79-HN79))*1,0),"")</f>
        <v/>
      </c>
      <c r="HR79" s="281" t="str">
        <f aca="false">IF((HP79&lt;&gt;""),($F79=HM79)*($G79=HN79),"")</f>
        <v/>
      </c>
      <c r="HS79" s="281" t="str">
        <f aca="false">IF(HP79&lt;&gt;"",IF(ABS($F79-$G79)&gt;=PrSettings!$M$7,(ABS($F79-$G79-HM79+HN79)&lt;=1)*1,IF(AND(HP79,$F79=$G79,$F79&gt;=PrSettings!$M$6),(ABS(HM79-$F79)&lt;=1)*1,IF(AND(HP79,$F79+$G79&gt;=PrSettings!$M$8),(ABS(HM79-$F79)+ABS(HN79-$G79)&lt;=1)*1,""))),"")</f>
        <v/>
      </c>
      <c r="HT79" s="289"/>
      <c r="HV79" s="279" t="n">
        <f aca="false">$B79</f>
        <v>13</v>
      </c>
      <c r="HW79" s="280" t="str">
        <f aca="false">$C79</f>
        <v>Colombia</v>
      </c>
      <c r="HX79" s="281" t="n">
        <f aca="false">$D79</f>
        <v>46</v>
      </c>
      <c r="HY79" s="280" t="str">
        <f aca="false">$E79</f>
        <v>DR Congo</v>
      </c>
      <c r="HZ79" s="284"/>
      <c r="IA79" s="284"/>
      <c r="IB79" s="288"/>
      <c r="IC79" s="281" t="str">
        <f aca="false">IF(($F79&lt;&gt;"")*($G79&lt;&gt;"")*(HZ79&lt;&gt;"")*(IA79&lt;&gt;""),($F79&gt;$G79)*(HZ79&gt;IA79)+($F79=$G79)*(HZ79=IA79)+($F79&lt;$G79)*(HZ79&lt;IA79),"")</f>
        <v/>
      </c>
      <c r="ID79" s="281" t="str">
        <f aca="false">IF((IC79&lt;&gt;""),IF(OR($F79&lt;&gt;$G79,PrSettings!$M$4="●"),(($F79-$G79)=(HZ79-IA79))*1,0),"")</f>
        <v/>
      </c>
      <c r="IE79" s="281" t="str">
        <f aca="false">IF((IC79&lt;&gt;""),($F79=HZ79)*($G79=IA79),"")</f>
        <v/>
      </c>
      <c r="IF79" s="281" t="str">
        <f aca="false">IF(IC79&lt;&gt;"",IF(ABS($F79-$G79)&gt;=PrSettings!$M$7,(ABS($F79-$G79-HZ79+IA79)&lt;=1)*1,IF(AND(IC79,$F79=$G79,$F79&gt;=PrSettings!$M$6),(ABS(HZ79-$F79)&lt;=1)*1,IF(AND(IC79,$F79+$G79&gt;=PrSettings!$M$8),(ABS(HZ79-$F79)+ABS(IA79-$G79)&lt;=1)*1,""))),"")</f>
        <v/>
      </c>
      <c r="IG79" s="289"/>
      <c r="II79" s="279" t="n">
        <f aca="false">$B79</f>
        <v>13</v>
      </c>
      <c r="IJ79" s="280" t="str">
        <f aca="false">$C79</f>
        <v>Colombia</v>
      </c>
      <c r="IK79" s="281" t="n">
        <f aca="false">$D79</f>
        <v>46</v>
      </c>
      <c r="IL79" s="280" t="str">
        <f aca="false">$E79</f>
        <v>DR Congo</v>
      </c>
      <c r="IM79" s="284"/>
      <c r="IN79" s="284"/>
      <c r="IO79" s="288"/>
      <c r="IP79" s="281" t="str">
        <f aca="false">IF(($F79&lt;&gt;"")*($G79&lt;&gt;"")*(IM79&lt;&gt;"")*(IN79&lt;&gt;""),($F79&gt;$G79)*(IM79&gt;IN79)+($F79=$G79)*(IM79=IN79)+($F79&lt;$G79)*(IM79&lt;IN79),"")</f>
        <v/>
      </c>
      <c r="IQ79" s="281" t="str">
        <f aca="false">IF((IP79&lt;&gt;""),IF(OR($F79&lt;&gt;$G79,PrSettings!$M$4="●"),(($F79-$G79)=(IM79-IN79))*1,0),"")</f>
        <v/>
      </c>
      <c r="IR79" s="281" t="str">
        <f aca="false">IF((IP79&lt;&gt;""),($F79=IM79)*($G79=IN79),"")</f>
        <v/>
      </c>
      <c r="IS79" s="281" t="str">
        <f aca="false">IF(IP79&lt;&gt;"",IF(ABS($F79-$G79)&gt;=PrSettings!$M$7,(ABS($F79-$G79-IM79+IN79)&lt;=1)*1,IF(AND(IP79,$F79=$G79,$F79&gt;=PrSettings!$M$6),(ABS(IM79-$F79)&lt;=1)*1,IF(AND(IP79,$F79+$G79&gt;=PrSettings!$M$8),(ABS(IM79-$F79)+ABS(IN79-$G79)&lt;=1)*1,""))),"")</f>
        <v/>
      </c>
      <c r="IT79" s="289"/>
      <c r="IV79" s="279" t="n">
        <f aca="false">$B79</f>
        <v>13</v>
      </c>
      <c r="IW79" s="280" t="str">
        <f aca="false">$C79</f>
        <v>Colombia</v>
      </c>
      <c r="IX79" s="281" t="n">
        <f aca="false">$D79</f>
        <v>46</v>
      </c>
      <c r="IY79" s="280" t="str">
        <f aca="false">$E79</f>
        <v>DR Congo</v>
      </c>
      <c r="IZ79" s="284"/>
      <c r="JA79" s="284"/>
      <c r="JB79" s="288"/>
      <c r="JC79" s="281" t="str">
        <f aca="false">IF(($F79&lt;&gt;"")*($G79&lt;&gt;"")*(IZ79&lt;&gt;"")*(JA79&lt;&gt;""),($F79&gt;$G79)*(IZ79&gt;JA79)+($F79=$G79)*(IZ79=JA79)+($F79&lt;$G79)*(IZ79&lt;JA79),"")</f>
        <v/>
      </c>
      <c r="JD79" s="281" t="str">
        <f aca="false">IF((JC79&lt;&gt;""),IF(OR($F79&lt;&gt;$G79,PrSettings!$M$4="●"),(($F79-$G79)=(IZ79-JA79))*1,0),"")</f>
        <v/>
      </c>
      <c r="JE79" s="281" t="str">
        <f aca="false">IF((JC79&lt;&gt;""),($F79=IZ79)*($G79=JA79),"")</f>
        <v/>
      </c>
      <c r="JF79" s="281" t="str">
        <f aca="false">IF(JC79&lt;&gt;"",IF(ABS($F79-$G79)&gt;=PrSettings!$M$7,(ABS($F79-$G79-IZ79+JA79)&lt;=1)*1,IF(AND(JC79,$F79=$G79,$F79&gt;=PrSettings!$M$6),(ABS(IZ79-$F79)&lt;=1)*1,IF(AND(JC79,$F79+$G79&gt;=PrSettings!$M$8),(ABS(IZ79-$F79)+ABS(JA79-$G79)&lt;=1)*1,""))),"")</f>
        <v/>
      </c>
      <c r="JG79" s="289"/>
      <c r="JI79" s="279" t="n">
        <f aca="false">$B79</f>
        <v>13</v>
      </c>
      <c r="JJ79" s="280" t="str">
        <f aca="false">$C79</f>
        <v>Colombia</v>
      </c>
      <c r="JK79" s="281" t="n">
        <f aca="false">$D79</f>
        <v>46</v>
      </c>
      <c r="JL79" s="280" t="str">
        <f aca="false">$E79</f>
        <v>DR Congo</v>
      </c>
      <c r="JM79" s="284"/>
      <c r="JN79" s="284"/>
      <c r="JO79" s="288"/>
      <c r="JP79" s="281" t="str">
        <f aca="false">IF(($F79&lt;&gt;"")*($G79&lt;&gt;"")*(JM79&lt;&gt;"")*(JN79&lt;&gt;""),($F79&gt;$G79)*(JM79&gt;JN79)+($F79=$G79)*(JM79=JN79)+($F79&lt;$G79)*(JM79&lt;JN79),"")</f>
        <v/>
      </c>
      <c r="JQ79" s="281" t="str">
        <f aca="false">IF((JP79&lt;&gt;""),IF(OR($F79&lt;&gt;$G79,PrSettings!$M$4="●"),(($F79-$G79)=(JM79-JN79))*1,0),"")</f>
        <v/>
      </c>
      <c r="JR79" s="281" t="str">
        <f aca="false">IF((JP79&lt;&gt;""),($F79=JM79)*($G79=JN79),"")</f>
        <v/>
      </c>
      <c r="JS79" s="281" t="str">
        <f aca="false">IF(JP79&lt;&gt;"",IF(ABS($F79-$G79)&gt;=PrSettings!$M$7,(ABS($F79-$G79-JM79+JN79)&lt;=1)*1,IF(AND(JP79,$F79=$G79,$F79&gt;=PrSettings!$M$6),(ABS(JM79-$F79)&lt;=1)*1,IF(AND(JP79,$F79+$G79&gt;=PrSettings!$M$8),(ABS(JM79-$F79)+ABS(JN79-$G79)&lt;=1)*1,""))),"")</f>
        <v/>
      </c>
      <c r="JT79" s="289"/>
      <c r="JV79" s="279" t="n">
        <f aca="false">$B79</f>
        <v>13</v>
      </c>
      <c r="JW79" s="280" t="str">
        <f aca="false">$C79</f>
        <v>Colombia</v>
      </c>
      <c r="JX79" s="281" t="n">
        <f aca="false">$D79</f>
        <v>46</v>
      </c>
      <c r="JY79" s="280" t="str">
        <f aca="false">$E79</f>
        <v>DR Congo</v>
      </c>
      <c r="JZ79" s="284"/>
      <c r="KA79" s="284"/>
      <c r="KB79" s="288"/>
      <c r="KC79" s="281" t="str">
        <f aca="false">IF(($F79&lt;&gt;"")*($G79&lt;&gt;"")*(JZ79&lt;&gt;"")*(KA79&lt;&gt;""),($F79&gt;$G79)*(JZ79&gt;KA79)+($F79=$G79)*(JZ79=KA79)+($F79&lt;$G79)*(JZ79&lt;KA79),"")</f>
        <v/>
      </c>
      <c r="KD79" s="281" t="str">
        <f aca="false">IF((KC79&lt;&gt;""),IF(OR($F79&lt;&gt;$G79,PrSettings!$M$4="●"),(($F79-$G79)=(JZ79-KA79))*1,0),"")</f>
        <v/>
      </c>
      <c r="KE79" s="281" t="str">
        <f aca="false">IF((KC79&lt;&gt;""),($F79=JZ79)*($G79=KA79),"")</f>
        <v/>
      </c>
      <c r="KF79" s="281" t="str">
        <f aca="false">IF(KC79&lt;&gt;"",IF(ABS($F79-$G79)&gt;=PrSettings!$M$7,(ABS($F79-$G79-JZ79+KA79)&lt;=1)*1,IF(AND(KC79,$F79=$G79,$F79&gt;=PrSettings!$M$6),(ABS(JZ79-$F79)&lt;=1)*1,IF(AND(KC79,$F79+$G79&gt;=PrSettings!$M$8),(ABS(JZ79-$F79)+ABS(KA79-$G79)&lt;=1)*1,""))),"")</f>
        <v/>
      </c>
      <c r="KG79" s="289"/>
      <c r="KI79" s="279" t="n">
        <f aca="false">$B79</f>
        <v>13</v>
      </c>
      <c r="KJ79" s="280" t="str">
        <f aca="false">$C79</f>
        <v>Colombia</v>
      </c>
      <c r="KK79" s="281" t="n">
        <f aca="false">$D79</f>
        <v>46</v>
      </c>
      <c r="KL79" s="280" t="str">
        <f aca="false">$E79</f>
        <v>DR Congo</v>
      </c>
      <c r="KM79" s="284"/>
      <c r="KN79" s="284"/>
      <c r="KO79" s="288"/>
      <c r="KP79" s="281" t="str">
        <f aca="false">IF(($F79&lt;&gt;"")*($G79&lt;&gt;"")*(KM79&lt;&gt;"")*(KN79&lt;&gt;""),($F79&gt;$G79)*(KM79&gt;KN79)+($F79=$G79)*(KM79=KN79)+($F79&lt;$G79)*(KM79&lt;KN79),"")</f>
        <v/>
      </c>
      <c r="KQ79" s="281" t="str">
        <f aca="false">IF((KP79&lt;&gt;""),IF(OR($F79&lt;&gt;$G79,PrSettings!$M$4="●"),(($F79-$G79)=(KM79-KN79))*1,0),"")</f>
        <v/>
      </c>
      <c r="KR79" s="281" t="str">
        <f aca="false">IF((KP79&lt;&gt;""),($F79=KM79)*($G79=KN79),"")</f>
        <v/>
      </c>
      <c r="KS79" s="281" t="str">
        <f aca="false">IF(KP79&lt;&gt;"",IF(ABS($F79-$G79)&gt;=PrSettings!$M$7,(ABS($F79-$G79-KM79+KN79)&lt;=1)*1,IF(AND(KP79,$F79=$G79,$F79&gt;=PrSettings!$M$6),(ABS(KM79-$F79)&lt;=1)*1,IF(AND(KP79,$F79+$G79&gt;=PrSettings!$M$8),(ABS(KM79-$F79)+ABS(KN79-$G79)&lt;=1)*1,""))),"")</f>
        <v/>
      </c>
      <c r="KT79" s="289"/>
      <c r="KV79" s="279" t="n">
        <f aca="false">$B79</f>
        <v>13</v>
      </c>
      <c r="KW79" s="280" t="str">
        <f aca="false">$C79</f>
        <v>Colombia</v>
      </c>
      <c r="KX79" s="281" t="n">
        <f aca="false">$D79</f>
        <v>46</v>
      </c>
      <c r="KY79" s="280" t="str">
        <f aca="false">$E79</f>
        <v>DR Congo</v>
      </c>
      <c r="KZ79" s="284"/>
      <c r="LA79" s="284"/>
      <c r="LB79" s="288"/>
      <c r="LC79" s="281" t="str">
        <f aca="false">IF(($F79&lt;&gt;"")*($G79&lt;&gt;"")*(KZ79&lt;&gt;"")*(LA79&lt;&gt;""),($F79&gt;$G79)*(KZ79&gt;LA79)+($F79=$G79)*(KZ79=LA79)+($F79&lt;$G79)*(KZ79&lt;LA79),"")</f>
        <v/>
      </c>
      <c r="LD79" s="281" t="str">
        <f aca="false">IF((LC79&lt;&gt;""),IF(OR($F79&lt;&gt;$G79,PrSettings!$M$4="●"),(($F79-$G79)=(KZ79-LA79))*1,0),"")</f>
        <v/>
      </c>
      <c r="LE79" s="281" t="str">
        <f aca="false">IF((LC79&lt;&gt;""),($F79=KZ79)*($G79=LA79),"")</f>
        <v/>
      </c>
      <c r="LF79" s="281" t="str">
        <f aca="false">IF(LC79&lt;&gt;"",IF(ABS($F79-$G79)&gt;=PrSettings!$M$7,(ABS($F79-$G79-KZ79+LA79)&lt;=1)*1,IF(AND(LC79,$F79=$G79,$F79&gt;=PrSettings!$M$6),(ABS(KZ79-$F79)&lt;=1)*1,IF(AND(LC79,$F79+$G79&gt;=PrSettings!$M$8),(ABS(KZ79-$F79)+ABS(LA79-$G79)&lt;=1)*1,""))),"")</f>
        <v/>
      </c>
      <c r="LG79" s="289"/>
      <c r="LI79" s="279" t="n">
        <f aca="false">$B79</f>
        <v>13</v>
      </c>
      <c r="LJ79" s="280" t="str">
        <f aca="false">$C79</f>
        <v>Colombia</v>
      </c>
      <c r="LK79" s="281" t="n">
        <f aca="false">$D79</f>
        <v>46</v>
      </c>
      <c r="LL79" s="280" t="str">
        <f aca="false">$E79</f>
        <v>DR Congo</v>
      </c>
      <c r="LM79" s="284"/>
      <c r="LN79" s="284"/>
      <c r="LO79" s="288"/>
      <c r="LP79" s="281" t="str">
        <f aca="false">IF(($F79&lt;&gt;"")*($G79&lt;&gt;"")*(LM79&lt;&gt;"")*(LN79&lt;&gt;""),($F79&gt;$G79)*(LM79&gt;LN79)+($F79=$G79)*(LM79=LN79)+($F79&lt;$G79)*(LM79&lt;LN79),"")</f>
        <v/>
      </c>
      <c r="LQ79" s="281" t="str">
        <f aca="false">IF((LP79&lt;&gt;""),IF(OR($F79&lt;&gt;$G79,PrSettings!$M$4="●"),(($F79-$G79)=(LM79-LN79))*1,0),"")</f>
        <v/>
      </c>
      <c r="LR79" s="281" t="str">
        <f aca="false">IF((LP79&lt;&gt;""),($F79=LM79)*($G79=LN79),"")</f>
        <v/>
      </c>
      <c r="LS79" s="281" t="str">
        <f aca="false">IF(LP79&lt;&gt;"",IF(ABS($F79-$G79)&gt;=PrSettings!$M$7,(ABS($F79-$G79-LM79+LN79)&lt;=1)*1,IF(AND(LP79,$F79=$G79,$F79&gt;=PrSettings!$M$6),(ABS(LM79-$F79)&lt;=1)*1,IF(AND(LP79,$F79+$G79&gt;=PrSettings!$M$8),(ABS(LM79-$F79)+ABS(LN79-$G79)&lt;=1)*1,""))),"")</f>
        <v/>
      </c>
      <c r="LT79" s="289"/>
      <c r="LV79" s="279" t="n">
        <f aca="false">$B79</f>
        <v>13</v>
      </c>
      <c r="LW79" s="280" t="str">
        <f aca="false">$C79</f>
        <v>Colombia</v>
      </c>
      <c r="LX79" s="281" t="n">
        <f aca="false">$D79</f>
        <v>46</v>
      </c>
      <c r="LY79" s="280" t="str">
        <f aca="false">$E79</f>
        <v>DR Congo</v>
      </c>
      <c r="LZ79" s="284"/>
      <c r="MA79" s="284"/>
      <c r="MB79" s="288"/>
      <c r="MC79" s="281" t="str">
        <f aca="false">IF(($F79&lt;&gt;"")*($G79&lt;&gt;"")*(LZ79&lt;&gt;"")*(MA79&lt;&gt;""),($F79&gt;$G79)*(LZ79&gt;MA79)+($F79=$G79)*(LZ79=MA79)+($F79&lt;$G79)*(LZ79&lt;MA79),"")</f>
        <v/>
      </c>
      <c r="MD79" s="281" t="str">
        <f aca="false">IF((MC79&lt;&gt;""),IF(OR($F79&lt;&gt;$G79,PrSettings!$M$4="●"),(($F79-$G79)=(LZ79-MA79))*1,0),"")</f>
        <v/>
      </c>
      <c r="ME79" s="281" t="str">
        <f aca="false">IF((MC79&lt;&gt;""),($F79=LZ79)*($G79=MA79),"")</f>
        <v/>
      </c>
      <c r="MF79" s="281" t="str">
        <f aca="false">IF(MC79&lt;&gt;"",IF(ABS($F79-$G79)&gt;=PrSettings!$M$7,(ABS($F79-$G79-LZ79+MA79)&lt;=1)*1,IF(AND(MC79,$F79=$G79,$F79&gt;=PrSettings!$M$6),(ABS(LZ79-$F79)&lt;=1)*1,IF(AND(MC79,$F79+$G79&gt;=PrSettings!$M$8),(ABS(LZ79-$F79)+ABS(MA79-$G79)&lt;=1)*1,""))),"")</f>
        <v/>
      </c>
      <c r="MG79" s="289"/>
    </row>
    <row r="80" customFormat="false" ht="15.75" hidden="false" customHeight="false" outlineLevel="0" collapsed="false">
      <c r="B80" s="279" t="n">
        <f aca="false">INDEX(Groups!$C$7:$C$65,MATCH(C80,Groups!$D$7:$D$65,0))</f>
        <v>13</v>
      </c>
      <c r="C80" s="280" t="str">
        <f aca="false">CalcK!$P$26</f>
        <v>Colombia</v>
      </c>
      <c r="D80" s="281" t="n">
        <f aca="false">INDEX(Groups!$C$7:$C$65,MATCH(E80,Groups!$D$7:$D$65,0))</f>
        <v>5</v>
      </c>
      <c r="E80" s="280" t="str">
        <f aca="false">CalcK!$Q$26</f>
        <v>Portugal</v>
      </c>
      <c r="F80" s="282" t="n">
        <f aca="false">CalcK!$R$26</f>
        <v>1</v>
      </c>
      <c r="G80" s="283" t="n">
        <f aca="false">CalcK!$S$26</f>
        <v>2</v>
      </c>
      <c r="I80" s="279" t="n">
        <f aca="false">$B80</f>
        <v>13</v>
      </c>
      <c r="J80" s="280" t="str">
        <f aca="false">$C80</f>
        <v>Colombia</v>
      </c>
      <c r="K80" s="281" t="n">
        <f aca="false">$D80</f>
        <v>5</v>
      </c>
      <c r="L80" s="280" t="str">
        <f aca="false">$E80</f>
        <v>Portugal</v>
      </c>
      <c r="M80" s="284"/>
      <c r="N80" s="284"/>
      <c r="O80" s="288"/>
      <c r="P80" s="281" t="str">
        <f aca="false">IF(($F80&lt;&gt;"")*($G80&lt;&gt;"")*(M80&lt;&gt;"")*(N80&lt;&gt;""),($F80&gt;$G80)*(M80&gt;N80)+($F80=$G80)*(M80=N80)+($F80&lt;$G80)*(M80&lt;N80),"")</f>
        <v/>
      </c>
      <c r="Q80" s="281" t="str">
        <f aca="false">IF((P80&lt;&gt;""),IF(OR($F80&lt;&gt;$G80,PrSettings!$M$4="●"),(($F80-$G80)=(M80-N80))*1,0),"")</f>
        <v/>
      </c>
      <c r="R80" s="281" t="str">
        <f aca="false">IF((P80&lt;&gt;""),($F80=M80)*($G80=N80),"")</f>
        <v/>
      </c>
      <c r="S80" s="281" t="str">
        <f aca="false">IF(P80&lt;&gt;"",IF(ABS($F80-$G80)&gt;=PrSettings!$M$7,(ABS($F80-$G80-M80+N80)&lt;=1)*1,IF(AND(P80,$F80=$G80,$F80&gt;=PrSettings!$M$6),(ABS(M80-$F80)&lt;=1)*1,IF(AND(P80,$F80+$G80&gt;=PrSettings!$M$8),(ABS(M80-$F80)+ABS(N80-$G80)&lt;=1)*1,""))),"")</f>
        <v/>
      </c>
      <c r="T80" s="289"/>
      <c r="V80" s="279" t="n">
        <f aca="false">$B80</f>
        <v>13</v>
      </c>
      <c r="W80" s="280" t="str">
        <f aca="false">$C80</f>
        <v>Colombia</v>
      </c>
      <c r="X80" s="281" t="n">
        <f aca="false">$D80</f>
        <v>5</v>
      </c>
      <c r="Y80" s="280" t="str">
        <f aca="false">$E80</f>
        <v>Portugal</v>
      </c>
      <c r="Z80" s="284"/>
      <c r="AA80" s="284"/>
      <c r="AB80" s="288"/>
      <c r="AC80" s="281" t="str">
        <f aca="false">IF(($F80&lt;&gt;"")*($G80&lt;&gt;"")*(Z80&lt;&gt;"")*(AA80&lt;&gt;""),($F80&gt;$G80)*(Z80&gt;AA80)+($F80=$G80)*(Z80=AA80)+($F80&lt;$G80)*(Z80&lt;AA80),"")</f>
        <v/>
      </c>
      <c r="AD80" s="281" t="str">
        <f aca="false">IF((AC80&lt;&gt;""),IF(OR($F80&lt;&gt;$G80,PrSettings!$M$4="●"),(($F80-$G80)=(Z80-AA80))*1,0),"")</f>
        <v/>
      </c>
      <c r="AE80" s="281" t="str">
        <f aca="false">IF((AC80&lt;&gt;""),($F80=Z80)*($G80=AA80),"")</f>
        <v/>
      </c>
      <c r="AF80" s="281" t="str">
        <f aca="false">IF(AC80&lt;&gt;"",IF(ABS($F80-$G80)&gt;=PrSettings!$M$7,(ABS($F80-$G80-Z80+AA80)&lt;=1)*1,IF(AND(AC80,$F80=$G80,$F80&gt;=PrSettings!$M$6),(ABS(Z80-$F80)&lt;=1)*1,IF(AND(AC80,$F80+$G80&gt;=PrSettings!$M$8),(ABS(Z80-$F80)+ABS(AA80-$G80)&lt;=1)*1,""))),"")</f>
        <v/>
      </c>
      <c r="AG80" s="289"/>
      <c r="AI80" s="279" t="n">
        <f aca="false">$B80</f>
        <v>13</v>
      </c>
      <c r="AJ80" s="280" t="str">
        <f aca="false">$C80</f>
        <v>Colombia</v>
      </c>
      <c r="AK80" s="281" t="n">
        <f aca="false">$D80</f>
        <v>5</v>
      </c>
      <c r="AL80" s="280" t="str">
        <f aca="false">$E80</f>
        <v>Portugal</v>
      </c>
      <c r="AM80" s="284"/>
      <c r="AN80" s="284"/>
      <c r="AO80" s="288"/>
      <c r="AP80" s="281" t="str">
        <f aca="false">IF(($F80&lt;&gt;"")*($G80&lt;&gt;"")*(AM80&lt;&gt;"")*(AN80&lt;&gt;""),($F80&gt;$G80)*(AM80&gt;AN80)+($F80=$G80)*(AM80=AN80)+($F80&lt;$G80)*(AM80&lt;AN80),"")</f>
        <v/>
      </c>
      <c r="AQ80" s="281" t="str">
        <f aca="false">IF((AP80&lt;&gt;""),IF(OR($F80&lt;&gt;$G80,PrSettings!$M$4="●"),(($F80-$G80)=(AM80-AN80))*1,0),"")</f>
        <v/>
      </c>
      <c r="AR80" s="281" t="str">
        <f aca="false">IF((AP80&lt;&gt;""),($F80=AM80)*($G80=AN80),"")</f>
        <v/>
      </c>
      <c r="AS80" s="281" t="str">
        <f aca="false">IF(AP80&lt;&gt;"",IF(ABS($F80-$G80)&gt;=PrSettings!$M$7,(ABS($F80-$G80-AM80+AN80)&lt;=1)*1,IF(AND(AP80,$F80=$G80,$F80&gt;=PrSettings!$M$6),(ABS(AM80-$F80)&lt;=1)*1,IF(AND(AP80,$F80+$G80&gt;=PrSettings!$M$8),(ABS(AM80-$F80)+ABS(AN80-$G80)&lt;=1)*1,""))),"")</f>
        <v/>
      </c>
      <c r="AT80" s="289"/>
      <c r="AV80" s="279" t="n">
        <f aca="false">$B80</f>
        <v>13</v>
      </c>
      <c r="AW80" s="280" t="str">
        <f aca="false">$C80</f>
        <v>Colombia</v>
      </c>
      <c r="AX80" s="281" t="n">
        <f aca="false">$D80</f>
        <v>5</v>
      </c>
      <c r="AY80" s="280" t="str">
        <f aca="false">$E80</f>
        <v>Portugal</v>
      </c>
      <c r="AZ80" s="284"/>
      <c r="BA80" s="284"/>
      <c r="BB80" s="288"/>
      <c r="BC80" s="281" t="str">
        <f aca="false">IF(($F80&lt;&gt;"")*($G80&lt;&gt;"")*(AZ80&lt;&gt;"")*(BA80&lt;&gt;""),($F80&gt;$G80)*(AZ80&gt;BA80)+($F80=$G80)*(AZ80=BA80)+($F80&lt;$G80)*(AZ80&lt;BA80),"")</f>
        <v/>
      </c>
      <c r="BD80" s="281" t="str">
        <f aca="false">IF((BC80&lt;&gt;""),IF(OR($F80&lt;&gt;$G80,PrSettings!$M$4="●"),(($F80-$G80)=(AZ80-BA80))*1,0),"")</f>
        <v/>
      </c>
      <c r="BE80" s="281" t="str">
        <f aca="false">IF((BC80&lt;&gt;""),($F80=AZ80)*($G80=BA80),"")</f>
        <v/>
      </c>
      <c r="BF80" s="281" t="str">
        <f aca="false">IF(BC80&lt;&gt;"",IF(ABS($F80-$G80)&gt;=PrSettings!$M$7,(ABS($F80-$G80-AZ80+BA80)&lt;=1)*1,IF(AND(BC80,$F80=$G80,$F80&gt;=PrSettings!$M$6),(ABS(AZ80-$F80)&lt;=1)*1,IF(AND(BC80,$F80+$G80&gt;=PrSettings!$M$8),(ABS(AZ80-$F80)+ABS(BA80-$G80)&lt;=1)*1,""))),"")</f>
        <v/>
      </c>
      <c r="BG80" s="289"/>
      <c r="BI80" s="279" t="n">
        <f aca="false">$B80</f>
        <v>13</v>
      </c>
      <c r="BJ80" s="280" t="str">
        <f aca="false">$C80</f>
        <v>Colombia</v>
      </c>
      <c r="BK80" s="281" t="n">
        <f aca="false">$D80</f>
        <v>5</v>
      </c>
      <c r="BL80" s="280" t="str">
        <f aca="false">$E80</f>
        <v>Portugal</v>
      </c>
      <c r="BM80" s="284"/>
      <c r="BN80" s="284"/>
      <c r="BO80" s="288"/>
      <c r="BP80" s="281" t="str">
        <f aca="false">IF(($F80&lt;&gt;"")*($G80&lt;&gt;"")*(BM80&lt;&gt;"")*(BN80&lt;&gt;""),($F80&gt;$G80)*(BM80&gt;BN80)+($F80=$G80)*(BM80=BN80)+($F80&lt;$G80)*(BM80&lt;BN80),"")</f>
        <v/>
      </c>
      <c r="BQ80" s="281" t="str">
        <f aca="false">IF((BP80&lt;&gt;""),IF(OR($F80&lt;&gt;$G80,PrSettings!$M$4="●"),(($F80-$G80)=(BM80-BN80))*1,0),"")</f>
        <v/>
      </c>
      <c r="BR80" s="281" t="str">
        <f aca="false">IF((BP80&lt;&gt;""),($F80=BM80)*($G80=BN80),"")</f>
        <v/>
      </c>
      <c r="BS80" s="281" t="str">
        <f aca="false">IF(BP80&lt;&gt;"",IF(ABS($F80-$G80)&gt;=PrSettings!$M$7,(ABS($F80-$G80-BM80+BN80)&lt;=1)*1,IF(AND(BP80,$F80=$G80,$F80&gt;=PrSettings!$M$6),(ABS(BM80-$F80)&lt;=1)*1,IF(AND(BP80,$F80+$G80&gt;=PrSettings!$M$8),(ABS(BM80-$F80)+ABS(BN80-$G80)&lt;=1)*1,""))),"")</f>
        <v/>
      </c>
      <c r="BT80" s="289"/>
      <c r="BV80" s="279" t="n">
        <f aca="false">$B80</f>
        <v>13</v>
      </c>
      <c r="BW80" s="280" t="str">
        <f aca="false">$C80</f>
        <v>Colombia</v>
      </c>
      <c r="BX80" s="281" t="n">
        <f aca="false">$D80</f>
        <v>5</v>
      </c>
      <c r="BY80" s="280" t="str">
        <f aca="false">$E80</f>
        <v>Portugal</v>
      </c>
      <c r="BZ80" s="284"/>
      <c r="CA80" s="284"/>
      <c r="CB80" s="288"/>
      <c r="CC80" s="281" t="str">
        <f aca="false">IF(($F80&lt;&gt;"")*($G80&lt;&gt;"")*(BZ80&lt;&gt;"")*(CA80&lt;&gt;""),($F80&gt;$G80)*(BZ80&gt;CA80)+($F80=$G80)*(BZ80=CA80)+($F80&lt;$G80)*(BZ80&lt;CA80),"")</f>
        <v/>
      </c>
      <c r="CD80" s="281" t="str">
        <f aca="false">IF((CC80&lt;&gt;""),IF(OR($F80&lt;&gt;$G80,PrSettings!$M$4="●"),(($F80-$G80)=(BZ80-CA80))*1,0),"")</f>
        <v/>
      </c>
      <c r="CE80" s="281" t="str">
        <f aca="false">IF((CC80&lt;&gt;""),($F80=BZ80)*($G80=CA80),"")</f>
        <v/>
      </c>
      <c r="CF80" s="281" t="str">
        <f aca="false">IF(CC80&lt;&gt;"",IF(ABS($F80-$G80)&gt;=PrSettings!$M$7,(ABS($F80-$G80-BZ80+CA80)&lt;=1)*1,IF(AND(CC80,$F80=$G80,$F80&gt;=PrSettings!$M$6),(ABS(BZ80-$F80)&lt;=1)*1,IF(AND(CC80,$F80+$G80&gt;=PrSettings!$M$8),(ABS(BZ80-$F80)+ABS(CA80-$G80)&lt;=1)*1,""))),"")</f>
        <v/>
      </c>
      <c r="CG80" s="289"/>
      <c r="CI80" s="279" t="n">
        <f aca="false">$B80</f>
        <v>13</v>
      </c>
      <c r="CJ80" s="280" t="str">
        <f aca="false">$C80</f>
        <v>Colombia</v>
      </c>
      <c r="CK80" s="281" t="n">
        <f aca="false">$D80</f>
        <v>5</v>
      </c>
      <c r="CL80" s="280" t="str">
        <f aca="false">$E80</f>
        <v>Portugal</v>
      </c>
      <c r="CM80" s="284"/>
      <c r="CN80" s="284"/>
      <c r="CO80" s="288"/>
      <c r="CP80" s="281" t="str">
        <f aca="false">IF(($F80&lt;&gt;"")*($G80&lt;&gt;"")*(CM80&lt;&gt;"")*(CN80&lt;&gt;""),($F80&gt;$G80)*(CM80&gt;CN80)+($F80=$G80)*(CM80=CN80)+($F80&lt;$G80)*(CM80&lt;CN80),"")</f>
        <v/>
      </c>
      <c r="CQ80" s="281" t="str">
        <f aca="false">IF((CP80&lt;&gt;""),IF(OR($F80&lt;&gt;$G80,PrSettings!$M$4="●"),(($F80-$G80)=(CM80-CN80))*1,0),"")</f>
        <v/>
      </c>
      <c r="CR80" s="281" t="str">
        <f aca="false">IF((CP80&lt;&gt;""),($F80=CM80)*($G80=CN80),"")</f>
        <v/>
      </c>
      <c r="CS80" s="281" t="str">
        <f aca="false">IF(CP80&lt;&gt;"",IF(ABS($F80-$G80)&gt;=PrSettings!$M$7,(ABS($F80-$G80-CM80+CN80)&lt;=1)*1,IF(AND(CP80,$F80=$G80,$F80&gt;=PrSettings!$M$6),(ABS(CM80-$F80)&lt;=1)*1,IF(AND(CP80,$F80+$G80&gt;=PrSettings!$M$8),(ABS(CM80-$F80)+ABS(CN80-$G80)&lt;=1)*1,""))),"")</f>
        <v/>
      </c>
      <c r="CT80" s="289"/>
      <c r="CV80" s="279" t="n">
        <f aca="false">$B80</f>
        <v>13</v>
      </c>
      <c r="CW80" s="280" t="str">
        <f aca="false">$C80</f>
        <v>Colombia</v>
      </c>
      <c r="CX80" s="281" t="n">
        <f aca="false">$D80</f>
        <v>5</v>
      </c>
      <c r="CY80" s="280" t="str">
        <f aca="false">$E80</f>
        <v>Portugal</v>
      </c>
      <c r="CZ80" s="284"/>
      <c r="DA80" s="284"/>
      <c r="DB80" s="288"/>
      <c r="DC80" s="281" t="str">
        <f aca="false">IF(($F80&lt;&gt;"")*($G80&lt;&gt;"")*(CZ80&lt;&gt;"")*(DA80&lt;&gt;""),($F80&gt;$G80)*(CZ80&gt;DA80)+($F80=$G80)*(CZ80=DA80)+($F80&lt;$G80)*(CZ80&lt;DA80),"")</f>
        <v/>
      </c>
      <c r="DD80" s="281" t="str">
        <f aca="false">IF((DC80&lt;&gt;""),IF(OR($F80&lt;&gt;$G80,PrSettings!$M$4="●"),(($F80-$G80)=(CZ80-DA80))*1,0),"")</f>
        <v/>
      </c>
      <c r="DE80" s="281" t="str">
        <f aca="false">IF((DC80&lt;&gt;""),($F80=CZ80)*($G80=DA80),"")</f>
        <v/>
      </c>
      <c r="DF80" s="281" t="str">
        <f aca="false">IF(DC80&lt;&gt;"",IF(ABS($F80-$G80)&gt;=PrSettings!$M$7,(ABS($F80-$G80-CZ80+DA80)&lt;=1)*1,IF(AND(DC80,$F80=$G80,$F80&gt;=PrSettings!$M$6),(ABS(CZ80-$F80)&lt;=1)*1,IF(AND(DC80,$F80+$G80&gt;=PrSettings!$M$8),(ABS(CZ80-$F80)+ABS(DA80-$G80)&lt;=1)*1,""))),"")</f>
        <v/>
      </c>
      <c r="DG80" s="289"/>
      <c r="DI80" s="279" t="n">
        <f aca="false">$B80</f>
        <v>13</v>
      </c>
      <c r="DJ80" s="280" t="str">
        <f aca="false">$C80</f>
        <v>Colombia</v>
      </c>
      <c r="DK80" s="281" t="n">
        <f aca="false">$D80</f>
        <v>5</v>
      </c>
      <c r="DL80" s="280" t="str">
        <f aca="false">$E80</f>
        <v>Portugal</v>
      </c>
      <c r="DM80" s="284"/>
      <c r="DN80" s="284"/>
      <c r="DO80" s="288"/>
      <c r="DP80" s="281" t="str">
        <f aca="false">IF(($F80&lt;&gt;"")*($G80&lt;&gt;"")*(DM80&lt;&gt;"")*(DN80&lt;&gt;""),($F80&gt;$G80)*(DM80&gt;DN80)+($F80=$G80)*(DM80=DN80)+($F80&lt;$G80)*(DM80&lt;DN80),"")</f>
        <v/>
      </c>
      <c r="DQ80" s="281" t="str">
        <f aca="false">IF((DP80&lt;&gt;""),IF(OR($F80&lt;&gt;$G80,PrSettings!$M$4="●"),(($F80-$G80)=(DM80-DN80))*1,0),"")</f>
        <v/>
      </c>
      <c r="DR80" s="281" t="str">
        <f aca="false">IF((DP80&lt;&gt;""),($F80=DM80)*($G80=DN80),"")</f>
        <v/>
      </c>
      <c r="DS80" s="281" t="str">
        <f aca="false">IF(DP80&lt;&gt;"",IF(ABS($F80-$G80)&gt;=PrSettings!$M$7,(ABS($F80-$G80-DM80+DN80)&lt;=1)*1,IF(AND(DP80,$F80=$G80,$F80&gt;=PrSettings!$M$6),(ABS(DM80-$F80)&lt;=1)*1,IF(AND(DP80,$F80+$G80&gt;=PrSettings!$M$8),(ABS(DM80-$F80)+ABS(DN80-$G80)&lt;=1)*1,""))),"")</f>
        <v/>
      </c>
      <c r="DT80" s="289"/>
      <c r="DV80" s="279" t="n">
        <f aca="false">$B80</f>
        <v>13</v>
      </c>
      <c r="DW80" s="280" t="str">
        <f aca="false">$C80</f>
        <v>Colombia</v>
      </c>
      <c r="DX80" s="281" t="n">
        <f aca="false">$D80</f>
        <v>5</v>
      </c>
      <c r="DY80" s="280" t="str">
        <f aca="false">$E80</f>
        <v>Portugal</v>
      </c>
      <c r="DZ80" s="284"/>
      <c r="EA80" s="284"/>
      <c r="EB80" s="288"/>
      <c r="EC80" s="281" t="str">
        <f aca="false">IF(($F80&lt;&gt;"")*($G80&lt;&gt;"")*(DZ80&lt;&gt;"")*(EA80&lt;&gt;""),($F80&gt;$G80)*(DZ80&gt;EA80)+($F80=$G80)*(DZ80=EA80)+($F80&lt;$G80)*(DZ80&lt;EA80),"")</f>
        <v/>
      </c>
      <c r="ED80" s="281" t="str">
        <f aca="false">IF((EC80&lt;&gt;""),IF(OR($F80&lt;&gt;$G80,PrSettings!$M$4="●"),(($F80-$G80)=(DZ80-EA80))*1,0),"")</f>
        <v/>
      </c>
      <c r="EE80" s="281" t="str">
        <f aca="false">IF((EC80&lt;&gt;""),($F80=DZ80)*($G80=EA80),"")</f>
        <v/>
      </c>
      <c r="EF80" s="281" t="str">
        <f aca="false">IF(EC80&lt;&gt;"",IF(ABS($F80-$G80)&gt;=PrSettings!$M$7,(ABS($F80-$G80-DZ80+EA80)&lt;=1)*1,IF(AND(EC80,$F80=$G80,$F80&gt;=PrSettings!$M$6),(ABS(DZ80-$F80)&lt;=1)*1,IF(AND(EC80,$F80+$G80&gt;=PrSettings!$M$8),(ABS(DZ80-$F80)+ABS(EA80-$G80)&lt;=1)*1,""))),"")</f>
        <v/>
      </c>
      <c r="EG80" s="289"/>
      <c r="EI80" s="279" t="n">
        <f aca="false">$B80</f>
        <v>13</v>
      </c>
      <c r="EJ80" s="280" t="str">
        <f aca="false">$C80</f>
        <v>Colombia</v>
      </c>
      <c r="EK80" s="281" t="n">
        <f aca="false">$D80</f>
        <v>5</v>
      </c>
      <c r="EL80" s="280" t="str">
        <f aca="false">$E80</f>
        <v>Portugal</v>
      </c>
      <c r="EM80" s="284"/>
      <c r="EN80" s="284"/>
      <c r="EO80" s="288"/>
      <c r="EP80" s="281" t="str">
        <f aca="false">IF(($F80&lt;&gt;"")*($G80&lt;&gt;"")*(EM80&lt;&gt;"")*(EN80&lt;&gt;""),($F80&gt;$G80)*(EM80&gt;EN80)+($F80=$G80)*(EM80=EN80)+($F80&lt;$G80)*(EM80&lt;EN80),"")</f>
        <v/>
      </c>
      <c r="EQ80" s="281" t="str">
        <f aca="false">IF((EP80&lt;&gt;""),IF(OR($F80&lt;&gt;$G80,PrSettings!$M$4="●"),(($F80-$G80)=(EM80-EN80))*1,0),"")</f>
        <v/>
      </c>
      <c r="ER80" s="281" t="str">
        <f aca="false">IF((EP80&lt;&gt;""),($F80=EM80)*($G80=EN80),"")</f>
        <v/>
      </c>
      <c r="ES80" s="281" t="str">
        <f aca="false">IF(EP80&lt;&gt;"",IF(ABS($F80-$G80)&gt;=PrSettings!$M$7,(ABS($F80-$G80-EM80+EN80)&lt;=1)*1,IF(AND(EP80,$F80=$G80,$F80&gt;=PrSettings!$M$6),(ABS(EM80-$F80)&lt;=1)*1,IF(AND(EP80,$F80+$G80&gt;=PrSettings!$M$8),(ABS(EM80-$F80)+ABS(EN80-$G80)&lt;=1)*1,""))),"")</f>
        <v/>
      </c>
      <c r="ET80" s="289"/>
      <c r="EV80" s="279" t="n">
        <f aca="false">$B80</f>
        <v>13</v>
      </c>
      <c r="EW80" s="280" t="str">
        <f aca="false">$C80</f>
        <v>Colombia</v>
      </c>
      <c r="EX80" s="281" t="n">
        <f aca="false">$D80</f>
        <v>5</v>
      </c>
      <c r="EY80" s="280" t="str">
        <f aca="false">$E80</f>
        <v>Portugal</v>
      </c>
      <c r="EZ80" s="284"/>
      <c r="FA80" s="284"/>
      <c r="FB80" s="288"/>
      <c r="FC80" s="281" t="str">
        <f aca="false">IF(($F80&lt;&gt;"")*($G80&lt;&gt;"")*(EZ80&lt;&gt;"")*(FA80&lt;&gt;""),($F80&gt;$G80)*(EZ80&gt;FA80)+($F80=$G80)*(EZ80=FA80)+($F80&lt;$G80)*(EZ80&lt;FA80),"")</f>
        <v/>
      </c>
      <c r="FD80" s="281" t="str">
        <f aca="false">IF((FC80&lt;&gt;""),IF(OR($F80&lt;&gt;$G80,PrSettings!$M$4="●"),(($F80-$G80)=(EZ80-FA80))*1,0),"")</f>
        <v/>
      </c>
      <c r="FE80" s="281" t="str">
        <f aca="false">IF((FC80&lt;&gt;""),($F80=EZ80)*($G80=FA80),"")</f>
        <v/>
      </c>
      <c r="FF80" s="281" t="str">
        <f aca="false">IF(FC80&lt;&gt;"",IF(ABS($F80-$G80)&gt;=PrSettings!$M$7,(ABS($F80-$G80-EZ80+FA80)&lt;=1)*1,IF(AND(FC80,$F80=$G80,$F80&gt;=PrSettings!$M$6),(ABS(EZ80-$F80)&lt;=1)*1,IF(AND(FC80,$F80+$G80&gt;=PrSettings!$M$8),(ABS(EZ80-$F80)+ABS(FA80-$G80)&lt;=1)*1,""))),"")</f>
        <v/>
      </c>
      <c r="FG80" s="289"/>
      <c r="FI80" s="279" t="n">
        <f aca="false">$B80</f>
        <v>13</v>
      </c>
      <c r="FJ80" s="280" t="str">
        <f aca="false">$C80</f>
        <v>Colombia</v>
      </c>
      <c r="FK80" s="281" t="n">
        <f aca="false">$D80</f>
        <v>5</v>
      </c>
      <c r="FL80" s="280" t="str">
        <f aca="false">$E80</f>
        <v>Portugal</v>
      </c>
      <c r="FM80" s="284"/>
      <c r="FN80" s="284"/>
      <c r="FO80" s="288"/>
      <c r="FP80" s="281" t="str">
        <f aca="false">IF(($F80&lt;&gt;"")*($G80&lt;&gt;"")*(FM80&lt;&gt;"")*(FN80&lt;&gt;""),($F80&gt;$G80)*(FM80&gt;FN80)+($F80=$G80)*(FM80=FN80)+($F80&lt;$G80)*(FM80&lt;FN80),"")</f>
        <v/>
      </c>
      <c r="FQ80" s="281" t="str">
        <f aca="false">IF((FP80&lt;&gt;""),IF(OR($F80&lt;&gt;$G80,PrSettings!$M$4="●"),(($F80-$G80)=(FM80-FN80))*1,0),"")</f>
        <v/>
      </c>
      <c r="FR80" s="281" t="str">
        <f aca="false">IF((FP80&lt;&gt;""),($F80=FM80)*($G80=FN80),"")</f>
        <v/>
      </c>
      <c r="FS80" s="281" t="str">
        <f aca="false">IF(FP80&lt;&gt;"",IF(ABS($F80-$G80)&gt;=PrSettings!$M$7,(ABS($F80-$G80-FM80+FN80)&lt;=1)*1,IF(AND(FP80,$F80=$G80,$F80&gt;=PrSettings!$M$6),(ABS(FM80-$F80)&lt;=1)*1,IF(AND(FP80,$F80+$G80&gt;=PrSettings!$M$8),(ABS(FM80-$F80)+ABS(FN80-$G80)&lt;=1)*1,""))),"")</f>
        <v/>
      </c>
      <c r="FT80" s="289"/>
      <c r="FV80" s="279" t="n">
        <f aca="false">$B80</f>
        <v>13</v>
      </c>
      <c r="FW80" s="280" t="str">
        <f aca="false">$C80</f>
        <v>Colombia</v>
      </c>
      <c r="FX80" s="281" t="n">
        <f aca="false">$D80</f>
        <v>5</v>
      </c>
      <c r="FY80" s="280" t="str">
        <f aca="false">$E80</f>
        <v>Portugal</v>
      </c>
      <c r="FZ80" s="284"/>
      <c r="GA80" s="284"/>
      <c r="GB80" s="288"/>
      <c r="GC80" s="281" t="str">
        <f aca="false">IF(($F80&lt;&gt;"")*($G80&lt;&gt;"")*(FZ80&lt;&gt;"")*(GA80&lt;&gt;""),($F80&gt;$G80)*(FZ80&gt;GA80)+($F80=$G80)*(FZ80=GA80)+($F80&lt;$G80)*(FZ80&lt;GA80),"")</f>
        <v/>
      </c>
      <c r="GD80" s="281" t="str">
        <f aca="false">IF((GC80&lt;&gt;""),IF(OR($F80&lt;&gt;$G80,PrSettings!$M$4="●"),(($F80-$G80)=(FZ80-GA80))*1,0),"")</f>
        <v/>
      </c>
      <c r="GE80" s="281" t="str">
        <f aca="false">IF((GC80&lt;&gt;""),($F80=FZ80)*($G80=GA80),"")</f>
        <v/>
      </c>
      <c r="GF80" s="281" t="str">
        <f aca="false">IF(GC80&lt;&gt;"",IF(ABS($F80-$G80)&gt;=PrSettings!$M$7,(ABS($F80-$G80-FZ80+GA80)&lt;=1)*1,IF(AND(GC80,$F80=$G80,$F80&gt;=PrSettings!$M$6),(ABS(FZ80-$F80)&lt;=1)*1,IF(AND(GC80,$F80+$G80&gt;=PrSettings!$M$8),(ABS(FZ80-$F80)+ABS(GA80-$G80)&lt;=1)*1,""))),"")</f>
        <v/>
      </c>
      <c r="GG80" s="289"/>
      <c r="GI80" s="279" t="n">
        <f aca="false">$B80</f>
        <v>13</v>
      </c>
      <c r="GJ80" s="280" t="str">
        <f aca="false">$C80</f>
        <v>Colombia</v>
      </c>
      <c r="GK80" s="281" t="n">
        <f aca="false">$D80</f>
        <v>5</v>
      </c>
      <c r="GL80" s="280" t="str">
        <f aca="false">$E80</f>
        <v>Portugal</v>
      </c>
      <c r="GM80" s="284"/>
      <c r="GN80" s="284"/>
      <c r="GO80" s="288"/>
      <c r="GP80" s="281" t="str">
        <f aca="false">IF(($F80&lt;&gt;"")*($G80&lt;&gt;"")*(GM80&lt;&gt;"")*(GN80&lt;&gt;""),($F80&gt;$G80)*(GM80&gt;GN80)+($F80=$G80)*(GM80=GN80)+($F80&lt;$G80)*(GM80&lt;GN80),"")</f>
        <v/>
      </c>
      <c r="GQ80" s="281" t="str">
        <f aca="false">IF((GP80&lt;&gt;""),IF(OR($F80&lt;&gt;$G80,PrSettings!$M$4="●"),(($F80-$G80)=(GM80-GN80))*1,0),"")</f>
        <v/>
      </c>
      <c r="GR80" s="281" t="str">
        <f aca="false">IF((GP80&lt;&gt;""),($F80=GM80)*($G80=GN80),"")</f>
        <v/>
      </c>
      <c r="GS80" s="281" t="str">
        <f aca="false">IF(GP80&lt;&gt;"",IF(ABS($F80-$G80)&gt;=PrSettings!$M$7,(ABS($F80-$G80-GM80+GN80)&lt;=1)*1,IF(AND(GP80,$F80=$G80,$F80&gt;=PrSettings!$M$6),(ABS(GM80-$F80)&lt;=1)*1,IF(AND(GP80,$F80+$G80&gt;=PrSettings!$M$8),(ABS(GM80-$F80)+ABS(GN80-$G80)&lt;=1)*1,""))),"")</f>
        <v/>
      </c>
      <c r="GT80" s="289"/>
      <c r="GV80" s="279" t="n">
        <f aca="false">$B80</f>
        <v>13</v>
      </c>
      <c r="GW80" s="280" t="str">
        <f aca="false">$C80</f>
        <v>Colombia</v>
      </c>
      <c r="GX80" s="281" t="n">
        <f aca="false">$D80</f>
        <v>5</v>
      </c>
      <c r="GY80" s="280" t="str">
        <f aca="false">$E80</f>
        <v>Portugal</v>
      </c>
      <c r="GZ80" s="284"/>
      <c r="HA80" s="284"/>
      <c r="HB80" s="288"/>
      <c r="HC80" s="281" t="str">
        <f aca="false">IF(($F80&lt;&gt;"")*($G80&lt;&gt;"")*(GZ80&lt;&gt;"")*(HA80&lt;&gt;""),($F80&gt;$G80)*(GZ80&gt;HA80)+($F80=$G80)*(GZ80=HA80)+($F80&lt;$G80)*(GZ80&lt;HA80),"")</f>
        <v/>
      </c>
      <c r="HD80" s="281" t="str">
        <f aca="false">IF((HC80&lt;&gt;""),IF(OR($F80&lt;&gt;$G80,PrSettings!$M$4="●"),(($F80-$G80)=(GZ80-HA80))*1,0),"")</f>
        <v/>
      </c>
      <c r="HE80" s="281" t="str">
        <f aca="false">IF((HC80&lt;&gt;""),($F80=GZ80)*($G80=HA80),"")</f>
        <v/>
      </c>
      <c r="HF80" s="281" t="str">
        <f aca="false">IF(HC80&lt;&gt;"",IF(ABS($F80-$G80)&gt;=PrSettings!$M$7,(ABS($F80-$G80-GZ80+HA80)&lt;=1)*1,IF(AND(HC80,$F80=$G80,$F80&gt;=PrSettings!$M$6),(ABS(GZ80-$F80)&lt;=1)*1,IF(AND(HC80,$F80+$G80&gt;=PrSettings!$M$8),(ABS(GZ80-$F80)+ABS(HA80-$G80)&lt;=1)*1,""))),"")</f>
        <v/>
      </c>
      <c r="HG80" s="289"/>
      <c r="HI80" s="279" t="n">
        <f aca="false">$B80</f>
        <v>13</v>
      </c>
      <c r="HJ80" s="280" t="str">
        <f aca="false">$C80</f>
        <v>Colombia</v>
      </c>
      <c r="HK80" s="281" t="n">
        <f aca="false">$D80</f>
        <v>5</v>
      </c>
      <c r="HL80" s="280" t="str">
        <f aca="false">$E80</f>
        <v>Portugal</v>
      </c>
      <c r="HM80" s="284"/>
      <c r="HN80" s="284"/>
      <c r="HO80" s="288"/>
      <c r="HP80" s="281" t="str">
        <f aca="false">IF(($F80&lt;&gt;"")*($G80&lt;&gt;"")*(HM80&lt;&gt;"")*(HN80&lt;&gt;""),($F80&gt;$G80)*(HM80&gt;HN80)+($F80=$G80)*(HM80=HN80)+($F80&lt;$G80)*(HM80&lt;HN80),"")</f>
        <v/>
      </c>
      <c r="HQ80" s="281" t="str">
        <f aca="false">IF((HP80&lt;&gt;""),IF(OR($F80&lt;&gt;$G80,PrSettings!$M$4="●"),(($F80-$G80)=(HM80-HN80))*1,0),"")</f>
        <v/>
      </c>
      <c r="HR80" s="281" t="str">
        <f aca="false">IF((HP80&lt;&gt;""),($F80=HM80)*($G80=HN80),"")</f>
        <v/>
      </c>
      <c r="HS80" s="281" t="str">
        <f aca="false">IF(HP80&lt;&gt;"",IF(ABS($F80-$G80)&gt;=PrSettings!$M$7,(ABS($F80-$G80-HM80+HN80)&lt;=1)*1,IF(AND(HP80,$F80=$G80,$F80&gt;=PrSettings!$M$6),(ABS(HM80-$F80)&lt;=1)*1,IF(AND(HP80,$F80+$G80&gt;=PrSettings!$M$8),(ABS(HM80-$F80)+ABS(HN80-$G80)&lt;=1)*1,""))),"")</f>
        <v/>
      </c>
      <c r="HT80" s="289"/>
      <c r="HV80" s="279" t="n">
        <f aca="false">$B80</f>
        <v>13</v>
      </c>
      <c r="HW80" s="280" t="str">
        <f aca="false">$C80</f>
        <v>Colombia</v>
      </c>
      <c r="HX80" s="281" t="n">
        <f aca="false">$D80</f>
        <v>5</v>
      </c>
      <c r="HY80" s="280" t="str">
        <f aca="false">$E80</f>
        <v>Portugal</v>
      </c>
      <c r="HZ80" s="284"/>
      <c r="IA80" s="284"/>
      <c r="IB80" s="288"/>
      <c r="IC80" s="281" t="str">
        <f aca="false">IF(($F80&lt;&gt;"")*($G80&lt;&gt;"")*(HZ80&lt;&gt;"")*(IA80&lt;&gt;""),($F80&gt;$G80)*(HZ80&gt;IA80)+($F80=$G80)*(HZ80=IA80)+($F80&lt;$G80)*(HZ80&lt;IA80),"")</f>
        <v/>
      </c>
      <c r="ID80" s="281" t="str">
        <f aca="false">IF((IC80&lt;&gt;""),IF(OR($F80&lt;&gt;$G80,PrSettings!$M$4="●"),(($F80-$G80)=(HZ80-IA80))*1,0),"")</f>
        <v/>
      </c>
      <c r="IE80" s="281" t="str">
        <f aca="false">IF((IC80&lt;&gt;""),($F80=HZ80)*($G80=IA80),"")</f>
        <v/>
      </c>
      <c r="IF80" s="281" t="str">
        <f aca="false">IF(IC80&lt;&gt;"",IF(ABS($F80-$G80)&gt;=PrSettings!$M$7,(ABS($F80-$G80-HZ80+IA80)&lt;=1)*1,IF(AND(IC80,$F80=$G80,$F80&gt;=PrSettings!$M$6),(ABS(HZ80-$F80)&lt;=1)*1,IF(AND(IC80,$F80+$G80&gt;=PrSettings!$M$8),(ABS(HZ80-$F80)+ABS(IA80-$G80)&lt;=1)*1,""))),"")</f>
        <v/>
      </c>
      <c r="IG80" s="289"/>
      <c r="II80" s="279" t="n">
        <f aca="false">$B80</f>
        <v>13</v>
      </c>
      <c r="IJ80" s="280" t="str">
        <f aca="false">$C80</f>
        <v>Colombia</v>
      </c>
      <c r="IK80" s="281" t="n">
        <f aca="false">$D80</f>
        <v>5</v>
      </c>
      <c r="IL80" s="280" t="str">
        <f aca="false">$E80</f>
        <v>Portugal</v>
      </c>
      <c r="IM80" s="284"/>
      <c r="IN80" s="284"/>
      <c r="IO80" s="288"/>
      <c r="IP80" s="281" t="str">
        <f aca="false">IF(($F80&lt;&gt;"")*($G80&lt;&gt;"")*(IM80&lt;&gt;"")*(IN80&lt;&gt;""),($F80&gt;$G80)*(IM80&gt;IN80)+($F80=$G80)*(IM80=IN80)+($F80&lt;$G80)*(IM80&lt;IN80),"")</f>
        <v/>
      </c>
      <c r="IQ80" s="281" t="str">
        <f aca="false">IF((IP80&lt;&gt;""),IF(OR($F80&lt;&gt;$G80,PrSettings!$M$4="●"),(($F80-$G80)=(IM80-IN80))*1,0),"")</f>
        <v/>
      </c>
      <c r="IR80" s="281" t="str">
        <f aca="false">IF((IP80&lt;&gt;""),($F80=IM80)*($G80=IN80),"")</f>
        <v/>
      </c>
      <c r="IS80" s="281" t="str">
        <f aca="false">IF(IP80&lt;&gt;"",IF(ABS($F80-$G80)&gt;=PrSettings!$M$7,(ABS($F80-$G80-IM80+IN80)&lt;=1)*1,IF(AND(IP80,$F80=$G80,$F80&gt;=PrSettings!$M$6),(ABS(IM80-$F80)&lt;=1)*1,IF(AND(IP80,$F80+$G80&gt;=PrSettings!$M$8),(ABS(IM80-$F80)+ABS(IN80-$G80)&lt;=1)*1,""))),"")</f>
        <v/>
      </c>
      <c r="IT80" s="289"/>
      <c r="IV80" s="279" t="n">
        <f aca="false">$B80</f>
        <v>13</v>
      </c>
      <c r="IW80" s="280" t="str">
        <f aca="false">$C80</f>
        <v>Colombia</v>
      </c>
      <c r="IX80" s="281" t="n">
        <f aca="false">$D80</f>
        <v>5</v>
      </c>
      <c r="IY80" s="280" t="str">
        <f aca="false">$E80</f>
        <v>Portugal</v>
      </c>
      <c r="IZ80" s="284"/>
      <c r="JA80" s="284"/>
      <c r="JB80" s="288"/>
      <c r="JC80" s="281" t="str">
        <f aca="false">IF(($F80&lt;&gt;"")*($G80&lt;&gt;"")*(IZ80&lt;&gt;"")*(JA80&lt;&gt;""),($F80&gt;$G80)*(IZ80&gt;JA80)+($F80=$G80)*(IZ80=JA80)+($F80&lt;$G80)*(IZ80&lt;JA80),"")</f>
        <v/>
      </c>
      <c r="JD80" s="281" t="str">
        <f aca="false">IF((JC80&lt;&gt;""),IF(OR($F80&lt;&gt;$G80,PrSettings!$M$4="●"),(($F80-$G80)=(IZ80-JA80))*1,0),"")</f>
        <v/>
      </c>
      <c r="JE80" s="281" t="str">
        <f aca="false">IF((JC80&lt;&gt;""),($F80=IZ80)*($G80=JA80),"")</f>
        <v/>
      </c>
      <c r="JF80" s="281" t="str">
        <f aca="false">IF(JC80&lt;&gt;"",IF(ABS($F80-$G80)&gt;=PrSettings!$M$7,(ABS($F80-$G80-IZ80+JA80)&lt;=1)*1,IF(AND(JC80,$F80=$G80,$F80&gt;=PrSettings!$M$6),(ABS(IZ80-$F80)&lt;=1)*1,IF(AND(JC80,$F80+$G80&gt;=PrSettings!$M$8),(ABS(IZ80-$F80)+ABS(JA80-$G80)&lt;=1)*1,""))),"")</f>
        <v/>
      </c>
      <c r="JG80" s="289"/>
      <c r="JI80" s="279" t="n">
        <f aca="false">$B80</f>
        <v>13</v>
      </c>
      <c r="JJ80" s="280" t="str">
        <f aca="false">$C80</f>
        <v>Colombia</v>
      </c>
      <c r="JK80" s="281" t="n">
        <f aca="false">$D80</f>
        <v>5</v>
      </c>
      <c r="JL80" s="280" t="str">
        <f aca="false">$E80</f>
        <v>Portugal</v>
      </c>
      <c r="JM80" s="284"/>
      <c r="JN80" s="284"/>
      <c r="JO80" s="288"/>
      <c r="JP80" s="281" t="str">
        <f aca="false">IF(($F80&lt;&gt;"")*($G80&lt;&gt;"")*(JM80&lt;&gt;"")*(JN80&lt;&gt;""),($F80&gt;$G80)*(JM80&gt;JN80)+($F80=$G80)*(JM80=JN80)+($F80&lt;$G80)*(JM80&lt;JN80),"")</f>
        <v/>
      </c>
      <c r="JQ80" s="281" t="str">
        <f aca="false">IF((JP80&lt;&gt;""),IF(OR($F80&lt;&gt;$G80,PrSettings!$M$4="●"),(($F80-$G80)=(JM80-JN80))*1,0),"")</f>
        <v/>
      </c>
      <c r="JR80" s="281" t="str">
        <f aca="false">IF((JP80&lt;&gt;""),($F80=JM80)*($G80=JN80),"")</f>
        <v/>
      </c>
      <c r="JS80" s="281" t="str">
        <f aca="false">IF(JP80&lt;&gt;"",IF(ABS($F80-$G80)&gt;=PrSettings!$M$7,(ABS($F80-$G80-JM80+JN80)&lt;=1)*1,IF(AND(JP80,$F80=$G80,$F80&gt;=PrSettings!$M$6),(ABS(JM80-$F80)&lt;=1)*1,IF(AND(JP80,$F80+$G80&gt;=PrSettings!$M$8),(ABS(JM80-$F80)+ABS(JN80-$G80)&lt;=1)*1,""))),"")</f>
        <v/>
      </c>
      <c r="JT80" s="289"/>
      <c r="JV80" s="279" t="n">
        <f aca="false">$B80</f>
        <v>13</v>
      </c>
      <c r="JW80" s="280" t="str">
        <f aca="false">$C80</f>
        <v>Colombia</v>
      </c>
      <c r="JX80" s="281" t="n">
        <f aca="false">$D80</f>
        <v>5</v>
      </c>
      <c r="JY80" s="280" t="str">
        <f aca="false">$E80</f>
        <v>Portugal</v>
      </c>
      <c r="JZ80" s="284"/>
      <c r="KA80" s="284"/>
      <c r="KB80" s="288"/>
      <c r="KC80" s="281" t="str">
        <f aca="false">IF(($F80&lt;&gt;"")*($G80&lt;&gt;"")*(JZ80&lt;&gt;"")*(KA80&lt;&gt;""),($F80&gt;$G80)*(JZ80&gt;KA80)+($F80=$G80)*(JZ80=KA80)+($F80&lt;$G80)*(JZ80&lt;KA80),"")</f>
        <v/>
      </c>
      <c r="KD80" s="281" t="str">
        <f aca="false">IF((KC80&lt;&gt;""),IF(OR($F80&lt;&gt;$G80,PrSettings!$M$4="●"),(($F80-$G80)=(JZ80-KA80))*1,0),"")</f>
        <v/>
      </c>
      <c r="KE80" s="281" t="str">
        <f aca="false">IF((KC80&lt;&gt;""),($F80=JZ80)*($G80=KA80),"")</f>
        <v/>
      </c>
      <c r="KF80" s="281" t="str">
        <f aca="false">IF(KC80&lt;&gt;"",IF(ABS($F80-$G80)&gt;=PrSettings!$M$7,(ABS($F80-$G80-JZ80+KA80)&lt;=1)*1,IF(AND(KC80,$F80=$G80,$F80&gt;=PrSettings!$M$6),(ABS(JZ80-$F80)&lt;=1)*1,IF(AND(KC80,$F80+$G80&gt;=PrSettings!$M$8),(ABS(JZ80-$F80)+ABS(KA80-$G80)&lt;=1)*1,""))),"")</f>
        <v/>
      </c>
      <c r="KG80" s="289"/>
      <c r="KI80" s="279" t="n">
        <f aca="false">$B80</f>
        <v>13</v>
      </c>
      <c r="KJ80" s="280" t="str">
        <f aca="false">$C80</f>
        <v>Colombia</v>
      </c>
      <c r="KK80" s="281" t="n">
        <f aca="false">$D80</f>
        <v>5</v>
      </c>
      <c r="KL80" s="280" t="str">
        <f aca="false">$E80</f>
        <v>Portugal</v>
      </c>
      <c r="KM80" s="284"/>
      <c r="KN80" s="284"/>
      <c r="KO80" s="288"/>
      <c r="KP80" s="281" t="str">
        <f aca="false">IF(($F80&lt;&gt;"")*($G80&lt;&gt;"")*(KM80&lt;&gt;"")*(KN80&lt;&gt;""),($F80&gt;$G80)*(KM80&gt;KN80)+($F80=$G80)*(KM80=KN80)+($F80&lt;$G80)*(KM80&lt;KN80),"")</f>
        <v/>
      </c>
      <c r="KQ80" s="281" t="str">
        <f aca="false">IF((KP80&lt;&gt;""),IF(OR($F80&lt;&gt;$G80,PrSettings!$M$4="●"),(($F80-$G80)=(KM80-KN80))*1,0),"")</f>
        <v/>
      </c>
      <c r="KR80" s="281" t="str">
        <f aca="false">IF((KP80&lt;&gt;""),($F80=KM80)*($G80=KN80),"")</f>
        <v/>
      </c>
      <c r="KS80" s="281" t="str">
        <f aca="false">IF(KP80&lt;&gt;"",IF(ABS($F80-$G80)&gt;=PrSettings!$M$7,(ABS($F80-$G80-KM80+KN80)&lt;=1)*1,IF(AND(KP80,$F80=$G80,$F80&gt;=PrSettings!$M$6),(ABS(KM80-$F80)&lt;=1)*1,IF(AND(KP80,$F80+$G80&gt;=PrSettings!$M$8),(ABS(KM80-$F80)+ABS(KN80-$G80)&lt;=1)*1,""))),"")</f>
        <v/>
      </c>
      <c r="KT80" s="289"/>
      <c r="KV80" s="279" t="n">
        <f aca="false">$B80</f>
        <v>13</v>
      </c>
      <c r="KW80" s="280" t="str">
        <f aca="false">$C80</f>
        <v>Colombia</v>
      </c>
      <c r="KX80" s="281" t="n">
        <f aca="false">$D80</f>
        <v>5</v>
      </c>
      <c r="KY80" s="280" t="str">
        <f aca="false">$E80</f>
        <v>Portugal</v>
      </c>
      <c r="KZ80" s="284"/>
      <c r="LA80" s="284"/>
      <c r="LB80" s="288"/>
      <c r="LC80" s="281" t="str">
        <f aca="false">IF(($F80&lt;&gt;"")*($G80&lt;&gt;"")*(KZ80&lt;&gt;"")*(LA80&lt;&gt;""),($F80&gt;$G80)*(KZ80&gt;LA80)+($F80=$G80)*(KZ80=LA80)+($F80&lt;$G80)*(KZ80&lt;LA80),"")</f>
        <v/>
      </c>
      <c r="LD80" s="281" t="str">
        <f aca="false">IF((LC80&lt;&gt;""),IF(OR($F80&lt;&gt;$G80,PrSettings!$M$4="●"),(($F80-$G80)=(KZ80-LA80))*1,0),"")</f>
        <v/>
      </c>
      <c r="LE80" s="281" t="str">
        <f aca="false">IF((LC80&lt;&gt;""),($F80=KZ80)*($G80=LA80),"")</f>
        <v/>
      </c>
      <c r="LF80" s="281" t="str">
        <f aca="false">IF(LC80&lt;&gt;"",IF(ABS($F80-$G80)&gt;=PrSettings!$M$7,(ABS($F80-$G80-KZ80+LA80)&lt;=1)*1,IF(AND(LC80,$F80=$G80,$F80&gt;=PrSettings!$M$6),(ABS(KZ80-$F80)&lt;=1)*1,IF(AND(LC80,$F80+$G80&gt;=PrSettings!$M$8),(ABS(KZ80-$F80)+ABS(LA80-$G80)&lt;=1)*1,""))),"")</f>
        <v/>
      </c>
      <c r="LG80" s="289"/>
      <c r="LI80" s="279" t="n">
        <f aca="false">$B80</f>
        <v>13</v>
      </c>
      <c r="LJ80" s="280" t="str">
        <f aca="false">$C80</f>
        <v>Colombia</v>
      </c>
      <c r="LK80" s="281" t="n">
        <f aca="false">$D80</f>
        <v>5</v>
      </c>
      <c r="LL80" s="280" t="str">
        <f aca="false">$E80</f>
        <v>Portugal</v>
      </c>
      <c r="LM80" s="284"/>
      <c r="LN80" s="284"/>
      <c r="LO80" s="288"/>
      <c r="LP80" s="281" t="str">
        <f aca="false">IF(($F80&lt;&gt;"")*($G80&lt;&gt;"")*(LM80&lt;&gt;"")*(LN80&lt;&gt;""),($F80&gt;$G80)*(LM80&gt;LN80)+($F80=$G80)*(LM80=LN80)+($F80&lt;$G80)*(LM80&lt;LN80),"")</f>
        <v/>
      </c>
      <c r="LQ80" s="281" t="str">
        <f aca="false">IF((LP80&lt;&gt;""),IF(OR($F80&lt;&gt;$G80,PrSettings!$M$4="●"),(($F80-$G80)=(LM80-LN80))*1,0),"")</f>
        <v/>
      </c>
      <c r="LR80" s="281" t="str">
        <f aca="false">IF((LP80&lt;&gt;""),($F80=LM80)*($G80=LN80),"")</f>
        <v/>
      </c>
      <c r="LS80" s="281" t="str">
        <f aca="false">IF(LP80&lt;&gt;"",IF(ABS($F80-$G80)&gt;=PrSettings!$M$7,(ABS($F80-$G80-LM80+LN80)&lt;=1)*1,IF(AND(LP80,$F80=$G80,$F80&gt;=PrSettings!$M$6),(ABS(LM80-$F80)&lt;=1)*1,IF(AND(LP80,$F80+$G80&gt;=PrSettings!$M$8),(ABS(LM80-$F80)+ABS(LN80-$G80)&lt;=1)*1,""))),"")</f>
        <v/>
      </c>
      <c r="LT80" s="289"/>
      <c r="LV80" s="279" t="n">
        <f aca="false">$B80</f>
        <v>13</v>
      </c>
      <c r="LW80" s="280" t="str">
        <f aca="false">$C80</f>
        <v>Colombia</v>
      </c>
      <c r="LX80" s="281" t="n">
        <f aca="false">$D80</f>
        <v>5</v>
      </c>
      <c r="LY80" s="280" t="str">
        <f aca="false">$E80</f>
        <v>Portugal</v>
      </c>
      <c r="LZ80" s="284"/>
      <c r="MA80" s="284"/>
      <c r="MB80" s="288"/>
      <c r="MC80" s="281" t="str">
        <f aca="false">IF(($F80&lt;&gt;"")*($G80&lt;&gt;"")*(LZ80&lt;&gt;"")*(MA80&lt;&gt;""),($F80&gt;$G80)*(LZ80&gt;MA80)+($F80=$G80)*(LZ80=MA80)+($F80&lt;$G80)*(LZ80&lt;MA80),"")</f>
        <v/>
      </c>
      <c r="MD80" s="281" t="str">
        <f aca="false">IF((MC80&lt;&gt;""),IF(OR($F80&lt;&gt;$G80,PrSettings!$M$4="●"),(($F80-$G80)=(LZ80-MA80))*1,0),"")</f>
        <v/>
      </c>
      <c r="ME80" s="281" t="str">
        <f aca="false">IF((MC80&lt;&gt;""),($F80=LZ80)*($G80=MA80),"")</f>
        <v/>
      </c>
      <c r="MF80" s="281" t="str">
        <f aca="false">IF(MC80&lt;&gt;"",IF(ABS($F80-$G80)&gt;=PrSettings!$M$7,(ABS($F80-$G80-LZ80+MA80)&lt;=1)*1,IF(AND(MC80,$F80=$G80,$F80&gt;=PrSettings!$M$6),(ABS(LZ80-$F80)&lt;=1)*1,IF(AND(MC80,$F80+$G80&gt;=PrSettings!$M$8),(ABS(LZ80-$F80)+ABS(MA80-$G80)&lt;=1)*1,""))),"")</f>
        <v/>
      </c>
      <c r="MG80" s="289"/>
    </row>
    <row r="81" customFormat="false" ht="15.75" hidden="false" customHeight="false" outlineLevel="0" collapsed="false">
      <c r="B81" s="279" t="n">
        <f aca="false">INDEX(Groups!$C$7:$C$65,MATCH(C81,Groups!$D$7:$D$65,0))</f>
        <v>46</v>
      </c>
      <c r="C81" s="280" t="str">
        <f aca="false">CalcK!$P$27</f>
        <v>DR Congo</v>
      </c>
      <c r="D81" s="281" t="n">
        <f aca="false">INDEX(Groups!$C$7:$C$65,MATCH(E81,Groups!$D$7:$D$65,0))</f>
        <v>50</v>
      </c>
      <c r="E81" s="280" t="str">
        <f aca="false">CalcK!$Q$27</f>
        <v>Uzbekistan</v>
      </c>
      <c r="F81" s="282" t="n">
        <f aca="false">CalcK!$R$27</f>
        <v>1</v>
      </c>
      <c r="G81" s="283" t="n">
        <f aca="false">CalcK!$S$27</f>
        <v>1</v>
      </c>
      <c r="I81" s="279" t="n">
        <f aca="false">$B81</f>
        <v>46</v>
      </c>
      <c r="J81" s="280" t="str">
        <f aca="false">$C81</f>
        <v>DR Congo</v>
      </c>
      <c r="K81" s="281" t="n">
        <f aca="false">$D81</f>
        <v>50</v>
      </c>
      <c r="L81" s="280" t="str">
        <f aca="false">$E81</f>
        <v>Uzbekistan</v>
      </c>
      <c r="M81" s="284"/>
      <c r="N81" s="284"/>
      <c r="O81" s="290"/>
      <c r="P81" s="281" t="str">
        <f aca="false">IF(($F81&lt;&gt;"")*($G81&lt;&gt;"")*(M81&lt;&gt;"")*(N81&lt;&gt;""),($F81&gt;$G81)*(M81&gt;N81)+($F81=$G81)*(M81=N81)+($F81&lt;$G81)*(M81&lt;N81),"")</f>
        <v/>
      </c>
      <c r="Q81" s="281" t="str">
        <f aca="false">IF((P81&lt;&gt;""),IF(OR($F81&lt;&gt;$G81,PrSettings!$M$4="●"),(($F81-$G81)=(M81-N81))*1,0),"")</f>
        <v/>
      </c>
      <c r="R81" s="281" t="str">
        <f aca="false">IF((P81&lt;&gt;""),($F81=M81)*($G81=N81),"")</f>
        <v/>
      </c>
      <c r="S81" s="281" t="str">
        <f aca="false">IF(P81&lt;&gt;"",IF(ABS($F81-$G81)&gt;=PrSettings!$M$7,(ABS($F81-$G81-M81+N81)&lt;=1)*1,IF(AND(P81,$F81=$G81,$F81&gt;=PrSettings!$M$6),(ABS(M81-$F81)&lt;=1)*1,IF(AND(P81,$F81+$G81&gt;=PrSettings!$M$8),(ABS(M81-$F81)+ABS(N81-$G81)&lt;=1)*1,""))),"")</f>
        <v/>
      </c>
      <c r="T81" s="291"/>
      <c r="V81" s="279" t="n">
        <f aca="false">$B81</f>
        <v>46</v>
      </c>
      <c r="W81" s="280" t="str">
        <f aca="false">$C81</f>
        <v>DR Congo</v>
      </c>
      <c r="X81" s="281" t="n">
        <f aca="false">$D81</f>
        <v>50</v>
      </c>
      <c r="Y81" s="280" t="str">
        <f aca="false">$E81</f>
        <v>Uzbekistan</v>
      </c>
      <c r="Z81" s="284"/>
      <c r="AA81" s="284"/>
      <c r="AB81" s="290"/>
      <c r="AC81" s="281" t="str">
        <f aca="false">IF(($F81&lt;&gt;"")*($G81&lt;&gt;"")*(Z81&lt;&gt;"")*(AA81&lt;&gt;""),($F81&gt;$G81)*(Z81&gt;AA81)+($F81=$G81)*(Z81=AA81)+($F81&lt;$G81)*(Z81&lt;AA81),"")</f>
        <v/>
      </c>
      <c r="AD81" s="281" t="str">
        <f aca="false">IF((AC81&lt;&gt;""),IF(OR($F81&lt;&gt;$G81,PrSettings!$M$4="●"),(($F81-$G81)=(Z81-AA81))*1,0),"")</f>
        <v/>
      </c>
      <c r="AE81" s="281" t="str">
        <f aca="false">IF((AC81&lt;&gt;""),($F81=Z81)*($G81=AA81),"")</f>
        <v/>
      </c>
      <c r="AF81" s="281" t="str">
        <f aca="false">IF(AC81&lt;&gt;"",IF(ABS($F81-$G81)&gt;=PrSettings!$M$7,(ABS($F81-$G81-Z81+AA81)&lt;=1)*1,IF(AND(AC81,$F81=$G81,$F81&gt;=PrSettings!$M$6),(ABS(Z81-$F81)&lt;=1)*1,IF(AND(AC81,$F81+$G81&gt;=PrSettings!$M$8),(ABS(Z81-$F81)+ABS(AA81-$G81)&lt;=1)*1,""))),"")</f>
        <v/>
      </c>
      <c r="AG81" s="291"/>
      <c r="AI81" s="279" t="n">
        <f aca="false">$B81</f>
        <v>46</v>
      </c>
      <c r="AJ81" s="280" t="str">
        <f aca="false">$C81</f>
        <v>DR Congo</v>
      </c>
      <c r="AK81" s="281" t="n">
        <f aca="false">$D81</f>
        <v>50</v>
      </c>
      <c r="AL81" s="280" t="str">
        <f aca="false">$E81</f>
        <v>Uzbekistan</v>
      </c>
      <c r="AM81" s="284"/>
      <c r="AN81" s="284"/>
      <c r="AO81" s="290"/>
      <c r="AP81" s="281" t="str">
        <f aca="false">IF(($F81&lt;&gt;"")*($G81&lt;&gt;"")*(AM81&lt;&gt;"")*(AN81&lt;&gt;""),($F81&gt;$G81)*(AM81&gt;AN81)+($F81=$G81)*(AM81=AN81)+($F81&lt;$G81)*(AM81&lt;AN81),"")</f>
        <v/>
      </c>
      <c r="AQ81" s="281" t="str">
        <f aca="false">IF((AP81&lt;&gt;""),IF(OR($F81&lt;&gt;$G81,PrSettings!$M$4="●"),(($F81-$G81)=(AM81-AN81))*1,0),"")</f>
        <v/>
      </c>
      <c r="AR81" s="281" t="str">
        <f aca="false">IF((AP81&lt;&gt;""),($F81=AM81)*($G81=AN81),"")</f>
        <v/>
      </c>
      <c r="AS81" s="281" t="str">
        <f aca="false">IF(AP81&lt;&gt;"",IF(ABS($F81-$G81)&gt;=PrSettings!$M$7,(ABS($F81-$G81-AM81+AN81)&lt;=1)*1,IF(AND(AP81,$F81=$G81,$F81&gt;=PrSettings!$M$6),(ABS(AM81-$F81)&lt;=1)*1,IF(AND(AP81,$F81+$G81&gt;=PrSettings!$M$8),(ABS(AM81-$F81)+ABS(AN81-$G81)&lt;=1)*1,""))),"")</f>
        <v/>
      </c>
      <c r="AT81" s="291"/>
      <c r="AV81" s="279" t="n">
        <f aca="false">$B81</f>
        <v>46</v>
      </c>
      <c r="AW81" s="280" t="str">
        <f aca="false">$C81</f>
        <v>DR Congo</v>
      </c>
      <c r="AX81" s="281" t="n">
        <f aca="false">$D81</f>
        <v>50</v>
      </c>
      <c r="AY81" s="280" t="str">
        <f aca="false">$E81</f>
        <v>Uzbekistan</v>
      </c>
      <c r="AZ81" s="284"/>
      <c r="BA81" s="284"/>
      <c r="BB81" s="290"/>
      <c r="BC81" s="281" t="str">
        <f aca="false">IF(($F81&lt;&gt;"")*($G81&lt;&gt;"")*(AZ81&lt;&gt;"")*(BA81&lt;&gt;""),($F81&gt;$G81)*(AZ81&gt;BA81)+($F81=$G81)*(AZ81=BA81)+($F81&lt;$G81)*(AZ81&lt;BA81),"")</f>
        <v/>
      </c>
      <c r="BD81" s="281" t="str">
        <f aca="false">IF((BC81&lt;&gt;""),IF(OR($F81&lt;&gt;$G81,PrSettings!$M$4="●"),(($F81-$G81)=(AZ81-BA81))*1,0),"")</f>
        <v/>
      </c>
      <c r="BE81" s="281" t="str">
        <f aca="false">IF((BC81&lt;&gt;""),($F81=AZ81)*($G81=BA81),"")</f>
        <v/>
      </c>
      <c r="BF81" s="281" t="str">
        <f aca="false">IF(BC81&lt;&gt;"",IF(ABS($F81-$G81)&gt;=PrSettings!$M$7,(ABS($F81-$G81-AZ81+BA81)&lt;=1)*1,IF(AND(BC81,$F81=$G81,$F81&gt;=PrSettings!$M$6),(ABS(AZ81-$F81)&lt;=1)*1,IF(AND(BC81,$F81+$G81&gt;=PrSettings!$M$8),(ABS(AZ81-$F81)+ABS(BA81-$G81)&lt;=1)*1,""))),"")</f>
        <v/>
      </c>
      <c r="BG81" s="291"/>
      <c r="BI81" s="279" t="n">
        <f aca="false">$B81</f>
        <v>46</v>
      </c>
      <c r="BJ81" s="280" t="str">
        <f aca="false">$C81</f>
        <v>DR Congo</v>
      </c>
      <c r="BK81" s="281" t="n">
        <f aca="false">$D81</f>
        <v>50</v>
      </c>
      <c r="BL81" s="280" t="str">
        <f aca="false">$E81</f>
        <v>Uzbekistan</v>
      </c>
      <c r="BM81" s="284"/>
      <c r="BN81" s="284"/>
      <c r="BO81" s="290"/>
      <c r="BP81" s="281" t="str">
        <f aca="false">IF(($F81&lt;&gt;"")*($G81&lt;&gt;"")*(BM81&lt;&gt;"")*(BN81&lt;&gt;""),($F81&gt;$G81)*(BM81&gt;BN81)+($F81=$G81)*(BM81=BN81)+($F81&lt;$G81)*(BM81&lt;BN81),"")</f>
        <v/>
      </c>
      <c r="BQ81" s="281" t="str">
        <f aca="false">IF((BP81&lt;&gt;""),IF(OR($F81&lt;&gt;$G81,PrSettings!$M$4="●"),(($F81-$G81)=(BM81-BN81))*1,0),"")</f>
        <v/>
      </c>
      <c r="BR81" s="281" t="str">
        <f aca="false">IF((BP81&lt;&gt;""),($F81=BM81)*($G81=BN81),"")</f>
        <v/>
      </c>
      <c r="BS81" s="281" t="str">
        <f aca="false">IF(BP81&lt;&gt;"",IF(ABS($F81-$G81)&gt;=PrSettings!$M$7,(ABS($F81-$G81-BM81+BN81)&lt;=1)*1,IF(AND(BP81,$F81=$G81,$F81&gt;=PrSettings!$M$6),(ABS(BM81-$F81)&lt;=1)*1,IF(AND(BP81,$F81+$G81&gt;=PrSettings!$M$8),(ABS(BM81-$F81)+ABS(BN81-$G81)&lt;=1)*1,""))),"")</f>
        <v/>
      </c>
      <c r="BT81" s="291"/>
      <c r="BV81" s="279" t="n">
        <f aca="false">$B81</f>
        <v>46</v>
      </c>
      <c r="BW81" s="280" t="str">
        <f aca="false">$C81</f>
        <v>DR Congo</v>
      </c>
      <c r="BX81" s="281" t="n">
        <f aca="false">$D81</f>
        <v>50</v>
      </c>
      <c r="BY81" s="280" t="str">
        <f aca="false">$E81</f>
        <v>Uzbekistan</v>
      </c>
      <c r="BZ81" s="284"/>
      <c r="CA81" s="284"/>
      <c r="CB81" s="290"/>
      <c r="CC81" s="281" t="str">
        <f aca="false">IF(($F81&lt;&gt;"")*($G81&lt;&gt;"")*(BZ81&lt;&gt;"")*(CA81&lt;&gt;""),($F81&gt;$G81)*(BZ81&gt;CA81)+($F81=$G81)*(BZ81=CA81)+($F81&lt;$G81)*(BZ81&lt;CA81),"")</f>
        <v/>
      </c>
      <c r="CD81" s="281" t="str">
        <f aca="false">IF((CC81&lt;&gt;""),IF(OR($F81&lt;&gt;$G81,PrSettings!$M$4="●"),(($F81-$G81)=(BZ81-CA81))*1,0),"")</f>
        <v/>
      </c>
      <c r="CE81" s="281" t="str">
        <f aca="false">IF((CC81&lt;&gt;""),($F81=BZ81)*($G81=CA81),"")</f>
        <v/>
      </c>
      <c r="CF81" s="281" t="str">
        <f aca="false">IF(CC81&lt;&gt;"",IF(ABS($F81-$G81)&gt;=PrSettings!$M$7,(ABS($F81-$G81-BZ81+CA81)&lt;=1)*1,IF(AND(CC81,$F81=$G81,$F81&gt;=PrSettings!$M$6),(ABS(BZ81-$F81)&lt;=1)*1,IF(AND(CC81,$F81+$G81&gt;=PrSettings!$M$8),(ABS(BZ81-$F81)+ABS(CA81-$G81)&lt;=1)*1,""))),"")</f>
        <v/>
      </c>
      <c r="CG81" s="291"/>
      <c r="CI81" s="279" t="n">
        <f aca="false">$B81</f>
        <v>46</v>
      </c>
      <c r="CJ81" s="280" t="str">
        <f aca="false">$C81</f>
        <v>DR Congo</v>
      </c>
      <c r="CK81" s="281" t="n">
        <f aca="false">$D81</f>
        <v>50</v>
      </c>
      <c r="CL81" s="280" t="str">
        <f aca="false">$E81</f>
        <v>Uzbekistan</v>
      </c>
      <c r="CM81" s="284"/>
      <c r="CN81" s="284"/>
      <c r="CO81" s="290"/>
      <c r="CP81" s="281" t="str">
        <f aca="false">IF(($F81&lt;&gt;"")*($G81&lt;&gt;"")*(CM81&lt;&gt;"")*(CN81&lt;&gt;""),($F81&gt;$G81)*(CM81&gt;CN81)+($F81=$G81)*(CM81=CN81)+($F81&lt;$G81)*(CM81&lt;CN81),"")</f>
        <v/>
      </c>
      <c r="CQ81" s="281" t="str">
        <f aca="false">IF((CP81&lt;&gt;""),IF(OR($F81&lt;&gt;$G81,PrSettings!$M$4="●"),(($F81-$G81)=(CM81-CN81))*1,0),"")</f>
        <v/>
      </c>
      <c r="CR81" s="281" t="str">
        <f aca="false">IF((CP81&lt;&gt;""),($F81=CM81)*($G81=CN81),"")</f>
        <v/>
      </c>
      <c r="CS81" s="281" t="str">
        <f aca="false">IF(CP81&lt;&gt;"",IF(ABS($F81-$G81)&gt;=PrSettings!$M$7,(ABS($F81-$G81-CM81+CN81)&lt;=1)*1,IF(AND(CP81,$F81=$G81,$F81&gt;=PrSettings!$M$6),(ABS(CM81-$F81)&lt;=1)*1,IF(AND(CP81,$F81+$G81&gt;=PrSettings!$M$8),(ABS(CM81-$F81)+ABS(CN81-$G81)&lt;=1)*1,""))),"")</f>
        <v/>
      </c>
      <c r="CT81" s="291"/>
      <c r="CV81" s="279" t="n">
        <f aca="false">$B81</f>
        <v>46</v>
      </c>
      <c r="CW81" s="280" t="str">
        <f aca="false">$C81</f>
        <v>DR Congo</v>
      </c>
      <c r="CX81" s="281" t="n">
        <f aca="false">$D81</f>
        <v>50</v>
      </c>
      <c r="CY81" s="280" t="str">
        <f aca="false">$E81</f>
        <v>Uzbekistan</v>
      </c>
      <c r="CZ81" s="284"/>
      <c r="DA81" s="284"/>
      <c r="DB81" s="290"/>
      <c r="DC81" s="281" t="str">
        <f aca="false">IF(($F81&lt;&gt;"")*($G81&lt;&gt;"")*(CZ81&lt;&gt;"")*(DA81&lt;&gt;""),($F81&gt;$G81)*(CZ81&gt;DA81)+($F81=$G81)*(CZ81=DA81)+($F81&lt;$G81)*(CZ81&lt;DA81),"")</f>
        <v/>
      </c>
      <c r="DD81" s="281" t="str">
        <f aca="false">IF((DC81&lt;&gt;""),IF(OR($F81&lt;&gt;$G81,PrSettings!$M$4="●"),(($F81-$G81)=(CZ81-DA81))*1,0),"")</f>
        <v/>
      </c>
      <c r="DE81" s="281" t="str">
        <f aca="false">IF((DC81&lt;&gt;""),($F81=CZ81)*($G81=DA81),"")</f>
        <v/>
      </c>
      <c r="DF81" s="281" t="str">
        <f aca="false">IF(DC81&lt;&gt;"",IF(ABS($F81-$G81)&gt;=PrSettings!$M$7,(ABS($F81-$G81-CZ81+DA81)&lt;=1)*1,IF(AND(DC81,$F81=$G81,$F81&gt;=PrSettings!$M$6),(ABS(CZ81-$F81)&lt;=1)*1,IF(AND(DC81,$F81+$G81&gt;=PrSettings!$M$8),(ABS(CZ81-$F81)+ABS(DA81-$G81)&lt;=1)*1,""))),"")</f>
        <v/>
      </c>
      <c r="DG81" s="291"/>
      <c r="DI81" s="279" t="n">
        <f aca="false">$B81</f>
        <v>46</v>
      </c>
      <c r="DJ81" s="280" t="str">
        <f aca="false">$C81</f>
        <v>DR Congo</v>
      </c>
      <c r="DK81" s="281" t="n">
        <f aca="false">$D81</f>
        <v>50</v>
      </c>
      <c r="DL81" s="280" t="str">
        <f aca="false">$E81</f>
        <v>Uzbekistan</v>
      </c>
      <c r="DM81" s="284"/>
      <c r="DN81" s="284"/>
      <c r="DO81" s="290"/>
      <c r="DP81" s="281" t="str">
        <f aca="false">IF(($F81&lt;&gt;"")*($G81&lt;&gt;"")*(DM81&lt;&gt;"")*(DN81&lt;&gt;""),($F81&gt;$G81)*(DM81&gt;DN81)+($F81=$G81)*(DM81=DN81)+($F81&lt;$G81)*(DM81&lt;DN81),"")</f>
        <v/>
      </c>
      <c r="DQ81" s="281" t="str">
        <f aca="false">IF((DP81&lt;&gt;""),IF(OR($F81&lt;&gt;$G81,PrSettings!$M$4="●"),(($F81-$G81)=(DM81-DN81))*1,0),"")</f>
        <v/>
      </c>
      <c r="DR81" s="281" t="str">
        <f aca="false">IF((DP81&lt;&gt;""),($F81=DM81)*($G81=DN81),"")</f>
        <v/>
      </c>
      <c r="DS81" s="281" t="str">
        <f aca="false">IF(DP81&lt;&gt;"",IF(ABS($F81-$G81)&gt;=PrSettings!$M$7,(ABS($F81-$G81-DM81+DN81)&lt;=1)*1,IF(AND(DP81,$F81=$G81,$F81&gt;=PrSettings!$M$6),(ABS(DM81-$F81)&lt;=1)*1,IF(AND(DP81,$F81+$G81&gt;=PrSettings!$M$8),(ABS(DM81-$F81)+ABS(DN81-$G81)&lt;=1)*1,""))),"")</f>
        <v/>
      </c>
      <c r="DT81" s="291"/>
      <c r="DV81" s="279" t="n">
        <f aca="false">$B81</f>
        <v>46</v>
      </c>
      <c r="DW81" s="280" t="str">
        <f aca="false">$C81</f>
        <v>DR Congo</v>
      </c>
      <c r="DX81" s="281" t="n">
        <f aca="false">$D81</f>
        <v>50</v>
      </c>
      <c r="DY81" s="280" t="str">
        <f aca="false">$E81</f>
        <v>Uzbekistan</v>
      </c>
      <c r="DZ81" s="284"/>
      <c r="EA81" s="284"/>
      <c r="EB81" s="290"/>
      <c r="EC81" s="281" t="str">
        <f aca="false">IF(($F81&lt;&gt;"")*($G81&lt;&gt;"")*(DZ81&lt;&gt;"")*(EA81&lt;&gt;""),($F81&gt;$G81)*(DZ81&gt;EA81)+($F81=$G81)*(DZ81=EA81)+($F81&lt;$G81)*(DZ81&lt;EA81),"")</f>
        <v/>
      </c>
      <c r="ED81" s="281" t="str">
        <f aca="false">IF((EC81&lt;&gt;""),IF(OR($F81&lt;&gt;$G81,PrSettings!$M$4="●"),(($F81-$G81)=(DZ81-EA81))*1,0),"")</f>
        <v/>
      </c>
      <c r="EE81" s="281" t="str">
        <f aca="false">IF((EC81&lt;&gt;""),($F81=DZ81)*($G81=EA81),"")</f>
        <v/>
      </c>
      <c r="EF81" s="281" t="str">
        <f aca="false">IF(EC81&lt;&gt;"",IF(ABS($F81-$G81)&gt;=PrSettings!$M$7,(ABS($F81-$G81-DZ81+EA81)&lt;=1)*1,IF(AND(EC81,$F81=$G81,$F81&gt;=PrSettings!$M$6),(ABS(DZ81-$F81)&lt;=1)*1,IF(AND(EC81,$F81+$G81&gt;=PrSettings!$M$8),(ABS(DZ81-$F81)+ABS(EA81-$G81)&lt;=1)*1,""))),"")</f>
        <v/>
      </c>
      <c r="EG81" s="291"/>
      <c r="EI81" s="279" t="n">
        <f aca="false">$B81</f>
        <v>46</v>
      </c>
      <c r="EJ81" s="280" t="str">
        <f aca="false">$C81</f>
        <v>DR Congo</v>
      </c>
      <c r="EK81" s="281" t="n">
        <f aca="false">$D81</f>
        <v>50</v>
      </c>
      <c r="EL81" s="280" t="str">
        <f aca="false">$E81</f>
        <v>Uzbekistan</v>
      </c>
      <c r="EM81" s="284"/>
      <c r="EN81" s="284"/>
      <c r="EO81" s="290"/>
      <c r="EP81" s="281" t="str">
        <f aca="false">IF(($F81&lt;&gt;"")*($G81&lt;&gt;"")*(EM81&lt;&gt;"")*(EN81&lt;&gt;""),($F81&gt;$G81)*(EM81&gt;EN81)+($F81=$G81)*(EM81=EN81)+($F81&lt;$G81)*(EM81&lt;EN81),"")</f>
        <v/>
      </c>
      <c r="EQ81" s="281" t="str">
        <f aca="false">IF((EP81&lt;&gt;""),IF(OR($F81&lt;&gt;$G81,PrSettings!$M$4="●"),(($F81-$G81)=(EM81-EN81))*1,0),"")</f>
        <v/>
      </c>
      <c r="ER81" s="281" t="str">
        <f aca="false">IF((EP81&lt;&gt;""),($F81=EM81)*($G81=EN81),"")</f>
        <v/>
      </c>
      <c r="ES81" s="281" t="str">
        <f aca="false">IF(EP81&lt;&gt;"",IF(ABS($F81-$G81)&gt;=PrSettings!$M$7,(ABS($F81-$G81-EM81+EN81)&lt;=1)*1,IF(AND(EP81,$F81=$G81,$F81&gt;=PrSettings!$M$6),(ABS(EM81-$F81)&lt;=1)*1,IF(AND(EP81,$F81+$G81&gt;=PrSettings!$M$8),(ABS(EM81-$F81)+ABS(EN81-$G81)&lt;=1)*1,""))),"")</f>
        <v/>
      </c>
      <c r="ET81" s="291"/>
      <c r="EV81" s="279" t="n">
        <f aca="false">$B81</f>
        <v>46</v>
      </c>
      <c r="EW81" s="280" t="str">
        <f aca="false">$C81</f>
        <v>DR Congo</v>
      </c>
      <c r="EX81" s="281" t="n">
        <f aca="false">$D81</f>
        <v>50</v>
      </c>
      <c r="EY81" s="280" t="str">
        <f aca="false">$E81</f>
        <v>Uzbekistan</v>
      </c>
      <c r="EZ81" s="284"/>
      <c r="FA81" s="284"/>
      <c r="FB81" s="290"/>
      <c r="FC81" s="281" t="str">
        <f aca="false">IF(($F81&lt;&gt;"")*($G81&lt;&gt;"")*(EZ81&lt;&gt;"")*(FA81&lt;&gt;""),($F81&gt;$G81)*(EZ81&gt;FA81)+($F81=$G81)*(EZ81=FA81)+($F81&lt;$G81)*(EZ81&lt;FA81),"")</f>
        <v/>
      </c>
      <c r="FD81" s="281" t="str">
        <f aca="false">IF((FC81&lt;&gt;""),IF(OR($F81&lt;&gt;$G81,PrSettings!$M$4="●"),(($F81-$G81)=(EZ81-FA81))*1,0),"")</f>
        <v/>
      </c>
      <c r="FE81" s="281" t="str">
        <f aca="false">IF((FC81&lt;&gt;""),($F81=EZ81)*($G81=FA81),"")</f>
        <v/>
      </c>
      <c r="FF81" s="281" t="str">
        <f aca="false">IF(FC81&lt;&gt;"",IF(ABS($F81-$G81)&gt;=PrSettings!$M$7,(ABS($F81-$G81-EZ81+FA81)&lt;=1)*1,IF(AND(FC81,$F81=$G81,$F81&gt;=PrSettings!$M$6),(ABS(EZ81-$F81)&lt;=1)*1,IF(AND(FC81,$F81+$G81&gt;=PrSettings!$M$8),(ABS(EZ81-$F81)+ABS(FA81-$G81)&lt;=1)*1,""))),"")</f>
        <v/>
      </c>
      <c r="FG81" s="291"/>
      <c r="FI81" s="279" t="n">
        <f aca="false">$B81</f>
        <v>46</v>
      </c>
      <c r="FJ81" s="280" t="str">
        <f aca="false">$C81</f>
        <v>DR Congo</v>
      </c>
      <c r="FK81" s="281" t="n">
        <f aca="false">$D81</f>
        <v>50</v>
      </c>
      <c r="FL81" s="280" t="str">
        <f aca="false">$E81</f>
        <v>Uzbekistan</v>
      </c>
      <c r="FM81" s="284"/>
      <c r="FN81" s="284"/>
      <c r="FO81" s="290"/>
      <c r="FP81" s="281" t="str">
        <f aca="false">IF(($F81&lt;&gt;"")*($G81&lt;&gt;"")*(FM81&lt;&gt;"")*(FN81&lt;&gt;""),($F81&gt;$G81)*(FM81&gt;FN81)+($F81=$G81)*(FM81=FN81)+($F81&lt;$G81)*(FM81&lt;FN81),"")</f>
        <v/>
      </c>
      <c r="FQ81" s="281" t="str">
        <f aca="false">IF((FP81&lt;&gt;""),IF(OR($F81&lt;&gt;$G81,PrSettings!$M$4="●"),(($F81-$G81)=(FM81-FN81))*1,0),"")</f>
        <v/>
      </c>
      <c r="FR81" s="281" t="str">
        <f aca="false">IF((FP81&lt;&gt;""),($F81=FM81)*($G81=FN81),"")</f>
        <v/>
      </c>
      <c r="FS81" s="281" t="str">
        <f aca="false">IF(FP81&lt;&gt;"",IF(ABS($F81-$G81)&gt;=PrSettings!$M$7,(ABS($F81-$G81-FM81+FN81)&lt;=1)*1,IF(AND(FP81,$F81=$G81,$F81&gt;=PrSettings!$M$6),(ABS(FM81-$F81)&lt;=1)*1,IF(AND(FP81,$F81+$G81&gt;=PrSettings!$M$8),(ABS(FM81-$F81)+ABS(FN81-$G81)&lt;=1)*1,""))),"")</f>
        <v/>
      </c>
      <c r="FT81" s="291"/>
      <c r="FV81" s="279" t="n">
        <f aca="false">$B81</f>
        <v>46</v>
      </c>
      <c r="FW81" s="280" t="str">
        <f aca="false">$C81</f>
        <v>DR Congo</v>
      </c>
      <c r="FX81" s="281" t="n">
        <f aca="false">$D81</f>
        <v>50</v>
      </c>
      <c r="FY81" s="280" t="str">
        <f aca="false">$E81</f>
        <v>Uzbekistan</v>
      </c>
      <c r="FZ81" s="284"/>
      <c r="GA81" s="284"/>
      <c r="GB81" s="290"/>
      <c r="GC81" s="281" t="str">
        <f aca="false">IF(($F81&lt;&gt;"")*($G81&lt;&gt;"")*(FZ81&lt;&gt;"")*(GA81&lt;&gt;""),($F81&gt;$G81)*(FZ81&gt;GA81)+($F81=$G81)*(FZ81=GA81)+($F81&lt;$G81)*(FZ81&lt;GA81),"")</f>
        <v/>
      </c>
      <c r="GD81" s="281" t="str">
        <f aca="false">IF((GC81&lt;&gt;""),IF(OR($F81&lt;&gt;$G81,PrSettings!$M$4="●"),(($F81-$G81)=(FZ81-GA81))*1,0),"")</f>
        <v/>
      </c>
      <c r="GE81" s="281" t="str">
        <f aca="false">IF((GC81&lt;&gt;""),($F81=FZ81)*($G81=GA81),"")</f>
        <v/>
      </c>
      <c r="GF81" s="281" t="str">
        <f aca="false">IF(GC81&lt;&gt;"",IF(ABS($F81-$G81)&gt;=PrSettings!$M$7,(ABS($F81-$G81-FZ81+GA81)&lt;=1)*1,IF(AND(GC81,$F81=$G81,$F81&gt;=PrSettings!$M$6),(ABS(FZ81-$F81)&lt;=1)*1,IF(AND(GC81,$F81+$G81&gt;=PrSettings!$M$8),(ABS(FZ81-$F81)+ABS(GA81-$G81)&lt;=1)*1,""))),"")</f>
        <v/>
      </c>
      <c r="GG81" s="291"/>
      <c r="GI81" s="279" t="n">
        <f aca="false">$B81</f>
        <v>46</v>
      </c>
      <c r="GJ81" s="280" t="str">
        <f aca="false">$C81</f>
        <v>DR Congo</v>
      </c>
      <c r="GK81" s="281" t="n">
        <f aca="false">$D81</f>
        <v>50</v>
      </c>
      <c r="GL81" s="280" t="str">
        <f aca="false">$E81</f>
        <v>Uzbekistan</v>
      </c>
      <c r="GM81" s="284"/>
      <c r="GN81" s="284"/>
      <c r="GO81" s="290"/>
      <c r="GP81" s="281" t="str">
        <f aca="false">IF(($F81&lt;&gt;"")*($G81&lt;&gt;"")*(GM81&lt;&gt;"")*(GN81&lt;&gt;""),($F81&gt;$G81)*(GM81&gt;GN81)+($F81=$G81)*(GM81=GN81)+($F81&lt;$G81)*(GM81&lt;GN81),"")</f>
        <v/>
      </c>
      <c r="GQ81" s="281" t="str">
        <f aca="false">IF((GP81&lt;&gt;""),IF(OR($F81&lt;&gt;$G81,PrSettings!$M$4="●"),(($F81-$G81)=(GM81-GN81))*1,0),"")</f>
        <v/>
      </c>
      <c r="GR81" s="281" t="str">
        <f aca="false">IF((GP81&lt;&gt;""),($F81=GM81)*($G81=GN81),"")</f>
        <v/>
      </c>
      <c r="GS81" s="281" t="str">
        <f aca="false">IF(GP81&lt;&gt;"",IF(ABS($F81-$G81)&gt;=PrSettings!$M$7,(ABS($F81-$G81-GM81+GN81)&lt;=1)*1,IF(AND(GP81,$F81=$G81,$F81&gt;=PrSettings!$M$6),(ABS(GM81-$F81)&lt;=1)*1,IF(AND(GP81,$F81+$G81&gt;=PrSettings!$M$8),(ABS(GM81-$F81)+ABS(GN81-$G81)&lt;=1)*1,""))),"")</f>
        <v/>
      </c>
      <c r="GT81" s="291"/>
      <c r="GV81" s="279" t="n">
        <f aca="false">$B81</f>
        <v>46</v>
      </c>
      <c r="GW81" s="280" t="str">
        <f aca="false">$C81</f>
        <v>DR Congo</v>
      </c>
      <c r="GX81" s="281" t="n">
        <f aca="false">$D81</f>
        <v>50</v>
      </c>
      <c r="GY81" s="280" t="str">
        <f aca="false">$E81</f>
        <v>Uzbekistan</v>
      </c>
      <c r="GZ81" s="284"/>
      <c r="HA81" s="284"/>
      <c r="HB81" s="290"/>
      <c r="HC81" s="281" t="str">
        <f aca="false">IF(($F81&lt;&gt;"")*($G81&lt;&gt;"")*(GZ81&lt;&gt;"")*(HA81&lt;&gt;""),($F81&gt;$G81)*(GZ81&gt;HA81)+($F81=$G81)*(GZ81=HA81)+($F81&lt;$G81)*(GZ81&lt;HA81),"")</f>
        <v/>
      </c>
      <c r="HD81" s="281" t="str">
        <f aca="false">IF((HC81&lt;&gt;""),IF(OR($F81&lt;&gt;$G81,PrSettings!$M$4="●"),(($F81-$G81)=(GZ81-HA81))*1,0),"")</f>
        <v/>
      </c>
      <c r="HE81" s="281" t="str">
        <f aca="false">IF((HC81&lt;&gt;""),($F81=GZ81)*($G81=HA81),"")</f>
        <v/>
      </c>
      <c r="HF81" s="281" t="str">
        <f aca="false">IF(HC81&lt;&gt;"",IF(ABS($F81-$G81)&gt;=PrSettings!$M$7,(ABS($F81-$G81-GZ81+HA81)&lt;=1)*1,IF(AND(HC81,$F81=$G81,$F81&gt;=PrSettings!$M$6),(ABS(GZ81-$F81)&lt;=1)*1,IF(AND(HC81,$F81+$G81&gt;=PrSettings!$M$8),(ABS(GZ81-$F81)+ABS(HA81-$G81)&lt;=1)*1,""))),"")</f>
        <v/>
      </c>
      <c r="HG81" s="291"/>
      <c r="HI81" s="279" t="n">
        <f aca="false">$B81</f>
        <v>46</v>
      </c>
      <c r="HJ81" s="280" t="str">
        <f aca="false">$C81</f>
        <v>DR Congo</v>
      </c>
      <c r="HK81" s="281" t="n">
        <f aca="false">$D81</f>
        <v>50</v>
      </c>
      <c r="HL81" s="280" t="str">
        <f aca="false">$E81</f>
        <v>Uzbekistan</v>
      </c>
      <c r="HM81" s="284"/>
      <c r="HN81" s="284"/>
      <c r="HO81" s="290"/>
      <c r="HP81" s="281" t="str">
        <f aca="false">IF(($F81&lt;&gt;"")*($G81&lt;&gt;"")*(HM81&lt;&gt;"")*(HN81&lt;&gt;""),($F81&gt;$G81)*(HM81&gt;HN81)+($F81=$G81)*(HM81=HN81)+($F81&lt;$G81)*(HM81&lt;HN81),"")</f>
        <v/>
      </c>
      <c r="HQ81" s="281" t="str">
        <f aca="false">IF((HP81&lt;&gt;""),IF(OR($F81&lt;&gt;$G81,PrSettings!$M$4="●"),(($F81-$G81)=(HM81-HN81))*1,0),"")</f>
        <v/>
      </c>
      <c r="HR81" s="281" t="str">
        <f aca="false">IF((HP81&lt;&gt;""),($F81=HM81)*($G81=HN81),"")</f>
        <v/>
      </c>
      <c r="HS81" s="281" t="str">
        <f aca="false">IF(HP81&lt;&gt;"",IF(ABS($F81-$G81)&gt;=PrSettings!$M$7,(ABS($F81-$G81-HM81+HN81)&lt;=1)*1,IF(AND(HP81,$F81=$G81,$F81&gt;=PrSettings!$M$6),(ABS(HM81-$F81)&lt;=1)*1,IF(AND(HP81,$F81+$G81&gt;=PrSettings!$M$8),(ABS(HM81-$F81)+ABS(HN81-$G81)&lt;=1)*1,""))),"")</f>
        <v/>
      </c>
      <c r="HT81" s="291"/>
      <c r="HV81" s="279" t="n">
        <f aca="false">$B81</f>
        <v>46</v>
      </c>
      <c r="HW81" s="280" t="str">
        <f aca="false">$C81</f>
        <v>DR Congo</v>
      </c>
      <c r="HX81" s="281" t="n">
        <f aca="false">$D81</f>
        <v>50</v>
      </c>
      <c r="HY81" s="280" t="str">
        <f aca="false">$E81</f>
        <v>Uzbekistan</v>
      </c>
      <c r="HZ81" s="284"/>
      <c r="IA81" s="284"/>
      <c r="IB81" s="290"/>
      <c r="IC81" s="281" t="str">
        <f aca="false">IF(($F81&lt;&gt;"")*($G81&lt;&gt;"")*(HZ81&lt;&gt;"")*(IA81&lt;&gt;""),($F81&gt;$G81)*(HZ81&gt;IA81)+($F81=$G81)*(HZ81=IA81)+($F81&lt;$G81)*(HZ81&lt;IA81),"")</f>
        <v/>
      </c>
      <c r="ID81" s="281" t="str">
        <f aca="false">IF((IC81&lt;&gt;""),IF(OR($F81&lt;&gt;$G81,PrSettings!$M$4="●"),(($F81-$G81)=(HZ81-IA81))*1,0),"")</f>
        <v/>
      </c>
      <c r="IE81" s="281" t="str">
        <f aca="false">IF((IC81&lt;&gt;""),($F81=HZ81)*($G81=IA81),"")</f>
        <v/>
      </c>
      <c r="IF81" s="281" t="str">
        <f aca="false">IF(IC81&lt;&gt;"",IF(ABS($F81-$G81)&gt;=PrSettings!$M$7,(ABS($F81-$G81-HZ81+IA81)&lt;=1)*1,IF(AND(IC81,$F81=$G81,$F81&gt;=PrSettings!$M$6),(ABS(HZ81-$F81)&lt;=1)*1,IF(AND(IC81,$F81+$G81&gt;=PrSettings!$M$8),(ABS(HZ81-$F81)+ABS(IA81-$G81)&lt;=1)*1,""))),"")</f>
        <v/>
      </c>
      <c r="IG81" s="291"/>
      <c r="II81" s="279" t="n">
        <f aca="false">$B81</f>
        <v>46</v>
      </c>
      <c r="IJ81" s="280" t="str">
        <f aca="false">$C81</f>
        <v>DR Congo</v>
      </c>
      <c r="IK81" s="281" t="n">
        <f aca="false">$D81</f>
        <v>50</v>
      </c>
      <c r="IL81" s="280" t="str">
        <f aca="false">$E81</f>
        <v>Uzbekistan</v>
      </c>
      <c r="IM81" s="284"/>
      <c r="IN81" s="284"/>
      <c r="IO81" s="290"/>
      <c r="IP81" s="281" t="str">
        <f aca="false">IF(($F81&lt;&gt;"")*($G81&lt;&gt;"")*(IM81&lt;&gt;"")*(IN81&lt;&gt;""),($F81&gt;$G81)*(IM81&gt;IN81)+($F81=$G81)*(IM81=IN81)+($F81&lt;$G81)*(IM81&lt;IN81),"")</f>
        <v/>
      </c>
      <c r="IQ81" s="281" t="str">
        <f aca="false">IF((IP81&lt;&gt;""),IF(OR($F81&lt;&gt;$G81,PrSettings!$M$4="●"),(($F81-$G81)=(IM81-IN81))*1,0),"")</f>
        <v/>
      </c>
      <c r="IR81" s="281" t="str">
        <f aca="false">IF((IP81&lt;&gt;""),($F81=IM81)*($G81=IN81),"")</f>
        <v/>
      </c>
      <c r="IS81" s="281" t="str">
        <f aca="false">IF(IP81&lt;&gt;"",IF(ABS($F81-$G81)&gt;=PrSettings!$M$7,(ABS($F81-$G81-IM81+IN81)&lt;=1)*1,IF(AND(IP81,$F81=$G81,$F81&gt;=PrSettings!$M$6),(ABS(IM81-$F81)&lt;=1)*1,IF(AND(IP81,$F81+$G81&gt;=PrSettings!$M$8),(ABS(IM81-$F81)+ABS(IN81-$G81)&lt;=1)*1,""))),"")</f>
        <v/>
      </c>
      <c r="IT81" s="291"/>
      <c r="IV81" s="279" t="n">
        <f aca="false">$B81</f>
        <v>46</v>
      </c>
      <c r="IW81" s="280" t="str">
        <f aca="false">$C81</f>
        <v>DR Congo</v>
      </c>
      <c r="IX81" s="281" t="n">
        <f aca="false">$D81</f>
        <v>50</v>
      </c>
      <c r="IY81" s="280" t="str">
        <f aca="false">$E81</f>
        <v>Uzbekistan</v>
      </c>
      <c r="IZ81" s="284"/>
      <c r="JA81" s="284"/>
      <c r="JB81" s="290"/>
      <c r="JC81" s="281" t="str">
        <f aca="false">IF(($F81&lt;&gt;"")*($G81&lt;&gt;"")*(IZ81&lt;&gt;"")*(JA81&lt;&gt;""),($F81&gt;$G81)*(IZ81&gt;JA81)+($F81=$G81)*(IZ81=JA81)+($F81&lt;$G81)*(IZ81&lt;JA81),"")</f>
        <v/>
      </c>
      <c r="JD81" s="281" t="str">
        <f aca="false">IF((JC81&lt;&gt;""),IF(OR($F81&lt;&gt;$G81,PrSettings!$M$4="●"),(($F81-$G81)=(IZ81-JA81))*1,0),"")</f>
        <v/>
      </c>
      <c r="JE81" s="281" t="str">
        <f aca="false">IF((JC81&lt;&gt;""),($F81=IZ81)*($G81=JA81),"")</f>
        <v/>
      </c>
      <c r="JF81" s="281" t="str">
        <f aca="false">IF(JC81&lt;&gt;"",IF(ABS($F81-$G81)&gt;=PrSettings!$M$7,(ABS($F81-$G81-IZ81+JA81)&lt;=1)*1,IF(AND(JC81,$F81=$G81,$F81&gt;=PrSettings!$M$6),(ABS(IZ81-$F81)&lt;=1)*1,IF(AND(JC81,$F81+$G81&gt;=PrSettings!$M$8),(ABS(IZ81-$F81)+ABS(JA81-$G81)&lt;=1)*1,""))),"")</f>
        <v/>
      </c>
      <c r="JG81" s="291"/>
      <c r="JI81" s="279" t="n">
        <f aca="false">$B81</f>
        <v>46</v>
      </c>
      <c r="JJ81" s="280" t="str">
        <f aca="false">$C81</f>
        <v>DR Congo</v>
      </c>
      <c r="JK81" s="281" t="n">
        <f aca="false">$D81</f>
        <v>50</v>
      </c>
      <c r="JL81" s="280" t="str">
        <f aca="false">$E81</f>
        <v>Uzbekistan</v>
      </c>
      <c r="JM81" s="284"/>
      <c r="JN81" s="284"/>
      <c r="JO81" s="290"/>
      <c r="JP81" s="281" t="str">
        <f aca="false">IF(($F81&lt;&gt;"")*($G81&lt;&gt;"")*(JM81&lt;&gt;"")*(JN81&lt;&gt;""),($F81&gt;$G81)*(JM81&gt;JN81)+($F81=$G81)*(JM81=JN81)+($F81&lt;$G81)*(JM81&lt;JN81),"")</f>
        <v/>
      </c>
      <c r="JQ81" s="281" t="str">
        <f aca="false">IF((JP81&lt;&gt;""),IF(OR($F81&lt;&gt;$G81,PrSettings!$M$4="●"),(($F81-$G81)=(JM81-JN81))*1,0),"")</f>
        <v/>
      </c>
      <c r="JR81" s="281" t="str">
        <f aca="false">IF((JP81&lt;&gt;""),($F81=JM81)*($G81=JN81),"")</f>
        <v/>
      </c>
      <c r="JS81" s="281" t="str">
        <f aca="false">IF(JP81&lt;&gt;"",IF(ABS($F81-$G81)&gt;=PrSettings!$M$7,(ABS($F81-$G81-JM81+JN81)&lt;=1)*1,IF(AND(JP81,$F81=$G81,$F81&gt;=PrSettings!$M$6),(ABS(JM81-$F81)&lt;=1)*1,IF(AND(JP81,$F81+$G81&gt;=PrSettings!$M$8),(ABS(JM81-$F81)+ABS(JN81-$G81)&lt;=1)*1,""))),"")</f>
        <v/>
      </c>
      <c r="JT81" s="291"/>
      <c r="JV81" s="279" t="n">
        <f aca="false">$B81</f>
        <v>46</v>
      </c>
      <c r="JW81" s="280" t="str">
        <f aca="false">$C81</f>
        <v>DR Congo</v>
      </c>
      <c r="JX81" s="281" t="n">
        <f aca="false">$D81</f>
        <v>50</v>
      </c>
      <c r="JY81" s="280" t="str">
        <f aca="false">$E81</f>
        <v>Uzbekistan</v>
      </c>
      <c r="JZ81" s="284"/>
      <c r="KA81" s="284"/>
      <c r="KB81" s="290"/>
      <c r="KC81" s="281" t="str">
        <f aca="false">IF(($F81&lt;&gt;"")*($G81&lt;&gt;"")*(JZ81&lt;&gt;"")*(KA81&lt;&gt;""),($F81&gt;$G81)*(JZ81&gt;KA81)+($F81=$G81)*(JZ81=KA81)+($F81&lt;$G81)*(JZ81&lt;KA81),"")</f>
        <v/>
      </c>
      <c r="KD81" s="281" t="str">
        <f aca="false">IF((KC81&lt;&gt;""),IF(OR($F81&lt;&gt;$G81,PrSettings!$M$4="●"),(($F81-$G81)=(JZ81-KA81))*1,0),"")</f>
        <v/>
      </c>
      <c r="KE81" s="281" t="str">
        <f aca="false">IF((KC81&lt;&gt;""),($F81=JZ81)*($G81=KA81),"")</f>
        <v/>
      </c>
      <c r="KF81" s="281" t="str">
        <f aca="false">IF(KC81&lt;&gt;"",IF(ABS($F81-$G81)&gt;=PrSettings!$M$7,(ABS($F81-$G81-JZ81+KA81)&lt;=1)*1,IF(AND(KC81,$F81=$G81,$F81&gt;=PrSettings!$M$6),(ABS(JZ81-$F81)&lt;=1)*1,IF(AND(KC81,$F81+$G81&gt;=PrSettings!$M$8),(ABS(JZ81-$F81)+ABS(KA81-$G81)&lt;=1)*1,""))),"")</f>
        <v/>
      </c>
      <c r="KG81" s="291"/>
      <c r="KI81" s="279" t="n">
        <f aca="false">$B81</f>
        <v>46</v>
      </c>
      <c r="KJ81" s="280" t="str">
        <f aca="false">$C81</f>
        <v>DR Congo</v>
      </c>
      <c r="KK81" s="281" t="n">
        <f aca="false">$D81</f>
        <v>50</v>
      </c>
      <c r="KL81" s="280" t="str">
        <f aca="false">$E81</f>
        <v>Uzbekistan</v>
      </c>
      <c r="KM81" s="284"/>
      <c r="KN81" s="284"/>
      <c r="KO81" s="290"/>
      <c r="KP81" s="281" t="str">
        <f aca="false">IF(($F81&lt;&gt;"")*($G81&lt;&gt;"")*(KM81&lt;&gt;"")*(KN81&lt;&gt;""),($F81&gt;$G81)*(KM81&gt;KN81)+($F81=$G81)*(KM81=KN81)+($F81&lt;$G81)*(KM81&lt;KN81),"")</f>
        <v/>
      </c>
      <c r="KQ81" s="281" t="str">
        <f aca="false">IF((KP81&lt;&gt;""),IF(OR($F81&lt;&gt;$G81,PrSettings!$M$4="●"),(($F81-$G81)=(KM81-KN81))*1,0),"")</f>
        <v/>
      </c>
      <c r="KR81" s="281" t="str">
        <f aca="false">IF((KP81&lt;&gt;""),($F81=KM81)*($G81=KN81),"")</f>
        <v/>
      </c>
      <c r="KS81" s="281" t="str">
        <f aca="false">IF(KP81&lt;&gt;"",IF(ABS($F81-$G81)&gt;=PrSettings!$M$7,(ABS($F81-$G81-KM81+KN81)&lt;=1)*1,IF(AND(KP81,$F81=$G81,$F81&gt;=PrSettings!$M$6),(ABS(KM81-$F81)&lt;=1)*1,IF(AND(KP81,$F81+$G81&gt;=PrSettings!$M$8),(ABS(KM81-$F81)+ABS(KN81-$G81)&lt;=1)*1,""))),"")</f>
        <v/>
      </c>
      <c r="KT81" s="291"/>
      <c r="KV81" s="279" t="n">
        <f aca="false">$B81</f>
        <v>46</v>
      </c>
      <c r="KW81" s="280" t="str">
        <f aca="false">$C81</f>
        <v>DR Congo</v>
      </c>
      <c r="KX81" s="281" t="n">
        <f aca="false">$D81</f>
        <v>50</v>
      </c>
      <c r="KY81" s="280" t="str">
        <f aca="false">$E81</f>
        <v>Uzbekistan</v>
      </c>
      <c r="KZ81" s="284"/>
      <c r="LA81" s="284"/>
      <c r="LB81" s="290"/>
      <c r="LC81" s="281" t="str">
        <f aca="false">IF(($F81&lt;&gt;"")*($G81&lt;&gt;"")*(KZ81&lt;&gt;"")*(LA81&lt;&gt;""),($F81&gt;$G81)*(KZ81&gt;LA81)+($F81=$G81)*(KZ81=LA81)+($F81&lt;$G81)*(KZ81&lt;LA81),"")</f>
        <v/>
      </c>
      <c r="LD81" s="281" t="str">
        <f aca="false">IF((LC81&lt;&gt;""),IF(OR($F81&lt;&gt;$G81,PrSettings!$M$4="●"),(($F81-$G81)=(KZ81-LA81))*1,0),"")</f>
        <v/>
      </c>
      <c r="LE81" s="281" t="str">
        <f aca="false">IF((LC81&lt;&gt;""),($F81=KZ81)*($G81=LA81),"")</f>
        <v/>
      </c>
      <c r="LF81" s="281" t="str">
        <f aca="false">IF(LC81&lt;&gt;"",IF(ABS($F81-$G81)&gt;=PrSettings!$M$7,(ABS($F81-$G81-KZ81+LA81)&lt;=1)*1,IF(AND(LC81,$F81=$G81,$F81&gt;=PrSettings!$M$6),(ABS(KZ81-$F81)&lt;=1)*1,IF(AND(LC81,$F81+$G81&gt;=PrSettings!$M$8),(ABS(KZ81-$F81)+ABS(LA81-$G81)&lt;=1)*1,""))),"")</f>
        <v/>
      </c>
      <c r="LG81" s="291"/>
      <c r="LI81" s="279" t="n">
        <f aca="false">$B81</f>
        <v>46</v>
      </c>
      <c r="LJ81" s="280" t="str">
        <f aca="false">$C81</f>
        <v>DR Congo</v>
      </c>
      <c r="LK81" s="281" t="n">
        <f aca="false">$D81</f>
        <v>50</v>
      </c>
      <c r="LL81" s="280" t="str">
        <f aca="false">$E81</f>
        <v>Uzbekistan</v>
      </c>
      <c r="LM81" s="284"/>
      <c r="LN81" s="284"/>
      <c r="LO81" s="290"/>
      <c r="LP81" s="281" t="str">
        <f aca="false">IF(($F81&lt;&gt;"")*($G81&lt;&gt;"")*(LM81&lt;&gt;"")*(LN81&lt;&gt;""),($F81&gt;$G81)*(LM81&gt;LN81)+($F81=$G81)*(LM81=LN81)+($F81&lt;$G81)*(LM81&lt;LN81),"")</f>
        <v/>
      </c>
      <c r="LQ81" s="281" t="str">
        <f aca="false">IF((LP81&lt;&gt;""),IF(OR($F81&lt;&gt;$G81,PrSettings!$M$4="●"),(($F81-$G81)=(LM81-LN81))*1,0),"")</f>
        <v/>
      </c>
      <c r="LR81" s="281" t="str">
        <f aca="false">IF((LP81&lt;&gt;""),($F81=LM81)*($G81=LN81),"")</f>
        <v/>
      </c>
      <c r="LS81" s="281" t="str">
        <f aca="false">IF(LP81&lt;&gt;"",IF(ABS($F81-$G81)&gt;=PrSettings!$M$7,(ABS($F81-$G81-LM81+LN81)&lt;=1)*1,IF(AND(LP81,$F81=$G81,$F81&gt;=PrSettings!$M$6),(ABS(LM81-$F81)&lt;=1)*1,IF(AND(LP81,$F81+$G81&gt;=PrSettings!$M$8),(ABS(LM81-$F81)+ABS(LN81-$G81)&lt;=1)*1,""))),"")</f>
        <v/>
      </c>
      <c r="LT81" s="291"/>
      <c r="LV81" s="279" t="n">
        <f aca="false">$B81</f>
        <v>46</v>
      </c>
      <c r="LW81" s="280" t="str">
        <f aca="false">$C81</f>
        <v>DR Congo</v>
      </c>
      <c r="LX81" s="281" t="n">
        <f aca="false">$D81</f>
        <v>50</v>
      </c>
      <c r="LY81" s="280" t="str">
        <f aca="false">$E81</f>
        <v>Uzbekistan</v>
      </c>
      <c r="LZ81" s="284"/>
      <c r="MA81" s="284"/>
      <c r="MB81" s="290"/>
      <c r="MC81" s="281" t="str">
        <f aca="false">IF(($F81&lt;&gt;"")*($G81&lt;&gt;"")*(LZ81&lt;&gt;"")*(MA81&lt;&gt;""),($F81&gt;$G81)*(LZ81&gt;MA81)+($F81=$G81)*(LZ81=MA81)+($F81&lt;$G81)*(LZ81&lt;MA81),"")</f>
        <v/>
      </c>
      <c r="MD81" s="281" t="str">
        <f aca="false">IF((MC81&lt;&gt;""),IF(OR($F81&lt;&gt;$G81,PrSettings!$M$4="●"),(($F81-$G81)=(LZ81-MA81))*1,0),"")</f>
        <v/>
      </c>
      <c r="ME81" s="281" t="str">
        <f aca="false">IF((MC81&lt;&gt;""),($F81=LZ81)*($G81=MA81),"")</f>
        <v/>
      </c>
      <c r="MF81" s="281" t="str">
        <f aca="false">IF(MC81&lt;&gt;"",IF(ABS($F81-$G81)&gt;=PrSettings!$M$7,(ABS($F81-$G81-LZ81+MA81)&lt;=1)*1,IF(AND(MC81,$F81=$G81,$F81&gt;=PrSettings!$M$6),(ABS(LZ81-$F81)&lt;=1)*1,IF(AND(MC81,$F81+$G81&gt;=PrSettings!$M$8),(ABS(LZ81-$F81)+ABS(MA81-$G81)&lt;=1)*1,""))),"")</f>
        <v/>
      </c>
      <c r="MG81" s="291"/>
    </row>
    <row r="82" customFormat="false" ht="24" hidden="false" customHeight="true" outlineLevel="0" collapsed="false">
      <c r="B82" s="269" t="str">
        <f aca="false">Language!$E$130&amp;" L"</f>
        <v>Group L</v>
      </c>
      <c r="C82" s="270"/>
      <c r="D82" s="292"/>
      <c r="E82" s="272"/>
      <c r="F82" s="293"/>
      <c r="G82" s="294"/>
      <c r="I82" s="269" t="str">
        <f aca="false">$B82</f>
        <v>Group L</v>
      </c>
      <c r="J82" s="292"/>
      <c r="K82" s="292"/>
      <c r="L82" s="272"/>
      <c r="M82" s="275"/>
      <c r="N82" s="276"/>
      <c r="O82" s="273"/>
      <c r="P82" s="277"/>
      <c r="Q82" s="277"/>
      <c r="R82" s="272"/>
      <c r="S82" s="272"/>
      <c r="T82" s="278"/>
      <c r="V82" s="269" t="str">
        <f aca="false">$B82</f>
        <v>Group L</v>
      </c>
      <c r="W82" s="292"/>
      <c r="X82" s="292"/>
      <c r="Y82" s="272"/>
      <c r="Z82" s="275"/>
      <c r="AA82" s="276"/>
      <c r="AB82" s="273"/>
      <c r="AC82" s="277"/>
      <c r="AD82" s="277"/>
      <c r="AE82" s="272"/>
      <c r="AF82" s="272"/>
      <c r="AG82" s="278"/>
      <c r="AI82" s="269" t="str">
        <f aca="false">$B82</f>
        <v>Group L</v>
      </c>
      <c r="AJ82" s="292"/>
      <c r="AK82" s="292"/>
      <c r="AL82" s="272"/>
      <c r="AM82" s="275"/>
      <c r="AN82" s="276"/>
      <c r="AO82" s="273"/>
      <c r="AP82" s="277"/>
      <c r="AQ82" s="277"/>
      <c r="AR82" s="272"/>
      <c r="AS82" s="272"/>
      <c r="AT82" s="278"/>
      <c r="AV82" s="269" t="str">
        <f aca="false">$B82</f>
        <v>Group L</v>
      </c>
      <c r="AW82" s="292"/>
      <c r="AX82" s="292"/>
      <c r="AY82" s="272"/>
      <c r="AZ82" s="275"/>
      <c r="BA82" s="276"/>
      <c r="BB82" s="273"/>
      <c r="BC82" s="277"/>
      <c r="BD82" s="277"/>
      <c r="BE82" s="272"/>
      <c r="BF82" s="272"/>
      <c r="BG82" s="278"/>
      <c r="BI82" s="269" t="str">
        <f aca="false">$B82</f>
        <v>Group L</v>
      </c>
      <c r="BJ82" s="292"/>
      <c r="BK82" s="292"/>
      <c r="BL82" s="272"/>
      <c r="BM82" s="275"/>
      <c r="BN82" s="276"/>
      <c r="BO82" s="273"/>
      <c r="BP82" s="277"/>
      <c r="BQ82" s="277"/>
      <c r="BR82" s="272"/>
      <c r="BS82" s="272"/>
      <c r="BT82" s="278"/>
      <c r="BV82" s="269" t="str">
        <f aca="false">$B82</f>
        <v>Group L</v>
      </c>
      <c r="BW82" s="292"/>
      <c r="BX82" s="292"/>
      <c r="BY82" s="272"/>
      <c r="BZ82" s="275"/>
      <c r="CA82" s="276"/>
      <c r="CB82" s="273"/>
      <c r="CC82" s="277"/>
      <c r="CD82" s="277"/>
      <c r="CE82" s="272"/>
      <c r="CF82" s="272"/>
      <c r="CG82" s="278"/>
      <c r="CI82" s="269" t="str">
        <f aca="false">$B82</f>
        <v>Group L</v>
      </c>
      <c r="CJ82" s="292"/>
      <c r="CK82" s="292"/>
      <c r="CL82" s="272"/>
      <c r="CM82" s="275"/>
      <c r="CN82" s="276"/>
      <c r="CO82" s="273"/>
      <c r="CP82" s="277"/>
      <c r="CQ82" s="277"/>
      <c r="CR82" s="272"/>
      <c r="CS82" s="272"/>
      <c r="CT82" s="278"/>
      <c r="CV82" s="269" t="str">
        <f aca="false">$B82</f>
        <v>Group L</v>
      </c>
      <c r="CW82" s="292"/>
      <c r="CX82" s="292"/>
      <c r="CY82" s="272"/>
      <c r="CZ82" s="275"/>
      <c r="DA82" s="276"/>
      <c r="DB82" s="273"/>
      <c r="DC82" s="277"/>
      <c r="DD82" s="277"/>
      <c r="DE82" s="272"/>
      <c r="DF82" s="272"/>
      <c r="DG82" s="278"/>
      <c r="DI82" s="269" t="str">
        <f aca="false">$B82</f>
        <v>Group L</v>
      </c>
      <c r="DJ82" s="292"/>
      <c r="DK82" s="292"/>
      <c r="DL82" s="272"/>
      <c r="DM82" s="275"/>
      <c r="DN82" s="276"/>
      <c r="DO82" s="273"/>
      <c r="DP82" s="277"/>
      <c r="DQ82" s="277"/>
      <c r="DR82" s="272"/>
      <c r="DS82" s="272"/>
      <c r="DT82" s="278"/>
      <c r="DV82" s="269" t="str">
        <f aca="false">$B82</f>
        <v>Group L</v>
      </c>
      <c r="DW82" s="292"/>
      <c r="DX82" s="292"/>
      <c r="DY82" s="272"/>
      <c r="DZ82" s="275"/>
      <c r="EA82" s="276"/>
      <c r="EB82" s="273"/>
      <c r="EC82" s="277"/>
      <c r="ED82" s="277"/>
      <c r="EE82" s="272"/>
      <c r="EF82" s="272"/>
      <c r="EG82" s="278"/>
      <c r="EI82" s="269" t="str">
        <f aca="false">$B82</f>
        <v>Group L</v>
      </c>
      <c r="EJ82" s="292"/>
      <c r="EK82" s="292"/>
      <c r="EL82" s="272"/>
      <c r="EM82" s="275"/>
      <c r="EN82" s="276"/>
      <c r="EO82" s="273"/>
      <c r="EP82" s="277"/>
      <c r="EQ82" s="277"/>
      <c r="ER82" s="272"/>
      <c r="ES82" s="272"/>
      <c r="ET82" s="278"/>
      <c r="EV82" s="269" t="str">
        <f aca="false">$B82</f>
        <v>Group L</v>
      </c>
      <c r="EW82" s="292"/>
      <c r="EX82" s="292"/>
      <c r="EY82" s="272"/>
      <c r="EZ82" s="275"/>
      <c r="FA82" s="276"/>
      <c r="FB82" s="273"/>
      <c r="FC82" s="277"/>
      <c r="FD82" s="277"/>
      <c r="FE82" s="272"/>
      <c r="FF82" s="272"/>
      <c r="FG82" s="278"/>
      <c r="FI82" s="269" t="str">
        <f aca="false">$B82</f>
        <v>Group L</v>
      </c>
      <c r="FJ82" s="292"/>
      <c r="FK82" s="292"/>
      <c r="FL82" s="272"/>
      <c r="FM82" s="275"/>
      <c r="FN82" s="276"/>
      <c r="FO82" s="273"/>
      <c r="FP82" s="277"/>
      <c r="FQ82" s="277"/>
      <c r="FR82" s="272"/>
      <c r="FS82" s="272"/>
      <c r="FT82" s="278"/>
      <c r="FV82" s="269" t="str">
        <f aca="false">$B82</f>
        <v>Group L</v>
      </c>
      <c r="FW82" s="292"/>
      <c r="FX82" s="292"/>
      <c r="FY82" s="272"/>
      <c r="FZ82" s="275"/>
      <c r="GA82" s="276"/>
      <c r="GB82" s="273"/>
      <c r="GC82" s="277"/>
      <c r="GD82" s="277"/>
      <c r="GE82" s="272"/>
      <c r="GF82" s="272"/>
      <c r="GG82" s="278"/>
      <c r="GI82" s="269" t="str">
        <f aca="false">$B82</f>
        <v>Group L</v>
      </c>
      <c r="GJ82" s="292"/>
      <c r="GK82" s="292"/>
      <c r="GL82" s="272"/>
      <c r="GM82" s="275"/>
      <c r="GN82" s="276"/>
      <c r="GO82" s="273"/>
      <c r="GP82" s="277"/>
      <c r="GQ82" s="277"/>
      <c r="GR82" s="272"/>
      <c r="GS82" s="272"/>
      <c r="GT82" s="278"/>
      <c r="GV82" s="269" t="str">
        <f aca="false">$B82</f>
        <v>Group L</v>
      </c>
      <c r="GW82" s="292"/>
      <c r="GX82" s="292"/>
      <c r="GY82" s="272"/>
      <c r="GZ82" s="275"/>
      <c r="HA82" s="276"/>
      <c r="HB82" s="273"/>
      <c r="HC82" s="277"/>
      <c r="HD82" s="277"/>
      <c r="HE82" s="272"/>
      <c r="HF82" s="272"/>
      <c r="HG82" s="278"/>
      <c r="HI82" s="269" t="str">
        <f aca="false">$B82</f>
        <v>Group L</v>
      </c>
      <c r="HJ82" s="292"/>
      <c r="HK82" s="292"/>
      <c r="HL82" s="272"/>
      <c r="HM82" s="275"/>
      <c r="HN82" s="276"/>
      <c r="HO82" s="273"/>
      <c r="HP82" s="277"/>
      <c r="HQ82" s="277"/>
      <c r="HR82" s="272"/>
      <c r="HS82" s="272"/>
      <c r="HT82" s="278"/>
      <c r="HV82" s="269" t="str">
        <f aca="false">$B82</f>
        <v>Group L</v>
      </c>
      <c r="HW82" s="292"/>
      <c r="HX82" s="292"/>
      <c r="HY82" s="272"/>
      <c r="HZ82" s="275"/>
      <c r="IA82" s="276"/>
      <c r="IB82" s="273"/>
      <c r="IC82" s="277"/>
      <c r="ID82" s="277"/>
      <c r="IE82" s="272"/>
      <c r="IF82" s="272"/>
      <c r="IG82" s="278"/>
      <c r="II82" s="269" t="str">
        <f aca="false">$B82</f>
        <v>Group L</v>
      </c>
      <c r="IJ82" s="292"/>
      <c r="IK82" s="292"/>
      <c r="IL82" s="272"/>
      <c r="IM82" s="275"/>
      <c r="IN82" s="276"/>
      <c r="IO82" s="273"/>
      <c r="IP82" s="277"/>
      <c r="IQ82" s="277"/>
      <c r="IR82" s="272"/>
      <c r="IS82" s="272"/>
      <c r="IT82" s="278"/>
      <c r="IV82" s="269" t="str">
        <f aca="false">$B82</f>
        <v>Group L</v>
      </c>
      <c r="IW82" s="292"/>
      <c r="IX82" s="292"/>
      <c r="IY82" s="272"/>
      <c r="IZ82" s="275"/>
      <c r="JA82" s="276"/>
      <c r="JB82" s="273"/>
      <c r="JC82" s="277"/>
      <c r="JD82" s="277"/>
      <c r="JE82" s="272"/>
      <c r="JF82" s="272"/>
      <c r="JG82" s="278"/>
      <c r="JI82" s="269" t="str">
        <f aca="false">$B82</f>
        <v>Group L</v>
      </c>
      <c r="JJ82" s="292"/>
      <c r="JK82" s="292"/>
      <c r="JL82" s="272"/>
      <c r="JM82" s="275"/>
      <c r="JN82" s="276"/>
      <c r="JO82" s="273"/>
      <c r="JP82" s="277"/>
      <c r="JQ82" s="277"/>
      <c r="JR82" s="272"/>
      <c r="JS82" s="272"/>
      <c r="JT82" s="278"/>
      <c r="JV82" s="269" t="str">
        <f aca="false">$B82</f>
        <v>Group L</v>
      </c>
      <c r="JW82" s="292"/>
      <c r="JX82" s="292"/>
      <c r="JY82" s="272"/>
      <c r="JZ82" s="275"/>
      <c r="KA82" s="276"/>
      <c r="KB82" s="273"/>
      <c r="KC82" s="277"/>
      <c r="KD82" s="277"/>
      <c r="KE82" s="272"/>
      <c r="KF82" s="272"/>
      <c r="KG82" s="278"/>
      <c r="KI82" s="269" t="str">
        <f aca="false">$B82</f>
        <v>Group L</v>
      </c>
      <c r="KJ82" s="292"/>
      <c r="KK82" s="292"/>
      <c r="KL82" s="272"/>
      <c r="KM82" s="275"/>
      <c r="KN82" s="276"/>
      <c r="KO82" s="273"/>
      <c r="KP82" s="277"/>
      <c r="KQ82" s="277"/>
      <c r="KR82" s="272"/>
      <c r="KS82" s="272"/>
      <c r="KT82" s="278"/>
      <c r="KV82" s="269" t="str">
        <f aca="false">$B82</f>
        <v>Group L</v>
      </c>
      <c r="KW82" s="292"/>
      <c r="KX82" s="292"/>
      <c r="KY82" s="272"/>
      <c r="KZ82" s="275"/>
      <c r="LA82" s="276"/>
      <c r="LB82" s="273"/>
      <c r="LC82" s="277"/>
      <c r="LD82" s="277"/>
      <c r="LE82" s="272"/>
      <c r="LF82" s="272"/>
      <c r="LG82" s="278"/>
      <c r="LI82" s="269" t="str">
        <f aca="false">$B82</f>
        <v>Group L</v>
      </c>
      <c r="LJ82" s="292"/>
      <c r="LK82" s="292"/>
      <c r="LL82" s="272"/>
      <c r="LM82" s="275"/>
      <c r="LN82" s="276"/>
      <c r="LO82" s="273"/>
      <c r="LP82" s="277"/>
      <c r="LQ82" s="277"/>
      <c r="LR82" s="272"/>
      <c r="LS82" s="272"/>
      <c r="LT82" s="278"/>
      <c r="LV82" s="269" t="str">
        <f aca="false">$B82</f>
        <v>Group L</v>
      </c>
      <c r="LW82" s="292"/>
      <c r="LX82" s="292"/>
      <c r="LY82" s="272"/>
      <c r="LZ82" s="275"/>
      <c r="MA82" s="276"/>
      <c r="MB82" s="273"/>
      <c r="MC82" s="277"/>
      <c r="MD82" s="277"/>
      <c r="ME82" s="272"/>
      <c r="MF82" s="272"/>
      <c r="MG82" s="278"/>
    </row>
    <row r="83" customFormat="false" ht="15.75" hidden="false" customHeight="false" outlineLevel="0" collapsed="false">
      <c r="B83" s="279" t="n">
        <f aca="false">INDEX(Groups!$C$7:$C$65,MATCH(C83,Groups!$D$7:$D$65,0))</f>
        <v>4</v>
      </c>
      <c r="C83" s="280" t="str">
        <f aca="false">CalcL!$P$22</f>
        <v>England</v>
      </c>
      <c r="D83" s="281" t="n">
        <f aca="false">INDEX(Groups!$C$7:$C$65,MATCH(E83,Groups!$D$7:$D$65,0))</f>
        <v>11</v>
      </c>
      <c r="E83" s="280" t="str">
        <f aca="false">CalcL!$Q$22</f>
        <v>Croatia</v>
      </c>
      <c r="F83" s="282" t="n">
        <f aca="false">CalcL!$R$22</f>
        <v>2</v>
      </c>
      <c r="G83" s="283" t="n">
        <f aca="false">CalcL!$S$22</f>
        <v>0</v>
      </c>
      <c r="I83" s="279" t="n">
        <f aca="false">$B83</f>
        <v>4</v>
      </c>
      <c r="J83" s="280" t="str">
        <f aca="false">$C83</f>
        <v>England</v>
      </c>
      <c r="K83" s="281" t="n">
        <f aca="false">$D83</f>
        <v>11</v>
      </c>
      <c r="L83" s="280" t="str">
        <f aca="false">$E83</f>
        <v>Croatia</v>
      </c>
      <c r="M83" s="284"/>
      <c r="N83" s="284"/>
      <c r="O83" s="285"/>
      <c r="P83" s="281" t="str">
        <f aca="false">IF(($F83&lt;&gt;"")*($G83&lt;&gt;"")*(M83&lt;&gt;"")*(N83&lt;&gt;""),($F83&gt;$G83)*(M83&gt;N83)+($F83=$G83)*(M83=N83)+($F83&lt;$G83)*(M83&lt;N83),"")</f>
        <v/>
      </c>
      <c r="Q83" s="281" t="str">
        <f aca="false">IF((P83&lt;&gt;""),IF(OR($F83&lt;&gt;$G83,PrSettings!$M$4="●"),(($F83-$G83)=(M83-N83))*1,0),"")</f>
        <v/>
      </c>
      <c r="R83" s="281" t="str">
        <f aca="false">IF((P83&lt;&gt;""),($F83=M83)*($G83=N83),"")</f>
        <v/>
      </c>
      <c r="S83" s="281" t="str">
        <f aca="false">IF(P83&lt;&gt;"",IF(ABS($F83-$G83)&gt;=PrSettings!$M$7,(ABS($F83-$G83-M83+N83)&lt;=1)*1,IF(AND(P83,$F83=$G83,$F83&gt;=PrSettings!$M$6),(ABS(M83-$F83)&lt;=1)*1,IF(AND(P83,$F83+$G83&gt;=PrSettings!$M$8),(ABS(M83-$F83)+ABS(N83-$G83)&lt;=1)*1,""))),"")</f>
        <v/>
      </c>
      <c r="T83" s="286"/>
      <c r="V83" s="279" t="n">
        <f aca="false">$B83</f>
        <v>4</v>
      </c>
      <c r="W83" s="280" t="str">
        <f aca="false">$C83</f>
        <v>England</v>
      </c>
      <c r="X83" s="281" t="n">
        <f aca="false">$D83</f>
        <v>11</v>
      </c>
      <c r="Y83" s="280" t="str">
        <f aca="false">$E83</f>
        <v>Croatia</v>
      </c>
      <c r="Z83" s="284"/>
      <c r="AA83" s="284"/>
      <c r="AB83" s="285"/>
      <c r="AC83" s="281" t="str">
        <f aca="false">IF(($F83&lt;&gt;"")*($G83&lt;&gt;"")*(Z83&lt;&gt;"")*(AA83&lt;&gt;""),($F83&gt;$G83)*(Z83&gt;AA83)+($F83=$G83)*(Z83=AA83)+($F83&lt;$G83)*(Z83&lt;AA83),"")</f>
        <v/>
      </c>
      <c r="AD83" s="281" t="str">
        <f aca="false">IF((AC83&lt;&gt;""),IF(OR($F83&lt;&gt;$G83,PrSettings!$M$4="●"),(($F83-$G83)=(Z83-AA83))*1,0),"")</f>
        <v/>
      </c>
      <c r="AE83" s="281" t="str">
        <f aca="false">IF((AC83&lt;&gt;""),($F83=Z83)*($G83=AA83),"")</f>
        <v/>
      </c>
      <c r="AF83" s="281" t="str">
        <f aca="false">IF(AC83&lt;&gt;"",IF(ABS($F83-$G83)&gt;=PrSettings!$M$7,(ABS($F83-$G83-Z83+AA83)&lt;=1)*1,IF(AND(AC83,$F83=$G83,$F83&gt;=PrSettings!$M$6),(ABS(Z83-$F83)&lt;=1)*1,IF(AND(AC83,$F83+$G83&gt;=PrSettings!$M$8),(ABS(Z83-$F83)+ABS(AA83-$G83)&lt;=1)*1,""))),"")</f>
        <v/>
      </c>
      <c r="AG83" s="286"/>
      <c r="AI83" s="279" t="n">
        <f aca="false">$B83</f>
        <v>4</v>
      </c>
      <c r="AJ83" s="280" t="str">
        <f aca="false">$C83</f>
        <v>England</v>
      </c>
      <c r="AK83" s="281" t="n">
        <f aca="false">$D83</f>
        <v>11</v>
      </c>
      <c r="AL83" s="280" t="str">
        <f aca="false">$E83</f>
        <v>Croatia</v>
      </c>
      <c r="AM83" s="284"/>
      <c r="AN83" s="284"/>
      <c r="AO83" s="285"/>
      <c r="AP83" s="281" t="str">
        <f aca="false">IF(($F83&lt;&gt;"")*($G83&lt;&gt;"")*(AM83&lt;&gt;"")*(AN83&lt;&gt;""),($F83&gt;$G83)*(AM83&gt;AN83)+($F83=$G83)*(AM83=AN83)+($F83&lt;$G83)*(AM83&lt;AN83),"")</f>
        <v/>
      </c>
      <c r="AQ83" s="281" t="str">
        <f aca="false">IF((AP83&lt;&gt;""),IF(OR($F83&lt;&gt;$G83,PrSettings!$M$4="●"),(($F83-$G83)=(AM83-AN83))*1,0),"")</f>
        <v/>
      </c>
      <c r="AR83" s="281" t="str">
        <f aca="false">IF((AP83&lt;&gt;""),($F83=AM83)*($G83=AN83),"")</f>
        <v/>
      </c>
      <c r="AS83" s="281" t="str">
        <f aca="false">IF(AP83&lt;&gt;"",IF(ABS($F83-$G83)&gt;=PrSettings!$M$7,(ABS($F83-$G83-AM83+AN83)&lt;=1)*1,IF(AND(AP83,$F83=$G83,$F83&gt;=PrSettings!$M$6),(ABS(AM83-$F83)&lt;=1)*1,IF(AND(AP83,$F83+$G83&gt;=PrSettings!$M$8),(ABS(AM83-$F83)+ABS(AN83-$G83)&lt;=1)*1,""))),"")</f>
        <v/>
      </c>
      <c r="AT83" s="286"/>
      <c r="AV83" s="279" t="n">
        <f aca="false">$B83</f>
        <v>4</v>
      </c>
      <c r="AW83" s="280" t="str">
        <f aca="false">$C83</f>
        <v>England</v>
      </c>
      <c r="AX83" s="281" t="n">
        <f aca="false">$D83</f>
        <v>11</v>
      </c>
      <c r="AY83" s="280" t="str">
        <f aca="false">$E83</f>
        <v>Croatia</v>
      </c>
      <c r="AZ83" s="284"/>
      <c r="BA83" s="284"/>
      <c r="BB83" s="285"/>
      <c r="BC83" s="281" t="str">
        <f aca="false">IF(($F83&lt;&gt;"")*($G83&lt;&gt;"")*(AZ83&lt;&gt;"")*(BA83&lt;&gt;""),($F83&gt;$G83)*(AZ83&gt;BA83)+($F83=$G83)*(AZ83=BA83)+($F83&lt;$G83)*(AZ83&lt;BA83),"")</f>
        <v/>
      </c>
      <c r="BD83" s="281" t="str">
        <f aca="false">IF((BC83&lt;&gt;""),IF(OR($F83&lt;&gt;$G83,PrSettings!$M$4="●"),(($F83-$G83)=(AZ83-BA83))*1,0),"")</f>
        <v/>
      </c>
      <c r="BE83" s="281" t="str">
        <f aca="false">IF((BC83&lt;&gt;""),($F83=AZ83)*($G83=BA83),"")</f>
        <v/>
      </c>
      <c r="BF83" s="281" t="str">
        <f aca="false">IF(BC83&lt;&gt;"",IF(ABS($F83-$G83)&gt;=PrSettings!$M$7,(ABS($F83-$G83-AZ83+BA83)&lt;=1)*1,IF(AND(BC83,$F83=$G83,$F83&gt;=PrSettings!$M$6),(ABS(AZ83-$F83)&lt;=1)*1,IF(AND(BC83,$F83+$G83&gt;=PrSettings!$M$8),(ABS(AZ83-$F83)+ABS(BA83-$G83)&lt;=1)*1,""))),"")</f>
        <v/>
      </c>
      <c r="BG83" s="286"/>
      <c r="BI83" s="279" t="n">
        <f aca="false">$B83</f>
        <v>4</v>
      </c>
      <c r="BJ83" s="280" t="str">
        <f aca="false">$C83</f>
        <v>England</v>
      </c>
      <c r="BK83" s="281" t="n">
        <f aca="false">$D83</f>
        <v>11</v>
      </c>
      <c r="BL83" s="280" t="str">
        <f aca="false">$E83</f>
        <v>Croatia</v>
      </c>
      <c r="BM83" s="284"/>
      <c r="BN83" s="284"/>
      <c r="BO83" s="285"/>
      <c r="BP83" s="281" t="str">
        <f aca="false">IF(($F83&lt;&gt;"")*($G83&lt;&gt;"")*(BM83&lt;&gt;"")*(BN83&lt;&gt;""),($F83&gt;$G83)*(BM83&gt;BN83)+($F83=$G83)*(BM83=BN83)+($F83&lt;$G83)*(BM83&lt;BN83),"")</f>
        <v/>
      </c>
      <c r="BQ83" s="281" t="str">
        <f aca="false">IF((BP83&lt;&gt;""),IF(OR($F83&lt;&gt;$G83,PrSettings!$M$4="●"),(($F83-$G83)=(BM83-BN83))*1,0),"")</f>
        <v/>
      </c>
      <c r="BR83" s="281" t="str">
        <f aca="false">IF((BP83&lt;&gt;""),($F83=BM83)*($G83=BN83),"")</f>
        <v/>
      </c>
      <c r="BS83" s="281" t="str">
        <f aca="false">IF(BP83&lt;&gt;"",IF(ABS($F83-$G83)&gt;=PrSettings!$M$7,(ABS($F83-$G83-BM83+BN83)&lt;=1)*1,IF(AND(BP83,$F83=$G83,$F83&gt;=PrSettings!$M$6),(ABS(BM83-$F83)&lt;=1)*1,IF(AND(BP83,$F83+$G83&gt;=PrSettings!$M$8),(ABS(BM83-$F83)+ABS(BN83-$G83)&lt;=1)*1,""))),"")</f>
        <v/>
      </c>
      <c r="BT83" s="286"/>
      <c r="BV83" s="279" t="n">
        <f aca="false">$B83</f>
        <v>4</v>
      </c>
      <c r="BW83" s="280" t="str">
        <f aca="false">$C83</f>
        <v>England</v>
      </c>
      <c r="BX83" s="281" t="n">
        <f aca="false">$D83</f>
        <v>11</v>
      </c>
      <c r="BY83" s="280" t="str">
        <f aca="false">$E83</f>
        <v>Croatia</v>
      </c>
      <c r="BZ83" s="284"/>
      <c r="CA83" s="284"/>
      <c r="CB83" s="285"/>
      <c r="CC83" s="281" t="str">
        <f aca="false">IF(($F83&lt;&gt;"")*($G83&lt;&gt;"")*(BZ83&lt;&gt;"")*(CA83&lt;&gt;""),($F83&gt;$G83)*(BZ83&gt;CA83)+($F83=$G83)*(BZ83=CA83)+($F83&lt;$G83)*(BZ83&lt;CA83),"")</f>
        <v/>
      </c>
      <c r="CD83" s="281" t="str">
        <f aca="false">IF((CC83&lt;&gt;""),IF(OR($F83&lt;&gt;$G83,PrSettings!$M$4="●"),(($F83-$G83)=(BZ83-CA83))*1,0),"")</f>
        <v/>
      </c>
      <c r="CE83" s="281" t="str">
        <f aca="false">IF((CC83&lt;&gt;""),($F83=BZ83)*($G83=CA83),"")</f>
        <v/>
      </c>
      <c r="CF83" s="281" t="str">
        <f aca="false">IF(CC83&lt;&gt;"",IF(ABS($F83-$G83)&gt;=PrSettings!$M$7,(ABS($F83-$G83-BZ83+CA83)&lt;=1)*1,IF(AND(CC83,$F83=$G83,$F83&gt;=PrSettings!$M$6),(ABS(BZ83-$F83)&lt;=1)*1,IF(AND(CC83,$F83+$G83&gt;=PrSettings!$M$8),(ABS(BZ83-$F83)+ABS(CA83-$G83)&lt;=1)*1,""))),"")</f>
        <v/>
      </c>
      <c r="CG83" s="286"/>
      <c r="CI83" s="279" t="n">
        <f aca="false">$B83</f>
        <v>4</v>
      </c>
      <c r="CJ83" s="280" t="str">
        <f aca="false">$C83</f>
        <v>England</v>
      </c>
      <c r="CK83" s="281" t="n">
        <f aca="false">$D83</f>
        <v>11</v>
      </c>
      <c r="CL83" s="280" t="str">
        <f aca="false">$E83</f>
        <v>Croatia</v>
      </c>
      <c r="CM83" s="284"/>
      <c r="CN83" s="284"/>
      <c r="CO83" s="285"/>
      <c r="CP83" s="281" t="str">
        <f aca="false">IF(($F83&lt;&gt;"")*($G83&lt;&gt;"")*(CM83&lt;&gt;"")*(CN83&lt;&gt;""),($F83&gt;$G83)*(CM83&gt;CN83)+($F83=$G83)*(CM83=CN83)+($F83&lt;$G83)*(CM83&lt;CN83),"")</f>
        <v/>
      </c>
      <c r="CQ83" s="281" t="str">
        <f aca="false">IF((CP83&lt;&gt;""),IF(OR($F83&lt;&gt;$G83,PrSettings!$M$4="●"),(($F83-$G83)=(CM83-CN83))*1,0),"")</f>
        <v/>
      </c>
      <c r="CR83" s="281" t="str">
        <f aca="false">IF((CP83&lt;&gt;""),($F83=CM83)*($G83=CN83),"")</f>
        <v/>
      </c>
      <c r="CS83" s="281" t="str">
        <f aca="false">IF(CP83&lt;&gt;"",IF(ABS($F83-$G83)&gt;=PrSettings!$M$7,(ABS($F83-$G83-CM83+CN83)&lt;=1)*1,IF(AND(CP83,$F83=$G83,$F83&gt;=PrSettings!$M$6),(ABS(CM83-$F83)&lt;=1)*1,IF(AND(CP83,$F83+$G83&gt;=PrSettings!$M$8),(ABS(CM83-$F83)+ABS(CN83-$G83)&lt;=1)*1,""))),"")</f>
        <v/>
      </c>
      <c r="CT83" s="286"/>
      <c r="CV83" s="279" t="n">
        <f aca="false">$B83</f>
        <v>4</v>
      </c>
      <c r="CW83" s="280" t="str">
        <f aca="false">$C83</f>
        <v>England</v>
      </c>
      <c r="CX83" s="281" t="n">
        <f aca="false">$D83</f>
        <v>11</v>
      </c>
      <c r="CY83" s="280" t="str">
        <f aca="false">$E83</f>
        <v>Croatia</v>
      </c>
      <c r="CZ83" s="284"/>
      <c r="DA83" s="284"/>
      <c r="DB83" s="285"/>
      <c r="DC83" s="281" t="str">
        <f aca="false">IF(($F83&lt;&gt;"")*($G83&lt;&gt;"")*(CZ83&lt;&gt;"")*(DA83&lt;&gt;""),($F83&gt;$G83)*(CZ83&gt;DA83)+($F83=$G83)*(CZ83=DA83)+($F83&lt;$G83)*(CZ83&lt;DA83),"")</f>
        <v/>
      </c>
      <c r="DD83" s="281" t="str">
        <f aca="false">IF((DC83&lt;&gt;""),IF(OR($F83&lt;&gt;$G83,PrSettings!$M$4="●"),(($F83-$G83)=(CZ83-DA83))*1,0),"")</f>
        <v/>
      </c>
      <c r="DE83" s="281" t="str">
        <f aca="false">IF((DC83&lt;&gt;""),($F83=CZ83)*($G83=DA83),"")</f>
        <v/>
      </c>
      <c r="DF83" s="281" t="str">
        <f aca="false">IF(DC83&lt;&gt;"",IF(ABS($F83-$G83)&gt;=PrSettings!$M$7,(ABS($F83-$G83-CZ83+DA83)&lt;=1)*1,IF(AND(DC83,$F83=$G83,$F83&gt;=PrSettings!$M$6),(ABS(CZ83-$F83)&lt;=1)*1,IF(AND(DC83,$F83+$G83&gt;=PrSettings!$M$8),(ABS(CZ83-$F83)+ABS(DA83-$G83)&lt;=1)*1,""))),"")</f>
        <v/>
      </c>
      <c r="DG83" s="286"/>
      <c r="DI83" s="279" t="n">
        <f aca="false">$B83</f>
        <v>4</v>
      </c>
      <c r="DJ83" s="280" t="str">
        <f aca="false">$C83</f>
        <v>England</v>
      </c>
      <c r="DK83" s="281" t="n">
        <f aca="false">$D83</f>
        <v>11</v>
      </c>
      <c r="DL83" s="280" t="str">
        <f aca="false">$E83</f>
        <v>Croatia</v>
      </c>
      <c r="DM83" s="284"/>
      <c r="DN83" s="284"/>
      <c r="DO83" s="285"/>
      <c r="DP83" s="281" t="str">
        <f aca="false">IF(($F83&lt;&gt;"")*($G83&lt;&gt;"")*(DM83&lt;&gt;"")*(DN83&lt;&gt;""),($F83&gt;$G83)*(DM83&gt;DN83)+($F83=$G83)*(DM83=DN83)+($F83&lt;$G83)*(DM83&lt;DN83),"")</f>
        <v/>
      </c>
      <c r="DQ83" s="281" t="str">
        <f aca="false">IF((DP83&lt;&gt;""),IF(OR($F83&lt;&gt;$G83,PrSettings!$M$4="●"),(($F83-$G83)=(DM83-DN83))*1,0),"")</f>
        <v/>
      </c>
      <c r="DR83" s="281" t="str">
        <f aca="false">IF((DP83&lt;&gt;""),($F83=DM83)*($G83=DN83),"")</f>
        <v/>
      </c>
      <c r="DS83" s="281" t="str">
        <f aca="false">IF(DP83&lt;&gt;"",IF(ABS($F83-$G83)&gt;=PrSettings!$M$7,(ABS($F83-$G83-DM83+DN83)&lt;=1)*1,IF(AND(DP83,$F83=$G83,$F83&gt;=PrSettings!$M$6),(ABS(DM83-$F83)&lt;=1)*1,IF(AND(DP83,$F83+$G83&gt;=PrSettings!$M$8),(ABS(DM83-$F83)+ABS(DN83-$G83)&lt;=1)*1,""))),"")</f>
        <v/>
      </c>
      <c r="DT83" s="286"/>
      <c r="DV83" s="279" t="n">
        <f aca="false">$B83</f>
        <v>4</v>
      </c>
      <c r="DW83" s="280" t="str">
        <f aca="false">$C83</f>
        <v>England</v>
      </c>
      <c r="DX83" s="281" t="n">
        <f aca="false">$D83</f>
        <v>11</v>
      </c>
      <c r="DY83" s="280" t="str">
        <f aca="false">$E83</f>
        <v>Croatia</v>
      </c>
      <c r="DZ83" s="284"/>
      <c r="EA83" s="284"/>
      <c r="EB83" s="285"/>
      <c r="EC83" s="281" t="str">
        <f aca="false">IF(($F83&lt;&gt;"")*($G83&lt;&gt;"")*(DZ83&lt;&gt;"")*(EA83&lt;&gt;""),($F83&gt;$G83)*(DZ83&gt;EA83)+($F83=$G83)*(DZ83=EA83)+($F83&lt;$G83)*(DZ83&lt;EA83),"")</f>
        <v/>
      </c>
      <c r="ED83" s="281" t="str">
        <f aca="false">IF((EC83&lt;&gt;""),IF(OR($F83&lt;&gt;$G83,PrSettings!$M$4="●"),(($F83-$G83)=(DZ83-EA83))*1,0),"")</f>
        <v/>
      </c>
      <c r="EE83" s="281" t="str">
        <f aca="false">IF((EC83&lt;&gt;""),($F83=DZ83)*($G83=EA83),"")</f>
        <v/>
      </c>
      <c r="EF83" s="281" t="str">
        <f aca="false">IF(EC83&lt;&gt;"",IF(ABS($F83-$G83)&gt;=PrSettings!$M$7,(ABS($F83-$G83-DZ83+EA83)&lt;=1)*1,IF(AND(EC83,$F83=$G83,$F83&gt;=PrSettings!$M$6),(ABS(DZ83-$F83)&lt;=1)*1,IF(AND(EC83,$F83+$G83&gt;=PrSettings!$M$8),(ABS(DZ83-$F83)+ABS(EA83-$G83)&lt;=1)*1,""))),"")</f>
        <v/>
      </c>
      <c r="EG83" s="286"/>
      <c r="EI83" s="279" t="n">
        <f aca="false">$B83</f>
        <v>4</v>
      </c>
      <c r="EJ83" s="280" t="str">
        <f aca="false">$C83</f>
        <v>England</v>
      </c>
      <c r="EK83" s="281" t="n">
        <f aca="false">$D83</f>
        <v>11</v>
      </c>
      <c r="EL83" s="280" t="str">
        <f aca="false">$E83</f>
        <v>Croatia</v>
      </c>
      <c r="EM83" s="284"/>
      <c r="EN83" s="284"/>
      <c r="EO83" s="285"/>
      <c r="EP83" s="281" t="str">
        <f aca="false">IF(($F83&lt;&gt;"")*($G83&lt;&gt;"")*(EM83&lt;&gt;"")*(EN83&lt;&gt;""),($F83&gt;$G83)*(EM83&gt;EN83)+($F83=$G83)*(EM83=EN83)+($F83&lt;$G83)*(EM83&lt;EN83),"")</f>
        <v/>
      </c>
      <c r="EQ83" s="281" t="str">
        <f aca="false">IF((EP83&lt;&gt;""),IF(OR($F83&lt;&gt;$G83,PrSettings!$M$4="●"),(($F83-$G83)=(EM83-EN83))*1,0),"")</f>
        <v/>
      </c>
      <c r="ER83" s="281" t="str">
        <f aca="false">IF((EP83&lt;&gt;""),($F83=EM83)*($G83=EN83),"")</f>
        <v/>
      </c>
      <c r="ES83" s="281" t="str">
        <f aca="false">IF(EP83&lt;&gt;"",IF(ABS($F83-$G83)&gt;=PrSettings!$M$7,(ABS($F83-$G83-EM83+EN83)&lt;=1)*1,IF(AND(EP83,$F83=$G83,$F83&gt;=PrSettings!$M$6),(ABS(EM83-$F83)&lt;=1)*1,IF(AND(EP83,$F83+$G83&gt;=PrSettings!$M$8),(ABS(EM83-$F83)+ABS(EN83-$G83)&lt;=1)*1,""))),"")</f>
        <v/>
      </c>
      <c r="ET83" s="286"/>
      <c r="EV83" s="279" t="n">
        <f aca="false">$B83</f>
        <v>4</v>
      </c>
      <c r="EW83" s="280" t="str">
        <f aca="false">$C83</f>
        <v>England</v>
      </c>
      <c r="EX83" s="281" t="n">
        <f aca="false">$D83</f>
        <v>11</v>
      </c>
      <c r="EY83" s="280" t="str">
        <f aca="false">$E83</f>
        <v>Croatia</v>
      </c>
      <c r="EZ83" s="284"/>
      <c r="FA83" s="284"/>
      <c r="FB83" s="285"/>
      <c r="FC83" s="281" t="str">
        <f aca="false">IF(($F83&lt;&gt;"")*($G83&lt;&gt;"")*(EZ83&lt;&gt;"")*(FA83&lt;&gt;""),($F83&gt;$G83)*(EZ83&gt;FA83)+($F83=$G83)*(EZ83=FA83)+($F83&lt;$G83)*(EZ83&lt;FA83),"")</f>
        <v/>
      </c>
      <c r="FD83" s="281" t="str">
        <f aca="false">IF((FC83&lt;&gt;""),IF(OR($F83&lt;&gt;$G83,PrSettings!$M$4="●"),(($F83-$G83)=(EZ83-FA83))*1,0),"")</f>
        <v/>
      </c>
      <c r="FE83" s="281" t="str">
        <f aca="false">IF((FC83&lt;&gt;""),($F83=EZ83)*($G83=FA83),"")</f>
        <v/>
      </c>
      <c r="FF83" s="281" t="str">
        <f aca="false">IF(FC83&lt;&gt;"",IF(ABS($F83-$G83)&gt;=PrSettings!$M$7,(ABS($F83-$G83-EZ83+FA83)&lt;=1)*1,IF(AND(FC83,$F83=$G83,$F83&gt;=PrSettings!$M$6),(ABS(EZ83-$F83)&lt;=1)*1,IF(AND(FC83,$F83+$G83&gt;=PrSettings!$M$8),(ABS(EZ83-$F83)+ABS(FA83-$G83)&lt;=1)*1,""))),"")</f>
        <v/>
      </c>
      <c r="FG83" s="286"/>
      <c r="FI83" s="279" t="n">
        <f aca="false">$B83</f>
        <v>4</v>
      </c>
      <c r="FJ83" s="280" t="str">
        <f aca="false">$C83</f>
        <v>England</v>
      </c>
      <c r="FK83" s="281" t="n">
        <f aca="false">$D83</f>
        <v>11</v>
      </c>
      <c r="FL83" s="280" t="str">
        <f aca="false">$E83</f>
        <v>Croatia</v>
      </c>
      <c r="FM83" s="284"/>
      <c r="FN83" s="284"/>
      <c r="FO83" s="285"/>
      <c r="FP83" s="281" t="str">
        <f aca="false">IF(($F83&lt;&gt;"")*($G83&lt;&gt;"")*(FM83&lt;&gt;"")*(FN83&lt;&gt;""),($F83&gt;$G83)*(FM83&gt;FN83)+($F83=$G83)*(FM83=FN83)+($F83&lt;$G83)*(FM83&lt;FN83),"")</f>
        <v/>
      </c>
      <c r="FQ83" s="281" t="str">
        <f aca="false">IF((FP83&lt;&gt;""),IF(OR($F83&lt;&gt;$G83,PrSettings!$M$4="●"),(($F83-$G83)=(FM83-FN83))*1,0),"")</f>
        <v/>
      </c>
      <c r="FR83" s="281" t="str">
        <f aca="false">IF((FP83&lt;&gt;""),($F83=FM83)*($G83=FN83),"")</f>
        <v/>
      </c>
      <c r="FS83" s="281" t="str">
        <f aca="false">IF(FP83&lt;&gt;"",IF(ABS($F83-$G83)&gt;=PrSettings!$M$7,(ABS($F83-$G83-FM83+FN83)&lt;=1)*1,IF(AND(FP83,$F83=$G83,$F83&gt;=PrSettings!$M$6),(ABS(FM83-$F83)&lt;=1)*1,IF(AND(FP83,$F83+$G83&gt;=PrSettings!$M$8),(ABS(FM83-$F83)+ABS(FN83-$G83)&lt;=1)*1,""))),"")</f>
        <v/>
      </c>
      <c r="FT83" s="286"/>
      <c r="FV83" s="279" t="n">
        <f aca="false">$B83</f>
        <v>4</v>
      </c>
      <c r="FW83" s="280" t="str">
        <f aca="false">$C83</f>
        <v>England</v>
      </c>
      <c r="FX83" s="281" t="n">
        <f aca="false">$D83</f>
        <v>11</v>
      </c>
      <c r="FY83" s="280" t="str">
        <f aca="false">$E83</f>
        <v>Croatia</v>
      </c>
      <c r="FZ83" s="284"/>
      <c r="GA83" s="284"/>
      <c r="GB83" s="285"/>
      <c r="GC83" s="281" t="str">
        <f aca="false">IF(($F83&lt;&gt;"")*($G83&lt;&gt;"")*(FZ83&lt;&gt;"")*(GA83&lt;&gt;""),($F83&gt;$G83)*(FZ83&gt;GA83)+($F83=$G83)*(FZ83=GA83)+($F83&lt;$G83)*(FZ83&lt;GA83),"")</f>
        <v/>
      </c>
      <c r="GD83" s="281" t="str">
        <f aca="false">IF((GC83&lt;&gt;""),IF(OR($F83&lt;&gt;$G83,PrSettings!$M$4="●"),(($F83-$G83)=(FZ83-GA83))*1,0),"")</f>
        <v/>
      </c>
      <c r="GE83" s="281" t="str">
        <f aca="false">IF((GC83&lt;&gt;""),($F83=FZ83)*($G83=GA83),"")</f>
        <v/>
      </c>
      <c r="GF83" s="281" t="str">
        <f aca="false">IF(GC83&lt;&gt;"",IF(ABS($F83-$G83)&gt;=PrSettings!$M$7,(ABS($F83-$G83-FZ83+GA83)&lt;=1)*1,IF(AND(GC83,$F83=$G83,$F83&gt;=PrSettings!$M$6),(ABS(FZ83-$F83)&lt;=1)*1,IF(AND(GC83,$F83+$G83&gt;=PrSettings!$M$8),(ABS(FZ83-$F83)+ABS(GA83-$G83)&lt;=1)*1,""))),"")</f>
        <v/>
      </c>
      <c r="GG83" s="286"/>
      <c r="GI83" s="279" t="n">
        <f aca="false">$B83</f>
        <v>4</v>
      </c>
      <c r="GJ83" s="280" t="str">
        <f aca="false">$C83</f>
        <v>England</v>
      </c>
      <c r="GK83" s="281" t="n">
        <f aca="false">$D83</f>
        <v>11</v>
      </c>
      <c r="GL83" s="280" t="str">
        <f aca="false">$E83</f>
        <v>Croatia</v>
      </c>
      <c r="GM83" s="284"/>
      <c r="GN83" s="284"/>
      <c r="GO83" s="285"/>
      <c r="GP83" s="281" t="str">
        <f aca="false">IF(($F83&lt;&gt;"")*($G83&lt;&gt;"")*(GM83&lt;&gt;"")*(GN83&lt;&gt;""),($F83&gt;$G83)*(GM83&gt;GN83)+($F83=$G83)*(GM83=GN83)+($F83&lt;$G83)*(GM83&lt;GN83),"")</f>
        <v/>
      </c>
      <c r="GQ83" s="281" t="str">
        <f aca="false">IF((GP83&lt;&gt;""),IF(OR($F83&lt;&gt;$G83,PrSettings!$M$4="●"),(($F83-$G83)=(GM83-GN83))*1,0),"")</f>
        <v/>
      </c>
      <c r="GR83" s="281" t="str">
        <f aca="false">IF((GP83&lt;&gt;""),($F83=GM83)*($G83=GN83),"")</f>
        <v/>
      </c>
      <c r="GS83" s="281" t="str">
        <f aca="false">IF(GP83&lt;&gt;"",IF(ABS($F83-$G83)&gt;=PrSettings!$M$7,(ABS($F83-$G83-GM83+GN83)&lt;=1)*1,IF(AND(GP83,$F83=$G83,$F83&gt;=PrSettings!$M$6),(ABS(GM83-$F83)&lt;=1)*1,IF(AND(GP83,$F83+$G83&gt;=PrSettings!$M$8),(ABS(GM83-$F83)+ABS(GN83-$G83)&lt;=1)*1,""))),"")</f>
        <v/>
      </c>
      <c r="GT83" s="286"/>
      <c r="GV83" s="279" t="n">
        <f aca="false">$B83</f>
        <v>4</v>
      </c>
      <c r="GW83" s="280" t="str">
        <f aca="false">$C83</f>
        <v>England</v>
      </c>
      <c r="GX83" s="281" t="n">
        <f aca="false">$D83</f>
        <v>11</v>
      </c>
      <c r="GY83" s="280" t="str">
        <f aca="false">$E83</f>
        <v>Croatia</v>
      </c>
      <c r="GZ83" s="284"/>
      <c r="HA83" s="284"/>
      <c r="HB83" s="285"/>
      <c r="HC83" s="281" t="str">
        <f aca="false">IF(($F83&lt;&gt;"")*($G83&lt;&gt;"")*(GZ83&lt;&gt;"")*(HA83&lt;&gt;""),($F83&gt;$G83)*(GZ83&gt;HA83)+($F83=$G83)*(GZ83=HA83)+($F83&lt;$G83)*(GZ83&lt;HA83),"")</f>
        <v/>
      </c>
      <c r="HD83" s="281" t="str">
        <f aca="false">IF((HC83&lt;&gt;""),IF(OR($F83&lt;&gt;$G83,PrSettings!$M$4="●"),(($F83-$G83)=(GZ83-HA83))*1,0),"")</f>
        <v/>
      </c>
      <c r="HE83" s="281" t="str">
        <f aca="false">IF((HC83&lt;&gt;""),($F83=GZ83)*($G83=HA83),"")</f>
        <v/>
      </c>
      <c r="HF83" s="281" t="str">
        <f aca="false">IF(HC83&lt;&gt;"",IF(ABS($F83-$G83)&gt;=PrSettings!$M$7,(ABS($F83-$G83-GZ83+HA83)&lt;=1)*1,IF(AND(HC83,$F83=$G83,$F83&gt;=PrSettings!$M$6),(ABS(GZ83-$F83)&lt;=1)*1,IF(AND(HC83,$F83+$G83&gt;=PrSettings!$M$8),(ABS(GZ83-$F83)+ABS(HA83-$G83)&lt;=1)*1,""))),"")</f>
        <v/>
      </c>
      <c r="HG83" s="286"/>
      <c r="HI83" s="279" t="n">
        <f aca="false">$B83</f>
        <v>4</v>
      </c>
      <c r="HJ83" s="280" t="str">
        <f aca="false">$C83</f>
        <v>England</v>
      </c>
      <c r="HK83" s="281" t="n">
        <f aca="false">$D83</f>
        <v>11</v>
      </c>
      <c r="HL83" s="280" t="str">
        <f aca="false">$E83</f>
        <v>Croatia</v>
      </c>
      <c r="HM83" s="284"/>
      <c r="HN83" s="284"/>
      <c r="HO83" s="285"/>
      <c r="HP83" s="281" t="str">
        <f aca="false">IF(($F83&lt;&gt;"")*($G83&lt;&gt;"")*(HM83&lt;&gt;"")*(HN83&lt;&gt;""),($F83&gt;$G83)*(HM83&gt;HN83)+($F83=$G83)*(HM83=HN83)+($F83&lt;$G83)*(HM83&lt;HN83),"")</f>
        <v/>
      </c>
      <c r="HQ83" s="281" t="str">
        <f aca="false">IF((HP83&lt;&gt;""),IF(OR($F83&lt;&gt;$G83,PrSettings!$M$4="●"),(($F83-$G83)=(HM83-HN83))*1,0),"")</f>
        <v/>
      </c>
      <c r="HR83" s="281" t="str">
        <f aca="false">IF((HP83&lt;&gt;""),($F83=HM83)*($G83=HN83),"")</f>
        <v/>
      </c>
      <c r="HS83" s="281" t="str">
        <f aca="false">IF(HP83&lt;&gt;"",IF(ABS($F83-$G83)&gt;=PrSettings!$M$7,(ABS($F83-$G83-HM83+HN83)&lt;=1)*1,IF(AND(HP83,$F83=$G83,$F83&gt;=PrSettings!$M$6),(ABS(HM83-$F83)&lt;=1)*1,IF(AND(HP83,$F83+$G83&gt;=PrSettings!$M$8),(ABS(HM83-$F83)+ABS(HN83-$G83)&lt;=1)*1,""))),"")</f>
        <v/>
      </c>
      <c r="HT83" s="286"/>
      <c r="HV83" s="279" t="n">
        <f aca="false">$B83</f>
        <v>4</v>
      </c>
      <c r="HW83" s="280" t="str">
        <f aca="false">$C83</f>
        <v>England</v>
      </c>
      <c r="HX83" s="281" t="n">
        <f aca="false">$D83</f>
        <v>11</v>
      </c>
      <c r="HY83" s="280" t="str">
        <f aca="false">$E83</f>
        <v>Croatia</v>
      </c>
      <c r="HZ83" s="284"/>
      <c r="IA83" s="284"/>
      <c r="IB83" s="285"/>
      <c r="IC83" s="281" t="str">
        <f aca="false">IF(($F83&lt;&gt;"")*($G83&lt;&gt;"")*(HZ83&lt;&gt;"")*(IA83&lt;&gt;""),($F83&gt;$G83)*(HZ83&gt;IA83)+($F83=$G83)*(HZ83=IA83)+($F83&lt;$G83)*(HZ83&lt;IA83),"")</f>
        <v/>
      </c>
      <c r="ID83" s="281" t="str">
        <f aca="false">IF((IC83&lt;&gt;""),IF(OR($F83&lt;&gt;$G83,PrSettings!$M$4="●"),(($F83-$G83)=(HZ83-IA83))*1,0),"")</f>
        <v/>
      </c>
      <c r="IE83" s="281" t="str">
        <f aca="false">IF((IC83&lt;&gt;""),($F83=HZ83)*($G83=IA83),"")</f>
        <v/>
      </c>
      <c r="IF83" s="281" t="str">
        <f aca="false">IF(IC83&lt;&gt;"",IF(ABS($F83-$G83)&gt;=PrSettings!$M$7,(ABS($F83-$G83-HZ83+IA83)&lt;=1)*1,IF(AND(IC83,$F83=$G83,$F83&gt;=PrSettings!$M$6),(ABS(HZ83-$F83)&lt;=1)*1,IF(AND(IC83,$F83+$G83&gt;=PrSettings!$M$8),(ABS(HZ83-$F83)+ABS(IA83-$G83)&lt;=1)*1,""))),"")</f>
        <v/>
      </c>
      <c r="IG83" s="286"/>
      <c r="II83" s="279" t="n">
        <f aca="false">$B83</f>
        <v>4</v>
      </c>
      <c r="IJ83" s="280" t="str">
        <f aca="false">$C83</f>
        <v>England</v>
      </c>
      <c r="IK83" s="281" t="n">
        <f aca="false">$D83</f>
        <v>11</v>
      </c>
      <c r="IL83" s="280" t="str">
        <f aca="false">$E83</f>
        <v>Croatia</v>
      </c>
      <c r="IM83" s="284"/>
      <c r="IN83" s="284"/>
      <c r="IO83" s="285"/>
      <c r="IP83" s="281" t="str">
        <f aca="false">IF(($F83&lt;&gt;"")*($G83&lt;&gt;"")*(IM83&lt;&gt;"")*(IN83&lt;&gt;""),($F83&gt;$G83)*(IM83&gt;IN83)+($F83=$G83)*(IM83=IN83)+($F83&lt;$G83)*(IM83&lt;IN83),"")</f>
        <v/>
      </c>
      <c r="IQ83" s="281" t="str">
        <f aca="false">IF((IP83&lt;&gt;""),IF(OR($F83&lt;&gt;$G83,PrSettings!$M$4="●"),(($F83-$G83)=(IM83-IN83))*1,0),"")</f>
        <v/>
      </c>
      <c r="IR83" s="281" t="str">
        <f aca="false">IF((IP83&lt;&gt;""),($F83=IM83)*($G83=IN83),"")</f>
        <v/>
      </c>
      <c r="IS83" s="281" t="str">
        <f aca="false">IF(IP83&lt;&gt;"",IF(ABS($F83-$G83)&gt;=PrSettings!$M$7,(ABS($F83-$G83-IM83+IN83)&lt;=1)*1,IF(AND(IP83,$F83=$G83,$F83&gt;=PrSettings!$M$6),(ABS(IM83-$F83)&lt;=1)*1,IF(AND(IP83,$F83+$G83&gt;=PrSettings!$M$8),(ABS(IM83-$F83)+ABS(IN83-$G83)&lt;=1)*1,""))),"")</f>
        <v/>
      </c>
      <c r="IT83" s="286"/>
      <c r="IV83" s="279" t="n">
        <f aca="false">$B83</f>
        <v>4</v>
      </c>
      <c r="IW83" s="280" t="str">
        <f aca="false">$C83</f>
        <v>England</v>
      </c>
      <c r="IX83" s="281" t="n">
        <f aca="false">$D83</f>
        <v>11</v>
      </c>
      <c r="IY83" s="280" t="str">
        <f aca="false">$E83</f>
        <v>Croatia</v>
      </c>
      <c r="IZ83" s="284"/>
      <c r="JA83" s="284"/>
      <c r="JB83" s="285"/>
      <c r="JC83" s="281" t="str">
        <f aca="false">IF(($F83&lt;&gt;"")*($G83&lt;&gt;"")*(IZ83&lt;&gt;"")*(JA83&lt;&gt;""),($F83&gt;$G83)*(IZ83&gt;JA83)+($F83=$G83)*(IZ83=JA83)+($F83&lt;$G83)*(IZ83&lt;JA83),"")</f>
        <v/>
      </c>
      <c r="JD83" s="281" t="str">
        <f aca="false">IF((JC83&lt;&gt;""),IF(OR($F83&lt;&gt;$G83,PrSettings!$M$4="●"),(($F83-$G83)=(IZ83-JA83))*1,0),"")</f>
        <v/>
      </c>
      <c r="JE83" s="281" t="str">
        <f aca="false">IF((JC83&lt;&gt;""),($F83=IZ83)*($G83=JA83),"")</f>
        <v/>
      </c>
      <c r="JF83" s="281" t="str">
        <f aca="false">IF(JC83&lt;&gt;"",IF(ABS($F83-$G83)&gt;=PrSettings!$M$7,(ABS($F83-$G83-IZ83+JA83)&lt;=1)*1,IF(AND(JC83,$F83=$G83,$F83&gt;=PrSettings!$M$6),(ABS(IZ83-$F83)&lt;=1)*1,IF(AND(JC83,$F83+$G83&gt;=PrSettings!$M$8),(ABS(IZ83-$F83)+ABS(JA83-$G83)&lt;=1)*1,""))),"")</f>
        <v/>
      </c>
      <c r="JG83" s="286"/>
      <c r="JI83" s="279" t="n">
        <f aca="false">$B83</f>
        <v>4</v>
      </c>
      <c r="JJ83" s="280" t="str">
        <f aca="false">$C83</f>
        <v>England</v>
      </c>
      <c r="JK83" s="281" t="n">
        <f aca="false">$D83</f>
        <v>11</v>
      </c>
      <c r="JL83" s="280" t="str">
        <f aca="false">$E83</f>
        <v>Croatia</v>
      </c>
      <c r="JM83" s="284"/>
      <c r="JN83" s="284"/>
      <c r="JO83" s="285"/>
      <c r="JP83" s="281" t="str">
        <f aca="false">IF(($F83&lt;&gt;"")*($G83&lt;&gt;"")*(JM83&lt;&gt;"")*(JN83&lt;&gt;""),($F83&gt;$G83)*(JM83&gt;JN83)+($F83=$G83)*(JM83=JN83)+($F83&lt;$G83)*(JM83&lt;JN83),"")</f>
        <v/>
      </c>
      <c r="JQ83" s="281" t="str">
        <f aca="false">IF((JP83&lt;&gt;""),IF(OR($F83&lt;&gt;$G83,PrSettings!$M$4="●"),(($F83-$G83)=(JM83-JN83))*1,0),"")</f>
        <v/>
      </c>
      <c r="JR83" s="281" t="str">
        <f aca="false">IF((JP83&lt;&gt;""),($F83=JM83)*($G83=JN83),"")</f>
        <v/>
      </c>
      <c r="JS83" s="281" t="str">
        <f aca="false">IF(JP83&lt;&gt;"",IF(ABS($F83-$G83)&gt;=PrSettings!$M$7,(ABS($F83-$G83-JM83+JN83)&lt;=1)*1,IF(AND(JP83,$F83=$G83,$F83&gt;=PrSettings!$M$6),(ABS(JM83-$F83)&lt;=1)*1,IF(AND(JP83,$F83+$G83&gt;=PrSettings!$M$8),(ABS(JM83-$F83)+ABS(JN83-$G83)&lt;=1)*1,""))),"")</f>
        <v/>
      </c>
      <c r="JT83" s="286"/>
      <c r="JV83" s="279" t="n">
        <f aca="false">$B83</f>
        <v>4</v>
      </c>
      <c r="JW83" s="280" t="str">
        <f aca="false">$C83</f>
        <v>England</v>
      </c>
      <c r="JX83" s="281" t="n">
        <f aca="false">$D83</f>
        <v>11</v>
      </c>
      <c r="JY83" s="280" t="str">
        <f aca="false">$E83</f>
        <v>Croatia</v>
      </c>
      <c r="JZ83" s="284"/>
      <c r="KA83" s="284"/>
      <c r="KB83" s="285"/>
      <c r="KC83" s="281" t="str">
        <f aca="false">IF(($F83&lt;&gt;"")*($G83&lt;&gt;"")*(JZ83&lt;&gt;"")*(KA83&lt;&gt;""),($F83&gt;$G83)*(JZ83&gt;KA83)+($F83=$G83)*(JZ83=KA83)+($F83&lt;$G83)*(JZ83&lt;KA83),"")</f>
        <v/>
      </c>
      <c r="KD83" s="281" t="str">
        <f aca="false">IF((KC83&lt;&gt;""),IF(OR($F83&lt;&gt;$G83,PrSettings!$M$4="●"),(($F83-$G83)=(JZ83-KA83))*1,0),"")</f>
        <v/>
      </c>
      <c r="KE83" s="281" t="str">
        <f aca="false">IF((KC83&lt;&gt;""),($F83=JZ83)*($G83=KA83),"")</f>
        <v/>
      </c>
      <c r="KF83" s="281" t="str">
        <f aca="false">IF(KC83&lt;&gt;"",IF(ABS($F83-$G83)&gt;=PrSettings!$M$7,(ABS($F83-$G83-JZ83+KA83)&lt;=1)*1,IF(AND(KC83,$F83=$G83,$F83&gt;=PrSettings!$M$6),(ABS(JZ83-$F83)&lt;=1)*1,IF(AND(KC83,$F83+$G83&gt;=PrSettings!$M$8),(ABS(JZ83-$F83)+ABS(KA83-$G83)&lt;=1)*1,""))),"")</f>
        <v/>
      </c>
      <c r="KG83" s="286"/>
      <c r="KI83" s="279" t="n">
        <f aca="false">$B83</f>
        <v>4</v>
      </c>
      <c r="KJ83" s="280" t="str">
        <f aca="false">$C83</f>
        <v>England</v>
      </c>
      <c r="KK83" s="281" t="n">
        <f aca="false">$D83</f>
        <v>11</v>
      </c>
      <c r="KL83" s="280" t="str">
        <f aca="false">$E83</f>
        <v>Croatia</v>
      </c>
      <c r="KM83" s="284"/>
      <c r="KN83" s="284"/>
      <c r="KO83" s="285"/>
      <c r="KP83" s="281" t="str">
        <f aca="false">IF(($F83&lt;&gt;"")*($G83&lt;&gt;"")*(KM83&lt;&gt;"")*(KN83&lt;&gt;""),($F83&gt;$G83)*(KM83&gt;KN83)+($F83=$G83)*(KM83=KN83)+($F83&lt;$G83)*(KM83&lt;KN83),"")</f>
        <v/>
      </c>
      <c r="KQ83" s="281" t="str">
        <f aca="false">IF((KP83&lt;&gt;""),IF(OR($F83&lt;&gt;$G83,PrSettings!$M$4="●"),(($F83-$G83)=(KM83-KN83))*1,0),"")</f>
        <v/>
      </c>
      <c r="KR83" s="281" t="str">
        <f aca="false">IF((KP83&lt;&gt;""),($F83=KM83)*($G83=KN83),"")</f>
        <v/>
      </c>
      <c r="KS83" s="281" t="str">
        <f aca="false">IF(KP83&lt;&gt;"",IF(ABS($F83-$G83)&gt;=PrSettings!$M$7,(ABS($F83-$G83-KM83+KN83)&lt;=1)*1,IF(AND(KP83,$F83=$G83,$F83&gt;=PrSettings!$M$6),(ABS(KM83-$F83)&lt;=1)*1,IF(AND(KP83,$F83+$G83&gt;=PrSettings!$M$8),(ABS(KM83-$F83)+ABS(KN83-$G83)&lt;=1)*1,""))),"")</f>
        <v/>
      </c>
      <c r="KT83" s="286"/>
      <c r="KV83" s="279" t="n">
        <f aca="false">$B83</f>
        <v>4</v>
      </c>
      <c r="KW83" s="280" t="str">
        <f aca="false">$C83</f>
        <v>England</v>
      </c>
      <c r="KX83" s="281" t="n">
        <f aca="false">$D83</f>
        <v>11</v>
      </c>
      <c r="KY83" s="280" t="str">
        <f aca="false">$E83</f>
        <v>Croatia</v>
      </c>
      <c r="KZ83" s="284"/>
      <c r="LA83" s="284"/>
      <c r="LB83" s="285"/>
      <c r="LC83" s="281" t="str">
        <f aca="false">IF(($F83&lt;&gt;"")*($G83&lt;&gt;"")*(KZ83&lt;&gt;"")*(LA83&lt;&gt;""),($F83&gt;$G83)*(KZ83&gt;LA83)+($F83=$G83)*(KZ83=LA83)+($F83&lt;$G83)*(KZ83&lt;LA83),"")</f>
        <v/>
      </c>
      <c r="LD83" s="281" t="str">
        <f aca="false">IF((LC83&lt;&gt;""),IF(OR($F83&lt;&gt;$G83,PrSettings!$M$4="●"),(($F83-$G83)=(KZ83-LA83))*1,0),"")</f>
        <v/>
      </c>
      <c r="LE83" s="281" t="str">
        <f aca="false">IF((LC83&lt;&gt;""),($F83=KZ83)*($G83=LA83),"")</f>
        <v/>
      </c>
      <c r="LF83" s="281" t="str">
        <f aca="false">IF(LC83&lt;&gt;"",IF(ABS($F83-$G83)&gt;=PrSettings!$M$7,(ABS($F83-$G83-KZ83+LA83)&lt;=1)*1,IF(AND(LC83,$F83=$G83,$F83&gt;=PrSettings!$M$6),(ABS(KZ83-$F83)&lt;=1)*1,IF(AND(LC83,$F83+$G83&gt;=PrSettings!$M$8),(ABS(KZ83-$F83)+ABS(LA83-$G83)&lt;=1)*1,""))),"")</f>
        <v/>
      </c>
      <c r="LG83" s="286"/>
      <c r="LI83" s="279" t="n">
        <f aca="false">$B83</f>
        <v>4</v>
      </c>
      <c r="LJ83" s="280" t="str">
        <f aca="false">$C83</f>
        <v>England</v>
      </c>
      <c r="LK83" s="281" t="n">
        <f aca="false">$D83</f>
        <v>11</v>
      </c>
      <c r="LL83" s="280" t="str">
        <f aca="false">$E83</f>
        <v>Croatia</v>
      </c>
      <c r="LM83" s="284"/>
      <c r="LN83" s="284"/>
      <c r="LO83" s="285"/>
      <c r="LP83" s="281" t="str">
        <f aca="false">IF(($F83&lt;&gt;"")*($G83&lt;&gt;"")*(LM83&lt;&gt;"")*(LN83&lt;&gt;""),($F83&gt;$G83)*(LM83&gt;LN83)+($F83=$G83)*(LM83=LN83)+($F83&lt;$G83)*(LM83&lt;LN83),"")</f>
        <v/>
      </c>
      <c r="LQ83" s="281" t="str">
        <f aca="false">IF((LP83&lt;&gt;""),IF(OR($F83&lt;&gt;$G83,PrSettings!$M$4="●"),(($F83-$G83)=(LM83-LN83))*1,0),"")</f>
        <v/>
      </c>
      <c r="LR83" s="281" t="str">
        <f aca="false">IF((LP83&lt;&gt;""),($F83=LM83)*($G83=LN83),"")</f>
        <v/>
      </c>
      <c r="LS83" s="281" t="str">
        <f aca="false">IF(LP83&lt;&gt;"",IF(ABS($F83-$G83)&gt;=PrSettings!$M$7,(ABS($F83-$G83-LM83+LN83)&lt;=1)*1,IF(AND(LP83,$F83=$G83,$F83&gt;=PrSettings!$M$6),(ABS(LM83-$F83)&lt;=1)*1,IF(AND(LP83,$F83+$G83&gt;=PrSettings!$M$8),(ABS(LM83-$F83)+ABS(LN83-$G83)&lt;=1)*1,""))),"")</f>
        <v/>
      </c>
      <c r="LT83" s="286"/>
      <c r="LV83" s="279" t="n">
        <f aca="false">$B83</f>
        <v>4</v>
      </c>
      <c r="LW83" s="280" t="str">
        <f aca="false">$C83</f>
        <v>England</v>
      </c>
      <c r="LX83" s="281" t="n">
        <f aca="false">$D83</f>
        <v>11</v>
      </c>
      <c r="LY83" s="280" t="str">
        <f aca="false">$E83</f>
        <v>Croatia</v>
      </c>
      <c r="LZ83" s="284"/>
      <c r="MA83" s="284"/>
      <c r="MB83" s="285"/>
      <c r="MC83" s="281" t="str">
        <f aca="false">IF(($F83&lt;&gt;"")*($G83&lt;&gt;"")*(LZ83&lt;&gt;"")*(MA83&lt;&gt;""),($F83&gt;$G83)*(LZ83&gt;MA83)+($F83=$G83)*(LZ83=MA83)+($F83&lt;$G83)*(LZ83&lt;MA83),"")</f>
        <v/>
      </c>
      <c r="MD83" s="281" t="str">
        <f aca="false">IF((MC83&lt;&gt;""),IF(OR($F83&lt;&gt;$G83,PrSettings!$M$4="●"),(($F83-$G83)=(LZ83-MA83))*1,0),"")</f>
        <v/>
      </c>
      <c r="ME83" s="281" t="str">
        <f aca="false">IF((MC83&lt;&gt;""),($F83=LZ83)*($G83=MA83),"")</f>
        <v/>
      </c>
      <c r="MF83" s="281" t="str">
        <f aca="false">IF(MC83&lt;&gt;"",IF(ABS($F83-$G83)&gt;=PrSettings!$M$7,(ABS($F83-$G83-LZ83+MA83)&lt;=1)*1,IF(AND(MC83,$F83=$G83,$F83&gt;=PrSettings!$M$6),(ABS(LZ83-$F83)&lt;=1)*1,IF(AND(MC83,$F83+$G83&gt;=PrSettings!$M$8),(ABS(LZ83-$F83)+ABS(MA83-$G83)&lt;=1)*1,""))),"")</f>
        <v/>
      </c>
      <c r="MG83" s="286"/>
    </row>
    <row r="84" customFormat="false" ht="15.75" hidden="false" customHeight="false" outlineLevel="0" collapsed="false">
      <c r="B84" s="279" t="n">
        <f aca="false">INDEX(Groups!$C$7:$C$65,MATCH(C84,Groups!$D$7:$D$65,0))</f>
        <v>74</v>
      </c>
      <c r="C84" s="280" t="str">
        <f aca="false">CalcL!$P$23</f>
        <v>Ghana</v>
      </c>
      <c r="D84" s="281" t="n">
        <f aca="false">INDEX(Groups!$C$7:$C$65,MATCH(E84,Groups!$D$7:$D$65,0))</f>
        <v>33</v>
      </c>
      <c r="E84" s="280" t="str">
        <f aca="false">CalcL!$Q$23</f>
        <v>Panama</v>
      </c>
      <c r="F84" s="287" t="n">
        <f aca="false">CalcL!$R$23</f>
        <v>2</v>
      </c>
      <c r="G84" s="283" t="n">
        <f aca="false">CalcL!$S$23</f>
        <v>0</v>
      </c>
      <c r="I84" s="279" t="n">
        <f aca="false">$B84</f>
        <v>74</v>
      </c>
      <c r="J84" s="280" t="str">
        <f aca="false">$C84</f>
        <v>Ghana</v>
      </c>
      <c r="K84" s="281" t="n">
        <f aca="false">$D84</f>
        <v>33</v>
      </c>
      <c r="L84" s="280" t="str">
        <f aca="false">$E84</f>
        <v>Panama</v>
      </c>
      <c r="M84" s="284"/>
      <c r="N84" s="284"/>
      <c r="O84" s="288"/>
      <c r="P84" s="281" t="str">
        <f aca="false">IF(($F84&lt;&gt;"")*($G84&lt;&gt;"")*(M84&lt;&gt;"")*(N84&lt;&gt;""),($F84&gt;$G84)*(M84&gt;N84)+($F84=$G84)*(M84=N84)+($F84&lt;$G84)*(M84&lt;N84),"")</f>
        <v/>
      </c>
      <c r="Q84" s="281" t="str">
        <f aca="false">IF((P84&lt;&gt;""),IF(OR($F84&lt;&gt;$G84,PrSettings!$M$4="●"),(($F84-$G84)=(M84-N84))*1,0),"")</f>
        <v/>
      </c>
      <c r="R84" s="281" t="str">
        <f aca="false">IF((P84&lt;&gt;""),($F84=M84)*($G84=N84),"")</f>
        <v/>
      </c>
      <c r="S84" s="281" t="str">
        <f aca="false">IF(P84&lt;&gt;"",IF(ABS($F84-$G84)&gt;=PrSettings!$M$7,(ABS($F84-$G84-M84+N84)&lt;=1)*1,IF(AND(P84,$F84=$G84,$F84&gt;=PrSettings!$M$6),(ABS(M84-$F84)&lt;=1)*1,IF(AND(P84,$F84+$G84&gt;=PrSettings!$M$8),(ABS(M84-$F84)+ABS(N84-$G84)&lt;=1)*1,""))),"")</f>
        <v/>
      </c>
      <c r="T84" s="289"/>
      <c r="V84" s="279" t="n">
        <f aca="false">$B84</f>
        <v>74</v>
      </c>
      <c r="W84" s="280" t="str">
        <f aca="false">$C84</f>
        <v>Ghana</v>
      </c>
      <c r="X84" s="281" t="n">
        <f aca="false">$D84</f>
        <v>33</v>
      </c>
      <c r="Y84" s="280" t="str">
        <f aca="false">$E84</f>
        <v>Panama</v>
      </c>
      <c r="Z84" s="284"/>
      <c r="AA84" s="284"/>
      <c r="AB84" s="288"/>
      <c r="AC84" s="281" t="str">
        <f aca="false">IF(($F84&lt;&gt;"")*($G84&lt;&gt;"")*(Z84&lt;&gt;"")*(AA84&lt;&gt;""),($F84&gt;$G84)*(Z84&gt;AA84)+($F84=$G84)*(Z84=AA84)+($F84&lt;$G84)*(Z84&lt;AA84),"")</f>
        <v/>
      </c>
      <c r="AD84" s="281" t="str">
        <f aca="false">IF((AC84&lt;&gt;""),IF(OR($F84&lt;&gt;$G84,PrSettings!$M$4="●"),(($F84-$G84)=(Z84-AA84))*1,0),"")</f>
        <v/>
      </c>
      <c r="AE84" s="281" t="str">
        <f aca="false">IF((AC84&lt;&gt;""),($F84=Z84)*($G84=AA84),"")</f>
        <v/>
      </c>
      <c r="AF84" s="281" t="str">
        <f aca="false">IF(AC84&lt;&gt;"",IF(ABS($F84-$G84)&gt;=PrSettings!$M$7,(ABS($F84-$G84-Z84+AA84)&lt;=1)*1,IF(AND(AC84,$F84=$G84,$F84&gt;=PrSettings!$M$6),(ABS(Z84-$F84)&lt;=1)*1,IF(AND(AC84,$F84+$G84&gt;=PrSettings!$M$8),(ABS(Z84-$F84)+ABS(AA84-$G84)&lt;=1)*1,""))),"")</f>
        <v/>
      </c>
      <c r="AG84" s="289"/>
      <c r="AI84" s="279" t="n">
        <f aca="false">$B84</f>
        <v>74</v>
      </c>
      <c r="AJ84" s="280" t="str">
        <f aca="false">$C84</f>
        <v>Ghana</v>
      </c>
      <c r="AK84" s="281" t="n">
        <f aca="false">$D84</f>
        <v>33</v>
      </c>
      <c r="AL84" s="280" t="str">
        <f aca="false">$E84</f>
        <v>Panama</v>
      </c>
      <c r="AM84" s="284"/>
      <c r="AN84" s="284"/>
      <c r="AO84" s="288"/>
      <c r="AP84" s="281" t="str">
        <f aca="false">IF(($F84&lt;&gt;"")*($G84&lt;&gt;"")*(AM84&lt;&gt;"")*(AN84&lt;&gt;""),($F84&gt;$G84)*(AM84&gt;AN84)+($F84=$G84)*(AM84=AN84)+($F84&lt;$G84)*(AM84&lt;AN84),"")</f>
        <v/>
      </c>
      <c r="AQ84" s="281" t="str">
        <f aca="false">IF((AP84&lt;&gt;""),IF(OR($F84&lt;&gt;$G84,PrSettings!$M$4="●"),(($F84-$G84)=(AM84-AN84))*1,0),"")</f>
        <v/>
      </c>
      <c r="AR84" s="281" t="str">
        <f aca="false">IF((AP84&lt;&gt;""),($F84=AM84)*($G84=AN84),"")</f>
        <v/>
      </c>
      <c r="AS84" s="281" t="str">
        <f aca="false">IF(AP84&lt;&gt;"",IF(ABS($F84-$G84)&gt;=PrSettings!$M$7,(ABS($F84-$G84-AM84+AN84)&lt;=1)*1,IF(AND(AP84,$F84=$G84,$F84&gt;=PrSettings!$M$6),(ABS(AM84-$F84)&lt;=1)*1,IF(AND(AP84,$F84+$G84&gt;=PrSettings!$M$8),(ABS(AM84-$F84)+ABS(AN84-$G84)&lt;=1)*1,""))),"")</f>
        <v/>
      </c>
      <c r="AT84" s="289"/>
      <c r="AV84" s="279" t="n">
        <f aca="false">$B84</f>
        <v>74</v>
      </c>
      <c r="AW84" s="280" t="str">
        <f aca="false">$C84</f>
        <v>Ghana</v>
      </c>
      <c r="AX84" s="281" t="n">
        <f aca="false">$D84</f>
        <v>33</v>
      </c>
      <c r="AY84" s="280" t="str">
        <f aca="false">$E84</f>
        <v>Panama</v>
      </c>
      <c r="AZ84" s="284"/>
      <c r="BA84" s="284"/>
      <c r="BB84" s="288"/>
      <c r="BC84" s="281" t="str">
        <f aca="false">IF(($F84&lt;&gt;"")*($G84&lt;&gt;"")*(AZ84&lt;&gt;"")*(BA84&lt;&gt;""),($F84&gt;$G84)*(AZ84&gt;BA84)+($F84=$G84)*(AZ84=BA84)+($F84&lt;$G84)*(AZ84&lt;BA84),"")</f>
        <v/>
      </c>
      <c r="BD84" s="281" t="str">
        <f aca="false">IF((BC84&lt;&gt;""),IF(OR($F84&lt;&gt;$G84,PrSettings!$M$4="●"),(($F84-$G84)=(AZ84-BA84))*1,0),"")</f>
        <v/>
      </c>
      <c r="BE84" s="281" t="str">
        <f aca="false">IF((BC84&lt;&gt;""),($F84=AZ84)*($G84=BA84),"")</f>
        <v/>
      </c>
      <c r="BF84" s="281" t="str">
        <f aca="false">IF(BC84&lt;&gt;"",IF(ABS($F84-$G84)&gt;=PrSettings!$M$7,(ABS($F84-$G84-AZ84+BA84)&lt;=1)*1,IF(AND(BC84,$F84=$G84,$F84&gt;=PrSettings!$M$6),(ABS(AZ84-$F84)&lt;=1)*1,IF(AND(BC84,$F84+$G84&gt;=PrSettings!$M$8),(ABS(AZ84-$F84)+ABS(BA84-$G84)&lt;=1)*1,""))),"")</f>
        <v/>
      </c>
      <c r="BG84" s="289"/>
      <c r="BI84" s="279" t="n">
        <f aca="false">$B84</f>
        <v>74</v>
      </c>
      <c r="BJ84" s="280" t="str">
        <f aca="false">$C84</f>
        <v>Ghana</v>
      </c>
      <c r="BK84" s="281" t="n">
        <f aca="false">$D84</f>
        <v>33</v>
      </c>
      <c r="BL84" s="280" t="str">
        <f aca="false">$E84</f>
        <v>Panama</v>
      </c>
      <c r="BM84" s="284"/>
      <c r="BN84" s="284"/>
      <c r="BO84" s="288"/>
      <c r="BP84" s="281" t="str">
        <f aca="false">IF(($F84&lt;&gt;"")*($G84&lt;&gt;"")*(BM84&lt;&gt;"")*(BN84&lt;&gt;""),($F84&gt;$G84)*(BM84&gt;BN84)+($F84=$G84)*(BM84=BN84)+($F84&lt;$G84)*(BM84&lt;BN84),"")</f>
        <v/>
      </c>
      <c r="BQ84" s="281" t="str">
        <f aca="false">IF((BP84&lt;&gt;""),IF(OR($F84&lt;&gt;$G84,PrSettings!$M$4="●"),(($F84-$G84)=(BM84-BN84))*1,0),"")</f>
        <v/>
      </c>
      <c r="BR84" s="281" t="str">
        <f aca="false">IF((BP84&lt;&gt;""),($F84=BM84)*($G84=BN84),"")</f>
        <v/>
      </c>
      <c r="BS84" s="281" t="str">
        <f aca="false">IF(BP84&lt;&gt;"",IF(ABS($F84-$G84)&gt;=PrSettings!$M$7,(ABS($F84-$G84-BM84+BN84)&lt;=1)*1,IF(AND(BP84,$F84=$G84,$F84&gt;=PrSettings!$M$6),(ABS(BM84-$F84)&lt;=1)*1,IF(AND(BP84,$F84+$G84&gt;=PrSettings!$M$8),(ABS(BM84-$F84)+ABS(BN84-$G84)&lt;=1)*1,""))),"")</f>
        <v/>
      </c>
      <c r="BT84" s="289"/>
      <c r="BV84" s="279" t="n">
        <f aca="false">$B84</f>
        <v>74</v>
      </c>
      <c r="BW84" s="280" t="str">
        <f aca="false">$C84</f>
        <v>Ghana</v>
      </c>
      <c r="BX84" s="281" t="n">
        <f aca="false">$D84</f>
        <v>33</v>
      </c>
      <c r="BY84" s="280" t="str">
        <f aca="false">$E84</f>
        <v>Panama</v>
      </c>
      <c r="BZ84" s="284"/>
      <c r="CA84" s="284"/>
      <c r="CB84" s="288"/>
      <c r="CC84" s="281" t="str">
        <f aca="false">IF(($F84&lt;&gt;"")*($G84&lt;&gt;"")*(BZ84&lt;&gt;"")*(CA84&lt;&gt;""),($F84&gt;$G84)*(BZ84&gt;CA84)+($F84=$G84)*(BZ84=CA84)+($F84&lt;$G84)*(BZ84&lt;CA84),"")</f>
        <v/>
      </c>
      <c r="CD84" s="281" t="str">
        <f aca="false">IF((CC84&lt;&gt;""),IF(OR($F84&lt;&gt;$G84,PrSettings!$M$4="●"),(($F84-$G84)=(BZ84-CA84))*1,0),"")</f>
        <v/>
      </c>
      <c r="CE84" s="281" t="str">
        <f aca="false">IF((CC84&lt;&gt;""),($F84=BZ84)*($G84=CA84),"")</f>
        <v/>
      </c>
      <c r="CF84" s="281" t="str">
        <f aca="false">IF(CC84&lt;&gt;"",IF(ABS($F84-$G84)&gt;=PrSettings!$M$7,(ABS($F84-$G84-BZ84+CA84)&lt;=1)*1,IF(AND(CC84,$F84=$G84,$F84&gt;=PrSettings!$M$6),(ABS(BZ84-$F84)&lt;=1)*1,IF(AND(CC84,$F84+$G84&gt;=PrSettings!$M$8),(ABS(BZ84-$F84)+ABS(CA84-$G84)&lt;=1)*1,""))),"")</f>
        <v/>
      </c>
      <c r="CG84" s="289"/>
      <c r="CI84" s="279" t="n">
        <f aca="false">$B84</f>
        <v>74</v>
      </c>
      <c r="CJ84" s="280" t="str">
        <f aca="false">$C84</f>
        <v>Ghana</v>
      </c>
      <c r="CK84" s="281" t="n">
        <f aca="false">$D84</f>
        <v>33</v>
      </c>
      <c r="CL84" s="280" t="str">
        <f aca="false">$E84</f>
        <v>Panama</v>
      </c>
      <c r="CM84" s="284"/>
      <c r="CN84" s="284"/>
      <c r="CO84" s="288"/>
      <c r="CP84" s="281" t="str">
        <f aca="false">IF(($F84&lt;&gt;"")*($G84&lt;&gt;"")*(CM84&lt;&gt;"")*(CN84&lt;&gt;""),($F84&gt;$G84)*(CM84&gt;CN84)+($F84=$G84)*(CM84=CN84)+($F84&lt;$G84)*(CM84&lt;CN84),"")</f>
        <v/>
      </c>
      <c r="CQ84" s="281" t="str">
        <f aca="false">IF((CP84&lt;&gt;""),IF(OR($F84&lt;&gt;$G84,PrSettings!$M$4="●"),(($F84-$G84)=(CM84-CN84))*1,0),"")</f>
        <v/>
      </c>
      <c r="CR84" s="281" t="str">
        <f aca="false">IF((CP84&lt;&gt;""),($F84=CM84)*($G84=CN84),"")</f>
        <v/>
      </c>
      <c r="CS84" s="281" t="str">
        <f aca="false">IF(CP84&lt;&gt;"",IF(ABS($F84-$G84)&gt;=PrSettings!$M$7,(ABS($F84-$G84-CM84+CN84)&lt;=1)*1,IF(AND(CP84,$F84=$G84,$F84&gt;=PrSettings!$M$6),(ABS(CM84-$F84)&lt;=1)*1,IF(AND(CP84,$F84+$G84&gt;=PrSettings!$M$8),(ABS(CM84-$F84)+ABS(CN84-$G84)&lt;=1)*1,""))),"")</f>
        <v/>
      </c>
      <c r="CT84" s="289"/>
      <c r="CV84" s="279" t="n">
        <f aca="false">$B84</f>
        <v>74</v>
      </c>
      <c r="CW84" s="280" t="str">
        <f aca="false">$C84</f>
        <v>Ghana</v>
      </c>
      <c r="CX84" s="281" t="n">
        <f aca="false">$D84</f>
        <v>33</v>
      </c>
      <c r="CY84" s="280" t="str">
        <f aca="false">$E84</f>
        <v>Panama</v>
      </c>
      <c r="CZ84" s="284"/>
      <c r="DA84" s="284"/>
      <c r="DB84" s="288"/>
      <c r="DC84" s="281" t="str">
        <f aca="false">IF(($F84&lt;&gt;"")*($G84&lt;&gt;"")*(CZ84&lt;&gt;"")*(DA84&lt;&gt;""),($F84&gt;$G84)*(CZ84&gt;DA84)+($F84=$G84)*(CZ84=DA84)+($F84&lt;$G84)*(CZ84&lt;DA84),"")</f>
        <v/>
      </c>
      <c r="DD84" s="281" t="str">
        <f aca="false">IF((DC84&lt;&gt;""),IF(OR($F84&lt;&gt;$G84,PrSettings!$M$4="●"),(($F84-$G84)=(CZ84-DA84))*1,0),"")</f>
        <v/>
      </c>
      <c r="DE84" s="281" t="str">
        <f aca="false">IF((DC84&lt;&gt;""),($F84=CZ84)*($G84=DA84),"")</f>
        <v/>
      </c>
      <c r="DF84" s="281" t="str">
        <f aca="false">IF(DC84&lt;&gt;"",IF(ABS($F84-$G84)&gt;=PrSettings!$M$7,(ABS($F84-$G84-CZ84+DA84)&lt;=1)*1,IF(AND(DC84,$F84=$G84,$F84&gt;=PrSettings!$M$6),(ABS(CZ84-$F84)&lt;=1)*1,IF(AND(DC84,$F84+$G84&gt;=PrSettings!$M$8),(ABS(CZ84-$F84)+ABS(DA84-$G84)&lt;=1)*1,""))),"")</f>
        <v/>
      </c>
      <c r="DG84" s="289"/>
      <c r="DI84" s="279" t="n">
        <f aca="false">$B84</f>
        <v>74</v>
      </c>
      <c r="DJ84" s="280" t="str">
        <f aca="false">$C84</f>
        <v>Ghana</v>
      </c>
      <c r="DK84" s="281" t="n">
        <f aca="false">$D84</f>
        <v>33</v>
      </c>
      <c r="DL84" s="280" t="str">
        <f aca="false">$E84</f>
        <v>Panama</v>
      </c>
      <c r="DM84" s="284"/>
      <c r="DN84" s="284"/>
      <c r="DO84" s="288"/>
      <c r="DP84" s="281" t="str">
        <f aca="false">IF(($F84&lt;&gt;"")*($G84&lt;&gt;"")*(DM84&lt;&gt;"")*(DN84&lt;&gt;""),($F84&gt;$G84)*(DM84&gt;DN84)+($F84=$G84)*(DM84=DN84)+($F84&lt;$G84)*(DM84&lt;DN84),"")</f>
        <v/>
      </c>
      <c r="DQ84" s="281" t="str">
        <f aca="false">IF((DP84&lt;&gt;""),IF(OR($F84&lt;&gt;$G84,PrSettings!$M$4="●"),(($F84-$G84)=(DM84-DN84))*1,0),"")</f>
        <v/>
      </c>
      <c r="DR84" s="281" t="str">
        <f aca="false">IF((DP84&lt;&gt;""),($F84=DM84)*($G84=DN84),"")</f>
        <v/>
      </c>
      <c r="DS84" s="281" t="str">
        <f aca="false">IF(DP84&lt;&gt;"",IF(ABS($F84-$G84)&gt;=PrSettings!$M$7,(ABS($F84-$G84-DM84+DN84)&lt;=1)*1,IF(AND(DP84,$F84=$G84,$F84&gt;=PrSettings!$M$6),(ABS(DM84-$F84)&lt;=1)*1,IF(AND(DP84,$F84+$G84&gt;=PrSettings!$M$8),(ABS(DM84-$F84)+ABS(DN84-$G84)&lt;=1)*1,""))),"")</f>
        <v/>
      </c>
      <c r="DT84" s="289"/>
      <c r="DV84" s="279" t="n">
        <f aca="false">$B84</f>
        <v>74</v>
      </c>
      <c r="DW84" s="280" t="str">
        <f aca="false">$C84</f>
        <v>Ghana</v>
      </c>
      <c r="DX84" s="281" t="n">
        <f aca="false">$D84</f>
        <v>33</v>
      </c>
      <c r="DY84" s="280" t="str">
        <f aca="false">$E84</f>
        <v>Panama</v>
      </c>
      <c r="DZ84" s="284"/>
      <c r="EA84" s="284"/>
      <c r="EB84" s="288"/>
      <c r="EC84" s="281" t="str">
        <f aca="false">IF(($F84&lt;&gt;"")*($G84&lt;&gt;"")*(DZ84&lt;&gt;"")*(EA84&lt;&gt;""),($F84&gt;$G84)*(DZ84&gt;EA84)+($F84=$G84)*(DZ84=EA84)+($F84&lt;$G84)*(DZ84&lt;EA84),"")</f>
        <v/>
      </c>
      <c r="ED84" s="281" t="str">
        <f aca="false">IF((EC84&lt;&gt;""),IF(OR($F84&lt;&gt;$G84,PrSettings!$M$4="●"),(($F84-$G84)=(DZ84-EA84))*1,0),"")</f>
        <v/>
      </c>
      <c r="EE84" s="281" t="str">
        <f aca="false">IF((EC84&lt;&gt;""),($F84=DZ84)*($G84=EA84),"")</f>
        <v/>
      </c>
      <c r="EF84" s="281" t="str">
        <f aca="false">IF(EC84&lt;&gt;"",IF(ABS($F84-$G84)&gt;=PrSettings!$M$7,(ABS($F84-$G84-DZ84+EA84)&lt;=1)*1,IF(AND(EC84,$F84=$G84,$F84&gt;=PrSettings!$M$6),(ABS(DZ84-$F84)&lt;=1)*1,IF(AND(EC84,$F84+$G84&gt;=PrSettings!$M$8),(ABS(DZ84-$F84)+ABS(EA84-$G84)&lt;=1)*1,""))),"")</f>
        <v/>
      </c>
      <c r="EG84" s="289"/>
      <c r="EI84" s="279" t="n">
        <f aca="false">$B84</f>
        <v>74</v>
      </c>
      <c r="EJ84" s="280" t="str">
        <f aca="false">$C84</f>
        <v>Ghana</v>
      </c>
      <c r="EK84" s="281" t="n">
        <f aca="false">$D84</f>
        <v>33</v>
      </c>
      <c r="EL84" s="280" t="str">
        <f aca="false">$E84</f>
        <v>Panama</v>
      </c>
      <c r="EM84" s="284"/>
      <c r="EN84" s="284"/>
      <c r="EO84" s="288"/>
      <c r="EP84" s="281" t="str">
        <f aca="false">IF(($F84&lt;&gt;"")*($G84&lt;&gt;"")*(EM84&lt;&gt;"")*(EN84&lt;&gt;""),($F84&gt;$G84)*(EM84&gt;EN84)+($F84=$G84)*(EM84=EN84)+($F84&lt;$G84)*(EM84&lt;EN84),"")</f>
        <v/>
      </c>
      <c r="EQ84" s="281" t="str">
        <f aca="false">IF((EP84&lt;&gt;""),IF(OR($F84&lt;&gt;$G84,PrSettings!$M$4="●"),(($F84-$G84)=(EM84-EN84))*1,0),"")</f>
        <v/>
      </c>
      <c r="ER84" s="281" t="str">
        <f aca="false">IF((EP84&lt;&gt;""),($F84=EM84)*($G84=EN84),"")</f>
        <v/>
      </c>
      <c r="ES84" s="281" t="str">
        <f aca="false">IF(EP84&lt;&gt;"",IF(ABS($F84-$G84)&gt;=PrSettings!$M$7,(ABS($F84-$G84-EM84+EN84)&lt;=1)*1,IF(AND(EP84,$F84=$G84,$F84&gt;=PrSettings!$M$6),(ABS(EM84-$F84)&lt;=1)*1,IF(AND(EP84,$F84+$G84&gt;=PrSettings!$M$8),(ABS(EM84-$F84)+ABS(EN84-$G84)&lt;=1)*1,""))),"")</f>
        <v/>
      </c>
      <c r="ET84" s="289"/>
      <c r="EV84" s="279" t="n">
        <f aca="false">$B84</f>
        <v>74</v>
      </c>
      <c r="EW84" s="280" t="str">
        <f aca="false">$C84</f>
        <v>Ghana</v>
      </c>
      <c r="EX84" s="281" t="n">
        <f aca="false">$D84</f>
        <v>33</v>
      </c>
      <c r="EY84" s="280" t="str">
        <f aca="false">$E84</f>
        <v>Panama</v>
      </c>
      <c r="EZ84" s="284"/>
      <c r="FA84" s="284"/>
      <c r="FB84" s="288"/>
      <c r="FC84" s="281" t="str">
        <f aca="false">IF(($F84&lt;&gt;"")*($G84&lt;&gt;"")*(EZ84&lt;&gt;"")*(FA84&lt;&gt;""),($F84&gt;$G84)*(EZ84&gt;FA84)+($F84=$G84)*(EZ84=FA84)+($F84&lt;$G84)*(EZ84&lt;FA84),"")</f>
        <v/>
      </c>
      <c r="FD84" s="281" t="str">
        <f aca="false">IF((FC84&lt;&gt;""),IF(OR($F84&lt;&gt;$G84,PrSettings!$M$4="●"),(($F84-$G84)=(EZ84-FA84))*1,0),"")</f>
        <v/>
      </c>
      <c r="FE84" s="281" t="str">
        <f aca="false">IF((FC84&lt;&gt;""),($F84=EZ84)*($G84=FA84),"")</f>
        <v/>
      </c>
      <c r="FF84" s="281" t="str">
        <f aca="false">IF(FC84&lt;&gt;"",IF(ABS($F84-$G84)&gt;=PrSettings!$M$7,(ABS($F84-$G84-EZ84+FA84)&lt;=1)*1,IF(AND(FC84,$F84=$G84,$F84&gt;=PrSettings!$M$6),(ABS(EZ84-$F84)&lt;=1)*1,IF(AND(FC84,$F84+$G84&gt;=PrSettings!$M$8),(ABS(EZ84-$F84)+ABS(FA84-$G84)&lt;=1)*1,""))),"")</f>
        <v/>
      </c>
      <c r="FG84" s="289"/>
      <c r="FI84" s="279" t="n">
        <f aca="false">$B84</f>
        <v>74</v>
      </c>
      <c r="FJ84" s="280" t="str">
        <f aca="false">$C84</f>
        <v>Ghana</v>
      </c>
      <c r="FK84" s="281" t="n">
        <f aca="false">$D84</f>
        <v>33</v>
      </c>
      <c r="FL84" s="280" t="str">
        <f aca="false">$E84</f>
        <v>Panama</v>
      </c>
      <c r="FM84" s="284"/>
      <c r="FN84" s="284"/>
      <c r="FO84" s="288"/>
      <c r="FP84" s="281" t="str">
        <f aca="false">IF(($F84&lt;&gt;"")*($G84&lt;&gt;"")*(FM84&lt;&gt;"")*(FN84&lt;&gt;""),($F84&gt;$G84)*(FM84&gt;FN84)+($F84=$G84)*(FM84=FN84)+($F84&lt;$G84)*(FM84&lt;FN84),"")</f>
        <v/>
      </c>
      <c r="FQ84" s="281" t="str">
        <f aca="false">IF((FP84&lt;&gt;""),IF(OR($F84&lt;&gt;$G84,PrSettings!$M$4="●"),(($F84-$G84)=(FM84-FN84))*1,0),"")</f>
        <v/>
      </c>
      <c r="FR84" s="281" t="str">
        <f aca="false">IF((FP84&lt;&gt;""),($F84=FM84)*($G84=FN84),"")</f>
        <v/>
      </c>
      <c r="FS84" s="281" t="str">
        <f aca="false">IF(FP84&lt;&gt;"",IF(ABS($F84-$G84)&gt;=PrSettings!$M$7,(ABS($F84-$G84-FM84+FN84)&lt;=1)*1,IF(AND(FP84,$F84=$G84,$F84&gt;=PrSettings!$M$6),(ABS(FM84-$F84)&lt;=1)*1,IF(AND(FP84,$F84+$G84&gt;=PrSettings!$M$8),(ABS(FM84-$F84)+ABS(FN84-$G84)&lt;=1)*1,""))),"")</f>
        <v/>
      </c>
      <c r="FT84" s="289"/>
      <c r="FV84" s="279" t="n">
        <f aca="false">$B84</f>
        <v>74</v>
      </c>
      <c r="FW84" s="280" t="str">
        <f aca="false">$C84</f>
        <v>Ghana</v>
      </c>
      <c r="FX84" s="281" t="n">
        <f aca="false">$D84</f>
        <v>33</v>
      </c>
      <c r="FY84" s="280" t="str">
        <f aca="false">$E84</f>
        <v>Panama</v>
      </c>
      <c r="FZ84" s="284"/>
      <c r="GA84" s="284"/>
      <c r="GB84" s="288"/>
      <c r="GC84" s="281" t="str">
        <f aca="false">IF(($F84&lt;&gt;"")*($G84&lt;&gt;"")*(FZ84&lt;&gt;"")*(GA84&lt;&gt;""),($F84&gt;$G84)*(FZ84&gt;GA84)+($F84=$G84)*(FZ84=GA84)+($F84&lt;$G84)*(FZ84&lt;GA84),"")</f>
        <v/>
      </c>
      <c r="GD84" s="281" t="str">
        <f aca="false">IF((GC84&lt;&gt;""),IF(OR($F84&lt;&gt;$G84,PrSettings!$M$4="●"),(($F84-$G84)=(FZ84-GA84))*1,0),"")</f>
        <v/>
      </c>
      <c r="GE84" s="281" t="str">
        <f aca="false">IF((GC84&lt;&gt;""),($F84=FZ84)*($G84=GA84),"")</f>
        <v/>
      </c>
      <c r="GF84" s="281" t="str">
        <f aca="false">IF(GC84&lt;&gt;"",IF(ABS($F84-$G84)&gt;=PrSettings!$M$7,(ABS($F84-$G84-FZ84+GA84)&lt;=1)*1,IF(AND(GC84,$F84=$G84,$F84&gt;=PrSettings!$M$6),(ABS(FZ84-$F84)&lt;=1)*1,IF(AND(GC84,$F84+$G84&gt;=PrSettings!$M$8),(ABS(FZ84-$F84)+ABS(GA84-$G84)&lt;=1)*1,""))),"")</f>
        <v/>
      </c>
      <c r="GG84" s="289"/>
      <c r="GI84" s="279" t="n">
        <f aca="false">$B84</f>
        <v>74</v>
      </c>
      <c r="GJ84" s="280" t="str">
        <f aca="false">$C84</f>
        <v>Ghana</v>
      </c>
      <c r="GK84" s="281" t="n">
        <f aca="false">$D84</f>
        <v>33</v>
      </c>
      <c r="GL84" s="280" t="str">
        <f aca="false">$E84</f>
        <v>Panama</v>
      </c>
      <c r="GM84" s="284"/>
      <c r="GN84" s="284"/>
      <c r="GO84" s="288"/>
      <c r="GP84" s="281" t="str">
        <f aca="false">IF(($F84&lt;&gt;"")*($G84&lt;&gt;"")*(GM84&lt;&gt;"")*(GN84&lt;&gt;""),($F84&gt;$G84)*(GM84&gt;GN84)+($F84=$G84)*(GM84=GN84)+($F84&lt;$G84)*(GM84&lt;GN84),"")</f>
        <v/>
      </c>
      <c r="GQ84" s="281" t="str">
        <f aca="false">IF((GP84&lt;&gt;""),IF(OR($F84&lt;&gt;$G84,PrSettings!$M$4="●"),(($F84-$G84)=(GM84-GN84))*1,0),"")</f>
        <v/>
      </c>
      <c r="GR84" s="281" t="str">
        <f aca="false">IF((GP84&lt;&gt;""),($F84=GM84)*($G84=GN84),"")</f>
        <v/>
      </c>
      <c r="GS84" s="281" t="str">
        <f aca="false">IF(GP84&lt;&gt;"",IF(ABS($F84-$G84)&gt;=PrSettings!$M$7,(ABS($F84-$G84-GM84+GN84)&lt;=1)*1,IF(AND(GP84,$F84=$G84,$F84&gt;=PrSettings!$M$6),(ABS(GM84-$F84)&lt;=1)*1,IF(AND(GP84,$F84+$G84&gt;=PrSettings!$M$8),(ABS(GM84-$F84)+ABS(GN84-$G84)&lt;=1)*1,""))),"")</f>
        <v/>
      </c>
      <c r="GT84" s="289"/>
      <c r="GV84" s="279" t="n">
        <f aca="false">$B84</f>
        <v>74</v>
      </c>
      <c r="GW84" s="280" t="str">
        <f aca="false">$C84</f>
        <v>Ghana</v>
      </c>
      <c r="GX84" s="281" t="n">
        <f aca="false">$D84</f>
        <v>33</v>
      </c>
      <c r="GY84" s="280" t="str">
        <f aca="false">$E84</f>
        <v>Panama</v>
      </c>
      <c r="GZ84" s="284"/>
      <c r="HA84" s="284"/>
      <c r="HB84" s="288"/>
      <c r="HC84" s="281" t="str">
        <f aca="false">IF(($F84&lt;&gt;"")*($G84&lt;&gt;"")*(GZ84&lt;&gt;"")*(HA84&lt;&gt;""),($F84&gt;$G84)*(GZ84&gt;HA84)+($F84=$G84)*(GZ84=HA84)+($F84&lt;$G84)*(GZ84&lt;HA84),"")</f>
        <v/>
      </c>
      <c r="HD84" s="281" t="str">
        <f aca="false">IF((HC84&lt;&gt;""),IF(OR($F84&lt;&gt;$G84,PrSettings!$M$4="●"),(($F84-$G84)=(GZ84-HA84))*1,0),"")</f>
        <v/>
      </c>
      <c r="HE84" s="281" t="str">
        <f aca="false">IF((HC84&lt;&gt;""),($F84=GZ84)*($G84=HA84),"")</f>
        <v/>
      </c>
      <c r="HF84" s="281" t="str">
        <f aca="false">IF(HC84&lt;&gt;"",IF(ABS($F84-$G84)&gt;=PrSettings!$M$7,(ABS($F84-$G84-GZ84+HA84)&lt;=1)*1,IF(AND(HC84,$F84=$G84,$F84&gt;=PrSettings!$M$6),(ABS(GZ84-$F84)&lt;=1)*1,IF(AND(HC84,$F84+$G84&gt;=PrSettings!$M$8),(ABS(GZ84-$F84)+ABS(HA84-$G84)&lt;=1)*1,""))),"")</f>
        <v/>
      </c>
      <c r="HG84" s="289"/>
      <c r="HI84" s="279" t="n">
        <f aca="false">$B84</f>
        <v>74</v>
      </c>
      <c r="HJ84" s="280" t="str">
        <f aca="false">$C84</f>
        <v>Ghana</v>
      </c>
      <c r="HK84" s="281" t="n">
        <f aca="false">$D84</f>
        <v>33</v>
      </c>
      <c r="HL84" s="280" t="str">
        <f aca="false">$E84</f>
        <v>Panama</v>
      </c>
      <c r="HM84" s="284"/>
      <c r="HN84" s="284"/>
      <c r="HO84" s="288"/>
      <c r="HP84" s="281" t="str">
        <f aca="false">IF(($F84&lt;&gt;"")*($G84&lt;&gt;"")*(HM84&lt;&gt;"")*(HN84&lt;&gt;""),($F84&gt;$G84)*(HM84&gt;HN84)+($F84=$G84)*(HM84=HN84)+($F84&lt;$G84)*(HM84&lt;HN84),"")</f>
        <v/>
      </c>
      <c r="HQ84" s="281" t="str">
        <f aca="false">IF((HP84&lt;&gt;""),IF(OR($F84&lt;&gt;$G84,PrSettings!$M$4="●"),(($F84-$G84)=(HM84-HN84))*1,0),"")</f>
        <v/>
      </c>
      <c r="HR84" s="281" t="str">
        <f aca="false">IF((HP84&lt;&gt;""),($F84=HM84)*($G84=HN84),"")</f>
        <v/>
      </c>
      <c r="HS84" s="281" t="str">
        <f aca="false">IF(HP84&lt;&gt;"",IF(ABS($F84-$G84)&gt;=PrSettings!$M$7,(ABS($F84-$G84-HM84+HN84)&lt;=1)*1,IF(AND(HP84,$F84=$G84,$F84&gt;=PrSettings!$M$6),(ABS(HM84-$F84)&lt;=1)*1,IF(AND(HP84,$F84+$G84&gt;=PrSettings!$M$8),(ABS(HM84-$F84)+ABS(HN84-$G84)&lt;=1)*1,""))),"")</f>
        <v/>
      </c>
      <c r="HT84" s="289"/>
      <c r="HV84" s="279" t="n">
        <f aca="false">$B84</f>
        <v>74</v>
      </c>
      <c r="HW84" s="280" t="str">
        <f aca="false">$C84</f>
        <v>Ghana</v>
      </c>
      <c r="HX84" s="281" t="n">
        <f aca="false">$D84</f>
        <v>33</v>
      </c>
      <c r="HY84" s="280" t="str">
        <f aca="false">$E84</f>
        <v>Panama</v>
      </c>
      <c r="HZ84" s="284"/>
      <c r="IA84" s="284"/>
      <c r="IB84" s="288"/>
      <c r="IC84" s="281" t="str">
        <f aca="false">IF(($F84&lt;&gt;"")*($G84&lt;&gt;"")*(HZ84&lt;&gt;"")*(IA84&lt;&gt;""),($F84&gt;$G84)*(HZ84&gt;IA84)+($F84=$G84)*(HZ84=IA84)+($F84&lt;$G84)*(HZ84&lt;IA84),"")</f>
        <v/>
      </c>
      <c r="ID84" s="281" t="str">
        <f aca="false">IF((IC84&lt;&gt;""),IF(OR($F84&lt;&gt;$G84,PrSettings!$M$4="●"),(($F84-$G84)=(HZ84-IA84))*1,0),"")</f>
        <v/>
      </c>
      <c r="IE84" s="281" t="str">
        <f aca="false">IF((IC84&lt;&gt;""),($F84=HZ84)*($G84=IA84),"")</f>
        <v/>
      </c>
      <c r="IF84" s="281" t="str">
        <f aca="false">IF(IC84&lt;&gt;"",IF(ABS($F84-$G84)&gt;=PrSettings!$M$7,(ABS($F84-$G84-HZ84+IA84)&lt;=1)*1,IF(AND(IC84,$F84=$G84,$F84&gt;=PrSettings!$M$6),(ABS(HZ84-$F84)&lt;=1)*1,IF(AND(IC84,$F84+$G84&gt;=PrSettings!$M$8),(ABS(HZ84-$F84)+ABS(IA84-$G84)&lt;=1)*1,""))),"")</f>
        <v/>
      </c>
      <c r="IG84" s="289"/>
      <c r="II84" s="279" t="n">
        <f aca="false">$B84</f>
        <v>74</v>
      </c>
      <c r="IJ84" s="280" t="str">
        <f aca="false">$C84</f>
        <v>Ghana</v>
      </c>
      <c r="IK84" s="281" t="n">
        <f aca="false">$D84</f>
        <v>33</v>
      </c>
      <c r="IL84" s="280" t="str">
        <f aca="false">$E84</f>
        <v>Panama</v>
      </c>
      <c r="IM84" s="284"/>
      <c r="IN84" s="284"/>
      <c r="IO84" s="288"/>
      <c r="IP84" s="281" t="str">
        <f aca="false">IF(($F84&lt;&gt;"")*($G84&lt;&gt;"")*(IM84&lt;&gt;"")*(IN84&lt;&gt;""),($F84&gt;$G84)*(IM84&gt;IN84)+($F84=$G84)*(IM84=IN84)+($F84&lt;$G84)*(IM84&lt;IN84),"")</f>
        <v/>
      </c>
      <c r="IQ84" s="281" t="str">
        <f aca="false">IF((IP84&lt;&gt;""),IF(OR($F84&lt;&gt;$G84,PrSettings!$M$4="●"),(($F84-$G84)=(IM84-IN84))*1,0),"")</f>
        <v/>
      </c>
      <c r="IR84" s="281" t="str">
        <f aca="false">IF((IP84&lt;&gt;""),($F84=IM84)*($G84=IN84),"")</f>
        <v/>
      </c>
      <c r="IS84" s="281" t="str">
        <f aca="false">IF(IP84&lt;&gt;"",IF(ABS($F84-$G84)&gt;=PrSettings!$M$7,(ABS($F84-$G84-IM84+IN84)&lt;=1)*1,IF(AND(IP84,$F84=$G84,$F84&gt;=PrSettings!$M$6),(ABS(IM84-$F84)&lt;=1)*1,IF(AND(IP84,$F84+$G84&gt;=PrSettings!$M$8),(ABS(IM84-$F84)+ABS(IN84-$G84)&lt;=1)*1,""))),"")</f>
        <v/>
      </c>
      <c r="IT84" s="289"/>
      <c r="IV84" s="279" t="n">
        <f aca="false">$B84</f>
        <v>74</v>
      </c>
      <c r="IW84" s="280" t="str">
        <f aca="false">$C84</f>
        <v>Ghana</v>
      </c>
      <c r="IX84" s="281" t="n">
        <f aca="false">$D84</f>
        <v>33</v>
      </c>
      <c r="IY84" s="280" t="str">
        <f aca="false">$E84</f>
        <v>Panama</v>
      </c>
      <c r="IZ84" s="284"/>
      <c r="JA84" s="284"/>
      <c r="JB84" s="288"/>
      <c r="JC84" s="281" t="str">
        <f aca="false">IF(($F84&lt;&gt;"")*($G84&lt;&gt;"")*(IZ84&lt;&gt;"")*(JA84&lt;&gt;""),($F84&gt;$G84)*(IZ84&gt;JA84)+($F84=$G84)*(IZ84=JA84)+($F84&lt;$G84)*(IZ84&lt;JA84),"")</f>
        <v/>
      </c>
      <c r="JD84" s="281" t="str">
        <f aca="false">IF((JC84&lt;&gt;""),IF(OR($F84&lt;&gt;$G84,PrSettings!$M$4="●"),(($F84-$G84)=(IZ84-JA84))*1,0),"")</f>
        <v/>
      </c>
      <c r="JE84" s="281" t="str">
        <f aca="false">IF((JC84&lt;&gt;""),($F84=IZ84)*($G84=JA84),"")</f>
        <v/>
      </c>
      <c r="JF84" s="281" t="str">
        <f aca="false">IF(JC84&lt;&gt;"",IF(ABS($F84-$G84)&gt;=PrSettings!$M$7,(ABS($F84-$G84-IZ84+JA84)&lt;=1)*1,IF(AND(JC84,$F84=$G84,$F84&gt;=PrSettings!$M$6),(ABS(IZ84-$F84)&lt;=1)*1,IF(AND(JC84,$F84+$G84&gt;=PrSettings!$M$8),(ABS(IZ84-$F84)+ABS(JA84-$G84)&lt;=1)*1,""))),"")</f>
        <v/>
      </c>
      <c r="JG84" s="289"/>
      <c r="JI84" s="279" t="n">
        <f aca="false">$B84</f>
        <v>74</v>
      </c>
      <c r="JJ84" s="280" t="str">
        <f aca="false">$C84</f>
        <v>Ghana</v>
      </c>
      <c r="JK84" s="281" t="n">
        <f aca="false">$D84</f>
        <v>33</v>
      </c>
      <c r="JL84" s="280" t="str">
        <f aca="false">$E84</f>
        <v>Panama</v>
      </c>
      <c r="JM84" s="284"/>
      <c r="JN84" s="284"/>
      <c r="JO84" s="288"/>
      <c r="JP84" s="281" t="str">
        <f aca="false">IF(($F84&lt;&gt;"")*($G84&lt;&gt;"")*(JM84&lt;&gt;"")*(JN84&lt;&gt;""),($F84&gt;$G84)*(JM84&gt;JN84)+($F84=$G84)*(JM84=JN84)+($F84&lt;$G84)*(JM84&lt;JN84),"")</f>
        <v/>
      </c>
      <c r="JQ84" s="281" t="str">
        <f aca="false">IF((JP84&lt;&gt;""),IF(OR($F84&lt;&gt;$G84,PrSettings!$M$4="●"),(($F84-$G84)=(JM84-JN84))*1,0),"")</f>
        <v/>
      </c>
      <c r="JR84" s="281" t="str">
        <f aca="false">IF((JP84&lt;&gt;""),($F84=JM84)*($G84=JN84),"")</f>
        <v/>
      </c>
      <c r="JS84" s="281" t="str">
        <f aca="false">IF(JP84&lt;&gt;"",IF(ABS($F84-$G84)&gt;=PrSettings!$M$7,(ABS($F84-$G84-JM84+JN84)&lt;=1)*1,IF(AND(JP84,$F84=$G84,$F84&gt;=PrSettings!$M$6),(ABS(JM84-$F84)&lt;=1)*1,IF(AND(JP84,$F84+$G84&gt;=PrSettings!$M$8),(ABS(JM84-$F84)+ABS(JN84-$G84)&lt;=1)*1,""))),"")</f>
        <v/>
      </c>
      <c r="JT84" s="289"/>
      <c r="JV84" s="279" t="n">
        <f aca="false">$B84</f>
        <v>74</v>
      </c>
      <c r="JW84" s="280" t="str">
        <f aca="false">$C84</f>
        <v>Ghana</v>
      </c>
      <c r="JX84" s="281" t="n">
        <f aca="false">$D84</f>
        <v>33</v>
      </c>
      <c r="JY84" s="280" t="str">
        <f aca="false">$E84</f>
        <v>Panama</v>
      </c>
      <c r="JZ84" s="284"/>
      <c r="KA84" s="284"/>
      <c r="KB84" s="288"/>
      <c r="KC84" s="281" t="str">
        <f aca="false">IF(($F84&lt;&gt;"")*($G84&lt;&gt;"")*(JZ84&lt;&gt;"")*(KA84&lt;&gt;""),($F84&gt;$G84)*(JZ84&gt;KA84)+($F84=$G84)*(JZ84=KA84)+($F84&lt;$G84)*(JZ84&lt;KA84),"")</f>
        <v/>
      </c>
      <c r="KD84" s="281" t="str">
        <f aca="false">IF((KC84&lt;&gt;""),IF(OR($F84&lt;&gt;$G84,PrSettings!$M$4="●"),(($F84-$G84)=(JZ84-KA84))*1,0),"")</f>
        <v/>
      </c>
      <c r="KE84" s="281" t="str">
        <f aca="false">IF((KC84&lt;&gt;""),($F84=JZ84)*($G84=KA84),"")</f>
        <v/>
      </c>
      <c r="KF84" s="281" t="str">
        <f aca="false">IF(KC84&lt;&gt;"",IF(ABS($F84-$G84)&gt;=PrSettings!$M$7,(ABS($F84-$G84-JZ84+KA84)&lt;=1)*1,IF(AND(KC84,$F84=$G84,$F84&gt;=PrSettings!$M$6),(ABS(JZ84-$F84)&lt;=1)*1,IF(AND(KC84,$F84+$G84&gt;=PrSettings!$M$8),(ABS(JZ84-$F84)+ABS(KA84-$G84)&lt;=1)*1,""))),"")</f>
        <v/>
      </c>
      <c r="KG84" s="289"/>
      <c r="KI84" s="279" t="n">
        <f aca="false">$B84</f>
        <v>74</v>
      </c>
      <c r="KJ84" s="280" t="str">
        <f aca="false">$C84</f>
        <v>Ghana</v>
      </c>
      <c r="KK84" s="281" t="n">
        <f aca="false">$D84</f>
        <v>33</v>
      </c>
      <c r="KL84" s="280" t="str">
        <f aca="false">$E84</f>
        <v>Panama</v>
      </c>
      <c r="KM84" s="284"/>
      <c r="KN84" s="284"/>
      <c r="KO84" s="288"/>
      <c r="KP84" s="281" t="str">
        <f aca="false">IF(($F84&lt;&gt;"")*($G84&lt;&gt;"")*(KM84&lt;&gt;"")*(KN84&lt;&gt;""),($F84&gt;$G84)*(KM84&gt;KN84)+($F84=$G84)*(KM84=KN84)+($F84&lt;$G84)*(KM84&lt;KN84),"")</f>
        <v/>
      </c>
      <c r="KQ84" s="281" t="str">
        <f aca="false">IF((KP84&lt;&gt;""),IF(OR($F84&lt;&gt;$G84,PrSettings!$M$4="●"),(($F84-$G84)=(KM84-KN84))*1,0),"")</f>
        <v/>
      </c>
      <c r="KR84" s="281" t="str">
        <f aca="false">IF((KP84&lt;&gt;""),($F84=KM84)*($G84=KN84),"")</f>
        <v/>
      </c>
      <c r="KS84" s="281" t="str">
        <f aca="false">IF(KP84&lt;&gt;"",IF(ABS($F84-$G84)&gt;=PrSettings!$M$7,(ABS($F84-$G84-KM84+KN84)&lt;=1)*1,IF(AND(KP84,$F84=$G84,$F84&gt;=PrSettings!$M$6),(ABS(KM84-$F84)&lt;=1)*1,IF(AND(KP84,$F84+$G84&gt;=PrSettings!$M$8),(ABS(KM84-$F84)+ABS(KN84-$G84)&lt;=1)*1,""))),"")</f>
        <v/>
      </c>
      <c r="KT84" s="289"/>
      <c r="KV84" s="279" t="n">
        <f aca="false">$B84</f>
        <v>74</v>
      </c>
      <c r="KW84" s="280" t="str">
        <f aca="false">$C84</f>
        <v>Ghana</v>
      </c>
      <c r="KX84" s="281" t="n">
        <f aca="false">$D84</f>
        <v>33</v>
      </c>
      <c r="KY84" s="280" t="str">
        <f aca="false">$E84</f>
        <v>Panama</v>
      </c>
      <c r="KZ84" s="284"/>
      <c r="LA84" s="284"/>
      <c r="LB84" s="288"/>
      <c r="LC84" s="281" t="str">
        <f aca="false">IF(($F84&lt;&gt;"")*($G84&lt;&gt;"")*(KZ84&lt;&gt;"")*(LA84&lt;&gt;""),($F84&gt;$G84)*(KZ84&gt;LA84)+($F84=$G84)*(KZ84=LA84)+($F84&lt;$G84)*(KZ84&lt;LA84),"")</f>
        <v/>
      </c>
      <c r="LD84" s="281" t="str">
        <f aca="false">IF((LC84&lt;&gt;""),IF(OR($F84&lt;&gt;$G84,PrSettings!$M$4="●"),(($F84-$G84)=(KZ84-LA84))*1,0),"")</f>
        <v/>
      </c>
      <c r="LE84" s="281" t="str">
        <f aca="false">IF((LC84&lt;&gt;""),($F84=KZ84)*($G84=LA84),"")</f>
        <v/>
      </c>
      <c r="LF84" s="281" t="str">
        <f aca="false">IF(LC84&lt;&gt;"",IF(ABS($F84-$G84)&gt;=PrSettings!$M$7,(ABS($F84-$G84-KZ84+LA84)&lt;=1)*1,IF(AND(LC84,$F84=$G84,$F84&gt;=PrSettings!$M$6),(ABS(KZ84-$F84)&lt;=1)*1,IF(AND(LC84,$F84+$G84&gt;=PrSettings!$M$8),(ABS(KZ84-$F84)+ABS(LA84-$G84)&lt;=1)*1,""))),"")</f>
        <v/>
      </c>
      <c r="LG84" s="289"/>
      <c r="LI84" s="279" t="n">
        <f aca="false">$B84</f>
        <v>74</v>
      </c>
      <c r="LJ84" s="280" t="str">
        <f aca="false">$C84</f>
        <v>Ghana</v>
      </c>
      <c r="LK84" s="281" t="n">
        <f aca="false">$D84</f>
        <v>33</v>
      </c>
      <c r="LL84" s="280" t="str">
        <f aca="false">$E84</f>
        <v>Panama</v>
      </c>
      <c r="LM84" s="284"/>
      <c r="LN84" s="284"/>
      <c r="LO84" s="288"/>
      <c r="LP84" s="281" t="str">
        <f aca="false">IF(($F84&lt;&gt;"")*($G84&lt;&gt;"")*(LM84&lt;&gt;"")*(LN84&lt;&gt;""),($F84&gt;$G84)*(LM84&gt;LN84)+($F84=$G84)*(LM84=LN84)+($F84&lt;$G84)*(LM84&lt;LN84),"")</f>
        <v/>
      </c>
      <c r="LQ84" s="281" t="str">
        <f aca="false">IF((LP84&lt;&gt;""),IF(OR($F84&lt;&gt;$G84,PrSettings!$M$4="●"),(($F84-$G84)=(LM84-LN84))*1,0),"")</f>
        <v/>
      </c>
      <c r="LR84" s="281" t="str">
        <f aca="false">IF((LP84&lt;&gt;""),($F84=LM84)*($G84=LN84),"")</f>
        <v/>
      </c>
      <c r="LS84" s="281" t="str">
        <f aca="false">IF(LP84&lt;&gt;"",IF(ABS($F84-$G84)&gt;=PrSettings!$M$7,(ABS($F84-$G84-LM84+LN84)&lt;=1)*1,IF(AND(LP84,$F84=$G84,$F84&gt;=PrSettings!$M$6),(ABS(LM84-$F84)&lt;=1)*1,IF(AND(LP84,$F84+$G84&gt;=PrSettings!$M$8),(ABS(LM84-$F84)+ABS(LN84-$G84)&lt;=1)*1,""))),"")</f>
        <v/>
      </c>
      <c r="LT84" s="289"/>
      <c r="LV84" s="279" t="n">
        <f aca="false">$B84</f>
        <v>74</v>
      </c>
      <c r="LW84" s="280" t="str">
        <f aca="false">$C84</f>
        <v>Ghana</v>
      </c>
      <c r="LX84" s="281" t="n">
        <f aca="false">$D84</f>
        <v>33</v>
      </c>
      <c r="LY84" s="280" t="str">
        <f aca="false">$E84</f>
        <v>Panama</v>
      </c>
      <c r="LZ84" s="284"/>
      <c r="MA84" s="284"/>
      <c r="MB84" s="288"/>
      <c r="MC84" s="281" t="str">
        <f aca="false">IF(($F84&lt;&gt;"")*($G84&lt;&gt;"")*(LZ84&lt;&gt;"")*(MA84&lt;&gt;""),($F84&gt;$G84)*(LZ84&gt;MA84)+($F84=$G84)*(LZ84=MA84)+($F84&lt;$G84)*(LZ84&lt;MA84),"")</f>
        <v/>
      </c>
      <c r="MD84" s="281" t="str">
        <f aca="false">IF((MC84&lt;&gt;""),IF(OR($F84&lt;&gt;$G84,PrSettings!$M$4="●"),(($F84-$G84)=(LZ84-MA84))*1,0),"")</f>
        <v/>
      </c>
      <c r="ME84" s="281" t="str">
        <f aca="false">IF((MC84&lt;&gt;""),($F84=LZ84)*($G84=MA84),"")</f>
        <v/>
      </c>
      <c r="MF84" s="281" t="str">
        <f aca="false">IF(MC84&lt;&gt;"",IF(ABS($F84-$G84)&gt;=PrSettings!$M$7,(ABS($F84-$G84-LZ84+MA84)&lt;=1)*1,IF(AND(MC84,$F84=$G84,$F84&gt;=PrSettings!$M$6),(ABS(LZ84-$F84)&lt;=1)*1,IF(AND(MC84,$F84+$G84&gt;=PrSettings!$M$8),(ABS(LZ84-$F84)+ABS(MA84-$G84)&lt;=1)*1,""))),"")</f>
        <v/>
      </c>
      <c r="MG84" s="289"/>
    </row>
    <row r="85" customFormat="false" ht="15.75" hidden="false" customHeight="false" outlineLevel="0" collapsed="false">
      <c r="B85" s="279" t="n">
        <f aca="false">INDEX(Groups!$C$7:$C$65,MATCH(C85,Groups!$D$7:$D$65,0))</f>
        <v>4</v>
      </c>
      <c r="C85" s="280" t="str">
        <f aca="false">CalcL!$P$24</f>
        <v>England</v>
      </c>
      <c r="D85" s="281" t="n">
        <f aca="false">INDEX(Groups!$C$7:$C$65,MATCH(E85,Groups!$D$7:$D$65,0))</f>
        <v>74</v>
      </c>
      <c r="E85" s="280" t="str">
        <f aca="false">CalcL!$Q$24</f>
        <v>Ghana</v>
      </c>
      <c r="F85" s="282" t="n">
        <f aca="false">CalcL!$R$24</f>
        <v>2</v>
      </c>
      <c r="G85" s="283" t="n">
        <f aca="false">CalcL!$S$24</f>
        <v>0</v>
      </c>
      <c r="I85" s="279" t="n">
        <f aca="false">$B85</f>
        <v>4</v>
      </c>
      <c r="J85" s="280" t="str">
        <f aca="false">$C85</f>
        <v>England</v>
      </c>
      <c r="K85" s="281" t="n">
        <f aca="false">$D85</f>
        <v>74</v>
      </c>
      <c r="L85" s="280" t="str">
        <f aca="false">$E85</f>
        <v>Ghana</v>
      </c>
      <c r="M85" s="284"/>
      <c r="N85" s="284"/>
      <c r="O85" s="288"/>
      <c r="P85" s="281" t="str">
        <f aca="false">IF(($F85&lt;&gt;"")*($G85&lt;&gt;"")*(M85&lt;&gt;"")*(N85&lt;&gt;""),($F85&gt;$G85)*(M85&gt;N85)+($F85=$G85)*(M85=N85)+($F85&lt;$G85)*(M85&lt;N85),"")</f>
        <v/>
      </c>
      <c r="Q85" s="281" t="str">
        <f aca="false">IF((P85&lt;&gt;""),IF(OR($F85&lt;&gt;$G85,PrSettings!$M$4="●"),(($F85-$G85)=(M85-N85))*1,0),"")</f>
        <v/>
      </c>
      <c r="R85" s="281" t="str">
        <f aca="false">IF((P85&lt;&gt;""),($F85=M85)*($G85=N85),"")</f>
        <v/>
      </c>
      <c r="S85" s="281" t="str">
        <f aca="false">IF(P85&lt;&gt;"",IF(ABS($F85-$G85)&gt;=PrSettings!$M$7,(ABS($F85-$G85-M85+N85)&lt;=1)*1,IF(AND(P85,$F85=$G85,$F85&gt;=PrSettings!$M$6),(ABS(M85-$F85)&lt;=1)*1,IF(AND(P85,$F85+$G85&gt;=PrSettings!$M$8),(ABS(M85-$F85)+ABS(N85-$G85)&lt;=1)*1,""))),"")</f>
        <v/>
      </c>
      <c r="T85" s="289"/>
      <c r="V85" s="279" t="n">
        <f aca="false">$B85</f>
        <v>4</v>
      </c>
      <c r="W85" s="280" t="str">
        <f aca="false">$C85</f>
        <v>England</v>
      </c>
      <c r="X85" s="281" t="n">
        <f aca="false">$D85</f>
        <v>74</v>
      </c>
      <c r="Y85" s="280" t="str">
        <f aca="false">$E85</f>
        <v>Ghana</v>
      </c>
      <c r="Z85" s="284"/>
      <c r="AA85" s="284"/>
      <c r="AB85" s="288"/>
      <c r="AC85" s="281" t="str">
        <f aca="false">IF(($F85&lt;&gt;"")*($G85&lt;&gt;"")*(Z85&lt;&gt;"")*(AA85&lt;&gt;""),($F85&gt;$G85)*(Z85&gt;AA85)+($F85=$G85)*(Z85=AA85)+($F85&lt;$G85)*(Z85&lt;AA85),"")</f>
        <v/>
      </c>
      <c r="AD85" s="281" t="str">
        <f aca="false">IF((AC85&lt;&gt;""),IF(OR($F85&lt;&gt;$G85,PrSettings!$M$4="●"),(($F85-$G85)=(Z85-AA85))*1,0),"")</f>
        <v/>
      </c>
      <c r="AE85" s="281" t="str">
        <f aca="false">IF((AC85&lt;&gt;""),($F85=Z85)*($G85=AA85),"")</f>
        <v/>
      </c>
      <c r="AF85" s="281" t="str">
        <f aca="false">IF(AC85&lt;&gt;"",IF(ABS($F85-$G85)&gt;=PrSettings!$M$7,(ABS($F85-$G85-Z85+AA85)&lt;=1)*1,IF(AND(AC85,$F85=$G85,$F85&gt;=PrSettings!$M$6),(ABS(Z85-$F85)&lt;=1)*1,IF(AND(AC85,$F85+$G85&gt;=PrSettings!$M$8),(ABS(Z85-$F85)+ABS(AA85-$G85)&lt;=1)*1,""))),"")</f>
        <v/>
      </c>
      <c r="AG85" s="289"/>
      <c r="AI85" s="279" t="n">
        <f aca="false">$B85</f>
        <v>4</v>
      </c>
      <c r="AJ85" s="280" t="str">
        <f aca="false">$C85</f>
        <v>England</v>
      </c>
      <c r="AK85" s="281" t="n">
        <f aca="false">$D85</f>
        <v>74</v>
      </c>
      <c r="AL85" s="280" t="str">
        <f aca="false">$E85</f>
        <v>Ghana</v>
      </c>
      <c r="AM85" s="284"/>
      <c r="AN85" s="284"/>
      <c r="AO85" s="288"/>
      <c r="AP85" s="281" t="str">
        <f aca="false">IF(($F85&lt;&gt;"")*($G85&lt;&gt;"")*(AM85&lt;&gt;"")*(AN85&lt;&gt;""),($F85&gt;$G85)*(AM85&gt;AN85)+($F85=$G85)*(AM85=AN85)+($F85&lt;$G85)*(AM85&lt;AN85),"")</f>
        <v/>
      </c>
      <c r="AQ85" s="281" t="str">
        <f aca="false">IF((AP85&lt;&gt;""),IF(OR($F85&lt;&gt;$G85,PrSettings!$M$4="●"),(($F85-$G85)=(AM85-AN85))*1,0),"")</f>
        <v/>
      </c>
      <c r="AR85" s="281" t="str">
        <f aca="false">IF((AP85&lt;&gt;""),($F85=AM85)*($G85=AN85),"")</f>
        <v/>
      </c>
      <c r="AS85" s="281" t="str">
        <f aca="false">IF(AP85&lt;&gt;"",IF(ABS($F85-$G85)&gt;=PrSettings!$M$7,(ABS($F85-$G85-AM85+AN85)&lt;=1)*1,IF(AND(AP85,$F85=$G85,$F85&gt;=PrSettings!$M$6),(ABS(AM85-$F85)&lt;=1)*1,IF(AND(AP85,$F85+$G85&gt;=PrSettings!$M$8),(ABS(AM85-$F85)+ABS(AN85-$G85)&lt;=1)*1,""))),"")</f>
        <v/>
      </c>
      <c r="AT85" s="289"/>
      <c r="AV85" s="279" t="n">
        <f aca="false">$B85</f>
        <v>4</v>
      </c>
      <c r="AW85" s="280" t="str">
        <f aca="false">$C85</f>
        <v>England</v>
      </c>
      <c r="AX85" s="281" t="n">
        <f aca="false">$D85</f>
        <v>74</v>
      </c>
      <c r="AY85" s="280" t="str">
        <f aca="false">$E85</f>
        <v>Ghana</v>
      </c>
      <c r="AZ85" s="284"/>
      <c r="BA85" s="284"/>
      <c r="BB85" s="288"/>
      <c r="BC85" s="281" t="str">
        <f aca="false">IF(($F85&lt;&gt;"")*($G85&lt;&gt;"")*(AZ85&lt;&gt;"")*(BA85&lt;&gt;""),($F85&gt;$G85)*(AZ85&gt;BA85)+($F85=$G85)*(AZ85=BA85)+($F85&lt;$G85)*(AZ85&lt;BA85),"")</f>
        <v/>
      </c>
      <c r="BD85" s="281" t="str">
        <f aca="false">IF((BC85&lt;&gt;""),IF(OR($F85&lt;&gt;$G85,PrSettings!$M$4="●"),(($F85-$G85)=(AZ85-BA85))*1,0),"")</f>
        <v/>
      </c>
      <c r="BE85" s="281" t="str">
        <f aca="false">IF((BC85&lt;&gt;""),($F85=AZ85)*($G85=BA85),"")</f>
        <v/>
      </c>
      <c r="BF85" s="281" t="str">
        <f aca="false">IF(BC85&lt;&gt;"",IF(ABS($F85-$G85)&gt;=PrSettings!$M$7,(ABS($F85-$G85-AZ85+BA85)&lt;=1)*1,IF(AND(BC85,$F85=$G85,$F85&gt;=PrSettings!$M$6),(ABS(AZ85-$F85)&lt;=1)*1,IF(AND(BC85,$F85+$G85&gt;=PrSettings!$M$8),(ABS(AZ85-$F85)+ABS(BA85-$G85)&lt;=1)*1,""))),"")</f>
        <v/>
      </c>
      <c r="BG85" s="289"/>
      <c r="BI85" s="279" t="n">
        <f aca="false">$B85</f>
        <v>4</v>
      </c>
      <c r="BJ85" s="280" t="str">
        <f aca="false">$C85</f>
        <v>England</v>
      </c>
      <c r="BK85" s="281" t="n">
        <f aca="false">$D85</f>
        <v>74</v>
      </c>
      <c r="BL85" s="280" t="str">
        <f aca="false">$E85</f>
        <v>Ghana</v>
      </c>
      <c r="BM85" s="284"/>
      <c r="BN85" s="284"/>
      <c r="BO85" s="288"/>
      <c r="BP85" s="281" t="str">
        <f aca="false">IF(($F85&lt;&gt;"")*($G85&lt;&gt;"")*(BM85&lt;&gt;"")*(BN85&lt;&gt;""),($F85&gt;$G85)*(BM85&gt;BN85)+($F85=$G85)*(BM85=BN85)+($F85&lt;$G85)*(BM85&lt;BN85),"")</f>
        <v/>
      </c>
      <c r="BQ85" s="281" t="str">
        <f aca="false">IF((BP85&lt;&gt;""),IF(OR($F85&lt;&gt;$G85,PrSettings!$M$4="●"),(($F85-$G85)=(BM85-BN85))*1,0),"")</f>
        <v/>
      </c>
      <c r="BR85" s="281" t="str">
        <f aca="false">IF((BP85&lt;&gt;""),($F85=BM85)*($G85=BN85),"")</f>
        <v/>
      </c>
      <c r="BS85" s="281" t="str">
        <f aca="false">IF(BP85&lt;&gt;"",IF(ABS($F85-$G85)&gt;=PrSettings!$M$7,(ABS($F85-$G85-BM85+BN85)&lt;=1)*1,IF(AND(BP85,$F85=$G85,$F85&gt;=PrSettings!$M$6),(ABS(BM85-$F85)&lt;=1)*1,IF(AND(BP85,$F85+$G85&gt;=PrSettings!$M$8),(ABS(BM85-$F85)+ABS(BN85-$G85)&lt;=1)*1,""))),"")</f>
        <v/>
      </c>
      <c r="BT85" s="289"/>
      <c r="BV85" s="279" t="n">
        <f aca="false">$B85</f>
        <v>4</v>
      </c>
      <c r="BW85" s="280" t="str">
        <f aca="false">$C85</f>
        <v>England</v>
      </c>
      <c r="BX85" s="281" t="n">
        <f aca="false">$D85</f>
        <v>74</v>
      </c>
      <c r="BY85" s="280" t="str">
        <f aca="false">$E85</f>
        <v>Ghana</v>
      </c>
      <c r="BZ85" s="284"/>
      <c r="CA85" s="284"/>
      <c r="CB85" s="288"/>
      <c r="CC85" s="281" t="str">
        <f aca="false">IF(($F85&lt;&gt;"")*($G85&lt;&gt;"")*(BZ85&lt;&gt;"")*(CA85&lt;&gt;""),($F85&gt;$G85)*(BZ85&gt;CA85)+($F85=$G85)*(BZ85=CA85)+($F85&lt;$G85)*(BZ85&lt;CA85),"")</f>
        <v/>
      </c>
      <c r="CD85" s="281" t="str">
        <f aca="false">IF((CC85&lt;&gt;""),IF(OR($F85&lt;&gt;$G85,PrSettings!$M$4="●"),(($F85-$G85)=(BZ85-CA85))*1,0),"")</f>
        <v/>
      </c>
      <c r="CE85" s="281" t="str">
        <f aca="false">IF((CC85&lt;&gt;""),($F85=BZ85)*($G85=CA85),"")</f>
        <v/>
      </c>
      <c r="CF85" s="281" t="str">
        <f aca="false">IF(CC85&lt;&gt;"",IF(ABS($F85-$G85)&gt;=PrSettings!$M$7,(ABS($F85-$G85-BZ85+CA85)&lt;=1)*1,IF(AND(CC85,$F85=$G85,$F85&gt;=PrSettings!$M$6),(ABS(BZ85-$F85)&lt;=1)*1,IF(AND(CC85,$F85+$G85&gt;=PrSettings!$M$8),(ABS(BZ85-$F85)+ABS(CA85-$G85)&lt;=1)*1,""))),"")</f>
        <v/>
      </c>
      <c r="CG85" s="289"/>
      <c r="CI85" s="279" t="n">
        <f aca="false">$B85</f>
        <v>4</v>
      </c>
      <c r="CJ85" s="280" t="str">
        <f aca="false">$C85</f>
        <v>England</v>
      </c>
      <c r="CK85" s="281" t="n">
        <f aca="false">$D85</f>
        <v>74</v>
      </c>
      <c r="CL85" s="280" t="str">
        <f aca="false">$E85</f>
        <v>Ghana</v>
      </c>
      <c r="CM85" s="284"/>
      <c r="CN85" s="284"/>
      <c r="CO85" s="288"/>
      <c r="CP85" s="281" t="str">
        <f aca="false">IF(($F85&lt;&gt;"")*($G85&lt;&gt;"")*(CM85&lt;&gt;"")*(CN85&lt;&gt;""),($F85&gt;$G85)*(CM85&gt;CN85)+($F85=$G85)*(CM85=CN85)+($F85&lt;$G85)*(CM85&lt;CN85),"")</f>
        <v/>
      </c>
      <c r="CQ85" s="281" t="str">
        <f aca="false">IF((CP85&lt;&gt;""),IF(OR($F85&lt;&gt;$G85,PrSettings!$M$4="●"),(($F85-$G85)=(CM85-CN85))*1,0),"")</f>
        <v/>
      </c>
      <c r="CR85" s="281" t="str">
        <f aca="false">IF((CP85&lt;&gt;""),($F85=CM85)*($G85=CN85),"")</f>
        <v/>
      </c>
      <c r="CS85" s="281" t="str">
        <f aca="false">IF(CP85&lt;&gt;"",IF(ABS($F85-$G85)&gt;=PrSettings!$M$7,(ABS($F85-$G85-CM85+CN85)&lt;=1)*1,IF(AND(CP85,$F85=$G85,$F85&gt;=PrSettings!$M$6),(ABS(CM85-$F85)&lt;=1)*1,IF(AND(CP85,$F85+$G85&gt;=PrSettings!$M$8),(ABS(CM85-$F85)+ABS(CN85-$G85)&lt;=1)*1,""))),"")</f>
        <v/>
      </c>
      <c r="CT85" s="289"/>
      <c r="CV85" s="279" t="n">
        <f aca="false">$B85</f>
        <v>4</v>
      </c>
      <c r="CW85" s="280" t="str">
        <f aca="false">$C85</f>
        <v>England</v>
      </c>
      <c r="CX85" s="281" t="n">
        <f aca="false">$D85</f>
        <v>74</v>
      </c>
      <c r="CY85" s="280" t="str">
        <f aca="false">$E85</f>
        <v>Ghana</v>
      </c>
      <c r="CZ85" s="284"/>
      <c r="DA85" s="284"/>
      <c r="DB85" s="288"/>
      <c r="DC85" s="281" t="str">
        <f aca="false">IF(($F85&lt;&gt;"")*($G85&lt;&gt;"")*(CZ85&lt;&gt;"")*(DA85&lt;&gt;""),($F85&gt;$G85)*(CZ85&gt;DA85)+($F85=$G85)*(CZ85=DA85)+($F85&lt;$G85)*(CZ85&lt;DA85),"")</f>
        <v/>
      </c>
      <c r="DD85" s="281" t="str">
        <f aca="false">IF((DC85&lt;&gt;""),IF(OR($F85&lt;&gt;$G85,PrSettings!$M$4="●"),(($F85-$G85)=(CZ85-DA85))*1,0),"")</f>
        <v/>
      </c>
      <c r="DE85" s="281" t="str">
        <f aca="false">IF((DC85&lt;&gt;""),($F85=CZ85)*($G85=DA85),"")</f>
        <v/>
      </c>
      <c r="DF85" s="281" t="str">
        <f aca="false">IF(DC85&lt;&gt;"",IF(ABS($F85-$G85)&gt;=PrSettings!$M$7,(ABS($F85-$G85-CZ85+DA85)&lt;=1)*1,IF(AND(DC85,$F85=$G85,$F85&gt;=PrSettings!$M$6),(ABS(CZ85-$F85)&lt;=1)*1,IF(AND(DC85,$F85+$G85&gt;=PrSettings!$M$8),(ABS(CZ85-$F85)+ABS(DA85-$G85)&lt;=1)*1,""))),"")</f>
        <v/>
      </c>
      <c r="DG85" s="289"/>
      <c r="DI85" s="279" t="n">
        <f aca="false">$B85</f>
        <v>4</v>
      </c>
      <c r="DJ85" s="280" t="str">
        <f aca="false">$C85</f>
        <v>England</v>
      </c>
      <c r="DK85" s="281" t="n">
        <f aca="false">$D85</f>
        <v>74</v>
      </c>
      <c r="DL85" s="280" t="str">
        <f aca="false">$E85</f>
        <v>Ghana</v>
      </c>
      <c r="DM85" s="284"/>
      <c r="DN85" s="284"/>
      <c r="DO85" s="288"/>
      <c r="DP85" s="281" t="str">
        <f aca="false">IF(($F85&lt;&gt;"")*($G85&lt;&gt;"")*(DM85&lt;&gt;"")*(DN85&lt;&gt;""),($F85&gt;$G85)*(DM85&gt;DN85)+($F85=$G85)*(DM85=DN85)+($F85&lt;$G85)*(DM85&lt;DN85),"")</f>
        <v/>
      </c>
      <c r="DQ85" s="281" t="str">
        <f aca="false">IF((DP85&lt;&gt;""),IF(OR($F85&lt;&gt;$G85,PrSettings!$M$4="●"),(($F85-$G85)=(DM85-DN85))*1,0),"")</f>
        <v/>
      </c>
      <c r="DR85" s="281" t="str">
        <f aca="false">IF((DP85&lt;&gt;""),($F85=DM85)*($G85=DN85),"")</f>
        <v/>
      </c>
      <c r="DS85" s="281" t="str">
        <f aca="false">IF(DP85&lt;&gt;"",IF(ABS($F85-$G85)&gt;=PrSettings!$M$7,(ABS($F85-$G85-DM85+DN85)&lt;=1)*1,IF(AND(DP85,$F85=$G85,$F85&gt;=PrSettings!$M$6),(ABS(DM85-$F85)&lt;=1)*1,IF(AND(DP85,$F85+$G85&gt;=PrSettings!$M$8),(ABS(DM85-$F85)+ABS(DN85-$G85)&lt;=1)*1,""))),"")</f>
        <v/>
      </c>
      <c r="DT85" s="289"/>
      <c r="DV85" s="279" t="n">
        <f aca="false">$B85</f>
        <v>4</v>
      </c>
      <c r="DW85" s="280" t="str">
        <f aca="false">$C85</f>
        <v>England</v>
      </c>
      <c r="DX85" s="281" t="n">
        <f aca="false">$D85</f>
        <v>74</v>
      </c>
      <c r="DY85" s="280" t="str">
        <f aca="false">$E85</f>
        <v>Ghana</v>
      </c>
      <c r="DZ85" s="284"/>
      <c r="EA85" s="284"/>
      <c r="EB85" s="288"/>
      <c r="EC85" s="281" t="str">
        <f aca="false">IF(($F85&lt;&gt;"")*($G85&lt;&gt;"")*(DZ85&lt;&gt;"")*(EA85&lt;&gt;""),($F85&gt;$G85)*(DZ85&gt;EA85)+($F85=$G85)*(DZ85=EA85)+($F85&lt;$G85)*(DZ85&lt;EA85),"")</f>
        <v/>
      </c>
      <c r="ED85" s="281" t="str">
        <f aca="false">IF((EC85&lt;&gt;""),IF(OR($F85&lt;&gt;$G85,PrSettings!$M$4="●"),(($F85-$G85)=(DZ85-EA85))*1,0),"")</f>
        <v/>
      </c>
      <c r="EE85" s="281" t="str">
        <f aca="false">IF((EC85&lt;&gt;""),($F85=DZ85)*($G85=EA85),"")</f>
        <v/>
      </c>
      <c r="EF85" s="281" t="str">
        <f aca="false">IF(EC85&lt;&gt;"",IF(ABS($F85-$G85)&gt;=PrSettings!$M$7,(ABS($F85-$G85-DZ85+EA85)&lt;=1)*1,IF(AND(EC85,$F85=$G85,$F85&gt;=PrSettings!$M$6),(ABS(DZ85-$F85)&lt;=1)*1,IF(AND(EC85,$F85+$G85&gt;=PrSettings!$M$8),(ABS(DZ85-$F85)+ABS(EA85-$G85)&lt;=1)*1,""))),"")</f>
        <v/>
      </c>
      <c r="EG85" s="289"/>
      <c r="EI85" s="279" t="n">
        <f aca="false">$B85</f>
        <v>4</v>
      </c>
      <c r="EJ85" s="280" t="str">
        <f aca="false">$C85</f>
        <v>England</v>
      </c>
      <c r="EK85" s="281" t="n">
        <f aca="false">$D85</f>
        <v>74</v>
      </c>
      <c r="EL85" s="280" t="str">
        <f aca="false">$E85</f>
        <v>Ghana</v>
      </c>
      <c r="EM85" s="284"/>
      <c r="EN85" s="284"/>
      <c r="EO85" s="288"/>
      <c r="EP85" s="281" t="str">
        <f aca="false">IF(($F85&lt;&gt;"")*($G85&lt;&gt;"")*(EM85&lt;&gt;"")*(EN85&lt;&gt;""),($F85&gt;$G85)*(EM85&gt;EN85)+($F85=$G85)*(EM85=EN85)+($F85&lt;$G85)*(EM85&lt;EN85),"")</f>
        <v/>
      </c>
      <c r="EQ85" s="281" t="str">
        <f aca="false">IF((EP85&lt;&gt;""),IF(OR($F85&lt;&gt;$G85,PrSettings!$M$4="●"),(($F85-$G85)=(EM85-EN85))*1,0),"")</f>
        <v/>
      </c>
      <c r="ER85" s="281" t="str">
        <f aca="false">IF((EP85&lt;&gt;""),($F85=EM85)*($G85=EN85),"")</f>
        <v/>
      </c>
      <c r="ES85" s="281" t="str">
        <f aca="false">IF(EP85&lt;&gt;"",IF(ABS($F85-$G85)&gt;=PrSettings!$M$7,(ABS($F85-$G85-EM85+EN85)&lt;=1)*1,IF(AND(EP85,$F85=$G85,$F85&gt;=PrSettings!$M$6),(ABS(EM85-$F85)&lt;=1)*1,IF(AND(EP85,$F85+$G85&gt;=PrSettings!$M$8),(ABS(EM85-$F85)+ABS(EN85-$G85)&lt;=1)*1,""))),"")</f>
        <v/>
      </c>
      <c r="ET85" s="289"/>
      <c r="EV85" s="279" t="n">
        <f aca="false">$B85</f>
        <v>4</v>
      </c>
      <c r="EW85" s="280" t="str">
        <f aca="false">$C85</f>
        <v>England</v>
      </c>
      <c r="EX85" s="281" t="n">
        <f aca="false">$D85</f>
        <v>74</v>
      </c>
      <c r="EY85" s="280" t="str">
        <f aca="false">$E85</f>
        <v>Ghana</v>
      </c>
      <c r="EZ85" s="284"/>
      <c r="FA85" s="284"/>
      <c r="FB85" s="288"/>
      <c r="FC85" s="281" t="str">
        <f aca="false">IF(($F85&lt;&gt;"")*($G85&lt;&gt;"")*(EZ85&lt;&gt;"")*(FA85&lt;&gt;""),($F85&gt;$G85)*(EZ85&gt;FA85)+($F85=$G85)*(EZ85=FA85)+($F85&lt;$G85)*(EZ85&lt;FA85),"")</f>
        <v/>
      </c>
      <c r="FD85" s="281" t="str">
        <f aca="false">IF((FC85&lt;&gt;""),IF(OR($F85&lt;&gt;$G85,PrSettings!$M$4="●"),(($F85-$G85)=(EZ85-FA85))*1,0),"")</f>
        <v/>
      </c>
      <c r="FE85" s="281" t="str">
        <f aca="false">IF((FC85&lt;&gt;""),($F85=EZ85)*($G85=FA85),"")</f>
        <v/>
      </c>
      <c r="FF85" s="281" t="str">
        <f aca="false">IF(FC85&lt;&gt;"",IF(ABS($F85-$G85)&gt;=PrSettings!$M$7,(ABS($F85-$G85-EZ85+FA85)&lt;=1)*1,IF(AND(FC85,$F85=$G85,$F85&gt;=PrSettings!$M$6),(ABS(EZ85-$F85)&lt;=1)*1,IF(AND(FC85,$F85+$G85&gt;=PrSettings!$M$8),(ABS(EZ85-$F85)+ABS(FA85-$G85)&lt;=1)*1,""))),"")</f>
        <v/>
      </c>
      <c r="FG85" s="289"/>
      <c r="FI85" s="279" t="n">
        <f aca="false">$B85</f>
        <v>4</v>
      </c>
      <c r="FJ85" s="280" t="str">
        <f aca="false">$C85</f>
        <v>England</v>
      </c>
      <c r="FK85" s="281" t="n">
        <f aca="false">$D85</f>
        <v>74</v>
      </c>
      <c r="FL85" s="280" t="str">
        <f aca="false">$E85</f>
        <v>Ghana</v>
      </c>
      <c r="FM85" s="284"/>
      <c r="FN85" s="284"/>
      <c r="FO85" s="288"/>
      <c r="FP85" s="281" t="str">
        <f aca="false">IF(($F85&lt;&gt;"")*($G85&lt;&gt;"")*(FM85&lt;&gt;"")*(FN85&lt;&gt;""),($F85&gt;$G85)*(FM85&gt;FN85)+($F85=$G85)*(FM85=FN85)+($F85&lt;$G85)*(FM85&lt;FN85),"")</f>
        <v/>
      </c>
      <c r="FQ85" s="281" t="str">
        <f aca="false">IF((FP85&lt;&gt;""),IF(OR($F85&lt;&gt;$G85,PrSettings!$M$4="●"),(($F85-$G85)=(FM85-FN85))*1,0),"")</f>
        <v/>
      </c>
      <c r="FR85" s="281" t="str">
        <f aca="false">IF((FP85&lt;&gt;""),($F85=FM85)*($G85=FN85),"")</f>
        <v/>
      </c>
      <c r="FS85" s="281" t="str">
        <f aca="false">IF(FP85&lt;&gt;"",IF(ABS($F85-$G85)&gt;=PrSettings!$M$7,(ABS($F85-$G85-FM85+FN85)&lt;=1)*1,IF(AND(FP85,$F85=$G85,$F85&gt;=PrSettings!$M$6),(ABS(FM85-$F85)&lt;=1)*1,IF(AND(FP85,$F85+$G85&gt;=PrSettings!$M$8),(ABS(FM85-$F85)+ABS(FN85-$G85)&lt;=1)*1,""))),"")</f>
        <v/>
      </c>
      <c r="FT85" s="289"/>
      <c r="FV85" s="279" t="n">
        <f aca="false">$B85</f>
        <v>4</v>
      </c>
      <c r="FW85" s="280" t="str">
        <f aca="false">$C85</f>
        <v>England</v>
      </c>
      <c r="FX85" s="281" t="n">
        <f aca="false">$D85</f>
        <v>74</v>
      </c>
      <c r="FY85" s="280" t="str">
        <f aca="false">$E85</f>
        <v>Ghana</v>
      </c>
      <c r="FZ85" s="284"/>
      <c r="GA85" s="284"/>
      <c r="GB85" s="288"/>
      <c r="GC85" s="281" t="str">
        <f aca="false">IF(($F85&lt;&gt;"")*($G85&lt;&gt;"")*(FZ85&lt;&gt;"")*(GA85&lt;&gt;""),($F85&gt;$G85)*(FZ85&gt;GA85)+($F85=$G85)*(FZ85=GA85)+($F85&lt;$G85)*(FZ85&lt;GA85),"")</f>
        <v/>
      </c>
      <c r="GD85" s="281" t="str">
        <f aca="false">IF((GC85&lt;&gt;""),IF(OR($F85&lt;&gt;$G85,PrSettings!$M$4="●"),(($F85-$G85)=(FZ85-GA85))*1,0),"")</f>
        <v/>
      </c>
      <c r="GE85" s="281" t="str">
        <f aca="false">IF((GC85&lt;&gt;""),($F85=FZ85)*($G85=GA85),"")</f>
        <v/>
      </c>
      <c r="GF85" s="281" t="str">
        <f aca="false">IF(GC85&lt;&gt;"",IF(ABS($F85-$G85)&gt;=PrSettings!$M$7,(ABS($F85-$G85-FZ85+GA85)&lt;=1)*1,IF(AND(GC85,$F85=$G85,$F85&gt;=PrSettings!$M$6),(ABS(FZ85-$F85)&lt;=1)*1,IF(AND(GC85,$F85+$G85&gt;=PrSettings!$M$8),(ABS(FZ85-$F85)+ABS(GA85-$G85)&lt;=1)*1,""))),"")</f>
        <v/>
      </c>
      <c r="GG85" s="289"/>
      <c r="GI85" s="279" t="n">
        <f aca="false">$B85</f>
        <v>4</v>
      </c>
      <c r="GJ85" s="280" t="str">
        <f aca="false">$C85</f>
        <v>England</v>
      </c>
      <c r="GK85" s="281" t="n">
        <f aca="false">$D85</f>
        <v>74</v>
      </c>
      <c r="GL85" s="280" t="str">
        <f aca="false">$E85</f>
        <v>Ghana</v>
      </c>
      <c r="GM85" s="284"/>
      <c r="GN85" s="284"/>
      <c r="GO85" s="288"/>
      <c r="GP85" s="281" t="str">
        <f aca="false">IF(($F85&lt;&gt;"")*($G85&lt;&gt;"")*(GM85&lt;&gt;"")*(GN85&lt;&gt;""),($F85&gt;$G85)*(GM85&gt;GN85)+($F85=$G85)*(GM85=GN85)+($F85&lt;$G85)*(GM85&lt;GN85),"")</f>
        <v/>
      </c>
      <c r="GQ85" s="281" t="str">
        <f aca="false">IF((GP85&lt;&gt;""),IF(OR($F85&lt;&gt;$G85,PrSettings!$M$4="●"),(($F85-$G85)=(GM85-GN85))*1,0),"")</f>
        <v/>
      </c>
      <c r="GR85" s="281" t="str">
        <f aca="false">IF((GP85&lt;&gt;""),($F85=GM85)*($G85=GN85),"")</f>
        <v/>
      </c>
      <c r="GS85" s="281" t="str">
        <f aca="false">IF(GP85&lt;&gt;"",IF(ABS($F85-$G85)&gt;=PrSettings!$M$7,(ABS($F85-$G85-GM85+GN85)&lt;=1)*1,IF(AND(GP85,$F85=$G85,$F85&gt;=PrSettings!$M$6),(ABS(GM85-$F85)&lt;=1)*1,IF(AND(GP85,$F85+$G85&gt;=PrSettings!$M$8),(ABS(GM85-$F85)+ABS(GN85-$G85)&lt;=1)*1,""))),"")</f>
        <v/>
      </c>
      <c r="GT85" s="289"/>
      <c r="GV85" s="279" t="n">
        <f aca="false">$B85</f>
        <v>4</v>
      </c>
      <c r="GW85" s="280" t="str">
        <f aca="false">$C85</f>
        <v>England</v>
      </c>
      <c r="GX85" s="281" t="n">
        <f aca="false">$D85</f>
        <v>74</v>
      </c>
      <c r="GY85" s="280" t="str">
        <f aca="false">$E85</f>
        <v>Ghana</v>
      </c>
      <c r="GZ85" s="284"/>
      <c r="HA85" s="284"/>
      <c r="HB85" s="288"/>
      <c r="HC85" s="281" t="str">
        <f aca="false">IF(($F85&lt;&gt;"")*($G85&lt;&gt;"")*(GZ85&lt;&gt;"")*(HA85&lt;&gt;""),($F85&gt;$G85)*(GZ85&gt;HA85)+($F85=$G85)*(GZ85=HA85)+($F85&lt;$G85)*(GZ85&lt;HA85),"")</f>
        <v/>
      </c>
      <c r="HD85" s="281" t="str">
        <f aca="false">IF((HC85&lt;&gt;""),IF(OR($F85&lt;&gt;$G85,PrSettings!$M$4="●"),(($F85-$G85)=(GZ85-HA85))*1,0),"")</f>
        <v/>
      </c>
      <c r="HE85" s="281" t="str">
        <f aca="false">IF((HC85&lt;&gt;""),($F85=GZ85)*($G85=HA85),"")</f>
        <v/>
      </c>
      <c r="HF85" s="281" t="str">
        <f aca="false">IF(HC85&lt;&gt;"",IF(ABS($F85-$G85)&gt;=PrSettings!$M$7,(ABS($F85-$G85-GZ85+HA85)&lt;=1)*1,IF(AND(HC85,$F85=$G85,$F85&gt;=PrSettings!$M$6),(ABS(GZ85-$F85)&lt;=1)*1,IF(AND(HC85,$F85+$G85&gt;=PrSettings!$M$8),(ABS(GZ85-$F85)+ABS(HA85-$G85)&lt;=1)*1,""))),"")</f>
        <v/>
      </c>
      <c r="HG85" s="289"/>
      <c r="HI85" s="279" t="n">
        <f aca="false">$B85</f>
        <v>4</v>
      </c>
      <c r="HJ85" s="280" t="str">
        <f aca="false">$C85</f>
        <v>England</v>
      </c>
      <c r="HK85" s="281" t="n">
        <f aca="false">$D85</f>
        <v>74</v>
      </c>
      <c r="HL85" s="280" t="str">
        <f aca="false">$E85</f>
        <v>Ghana</v>
      </c>
      <c r="HM85" s="284"/>
      <c r="HN85" s="284"/>
      <c r="HO85" s="288"/>
      <c r="HP85" s="281" t="str">
        <f aca="false">IF(($F85&lt;&gt;"")*($G85&lt;&gt;"")*(HM85&lt;&gt;"")*(HN85&lt;&gt;""),($F85&gt;$G85)*(HM85&gt;HN85)+($F85=$G85)*(HM85=HN85)+($F85&lt;$G85)*(HM85&lt;HN85),"")</f>
        <v/>
      </c>
      <c r="HQ85" s="281" t="str">
        <f aca="false">IF((HP85&lt;&gt;""),IF(OR($F85&lt;&gt;$G85,PrSettings!$M$4="●"),(($F85-$G85)=(HM85-HN85))*1,0),"")</f>
        <v/>
      </c>
      <c r="HR85" s="281" t="str">
        <f aca="false">IF((HP85&lt;&gt;""),($F85=HM85)*($G85=HN85),"")</f>
        <v/>
      </c>
      <c r="HS85" s="281" t="str">
        <f aca="false">IF(HP85&lt;&gt;"",IF(ABS($F85-$G85)&gt;=PrSettings!$M$7,(ABS($F85-$G85-HM85+HN85)&lt;=1)*1,IF(AND(HP85,$F85=$G85,$F85&gt;=PrSettings!$M$6),(ABS(HM85-$F85)&lt;=1)*1,IF(AND(HP85,$F85+$G85&gt;=PrSettings!$M$8),(ABS(HM85-$F85)+ABS(HN85-$G85)&lt;=1)*1,""))),"")</f>
        <v/>
      </c>
      <c r="HT85" s="289"/>
      <c r="HV85" s="279" t="n">
        <f aca="false">$B85</f>
        <v>4</v>
      </c>
      <c r="HW85" s="280" t="str">
        <f aca="false">$C85</f>
        <v>England</v>
      </c>
      <c r="HX85" s="281" t="n">
        <f aca="false">$D85</f>
        <v>74</v>
      </c>
      <c r="HY85" s="280" t="str">
        <f aca="false">$E85</f>
        <v>Ghana</v>
      </c>
      <c r="HZ85" s="284"/>
      <c r="IA85" s="284"/>
      <c r="IB85" s="288"/>
      <c r="IC85" s="281" t="str">
        <f aca="false">IF(($F85&lt;&gt;"")*($G85&lt;&gt;"")*(HZ85&lt;&gt;"")*(IA85&lt;&gt;""),($F85&gt;$G85)*(HZ85&gt;IA85)+($F85=$G85)*(HZ85=IA85)+($F85&lt;$G85)*(HZ85&lt;IA85),"")</f>
        <v/>
      </c>
      <c r="ID85" s="281" t="str">
        <f aca="false">IF((IC85&lt;&gt;""),IF(OR($F85&lt;&gt;$G85,PrSettings!$M$4="●"),(($F85-$G85)=(HZ85-IA85))*1,0),"")</f>
        <v/>
      </c>
      <c r="IE85" s="281" t="str">
        <f aca="false">IF((IC85&lt;&gt;""),($F85=HZ85)*($G85=IA85),"")</f>
        <v/>
      </c>
      <c r="IF85" s="281" t="str">
        <f aca="false">IF(IC85&lt;&gt;"",IF(ABS($F85-$G85)&gt;=PrSettings!$M$7,(ABS($F85-$G85-HZ85+IA85)&lt;=1)*1,IF(AND(IC85,$F85=$G85,$F85&gt;=PrSettings!$M$6),(ABS(HZ85-$F85)&lt;=1)*1,IF(AND(IC85,$F85+$G85&gt;=PrSettings!$M$8),(ABS(HZ85-$F85)+ABS(IA85-$G85)&lt;=1)*1,""))),"")</f>
        <v/>
      </c>
      <c r="IG85" s="289"/>
      <c r="II85" s="279" t="n">
        <f aca="false">$B85</f>
        <v>4</v>
      </c>
      <c r="IJ85" s="280" t="str">
        <f aca="false">$C85</f>
        <v>England</v>
      </c>
      <c r="IK85" s="281" t="n">
        <f aca="false">$D85</f>
        <v>74</v>
      </c>
      <c r="IL85" s="280" t="str">
        <f aca="false">$E85</f>
        <v>Ghana</v>
      </c>
      <c r="IM85" s="284"/>
      <c r="IN85" s="284"/>
      <c r="IO85" s="288"/>
      <c r="IP85" s="281" t="str">
        <f aca="false">IF(($F85&lt;&gt;"")*($G85&lt;&gt;"")*(IM85&lt;&gt;"")*(IN85&lt;&gt;""),($F85&gt;$G85)*(IM85&gt;IN85)+($F85=$G85)*(IM85=IN85)+($F85&lt;$G85)*(IM85&lt;IN85),"")</f>
        <v/>
      </c>
      <c r="IQ85" s="281" t="str">
        <f aca="false">IF((IP85&lt;&gt;""),IF(OR($F85&lt;&gt;$G85,PrSettings!$M$4="●"),(($F85-$G85)=(IM85-IN85))*1,0),"")</f>
        <v/>
      </c>
      <c r="IR85" s="281" t="str">
        <f aca="false">IF((IP85&lt;&gt;""),($F85=IM85)*($G85=IN85),"")</f>
        <v/>
      </c>
      <c r="IS85" s="281" t="str">
        <f aca="false">IF(IP85&lt;&gt;"",IF(ABS($F85-$G85)&gt;=PrSettings!$M$7,(ABS($F85-$G85-IM85+IN85)&lt;=1)*1,IF(AND(IP85,$F85=$G85,$F85&gt;=PrSettings!$M$6),(ABS(IM85-$F85)&lt;=1)*1,IF(AND(IP85,$F85+$G85&gt;=PrSettings!$M$8),(ABS(IM85-$F85)+ABS(IN85-$G85)&lt;=1)*1,""))),"")</f>
        <v/>
      </c>
      <c r="IT85" s="289"/>
      <c r="IV85" s="279" t="n">
        <f aca="false">$B85</f>
        <v>4</v>
      </c>
      <c r="IW85" s="280" t="str">
        <f aca="false">$C85</f>
        <v>England</v>
      </c>
      <c r="IX85" s="281" t="n">
        <f aca="false">$D85</f>
        <v>74</v>
      </c>
      <c r="IY85" s="280" t="str">
        <f aca="false">$E85</f>
        <v>Ghana</v>
      </c>
      <c r="IZ85" s="284"/>
      <c r="JA85" s="284"/>
      <c r="JB85" s="288"/>
      <c r="JC85" s="281" t="str">
        <f aca="false">IF(($F85&lt;&gt;"")*($G85&lt;&gt;"")*(IZ85&lt;&gt;"")*(JA85&lt;&gt;""),($F85&gt;$G85)*(IZ85&gt;JA85)+($F85=$G85)*(IZ85=JA85)+($F85&lt;$G85)*(IZ85&lt;JA85),"")</f>
        <v/>
      </c>
      <c r="JD85" s="281" t="str">
        <f aca="false">IF((JC85&lt;&gt;""),IF(OR($F85&lt;&gt;$G85,PrSettings!$M$4="●"),(($F85-$G85)=(IZ85-JA85))*1,0),"")</f>
        <v/>
      </c>
      <c r="JE85" s="281" t="str">
        <f aca="false">IF((JC85&lt;&gt;""),($F85=IZ85)*($G85=JA85),"")</f>
        <v/>
      </c>
      <c r="JF85" s="281" t="str">
        <f aca="false">IF(JC85&lt;&gt;"",IF(ABS($F85-$G85)&gt;=PrSettings!$M$7,(ABS($F85-$G85-IZ85+JA85)&lt;=1)*1,IF(AND(JC85,$F85=$G85,$F85&gt;=PrSettings!$M$6),(ABS(IZ85-$F85)&lt;=1)*1,IF(AND(JC85,$F85+$G85&gt;=PrSettings!$M$8),(ABS(IZ85-$F85)+ABS(JA85-$G85)&lt;=1)*1,""))),"")</f>
        <v/>
      </c>
      <c r="JG85" s="289"/>
      <c r="JI85" s="279" t="n">
        <f aca="false">$B85</f>
        <v>4</v>
      </c>
      <c r="JJ85" s="280" t="str">
        <f aca="false">$C85</f>
        <v>England</v>
      </c>
      <c r="JK85" s="281" t="n">
        <f aca="false">$D85</f>
        <v>74</v>
      </c>
      <c r="JL85" s="280" t="str">
        <f aca="false">$E85</f>
        <v>Ghana</v>
      </c>
      <c r="JM85" s="284"/>
      <c r="JN85" s="284"/>
      <c r="JO85" s="288"/>
      <c r="JP85" s="281" t="str">
        <f aca="false">IF(($F85&lt;&gt;"")*($G85&lt;&gt;"")*(JM85&lt;&gt;"")*(JN85&lt;&gt;""),($F85&gt;$G85)*(JM85&gt;JN85)+($F85=$G85)*(JM85=JN85)+($F85&lt;$G85)*(JM85&lt;JN85),"")</f>
        <v/>
      </c>
      <c r="JQ85" s="281" t="str">
        <f aca="false">IF((JP85&lt;&gt;""),IF(OR($F85&lt;&gt;$G85,PrSettings!$M$4="●"),(($F85-$G85)=(JM85-JN85))*1,0),"")</f>
        <v/>
      </c>
      <c r="JR85" s="281" t="str">
        <f aca="false">IF((JP85&lt;&gt;""),($F85=JM85)*($G85=JN85),"")</f>
        <v/>
      </c>
      <c r="JS85" s="281" t="str">
        <f aca="false">IF(JP85&lt;&gt;"",IF(ABS($F85-$G85)&gt;=PrSettings!$M$7,(ABS($F85-$G85-JM85+JN85)&lt;=1)*1,IF(AND(JP85,$F85=$G85,$F85&gt;=PrSettings!$M$6),(ABS(JM85-$F85)&lt;=1)*1,IF(AND(JP85,$F85+$G85&gt;=PrSettings!$M$8),(ABS(JM85-$F85)+ABS(JN85-$G85)&lt;=1)*1,""))),"")</f>
        <v/>
      </c>
      <c r="JT85" s="289"/>
      <c r="JV85" s="279" t="n">
        <f aca="false">$B85</f>
        <v>4</v>
      </c>
      <c r="JW85" s="280" t="str">
        <f aca="false">$C85</f>
        <v>England</v>
      </c>
      <c r="JX85" s="281" t="n">
        <f aca="false">$D85</f>
        <v>74</v>
      </c>
      <c r="JY85" s="280" t="str">
        <f aca="false">$E85</f>
        <v>Ghana</v>
      </c>
      <c r="JZ85" s="284"/>
      <c r="KA85" s="284"/>
      <c r="KB85" s="288"/>
      <c r="KC85" s="281" t="str">
        <f aca="false">IF(($F85&lt;&gt;"")*($G85&lt;&gt;"")*(JZ85&lt;&gt;"")*(KA85&lt;&gt;""),($F85&gt;$G85)*(JZ85&gt;KA85)+($F85=$G85)*(JZ85=KA85)+($F85&lt;$G85)*(JZ85&lt;KA85),"")</f>
        <v/>
      </c>
      <c r="KD85" s="281" t="str">
        <f aca="false">IF((KC85&lt;&gt;""),IF(OR($F85&lt;&gt;$G85,PrSettings!$M$4="●"),(($F85-$G85)=(JZ85-KA85))*1,0),"")</f>
        <v/>
      </c>
      <c r="KE85" s="281" t="str">
        <f aca="false">IF((KC85&lt;&gt;""),($F85=JZ85)*($G85=KA85),"")</f>
        <v/>
      </c>
      <c r="KF85" s="281" t="str">
        <f aca="false">IF(KC85&lt;&gt;"",IF(ABS($F85-$G85)&gt;=PrSettings!$M$7,(ABS($F85-$G85-JZ85+KA85)&lt;=1)*1,IF(AND(KC85,$F85=$G85,$F85&gt;=PrSettings!$M$6),(ABS(JZ85-$F85)&lt;=1)*1,IF(AND(KC85,$F85+$G85&gt;=PrSettings!$M$8),(ABS(JZ85-$F85)+ABS(KA85-$G85)&lt;=1)*1,""))),"")</f>
        <v/>
      </c>
      <c r="KG85" s="289"/>
      <c r="KI85" s="279" t="n">
        <f aca="false">$B85</f>
        <v>4</v>
      </c>
      <c r="KJ85" s="280" t="str">
        <f aca="false">$C85</f>
        <v>England</v>
      </c>
      <c r="KK85" s="281" t="n">
        <f aca="false">$D85</f>
        <v>74</v>
      </c>
      <c r="KL85" s="280" t="str">
        <f aca="false">$E85</f>
        <v>Ghana</v>
      </c>
      <c r="KM85" s="284"/>
      <c r="KN85" s="284"/>
      <c r="KO85" s="288"/>
      <c r="KP85" s="281" t="str">
        <f aca="false">IF(($F85&lt;&gt;"")*($G85&lt;&gt;"")*(KM85&lt;&gt;"")*(KN85&lt;&gt;""),($F85&gt;$G85)*(KM85&gt;KN85)+($F85=$G85)*(KM85=KN85)+($F85&lt;$G85)*(KM85&lt;KN85),"")</f>
        <v/>
      </c>
      <c r="KQ85" s="281" t="str">
        <f aca="false">IF((KP85&lt;&gt;""),IF(OR($F85&lt;&gt;$G85,PrSettings!$M$4="●"),(($F85-$G85)=(KM85-KN85))*1,0),"")</f>
        <v/>
      </c>
      <c r="KR85" s="281" t="str">
        <f aca="false">IF((KP85&lt;&gt;""),($F85=KM85)*($G85=KN85),"")</f>
        <v/>
      </c>
      <c r="KS85" s="281" t="str">
        <f aca="false">IF(KP85&lt;&gt;"",IF(ABS($F85-$G85)&gt;=PrSettings!$M$7,(ABS($F85-$G85-KM85+KN85)&lt;=1)*1,IF(AND(KP85,$F85=$G85,$F85&gt;=PrSettings!$M$6),(ABS(KM85-$F85)&lt;=1)*1,IF(AND(KP85,$F85+$G85&gt;=PrSettings!$M$8),(ABS(KM85-$F85)+ABS(KN85-$G85)&lt;=1)*1,""))),"")</f>
        <v/>
      </c>
      <c r="KT85" s="289"/>
      <c r="KV85" s="279" t="n">
        <f aca="false">$B85</f>
        <v>4</v>
      </c>
      <c r="KW85" s="280" t="str">
        <f aca="false">$C85</f>
        <v>England</v>
      </c>
      <c r="KX85" s="281" t="n">
        <f aca="false">$D85</f>
        <v>74</v>
      </c>
      <c r="KY85" s="280" t="str">
        <f aca="false">$E85</f>
        <v>Ghana</v>
      </c>
      <c r="KZ85" s="284"/>
      <c r="LA85" s="284"/>
      <c r="LB85" s="288"/>
      <c r="LC85" s="281" t="str">
        <f aca="false">IF(($F85&lt;&gt;"")*($G85&lt;&gt;"")*(KZ85&lt;&gt;"")*(LA85&lt;&gt;""),($F85&gt;$G85)*(KZ85&gt;LA85)+($F85=$G85)*(KZ85=LA85)+($F85&lt;$G85)*(KZ85&lt;LA85),"")</f>
        <v/>
      </c>
      <c r="LD85" s="281" t="str">
        <f aca="false">IF((LC85&lt;&gt;""),IF(OR($F85&lt;&gt;$G85,PrSettings!$M$4="●"),(($F85-$G85)=(KZ85-LA85))*1,0),"")</f>
        <v/>
      </c>
      <c r="LE85" s="281" t="str">
        <f aca="false">IF((LC85&lt;&gt;""),($F85=KZ85)*($G85=LA85),"")</f>
        <v/>
      </c>
      <c r="LF85" s="281" t="str">
        <f aca="false">IF(LC85&lt;&gt;"",IF(ABS($F85-$G85)&gt;=PrSettings!$M$7,(ABS($F85-$G85-KZ85+LA85)&lt;=1)*1,IF(AND(LC85,$F85=$G85,$F85&gt;=PrSettings!$M$6),(ABS(KZ85-$F85)&lt;=1)*1,IF(AND(LC85,$F85+$G85&gt;=PrSettings!$M$8),(ABS(KZ85-$F85)+ABS(LA85-$G85)&lt;=1)*1,""))),"")</f>
        <v/>
      </c>
      <c r="LG85" s="289"/>
      <c r="LI85" s="279" t="n">
        <f aca="false">$B85</f>
        <v>4</v>
      </c>
      <c r="LJ85" s="280" t="str">
        <f aca="false">$C85</f>
        <v>England</v>
      </c>
      <c r="LK85" s="281" t="n">
        <f aca="false">$D85</f>
        <v>74</v>
      </c>
      <c r="LL85" s="280" t="str">
        <f aca="false">$E85</f>
        <v>Ghana</v>
      </c>
      <c r="LM85" s="284"/>
      <c r="LN85" s="284"/>
      <c r="LO85" s="288"/>
      <c r="LP85" s="281" t="str">
        <f aca="false">IF(($F85&lt;&gt;"")*($G85&lt;&gt;"")*(LM85&lt;&gt;"")*(LN85&lt;&gt;""),($F85&gt;$G85)*(LM85&gt;LN85)+($F85=$G85)*(LM85=LN85)+($F85&lt;$G85)*(LM85&lt;LN85),"")</f>
        <v/>
      </c>
      <c r="LQ85" s="281" t="str">
        <f aca="false">IF((LP85&lt;&gt;""),IF(OR($F85&lt;&gt;$G85,PrSettings!$M$4="●"),(($F85-$G85)=(LM85-LN85))*1,0),"")</f>
        <v/>
      </c>
      <c r="LR85" s="281" t="str">
        <f aca="false">IF((LP85&lt;&gt;""),($F85=LM85)*($G85=LN85),"")</f>
        <v/>
      </c>
      <c r="LS85" s="281" t="str">
        <f aca="false">IF(LP85&lt;&gt;"",IF(ABS($F85-$G85)&gt;=PrSettings!$M$7,(ABS($F85-$G85-LM85+LN85)&lt;=1)*1,IF(AND(LP85,$F85=$G85,$F85&gt;=PrSettings!$M$6),(ABS(LM85-$F85)&lt;=1)*1,IF(AND(LP85,$F85+$G85&gt;=PrSettings!$M$8),(ABS(LM85-$F85)+ABS(LN85-$G85)&lt;=1)*1,""))),"")</f>
        <v/>
      </c>
      <c r="LT85" s="289"/>
      <c r="LV85" s="279" t="n">
        <f aca="false">$B85</f>
        <v>4</v>
      </c>
      <c r="LW85" s="280" t="str">
        <f aca="false">$C85</f>
        <v>England</v>
      </c>
      <c r="LX85" s="281" t="n">
        <f aca="false">$D85</f>
        <v>74</v>
      </c>
      <c r="LY85" s="280" t="str">
        <f aca="false">$E85</f>
        <v>Ghana</v>
      </c>
      <c r="LZ85" s="284"/>
      <c r="MA85" s="284"/>
      <c r="MB85" s="288"/>
      <c r="MC85" s="281" t="str">
        <f aca="false">IF(($F85&lt;&gt;"")*($G85&lt;&gt;"")*(LZ85&lt;&gt;"")*(MA85&lt;&gt;""),($F85&gt;$G85)*(LZ85&gt;MA85)+($F85=$G85)*(LZ85=MA85)+($F85&lt;$G85)*(LZ85&lt;MA85),"")</f>
        <v/>
      </c>
      <c r="MD85" s="281" t="str">
        <f aca="false">IF((MC85&lt;&gt;""),IF(OR($F85&lt;&gt;$G85,PrSettings!$M$4="●"),(($F85-$G85)=(LZ85-MA85))*1,0),"")</f>
        <v/>
      </c>
      <c r="ME85" s="281" t="str">
        <f aca="false">IF((MC85&lt;&gt;""),($F85=LZ85)*($G85=MA85),"")</f>
        <v/>
      </c>
      <c r="MF85" s="281" t="str">
        <f aca="false">IF(MC85&lt;&gt;"",IF(ABS($F85-$G85)&gt;=PrSettings!$M$7,(ABS($F85-$G85-LZ85+MA85)&lt;=1)*1,IF(AND(MC85,$F85=$G85,$F85&gt;=PrSettings!$M$6),(ABS(LZ85-$F85)&lt;=1)*1,IF(AND(MC85,$F85+$G85&gt;=PrSettings!$M$8),(ABS(LZ85-$F85)+ABS(MA85-$G85)&lt;=1)*1,""))),"")</f>
        <v/>
      </c>
      <c r="MG85" s="289"/>
    </row>
    <row r="86" customFormat="false" ht="15.75" hidden="false" customHeight="false" outlineLevel="0" collapsed="false">
      <c r="B86" s="279" t="n">
        <f aca="false">INDEX(Groups!$C$7:$C$65,MATCH(C86,Groups!$D$7:$D$65,0))</f>
        <v>33</v>
      </c>
      <c r="C86" s="280" t="str">
        <f aca="false">CalcL!$P$25</f>
        <v>Panama</v>
      </c>
      <c r="D86" s="281" t="n">
        <f aca="false">INDEX(Groups!$C$7:$C$65,MATCH(E86,Groups!$D$7:$D$65,0))</f>
        <v>11</v>
      </c>
      <c r="E86" s="280" t="str">
        <f aca="false">CalcL!$Q$25</f>
        <v>Croatia</v>
      </c>
      <c r="F86" s="282" t="n">
        <f aca="false">CalcL!$R$25</f>
        <v>0</v>
      </c>
      <c r="G86" s="283" t="n">
        <f aca="false">CalcL!$S$25</f>
        <v>2</v>
      </c>
      <c r="I86" s="279" t="n">
        <f aca="false">$B86</f>
        <v>33</v>
      </c>
      <c r="J86" s="280" t="str">
        <f aca="false">$C86</f>
        <v>Panama</v>
      </c>
      <c r="K86" s="281" t="n">
        <f aca="false">$D86</f>
        <v>11</v>
      </c>
      <c r="L86" s="280" t="str">
        <f aca="false">$E86</f>
        <v>Croatia</v>
      </c>
      <c r="M86" s="284"/>
      <c r="N86" s="284"/>
      <c r="O86" s="288"/>
      <c r="P86" s="281" t="str">
        <f aca="false">IF(($F86&lt;&gt;"")*($G86&lt;&gt;"")*(M86&lt;&gt;"")*(N86&lt;&gt;""),($F86&gt;$G86)*(M86&gt;N86)+($F86=$G86)*(M86=N86)+($F86&lt;$G86)*(M86&lt;N86),"")</f>
        <v/>
      </c>
      <c r="Q86" s="281" t="str">
        <f aca="false">IF((P86&lt;&gt;""),IF(OR($F86&lt;&gt;$G86,PrSettings!$M$4="●"),(($F86-$G86)=(M86-N86))*1,0),"")</f>
        <v/>
      </c>
      <c r="R86" s="281" t="str">
        <f aca="false">IF((P86&lt;&gt;""),($F86=M86)*($G86=N86),"")</f>
        <v/>
      </c>
      <c r="S86" s="281" t="str">
        <f aca="false">IF(P86&lt;&gt;"",IF(ABS($F86-$G86)&gt;=PrSettings!$M$7,(ABS($F86-$G86-M86+N86)&lt;=1)*1,IF(AND(P86,$F86=$G86,$F86&gt;=PrSettings!$M$6),(ABS(M86-$F86)&lt;=1)*1,IF(AND(P86,$F86+$G86&gt;=PrSettings!$M$8),(ABS(M86-$F86)+ABS(N86-$G86)&lt;=1)*1,""))),"")</f>
        <v/>
      </c>
      <c r="T86" s="289"/>
      <c r="V86" s="279" t="n">
        <f aca="false">$B86</f>
        <v>33</v>
      </c>
      <c r="W86" s="280" t="str">
        <f aca="false">$C86</f>
        <v>Panama</v>
      </c>
      <c r="X86" s="281" t="n">
        <f aca="false">$D86</f>
        <v>11</v>
      </c>
      <c r="Y86" s="280" t="str">
        <f aca="false">$E86</f>
        <v>Croatia</v>
      </c>
      <c r="Z86" s="284"/>
      <c r="AA86" s="284"/>
      <c r="AB86" s="288"/>
      <c r="AC86" s="281" t="str">
        <f aca="false">IF(($F86&lt;&gt;"")*($G86&lt;&gt;"")*(Z86&lt;&gt;"")*(AA86&lt;&gt;""),($F86&gt;$G86)*(Z86&gt;AA86)+($F86=$G86)*(Z86=AA86)+($F86&lt;$G86)*(Z86&lt;AA86),"")</f>
        <v/>
      </c>
      <c r="AD86" s="281" t="str">
        <f aca="false">IF((AC86&lt;&gt;""),IF(OR($F86&lt;&gt;$G86,PrSettings!$M$4="●"),(($F86-$G86)=(Z86-AA86))*1,0),"")</f>
        <v/>
      </c>
      <c r="AE86" s="281" t="str">
        <f aca="false">IF((AC86&lt;&gt;""),($F86=Z86)*($G86=AA86),"")</f>
        <v/>
      </c>
      <c r="AF86" s="281" t="str">
        <f aca="false">IF(AC86&lt;&gt;"",IF(ABS($F86-$G86)&gt;=PrSettings!$M$7,(ABS($F86-$G86-Z86+AA86)&lt;=1)*1,IF(AND(AC86,$F86=$G86,$F86&gt;=PrSettings!$M$6),(ABS(Z86-$F86)&lt;=1)*1,IF(AND(AC86,$F86+$G86&gt;=PrSettings!$M$8),(ABS(Z86-$F86)+ABS(AA86-$G86)&lt;=1)*1,""))),"")</f>
        <v/>
      </c>
      <c r="AG86" s="289"/>
      <c r="AI86" s="279" t="n">
        <f aca="false">$B86</f>
        <v>33</v>
      </c>
      <c r="AJ86" s="280" t="str">
        <f aca="false">$C86</f>
        <v>Panama</v>
      </c>
      <c r="AK86" s="281" t="n">
        <f aca="false">$D86</f>
        <v>11</v>
      </c>
      <c r="AL86" s="280" t="str">
        <f aca="false">$E86</f>
        <v>Croatia</v>
      </c>
      <c r="AM86" s="284"/>
      <c r="AN86" s="284"/>
      <c r="AO86" s="288"/>
      <c r="AP86" s="281" t="str">
        <f aca="false">IF(($F86&lt;&gt;"")*($G86&lt;&gt;"")*(AM86&lt;&gt;"")*(AN86&lt;&gt;""),($F86&gt;$G86)*(AM86&gt;AN86)+($F86=$G86)*(AM86=AN86)+($F86&lt;$G86)*(AM86&lt;AN86),"")</f>
        <v/>
      </c>
      <c r="AQ86" s="281" t="str">
        <f aca="false">IF((AP86&lt;&gt;""),IF(OR($F86&lt;&gt;$G86,PrSettings!$M$4="●"),(($F86-$G86)=(AM86-AN86))*1,0),"")</f>
        <v/>
      </c>
      <c r="AR86" s="281" t="str">
        <f aca="false">IF((AP86&lt;&gt;""),($F86=AM86)*($G86=AN86),"")</f>
        <v/>
      </c>
      <c r="AS86" s="281" t="str">
        <f aca="false">IF(AP86&lt;&gt;"",IF(ABS($F86-$G86)&gt;=PrSettings!$M$7,(ABS($F86-$G86-AM86+AN86)&lt;=1)*1,IF(AND(AP86,$F86=$G86,$F86&gt;=PrSettings!$M$6),(ABS(AM86-$F86)&lt;=1)*1,IF(AND(AP86,$F86+$G86&gt;=PrSettings!$M$8),(ABS(AM86-$F86)+ABS(AN86-$G86)&lt;=1)*1,""))),"")</f>
        <v/>
      </c>
      <c r="AT86" s="289"/>
      <c r="AV86" s="279" t="n">
        <f aca="false">$B86</f>
        <v>33</v>
      </c>
      <c r="AW86" s="280" t="str">
        <f aca="false">$C86</f>
        <v>Panama</v>
      </c>
      <c r="AX86" s="281" t="n">
        <f aca="false">$D86</f>
        <v>11</v>
      </c>
      <c r="AY86" s="280" t="str">
        <f aca="false">$E86</f>
        <v>Croatia</v>
      </c>
      <c r="AZ86" s="284"/>
      <c r="BA86" s="284"/>
      <c r="BB86" s="288"/>
      <c r="BC86" s="281" t="str">
        <f aca="false">IF(($F86&lt;&gt;"")*($G86&lt;&gt;"")*(AZ86&lt;&gt;"")*(BA86&lt;&gt;""),($F86&gt;$G86)*(AZ86&gt;BA86)+($F86=$G86)*(AZ86=BA86)+($F86&lt;$G86)*(AZ86&lt;BA86),"")</f>
        <v/>
      </c>
      <c r="BD86" s="281" t="str">
        <f aca="false">IF((BC86&lt;&gt;""),IF(OR($F86&lt;&gt;$G86,PrSettings!$M$4="●"),(($F86-$G86)=(AZ86-BA86))*1,0),"")</f>
        <v/>
      </c>
      <c r="BE86" s="281" t="str">
        <f aca="false">IF((BC86&lt;&gt;""),($F86=AZ86)*($G86=BA86),"")</f>
        <v/>
      </c>
      <c r="BF86" s="281" t="str">
        <f aca="false">IF(BC86&lt;&gt;"",IF(ABS($F86-$G86)&gt;=PrSettings!$M$7,(ABS($F86-$G86-AZ86+BA86)&lt;=1)*1,IF(AND(BC86,$F86=$G86,$F86&gt;=PrSettings!$M$6),(ABS(AZ86-$F86)&lt;=1)*1,IF(AND(BC86,$F86+$G86&gt;=PrSettings!$M$8),(ABS(AZ86-$F86)+ABS(BA86-$G86)&lt;=1)*1,""))),"")</f>
        <v/>
      </c>
      <c r="BG86" s="289"/>
      <c r="BI86" s="279" t="n">
        <f aca="false">$B86</f>
        <v>33</v>
      </c>
      <c r="BJ86" s="280" t="str">
        <f aca="false">$C86</f>
        <v>Panama</v>
      </c>
      <c r="BK86" s="281" t="n">
        <f aca="false">$D86</f>
        <v>11</v>
      </c>
      <c r="BL86" s="280" t="str">
        <f aca="false">$E86</f>
        <v>Croatia</v>
      </c>
      <c r="BM86" s="284"/>
      <c r="BN86" s="284"/>
      <c r="BO86" s="288"/>
      <c r="BP86" s="281" t="str">
        <f aca="false">IF(($F86&lt;&gt;"")*($G86&lt;&gt;"")*(BM86&lt;&gt;"")*(BN86&lt;&gt;""),($F86&gt;$G86)*(BM86&gt;BN86)+($F86=$G86)*(BM86=BN86)+($F86&lt;$G86)*(BM86&lt;BN86),"")</f>
        <v/>
      </c>
      <c r="BQ86" s="281" t="str">
        <f aca="false">IF((BP86&lt;&gt;""),IF(OR($F86&lt;&gt;$G86,PrSettings!$M$4="●"),(($F86-$G86)=(BM86-BN86))*1,0),"")</f>
        <v/>
      </c>
      <c r="BR86" s="281" t="str">
        <f aca="false">IF((BP86&lt;&gt;""),($F86=BM86)*($G86=BN86),"")</f>
        <v/>
      </c>
      <c r="BS86" s="281" t="str">
        <f aca="false">IF(BP86&lt;&gt;"",IF(ABS($F86-$G86)&gt;=PrSettings!$M$7,(ABS($F86-$G86-BM86+BN86)&lt;=1)*1,IF(AND(BP86,$F86=$G86,$F86&gt;=PrSettings!$M$6),(ABS(BM86-$F86)&lt;=1)*1,IF(AND(BP86,$F86+$G86&gt;=PrSettings!$M$8),(ABS(BM86-$F86)+ABS(BN86-$G86)&lt;=1)*1,""))),"")</f>
        <v/>
      </c>
      <c r="BT86" s="289"/>
      <c r="BV86" s="279" t="n">
        <f aca="false">$B86</f>
        <v>33</v>
      </c>
      <c r="BW86" s="280" t="str">
        <f aca="false">$C86</f>
        <v>Panama</v>
      </c>
      <c r="BX86" s="281" t="n">
        <f aca="false">$D86</f>
        <v>11</v>
      </c>
      <c r="BY86" s="280" t="str">
        <f aca="false">$E86</f>
        <v>Croatia</v>
      </c>
      <c r="BZ86" s="284"/>
      <c r="CA86" s="284"/>
      <c r="CB86" s="288"/>
      <c r="CC86" s="281" t="str">
        <f aca="false">IF(($F86&lt;&gt;"")*($G86&lt;&gt;"")*(BZ86&lt;&gt;"")*(CA86&lt;&gt;""),($F86&gt;$G86)*(BZ86&gt;CA86)+($F86=$G86)*(BZ86=CA86)+($F86&lt;$G86)*(BZ86&lt;CA86),"")</f>
        <v/>
      </c>
      <c r="CD86" s="281" t="str">
        <f aca="false">IF((CC86&lt;&gt;""),IF(OR($F86&lt;&gt;$G86,PrSettings!$M$4="●"),(($F86-$G86)=(BZ86-CA86))*1,0),"")</f>
        <v/>
      </c>
      <c r="CE86" s="281" t="str">
        <f aca="false">IF((CC86&lt;&gt;""),($F86=BZ86)*($G86=CA86),"")</f>
        <v/>
      </c>
      <c r="CF86" s="281" t="str">
        <f aca="false">IF(CC86&lt;&gt;"",IF(ABS($F86-$G86)&gt;=PrSettings!$M$7,(ABS($F86-$G86-BZ86+CA86)&lt;=1)*1,IF(AND(CC86,$F86=$G86,$F86&gt;=PrSettings!$M$6),(ABS(BZ86-$F86)&lt;=1)*1,IF(AND(CC86,$F86+$G86&gt;=PrSettings!$M$8),(ABS(BZ86-$F86)+ABS(CA86-$G86)&lt;=1)*1,""))),"")</f>
        <v/>
      </c>
      <c r="CG86" s="289"/>
      <c r="CI86" s="279" t="n">
        <f aca="false">$B86</f>
        <v>33</v>
      </c>
      <c r="CJ86" s="280" t="str">
        <f aca="false">$C86</f>
        <v>Panama</v>
      </c>
      <c r="CK86" s="281" t="n">
        <f aca="false">$D86</f>
        <v>11</v>
      </c>
      <c r="CL86" s="280" t="str">
        <f aca="false">$E86</f>
        <v>Croatia</v>
      </c>
      <c r="CM86" s="284"/>
      <c r="CN86" s="284"/>
      <c r="CO86" s="288"/>
      <c r="CP86" s="281" t="str">
        <f aca="false">IF(($F86&lt;&gt;"")*($G86&lt;&gt;"")*(CM86&lt;&gt;"")*(CN86&lt;&gt;""),($F86&gt;$G86)*(CM86&gt;CN86)+($F86=$G86)*(CM86=CN86)+($F86&lt;$G86)*(CM86&lt;CN86),"")</f>
        <v/>
      </c>
      <c r="CQ86" s="281" t="str">
        <f aca="false">IF((CP86&lt;&gt;""),IF(OR($F86&lt;&gt;$G86,PrSettings!$M$4="●"),(($F86-$G86)=(CM86-CN86))*1,0),"")</f>
        <v/>
      </c>
      <c r="CR86" s="281" t="str">
        <f aca="false">IF((CP86&lt;&gt;""),($F86=CM86)*($G86=CN86),"")</f>
        <v/>
      </c>
      <c r="CS86" s="281" t="str">
        <f aca="false">IF(CP86&lt;&gt;"",IF(ABS($F86-$G86)&gt;=PrSettings!$M$7,(ABS($F86-$G86-CM86+CN86)&lt;=1)*1,IF(AND(CP86,$F86=$G86,$F86&gt;=PrSettings!$M$6),(ABS(CM86-$F86)&lt;=1)*1,IF(AND(CP86,$F86+$G86&gt;=PrSettings!$M$8),(ABS(CM86-$F86)+ABS(CN86-$G86)&lt;=1)*1,""))),"")</f>
        <v/>
      </c>
      <c r="CT86" s="289"/>
      <c r="CV86" s="279" t="n">
        <f aca="false">$B86</f>
        <v>33</v>
      </c>
      <c r="CW86" s="280" t="str">
        <f aca="false">$C86</f>
        <v>Panama</v>
      </c>
      <c r="CX86" s="281" t="n">
        <f aca="false">$D86</f>
        <v>11</v>
      </c>
      <c r="CY86" s="280" t="str">
        <f aca="false">$E86</f>
        <v>Croatia</v>
      </c>
      <c r="CZ86" s="284"/>
      <c r="DA86" s="284"/>
      <c r="DB86" s="288"/>
      <c r="DC86" s="281" t="str">
        <f aca="false">IF(($F86&lt;&gt;"")*($G86&lt;&gt;"")*(CZ86&lt;&gt;"")*(DA86&lt;&gt;""),($F86&gt;$G86)*(CZ86&gt;DA86)+($F86=$G86)*(CZ86=DA86)+($F86&lt;$G86)*(CZ86&lt;DA86),"")</f>
        <v/>
      </c>
      <c r="DD86" s="281" t="str">
        <f aca="false">IF((DC86&lt;&gt;""),IF(OR($F86&lt;&gt;$G86,PrSettings!$M$4="●"),(($F86-$G86)=(CZ86-DA86))*1,0),"")</f>
        <v/>
      </c>
      <c r="DE86" s="281" t="str">
        <f aca="false">IF((DC86&lt;&gt;""),($F86=CZ86)*($G86=DA86),"")</f>
        <v/>
      </c>
      <c r="DF86" s="281" t="str">
        <f aca="false">IF(DC86&lt;&gt;"",IF(ABS($F86-$G86)&gt;=PrSettings!$M$7,(ABS($F86-$G86-CZ86+DA86)&lt;=1)*1,IF(AND(DC86,$F86=$G86,$F86&gt;=PrSettings!$M$6),(ABS(CZ86-$F86)&lt;=1)*1,IF(AND(DC86,$F86+$G86&gt;=PrSettings!$M$8),(ABS(CZ86-$F86)+ABS(DA86-$G86)&lt;=1)*1,""))),"")</f>
        <v/>
      </c>
      <c r="DG86" s="289"/>
      <c r="DI86" s="279" t="n">
        <f aca="false">$B86</f>
        <v>33</v>
      </c>
      <c r="DJ86" s="280" t="str">
        <f aca="false">$C86</f>
        <v>Panama</v>
      </c>
      <c r="DK86" s="281" t="n">
        <f aca="false">$D86</f>
        <v>11</v>
      </c>
      <c r="DL86" s="280" t="str">
        <f aca="false">$E86</f>
        <v>Croatia</v>
      </c>
      <c r="DM86" s="284"/>
      <c r="DN86" s="284"/>
      <c r="DO86" s="288"/>
      <c r="DP86" s="281" t="str">
        <f aca="false">IF(($F86&lt;&gt;"")*($G86&lt;&gt;"")*(DM86&lt;&gt;"")*(DN86&lt;&gt;""),($F86&gt;$G86)*(DM86&gt;DN86)+($F86=$G86)*(DM86=DN86)+($F86&lt;$G86)*(DM86&lt;DN86),"")</f>
        <v/>
      </c>
      <c r="DQ86" s="281" t="str">
        <f aca="false">IF((DP86&lt;&gt;""),IF(OR($F86&lt;&gt;$G86,PrSettings!$M$4="●"),(($F86-$G86)=(DM86-DN86))*1,0),"")</f>
        <v/>
      </c>
      <c r="DR86" s="281" t="str">
        <f aca="false">IF((DP86&lt;&gt;""),($F86=DM86)*($G86=DN86),"")</f>
        <v/>
      </c>
      <c r="DS86" s="281" t="str">
        <f aca="false">IF(DP86&lt;&gt;"",IF(ABS($F86-$G86)&gt;=PrSettings!$M$7,(ABS($F86-$G86-DM86+DN86)&lt;=1)*1,IF(AND(DP86,$F86=$G86,$F86&gt;=PrSettings!$M$6),(ABS(DM86-$F86)&lt;=1)*1,IF(AND(DP86,$F86+$G86&gt;=PrSettings!$M$8),(ABS(DM86-$F86)+ABS(DN86-$G86)&lt;=1)*1,""))),"")</f>
        <v/>
      </c>
      <c r="DT86" s="289"/>
      <c r="DV86" s="279" t="n">
        <f aca="false">$B86</f>
        <v>33</v>
      </c>
      <c r="DW86" s="280" t="str">
        <f aca="false">$C86</f>
        <v>Panama</v>
      </c>
      <c r="DX86" s="281" t="n">
        <f aca="false">$D86</f>
        <v>11</v>
      </c>
      <c r="DY86" s="280" t="str">
        <f aca="false">$E86</f>
        <v>Croatia</v>
      </c>
      <c r="DZ86" s="284"/>
      <c r="EA86" s="284"/>
      <c r="EB86" s="288"/>
      <c r="EC86" s="281" t="str">
        <f aca="false">IF(($F86&lt;&gt;"")*($G86&lt;&gt;"")*(DZ86&lt;&gt;"")*(EA86&lt;&gt;""),($F86&gt;$G86)*(DZ86&gt;EA86)+($F86=$G86)*(DZ86=EA86)+($F86&lt;$G86)*(DZ86&lt;EA86),"")</f>
        <v/>
      </c>
      <c r="ED86" s="281" t="str">
        <f aca="false">IF((EC86&lt;&gt;""),IF(OR($F86&lt;&gt;$G86,PrSettings!$M$4="●"),(($F86-$G86)=(DZ86-EA86))*1,0),"")</f>
        <v/>
      </c>
      <c r="EE86" s="281" t="str">
        <f aca="false">IF((EC86&lt;&gt;""),($F86=DZ86)*($G86=EA86),"")</f>
        <v/>
      </c>
      <c r="EF86" s="281" t="str">
        <f aca="false">IF(EC86&lt;&gt;"",IF(ABS($F86-$G86)&gt;=PrSettings!$M$7,(ABS($F86-$G86-DZ86+EA86)&lt;=1)*1,IF(AND(EC86,$F86=$G86,$F86&gt;=PrSettings!$M$6),(ABS(DZ86-$F86)&lt;=1)*1,IF(AND(EC86,$F86+$G86&gt;=PrSettings!$M$8),(ABS(DZ86-$F86)+ABS(EA86-$G86)&lt;=1)*1,""))),"")</f>
        <v/>
      </c>
      <c r="EG86" s="289"/>
      <c r="EI86" s="279" t="n">
        <f aca="false">$B86</f>
        <v>33</v>
      </c>
      <c r="EJ86" s="280" t="str">
        <f aca="false">$C86</f>
        <v>Panama</v>
      </c>
      <c r="EK86" s="281" t="n">
        <f aca="false">$D86</f>
        <v>11</v>
      </c>
      <c r="EL86" s="280" t="str">
        <f aca="false">$E86</f>
        <v>Croatia</v>
      </c>
      <c r="EM86" s="284"/>
      <c r="EN86" s="284"/>
      <c r="EO86" s="288"/>
      <c r="EP86" s="281" t="str">
        <f aca="false">IF(($F86&lt;&gt;"")*($G86&lt;&gt;"")*(EM86&lt;&gt;"")*(EN86&lt;&gt;""),($F86&gt;$G86)*(EM86&gt;EN86)+($F86=$G86)*(EM86=EN86)+($F86&lt;$G86)*(EM86&lt;EN86),"")</f>
        <v/>
      </c>
      <c r="EQ86" s="281" t="str">
        <f aca="false">IF((EP86&lt;&gt;""),IF(OR($F86&lt;&gt;$G86,PrSettings!$M$4="●"),(($F86-$G86)=(EM86-EN86))*1,0),"")</f>
        <v/>
      </c>
      <c r="ER86" s="281" t="str">
        <f aca="false">IF((EP86&lt;&gt;""),($F86=EM86)*($G86=EN86),"")</f>
        <v/>
      </c>
      <c r="ES86" s="281" t="str">
        <f aca="false">IF(EP86&lt;&gt;"",IF(ABS($F86-$G86)&gt;=PrSettings!$M$7,(ABS($F86-$G86-EM86+EN86)&lt;=1)*1,IF(AND(EP86,$F86=$G86,$F86&gt;=PrSettings!$M$6),(ABS(EM86-$F86)&lt;=1)*1,IF(AND(EP86,$F86+$G86&gt;=PrSettings!$M$8),(ABS(EM86-$F86)+ABS(EN86-$G86)&lt;=1)*1,""))),"")</f>
        <v/>
      </c>
      <c r="ET86" s="289"/>
      <c r="EV86" s="279" t="n">
        <f aca="false">$B86</f>
        <v>33</v>
      </c>
      <c r="EW86" s="280" t="str">
        <f aca="false">$C86</f>
        <v>Panama</v>
      </c>
      <c r="EX86" s="281" t="n">
        <f aca="false">$D86</f>
        <v>11</v>
      </c>
      <c r="EY86" s="280" t="str">
        <f aca="false">$E86</f>
        <v>Croatia</v>
      </c>
      <c r="EZ86" s="284"/>
      <c r="FA86" s="284"/>
      <c r="FB86" s="288"/>
      <c r="FC86" s="281" t="str">
        <f aca="false">IF(($F86&lt;&gt;"")*($G86&lt;&gt;"")*(EZ86&lt;&gt;"")*(FA86&lt;&gt;""),($F86&gt;$G86)*(EZ86&gt;FA86)+($F86=$G86)*(EZ86=FA86)+($F86&lt;$G86)*(EZ86&lt;FA86),"")</f>
        <v/>
      </c>
      <c r="FD86" s="281" t="str">
        <f aca="false">IF((FC86&lt;&gt;""),IF(OR($F86&lt;&gt;$G86,PrSettings!$M$4="●"),(($F86-$G86)=(EZ86-FA86))*1,0),"")</f>
        <v/>
      </c>
      <c r="FE86" s="281" t="str">
        <f aca="false">IF((FC86&lt;&gt;""),($F86=EZ86)*($G86=FA86),"")</f>
        <v/>
      </c>
      <c r="FF86" s="281" t="str">
        <f aca="false">IF(FC86&lt;&gt;"",IF(ABS($F86-$G86)&gt;=PrSettings!$M$7,(ABS($F86-$G86-EZ86+FA86)&lt;=1)*1,IF(AND(FC86,$F86=$G86,$F86&gt;=PrSettings!$M$6),(ABS(EZ86-$F86)&lt;=1)*1,IF(AND(FC86,$F86+$G86&gt;=PrSettings!$M$8),(ABS(EZ86-$F86)+ABS(FA86-$G86)&lt;=1)*1,""))),"")</f>
        <v/>
      </c>
      <c r="FG86" s="289"/>
      <c r="FI86" s="279" t="n">
        <f aca="false">$B86</f>
        <v>33</v>
      </c>
      <c r="FJ86" s="280" t="str">
        <f aca="false">$C86</f>
        <v>Panama</v>
      </c>
      <c r="FK86" s="281" t="n">
        <f aca="false">$D86</f>
        <v>11</v>
      </c>
      <c r="FL86" s="280" t="str">
        <f aca="false">$E86</f>
        <v>Croatia</v>
      </c>
      <c r="FM86" s="284"/>
      <c r="FN86" s="284"/>
      <c r="FO86" s="288"/>
      <c r="FP86" s="281" t="str">
        <f aca="false">IF(($F86&lt;&gt;"")*($G86&lt;&gt;"")*(FM86&lt;&gt;"")*(FN86&lt;&gt;""),($F86&gt;$G86)*(FM86&gt;FN86)+($F86=$G86)*(FM86=FN86)+($F86&lt;$G86)*(FM86&lt;FN86),"")</f>
        <v/>
      </c>
      <c r="FQ86" s="281" t="str">
        <f aca="false">IF((FP86&lt;&gt;""),IF(OR($F86&lt;&gt;$G86,PrSettings!$M$4="●"),(($F86-$G86)=(FM86-FN86))*1,0),"")</f>
        <v/>
      </c>
      <c r="FR86" s="281" t="str">
        <f aca="false">IF((FP86&lt;&gt;""),($F86=FM86)*($G86=FN86),"")</f>
        <v/>
      </c>
      <c r="FS86" s="281" t="str">
        <f aca="false">IF(FP86&lt;&gt;"",IF(ABS($F86-$G86)&gt;=PrSettings!$M$7,(ABS($F86-$G86-FM86+FN86)&lt;=1)*1,IF(AND(FP86,$F86=$G86,$F86&gt;=PrSettings!$M$6),(ABS(FM86-$F86)&lt;=1)*1,IF(AND(FP86,$F86+$G86&gt;=PrSettings!$M$8),(ABS(FM86-$F86)+ABS(FN86-$G86)&lt;=1)*1,""))),"")</f>
        <v/>
      </c>
      <c r="FT86" s="289"/>
      <c r="FV86" s="279" t="n">
        <f aca="false">$B86</f>
        <v>33</v>
      </c>
      <c r="FW86" s="280" t="str">
        <f aca="false">$C86</f>
        <v>Panama</v>
      </c>
      <c r="FX86" s="281" t="n">
        <f aca="false">$D86</f>
        <v>11</v>
      </c>
      <c r="FY86" s="280" t="str">
        <f aca="false">$E86</f>
        <v>Croatia</v>
      </c>
      <c r="FZ86" s="284"/>
      <c r="GA86" s="284"/>
      <c r="GB86" s="288"/>
      <c r="GC86" s="281" t="str">
        <f aca="false">IF(($F86&lt;&gt;"")*($G86&lt;&gt;"")*(FZ86&lt;&gt;"")*(GA86&lt;&gt;""),($F86&gt;$G86)*(FZ86&gt;GA86)+($F86=$G86)*(FZ86=GA86)+($F86&lt;$G86)*(FZ86&lt;GA86),"")</f>
        <v/>
      </c>
      <c r="GD86" s="281" t="str">
        <f aca="false">IF((GC86&lt;&gt;""),IF(OR($F86&lt;&gt;$G86,PrSettings!$M$4="●"),(($F86-$G86)=(FZ86-GA86))*1,0),"")</f>
        <v/>
      </c>
      <c r="GE86" s="281" t="str">
        <f aca="false">IF((GC86&lt;&gt;""),($F86=FZ86)*($G86=GA86),"")</f>
        <v/>
      </c>
      <c r="GF86" s="281" t="str">
        <f aca="false">IF(GC86&lt;&gt;"",IF(ABS($F86-$G86)&gt;=PrSettings!$M$7,(ABS($F86-$G86-FZ86+GA86)&lt;=1)*1,IF(AND(GC86,$F86=$G86,$F86&gt;=PrSettings!$M$6),(ABS(FZ86-$F86)&lt;=1)*1,IF(AND(GC86,$F86+$G86&gt;=PrSettings!$M$8),(ABS(FZ86-$F86)+ABS(GA86-$G86)&lt;=1)*1,""))),"")</f>
        <v/>
      </c>
      <c r="GG86" s="289"/>
      <c r="GI86" s="279" t="n">
        <f aca="false">$B86</f>
        <v>33</v>
      </c>
      <c r="GJ86" s="280" t="str">
        <f aca="false">$C86</f>
        <v>Panama</v>
      </c>
      <c r="GK86" s="281" t="n">
        <f aca="false">$D86</f>
        <v>11</v>
      </c>
      <c r="GL86" s="280" t="str">
        <f aca="false">$E86</f>
        <v>Croatia</v>
      </c>
      <c r="GM86" s="284"/>
      <c r="GN86" s="284"/>
      <c r="GO86" s="288"/>
      <c r="GP86" s="281" t="str">
        <f aca="false">IF(($F86&lt;&gt;"")*($G86&lt;&gt;"")*(GM86&lt;&gt;"")*(GN86&lt;&gt;""),($F86&gt;$G86)*(GM86&gt;GN86)+($F86=$G86)*(GM86=GN86)+($F86&lt;$G86)*(GM86&lt;GN86),"")</f>
        <v/>
      </c>
      <c r="GQ86" s="281" t="str">
        <f aca="false">IF((GP86&lt;&gt;""),IF(OR($F86&lt;&gt;$G86,PrSettings!$M$4="●"),(($F86-$G86)=(GM86-GN86))*1,0),"")</f>
        <v/>
      </c>
      <c r="GR86" s="281" t="str">
        <f aca="false">IF((GP86&lt;&gt;""),($F86=GM86)*($G86=GN86),"")</f>
        <v/>
      </c>
      <c r="GS86" s="281" t="str">
        <f aca="false">IF(GP86&lt;&gt;"",IF(ABS($F86-$G86)&gt;=PrSettings!$M$7,(ABS($F86-$G86-GM86+GN86)&lt;=1)*1,IF(AND(GP86,$F86=$G86,$F86&gt;=PrSettings!$M$6),(ABS(GM86-$F86)&lt;=1)*1,IF(AND(GP86,$F86+$G86&gt;=PrSettings!$M$8),(ABS(GM86-$F86)+ABS(GN86-$G86)&lt;=1)*1,""))),"")</f>
        <v/>
      </c>
      <c r="GT86" s="289"/>
      <c r="GV86" s="279" t="n">
        <f aca="false">$B86</f>
        <v>33</v>
      </c>
      <c r="GW86" s="280" t="str">
        <f aca="false">$C86</f>
        <v>Panama</v>
      </c>
      <c r="GX86" s="281" t="n">
        <f aca="false">$D86</f>
        <v>11</v>
      </c>
      <c r="GY86" s="280" t="str">
        <f aca="false">$E86</f>
        <v>Croatia</v>
      </c>
      <c r="GZ86" s="284"/>
      <c r="HA86" s="284"/>
      <c r="HB86" s="288"/>
      <c r="HC86" s="281" t="str">
        <f aca="false">IF(($F86&lt;&gt;"")*($G86&lt;&gt;"")*(GZ86&lt;&gt;"")*(HA86&lt;&gt;""),($F86&gt;$G86)*(GZ86&gt;HA86)+($F86=$G86)*(GZ86=HA86)+($F86&lt;$G86)*(GZ86&lt;HA86),"")</f>
        <v/>
      </c>
      <c r="HD86" s="281" t="str">
        <f aca="false">IF((HC86&lt;&gt;""),IF(OR($F86&lt;&gt;$G86,PrSettings!$M$4="●"),(($F86-$G86)=(GZ86-HA86))*1,0),"")</f>
        <v/>
      </c>
      <c r="HE86" s="281" t="str">
        <f aca="false">IF((HC86&lt;&gt;""),($F86=GZ86)*($G86=HA86),"")</f>
        <v/>
      </c>
      <c r="HF86" s="281" t="str">
        <f aca="false">IF(HC86&lt;&gt;"",IF(ABS($F86-$G86)&gt;=PrSettings!$M$7,(ABS($F86-$G86-GZ86+HA86)&lt;=1)*1,IF(AND(HC86,$F86=$G86,$F86&gt;=PrSettings!$M$6),(ABS(GZ86-$F86)&lt;=1)*1,IF(AND(HC86,$F86+$G86&gt;=PrSettings!$M$8),(ABS(GZ86-$F86)+ABS(HA86-$G86)&lt;=1)*1,""))),"")</f>
        <v/>
      </c>
      <c r="HG86" s="289"/>
      <c r="HI86" s="279" t="n">
        <f aca="false">$B86</f>
        <v>33</v>
      </c>
      <c r="HJ86" s="280" t="str">
        <f aca="false">$C86</f>
        <v>Panama</v>
      </c>
      <c r="HK86" s="281" t="n">
        <f aca="false">$D86</f>
        <v>11</v>
      </c>
      <c r="HL86" s="280" t="str">
        <f aca="false">$E86</f>
        <v>Croatia</v>
      </c>
      <c r="HM86" s="284"/>
      <c r="HN86" s="284"/>
      <c r="HO86" s="288"/>
      <c r="HP86" s="281" t="str">
        <f aca="false">IF(($F86&lt;&gt;"")*($G86&lt;&gt;"")*(HM86&lt;&gt;"")*(HN86&lt;&gt;""),($F86&gt;$G86)*(HM86&gt;HN86)+($F86=$G86)*(HM86=HN86)+($F86&lt;$G86)*(HM86&lt;HN86),"")</f>
        <v/>
      </c>
      <c r="HQ86" s="281" t="str">
        <f aca="false">IF((HP86&lt;&gt;""),IF(OR($F86&lt;&gt;$G86,PrSettings!$M$4="●"),(($F86-$G86)=(HM86-HN86))*1,0),"")</f>
        <v/>
      </c>
      <c r="HR86" s="281" t="str">
        <f aca="false">IF((HP86&lt;&gt;""),($F86=HM86)*($G86=HN86),"")</f>
        <v/>
      </c>
      <c r="HS86" s="281" t="str">
        <f aca="false">IF(HP86&lt;&gt;"",IF(ABS($F86-$G86)&gt;=PrSettings!$M$7,(ABS($F86-$G86-HM86+HN86)&lt;=1)*1,IF(AND(HP86,$F86=$G86,$F86&gt;=PrSettings!$M$6),(ABS(HM86-$F86)&lt;=1)*1,IF(AND(HP86,$F86+$G86&gt;=PrSettings!$M$8),(ABS(HM86-$F86)+ABS(HN86-$G86)&lt;=1)*1,""))),"")</f>
        <v/>
      </c>
      <c r="HT86" s="289"/>
      <c r="HV86" s="279" t="n">
        <f aca="false">$B86</f>
        <v>33</v>
      </c>
      <c r="HW86" s="280" t="str">
        <f aca="false">$C86</f>
        <v>Panama</v>
      </c>
      <c r="HX86" s="281" t="n">
        <f aca="false">$D86</f>
        <v>11</v>
      </c>
      <c r="HY86" s="280" t="str">
        <f aca="false">$E86</f>
        <v>Croatia</v>
      </c>
      <c r="HZ86" s="284"/>
      <c r="IA86" s="284"/>
      <c r="IB86" s="288"/>
      <c r="IC86" s="281" t="str">
        <f aca="false">IF(($F86&lt;&gt;"")*($G86&lt;&gt;"")*(HZ86&lt;&gt;"")*(IA86&lt;&gt;""),($F86&gt;$G86)*(HZ86&gt;IA86)+($F86=$G86)*(HZ86=IA86)+($F86&lt;$G86)*(HZ86&lt;IA86),"")</f>
        <v/>
      </c>
      <c r="ID86" s="281" t="str">
        <f aca="false">IF((IC86&lt;&gt;""),IF(OR($F86&lt;&gt;$G86,PrSettings!$M$4="●"),(($F86-$G86)=(HZ86-IA86))*1,0),"")</f>
        <v/>
      </c>
      <c r="IE86" s="281" t="str">
        <f aca="false">IF((IC86&lt;&gt;""),($F86=HZ86)*($G86=IA86),"")</f>
        <v/>
      </c>
      <c r="IF86" s="281" t="str">
        <f aca="false">IF(IC86&lt;&gt;"",IF(ABS($F86-$G86)&gt;=PrSettings!$M$7,(ABS($F86-$G86-HZ86+IA86)&lt;=1)*1,IF(AND(IC86,$F86=$G86,$F86&gt;=PrSettings!$M$6),(ABS(HZ86-$F86)&lt;=1)*1,IF(AND(IC86,$F86+$G86&gt;=PrSettings!$M$8),(ABS(HZ86-$F86)+ABS(IA86-$G86)&lt;=1)*1,""))),"")</f>
        <v/>
      </c>
      <c r="IG86" s="289"/>
      <c r="II86" s="279" t="n">
        <f aca="false">$B86</f>
        <v>33</v>
      </c>
      <c r="IJ86" s="280" t="str">
        <f aca="false">$C86</f>
        <v>Panama</v>
      </c>
      <c r="IK86" s="281" t="n">
        <f aca="false">$D86</f>
        <v>11</v>
      </c>
      <c r="IL86" s="280" t="str">
        <f aca="false">$E86</f>
        <v>Croatia</v>
      </c>
      <c r="IM86" s="284"/>
      <c r="IN86" s="284"/>
      <c r="IO86" s="288"/>
      <c r="IP86" s="281" t="str">
        <f aca="false">IF(($F86&lt;&gt;"")*($G86&lt;&gt;"")*(IM86&lt;&gt;"")*(IN86&lt;&gt;""),($F86&gt;$G86)*(IM86&gt;IN86)+($F86=$G86)*(IM86=IN86)+($F86&lt;$G86)*(IM86&lt;IN86),"")</f>
        <v/>
      </c>
      <c r="IQ86" s="281" t="str">
        <f aca="false">IF((IP86&lt;&gt;""),IF(OR($F86&lt;&gt;$G86,PrSettings!$M$4="●"),(($F86-$G86)=(IM86-IN86))*1,0),"")</f>
        <v/>
      </c>
      <c r="IR86" s="281" t="str">
        <f aca="false">IF((IP86&lt;&gt;""),($F86=IM86)*($G86=IN86),"")</f>
        <v/>
      </c>
      <c r="IS86" s="281" t="str">
        <f aca="false">IF(IP86&lt;&gt;"",IF(ABS($F86-$G86)&gt;=PrSettings!$M$7,(ABS($F86-$G86-IM86+IN86)&lt;=1)*1,IF(AND(IP86,$F86=$G86,$F86&gt;=PrSettings!$M$6),(ABS(IM86-$F86)&lt;=1)*1,IF(AND(IP86,$F86+$G86&gt;=PrSettings!$M$8),(ABS(IM86-$F86)+ABS(IN86-$G86)&lt;=1)*1,""))),"")</f>
        <v/>
      </c>
      <c r="IT86" s="289"/>
      <c r="IV86" s="279" t="n">
        <f aca="false">$B86</f>
        <v>33</v>
      </c>
      <c r="IW86" s="280" t="str">
        <f aca="false">$C86</f>
        <v>Panama</v>
      </c>
      <c r="IX86" s="281" t="n">
        <f aca="false">$D86</f>
        <v>11</v>
      </c>
      <c r="IY86" s="280" t="str">
        <f aca="false">$E86</f>
        <v>Croatia</v>
      </c>
      <c r="IZ86" s="284"/>
      <c r="JA86" s="284"/>
      <c r="JB86" s="288"/>
      <c r="JC86" s="281" t="str">
        <f aca="false">IF(($F86&lt;&gt;"")*($G86&lt;&gt;"")*(IZ86&lt;&gt;"")*(JA86&lt;&gt;""),($F86&gt;$G86)*(IZ86&gt;JA86)+($F86=$G86)*(IZ86=JA86)+($F86&lt;$G86)*(IZ86&lt;JA86),"")</f>
        <v/>
      </c>
      <c r="JD86" s="281" t="str">
        <f aca="false">IF((JC86&lt;&gt;""),IF(OR($F86&lt;&gt;$G86,PrSettings!$M$4="●"),(($F86-$G86)=(IZ86-JA86))*1,0),"")</f>
        <v/>
      </c>
      <c r="JE86" s="281" t="str">
        <f aca="false">IF((JC86&lt;&gt;""),($F86=IZ86)*($G86=JA86),"")</f>
        <v/>
      </c>
      <c r="JF86" s="281" t="str">
        <f aca="false">IF(JC86&lt;&gt;"",IF(ABS($F86-$G86)&gt;=PrSettings!$M$7,(ABS($F86-$G86-IZ86+JA86)&lt;=1)*1,IF(AND(JC86,$F86=$G86,$F86&gt;=PrSettings!$M$6),(ABS(IZ86-$F86)&lt;=1)*1,IF(AND(JC86,$F86+$G86&gt;=PrSettings!$M$8),(ABS(IZ86-$F86)+ABS(JA86-$G86)&lt;=1)*1,""))),"")</f>
        <v/>
      </c>
      <c r="JG86" s="289"/>
      <c r="JI86" s="279" t="n">
        <f aca="false">$B86</f>
        <v>33</v>
      </c>
      <c r="JJ86" s="280" t="str">
        <f aca="false">$C86</f>
        <v>Panama</v>
      </c>
      <c r="JK86" s="281" t="n">
        <f aca="false">$D86</f>
        <v>11</v>
      </c>
      <c r="JL86" s="280" t="str">
        <f aca="false">$E86</f>
        <v>Croatia</v>
      </c>
      <c r="JM86" s="284"/>
      <c r="JN86" s="284"/>
      <c r="JO86" s="288"/>
      <c r="JP86" s="281" t="str">
        <f aca="false">IF(($F86&lt;&gt;"")*($G86&lt;&gt;"")*(JM86&lt;&gt;"")*(JN86&lt;&gt;""),($F86&gt;$G86)*(JM86&gt;JN86)+($F86=$G86)*(JM86=JN86)+($F86&lt;$G86)*(JM86&lt;JN86),"")</f>
        <v/>
      </c>
      <c r="JQ86" s="281" t="str">
        <f aca="false">IF((JP86&lt;&gt;""),IF(OR($F86&lt;&gt;$G86,PrSettings!$M$4="●"),(($F86-$G86)=(JM86-JN86))*1,0),"")</f>
        <v/>
      </c>
      <c r="JR86" s="281" t="str">
        <f aca="false">IF((JP86&lt;&gt;""),($F86=JM86)*($G86=JN86),"")</f>
        <v/>
      </c>
      <c r="JS86" s="281" t="str">
        <f aca="false">IF(JP86&lt;&gt;"",IF(ABS($F86-$G86)&gt;=PrSettings!$M$7,(ABS($F86-$G86-JM86+JN86)&lt;=1)*1,IF(AND(JP86,$F86=$G86,$F86&gt;=PrSettings!$M$6),(ABS(JM86-$F86)&lt;=1)*1,IF(AND(JP86,$F86+$G86&gt;=PrSettings!$M$8),(ABS(JM86-$F86)+ABS(JN86-$G86)&lt;=1)*1,""))),"")</f>
        <v/>
      </c>
      <c r="JT86" s="289"/>
      <c r="JV86" s="279" t="n">
        <f aca="false">$B86</f>
        <v>33</v>
      </c>
      <c r="JW86" s="280" t="str">
        <f aca="false">$C86</f>
        <v>Panama</v>
      </c>
      <c r="JX86" s="281" t="n">
        <f aca="false">$D86</f>
        <v>11</v>
      </c>
      <c r="JY86" s="280" t="str">
        <f aca="false">$E86</f>
        <v>Croatia</v>
      </c>
      <c r="JZ86" s="284"/>
      <c r="KA86" s="284"/>
      <c r="KB86" s="288"/>
      <c r="KC86" s="281" t="str">
        <f aca="false">IF(($F86&lt;&gt;"")*($G86&lt;&gt;"")*(JZ86&lt;&gt;"")*(KA86&lt;&gt;""),($F86&gt;$G86)*(JZ86&gt;KA86)+($F86=$G86)*(JZ86=KA86)+($F86&lt;$G86)*(JZ86&lt;KA86),"")</f>
        <v/>
      </c>
      <c r="KD86" s="281" t="str">
        <f aca="false">IF((KC86&lt;&gt;""),IF(OR($F86&lt;&gt;$G86,PrSettings!$M$4="●"),(($F86-$G86)=(JZ86-KA86))*1,0),"")</f>
        <v/>
      </c>
      <c r="KE86" s="281" t="str">
        <f aca="false">IF((KC86&lt;&gt;""),($F86=JZ86)*($G86=KA86),"")</f>
        <v/>
      </c>
      <c r="KF86" s="281" t="str">
        <f aca="false">IF(KC86&lt;&gt;"",IF(ABS($F86-$G86)&gt;=PrSettings!$M$7,(ABS($F86-$G86-JZ86+KA86)&lt;=1)*1,IF(AND(KC86,$F86=$G86,$F86&gt;=PrSettings!$M$6),(ABS(JZ86-$F86)&lt;=1)*1,IF(AND(KC86,$F86+$G86&gt;=PrSettings!$M$8),(ABS(JZ86-$F86)+ABS(KA86-$G86)&lt;=1)*1,""))),"")</f>
        <v/>
      </c>
      <c r="KG86" s="289"/>
      <c r="KI86" s="279" t="n">
        <f aca="false">$B86</f>
        <v>33</v>
      </c>
      <c r="KJ86" s="280" t="str">
        <f aca="false">$C86</f>
        <v>Panama</v>
      </c>
      <c r="KK86" s="281" t="n">
        <f aca="false">$D86</f>
        <v>11</v>
      </c>
      <c r="KL86" s="280" t="str">
        <f aca="false">$E86</f>
        <v>Croatia</v>
      </c>
      <c r="KM86" s="284"/>
      <c r="KN86" s="284"/>
      <c r="KO86" s="288"/>
      <c r="KP86" s="281" t="str">
        <f aca="false">IF(($F86&lt;&gt;"")*($G86&lt;&gt;"")*(KM86&lt;&gt;"")*(KN86&lt;&gt;""),($F86&gt;$G86)*(KM86&gt;KN86)+($F86=$G86)*(KM86=KN86)+($F86&lt;$G86)*(KM86&lt;KN86),"")</f>
        <v/>
      </c>
      <c r="KQ86" s="281" t="str">
        <f aca="false">IF((KP86&lt;&gt;""),IF(OR($F86&lt;&gt;$G86,PrSettings!$M$4="●"),(($F86-$G86)=(KM86-KN86))*1,0),"")</f>
        <v/>
      </c>
      <c r="KR86" s="281" t="str">
        <f aca="false">IF((KP86&lt;&gt;""),($F86=KM86)*($G86=KN86),"")</f>
        <v/>
      </c>
      <c r="KS86" s="281" t="str">
        <f aca="false">IF(KP86&lt;&gt;"",IF(ABS($F86-$G86)&gt;=PrSettings!$M$7,(ABS($F86-$G86-KM86+KN86)&lt;=1)*1,IF(AND(KP86,$F86=$G86,$F86&gt;=PrSettings!$M$6),(ABS(KM86-$F86)&lt;=1)*1,IF(AND(KP86,$F86+$G86&gt;=PrSettings!$M$8),(ABS(KM86-$F86)+ABS(KN86-$G86)&lt;=1)*1,""))),"")</f>
        <v/>
      </c>
      <c r="KT86" s="289"/>
      <c r="KV86" s="279" t="n">
        <f aca="false">$B86</f>
        <v>33</v>
      </c>
      <c r="KW86" s="280" t="str">
        <f aca="false">$C86</f>
        <v>Panama</v>
      </c>
      <c r="KX86" s="281" t="n">
        <f aca="false">$D86</f>
        <v>11</v>
      </c>
      <c r="KY86" s="280" t="str">
        <f aca="false">$E86</f>
        <v>Croatia</v>
      </c>
      <c r="KZ86" s="284"/>
      <c r="LA86" s="284"/>
      <c r="LB86" s="288"/>
      <c r="LC86" s="281" t="str">
        <f aca="false">IF(($F86&lt;&gt;"")*($G86&lt;&gt;"")*(KZ86&lt;&gt;"")*(LA86&lt;&gt;""),($F86&gt;$G86)*(KZ86&gt;LA86)+($F86=$G86)*(KZ86=LA86)+($F86&lt;$G86)*(KZ86&lt;LA86),"")</f>
        <v/>
      </c>
      <c r="LD86" s="281" t="str">
        <f aca="false">IF((LC86&lt;&gt;""),IF(OR($F86&lt;&gt;$G86,PrSettings!$M$4="●"),(($F86-$G86)=(KZ86-LA86))*1,0),"")</f>
        <v/>
      </c>
      <c r="LE86" s="281" t="str">
        <f aca="false">IF((LC86&lt;&gt;""),($F86=KZ86)*($G86=LA86),"")</f>
        <v/>
      </c>
      <c r="LF86" s="281" t="str">
        <f aca="false">IF(LC86&lt;&gt;"",IF(ABS($F86-$G86)&gt;=PrSettings!$M$7,(ABS($F86-$G86-KZ86+LA86)&lt;=1)*1,IF(AND(LC86,$F86=$G86,$F86&gt;=PrSettings!$M$6),(ABS(KZ86-$F86)&lt;=1)*1,IF(AND(LC86,$F86+$G86&gt;=PrSettings!$M$8),(ABS(KZ86-$F86)+ABS(LA86-$G86)&lt;=1)*1,""))),"")</f>
        <v/>
      </c>
      <c r="LG86" s="289"/>
      <c r="LI86" s="279" t="n">
        <f aca="false">$B86</f>
        <v>33</v>
      </c>
      <c r="LJ86" s="280" t="str">
        <f aca="false">$C86</f>
        <v>Panama</v>
      </c>
      <c r="LK86" s="281" t="n">
        <f aca="false">$D86</f>
        <v>11</v>
      </c>
      <c r="LL86" s="280" t="str">
        <f aca="false">$E86</f>
        <v>Croatia</v>
      </c>
      <c r="LM86" s="284"/>
      <c r="LN86" s="284"/>
      <c r="LO86" s="288"/>
      <c r="LP86" s="281" t="str">
        <f aca="false">IF(($F86&lt;&gt;"")*($G86&lt;&gt;"")*(LM86&lt;&gt;"")*(LN86&lt;&gt;""),($F86&gt;$G86)*(LM86&gt;LN86)+($F86=$G86)*(LM86=LN86)+($F86&lt;$G86)*(LM86&lt;LN86),"")</f>
        <v/>
      </c>
      <c r="LQ86" s="281" t="str">
        <f aca="false">IF((LP86&lt;&gt;""),IF(OR($F86&lt;&gt;$G86,PrSettings!$M$4="●"),(($F86-$G86)=(LM86-LN86))*1,0),"")</f>
        <v/>
      </c>
      <c r="LR86" s="281" t="str">
        <f aca="false">IF((LP86&lt;&gt;""),($F86=LM86)*($G86=LN86),"")</f>
        <v/>
      </c>
      <c r="LS86" s="281" t="str">
        <f aca="false">IF(LP86&lt;&gt;"",IF(ABS($F86-$G86)&gt;=PrSettings!$M$7,(ABS($F86-$G86-LM86+LN86)&lt;=1)*1,IF(AND(LP86,$F86=$G86,$F86&gt;=PrSettings!$M$6),(ABS(LM86-$F86)&lt;=1)*1,IF(AND(LP86,$F86+$G86&gt;=PrSettings!$M$8),(ABS(LM86-$F86)+ABS(LN86-$G86)&lt;=1)*1,""))),"")</f>
        <v/>
      </c>
      <c r="LT86" s="289"/>
      <c r="LV86" s="279" t="n">
        <f aca="false">$B86</f>
        <v>33</v>
      </c>
      <c r="LW86" s="280" t="str">
        <f aca="false">$C86</f>
        <v>Panama</v>
      </c>
      <c r="LX86" s="281" t="n">
        <f aca="false">$D86</f>
        <v>11</v>
      </c>
      <c r="LY86" s="280" t="str">
        <f aca="false">$E86</f>
        <v>Croatia</v>
      </c>
      <c r="LZ86" s="284"/>
      <c r="MA86" s="284"/>
      <c r="MB86" s="288"/>
      <c r="MC86" s="281" t="str">
        <f aca="false">IF(($F86&lt;&gt;"")*($G86&lt;&gt;"")*(LZ86&lt;&gt;"")*(MA86&lt;&gt;""),($F86&gt;$G86)*(LZ86&gt;MA86)+($F86=$G86)*(LZ86=MA86)+($F86&lt;$G86)*(LZ86&lt;MA86),"")</f>
        <v/>
      </c>
      <c r="MD86" s="281" t="str">
        <f aca="false">IF((MC86&lt;&gt;""),IF(OR($F86&lt;&gt;$G86,PrSettings!$M$4="●"),(($F86-$G86)=(LZ86-MA86))*1,0),"")</f>
        <v/>
      </c>
      <c r="ME86" s="281" t="str">
        <f aca="false">IF((MC86&lt;&gt;""),($F86=LZ86)*($G86=MA86),"")</f>
        <v/>
      </c>
      <c r="MF86" s="281" t="str">
        <f aca="false">IF(MC86&lt;&gt;"",IF(ABS($F86-$G86)&gt;=PrSettings!$M$7,(ABS($F86-$G86-LZ86+MA86)&lt;=1)*1,IF(AND(MC86,$F86=$G86,$F86&gt;=PrSettings!$M$6),(ABS(LZ86-$F86)&lt;=1)*1,IF(AND(MC86,$F86+$G86&gt;=PrSettings!$M$8),(ABS(LZ86-$F86)+ABS(MA86-$G86)&lt;=1)*1,""))),"")</f>
        <v/>
      </c>
      <c r="MG86" s="289"/>
    </row>
    <row r="87" customFormat="false" ht="15.75" hidden="false" customHeight="false" outlineLevel="0" collapsed="false">
      <c r="B87" s="279" t="n">
        <f aca="false">INDEX(Groups!$C$7:$C$65,MATCH(C87,Groups!$D$7:$D$65,0))</f>
        <v>33</v>
      </c>
      <c r="C87" s="280" t="str">
        <f aca="false">CalcL!$P$26</f>
        <v>Panama</v>
      </c>
      <c r="D87" s="281" t="n">
        <f aca="false">INDEX(Groups!$C$7:$C$65,MATCH(E87,Groups!$D$7:$D$65,0))</f>
        <v>4</v>
      </c>
      <c r="E87" s="280" t="str">
        <f aca="false">CalcL!$Q$26</f>
        <v>England</v>
      </c>
      <c r="F87" s="282" t="n">
        <f aca="false">CalcL!$R$26</f>
        <v>0</v>
      </c>
      <c r="G87" s="283" t="n">
        <f aca="false">CalcL!$S$26</f>
        <v>2</v>
      </c>
      <c r="I87" s="279" t="n">
        <f aca="false">$B87</f>
        <v>33</v>
      </c>
      <c r="J87" s="280" t="str">
        <f aca="false">$C87</f>
        <v>Panama</v>
      </c>
      <c r="K87" s="281" t="n">
        <f aca="false">$D87</f>
        <v>4</v>
      </c>
      <c r="L87" s="280" t="str">
        <f aca="false">$E87</f>
        <v>England</v>
      </c>
      <c r="M87" s="284"/>
      <c r="N87" s="284"/>
      <c r="O87" s="288"/>
      <c r="P87" s="281" t="str">
        <f aca="false">IF(($F87&lt;&gt;"")*($G87&lt;&gt;"")*(M87&lt;&gt;"")*(N87&lt;&gt;""),($F87&gt;$G87)*(M87&gt;N87)+($F87=$G87)*(M87=N87)+($F87&lt;$G87)*(M87&lt;N87),"")</f>
        <v/>
      </c>
      <c r="Q87" s="281" t="str">
        <f aca="false">IF((P87&lt;&gt;""),IF(OR($F87&lt;&gt;$G87,PrSettings!$M$4="●"),(($F87-$G87)=(M87-N87))*1,0),"")</f>
        <v/>
      </c>
      <c r="R87" s="281" t="str">
        <f aca="false">IF((P87&lt;&gt;""),($F87=M87)*($G87=N87),"")</f>
        <v/>
      </c>
      <c r="S87" s="281" t="str">
        <f aca="false">IF(P87&lt;&gt;"",IF(ABS($F87-$G87)&gt;=PrSettings!$M$7,(ABS($F87-$G87-M87+N87)&lt;=1)*1,IF(AND(P87,$F87=$G87,$F87&gt;=PrSettings!$M$6),(ABS(M87-$F87)&lt;=1)*1,IF(AND(P87,$F87+$G87&gt;=PrSettings!$M$8),(ABS(M87-$F87)+ABS(N87-$G87)&lt;=1)*1,""))),"")</f>
        <v/>
      </c>
      <c r="T87" s="289"/>
      <c r="V87" s="279" t="n">
        <f aca="false">$B87</f>
        <v>33</v>
      </c>
      <c r="W87" s="280" t="str">
        <f aca="false">$C87</f>
        <v>Panama</v>
      </c>
      <c r="X87" s="281" t="n">
        <f aca="false">$D87</f>
        <v>4</v>
      </c>
      <c r="Y87" s="280" t="str">
        <f aca="false">$E87</f>
        <v>England</v>
      </c>
      <c r="Z87" s="284"/>
      <c r="AA87" s="284"/>
      <c r="AB87" s="288"/>
      <c r="AC87" s="281" t="str">
        <f aca="false">IF(($F87&lt;&gt;"")*($G87&lt;&gt;"")*(Z87&lt;&gt;"")*(AA87&lt;&gt;""),($F87&gt;$G87)*(Z87&gt;AA87)+($F87=$G87)*(Z87=AA87)+($F87&lt;$G87)*(Z87&lt;AA87),"")</f>
        <v/>
      </c>
      <c r="AD87" s="281" t="str">
        <f aca="false">IF((AC87&lt;&gt;""),IF(OR($F87&lt;&gt;$G87,PrSettings!$M$4="●"),(($F87-$G87)=(Z87-AA87))*1,0),"")</f>
        <v/>
      </c>
      <c r="AE87" s="281" t="str">
        <f aca="false">IF((AC87&lt;&gt;""),($F87=Z87)*($G87=AA87),"")</f>
        <v/>
      </c>
      <c r="AF87" s="281" t="str">
        <f aca="false">IF(AC87&lt;&gt;"",IF(ABS($F87-$G87)&gt;=PrSettings!$M$7,(ABS($F87-$G87-Z87+AA87)&lt;=1)*1,IF(AND(AC87,$F87=$G87,$F87&gt;=PrSettings!$M$6),(ABS(Z87-$F87)&lt;=1)*1,IF(AND(AC87,$F87+$G87&gt;=PrSettings!$M$8),(ABS(Z87-$F87)+ABS(AA87-$G87)&lt;=1)*1,""))),"")</f>
        <v/>
      </c>
      <c r="AG87" s="289"/>
      <c r="AI87" s="279" t="n">
        <f aca="false">$B87</f>
        <v>33</v>
      </c>
      <c r="AJ87" s="280" t="str">
        <f aca="false">$C87</f>
        <v>Panama</v>
      </c>
      <c r="AK87" s="281" t="n">
        <f aca="false">$D87</f>
        <v>4</v>
      </c>
      <c r="AL87" s="280" t="str">
        <f aca="false">$E87</f>
        <v>England</v>
      </c>
      <c r="AM87" s="284"/>
      <c r="AN87" s="284"/>
      <c r="AO87" s="288"/>
      <c r="AP87" s="281" t="str">
        <f aca="false">IF(($F87&lt;&gt;"")*($G87&lt;&gt;"")*(AM87&lt;&gt;"")*(AN87&lt;&gt;""),($F87&gt;$G87)*(AM87&gt;AN87)+($F87=$G87)*(AM87=AN87)+($F87&lt;$G87)*(AM87&lt;AN87),"")</f>
        <v/>
      </c>
      <c r="AQ87" s="281" t="str">
        <f aca="false">IF((AP87&lt;&gt;""),IF(OR($F87&lt;&gt;$G87,PrSettings!$M$4="●"),(($F87-$G87)=(AM87-AN87))*1,0),"")</f>
        <v/>
      </c>
      <c r="AR87" s="281" t="str">
        <f aca="false">IF((AP87&lt;&gt;""),($F87=AM87)*($G87=AN87),"")</f>
        <v/>
      </c>
      <c r="AS87" s="281" t="str">
        <f aca="false">IF(AP87&lt;&gt;"",IF(ABS($F87-$G87)&gt;=PrSettings!$M$7,(ABS($F87-$G87-AM87+AN87)&lt;=1)*1,IF(AND(AP87,$F87=$G87,$F87&gt;=PrSettings!$M$6),(ABS(AM87-$F87)&lt;=1)*1,IF(AND(AP87,$F87+$G87&gt;=PrSettings!$M$8),(ABS(AM87-$F87)+ABS(AN87-$G87)&lt;=1)*1,""))),"")</f>
        <v/>
      </c>
      <c r="AT87" s="289"/>
      <c r="AV87" s="279" t="n">
        <f aca="false">$B87</f>
        <v>33</v>
      </c>
      <c r="AW87" s="280" t="str">
        <f aca="false">$C87</f>
        <v>Panama</v>
      </c>
      <c r="AX87" s="281" t="n">
        <f aca="false">$D87</f>
        <v>4</v>
      </c>
      <c r="AY87" s="280" t="str">
        <f aca="false">$E87</f>
        <v>England</v>
      </c>
      <c r="AZ87" s="284"/>
      <c r="BA87" s="284"/>
      <c r="BB87" s="288"/>
      <c r="BC87" s="281" t="str">
        <f aca="false">IF(($F87&lt;&gt;"")*($G87&lt;&gt;"")*(AZ87&lt;&gt;"")*(BA87&lt;&gt;""),($F87&gt;$G87)*(AZ87&gt;BA87)+($F87=$G87)*(AZ87=BA87)+($F87&lt;$G87)*(AZ87&lt;BA87),"")</f>
        <v/>
      </c>
      <c r="BD87" s="281" t="str">
        <f aca="false">IF((BC87&lt;&gt;""),IF(OR($F87&lt;&gt;$G87,PrSettings!$M$4="●"),(($F87-$G87)=(AZ87-BA87))*1,0),"")</f>
        <v/>
      </c>
      <c r="BE87" s="281" t="str">
        <f aca="false">IF((BC87&lt;&gt;""),($F87=AZ87)*($G87=BA87),"")</f>
        <v/>
      </c>
      <c r="BF87" s="281" t="str">
        <f aca="false">IF(BC87&lt;&gt;"",IF(ABS($F87-$G87)&gt;=PrSettings!$M$7,(ABS($F87-$G87-AZ87+BA87)&lt;=1)*1,IF(AND(BC87,$F87=$G87,$F87&gt;=PrSettings!$M$6),(ABS(AZ87-$F87)&lt;=1)*1,IF(AND(BC87,$F87+$G87&gt;=PrSettings!$M$8),(ABS(AZ87-$F87)+ABS(BA87-$G87)&lt;=1)*1,""))),"")</f>
        <v/>
      </c>
      <c r="BG87" s="289"/>
      <c r="BI87" s="279" t="n">
        <f aca="false">$B87</f>
        <v>33</v>
      </c>
      <c r="BJ87" s="280" t="str">
        <f aca="false">$C87</f>
        <v>Panama</v>
      </c>
      <c r="BK87" s="281" t="n">
        <f aca="false">$D87</f>
        <v>4</v>
      </c>
      <c r="BL87" s="280" t="str">
        <f aca="false">$E87</f>
        <v>England</v>
      </c>
      <c r="BM87" s="284"/>
      <c r="BN87" s="284"/>
      <c r="BO87" s="288"/>
      <c r="BP87" s="281" t="str">
        <f aca="false">IF(($F87&lt;&gt;"")*($G87&lt;&gt;"")*(BM87&lt;&gt;"")*(BN87&lt;&gt;""),($F87&gt;$G87)*(BM87&gt;BN87)+($F87=$G87)*(BM87=BN87)+($F87&lt;$G87)*(BM87&lt;BN87),"")</f>
        <v/>
      </c>
      <c r="BQ87" s="281" t="str">
        <f aca="false">IF((BP87&lt;&gt;""),IF(OR($F87&lt;&gt;$G87,PrSettings!$M$4="●"),(($F87-$G87)=(BM87-BN87))*1,0),"")</f>
        <v/>
      </c>
      <c r="BR87" s="281" t="str">
        <f aca="false">IF((BP87&lt;&gt;""),($F87=BM87)*($G87=BN87),"")</f>
        <v/>
      </c>
      <c r="BS87" s="281" t="str">
        <f aca="false">IF(BP87&lt;&gt;"",IF(ABS($F87-$G87)&gt;=PrSettings!$M$7,(ABS($F87-$G87-BM87+BN87)&lt;=1)*1,IF(AND(BP87,$F87=$G87,$F87&gt;=PrSettings!$M$6),(ABS(BM87-$F87)&lt;=1)*1,IF(AND(BP87,$F87+$G87&gt;=PrSettings!$M$8),(ABS(BM87-$F87)+ABS(BN87-$G87)&lt;=1)*1,""))),"")</f>
        <v/>
      </c>
      <c r="BT87" s="289"/>
      <c r="BV87" s="279" t="n">
        <f aca="false">$B87</f>
        <v>33</v>
      </c>
      <c r="BW87" s="280" t="str">
        <f aca="false">$C87</f>
        <v>Panama</v>
      </c>
      <c r="BX87" s="281" t="n">
        <f aca="false">$D87</f>
        <v>4</v>
      </c>
      <c r="BY87" s="280" t="str">
        <f aca="false">$E87</f>
        <v>England</v>
      </c>
      <c r="BZ87" s="284"/>
      <c r="CA87" s="284"/>
      <c r="CB87" s="288"/>
      <c r="CC87" s="281" t="str">
        <f aca="false">IF(($F87&lt;&gt;"")*($G87&lt;&gt;"")*(BZ87&lt;&gt;"")*(CA87&lt;&gt;""),($F87&gt;$G87)*(BZ87&gt;CA87)+($F87=$G87)*(BZ87=CA87)+($F87&lt;$G87)*(BZ87&lt;CA87),"")</f>
        <v/>
      </c>
      <c r="CD87" s="281" t="str">
        <f aca="false">IF((CC87&lt;&gt;""),IF(OR($F87&lt;&gt;$G87,PrSettings!$M$4="●"),(($F87-$G87)=(BZ87-CA87))*1,0),"")</f>
        <v/>
      </c>
      <c r="CE87" s="281" t="str">
        <f aca="false">IF((CC87&lt;&gt;""),($F87=BZ87)*($G87=CA87),"")</f>
        <v/>
      </c>
      <c r="CF87" s="281" t="str">
        <f aca="false">IF(CC87&lt;&gt;"",IF(ABS($F87-$G87)&gt;=PrSettings!$M$7,(ABS($F87-$G87-BZ87+CA87)&lt;=1)*1,IF(AND(CC87,$F87=$G87,$F87&gt;=PrSettings!$M$6),(ABS(BZ87-$F87)&lt;=1)*1,IF(AND(CC87,$F87+$G87&gt;=PrSettings!$M$8),(ABS(BZ87-$F87)+ABS(CA87-$G87)&lt;=1)*1,""))),"")</f>
        <v/>
      </c>
      <c r="CG87" s="289"/>
      <c r="CI87" s="279" t="n">
        <f aca="false">$B87</f>
        <v>33</v>
      </c>
      <c r="CJ87" s="280" t="str">
        <f aca="false">$C87</f>
        <v>Panama</v>
      </c>
      <c r="CK87" s="281" t="n">
        <f aca="false">$D87</f>
        <v>4</v>
      </c>
      <c r="CL87" s="280" t="str">
        <f aca="false">$E87</f>
        <v>England</v>
      </c>
      <c r="CM87" s="284"/>
      <c r="CN87" s="284"/>
      <c r="CO87" s="288"/>
      <c r="CP87" s="281" t="str">
        <f aca="false">IF(($F87&lt;&gt;"")*($G87&lt;&gt;"")*(CM87&lt;&gt;"")*(CN87&lt;&gt;""),($F87&gt;$G87)*(CM87&gt;CN87)+($F87=$G87)*(CM87=CN87)+($F87&lt;$G87)*(CM87&lt;CN87),"")</f>
        <v/>
      </c>
      <c r="CQ87" s="281" t="str">
        <f aca="false">IF((CP87&lt;&gt;""),IF(OR($F87&lt;&gt;$G87,PrSettings!$M$4="●"),(($F87-$G87)=(CM87-CN87))*1,0),"")</f>
        <v/>
      </c>
      <c r="CR87" s="281" t="str">
        <f aca="false">IF((CP87&lt;&gt;""),($F87=CM87)*($G87=CN87),"")</f>
        <v/>
      </c>
      <c r="CS87" s="281" t="str">
        <f aca="false">IF(CP87&lt;&gt;"",IF(ABS($F87-$G87)&gt;=PrSettings!$M$7,(ABS($F87-$G87-CM87+CN87)&lt;=1)*1,IF(AND(CP87,$F87=$G87,$F87&gt;=PrSettings!$M$6),(ABS(CM87-$F87)&lt;=1)*1,IF(AND(CP87,$F87+$G87&gt;=PrSettings!$M$8),(ABS(CM87-$F87)+ABS(CN87-$G87)&lt;=1)*1,""))),"")</f>
        <v/>
      </c>
      <c r="CT87" s="289"/>
      <c r="CV87" s="279" t="n">
        <f aca="false">$B87</f>
        <v>33</v>
      </c>
      <c r="CW87" s="280" t="str">
        <f aca="false">$C87</f>
        <v>Panama</v>
      </c>
      <c r="CX87" s="281" t="n">
        <f aca="false">$D87</f>
        <v>4</v>
      </c>
      <c r="CY87" s="280" t="str">
        <f aca="false">$E87</f>
        <v>England</v>
      </c>
      <c r="CZ87" s="284"/>
      <c r="DA87" s="284"/>
      <c r="DB87" s="288"/>
      <c r="DC87" s="281" t="str">
        <f aca="false">IF(($F87&lt;&gt;"")*($G87&lt;&gt;"")*(CZ87&lt;&gt;"")*(DA87&lt;&gt;""),($F87&gt;$G87)*(CZ87&gt;DA87)+($F87=$G87)*(CZ87=DA87)+($F87&lt;$G87)*(CZ87&lt;DA87),"")</f>
        <v/>
      </c>
      <c r="DD87" s="281" t="str">
        <f aca="false">IF((DC87&lt;&gt;""),IF(OR($F87&lt;&gt;$G87,PrSettings!$M$4="●"),(($F87-$G87)=(CZ87-DA87))*1,0),"")</f>
        <v/>
      </c>
      <c r="DE87" s="281" t="str">
        <f aca="false">IF((DC87&lt;&gt;""),($F87=CZ87)*($G87=DA87),"")</f>
        <v/>
      </c>
      <c r="DF87" s="281" t="str">
        <f aca="false">IF(DC87&lt;&gt;"",IF(ABS($F87-$G87)&gt;=PrSettings!$M$7,(ABS($F87-$G87-CZ87+DA87)&lt;=1)*1,IF(AND(DC87,$F87=$G87,$F87&gt;=PrSettings!$M$6),(ABS(CZ87-$F87)&lt;=1)*1,IF(AND(DC87,$F87+$G87&gt;=PrSettings!$M$8),(ABS(CZ87-$F87)+ABS(DA87-$G87)&lt;=1)*1,""))),"")</f>
        <v/>
      </c>
      <c r="DG87" s="289"/>
      <c r="DI87" s="279" t="n">
        <f aca="false">$B87</f>
        <v>33</v>
      </c>
      <c r="DJ87" s="280" t="str">
        <f aca="false">$C87</f>
        <v>Panama</v>
      </c>
      <c r="DK87" s="281" t="n">
        <f aca="false">$D87</f>
        <v>4</v>
      </c>
      <c r="DL87" s="280" t="str">
        <f aca="false">$E87</f>
        <v>England</v>
      </c>
      <c r="DM87" s="284"/>
      <c r="DN87" s="284"/>
      <c r="DO87" s="288"/>
      <c r="DP87" s="281" t="str">
        <f aca="false">IF(($F87&lt;&gt;"")*($G87&lt;&gt;"")*(DM87&lt;&gt;"")*(DN87&lt;&gt;""),($F87&gt;$G87)*(DM87&gt;DN87)+($F87=$G87)*(DM87=DN87)+($F87&lt;$G87)*(DM87&lt;DN87),"")</f>
        <v/>
      </c>
      <c r="DQ87" s="281" t="str">
        <f aca="false">IF((DP87&lt;&gt;""),IF(OR($F87&lt;&gt;$G87,PrSettings!$M$4="●"),(($F87-$G87)=(DM87-DN87))*1,0),"")</f>
        <v/>
      </c>
      <c r="DR87" s="281" t="str">
        <f aca="false">IF((DP87&lt;&gt;""),($F87=DM87)*($G87=DN87),"")</f>
        <v/>
      </c>
      <c r="DS87" s="281" t="str">
        <f aca="false">IF(DP87&lt;&gt;"",IF(ABS($F87-$G87)&gt;=PrSettings!$M$7,(ABS($F87-$G87-DM87+DN87)&lt;=1)*1,IF(AND(DP87,$F87=$G87,$F87&gt;=PrSettings!$M$6),(ABS(DM87-$F87)&lt;=1)*1,IF(AND(DP87,$F87+$G87&gt;=PrSettings!$M$8),(ABS(DM87-$F87)+ABS(DN87-$G87)&lt;=1)*1,""))),"")</f>
        <v/>
      </c>
      <c r="DT87" s="289"/>
      <c r="DV87" s="279" t="n">
        <f aca="false">$B87</f>
        <v>33</v>
      </c>
      <c r="DW87" s="280" t="str">
        <f aca="false">$C87</f>
        <v>Panama</v>
      </c>
      <c r="DX87" s="281" t="n">
        <f aca="false">$D87</f>
        <v>4</v>
      </c>
      <c r="DY87" s="280" t="str">
        <f aca="false">$E87</f>
        <v>England</v>
      </c>
      <c r="DZ87" s="284"/>
      <c r="EA87" s="284"/>
      <c r="EB87" s="288"/>
      <c r="EC87" s="281" t="str">
        <f aca="false">IF(($F87&lt;&gt;"")*($G87&lt;&gt;"")*(DZ87&lt;&gt;"")*(EA87&lt;&gt;""),($F87&gt;$G87)*(DZ87&gt;EA87)+($F87=$G87)*(DZ87=EA87)+($F87&lt;$G87)*(DZ87&lt;EA87),"")</f>
        <v/>
      </c>
      <c r="ED87" s="281" t="str">
        <f aca="false">IF((EC87&lt;&gt;""),IF(OR($F87&lt;&gt;$G87,PrSettings!$M$4="●"),(($F87-$G87)=(DZ87-EA87))*1,0),"")</f>
        <v/>
      </c>
      <c r="EE87" s="281" t="str">
        <f aca="false">IF((EC87&lt;&gt;""),($F87=DZ87)*($G87=EA87),"")</f>
        <v/>
      </c>
      <c r="EF87" s="281" t="str">
        <f aca="false">IF(EC87&lt;&gt;"",IF(ABS($F87-$G87)&gt;=PrSettings!$M$7,(ABS($F87-$G87-DZ87+EA87)&lt;=1)*1,IF(AND(EC87,$F87=$G87,$F87&gt;=PrSettings!$M$6),(ABS(DZ87-$F87)&lt;=1)*1,IF(AND(EC87,$F87+$G87&gt;=PrSettings!$M$8),(ABS(DZ87-$F87)+ABS(EA87-$G87)&lt;=1)*1,""))),"")</f>
        <v/>
      </c>
      <c r="EG87" s="289"/>
      <c r="EI87" s="279" t="n">
        <f aca="false">$B87</f>
        <v>33</v>
      </c>
      <c r="EJ87" s="280" t="str">
        <f aca="false">$C87</f>
        <v>Panama</v>
      </c>
      <c r="EK87" s="281" t="n">
        <f aca="false">$D87</f>
        <v>4</v>
      </c>
      <c r="EL87" s="280" t="str">
        <f aca="false">$E87</f>
        <v>England</v>
      </c>
      <c r="EM87" s="284"/>
      <c r="EN87" s="284"/>
      <c r="EO87" s="288"/>
      <c r="EP87" s="281" t="str">
        <f aca="false">IF(($F87&lt;&gt;"")*($G87&lt;&gt;"")*(EM87&lt;&gt;"")*(EN87&lt;&gt;""),($F87&gt;$G87)*(EM87&gt;EN87)+($F87=$G87)*(EM87=EN87)+($F87&lt;$G87)*(EM87&lt;EN87),"")</f>
        <v/>
      </c>
      <c r="EQ87" s="281" t="str">
        <f aca="false">IF((EP87&lt;&gt;""),IF(OR($F87&lt;&gt;$G87,PrSettings!$M$4="●"),(($F87-$G87)=(EM87-EN87))*1,0),"")</f>
        <v/>
      </c>
      <c r="ER87" s="281" t="str">
        <f aca="false">IF((EP87&lt;&gt;""),($F87=EM87)*($G87=EN87),"")</f>
        <v/>
      </c>
      <c r="ES87" s="281" t="str">
        <f aca="false">IF(EP87&lt;&gt;"",IF(ABS($F87-$G87)&gt;=PrSettings!$M$7,(ABS($F87-$G87-EM87+EN87)&lt;=1)*1,IF(AND(EP87,$F87=$G87,$F87&gt;=PrSettings!$M$6),(ABS(EM87-$F87)&lt;=1)*1,IF(AND(EP87,$F87+$G87&gt;=PrSettings!$M$8),(ABS(EM87-$F87)+ABS(EN87-$G87)&lt;=1)*1,""))),"")</f>
        <v/>
      </c>
      <c r="ET87" s="289"/>
      <c r="EV87" s="279" t="n">
        <f aca="false">$B87</f>
        <v>33</v>
      </c>
      <c r="EW87" s="280" t="str">
        <f aca="false">$C87</f>
        <v>Panama</v>
      </c>
      <c r="EX87" s="281" t="n">
        <f aca="false">$D87</f>
        <v>4</v>
      </c>
      <c r="EY87" s="280" t="str">
        <f aca="false">$E87</f>
        <v>England</v>
      </c>
      <c r="EZ87" s="284"/>
      <c r="FA87" s="284"/>
      <c r="FB87" s="288"/>
      <c r="FC87" s="281" t="str">
        <f aca="false">IF(($F87&lt;&gt;"")*($G87&lt;&gt;"")*(EZ87&lt;&gt;"")*(FA87&lt;&gt;""),($F87&gt;$G87)*(EZ87&gt;FA87)+($F87=$G87)*(EZ87=FA87)+($F87&lt;$G87)*(EZ87&lt;FA87),"")</f>
        <v/>
      </c>
      <c r="FD87" s="281" t="str">
        <f aca="false">IF((FC87&lt;&gt;""),IF(OR($F87&lt;&gt;$G87,PrSettings!$M$4="●"),(($F87-$G87)=(EZ87-FA87))*1,0),"")</f>
        <v/>
      </c>
      <c r="FE87" s="281" t="str">
        <f aca="false">IF((FC87&lt;&gt;""),($F87=EZ87)*($G87=FA87),"")</f>
        <v/>
      </c>
      <c r="FF87" s="281" t="str">
        <f aca="false">IF(FC87&lt;&gt;"",IF(ABS($F87-$G87)&gt;=PrSettings!$M$7,(ABS($F87-$G87-EZ87+FA87)&lt;=1)*1,IF(AND(FC87,$F87=$G87,$F87&gt;=PrSettings!$M$6),(ABS(EZ87-$F87)&lt;=1)*1,IF(AND(FC87,$F87+$G87&gt;=PrSettings!$M$8),(ABS(EZ87-$F87)+ABS(FA87-$G87)&lt;=1)*1,""))),"")</f>
        <v/>
      </c>
      <c r="FG87" s="289"/>
      <c r="FI87" s="279" t="n">
        <f aca="false">$B87</f>
        <v>33</v>
      </c>
      <c r="FJ87" s="280" t="str">
        <f aca="false">$C87</f>
        <v>Panama</v>
      </c>
      <c r="FK87" s="281" t="n">
        <f aca="false">$D87</f>
        <v>4</v>
      </c>
      <c r="FL87" s="280" t="str">
        <f aca="false">$E87</f>
        <v>England</v>
      </c>
      <c r="FM87" s="284"/>
      <c r="FN87" s="284"/>
      <c r="FO87" s="288"/>
      <c r="FP87" s="281" t="str">
        <f aca="false">IF(($F87&lt;&gt;"")*($G87&lt;&gt;"")*(FM87&lt;&gt;"")*(FN87&lt;&gt;""),($F87&gt;$G87)*(FM87&gt;FN87)+($F87=$G87)*(FM87=FN87)+($F87&lt;$G87)*(FM87&lt;FN87),"")</f>
        <v/>
      </c>
      <c r="FQ87" s="281" t="str">
        <f aca="false">IF((FP87&lt;&gt;""),IF(OR($F87&lt;&gt;$G87,PrSettings!$M$4="●"),(($F87-$G87)=(FM87-FN87))*1,0),"")</f>
        <v/>
      </c>
      <c r="FR87" s="281" t="str">
        <f aca="false">IF((FP87&lt;&gt;""),($F87=FM87)*($G87=FN87),"")</f>
        <v/>
      </c>
      <c r="FS87" s="281" t="str">
        <f aca="false">IF(FP87&lt;&gt;"",IF(ABS($F87-$G87)&gt;=PrSettings!$M$7,(ABS($F87-$G87-FM87+FN87)&lt;=1)*1,IF(AND(FP87,$F87=$G87,$F87&gt;=PrSettings!$M$6),(ABS(FM87-$F87)&lt;=1)*1,IF(AND(FP87,$F87+$G87&gt;=PrSettings!$M$8),(ABS(FM87-$F87)+ABS(FN87-$G87)&lt;=1)*1,""))),"")</f>
        <v/>
      </c>
      <c r="FT87" s="289"/>
      <c r="FV87" s="279" t="n">
        <f aca="false">$B87</f>
        <v>33</v>
      </c>
      <c r="FW87" s="280" t="str">
        <f aca="false">$C87</f>
        <v>Panama</v>
      </c>
      <c r="FX87" s="281" t="n">
        <f aca="false">$D87</f>
        <v>4</v>
      </c>
      <c r="FY87" s="280" t="str">
        <f aca="false">$E87</f>
        <v>England</v>
      </c>
      <c r="FZ87" s="284"/>
      <c r="GA87" s="284"/>
      <c r="GB87" s="288"/>
      <c r="GC87" s="281" t="str">
        <f aca="false">IF(($F87&lt;&gt;"")*($G87&lt;&gt;"")*(FZ87&lt;&gt;"")*(GA87&lt;&gt;""),($F87&gt;$G87)*(FZ87&gt;GA87)+($F87=$G87)*(FZ87=GA87)+($F87&lt;$G87)*(FZ87&lt;GA87),"")</f>
        <v/>
      </c>
      <c r="GD87" s="281" t="str">
        <f aca="false">IF((GC87&lt;&gt;""),IF(OR($F87&lt;&gt;$G87,PrSettings!$M$4="●"),(($F87-$G87)=(FZ87-GA87))*1,0),"")</f>
        <v/>
      </c>
      <c r="GE87" s="281" t="str">
        <f aca="false">IF((GC87&lt;&gt;""),($F87=FZ87)*($G87=GA87),"")</f>
        <v/>
      </c>
      <c r="GF87" s="281" t="str">
        <f aca="false">IF(GC87&lt;&gt;"",IF(ABS($F87-$G87)&gt;=PrSettings!$M$7,(ABS($F87-$G87-FZ87+GA87)&lt;=1)*1,IF(AND(GC87,$F87=$G87,$F87&gt;=PrSettings!$M$6),(ABS(FZ87-$F87)&lt;=1)*1,IF(AND(GC87,$F87+$G87&gt;=PrSettings!$M$8),(ABS(FZ87-$F87)+ABS(GA87-$G87)&lt;=1)*1,""))),"")</f>
        <v/>
      </c>
      <c r="GG87" s="289"/>
      <c r="GI87" s="279" t="n">
        <f aca="false">$B87</f>
        <v>33</v>
      </c>
      <c r="GJ87" s="280" t="str">
        <f aca="false">$C87</f>
        <v>Panama</v>
      </c>
      <c r="GK87" s="281" t="n">
        <f aca="false">$D87</f>
        <v>4</v>
      </c>
      <c r="GL87" s="280" t="str">
        <f aca="false">$E87</f>
        <v>England</v>
      </c>
      <c r="GM87" s="284"/>
      <c r="GN87" s="284"/>
      <c r="GO87" s="288"/>
      <c r="GP87" s="281" t="str">
        <f aca="false">IF(($F87&lt;&gt;"")*($G87&lt;&gt;"")*(GM87&lt;&gt;"")*(GN87&lt;&gt;""),($F87&gt;$G87)*(GM87&gt;GN87)+($F87=$G87)*(GM87=GN87)+($F87&lt;$G87)*(GM87&lt;GN87),"")</f>
        <v/>
      </c>
      <c r="GQ87" s="281" t="str">
        <f aca="false">IF((GP87&lt;&gt;""),IF(OR($F87&lt;&gt;$G87,PrSettings!$M$4="●"),(($F87-$G87)=(GM87-GN87))*1,0),"")</f>
        <v/>
      </c>
      <c r="GR87" s="281" t="str">
        <f aca="false">IF((GP87&lt;&gt;""),($F87=GM87)*($G87=GN87),"")</f>
        <v/>
      </c>
      <c r="GS87" s="281" t="str">
        <f aca="false">IF(GP87&lt;&gt;"",IF(ABS($F87-$G87)&gt;=PrSettings!$M$7,(ABS($F87-$G87-GM87+GN87)&lt;=1)*1,IF(AND(GP87,$F87=$G87,$F87&gt;=PrSettings!$M$6),(ABS(GM87-$F87)&lt;=1)*1,IF(AND(GP87,$F87+$G87&gt;=PrSettings!$M$8),(ABS(GM87-$F87)+ABS(GN87-$G87)&lt;=1)*1,""))),"")</f>
        <v/>
      </c>
      <c r="GT87" s="289"/>
      <c r="GV87" s="279" t="n">
        <f aca="false">$B87</f>
        <v>33</v>
      </c>
      <c r="GW87" s="280" t="str">
        <f aca="false">$C87</f>
        <v>Panama</v>
      </c>
      <c r="GX87" s="281" t="n">
        <f aca="false">$D87</f>
        <v>4</v>
      </c>
      <c r="GY87" s="280" t="str">
        <f aca="false">$E87</f>
        <v>England</v>
      </c>
      <c r="GZ87" s="284"/>
      <c r="HA87" s="284"/>
      <c r="HB87" s="288"/>
      <c r="HC87" s="281" t="str">
        <f aca="false">IF(($F87&lt;&gt;"")*($G87&lt;&gt;"")*(GZ87&lt;&gt;"")*(HA87&lt;&gt;""),($F87&gt;$G87)*(GZ87&gt;HA87)+($F87=$G87)*(GZ87=HA87)+($F87&lt;$G87)*(GZ87&lt;HA87),"")</f>
        <v/>
      </c>
      <c r="HD87" s="281" t="str">
        <f aca="false">IF((HC87&lt;&gt;""),IF(OR($F87&lt;&gt;$G87,PrSettings!$M$4="●"),(($F87-$G87)=(GZ87-HA87))*1,0),"")</f>
        <v/>
      </c>
      <c r="HE87" s="281" t="str">
        <f aca="false">IF((HC87&lt;&gt;""),($F87=GZ87)*($G87=HA87),"")</f>
        <v/>
      </c>
      <c r="HF87" s="281" t="str">
        <f aca="false">IF(HC87&lt;&gt;"",IF(ABS($F87-$G87)&gt;=PrSettings!$M$7,(ABS($F87-$G87-GZ87+HA87)&lt;=1)*1,IF(AND(HC87,$F87=$G87,$F87&gt;=PrSettings!$M$6),(ABS(GZ87-$F87)&lt;=1)*1,IF(AND(HC87,$F87+$G87&gt;=PrSettings!$M$8),(ABS(GZ87-$F87)+ABS(HA87-$G87)&lt;=1)*1,""))),"")</f>
        <v/>
      </c>
      <c r="HG87" s="289"/>
      <c r="HI87" s="279" t="n">
        <f aca="false">$B87</f>
        <v>33</v>
      </c>
      <c r="HJ87" s="280" t="str">
        <f aca="false">$C87</f>
        <v>Panama</v>
      </c>
      <c r="HK87" s="281" t="n">
        <f aca="false">$D87</f>
        <v>4</v>
      </c>
      <c r="HL87" s="280" t="str">
        <f aca="false">$E87</f>
        <v>England</v>
      </c>
      <c r="HM87" s="284"/>
      <c r="HN87" s="284"/>
      <c r="HO87" s="288"/>
      <c r="HP87" s="281" t="str">
        <f aca="false">IF(($F87&lt;&gt;"")*($G87&lt;&gt;"")*(HM87&lt;&gt;"")*(HN87&lt;&gt;""),($F87&gt;$G87)*(HM87&gt;HN87)+($F87=$G87)*(HM87=HN87)+($F87&lt;$G87)*(HM87&lt;HN87),"")</f>
        <v/>
      </c>
      <c r="HQ87" s="281" t="str">
        <f aca="false">IF((HP87&lt;&gt;""),IF(OR($F87&lt;&gt;$G87,PrSettings!$M$4="●"),(($F87-$G87)=(HM87-HN87))*1,0),"")</f>
        <v/>
      </c>
      <c r="HR87" s="281" t="str">
        <f aca="false">IF((HP87&lt;&gt;""),($F87=HM87)*($G87=HN87),"")</f>
        <v/>
      </c>
      <c r="HS87" s="281" t="str">
        <f aca="false">IF(HP87&lt;&gt;"",IF(ABS($F87-$G87)&gt;=PrSettings!$M$7,(ABS($F87-$G87-HM87+HN87)&lt;=1)*1,IF(AND(HP87,$F87=$G87,$F87&gt;=PrSettings!$M$6),(ABS(HM87-$F87)&lt;=1)*1,IF(AND(HP87,$F87+$G87&gt;=PrSettings!$M$8),(ABS(HM87-$F87)+ABS(HN87-$G87)&lt;=1)*1,""))),"")</f>
        <v/>
      </c>
      <c r="HT87" s="289"/>
      <c r="HV87" s="279" t="n">
        <f aca="false">$B87</f>
        <v>33</v>
      </c>
      <c r="HW87" s="280" t="str">
        <f aca="false">$C87</f>
        <v>Panama</v>
      </c>
      <c r="HX87" s="281" t="n">
        <f aca="false">$D87</f>
        <v>4</v>
      </c>
      <c r="HY87" s="280" t="str">
        <f aca="false">$E87</f>
        <v>England</v>
      </c>
      <c r="HZ87" s="284"/>
      <c r="IA87" s="284"/>
      <c r="IB87" s="288"/>
      <c r="IC87" s="281" t="str">
        <f aca="false">IF(($F87&lt;&gt;"")*($G87&lt;&gt;"")*(HZ87&lt;&gt;"")*(IA87&lt;&gt;""),($F87&gt;$G87)*(HZ87&gt;IA87)+($F87=$G87)*(HZ87=IA87)+($F87&lt;$G87)*(HZ87&lt;IA87),"")</f>
        <v/>
      </c>
      <c r="ID87" s="281" t="str">
        <f aca="false">IF((IC87&lt;&gt;""),IF(OR($F87&lt;&gt;$G87,PrSettings!$M$4="●"),(($F87-$G87)=(HZ87-IA87))*1,0),"")</f>
        <v/>
      </c>
      <c r="IE87" s="281" t="str">
        <f aca="false">IF((IC87&lt;&gt;""),($F87=HZ87)*($G87=IA87),"")</f>
        <v/>
      </c>
      <c r="IF87" s="281" t="str">
        <f aca="false">IF(IC87&lt;&gt;"",IF(ABS($F87-$G87)&gt;=PrSettings!$M$7,(ABS($F87-$G87-HZ87+IA87)&lt;=1)*1,IF(AND(IC87,$F87=$G87,$F87&gt;=PrSettings!$M$6),(ABS(HZ87-$F87)&lt;=1)*1,IF(AND(IC87,$F87+$G87&gt;=PrSettings!$M$8),(ABS(HZ87-$F87)+ABS(IA87-$G87)&lt;=1)*1,""))),"")</f>
        <v/>
      </c>
      <c r="IG87" s="289"/>
      <c r="II87" s="279" t="n">
        <f aca="false">$B87</f>
        <v>33</v>
      </c>
      <c r="IJ87" s="280" t="str">
        <f aca="false">$C87</f>
        <v>Panama</v>
      </c>
      <c r="IK87" s="281" t="n">
        <f aca="false">$D87</f>
        <v>4</v>
      </c>
      <c r="IL87" s="280" t="str">
        <f aca="false">$E87</f>
        <v>England</v>
      </c>
      <c r="IM87" s="284"/>
      <c r="IN87" s="284"/>
      <c r="IO87" s="288"/>
      <c r="IP87" s="281" t="str">
        <f aca="false">IF(($F87&lt;&gt;"")*($G87&lt;&gt;"")*(IM87&lt;&gt;"")*(IN87&lt;&gt;""),($F87&gt;$G87)*(IM87&gt;IN87)+($F87=$G87)*(IM87=IN87)+($F87&lt;$G87)*(IM87&lt;IN87),"")</f>
        <v/>
      </c>
      <c r="IQ87" s="281" t="str">
        <f aca="false">IF((IP87&lt;&gt;""),IF(OR($F87&lt;&gt;$G87,PrSettings!$M$4="●"),(($F87-$G87)=(IM87-IN87))*1,0),"")</f>
        <v/>
      </c>
      <c r="IR87" s="281" t="str">
        <f aca="false">IF((IP87&lt;&gt;""),($F87=IM87)*($G87=IN87),"")</f>
        <v/>
      </c>
      <c r="IS87" s="281" t="str">
        <f aca="false">IF(IP87&lt;&gt;"",IF(ABS($F87-$G87)&gt;=PrSettings!$M$7,(ABS($F87-$G87-IM87+IN87)&lt;=1)*1,IF(AND(IP87,$F87=$G87,$F87&gt;=PrSettings!$M$6),(ABS(IM87-$F87)&lt;=1)*1,IF(AND(IP87,$F87+$G87&gt;=PrSettings!$M$8),(ABS(IM87-$F87)+ABS(IN87-$G87)&lt;=1)*1,""))),"")</f>
        <v/>
      </c>
      <c r="IT87" s="289"/>
      <c r="IV87" s="279" t="n">
        <f aca="false">$B87</f>
        <v>33</v>
      </c>
      <c r="IW87" s="280" t="str">
        <f aca="false">$C87</f>
        <v>Panama</v>
      </c>
      <c r="IX87" s="281" t="n">
        <f aca="false">$D87</f>
        <v>4</v>
      </c>
      <c r="IY87" s="280" t="str">
        <f aca="false">$E87</f>
        <v>England</v>
      </c>
      <c r="IZ87" s="284"/>
      <c r="JA87" s="284"/>
      <c r="JB87" s="288"/>
      <c r="JC87" s="281" t="str">
        <f aca="false">IF(($F87&lt;&gt;"")*($G87&lt;&gt;"")*(IZ87&lt;&gt;"")*(JA87&lt;&gt;""),($F87&gt;$G87)*(IZ87&gt;JA87)+($F87=$G87)*(IZ87=JA87)+($F87&lt;$G87)*(IZ87&lt;JA87),"")</f>
        <v/>
      </c>
      <c r="JD87" s="281" t="str">
        <f aca="false">IF((JC87&lt;&gt;""),IF(OR($F87&lt;&gt;$G87,PrSettings!$M$4="●"),(($F87-$G87)=(IZ87-JA87))*1,0),"")</f>
        <v/>
      </c>
      <c r="JE87" s="281" t="str">
        <f aca="false">IF((JC87&lt;&gt;""),($F87=IZ87)*($G87=JA87),"")</f>
        <v/>
      </c>
      <c r="JF87" s="281" t="str">
        <f aca="false">IF(JC87&lt;&gt;"",IF(ABS($F87-$G87)&gt;=PrSettings!$M$7,(ABS($F87-$G87-IZ87+JA87)&lt;=1)*1,IF(AND(JC87,$F87=$G87,$F87&gt;=PrSettings!$M$6),(ABS(IZ87-$F87)&lt;=1)*1,IF(AND(JC87,$F87+$G87&gt;=PrSettings!$M$8),(ABS(IZ87-$F87)+ABS(JA87-$G87)&lt;=1)*1,""))),"")</f>
        <v/>
      </c>
      <c r="JG87" s="289"/>
      <c r="JI87" s="279" t="n">
        <f aca="false">$B87</f>
        <v>33</v>
      </c>
      <c r="JJ87" s="280" t="str">
        <f aca="false">$C87</f>
        <v>Panama</v>
      </c>
      <c r="JK87" s="281" t="n">
        <f aca="false">$D87</f>
        <v>4</v>
      </c>
      <c r="JL87" s="280" t="str">
        <f aca="false">$E87</f>
        <v>England</v>
      </c>
      <c r="JM87" s="284"/>
      <c r="JN87" s="284"/>
      <c r="JO87" s="288"/>
      <c r="JP87" s="281" t="str">
        <f aca="false">IF(($F87&lt;&gt;"")*($G87&lt;&gt;"")*(JM87&lt;&gt;"")*(JN87&lt;&gt;""),($F87&gt;$G87)*(JM87&gt;JN87)+($F87=$G87)*(JM87=JN87)+($F87&lt;$G87)*(JM87&lt;JN87),"")</f>
        <v/>
      </c>
      <c r="JQ87" s="281" t="str">
        <f aca="false">IF((JP87&lt;&gt;""),IF(OR($F87&lt;&gt;$G87,PrSettings!$M$4="●"),(($F87-$G87)=(JM87-JN87))*1,0),"")</f>
        <v/>
      </c>
      <c r="JR87" s="281" t="str">
        <f aca="false">IF((JP87&lt;&gt;""),($F87=JM87)*($G87=JN87),"")</f>
        <v/>
      </c>
      <c r="JS87" s="281" t="str">
        <f aca="false">IF(JP87&lt;&gt;"",IF(ABS($F87-$G87)&gt;=PrSettings!$M$7,(ABS($F87-$G87-JM87+JN87)&lt;=1)*1,IF(AND(JP87,$F87=$G87,$F87&gt;=PrSettings!$M$6),(ABS(JM87-$F87)&lt;=1)*1,IF(AND(JP87,$F87+$G87&gt;=PrSettings!$M$8),(ABS(JM87-$F87)+ABS(JN87-$G87)&lt;=1)*1,""))),"")</f>
        <v/>
      </c>
      <c r="JT87" s="289"/>
      <c r="JV87" s="279" t="n">
        <f aca="false">$B87</f>
        <v>33</v>
      </c>
      <c r="JW87" s="280" t="str">
        <f aca="false">$C87</f>
        <v>Panama</v>
      </c>
      <c r="JX87" s="281" t="n">
        <f aca="false">$D87</f>
        <v>4</v>
      </c>
      <c r="JY87" s="280" t="str">
        <f aca="false">$E87</f>
        <v>England</v>
      </c>
      <c r="JZ87" s="284"/>
      <c r="KA87" s="284"/>
      <c r="KB87" s="288"/>
      <c r="KC87" s="281" t="str">
        <f aca="false">IF(($F87&lt;&gt;"")*($G87&lt;&gt;"")*(JZ87&lt;&gt;"")*(KA87&lt;&gt;""),($F87&gt;$G87)*(JZ87&gt;KA87)+($F87=$G87)*(JZ87=KA87)+($F87&lt;$G87)*(JZ87&lt;KA87),"")</f>
        <v/>
      </c>
      <c r="KD87" s="281" t="str">
        <f aca="false">IF((KC87&lt;&gt;""),IF(OR($F87&lt;&gt;$G87,PrSettings!$M$4="●"),(($F87-$G87)=(JZ87-KA87))*1,0),"")</f>
        <v/>
      </c>
      <c r="KE87" s="281" t="str">
        <f aca="false">IF((KC87&lt;&gt;""),($F87=JZ87)*($G87=KA87),"")</f>
        <v/>
      </c>
      <c r="KF87" s="281" t="str">
        <f aca="false">IF(KC87&lt;&gt;"",IF(ABS($F87-$G87)&gt;=PrSettings!$M$7,(ABS($F87-$G87-JZ87+KA87)&lt;=1)*1,IF(AND(KC87,$F87=$G87,$F87&gt;=PrSettings!$M$6),(ABS(JZ87-$F87)&lt;=1)*1,IF(AND(KC87,$F87+$G87&gt;=PrSettings!$M$8),(ABS(JZ87-$F87)+ABS(KA87-$G87)&lt;=1)*1,""))),"")</f>
        <v/>
      </c>
      <c r="KG87" s="289"/>
      <c r="KI87" s="279" t="n">
        <f aca="false">$B87</f>
        <v>33</v>
      </c>
      <c r="KJ87" s="280" t="str">
        <f aca="false">$C87</f>
        <v>Panama</v>
      </c>
      <c r="KK87" s="281" t="n">
        <f aca="false">$D87</f>
        <v>4</v>
      </c>
      <c r="KL87" s="280" t="str">
        <f aca="false">$E87</f>
        <v>England</v>
      </c>
      <c r="KM87" s="284"/>
      <c r="KN87" s="284"/>
      <c r="KO87" s="288"/>
      <c r="KP87" s="281" t="str">
        <f aca="false">IF(($F87&lt;&gt;"")*($G87&lt;&gt;"")*(KM87&lt;&gt;"")*(KN87&lt;&gt;""),($F87&gt;$G87)*(KM87&gt;KN87)+($F87=$G87)*(KM87=KN87)+($F87&lt;$G87)*(KM87&lt;KN87),"")</f>
        <v/>
      </c>
      <c r="KQ87" s="281" t="str">
        <f aca="false">IF((KP87&lt;&gt;""),IF(OR($F87&lt;&gt;$G87,PrSettings!$M$4="●"),(($F87-$G87)=(KM87-KN87))*1,0),"")</f>
        <v/>
      </c>
      <c r="KR87" s="281" t="str">
        <f aca="false">IF((KP87&lt;&gt;""),($F87=KM87)*($G87=KN87),"")</f>
        <v/>
      </c>
      <c r="KS87" s="281" t="str">
        <f aca="false">IF(KP87&lt;&gt;"",IF(ABS($F87-$G87)&gt;=PrSettings!$M$7,(ABS($F87-$G87-KM87+KN87)&lt;=1)*1,IF(AND(KP87,$F87=$G87,$F87&gt;=PrSettings!$M$6),(ABS(KM87-$F87)&lt;=1)*1,IF(AND(KP87,$F87+$G87&gt;=PrSettings!$M$8),(ABS(KM87-$F87)+ABS(KN87-$G87)&lt;=1)*1,""))),"")</f>
        <v/>
      </c>
      <c r="KT87" s="289"/>
      <c r="KV87" s="279" t="n">
        <f aca="false">$B87</f>
        <v>33</v>
      </c>
      <c r="KW87" s="280" t="str">
        <f aca="false">$C87</f>
        <v>Panama</v>
      </c>
      <c r="KX87" s="281" t="n">
        <f aca="false">$D87</f>
        <v>4</v>
      </c>
      <c r="KY87" s="280" t="str">
        <f aca="false">$E87</f>
        <v>England</v>
      </c>
      <c r="KZ87" s="284"/>
      <c r="LA87" s="284"/>
      <c r="LB87" s="288"/>
      <c r="LC87" s="281" t="str">
        <f aca="false">IF(($F87&lt;&gt;"")*($G87&lt;&gt;"")*(KZ87&lt;&gt;"")*(LA87&lt;&gt;""),($F87&gt;$G87)*(KZ87&gt;LA87)+($F87=$G87)*(KZ87=LA87)+($F87&lt;$G87)*(KZ87&lt;LA87),"")</f>
        <v/>
      </c>
      <c r="LD87" s="281" t="str">
        <f aca="false">IF((LC87&lt;&gt;""),IF(OR($F87&lt;&gt;$G87,PrSettings!$M$4="●"),(($F87-$G87)=(KZ87-LA87))*1,0),"")</f>
        <v/>
      </c>
      <c r="LE87" s="281" t="str">
        <f aca="false">IF((LC87&lt;&gt;""),($F87=KZ87)*($G87=LA87),"")</f>
        <v/>
      </c>
      <c r="LF87" s="281" t="str">
        <f aca="false">IF(LC87&lt;&gt;"",IF(ABS($F87-$G87)&gt;=PrSettings!$M$7,(ABS($F87-$G87-KZ87+LA87)&lt;=1)*1,IF(AND(LC87,$F87=$G87,$F87&gt;=PrSettings!$M$6),(ABS(KZ87-$F87)&lt;=1)*1,IF(AND(LC87,$F87+$G87&gt;=PrSettings!$M$8),(ABS(KZ87-$F87)+ABS(LA87-$G87)&lt;=1)*1,""))),"")</f>
        <v/>
      </c>
      <c r="LG87" s="289"/>
      <c r="LI87" s="279" t="n">
        <f aca="false">$B87</f>
        <v>33</v>
      </c>
      <c r="LJ87" s="280" t="str">
        <f aca="false">$C87</f>
        <v>Panama</v>
      </c>
      <c r="LK87" s="281" t="n">
        <f aca="false">$D87</f>
        <v>4</v>
      </c>
      <c r="LL87" s="280" t="str">
        <f aca="false">$E87</f>
        <v>England</v>
      </c>
      <c r="LM87" s="284"/>
      <c r="LN87" s="284"/>
      <c r="LO87" s="288"/>
      <c r="LP87" s="281" t="str">
        <f aca="false">IF(($F87&lt;&gt;"")*($G87&lt;&gt;"")*(LM87&lt;&gt;"")*(LN87&lt;&gt;""),($F87&gt;$G87)*(LM87&gt;LN87)+($F87=$G87)*(LM87=LN87)+($F87&lt;$G87)*(LM87&lt;LN87),"")</f>
        <v/>
      </c>
      <c r="LQ87" s="281" t="str">
        <f aca="false">IF((LP87&lt;&gt;""),IF(OR($F87&lt;&gt;$G87,PrSettings!$M$4="●"),(($F87-$G87)=(LM87-LN87))*1,0),"")</f>
        <v/>
      </c>
      <c r="LR87" s="281" t="str">
        <f aca="false">IF((LP87&lt;&gt;""),($F87=LM87)*($G87=LN87),"")</f>
        <v/>
      </c>
      <c r="LS87" s="281" t="str">
        <f aca="false">IF(LP87&lt;&gt;"",IF(ABS($F87-$G87)&gt;=PrSettings!$M$7,(ABS($F87-$G87-LM87+LN87)&lt;=1)*1,IF(AND(LP87,$F87=$G87,$F87&gt;=PrSettings!$M$6),(ABS(LM87-$F87)&lt;=1)*1,IF(AND(LP87,$F87+$G87&gt;=PrSettings!$M$8),(ABS(LM87-$F87)+ABS(LN87-$G87)&lt;=1)*1,""))),"")</f>
        <v/>
      </c>
      <c r="LT87" s="289"/>
      <c r="LV87" s="279" t="n">
        <f aca="false">$B87</f>
        <v>33</v>
      </c>
      <c r="LW87" s="280" t="str">
        <f aca="false">$C87</f>
        <v>Panama</v>
      </c>
      <c r="LX87" s="281" t="n">
        <f aca="false">$D87</f>
        <v>4</v>
      </c>
      <c r="LY87" s="280" t="str">
        <f aca="false">$E87</f>
        <v>England</v>
      </c>
      <c r="LZ87" s="284"/>
      <c r="MA87" s="284"/>
      <c r="MB87" s="288"/>
      <c r="MC87" s="281" t="str">
        <f aca="false">IF(($F87&lt;&gt;"")*($G87&lt;&gt;"")*(LZ87&lt;&gt;"")*(MA87&lt;&gt;""),($F87&gt;$G87)*(LZ87&gt;MA87)+($F87=$G87)*(LZ87=MA87)+($F87&lt;$G87)*(LZ87&lt;MA87),"")</f>
        <v/>
      </c>
      <c r="MD87" s="281" t="str">
        <f aca="false">IF((MC87&lt;&gt;""),IF(OR($F87&lt;&gt;$G87,PrSettings!$M$4="●"),(($F87-$G87)=(LZ87-MA87))*1,0),"")</f>
        <v/>
      </c>
      <c r="ME87" s="281" t="str">
        <f aca="false">IF((MC87&lt;&gt;""),($F87=LZ87)*($G87=MA87),"")</f>
        <v/>
      </c>
      <c r="MF87" s="281" t="str">
        <f aca="false">IF(MC87&lt;&gt;"",IF(ABS($F87-$G87)&gt;=PrSettings!$M$7,(ABS($F87-$G87-LZ87+MA87)&lt;=1)*1,IF(AND(MC87,$F87=$G87,$F87&gt;=PrSettings!$M$6),(ABS(LZ87-$F87)&lt;=1)*1,IF(AND(MC87,$F87+$G87&gt;=PrSettings!$M$8),(ABS(LZ87-$F87)+ABS(MA87-$G87)&lt;=1)*1,""))),"")</f>
        <v/>
      </c>
      <c r="MG87" s="289"/>
    </row>
    <row r="88" customFormat="false" ht="15.75" hidden="false" customHeight="false" outlineLevel="0" collapsed="false">
      <c r="B88" s="279" t="n">
        <f aca="false">INDEX(Groups!$C$7:$C$65,MATCH(C88,Groups!$D$7:$D$65,0))</f>
        <v>11</v>
      </c>
      <c r="C88" s="280" t="str">
        <f aca="false">CalcL!$P$27</f>
        <v>Croatia</v>
      </c>
      <c r="D88" s="281" t="n">
        <f aca="false">INDEX(Groups!$C$7:$C$65,MATCH(E88,Groups!$D$7:$D$65,0))</f>
        <v>74</v>
      </c>
      <c r="E88" s="280" t="str">
        <f aca="false">CalcL!$Q$27</f>
        <v>Ghana</v>
      </c>
      <c r="F88" s="282" t="n">
        <f aca="false">CalcL!$R$27</f>
        <v>1</v>
      </c>
      <c r="G88" s="283" t="n">
        <f aca="false">CalcL!$S$27</f>
        <v>1</v>
      </c>
      <c r="I88" s="279" t="n">
        <f aca="false">$B88</f>
        <v>11</v>
      </c>
      <c r="J88" s="280" t="str">
        <f aca="false">$C88</f>
        <v>Croatia</v>
      </c>
      <c r="K88" s="281" t="n">
        <f aca="false">$D88</f>
        <v>74</v>
      </c>
      <c r="L88" s="280" t="str">
        <f aca="false">$E88</f>
        <v>Ghana</v>
      </c>
      <c r="M88" s="284"/>
      <c r="N88" s="284"/>
      <c r="O88" s="290"/>
      <c r="P88" s="281" t="str">
        <f aca="false">IF(($F88&lt;&gt;"")*($G88&lt;&gt;"")*(M88&lt;&gt;"")*(N88&lt;&gt;""),($F88&gt;$G88)*(M88&gt;N88)+($F88=$G88)*(M88=N88)+($F88&lt;$G88)*(M88&lt;N88),"")</f>
        <v/>
      </c>
      <c r="Q88" s="281" t="str">
        <f aca="false">IF((P88&lt;&gt;""),IF(OR($F88&lt;&gt;$G88,PrSettings!$M$4="●"),(($F88-$G88)=(M88-N88))*1,0),"")</f>
        <v/>
      </c>
      <c r="R88" s="281" t="str">
        <f aca="false">IF((P88&lt;&gt;""),($F88=M88)*($G88=N88),"")</f>
        <v/>
      </c>
      <c r="S88" s="281" t="str">
        <f aca="false">IF(P88&lt;&gt;"",IF(ABS($F88-$G88)&gt;=PrSettings!$M$7,(ABS($F88-$G88-M88+N88)&lt;=1)*1,IF(AND(P88,$F88=$G88,$F88&gt;=PrSettings!$M$6),(ABS(M88-$F88)&lt;=1)*1,IF(AND(P88,$F88+$G88&gt;=PrSettings!$M$8),(ABS(M88-$F88)+ABS(N88-$G88)&lt;=1)*1,""))),"")</f>
        <v/>
      </c>
      <c r="T88" s="291"/>
      <c r="V88" s="279" t="n">
        <f aca="false">$B88</f>
        <v>11</v>
      </c>
      <c r="W88" s="280" t="str">
        <f aca="false">$C88</f>
        <v>Croatia</v>
      </c>
      <c r="X88" s="281" t="n">
        <f aca="false">$D88</f>
        <v>74</v>
      </c>
      <c r="Y88" s="280" t="str">
        <f aca="false">$E88</f>
        <v>Ghana</v>
      </c>
      <c r="Z88" s="284"/>
      <c r="AA88" s="284"/>
      <c r="AB88" s="290"/>
      <c r="AC88" s="281" t="str">
        <f aca="false">IF(($F88&lt;&gt;"")*($G88&lt;&gt;"")*(Z88&lt;&gt;"")*(AA88&lt;&gt;""),($F88&gt;$G88)*(Z88&gt;AA88)+($F88=$G88)*(Z88=AA88)+($F88&lt;$G88)*(Z88&lt;AA88),"")</f>
        <v/>
      </c>
      <c r="AD88" s="281" t="str">
        <f aca="false">IF((AC88&lt;&gt;""),IF(OR($F88&lt;&gt;$G88,PrSettings!$M$4="●"),(($F88-$G88)=(Z88-AA88))*1,0),"")</f>
        <v/>
      </c>
      <c r="AE88" s="281" t="str">
        <f aca="false">IF((AC88&lt;&gt;""),($F88=Z88)*($G88=AA88),"")</f>
        <v/>
      </c>
      <c r="AF88" s="281" t="str">
        <f aca="false">IF(AC88&lt;&gt;"",IF(ABS($F88-$G88)&gt;=PrSettings!$M$7,(ABS($F88-$G88-Z88+AA88)&lt;=1)*1,IF(AND(AC88,$F88=$G88,$F88&gt;=PrSettings!$M$6),(ABS(Z88-$F88)&lt;=1)*1,IF(AND(AC88,$F88+$G88&gt;=PrSettings!$M$8),(ABS(Z88-$F88)+ABS(AA88-$G88)&lt;=1)*1,""))),"")</f>
        <v/>
      </c>
      <c r="AG88" s="291"/>
      <c r="AI88" s="279" t="n">
        <f aca="false">$B88</f>
        <v>11</v>
      </c>
      <c r="AJ88" s="280" t="str">
        <f aca="false">$C88</f>
        <v>Croatia</v>
      </c>
      <c r="AK88" s="281" t="n">
        <f aca="false">$D88</f>
        <v>74</v>
      </c>
      <c r="AL88" s="280" t="str">
        <f aca="false">$E88</f>
        <v>Ghana</v>
      </c>
      <c r="AM88" s="284"/>
      <c r="AN88" s="284"/>
      <c r="AO88" s="290"/>
      <c r="AP88" s="281" t="str">
        <f aca="false">IF(($F88&lt;&gt;"")*($G88&lt;&gt;"")*(AM88&lt;&gt;"")*(AN88&lt;&gt;""),($F88&gt;$G88)*(AM88&gt;AN88)+($F88=$G88)*(AM88=AN88)+($F88&lt;$G88)*(AM88&lt;AN88),"")</f>
        <v/>
      </c>
      <c r="AQ88" s="281" t="str">
        <f aca="false">IF((AP88&lt;&gt;""),IF(OR($F88&lt;&gt;$G88,PrSettings!$M$4="●"),(($F88-$G88)=(AM88-AN88))*1,0),"")</f>
        <v/>
      </c>
      <c r="AR88" s="281" t="str">
        <f aca="false">IF((AP88&lt;&gt;""),($F88=AM88)*($G88=AN88),"")</f>
        <v/>
      </c>
      <c r="AS88" s="281" t="str">
        <f aca="false">IF(AP88&lt;&gt;"",IF(ABS($F88-$G88)&gt;=PrSettings!$M$7,(ABS($F88-$G88-AM88+AN88)&lt;=1)*1,IF(AND(AP88,$F88=$G88,$F88&gt;=PrSettings!$M$6),(ABS(AM88-$F88)&lt;=1)*1,IF(AND(AP88,$F88+$G88&gt;=PrSettings!$M$8),(ABS(AM88-$F88)+ABS(AN88-$G88)&lt;=1)*1,""))),"")</f>
        <v/>
      </c>
      <c r="AT88" s="291"/>
      <c r="AV88" s="279" t="n">
        <f aca="false">$B88</f>
        <v>11</v>
      </c>
      <c r="AW88" s="280" t="str">
        <f aca="false">$C88</f>
        <v>Croatia</v>
      </c>
      <c r="AX88" s="281" t="n">
        <f aca="false">$D88</f>
        <v>74</v>
      </c>
      <c r="AY88" s="280" t="str">
        <f aca="false">$E88</f>
        <v>Ghana</v>
      </c>
      <c r="AZ88" s="284"/>
      <c r="BA88" s="284"/>
      <c r="BB88" s="290"/>
      <c r="BC88" s="281" t="str">
        <f aca="false">IF(($F88&lt;&gt;"")*($G88&lt;&gt;"")*(AZ88&lt;&gt;"")*(BA88&lt;&gt;""),($F88&gt;$G88)*(AZ88&gt;BA88)+($F88=$G88)*(AZ88=BA88)+($F88&lt;$G88)*(AZ88&lt;BA88),"")</f>
        <v/>
      </c>
      <c r="BD88" s="281" t="str">
        <f aca="false">IF((BC88&lt;&gt;""),IF(OR($F88&lt;&gt;$G88,PrSettings!$M$4="●"),(($F88-$G88)=(AZ88-BA88))*1,0),"")</f>
        <v/>
      </c>
      <c r="BE88" s="281" t="str">
        <f aca="false">IF((BC88&lt;&gt;""),($F88=AZ88)*($G88=BA88),"")</f>
        <v/>
      </c>
      <c r="BF88" s="281" t="str">
        <f aca="false">IF(BC88&lt;&gt;"",IF(ABS($F88-$G88)&gt;=PrSettings!$M$7,(ABS($F88-$G88-AZ88+BA88)&lt;=1)*1,IF(AND(BC88,$F88=$G88,$F88&gt;=PrSettings!$M$6),(ABS(AZ88-$F88)&lt;=1)*1,IF(AND(BC88,$F88+$G88&gt;=PrSettings!$M$8),(ABS(AZ88-$F88)+ABS(BA88-$G88)&lt;=1)*1,""))),"")</f>
        <v/>
      </c>
      <c r="BG88" s="291"/>
      <c r="BI88" s="279" t="n">
        <f aca="false">$B88</f>
        <v>11</v>
      </c>
      <c r="BJ88" s="280" t="str">
        <f aca="false">$C88</f>
        <v>Croatia</v>
      </c>
      <c r="BK88" s="281" t="n">
        <f aca="false">$D88</f>
        <v>74</v>
      </c>
      <c r="BL88" s="280" t="str">
        <f aca="false">$E88</f>
        <v>Ghana</v>
      </c>
      <c r="BM88" s="284"/>
      <c r="BN88" s="284"/>
      <c r="BO88" s="290"/>
      <c r="BP88" s="281" t="str">
        <f aca="false">IF(($F88&lt;&gt;"")*($G88&lt;&gt;"")*(BM88&lt;&gt;"")*(BN88&lt;&gt;""),($F88&gt;$G88)*(BM88&gt;BN88)+($F88=$G88)*(BM88=BN88)+($F88&lt;$G88)*(BM88&lt;BN88),"")</f>
        <v/>
      </c>
      <c r="BQ88" s="281" t="str">
        <f aca="false">IF((BP88&lt;&gt;""),IF(OR($F88&lt;&gt;$G88,PrSettings!$M$4="●"),(($F88-$G88)=(BM88-BN88))*1,0),"")</f>
        <v/>
      </c>
      <c r="BR88" s="281" t="str">
        <f aca="false">IF((BP88&lt;&gt;""),($F88=BM88)*($G88=BN88),"")</f>
        <v/>
      </c>
      <c r="BS88" s="281" t="str">
        <f aca="false">IF(BP88&lt;&gt;"",IF(ABS($F88-$G88)&gt;=PrSettings!$M$7,(ABS($F88-$G88-BM88+BN88)&lt;=1)*1,IF(AND(BP88,$F88=$G88,$F88&gt;=PrSettings!$M$6),(ABS(BM88-$F88)&lt;=1)*1,IF(AND(BP88,$F88+$G88&gt;=PrSettings!$M$8),(ABS(BM88-$F88)+ABS(BN88-$G88)&lt;=1)*1,""))),"")</f>
        <v/>
      </c>
      <c r="BT88" s="291"/>
      <c r="BV88" s="279" t="n">
        <f aca="false">$B88</f>
        <v>11</v>
      </c>
      <c r="BW88" s="280" t="str">
        <f aca="false">$C88</f>
        <v>Croatia</v>
      </c>
      <c r="BX88" s="281" t="n">
        <f aca="false">$D88</f>
        <v>74</v>
      </c>
      <c r="BY88" s="280" t="str">
        <f aca="false">$E88</f>
        <v>Ghana</v>
      </c>
      <c r="BZ88" s="284"/>
      <c r="CA88" s="284"/>
      <c r="CB88" s="290"/>
      <c r="CC88" s="281" t="str">
        <f aca="false">IF(($F88&lt;&gt;"")*($G88&lt;&gt;"")*(BZ88&lt;&gt;"")*(CA88&lt;&gt;""),($F88&gt;$G88)*(BZ88&gt;CA88)+($F88=$G88)*(BZ88=CA88)+($F88&lt;$G88)*(BZ88&lt;CA88),"")</f>
        <v/>
      </c>
      <c r="CD88" s="281" t="str">
        <f aca="false">IF((CC88&lt;&gt;""),IF(OR($F88&lt;&gt;$G88,PrSettings!$M$4="●"),(($F88-$G88)=(BZ88-CA88))*1,0),"")</f>
        <v/>
      </c>
      <c r="CE88" s="281" t="str">
        <f aca="false">IF((CC88&lt;&gt;""),($F88=BZ88)*($G88=CA88),"")</f>
        <v/>
      </c>
      <c r="CF88" s="281" t="str">
        <f aca="false">IF(CC88&lt;&gt;"",IF(ABS($F88-$G88)&gt;=PrSettings!$M$7,(ABS($F88-$G88-BZ88+CA88)&lt;=1)*1,IF(AND(CC88,$F88=$G88,$F88&gt;=PrSettings!$M$6),(ABS(BZ88-$F88)&lt;=1)*1,IF(AND(CC88,$F88+$G88&gt;=PrSettings!$M$8),(ABS(BZ88-$F88)+ABS(CA88-$G88)&lt;=1)*1,""))),"")</f>
        <v/>
      </c>
      <c r="CG88" s="291"/>
      <c r="CI88" s="279" t="n">
        <f aca="false">$B88</f>
        <v>11</v>
      </c>
      <c r="CJ88" s="280" t="str">
        <f aca="false">$C88</f>
        <v>Croatia</v>
      </c>
      <c r="CK88" s="281" t="n">
        <f aca="false">$D88</f>
        <v>74</v>
      </c>
      <c r="CL88" s="280" t="str">
        <f aca="false">$E88</f>
        <v>Ghana</v>
      </c>
      <c r="CM88" s="284"/>
      <c r="CN88" s="284"/>
      <c r="CO88" s="290"/>
      <c r="CP88" s="281" t="str">
        <f aca="false">IF(($F88&lt;&gt;"")*($G88&lt;&gt;"")*(CM88&lt;&gt;"")*(CN88&lt;&gt;""),($F88&gt;$G88)*(CM88&gt;CN88)+($F88=$G88)*(CM88=CN88)+($F88&lt;$G88)*(CM88&lt;CN88),"")</f>
        <v/>
      </c>
      <c r="CQ88" s="281" t="str">
        <f aca="false">IF((CP88&lt;&gt;""),IF(OR($F88&lt;&gt;$G88,PrSettings!$M$4="●"),(($F88-$G88)=(CM88-CN88))*1,0),"")</f>
        <v/>
      </c>
      <c r="CR88" s="281" t="str">
        <f aca="false">IF((CP88&lt;&gt;""),($F88=CM88)*($G88=CN88),"")</f>
        <v/>
      </c>
      <c r="CS88" s="281" t="str">
        <f aca="false">IF(CP88&lt;&gt;"",IF(ABS($F88-$G88)&gt;=PrSettings!$M$7,(ABS($F88-$G88-CM88+CN88)&lt;=1)*1,IF(AND(CP88,$F88=$G88,$F88&gt;=PrSettings!$M$6),(ABS(CM88-$F88)&lt;=1)*1,IF(AND(CP88,$F88+$G88&gt;=PrSettings!$M$8),(ABS(CM88-$F88)+ABS(CN88-$G88)&lt;=1)*1,""))),"")</f>
        <v/>
      </c>
      <c r="CT88" s="291"/>
      <c r="CV88" s="279" t="n">
        <f aca="false">$B88</f>
        <v>11</v>
      </c>
      <c r="CW88" s="280" t="str">
        <f aca="false">$C88</f>
        <v>Croatia</v>
      </c>
      <c r="CX88" s="281" t="n">
        <f aca="false">$D88</f>
        <v>74</v>
      </c>
      <c r="CY88" s="280" t="str">
        <f aca="false">$E88</f>
        <v>Ghana</v>
      </c>
      <c r="CZ88" s="284"/>
      <c r="DA88" s="284"/>
      <c r="DB88" s="290"/>
      <c r="DC88" s="281" t="str">
        <f aca="false">IF(($F88&lt;&gt;"")*($G88&lt;&gt;"")*(CZ88&lt;&gt;"")*(DA88&lt;&gt;""),($F88&gt;$G88)*(CZ88&gt;DA88)+($F88=$G88)*(CZ88=DA88)+($F88&lt;$G88)*(CZ88&lt;DA88),"")</f>
        <v/>
      </c>
      <c r="DD88" s="281" t="str">
        <f aca="false">IF((DC88&lt;&gt;""),IF(OR($F88&lt;&gt;$G88,PrSettings!$M$4="●"),(($F88-$G88)=(CZ88-DA88))*1,0),"")</f>
        <v/>
      </c>
      <c r="DE88" s="281" t="str">
        <f aca="false">IF((DC88&lt;&gt;""),($F88=CZ88)*($G88=DA88),"")</f>
        <v/>
      </c>
      <c r="DF88" s="281" t="str">
        <f aca="false">IF(DC88&lt;&gt;"",IF(ABS($F88-$G88)&gt;=PrSettings!$M$7,(ABS($F88-$G88-CZ88+DA88)&lt;=1)*1,IF(AND(DC88,$F88=$G88,$F88&gt;=PrSettings!$M$6),(ABS(CZ88-$F88)&lt;=1)*1,IF(AND(DC88,$F88+$G88&gt;=PrSettings!$M$8),(ABS(CZ88-$F88)+ABS(DA88-$G88)&lt;=1)*1,""))),"")</f>
        <v/>
      </c>
      <c r="DG88" s="291"/>
      <c r="DI88" s="279" t="n">
        <f aca="false">$B88</f>
        <v>11</v>
      </c>
      <c r="DJ88" s="280" t="str">
        <f aca="false">$C88</f>
        <v>Croatia</v>
      </c>
      <c r="DK88" s="281" t="n">
        <f aca="false">$D88</f>
        <v>74</v>
      </c>
      <c r="DL88" s="280" t="str">
        <f aca="false">$E88</f>
        <v>Ghana</v>
      </c>
      <c r="DM88" s="284"/>
      <c r="DN88" s="284"/>
      <c r="DO88" s="290"/>
      <c r="DP88" s="281" t="str">
        <f aca="false">IF(($F88&lt;&gt;"")*($G88&lt;&gt;"")*(DM88&lt;&gt;"")*(DN88&lt;&gt;""),($F88&gt;$G88)*(DM88&gt;DN88)+($F88=$G88)*(DM88=DN88)+($F88&lt;$G88)*(DM88&lt;DN88),"")</f>
        <v/>
      </c>
      <c r="DQ88" s="281" t="str">
        <f aca="false">IF((DP88&lt;&gt;""),IF(OR($F88&lt;&gt;$G88,PrSettings!$M$4="●"),(($F88-$G88)=(DM88-DN88))*1,0),"")</f>
        <v/>
      </c>
      <c r="DR88" s="281" t="str">
        <f aca="false">IF((DP88&lt;&gt;""),($F88=DM88)*($G88=DN88),"")</f>
        <v/>
      </c>
      <c r="DS88" s="281" t="str">
        <f aca="false">IF(DP88&lt;&gt;"",IF(ABS($F88-$G88)&gt;=PrSettings!$M$7,(ABS($F88-$G88-DM88+DN88)&lt;=1)*1,IF(AND(DP88,$F88=$G88,$F88&gt;=PrSettings!$M$6),(ABS(DM88-$F88)&lt;=1)*1,IF(AND(DP88,$F88+$G88&gt;=PrSettings!$M$8),(ABS(DM88-$F88)+ABS(DN88-$G88)&lt;=1)*1,""))),"")</f>
        <v/>
      </c>
      <c r="DT88" s="291"/>
      <c r="DV88" s="279" t="n">
        <f aca="false">$B88</f>
        <v>11</v>
      </c>
      <c r="DW88" s="280" t="str">
        <f aca="false">$C88</f>
        <v>Croatia</v>
      </c>
      <c r="DX88" s="281" t="n">
        <f aca="false">$D88</f>
        <v>74</v>
      </c>
      <c r="DY88" s="280" t="str">
        <f aca="false">$E88</f>
        <v>Ghana</v>
      </c>
      <c r="DZ88" s="284"/>
      <c r="EA88" s="284"/>
      <c r="EB88" s="290"/>
      <c r="EC88" s="281" t="str">
        <f aca="false">IF(($F88&lt;&gt;"")*($G88&lt;&gt;"")*(DZ88&lt;&gt;"")*(EA88&lt;&gt;""),($F88&gt;$G88)*(DZ88&gt;EA88)+($F88=$G88)*(DZ88=EA88)+($F88&lt;$G88)*(DZ88&lt;EA88),"")</f>
        <v/>
      </c>
      <c r="ED88" s="281" t="str">
        <f aca="false">IF((EC88&lt;&gt;""),IF(OR($F88&lt;&gt;$G88,PrSettings!$M$4="●"),(($F88-$G88)=(DZ88-EA88))*1,0),"")</f>
        <v/>
      </c>
      <c r="EE88" s="281" t="str">
        <f aca="false">IF((EC88&lt;&gt;""),($F88=DZ88)*($G88=EA88),"")</f>
        <v/>
      </c>
      <c r="EF88" s="281" t="str">
        <f aca="false">IF(EC88&lt;&gt;"",IF(ABS($F88-$G88)&gt;=PrSettings!$M$7,(ABS($F88-$G88-DZ88+EA88)&lt;=1)*1,IF(AND(EC88,$F88=$G88,$F88&gt;=PrSettings!$M$6),(ABS(DZ88-$F88)&lt;=1)*1,IF(AND(EC88,$F88+$G88&gt;=PrSettings!$M$8),(ABS(DZ88-$F88)+ABS(EA88-$G88)&lt;=1)*1,""))),"")</f>
        <v/>
      </c>
      <c r="EG88" s="291"/>
      <c r="EI88" s="279" t="n">
        <f aca="false">$B88</f>
        <v>11</v>
      </c>
      <c r="EJ88" s="280" t="str">
        <f aca="false">$C88</f>
        <v>Croatia</v>
      </c>
      <c r="EK88" s="281" t="n">
        <f aca="false">$D88</f>
        <v>74</v>
      </c>
      <c r="EL88" s="280" t="str">
        <f aca="false">$E88</f>
        <v>Ghana</v>
      </c>
      <c r="EM88" s="284"/>
      <c r="EN88" s="284"/>
      <c r="EO88" s="290"/>
      <c r="EP88" s="281" t="str">
        <f aca="false">IF(($F88&lt;&gt;"")*($G88&lt;&gt;"")*(EM88&lt;&gt;"")*(EN88&lt;&gt;""),($F88&gt;$G88)*(EM88&gt;EN88)+($F88=$G88)*(EM88=EN88)+($F88&lt;$G88)*(EM88&lt;EN88),"")</f>
        <v/>
      </c>
      <c r="EQ88" s="281" t="str">
        <f aca="false">IF((EP88&lt;&gt;""),IF(OR($F88&lt;&gt;$G88,PrSettings!$M$4="●"),(($F88-$G88)=(EM88-EN88))*1,0),"")</f>
        <v/>
      </c>
      <c r="ER88" s="281" t="str">
        <f aca="false">IF((EP88&lt;&gt;""),($F88=EM88)*($G88=EN88),"")</f>
        <v/>
      </c>
      <c r="ES88" s="281" t="str">
        <f aca="false">IF(EP88&lt;&gt;"",IF(ABS($F88-$G88)&gt;=PrSettings!$M$7,(ABS($F88-$G88-EM88+EN88)&lt;=1)*1,IF(AND(EP88,$F88=$G88,$F88&gt;=PrSettings!$M$6),(ABS(EM88-$F88)&lt;=1)*1,IF(AND(EP88,$F88+$G88&gt;=PrSettings!$M$8),(ABS(EM88-$F88)+ABS(EN88-$G88)&lt;=1)*1,""))),"")</f>
        <v/>
      </c>
      <c r="ET88" s="291"/>
      <c r="EV88" s="279" t="n">
        <f aca="false">$B88</f>
        <v>11</v>
      </c>
      <c r="EW88" s="280" t="str">
        <f aca="false">$C88</f>
        <v>Croatia</v>
      </c>
      <c r="EX88" s="281" t="n">
        <f aca="false">$D88</f>
        <v>74</v>
      </c>
      <c r="EY88" s="280" t="str">
        <f aca="false">$E88</f>
        <v>Ghana</v>
      </c>
      <c r="EZ88" s="284"/>
      <c r="FA88" s="284"/>
      <c r="FB88" s="290"/>
      <c r="FC88" s="281" t="str">
        <f aca="false">IF(($F88&lt;&gt;"")*($G88&lt;&gt;"")*(EZ88&lt;&gt;"")*(FA88&lt;&gt;""),($F88&gt;$G88)*(EZ88&gt;FA88)+($F88=$G88)*(EZ88=FA88)+($F88&lt;$G88)*(EZ88&lt;FA88),"")</f>
        <v/>
      </c>
      <c r="FD88" s="281" t="str">
        <f aca="false">IF((FC88&lt;&gt;""),IF(OR($F88&lt;&gt;$G88,PrSettings!$M$4="●"),(($F88-$G88)=(EZ88-FA88))*1,0),"")</f>
        <v/>
      </c>
      <c r="FE88" s="281" t="str">
        <f aca="false">IF((FC88&lt;&gt;""),($F88=EZ88)*($G88=FA88),"")</f>
        <v/>
      </c>
      <c r="FF88" s="281" t="str">
        <f aca="false">IF(FC88&lt;&gt;"",IF(ABS($F88-$G88)&gt;=PrSettings!$M$7,(ABS($F88-$G88-EZ88+FA88)&lt;=1)*1,IF(AND(FC88,$F88=$G88,$F88&gt;=PrSettings!$M$6),(ABS(EZ88-$F88)&lt;=1)*1,IF(AND(FC88,$F88+$G88&gt;=PrSettings!$M$8),(ABS(EZ88-$F88)+ABS(FA88-$G88)&lt;=1)*1,""))),"")</f>
        <v/>
      </c>
      <c r="FG88" s="291"/>
      <c r="FI88" s="279" t="n">
        <f aca="false">$B88</f>
        <v>11</v>
      </c>
      <c r="FJ88" s="280" t="str">
        <f aca="false">$C88</f>
        <v>Croatia</v>
      </c>
      <c r="FK88" s="281" t="n">
        <f aca="false">$D88</f>
        <v>74</v>
      </c>
      <c r="FL88" s="280" t="str">
        <f aca="false">$E88</f>
        <v>Ghana</v>
      </c>
      <c r="FM88" s="284"/>
      <c r="FN88" s="284"/>
      <c r="FO88" s="290"/>
      <c r="FP88" s="281" t="str">
        <f aca="false">IF(($F88&lt;&gt;"")*($G88&lt;&gt;"")*(FM88&lt;&gt;"")*(FN88&lt;&gt;""),($F88&gt;$G88)*(FM88&gt;FN88)+($F88=$G88)*(FM88=FN88)+($F88&lt;$G88)*(FM88&lt;FN88),"")</f>
        <v/>
      </c>
      <c r="FQ88" s="281" t="str">
        <f aca="false">IF((FP88&lt;&gt;""),IF(OR($F88&lt;&gt;$G88,PrSettings!$M$4="●"),(($F88-$G88)=(FM88-FN88))*1,0),"")</f>
        <v/>
      </c>
      <c r="FR88" s="281" t="str">
        <f aca="false">IF((FP88&lt;&gt;""),($F88=FM88)*($G88=FN88),"")</f>
        <v/>
      </c>
      <c r="FS88" s="281" t="str">
        <f aca="false">IF(FP88&lt;&gt;"",IF(ABS($F88-$G88)&gt;=PrSettings!$M$7,(ABS($F88-$G88-FM88+FN88)&lt;=1)*1,IF(AND(FP88,$F88=$G88,$F88&gt;=PrSettings!$M$6),(ABS(FM88-$F88)&lt;=1)*1,IF(AND(FP88,$F88+$G88&gt;=PrSettings!$M$8),(ABS(FM88-$F88)+ABS(FN88-$G88)&lt;=1)*1,""))),"")</f>
        <v/>
      </c>
      <c r="FT88" s="291"/>
      <c r="FV88" s="279" t="n">
        <f aca="false">$B88</f>
        <v>11</v>
      </c>
      <c r="FW88" s="280" t="str">
        <f aca="false">$C88</f>
        <v>Croatia</v>
      </c>
      <c r="FX88" s="281" t="n">
        <f aca="false">$D88</f>
        <v>74</v>
      </c>
      <c r="FY88" s="280" t="str">
        <f aca="false">$E88</f>
        <v>Ghana</v>
      </c>
      <c r="FZ88" s="284"/>
      <c r="GA88" s="284"/>
      <c r="GB88" s="290"/>
      <c r="GC88" s="281" t="str">
        <f aca="false">IF(($F88&lt;&gt;"")*($G88&lt;&gt;"")*(FZ88&lt;&gt;"")*(GA88&lt;&gt;""),($F88&gt;$G88)*(FZ88&gt;GA88)+($F88=$G88)*(FZ88=GA88)+($F88&lt;$G88)*(FZ88&lt;GA88),"")</f>
        <v/>
      </c>
      <c r="GD88" s="281" t="str">
        <f aca="false">IF((GC88&lt;&gt;""),IF(OR($F88&lt;&gt;$G88,PrSettings!$M$4="●"),(($F88-$G88)=(FZ88-GA88))*1,0),"")</f>
        <v/>
      </c>
      <c r="GE88" s="281" t="str">
        <f aca="false">IF((GC88&lt;&gt;""),($F88=FZ88)*($G88=GA88),"")</f>
        <v/>
      </c>
      <c r="GF88" s="281" t="str">
        <f aca="false">IF(GC88&lt;&gt;"",IF(ABS($F88-$G88)&gt;=PrSettings!$M$7,(ABS($F88-$G88-FZ88+GA88)&lt;=1)*1,IF(AND(GC88,$F88=$G88,$F88&gt;=PrSettings!$M$6),(ABS(FZ88-$F88)&lt;=1)*1,IF(AND(GC88,$F88+$G88&gt;=PrSettings!$M$8),(ABS(FZ88-$F88)+ABS(GA88-$G88)&lt;=1)*1,""))),"")</f>
        <v/>
      </c>
      <c r="GG88" s="291"/>
      <c r="GI88" s="279" t="n">
        <f aca="false">$B88</f>
        <v>11</v>
      </c>
      <c r="GJ88" s="280" t="str">
        <f aca="false">$C88</f>
        <v>Croatia</v>
      </c>
      <c r="GK88" s="281" t="n">
        <f aca="false">$D88</f>
        <v>74</v>
      </c>
      <c r="GL88" s="280" t="str">
        <f aca="false">$E88</f>
        <v>Ghana</v>
      </c>
      <c r="GM88" s="284"/>
      <c r="GN88" s="284"/>
      <c r="GO88" s="290"/>
      <c r="GP88" s="281" t="str">
        <f aca="false">IF(($F88&lt;&gt;"")*($G88&lt;&gt;"")*(GM88&lt;&gt;"")*(GN88&lt;&gt;""),($F88&gt;$G88)*(GM88&gt;GN88)+($F88=$G88)*(GM88=GN88)+($F88&lt;$G88)*(GM88&lt;GN88),"")</f>
        <v/>
      </c>
      <c r="GQ88" s="281" t="str">
        <f aca="false">IF((GP88&lt;&gt;""),IF(OR($F88&lt;&gt;$G88,PrSettings!$M$4="●"),(($F88-$G88)=(GM88-GN88))*1,0),"")</f>
        <v/>
      </c>
      <c r="GR88" s="281" t="str">
        <f aca="false">IF((GP88&lt;&gt;""),($F88=GM88)*($G88=GN88),"")</f>
        <v/>
      </c>
      <c r="GS88" s="281" t="str">
        <f aca="false">IF(GP88&lt;&gt;"",IF(ABS($F88-$G88)&gt;=PrSettings!$M$7,(ABS($F88-$G88-GM88+GN88)&lt;=1)*1,IF(AND(GP88,$F88=$G88,$F88&gt;=PrSettings!$M$6),(ABS(GM88-$F88)&lt;=1)*1,IF(AND(GP88,$F88+$G88&gt;=PrSettings!$M$8),(ABS(GM88-$F88)+ABS(GN88-$G88)&lt;=1)*1,""))),"")</f>
        <v/>
      </c>
      <c r="GT88" s="291"/>
      <c r="GV88" s="279" t="n">
        <f aca="false">$B88</f>
        <v>11</v>
      </c>
      <c r="GW88" s="280" t="str">
        <f aca="false">$C88</f>
        <v>Croatia</v>
      </c>
      <c r="GX88" s="281" t="n">
        <f aca="false">$D88</f>
        <v>74</v>
      </c>
      <c r="GY88" s="280" t="str">
        <f aca="false">$E88</f>
        <v>Ghana</v>
      </c>
      <c r="GZ88" s="284"/>
      <c r="HA88" s="284"/>
      <c r="HB88" s="290"/>
      <c r="HC88" s="281" t="str">
        <f aca="false">IF(($F88&lt;&gt;"")*($G88&lt;&gt;"")*(GZ88&lt;&gt;"")*(HA88&lt;&gt;""),($F88&gt;$G88)*(GZ88&gt;HA88)+($F88=$G88)*(GZ88=HA88)+($F88&lt;$G88)*(GZ88&lt;HA88),"")</f>
        <v/>
      </c>
      <c r="HD88" s="281" t="str">
        <f aca="false">IF((HC88&lt;&gt;""),IF(OR($F88&lt;&gt;$G88,PrSettings!$M$4="●"),(($F88-$G88)=(GZ88-HA88))*1,0),"")</f>
        <v/>
      </c>
      <c r="HE88" s="281" t="str">
        <f aca="false">IF((HC88&lt;&gt;""),($F88=GZ88)*($G88=HA88),"")</f>
        <v/>
      </c>
      <c r="HF88" s="281" t="str">
        <f aca="false">IF(HC88&lt;&gt;"",IF(ABS($F88-$G88)&gt;=PrSettings!$M$7,(ABS($F88-$G88-GZ88+HA88)&lt;=1)*1,IF(AND(HC88,$F88=$G88,$F88&gt;=PrSettings!$M$6),(ABS(GZ88-$F88)&lt;=1)*1,IF(AND(HC88,$F88+$G88&gt;=PrSettings!$M$8),(ABS(GZ88-$F88)+ABS(HA88-$G88)&lt;=1)*1,""))),"")</f>
        <v/>
      </c>
      <c r="HG88" s="291"/>
      <c r="HI88" s="279" t="n">
        <f aca="false">$B88</f>
        <v>11</v>
      </c>
      <c r="HJ88" s="280" t="str">
        <f aca="false">$C88</f>
        <v>Croatia</v>
      </c>
      <c r="HK88" s="281" t="n">
        <f aca="false">$D88</f>
        <v>74</v>
      </c>
      <c r="HL88" s="280" t="str">
        <f aca="false">$E88</f>
        <v>Ghana</v>
      </c>
      <c r="HM88" s="284"/>
      <c r="HN88" s="284"/>
      <c r="HO88" s="290"/>
      <c r="HP88" s="281" t="str">
        <f aca="false">IF(($F88&lt;&gt;"")*($G88&lt;&gt;"")*(HM88&lt;&gt;"")*(HN88&lt;&gt;""),($F88&gt;$G88)*(HM88&gt;HN88)+($F88=$G88)*(HM88=HN88)+($F88&lt;$G88)*(HM88&lt;HN88),"")</f>
        <v/>
      </c>
      <c r="HQ88" s="281" t="str">
        <f aca="false">IF((HP88&lt;&gt;""),IF(OR($F88&lt;&gt;$G88,PrSettings!$M$4="●"),(($F88-$G88)=(HM88-HN88))*1,0),"")</f>
        <v/>
      </c>
      <c r="HR88" s="281" t="str">
        <f aca="false">IF((HP88&lt;&gt;""),($F88=HM88)*($G88=HN88),"")</f>
        <v/>
      </c>
      <c r="HS88" s="281" t="str">
        <f aca="false">IF(HP88&lt;&gt;"",IF(ABS($F88-$G88)&gt;=PrSettings!$M$7,(ABS($F88-$G88-HM88+HN88)&lt;=1)*1,IF(AND(HP88,$F88=$G88,$F88&gt;=PrSettings!$M$6),(ABS(HM88-$F88)&lt;=1)*1,IF(AND(HP88,$F88+$G88&gt;=PrSettings!$M$8),(ABS(HM88-$F88)+ABS(HN88-$G88)&lt;=1)*1,""))),"")</f>
        <v/>
      </c>
      <c r="HT88" s="291"/>
      <c r="HV88" s="279" t="n">
        <f aca="false">$B88</f>
        <v>11</v>
      </c>
      <c r="HW88" s="280" t="str">
        <f aca="false">$C88</f>
        <v>Croatia</v>
      </c>
      <c r="HX88" s="281" t="n">
        <f aca="false">$D88</f>
        <v>74</v>
      </c>
      <c r="HY88" s="280" t="str">
        <f aca="false">$E88</f>
        <v>Ghana</v>
      </c>
      <c r="HZ88" s="284"/>
      <c r="IA88" s="284"/>
      <c r="IB88" s="290"/>
      <c r="IC88" s="281" t="str">
        <f aca="false">IF(($F88&lt;&gt;"")*($G88&lt;&gt;"")*(HZ88&lt;&gt;"")*(IA88&lt;&gt;""),($F88&gt;$G88)*(HZ88&gt;IA88)+($F88=$G88)*(HZ88=IA88)+($F88&lt;$G88)*(HZ88&lt;IA88),"")</f>
        <v/>
      </c>
      <c r="ID88" s="281" t="str">
        <f aca="false">IF((IC88&lt;&gt;""),IF(OR($F88&lt;&gt;$G88,PrSettings!$M$4="●"),(($F88-$G88)=(HZ88-IA88))*1,0),"")</f>
        <v/>
      </c>
      <c r="IE88" s="281" t="str">
        <f aca="false">IF((IC88&lt;&gt;""),($F88=HZ88)*($G88=IA88),"")</f>
        <v/>
      </c>
      <c r="IF88" s="281" t="str">
        <f aca="false">IF(IC88&lt;&gt;"",IF(ABS($F88-$G88)&gt;=PrSettings!$M$7,(ABS($F88-$G88-HZ88+IA88)&lt;=1)*1,IF(AND(IC88,$F88=$G88,$F88&gt;=PrSettings!$M$6),(ABS(HZ88-$F88)&lt;=1)*1,IF(AND(IC88,$F88+$G88&gt;=PrSettings!$M$8),(ABS(HZ88-$F88)+ABS(IA88-$G88)&lt;=1)*1,""))),"")</f>
        <v/>
      </c>
      <c r="IG88" s="291"/>
      <c r="II88" s="279" t="n">
        <f aca="false">$B88</f>
        <v>11</v>
      </c>
      <c r="IJ88" s="280" t="str">
        <f aca="false">$C88</f>
        <v>Croatia</v>
      </c>
      <c r="IK88" s="281" t="n">
        <f aca="false">$D88</f>
        <v>74</v>
      </c>
      <c r="IL88" s="280" t="str">
        <f aca="false">$E88</f>
        <v>Ghana</v>
      </c>
      <c r="IM88" s="284"/>
      <c r="IN88" s="284"/>
      <c r="IO88" s="290"/>
      <c r="IP88" s="281" t="str">
        <f aca="false">IF(($F88&lt;&gt;"")*($G88&lt;&gt;"")*(IM88&lt;&gt;"")*(IN88&lt;&gt;""),($F88&gt;$G88)*(IM88&gt;IN88)+($F88=$G88)*(IM88=IN88)+($F88&lt;$G88)*(IM88&lt;IN88),"")</f>
        <v/>
      </c>
      <c r="IQ88" s="281" t="str">
        <f aca="false">IF((IP88&lt;&gt;""),IF(OR($F88&lt;&gt;$G88,PrSettings!$M$4="●"),(($F88-$G88)=(IM88-IN88))*1,0),"")</f>
        <v/>
      </c>
      <c r="IR88" s="281" t="str">
        <f aca="false">IF((IP88&lt;&gt;""),($F88=IM88)*($G88=IN88),"")</f>
        <v/>
      </c>
      <c r="IS88" s="281" t="str">
        <f aca="false">IF(IP88&lt;&gt;"",IF(ABS($F88-$G88)&gt;=PrSettings!$M$7,(ABS($F88-$G88-IM88+IN88)&lt;=1)*1,IF(AND(IP88,$F88=$G88,$F88&gt;=PrSettings!$M$6),(ABS(IM88-$F88)&lt;=1)*1,IF(AND(IP88,$F88+$G88&gt;=PrSettings!$M$8),(ABS(IM88-$F88)+ABS(IN88-$G88)&lt;=1)*1,""))),"")</f>
        <v/>
      </c>
      <c r="IT88" s="291"/>
      <c r="IV88" s="279" t="n">
        <f aca="false">$B88</f>
        <v>11</v>
      </c>
      <c r="IW88" s="280" t="str">
        <f aca="false">$C88</f>
        <v>Croatia</v>
      </c>
      <c r="IX88" s="281" t="n">
        <f aca="false">$D88</f>
        <v>74</v>
      </c>
      <c r="IY88" s="280" t="str">
        <f aca="false">$E88</f>
        <v>Ghana</v>
      </c>
      <c r="IZ88" s="284"/>
      <c r="JA88" s="284"/>
      <c r="JB88" s="290"/>
      <c r="JC88" s="281" t="str">
        <f aca="false">IF(($F88&lt;&gt;"")*($G88&lt;&gt;"")*(IZ88&lt;&gt;"")*(JA88&lt;&gt;""),($F88&gt;$G88)*(IZ88&gt;JA88)+($F88=$G88)*(IZ88=JA88)+($F88&lt;$G88)*(IZ88&lt;JA88),"")</f>
        <v/>
      </c>
      <c r="JD88" s="281" t="str">
        <f aca="false">IF((JC88&lt;&gt;""),IF(OR($F88&lt;&gt;$G88,PrSettings!$M$4="●"),(($F88-$G88)=(IZ88-JA88))*1,0),"")</f>
        <v/>
      </c>
      <c r="JE88" s="281" t="str">
        <f aca="false">IF((JC88&lt;&gt;""),($F88=IZ88)*($G88=JA88),"")</f>
        <v/>
      </c>
      <c r="JF88" s="281" t="str">
        <f aca="false">IF(JC88&lt;&gt;"",IF(ABS($F88-$G88)&gt;=PrSettings!$M$7,(ABS($F88-$G88-IZ88+JA88)&lt;=1)*1,IF(AND(JC88,$F88=$G88,$F88&gt;=PrSettings!$M$6),(ABS(IZ88-$F88)&lt;=1)*1,IF(AND(JC88,$F88+$G88&gt;=PrSettings!$M$8),(ABS(IZ88-$F88)+ABS(JA88-$G88)&lt;=1)*1,""))),"")</f>
        <v/>
      </c>
      <c r="JG88" s="291"/>
      <c r="JI88" s="279" t="n">
        <f aca="false">$B88</f>
        <v>11</v>
      </c>
      <c r="JJ88" s="280" t="str">
        <f aca="false">$C88</f>
        <v>Croatia</v>
      </c>
      <c r="JK88" s="281" t="n">
        <f aca="false">$D88</f>
        <v>74</v>
      </c>
      <c r="JL88" s="280" t="str">
        <f aca="false">$E88</f>
        <v>Ghana</v>
      </c>
      <c r="JM88" s="284"/>
      <c r="JN88" s="284"/>
      <c r="JO88" s="290"/>
      <c r="JP88" s="281" t="str">
        <f aca="false">IF(($F88&lt;&gt;"")*($G88&lt;&gt;"")*(JM88&lt;&gt;"")*(JN88&lt;&gt;""),($F88&gt;$G88)*(JM88&gt;JN88)+($F88=$G88)*(JM88=JN88)+($F88&lt;$G88)*(JM88&lt;JN88),"")</f>
        <v/>
      </c>
      <c r="JQ88" s="281" t="str">
        <f aca="false">IF((JP88&lt;&gt;""),IF(OR($F88&lt;&gt;$G88,PrSettings!$M$4="●"),(($F88-$G88)=(JM88-JN88))*1,0),"")</f>
        <v/>
      </c>
      <c r="JR88" s="281" t="str">
        <f aca="false">IF((JP88&lt;&gt;""),($F88=JM88)*($G88=JN88),"")</f>
        <v/>
      </c>
      <c r="JS88" s="281" t="str">
        <f aca="false">IF(JP88&lt;&gt;"",IF(ABS($F88-$G88)&gt;=PrSettings!$M$7,(ABS($F88-$G88-JM88+JN88)&lt;=1)*1,IF(AND(JP88,$F88=$G88,$F88&gt;=PrSettings!$M$6),(ABS(JM88-$F88)&lt;=1)*1,IF(AND(JP88,$F88+$G88&gt;=PrSettings!$M$8),(ABS(JM88-$F88)+ABS(JN88-$G88)&lt;=1)*1,""))),"")</f>
        <v/>
      </c>
      <c r="JT88" s="291"/>
      <c r="JV88" s="279" t="n">
        <f aca="false">$B88</f>
        <v>11</v>
      </c>
      <c r="JW88" s="280" t="str">
        <f aca="false">$C88</f>
        <v>Croatia</v>
      </c>
      <c r="JX88" s="281" t="n">
        <f aca="false">$D88</f>
        <v>74</v>
      </c>
      <c r="JY88" s="280" t="str">
        <f aca="false">$E88</f>
        <v>Ghana</v>
      </c>
      <c r="JZ88" s="284"/>
      <c r="KA88" s="284"/>
      <c r="KB88" s="290"/>
      <c r="KC88" s="281" t="str">
        <f aca="false">IF(($F88&lt;&gt;"")*($G88&lt;&gt;"")*(JZ88&lt;&gt;"")*(KA88&lt;&gt;""),($F88&gt;$G88)*(JZ88&gt;KA88)+($F88=$G88)*(JZ88=KA88)+($F88&lt;$G88)*(JZ88&lt;KA88),"")</f>
        <v/>
      </c>
      <c r="KD88" s="281" t="str">
        <f aca="false">IF((KC88&lt;&gt;""),IF(OR($F88&lt;&gt;$G88,PrSettings!$M$4="●"),(($F88-$G88)=(JZ88-KA88))*1,0),"")</f>
        <v/>
      </c>
      <c r="KE88" s="281" t="str">
        <f aca="false">IF((KC88&lt;&gt;""),($F88=JZ88)*($G88=KA88),"")</f>
        <v/>
      </c>
      <c r="KF88" s="281" t="str">
        <f aca="false">IF(KC88&lt;&gt;"",IF(ABS($F88-$G88)&gt;=PrSettings!$M$7,(ABS($F88-$G88-JZ88+KA88)&lt;=1)*1,IF(AND(KC88,$F88=$G88,$F88&gt;=PrSettings!$M$6),(ABS(JZ88-$F88)&lt;=1)*1,IF(AND(KC88,$F88+$G88&gt;=PrSettings!$M$8),(ABS(JZ88-$F88)+ABS(KA88-$G88)&lt;=1)*1,""))),"")</f>
        <v/>
      </c>
      <c r="KG88" s="291"/>
      <c r="KI88" s="279" t="n">
        <f aca="false">$B88</f>
        <v>11</v>
      </c>
      <c r="KJ88" s="280" t="str">
        <f aca="false">$C88</f>
        <v>Croatia</v>
      </c>
      <c r="KK88" s="281" t="n">
        <f aca="false">$D88</f>
        <v>74</v>
      </c>
      <c r="KL88" s="280" t="str">
        <f aca="false">$E88</f>
        <v>Ghana</v>
      </c>
      <c r="KM88" s="284"/>
      <c r="KN88" s="284"/>
      <c r="KO88" s="290"/>
      <c r="KP88" s="281" t="str">
        <f aca="false">IF(($F88&lt;&gt;"")*($G88&lt;&gt;"")*(KM88&lt;&gt;"")*(KN88&lt;&gt;""),($F88&gt;$G88)*(KM88&gt;KN88)+($F88=$G88)*(KM88=KN88)+($F88&lt;$G88)*(KM88&lt;KN88),"")</f>
        <v/>
      </c>
      <c r="KQ88" s="281" t="str">
        <f aca="false">IF((KP88&lt;&gt;""),IF(OR($F88&lt;&gt;$G88,PrSettings!$M$4="●"),(($F88-$G88)=(KM88-KN88))*1,0),"")</f>
        <v/>
      </c>
      <c r="KR88" s="281" t="str">
        <f aca="false">IF((KP88&lt;&gt;""),($F88=KM88)*($G88=KN88),"")</f>
        <v/>
      </c>
      <c r="KS88" s="281" t="str">
        <f aca="false">IF(KP88&lt;&gt;"",IF(ABS($F88-$G88)&gt;=PrSettings!$M$7,(ABS($F88-$G88-KM88+KN88)&lt;=1)*1,IF(AND(KP88,$F88=$G88,$F88&gt;=PrSettings!$M$6),(ABS(KM88-$F88)&lt;=1)*1,IF(AND(KP88,$F88+$G88&gt;=PrSettings!$M$8),(ABS(KM88-$F88)+ABS(KN88-$G88)&lt;=1)*1,""))),"")</f>
        <v/>
      </c>
      <c r="KT88" s="291"/>
      <c r="KV88" s="279" t="n">
        <f aca="false">$B88</f>
        <v>11</v>
      </c>
      <c r="KW88" s="280" t="str">
        <f aca="false">$C88</f>
        <v>Croatia</v>
      </c>
      <c r="KX88" s="281" t="n">
        <f aca="false">$D88</f>
        <v>74</v>
      </c>
      <c r="KY88" s="280" t="str">
        <f aca="false">$E88</f>
        <v>Ghana</v>
      </c>
      <c r="KZ88" s="284"/>
      <c r="LA88" s="284"/>
      <c r="LB88" s="290"/>
      <c r="LC88" s="281" t="str">
        <f aca="false">IF(($F88&lt;&gt;"")*($G88&lt;&gt;"")*(KZ88&lt;&gt;"")*(LA88&lt;&gt;""),($F88&gt;$G88)*(KZ88&gt;LA88)+($F88=$G88)*(KZ88=LA88)+($F88&lt;$G88)*(KZ88&lt;LA88),"")</f>
        <v/>
      </c>
      <c r="LD88" s="281" t="str">
        <f aca="false">IF((LC88&lt;&gt;""),IF(OR($F88&lt;&gt;$G88,PrSettings!$M$4="●"),(($F88-$G88)=(KZ88-LA88))*1,0),"")</f>
        <v/>
      </c>
      <c r="LE88" s="281" t="str">
        <f aca="false">IF((LC88&lt;&gt;""),($F88=KZ88)*($G88=LA88),"")</f>
        <v/>
      </c>
      <c r="LF88" s="281" t="str">
        <f aca="false">IF(LC88&lt;&gt;"",IF(ABS($F88-$G88)&gt;=PrSettings!$M$7,(ABS($F88-$G88-KZ88+LA88)&lt;=1)*1,IF(AND(LC88,$F88=$G88,$F88&gt;=PrSettings!$M$6),(ABS(KZ88-$F88)&lt;=1)*1,IF(AND(LC88,$F88+$G88&gt;=PrSettings!$M$8),(ABS(KZ88-$F88)+ABS(LA88-$G88)&lt;=1)*1,""))),"")</f>
        <v/>
      </c>
      <c r="LG88" s="291"/>
      <c r="LI88" s="279" t="n">
        <f aca="false">$B88</f>
        <v>11</v>
      </c>
      <c r="LJ88" s="280" t="str">
        <f aca="false">$C88</f>
        <v>Croatia</v>
      </c>
      <c r="LK88" s="281" t="n">
        <f aca="false">$D88</f>
        <v>74</v>
      </c>
      <c r="LL88" s="280" t="str">
        <f aca="false">$E88</f>
        <v>Ghana</v>
      </c>
      <c r="LM88" s="284"/>
      <c r="LN88" s="284"/>
      <c r="LO88" s="290"/>
      <c r="LP88" s="281" t="str">
        <f aca="false">IF(($F88&lt;&gt;"")*($G88&lt;&gt;"")*(LM88&lt;&gt;"")*(LN88&lt;&gt;""),($F88&gt;$G88)*(LM88&gt;LN88)+($F88=$G88)*(LM88=LN88)+($F88&lt;$G88)*(LM88&lt;LN88),"")</f>
        <v/>
      </c>
      <c r="LQ88" s="281" t="str">
        <f aca="false">IF((LP88&lt;&gt;""),IF(OR($F88&lt;&gt;$G88,PrSettings!$M$4="●"),(($F88-$G88)=(LM88-LN88))*1,0),"")</f>
        <v/>
      </c>
      <c r="LR88" s="281" t="str">
        <f aca="false">IF((LP88&lt;&gt;""),($F88=LM88)*($G88=LN88),"")</f>
        <v/>
      </c>
      <c r="LS88" s="281" t="str">
        <f aca="false">IF(LP88&lt;&gt;"",IF(ABS($F88-$G88)&gt;=PrSettings!$M$7,(ABS($F88-$G88-LM88+LN88)&lt;=1)*1,IF(AND(LP88,$F88=$G88,$F88&gt;=PrSettings!$M$6),(ABS(LM88-$F88)&lt;=1)*1,IF(AND(LP88,$F88+$G88&gt;=PrSettings!$M$8),(ABS(LM88-$F88)+ABS(LN88-$G88)&lt;=1)*1,""))),"")</f>
        <v/>
      </c>
      <c r="LT88" s="291"/>
      <c r="LV88" s="279" t="n">
        <f aca="false">$B88</f>
        <v>11</v>
      </c>
      <c r="LW88" s="280" t="str">
        <f aca="false">$C88</f>
        <v>Croatia</v>
      </c>
      <c r="LX88" s="281" t="n">
        <f aca="false">$D88</f>
        <v>74</v>
      </c>
      <c r="LY88" s="280" t="str">
        <f aca="false">$E88</f>
        <v>Ghana</v>
      </c>
      <c r="LZ88" s="284"/>
      <c r="MA88" s="284"/>
      <c r="MB88" s="290"/>
      <c r="MC88" s="281" t="str">
        <f aca="false">IF(($F88&lt;&gt;"")*($G88&lt;&gt;"")*(LZ88&lt;&gt;"")*(MA88&lt;&gt;""),($F88&gt;$G88)*(LZ88&gt;MA88)+($F88=$G88)*(LZ88=MA88)+($F88&lt;$G88)*(LZ88&lt;MA88),"")</f>
        <v/>
      </c>
      <c r="MD88" s="281" t="str">
        <f aca="false">IF((MC88&lt;&gt;""),IF(OR($F88&lt;&gt;$G88,PrSettings!$M$4="●"),(($F88-$G88)=(LZ88-MA88))*1,0),"")</f>
        <v/>
      </c>
      <c r="ME88" s="281" t="str">
        <f aca="false">IF((MC88&lt;&gt;""),($F88=LZ88)*($G88=MA88),"")</f>
        <v/>
      </c>
      <c r="MF88" s="281" t="str">
        <f aca="false">IF(MC88&lt;&gt;"",IF(ABS($F88-$G88)&gt;=PrSettings!$M$7,(ABS($F88-$G88-LZ88+MA88)&lt;=1)*1,IF(AND(MC88,$F88=$G88,$F88&gt;=PrSettings!$M$6),(ABS(LZ88-$F88)&lt;=1)*1,IF(AND(MC88,$F88+$G88&gt;=PrSettings!$M$8),(ABS(LZ88-$F88)+ABS(MA88-$G88)&lt;=1)*1,""))),"")</f>
        <v/>
      </c>
      <c r="MG88" s="291"/>
    </row>
    <row r="89" s="135" customFormat="true" ht="24" hidden="false" customHeight="true" outlineLevel="0" collapsed="false">
      <c r="A89" s="252"/>
      <c r="B89" s="269" t="str">
        <f aca="false">Language!$E$214</f>
        <v>Round of 32</v>
      </c>
      <c r="C89" s="292"/>
      <c r="D89" s="292"/>
      <c r="E89" s="272"/>
      <c r="F89" s="293"/>
      <c r="G89" s="294"/>
      <c r="I89" s="269" t="str">
        <f aca="false">$B89</f>
        <v>Round of 32</v>
      </c>
      <c r="J89" s="271"/>
      <c r="K89" s="271"/>
      <c r="L89" s="272"/>
      <c r="M89" s="275"/>
      <c r="N89" s="276"/>
      <c r="O89" s="273"/>
      <c r="P89" s="277"/>
      <c r="Q89" s="272"/>
      <c r="R89" s="272"/>
      <c r="S89" s="272"/>
      <c r="T89" s="278"/>
      <c r="V89" s="269" t="str">
        <f aca="false">$B89</f>
        <v>Round of 32</v>
      </c>
      <c r="W89" s="271"/>
      <c r="X89" s="271"/>
      <c r="Y89" s="272"/>
      <c r="Z89" s="275"/>
      <c r="AA89" s="276"/>
      <c r="AB89" s="273"/>
      <c r="AC89" s="277"/>
      <c r="AD89" s="272"/>
      <c r="AE89" s="272"/>
      <c r="AF89" s="272"/>
      <c r="AG89" s="278"/>
      <c r="AI89" s="269" t="str">
        <f aca="false">$B89</f>
        <v>Round of 32</v>
      </c>
      <c r="AJ89" s="271"/>
      <c r="AK89" s="271"/>
      <c r="AL89" s="272"/>
      <c r="AM89" s="275"/>
      <c r="AN89" s="276"/>
      <c r="AO89" s="273"/>
      <c r="AP89" s="277"/>
      <c r="AQ89" s="272"/>
      <c r="AR89" s="272"/>
      <c r="AS89" s="272"/>
      <c r="AT89" s="278"/>
      <c r="AV89" s="269" t="str">
        <f aca="false">$B89</f>
        <v>Round of 32</v>
      </c>
      <c r="AW89" s="271"/>
      <c r="AX89" s="271"/>
      <c r="AY89" s="272"/>
      <c r="AZ89" s="275"/>
      <c r="BA89" s="276"/>
      <c r="BB89" s="273"/>
      <c r="BC89" s="277"/>
      <c r="BD89" s="272"/>
      <c r="BE89" s="272"/>
      <c r="BF89" s="272"/>
      <c r="BG89" s="278"/>
      <c r="BI89" s="269" t="str">
        <f aca="false">$B89</f>
        <v>Round of 32</v>
      </c>
      <c r="BJ89" s="271"/>
      <c r="BK89" s="271"/>
      <c r="BL89" s="272"/>
      <c r="BM89" s="275"/>
      <c r="BN89" s="276"/>
      <c r="BO89" s="273"/>
      <c r="BP89" s="277"/>
      <c r="BQ89" s="272"/>
      <c r="BR89" s="272"/>
      <c r="BS89" s="272"/>
      <c r="BT89" s="278"/>
      <c r="BV89" s="269" t="str">
        <f aca="false">$B89</f>
        <v>Round of 32</v>
      </c>
      <c r="BW89" s="271"/>
      <c r="BX89" s="271"/>
      <c r="BY89" s="272"/>
      <c r="BZ89" s="275"/>
      <c r="CA89" s="276"/>
      <c r="CB89" s="273"/>
      <c r="CC89" s="277"/>
      <c r="CD89" s="272"/>
      <c r="CE89" s="272"/>
      <c r="CF89" s="272"/>
      <c r="CG89" s="278"/>
      <c r="CI89" s="269" t="str">
        <f aca="false">$B89</f>
        <v>Round of 32</v>
      </c>
      <c r="CJ89" s="271"/>
      <c r="CK89" s="271"/>
      <c r="CL89" s="272"/>
      <c r="CM89" s="275"/>
      <c r="CN89" s="276"/>
      <c r="CO89" s="273"/>
      <c r="CP89" s="277"/>
      <c r="CQ89" s="272"/>
      <c r="CR89" s="272"/>
      <c r="CS89" s="272"/>
      <c r="CT89" s="278"/>
      <c r="CV89" s="269" t="str">
        <f aca="false">$B89</f>
        <v>Round of 32</v>
      </c>
      <c r="CW89" s="271"/>
      <c r="CX89" s="271"/>
      <c r="CY89" s="272"/>
      <c r="CZ89" s="275"/>
      <c r="DA89" s="276"/>
      <c r="DB89" s="273"/>
      <c r="DC89" s="277"/>
      <c r="DD89" s="272"/>
      <c r="DE89" s="272"/>
      <c r="DF89" s="272"/>
      <c r="DG89" s="278"/>
      <c r="DI89" s="269" t="str">
        <f aca="false">$B89</f>
        <v>Round of 32</v>
      </c>
      <c r="DJ89" s="271"/>
      <c r="DK89" s="271"/>
      <c r="DL89" s="272"/>
      <c r="DM89" s="275"/>
      <c r="DN89" s="276"/>
      <c r="DO89" s="273"/>
      <c r="DP89" s="277"/>
      <c r="DQ89" s="272"/>
      <c r="DR89" s="272"/>
      <c r="DS89" s="272"/>
      <c r="DT89" s="278"/>
      <c r="DV89" s="269" t="str">
        <f aca="false">$B89</f>
        <v>Round of 32</v>
      </c>
      <c r="DW89" s="271"/>
      <c r="DX89" s="271"/>
      <c r="DY89" s="272"/>
      <c r="DZ89" s="275"/>
      <c r="EA89" s="276"/>
      <c r="EB89" s="273"/>
      <c r="EC89" s="277"/>
      <c r="ED89" s="272"/>
      <c r="EE89" s="272"/>
      <c r="EF89" s="272"/>
      <c r="EG89" s="278"/>
      <c r="EI89" s="269" t="str">
        <f aca="false">$B89</f>
        <v>Round of 32</v>
      </c>
      <c r="EJ89" s="271"/>
      <c r="EK89" s="271"/>
      <c r="EL89" s="272"/>
      <c r="EM89" s="275"/>
      <c r="EN89" s="276"/>
      <c r="EO89" s="273"/>
      <c r="EP89" s="277"/>
      <c r="EQ89" s="272"/>
      <c r="ER89" s="272"/>
      <c r="ES89" s="272"/>
      <c r="ET89" s="278"/>
      <c r="EV89" s="269" t="str">
        <f aca="false">$B89</f>
        <v>Round of 32</v>
      </c>
      <c r="EW89" s="271"/>
      <c r="EX89" s="271"/>
      <c r="EY89" s="272"/>
      <c r="EZ89" s="275"/>
      <c r="FA89" s="276"/>
      <c r="FB89" s="273"/>
      <c r="FC89" s="277"/>
      <c r="FD89" s="272"/>
      <c r="FE89" s="272"/>
      <c r="FF89" s="272"/>
      <c r="FG89" s="278"/>
      <c r="FI89" s="269" t="str">
        <f aca="false">$B89</f>
        <v>Round of 32</v>
      </c>
      <c r="FJ89" s="271"/>
      <c r="FK89" s="271"/>
      <c r="FL89" s="272"/>
      <c r="FM89" s="275"/>
      <c r="FN89" s="276"/>
      <c r="FO89" s="273"/>
      <c r="FP89" s="277"/>
      <c r="FQ89" s="272"/>
      <c r="FR89" s="272"/>
      <c r="FS89" s="272"/>
      <c r="FT89" s="278"/>
      <c r="FV89" s="269" t="str">
        <f aca="false">$B89</f>
        <v>Round of 32</v>
      </c>
      <c r="FW89" s="271"/>
      <c r="FX89" s="271"/>
      <c r="FY89" s="272"/>
      <c r="FZ89" s="275"/>
      <c r="GA89" s="276"/>
      <c r="GB89" s="273"/>
      <c r="GC89" s="277"/>
      <c r="GD89" s="272"/>
      <c r="GE89" s="272"/>
      <c r="GF89" s="272"/>
      <c r="GG89" s="278"/>
      <c r="GI89" s="269" t="str">
        <f aca="false">$B89</f>
        <v>Round of 32</v>
      </c>
      <c r="GJ89" s="271"/>
      <c r="GK89" s="271"/>
      <c r="GL89" s="272"/>
      <c r="GM89" s="275"/>
      <c r="GN89" s="276"/>
      <c r="GO89" s="273"/>
      <c r="GP89" s="277"/>
      <c r="GQ89" s="272"/>
      <c r="GR89" s="272"/>
      <c r="GS89" s="272"/>
      <c r="GT89" s="278"/>
      <c r="GV89" s="269" t="str">
        <f aca="false">$B89</f>
        <v>Round of 32</v>
      </c>
      <c r="GW89" s="271"/>
      <c r="GX89" s="271"/>
      <c r="GY89" s="272"/>
      <c r="GZ89" s="275"/>
      <c r="HA89" s="276"/>
      <c r="HB89" s="273"/>
      <c r="HC89" s="277"/>
      <c r="HD89" s="272"/>
      <c r="HE89" s="272"/>
      <c r="HF89" s="272"/>
      <c r="HG89" s="278"/>
      <c r="HI89" s="269" t="str">
        <f aca="false">$B89</f>
        <v>Round of 32</v>
      </c>
      <c r="HJ89" s="271"/>
      <c r="HK89" s="271"/>
      <c r="HL89" s="272"/>
      <c r="HM89" s="275"/>
      <c r="HN89" s="276"/>
      <c r="HO89" s="273"/>
      <c r="HP89" s="277"/>
      <c r="HQ89" s="272"/>
      <c r="HR89" s="272"/>
      <c r="HS89" s="272"/>
      <c r="HT89" s="278"/>
      <c r="HV89" s="269" t="str">
        <f aca="false">$B89</f>
        <v>Round of 32</v>
      </c>
      <c r="HW89" s="271"/>
      <c r="HX89" s="271"/>
      <c r="HY89" s="272"/>
      <c r="HZ89" s="275"/>
      <c r="IA89" s="276"/>
      <c r="IB89" s="273"/>
      <c r="IC89" s="277"/>
      <c r="ID89" s="272"/>
      <c r="IE89" s="272"/>
      <c r="IF89" s="272"/>
      <c r="IG89" s="278"/>
      <c r="II89" s="269" t="str">
        <f aca="false">$B89</f>
        <v>Round of 32</v>
      </c>
      <c r="IJ89" s="271"/>
      <c r="IK89" s="271"/>
      <c r="IL89" s="272"/>
      <c r="IM89" s="275"/>
      <c r="IN89" s="276"/>
      <c r="IO89" s="273"/>
      <c r="IP89" s="277"/>
      <c r="IQ89" s="272"/>
      <c r="IR89" s="272"/>
      <c r="IS89" s="272"/>
      <c r="IT89" s="278"/>
      <c r="IV89" s="269" t="str">
        <f aca="false">$B89</f>
        <v>Round of 32</v>
      </c>
      <c r="IW89" s="271"/>
      <c r="IX89" s="271"/>
      <c r="IY89" s="272"/>
      <c r="IZ89" s="275"/>
      <c r="JA89" s="276"/>
      <c r="JB89" s="273"/>
      <c r="JC89" s="277"/>
      <c r="JD89" s="272"/>
      <c r="JE89" s="272"/>
      <c r="JF89" s="272"/>
      <c r="JG89" s="278"/>
      <c r="JI89" s="269" t="str">
        <f aca="false">$B89</f>
        <v>Round of 32</v>
      </c>
      <c r="JJ89" s="271"/>
      <c r="JK89" s="271"/>
      <c r="JL89" s="272"/>
      <c r="JM89" s="275"/>
      <c r="JN89" s="276"/>
      <c r="JO89" s="273"/>
      <c r="JP89" s="277"/>
      <c r="JQ89" s="272"/>
      <c r="JR89" s="272"/>
      <c r="JS89" s="272"/>
      <c r="JT89" s="278"/>
      <c r="JV89" s="269" t="str">
        <f aca="false">$B89</f>
        <v>Round of 32</v>
      </c>
      <c r="JW89" s="271"/>
      <c r="JX89" s="271"/>
      <c r="JY89" s="272"/>
      <c r="JZ89" s="275"/>
      <c r="KA89" s="276"/>
      <c r="KB89" s="273"/>
      <c r="KC89" s="277"/>
      <c r="KD89" s="272"/>
      <c r="KE89" s="272"/>
      <c r="KF89" s="272"/>
      <c r="KG89" s="278"/>
      <c r="KI89" s="269" t="str">
        <f aca="false">$B89</f>
        <v>Round of 32</v>
      </c>
      <c r="KJ89" s="271"/>
      <c r="KK89" s="271"/>
      <c r="KL89" s="272"/>
      <c r="KM89" s="275"/>
      <c r="KN89" s="276"/>
      <c r="KO89" s="273"/>
      <c r="KP89" s="277"/>
      <c r="KQ89" s="272"/>
      <c r="KR89" s="272"/>
      <c r="KS89" s="272"/>
      <c r="KT89" s="278"/>
      <c r="KV89" s="269" t="str">
        <f aca="false">$B89</f>
        <v>Round of 32</v>
      </c>
      <c r="KW89" s="271"/>
      <c r="KX89" s="271"/>
      <c r="KY89" s="272"/>
      <c r="KZ89" s="275"/>
      <c r="LA89" s="276"/>
      <c r="LB89" s="273"/>
      <c r="LC89" s="277"/>
      <c r="LD89" s="272"/>
      <c r="LE89" s="272"/>
      <c r="LF89" s="272"/>
      <c r="LG89" s="278"/>
      <c r="LI89" s="269" t="str">
        <f aca="false">$B89</f>
        <v>Round of 32</v>
      </c>
      <c r="LJ89" s="271"/>
      <c r="LK89" s="271"/>
      <c r="LL89" s="272"/>
      <c r="LM89" s="275"/>
      <c r="LN89" s="276"/>
      <c r="LO89" s="273"/>
      <c r="LP89" s="277"/>
      <c r="LQ89" s="272"/>
      <c r="LR89" s="272"/>
      <c r="LS89" s="272"/>
      <c r="LT89" s="278"/>
      <c r="LV89" s="269" t="str">
        <f aca="false">$B89</f>
        <v>Round of 32</v>
      </c>
      <c r="LW89" s="271"/>
      <c r="LX89" s="271"/>
      <c r="LY89" s="272"/>
      <c r="LZ89" s="275"/>
      <c r="MA89" s="276"/>
      <c r="MB89" s="273"/>
      <c r="MC89" s="277"/>
      <c r="MD89" s="272"/>
      <c r="ME89" s="272"/>
      <c r="MF89" s="272"/>
      <c r="MG89" s="278"/>
    </row>
    <row r="90" s="135" customFormat="true" ht="15.75" hidden="false" customHeight="false" outlineLevel="0" collapsed="false">
      <c r="A90" s="252"/>
      <c r="B90" s="295" t="n">
        <f aca="false">IF(C90="","",INDEX(Groups!$C$7:$C$65,MATCH(C90,Groups!$D$7:$D$65,0)))</f>
        <v>10</v>
      </c>
      <c r="C90" s="280" t="str">
        <f aca="false">'World Cup'!$B$50</f>
        <v>Germany</v>
      </c>
      <c r="D90" s="296" t="n">
        <f aca="false">IF(E90="","",INDEX(Groups!$C$7:$C$65,MATCH(E90,Groups!$D$7:$D$65,0)))</f>
        <v>43</v>
      </c>
      <c r="E90" s="280" t="str">
        <f aca="false">'World Cup'!$C$50</f>
        <v>Scotland</v>
      </c>
      <c r="F90" s="282" t="n">
        <f aca="false">IF(AND('World Cup'!$B$51&lt;&gt;"",'World Cup'!$C$51&lt;&gt;""),'World Cup'!$B$51+IF(AND('World Cup'!$B$53&lt;&gt;"",'World Cup'!$C$53&lt;&gt;"",'World Cup'!$B$51='World Cup'!$C$51),'World Cup'!$B$53,0),"")</f>
        <v>3</v>
      </c>
      <c r="G90" s="283" t="n">
        <f aca="false">IF(AND('World Cup'!$B$51&lt;&gt;"",'World Cup'!$C$51&lt;&gt;""),'World Cup'!$C$51+IF(AND('World Cup'!$B$53&lt;&gt;"",'World Cup'!$C$53&lt;&gt;"",'World Cup'!$B$51='World Cup'!$C$51),'World Cup'!$C$53,0),"")</f>
        <v>0</v>
      </c>
      <c r="I90" s="297"/>
      <c r="J90" s="280" t="str">
        <f aca="false">IF(I90="","",VLOOKUP(I90,Language!$D$5:$E$100,2,0))</f>
        <v/>
      </c>
      <c r="K90" s="284"/>
      <c r="L90" s="280" t="str">
        <f aca="false">IF(K90="","",VLOOKUP(K90,Language!$D$5:$E$100,2,0))</f>
        <v/>
      </c>
      <c r="M90" s="298"/>
      <c r="N90" s="299"/>
      <c r="O90" s="300"/>
      <c r="P90" s="300"/>
      <c r="Q90" s="301" t="n">
        <f aca="false">COUNTIF(I$90:I$105,I90)+COUNTIF(K$90:K$105,I90)</f>
        <v>0</v>
      </c>
      <c r="R90" s="301" t="n">
        <f aca="false">COUNTIF(I$90:I$105,K90)+COUNTIF(K$90:K$105,K90)</f>
        <v>0</v>
      </c>
      <c r="S90" s="301"/>
      <c r="T90" s="302" t="str">
        <f aca="false">IF(OR(I90&lt;&gt;"",K90&lt;&gt;""),IF(Q90&lt;&gt;1,0,COUNTIF($B$90:$B$105,I90)+COUNTIF($D$90:$D$105,I90))+IF(R90&lt;&gt;1,0,COUNTIF($B$90:$B$105,K90)+COUNTIF($D$90:$D$105,K90)),"")</f>
        <v/>
      </c>
      <c r="V90" s="297"/>
      <c r="W90" s="280" t="str">
        <f aca="false">IF(V90="","",VLOOKUP(V90,Language!$D$5:$E$100,2,0))</f>
        <v/>
      </c>
      <c r="X90" s="284"/>
      <c r="Y90" s="280" t="str">
        <f aca="false">IF(X90="","",VLOOKUP(X90,Language!$D$5:$E$100,2,0))</f>
        <v/>
      </c>
      <c r="Z90" s="298"/>
      <c r="AA90" s="299"/>
      <c r="AB90" s="300"/>
      <c r="AC90" s="300"/>
      <c r="AD90" s="301" t="n">
        <f aca="false">COUNTIF(V$90:V$105,V90)+COUNTIF(X$90:X$105,V90)</f>
        <v>0</v>
      </c>
      <c r="AE90" s="301" t="n">
        <f aca="false">COUNTIF(V$90:V$105,X90)+COUNTIF(X$90:X$105,X90)</f>
        <v>0</v>
      </c>
      <c r="AF90" s="301"/>
      <c r="AG90" s="302" t="str">
        <f aca="false">IF(OR(V90&lt;&gt;"",X90&lt;&gt;""),IF(AD90&lt;&gt;1,0,COUNTIF($B$90:$B$105,V90)+COUNTIF($D$90:$D$105,V90))+IF(AE90&lt;&gt;1,0,COUNTIF($B$90:$B$105,X90)+COUNTIF($D$90:$D$105,X90)),"")</f>
        <v/>
      </c>
      <c r="AI90" s="297"/>
      <c r="AJ90" s="280" t="str">
        <f aca="false">IF(AI90="","",VLOOKUP(AI90,Language!$D$5:$E$100,2,0))</f>
        <v/>
      </c>
      <c r="AK90" s="284"/>
      <c r="AL90" s="280" t="str">
        <f aca="false">IF(AK90="","",VLOOKUP(AK90,Language!$D$5:$E$100,2,0))</f>
        <v/>
      </c>
      <c r="AM90" s="298"/>
      <c r="AN90" s="299"/>
      <c r="AO90" s="300"/>
      <c r="AP90" s="300"/>
      <c r="AQ90" s="301" t="n">
        <f aca="false">COUNTIF(AI$90:AI$105,AI90)+COUNTIF(AK$90:AK$105,AI90)</f>
        <v>0</v>
      </c>
      <c r="AR90" s="301" t="n">
        <f aca="false">COUNTIF(AI$90:AI$105,AK90)+COUNTIF(AK$90:AK$105,AK90)</f>
        <v>0</v>
      </c>
      <c r="AS90" s="301"/>
      <c r="AT90" s="302" t="str">
        <f aca="false">IF(OR(AI90&lt;&gt;"",AK90&lt;&gt;""),IF(AQ90&lt;&gt;1,0,COUNTIF($B$90:$B$105,AI90)+COUNTIF($D$90:$D$105,AI90))+IF(AR90&lt;&gt;1,0,COUNTIF($B$90:$B$105,AK90)+COUNTIF($D$90:$D$105,AK90)),"")</f>
        <v/>
      </c>
      <c r="AV90" s="297"/>
      <c r="AW90" s="280" t="str">
        <f aca="false">IF(AV90="","",VLOOKUP(AV90,Language!$D$5:$E$100,2,0))</f>
        <v/>
      </c>
      <c r="AX90" s="284"/>
      <c r="AY90" s="280" t="str">
        <f aca="false">IF(AX90="","",VLOOKUP(AX90,Language!$D$5:$E$100,2,0))</f>
        <v/>
      </c>
      <c r="AZ90" s="298"/>
      <c r="BA90" s="299"/>
      <c r="BB90" s="300"/>
      <c r="BC90" s="300"/>
      <c r="BD90" s="301" t="n">
        <f aca="false">COUNTIF(AV$90:AV$105,AV90)+COUNTIF(AX$90:AX$105,AV90)</f>
        <v>0</v>
      </c>
      <c r="BE90" s="301" t="n">
        <f aca="false">COUNTIF(AV$90:AV$105,AX90)+COUNTIF(AX$90:AX$105,AX90)</f>
        <v>0</v>
      </c>
      <c r="BF90" s="301"/>
      <c r="BG90" s="302" t="str">
        <f aca="false">IF(OR(AV90&lt;&gt;"",AX90&lt;&gt;""),IF(BD90&lt;&gt;1,0,COUNTIF($B$90:$B$105,AV90)+COUNTIF($D$90:$D$105,AV90))+IF(BE90&lt;&gt;1,0,COUNTIF($B$90:$B$105,AX90)+COUNTIF($D$90:$D$105,AX90)),"")</f>
        <v/>
      </c>
      <c r="BI90" s="297"/>
      <c r="BJ90" s="280" t="str">
        <f aca="false">IF(BI90="","",VLOOKUP(BI90,Language!$D$5:$E$100,2,0))</f>
        <v/>
      </c>
      <c r="BK90" s="284"/>
      <c r="BL90" s="280" t="str">
        <f aca="false">IF(BK90="","",VLOOKUP(BK90,Language!$D$5:$E$100,2,0))</f>
        <v/>
      </c>
      <c r="BM90" s="298"/>
      <c r="BN90" s="299"/>
      <c r="BO90" s="300"/>
      <c r="BP90" s="300"/>
      <c r="BQ90" s="301" t="n">
        <f aca="false">COUNTIF(BI$90:BI$105,BI90)+COUNTIF(BK$90:BK$105,BI90)</f>
        <v>0</v>
      </c>
      <c r="BR90" s="301" t="n">
        <f aca="false">COUNTIF(BI$90:BI$105,BK90)+COUNTIF(BK$90:BK$105,BK90)</f>
        <v>0</v>
      </c>
      <c r="BS90" s="301"/>
      <c r="BT90" s="302" t="str">
        <f aca="false">IF(OR(BI90&lt;&gt;"",BK90&lt;&gt;""),IF(BQ90&lt;&gt;1,0,COUNTIF($B$90:$B$105,BI90)+COUNTIF($D$90:$D$105,BI90))+IF(BR90&lt;&gt;1,0,COUNTIF($B$90:$B$105,BK90)+COUNTIF($D$90:$D$105,BK90)),"")</f>
        <v/>
      </c>
      <c r="BV90" s="297"/>
      <c r="BW90" s="280" t="str">
        <f aca="false">IF(BV90="","",VLOOKUP(BV90,Language!$D$5:$E$100,2,0))</f>
        <v/>
      </c>
      <c r="BX90" s="284"/>
      <c r="BY90" s="280" t="str">
        <f aca="false">IF(BX90="","",VLOOKUP(BX90,Language!$D$5:$E$100,2,0))</f>
        <v/>
      </c>
      <c r="BZ90" s="298"/>
      <c r="CA90" s="299"/>
      <c r="CB90" s="300"/>
      <c r="CC90" s="300"/>
      <c r="CD90" s="301" t="n">
        <f aca="false">COUNTIF(BV$90:BV$105,BV90)+COUNTIF(BX$90:BX$105,BV90)</f>
        <v>0</v>
      </c>
      <c r="CE90" s="301" t="n">
        <f aca="false">COUNTIF(BV$90:BV$105,BX90)+COUNTIF(BX$90:BX$105,BX90)</f>
        <v>0</v>
      </c>
      <c r="CF90" s="301"/>
      <c r="CG90" s="302" t="str">
        <f aca="false">IF(OR(BV90&lt;&gt;"",BX90&lt;&gt;""),IF(CD90&lt;&gt;1,0,COUNTIF($B$90:$B$105,BV90)+COUNTIF($D$90:$D$105,BV90))+IF(CE90&lt;&gt;1,0,COUNTIF($B$90:$B$105,BX90)+COUNTIF($D$90:$D$105,BX90)),"")</f>
        <v/>
      </c>
      <c r="CI90" s="297"/>
      <c r="CJ90" s="280" t="str">
        <f aca="false">IF(CI90="","",VLOOKUP(CI90,Language!$D$5:$E$100,2,0))</f>
        <v/>
      </c>
      <c r="CK90" s="284"/>
      <c r="CL90" s="280" t="str">
        <f aca="false">IF(CK90="","",VLOOKUP(CK90,Language!$D$5:$E$100,2,0))</f>
        <v/>
      </c>
      <c r="CM90" s="298"/>
      <c r="CN90" s="299"/>
      <c r="CO90" s="300"/>
      <c r="CP90" s="300"/>
      <c r="CQ90" s="301" t="n">
        <f aca="false">COUNTIF(CI$90:CI$105,CI90)+COUNTIF(CK$90:CK$105,CI90)</f>
        <v>0</v>
      </c>
      <c r="CR90" s="301" t="n">
        <f aca="false">COUNTIF(CI$90:CI$105,CK90)+COUNTIF(CK$90:CK$105,CK90)</f>
        <v>0</v>
      </c>
      <c r="CS90" s="301"/>
      <c r="CT90" s="302" t="str">
        <f aca="false">IF(OR(CI90&lt;&gt;"",CK90&lt;&gt;""),IF(CQ90&lt;&gt;1,0,COUNTIF($B$90:$B$105,CI90)+COUNTIF($D$90:$D$105,CI90))+IF(CR90&lt;&gt;1,0,COUNTIF($B$90:$B$105,CK90)+COUNTIF($D$90:$D$105,CK90)),"")</f>
        <v/>
      </c>
      <c r="CV90" s="297"/>
      <c r="CW90" s="280" t="str">
        <f aca="false">IF(CV90="","",VLOOKUP(CV90,Language!$D$5:$E$100,2,0))</f>
        <v/>
      </c>
      <c r="CX90" s="284"/>
      <c r="CY90" s="280" t="str">
        <f aca="false">IF(CX90="","",VLOOKUP(CX90,Language!$D$5:$E$100,2,0))</f>
        <v/>
      </c>
      <c r="CZ90" s="298"/>
      <c r="DA90" s="299"/>
      <c r="DB90" s="300"/>
      <c r="DC90" s="300"/>
      <c r="DD90" s="301" t="n">
        <f aca="false">COUNTIF(CV$90:CV$105,CV90)+COUNTIF(CX$90:CX$105,CV90)</f>
        <v>0</v>
      </c>
      <c r="DE90" s="301" t="n">
        <f aca="false">COUNTIF(CV$90:CV$105,CX90)+COUNTIF(CX$90:CX$105,CX90)</f>
        <v>0</v>
      </c>
      <c r="DF90" s="301"/>
      <c r="DG90" s="302" t="str">
        <f aca="false">IF(OR(CV90&lt;&gt;"",CX90&lt;&gt;""),IF(DD90&lt;&gt;1,0,COUNTIF($B$90:$B$105,CV90)+COUNTIF($D$90:$D$105,CV90))+IF(DE90&lt;&gt;1,0,COUNTIF($B$90:$B$105,CX90)+COUNTIF($D$90:$D$105,CX90)),"")</f>
        <v/>
      </c>
      <c r="DI90" s="297"/>
      <c r="DJ90" s="280" t="str">
        <f aca="false">IF(DI90="","",VLOOKUP(DI90,Language!$D$5:$E$100,2,0))</f>
        <v/>
      </c>
      <c r="DK90" s="284"/>
      <c r="DL90" s="280" t="str">
        <f aca="false">IF(DK90="","",VLOOKUP(DK90,Language!$D$5:$E$100,2,0))</f>
        <v/>
      </c>
      <c r="DM90" s="298"/>
      <c r="DN90" s="299"/>
      <c r="DO90" s="300"/>
      <c r="DP90" s="300"/>
      <c r="DQ90" s="301" t="n">
        <f aca="false">COUNTIF(DI$90:DI$105,DI90)+COUNTIF(DK$90:DK$105,DI90)</f>
        <v>0</v>
      </c>
      <c r="DR90" s="301" t="n">
        <f aca="false">COUNTIF(DI$90:DI$105,DK90)+COUNTIF(DK$90:DK$105,DK90)</f>
        <v>0</v>
      </c>
      <c r="DS90" s="301"/>
      <c r="DT90" s="302" t="str">
        <f aca="false">IF(OR(DI90&lt;&gt;"",DK90&lt;&gt;""),IF(DQ90&lt;&gt;1,0,COUNTIF($B$90:$B$105,DI90)+COUNTIF($D$90:$D$105,DI90))+IF(DR90&lt;&gt;1,0,COUNTIF($B$90:$B$105,DK90)+COUNTIF($D$90:$D$105,DK90)),"")</f>
        <v/>
      </c>
      <c r="DV90" s="297"/>
      <c r="DW90" s="280" t="str">
        <f aca="false">IF(DV90="","",VLOOKUP(DV90,Language!$D$5:$E$100,2,0))</f>
        <v/>
      </c>
      <c r="DX90" s="284"/>
      <c r="DY90" s="280" t="str">
        <f aca="false">IF(DX90="","",VLOOKUP(DX90,Language!$D$5:$E$100,2,0))</f>
        <v/>
      </c>
      <c r="DZ90" s="298"/>
      <c r="EA90" s="299"/>
      <c r="EB90" s="300"/>
      <c r="EC90" s="300"/>
      <c r="ED90" s="301" t="n">
        <f aca="false">COUNTIF(DV$90:DV$105,DV90)+COUNTIF(DX$90:DX$105,DV90)</f>
        <v>0</v>
      </c>
      <c r="EE90" s="301" t="n">
        <f aca="false">COUNTIF(DV$90:DV$105,DX90)+COUNTIF(DX$90:DX$105,DX90)</f>
        <v>0</v>
      </c>
      <c r="EF90" s="301"/>
      <c r="EG90" s="302" t="str">
        <f aca="false">IF(OR(DV90&lt;&gt;"",DX90&lt;&gt;""),IF(ED90&lt;&gt;1,0,COUNTIF($B$90:$B$105,DV90)+COUNTIF($D$90:$D$105,DV90))+IF(EE90&lt;&gt;1,0,COUNTIF($B$90:$B$105,DX90)+COUNTIF($D$90:$D$105,DX90)),"")</f>
        <v/>
      </c>
      <c r="EI90" s="297"/>
      <c r="EJ90" s="280" t="str">
        <f aca="false">IF(EI90="","",VLOOKUP(EI90,Language!$D$5:$E$100,2,0))</f>
        <v/>
      </c>
      <c r="EK90" s="284"/>
      <c r="EL90" s="280" t="str">
        <f aca="false">IF(EK90="","",VLOOKUP(EK90,Language!$D$5:$E$100,2,0))</f>
        <v/>
      </c>
      <c r="EM90" s="298"/>
      <c r="EN90" s="299"/>
      <c r="EO90" s="300"/>
      <c r="EP90" s="300"/>
      <c r="EQ90" s="301" t="n">
        <f aca="false">COUNTIF(EI$90:EI$105,EI90)+COUNTIF(EK$90:EK$105,EI90)</f>
        <v>0</v>
      </c>
      <c r="ER90" s="301" t="n">
        <f aca="false">COUNTIF(EI$90:EI$105,EK90)+COUNTIF(EK$90:EK$105,EK90)</f>
        <v>0</v>
      </c>
      <c r="ES90" s="301"/>
      <c r="ET90" s="302" t="str">
        <f aca="false">IF(OR(EI90&lt;&gt;"",EK90&lt;&gt;""),IF(EQ90&lt;&gt;1,0,COUNTIF($B$90:$B$105,EI90)+COUNTIF($D$90:$D$105,EI90))+IF(ER90&lt;&gt;1,0,COUNTIF($B$90:$B$105,EK90)+COUNTIF($D$90:$D$105,EK90)),"")</f>
        <v/>
      </c>
      <c r="EV90" s="297"/>
      <c r="EW90" s="280" t="str">
        <f aca="false">IF(EV90="","",VLOOKUP(EV90,Language!$D$5:$E$100,2,0))</f>
        <v/>
      </c>
      <c r="EX90" s="284"/>
      <c r="EY90" s="280" t="str">
        <f aca="false">IF(EX90="","",VLOOKUP(EX90,Language!$D$5:$E$100,2,0))</f>
        <v/>
      </c>
      <c r="EZ90" s="298"/>
      <c r="FA90" s="299"/>
      <c r="FB90" s="300"/>
      <c r="FC90" s="300"/>
      <c r="FD90" s="301" t="n">
        <f aca="false">COUNTIF(EV$90:EV$105,EV90)+COUNTIF(EX$90:EX$105,EV90)</f>
        <v>0</v>
      </c>
      <c r="FE90" s="301" t="n">
        <f aca="false">COUNTIF(EV$90:EV$105,EX90)+COUNTIF(EX$90:EX$105,EX90)</f>
        <v>0</v>
      </c>
      <c r="FF90" s="301"/>
      <c r="FG90" s="302" t="str">
        <f aca="false">IF(OR(EV90&lt;&gt;"",EX90&lt;&gt;""),IF(FD90&lt;&gt;1,0,COUNTIF($B$90:$B$105,EV90)+COUNTIF($D$90:$D$105,EV90))+IF(FE90&lt;&gt;1,0,COUNTIF($B$90:$B$105,EX90)+COUNTIF($D$90:$D$105,EX90)),"")</f>
        <v/>
      </c>
      <c r="FI90" s="297"/>
      <c r="FJ90" s="280" t="str">
        <f aca="false">IF(FI90="","",VLOOKUP(FI90,Language!$D$5:$E$100,2,0))</f>
        <v/>
      </c>
      <c r="FK90" s="284"/>
      <c r="FL90" s="280" t="str">
        <f aca="false">IF(FK90="","",VLOOKUP(FK90,Language!$D$5:$E$100,2,0))</f>
        <v/>
      </c>
      <c r="FM90" s="298"/>
      <c r="FN90" s="299"/>
      <c r="FO90" s="300"/>
      <c r="FP90" s="300"/>
      <c r="FQ90" s="301" t="n">
        <f aca="false">COUNTIF(FI$90:FI$105,FI90)+COUNTIF(FK$90:FK$105,FI90)</f>
        <v>0</v>
      </c>
      <c r="FR90" s="301" t="n">
        <f aca="false">COUNTIF(FI$90:FI$105,FK90)+COUNTIF(FK$90:FK$105,FK90)</f>
        <v>0</v>
      </c>
      <c r="FS90" s="301"/>
      <c r="FT90" s="302" t="str">
        <f aca="false">IF(OR(FI90&lt;&gt;"",FK90&lt;&gt;""),IF(FQ90&lt;&gt;1,0,COUNTIF($B$90:$B$105,FI90)+COUNTIF($D$90:$D$105,FI90))+IF(FR90&lt;&gt;1,0,COUNTIF($B$90:$B$105,FK90)+COUNTIF($D$90:$D$105,FK90)),"")</f>
        <v/>
      </c>
      <c r="FV90" s="297"/>
      <c r="FW90" s="280" t="str">
        <f aca="false">IF(FV90="","",VLOOKUP(FV90,Language!$D$5:$E$100,2,0))</f>
        <v/>
      </c>
      <c r="FX90" s="284"/>
      <c r="FY90" s="280" t="str">
        <f aca="false">IF(FX90="","",VLOOKUP(FX90,Language!$D$5:$E$100,2,0))</f>
        <v/>
      </c>
      <c r="FZ90" s="298"/>
      <c r="GA90" s="299"/>
      <c r="GB90" s="300"/>
      <c r="GC90" s="300"/>
      <c r="GD90" s="301" t="n">
        <f aca="false">COUNTIF(FV$90:FV$105,FV90)+COUNTIF(FX$90:FX$105,FV90)</f>
        <v>0</v>
      </c>
      <c r="GE90" s="301" t="n">
        <f aca="false">COUNTIF(FV$90:FV$105,FX90)+COUNTIF(FX$90:FX$105,FX90)</f>
        <v>0</v>
      </c>
      <c r="GF90" s="301"/>
      <c r="GG90" s="302" t="str">
        <f aca="false">IF(OR(FV90&lt;&gt;"",FX90&lt;&gt;""),IF(GD90&lt;&gt;1,0,COUNTIF($B$90:$B$105,FV90)+COUNTIF($D$90:$D$105,FV90))+IF(GE90&lt;&gt;1,0,COUNTIF($B$90:$B$105,FX90)+COUNTIF($D$90:$D$105,FX90)),"")</f>
        <v/>
      </c>
      <c r="GI90" s="297"/>
      <c r="GJ90" s="280" t="str">
        <f aca="false">IF(GI90="","",VLOOKUP(GI90,Language!$D$5:$E$100,2,0))</f>
        <v/>
      </c>
      <c r="GK90" s="284"/>
      <c r="GL90" s="280" t="str">
        <f aca="false">IF(GK90="","",VLOOKUP(GK90,Language!$D$5:$E$100,2,0))</f>
        <v/>
      </c>
      <c r="GM90" s="298"/>
      <c r="GN90" s="299"/>
      <c r="GO90" s="300"/>
      <c r="GP90" s="300"/>
      <c r="GQ90" s="301" t="n">
        <f aca="false">COUNTIF(GI$90:GI$105,GI90)+COUNTIF(GK$90:GK$105,GI90)</f>
        <v>0</v>
      </c>
      <c r="GR90" s="301" t="n">
        <f aca="false">COUNTIF(GI$90:GI$105,GK90)+COUNTIF(GK$90:GK$105,GK90)</f>
        <v>0</v>
      </c>
      <c r="GS90" s="301"/>
      <c r="GT90" s="302" t="str">
        <f aca="false">IF(OR(GI90&lt;&gt;"",GK90&lt;&gt;""),IF(GQ90&lt;&gt;1,0,COUNTIF($B$90:$B$105,GI90)+COUNTIF($D$90:$D$105,GI90))+IF(GR90&lt;&gt;1,0,COUNTIF($B$90:$B$105,GK90)+COUNTIF($D$90:$D$105,GK90)),"")</f>
        <v/>
      </c>
      <c r="GV90" s="297"/>
      <c r="GW90" s="280" t="str">
        <f aca="false">IF(GV90="","",VLOOKUP(GV90,Language!$D$5:$E$100,2,0))</f>
        <v/>
      </c>
      <c r="GX90" s="284"/>
      <c r="GY90" s="280" t="str">
        <f aca="false">IF(GX90="","",VLOOKUP(GX90,Language!$D$5:$E$100,2,0))</f>
        <v/>
      </c>
      <c r="GZ90" s="298"/>
      <c r="HA90" s="299"/>
      <c r="HB90" s="300"/>
      <c r="HC90" s="300"/>
      <c r="HD90" s="301" t="n">
        <f aca="false">COUNTIF(GV$90:GV$105,GV90)+COUNTIF(GX$90:GX$105,GV90)</f>
        <v>0</v>
      </c>
      <c r="HE90" s="301" t="n">
        <f aca="false">COUNTIF(GV$90:GV$105,GX90)+COUNTIF(GX$90:GX$105,GX90)</f>
        <v>0</v>
      </c>
      <c r="HF90" s="301"/>
      <c r="HG90" s="302" t="str">
        <f aca="false">IF(OR(GV90&lt;&gt;"",GX90&lt;&gt;""),IF(HD90&lt;&gt;1,0,COUNTIF($B$90:$B$105,GV90)+COUNTIF($D$90:$D$105,GV90))+IF(HE90&lt;&gt;1,0,COUNTIF($B$90:$B$105,GX90)+COUNTIF($D$90:$D$105,GX90)),"")</f>
        <v/>
      </c>
      <c r="HI90" s="297"/>
      <c r="HJ90" s="280" t="str">
        <f aca="false">IF(HI90="","",VLOOKUP(HI90,Language!$D$5:$E$100,2,0))</f>
        <v/>
      </c>
      <c r="HK90" s="284"/>
      <c r="HL90" s="280" t="str">
        <f aca="false">IF(HK90="","",VLOOKUP(HK90,Language!$D$5:$E$100,2,0))</f>
        <v/>
      </c>
      <c r="HM90" s="298"/>
      <c r="HN90" s="299"/>
      <c r="HO90" s="300"/>
      <c r="HP90" s="300"/>
      <c r="HQ90" s="301" t="n">
        <f aca="false">COUNTIF(HI$90:HI$105,HI90)+COUNTIF(HK$90:HK$105,HI90)</f>
        <v>0</v>
      </c>
      <c r="HR90" s="301" t="n">
        <f aca="false">COUNTIF(HI$90:HI$105,HK90)+COUNTIF(HK$90:HK$105,HK90)</f>
        <v>0</v>
      </c>
      <c r="HS90" s="301"/>
      <c r="HT90" s="302" t="str">
        <f aca="false">IF(OR(HI90&lt;&gt;"",HK90&lt;&gt;""),IF(HQ90&lt;&gt;1,0,COUNTIF($B$90:$B$105,HI90)+COUNTIF($D$90:$D$105,HI90))+IF(HR90&lt;&gt;1,0,COUNTIF($B$90:$B$105,HK90)+COUNTIF($D$90:$D$105,HK90)),"")</f>
        <v/>
      </c>
      <c r="HV90" s="297"/>
      <c r="HW90" s="280" t="str">
        <f aca="false">IF(HV90="","",VLOOKUP(HV90,Language!$D$5:$E$100,2,0))</f>
        <v/>
      </c>
      <c r="HX90" s="284"/>
      <c r="HY90" s="280" t="str">
        <f aca="false">IF(HX90="","",VLOOKUP(HX90,Language!$D$5:$E$100,2,0))</f>
        <v/>
      </c>
      <c r="HZ90" s="298"/>
      <c r="IA90" s="299"/>
      <c r="IB90" s="300"/>
      <c r="IC90" s="300"/>
      <c r="ID90" s="301" t="n">
        <f aca="false">COUNTIF(HV$90:HV$105,HV90)+COUNTIF(HX$90:HX$105,HV90)</f>
        <v>0</v>
      </c>
      <c r="IE90" s="301" t="n">
        <f aca="false">COUNTIF(HV$90:HV$105,HX90)+COUNTIF(HX$90:HX$105,HX90)</f>
        <v>0</v>
      </c>
      <c r="IF90" s="301"/>
      <c r="IG90" s="302" t="str">
        <f aca="false">IF(OR(HV90&lt;&gt;"",HX90&lt;&gt;""),IF(ID90&lt;&gt;1,0,COUNTIF($B$90:$B$105,HV90)+COUNTIF($D$90:$D$105,HV90))+IF(IE90&lt;&gt;1,0,COUNTIF($B$90:$B$105,HX90)+COUNTIF($D$90:$D$105,HX90)),"")</f>
        <v/>
      </c>
      <c r="II90" s="297"/>
      <c r="IJ90" s="280" t="str">
        <f aca="false">IF(II90="","",VLOOKUP(II90,Language!$D$5:$E$100,2,0))</f>
        <v/>
      </c>
      <c r="IK90" s="284"/>
      <c r="IL90" s="280" t="str">
        <f aca="false">IF(IK90="","",VLOOKUP(IK90,Language!$D$5:$E$100,2,0))</f>
        <v/>
      </c>
      <c r="IM90" s="298"/>
      <c r="IN90" s="299"/>
      <c r="IO90" s="300"/>
      <c r="IP90" s="300"/>
      <c r="IQ90" s="301" t="n">
        <f aca="false">COUNTIF(II$90:II$105,II90)+COUNTIF(IK$90:IK$105,II90)</f>
        <v>0</v>
      </c>
      <c r="IR90" s="301" t="n">
        <f aca="false">COUNTIF(II$90:II$105,IK90)+COUNTIF(IK$90:IK$105,IK90)</f>
        <v>0</v>
      </c>
      <c r="IS90" s="301"/>
      <c r="IT90" s="302" t="str">
        <f aca="false">IF(OR(II90&lt;&gt;"",IK90&lt;&gt;""),IF(IQ90&lt;&gt;1,0,COUNTIF($B$90:$B$105,II90)+COUNTIF($D$90:$D$105,II90))+IF(IR90&lt;&gt;1,0,COUNTIF($B$90:$B$105,IK90)+COUNTIF($D$90:$D$105,IK90)),"")</f>
        <v/>
      </c>
      <c r="IV90" s="297"/>
      <c r="IW90" s="280" t="str">
        <f aca="false">IF(IV90="","",VLOOKUP(IV90,Language!$D$5:$E$100,2,0))</f>
        <v/>
      </c>
      <c r="IX90" s="284"/>
      <c r="IY90" s="280" t="str">
        <f aca="false">IF(IX90="","",VLOOKUP(IX90,Language!$D$5:$E$100,2,0))</f>
        <v/>
      </c>
      <c r="IZ90" s="298"/>
      <c r="JA90" s="299"/>
      <c r="JB90" s="300"/>
      <c r="JC90" s="300"/>
      <c r="JD90" s="301" t="n">
        <f aca="false">COUNTIF(IV$90:IV$105,IV90)+COUNTIF(IX$90:IX$105,IV90)</f>
        <v>0</v>
      </c>
      <c r="JE90" s="301" t="n">
        <f aca="false">COUNTIF(IV$90:IV$105,IX90)+COUNTIF(IX$90:IX$105,IX90)</f>
        <v>0</v>
      </c>
      <c r="JF90" s="301"/>
      <c r="JG90" s="302" t="str">
        <f aca="false">IF(OR(IV90&lt;&gt;"",IX90&lt;&gt;""),IF(JD90&lt;&gt;1,0,COUNTIF($B$90:$B$105,IV90)+COUNTIF($D$90:$D$105,IV90))+IF(JE90&lt;&gt;1,0,COUNTIF($B$90:$B$105,IX90)+COUNTIF($D$90:$D$105,IX90)),"")</f>
        <v/>
      </c>
      <c r="JI90" s="297"/>
      <c r="JJ90" s="280" t="str">
        <f aca="false">IF(JI90="","",VLOOKUP(JI90,Language!$D$5:$E$100,2,0))</f>
        <v/>
      </c>
      <c r="JK90" s="284"/>
      <c r="JL90" s="280" t="str">
        <f aca="false">IF(JK90="","",VLOOKUP(JK90,Language!$D$5:$E$100,2,0))</f>
        <v/>
      </c>
      <c r="JM90" s="298"/>
      <c r="JN90" s="299"/>
      <c r="JO90" s="300"/>
      <c r="JP90" s="300"/>
      <c r="JQ90" s="301" t="n">
        <f aca="false">COUNTIF(JI$90:JI$105,JI90)+COUNTIF(JK$90:JK$105,JI90)</f>
        <v>0</v>
      </c>
      <c r="JR90" s="301" t="n">
        <f aca="false">COUNTIF(JI$90:JI$105,JK90)+COUNTIF(JK$90:JK$105,JK90)</f>
        <v>0</v>
      </c>
      <c r="JS90" s="301"/>
      <c r="JT90" s="302" t="str">
        <f aca="false">IF(OR(JI90&lt;&gt;"",JK90&lt;&gt;""),IF(JQ90&lt;&gt;1,0,COUNTIF($B$90:$B$105,JI90)+COUNTIF($D$90:$D$105,JI90))+IF(JR90&lt;&gt;1,0,COUNTIF($B$90:$B$105,JK90)+COUNTIF($D$90:$D$105,JK90)),"")</f>
        <v/>
      </c>
      <c r="JV90" s="297"/>
      <c r="JW90" s="280" t="str">
        <f aca="false">IF(JV90="","",VLOOKUP(JV90,Language!$D$5:$E$100,2,0))</f>
        <v/>
      </c>
      <c r="JX90" s="284"/>
      <c r="JY90" s="280" t="str">
        <f aca="false">IF(JX90="","",VLOOKUP(JX90,Language!$D$5:$E$100,2,0))</f>
        <v/>
      </c>
      <c r="JZ90" s="298"/>
      <c r="KA90" s="299"/>
      <c r="KB90" s="300"/>
      <c r="KC90" s="300"/>
      <c r="KD90" s="301" t="n">
        <f aca="false">COUNTIF(JV$90:JV$105,JV90)+COUNTIF(JX$90:JX$105,JV90)</f>
        <v>0</v>
      </c>
      <c r="KE90" s="301" t="n">
        <f aca="false">COUNTIF(JV$90:JV$105,JX90)+COUNTIF(JX$90:JX$105,JX90)</f>
        <v>0</v>
      </c>
      <c r="KF90" s="301"/>
      <c r="KG90" s="302" t="str">
        <f aca="false">IF(OR(JV90&lt;&gt;"",JX90&lt;&gt;""),IF(KD90&lt;&gt;1,0,COUNTIF($B$90:$B$105,JV90)+COUNTIF($D$90:$D$105,JV90))+IF(KE90&lt;&gt;1,0,COUNTIF($B$90:$B$105,JX90)+COUNTIF($D$90:$D$105,JX90)),"")</f>
        <v/>
      </c>
      <c r="KI90" s="297"/>
      <c r="KJ90" s="280" t="str">
        <f aca="false">IF(KI90="","",VLOOKUP(KI90,Language!$D$5:$E$100,2,0))</f>
        <v/>
      </c>
      <c r="KK90" s="284"/>
      <c r="KL90" s="280" t="str">
        <f aca="false">IF(KK90="","",VLOOKUP(KK90,Language!$D$5:$E$100,2,0))</f>
        <v/>
      </c>
      <c r="KM90" s="298"/>
      <c r="KN90" s="299"/>
      <c r="KO90" s="300"/>
      <c r="KP90" s="300"/>
      <c r="KQ90" s="301" t="n">
        <f aca="false">COUNTIF(KI$90:KI$105,KI90)+COUNTIF(KK$90:KK$105,KI90)</f>
        <v>0</v>
      </c>
      <c r="KR90" s="301" t="n">
        <f aca="false">COUNTIF(KI$90:KI$105,KK90)+COUNTIF(KK$90:KK$105,KK90)</f>
        <v>0</v>
      </c>
      <c r="KS90" s="301"/>
      <c r="KT90" s="302" t="str">
        <f aca="false">IF(OR(KI90&lt;&gt;"",KK90&lt;&gt;""),IF(KQ90&lt;&gt;1,0,COUNTIF($B$90:$B$105,KI90)+COUNTIF($D$90:$D$105,KI90))+IF(KR90&lt;&gt;1,0,COUNTIF($B$90:$B$105,KK90)+COUNTIF($D$90:$D$105,KK90)),"")</f>
        <v/>
      </c>
      <c r="KV90" s="297"/>
      <c r="KW90" s="280" t="str">
        <f aca="false">IF(KV90="","",VLOOKUP(KV90,Language!$D$5:$E$100,2,0))</f>
        <v/>
      </c>
      <c r="KX90" s="284"/>
      <c r="KY90" s="280" t="str">
        <f aca="false">IF(KX90="","",VLOOKUP(KX90,Language!$D$5:$E$100,2,0))</f>
        <v/>
      </c>
      <c r="KZ90" s="298"/>
      <c r="LA90" s="299"/>
      <c r="LB90" s="300"/>
      <c r="LC90" s="300"/>
      <c r="LD90" s="301" t="n">
        <f aca="false">COUNTIF(KV$90:KV$105,KV90)+COUNTIF(KX$90:KX$105,KV90)</f>
        <v>0</v>
      </c>
      <c r="LE90" s="301" t="n">
        <f aca="false">COUNTIF(KV$90:KV$105,KX90)+COUNTIF(KX$90:KX$105,KX90)</f>
        <v>0</v>
      </c>
      <c r="LF90" s="301"/>
      <c r="LG90" s="302" t="str">
        <f aca="false">IF(OR(KV90&lt;&gt;"",KX90&lt;&gt;""),IF(LD90&lt;&gt;1,0,COUNTIF($B$90:$B$105,KV90)+COUNTIF($D$90:$D$105,KV90))+IF(LE90&lt;&gt;1,0,COUNTIF($B$90:$B$105,KX90)+COUNTIF($D$90:$D$105,KX90)),"")</f>
        <v/>
      </c>
      <c r="LI90" s="297"/>
      <c r="LJ90" s="280" t="str">
        <f aca="false">IF(LI90="","",VLOOKUP(LI90,Language!$D$5:$E$100,2,0))</f>
        <v/>
      </c>
      <c r="LK90" s="284"/>
      <c r="LL90" s="280" t="str">
        <f aca="false">IF(LK90="","",VLOOKUP(LK90,Language!$D$5:$E$100,2,0))</f>
        <v/>
      </c>
      <c r="LM90" s="298"/>
      <c r="LN90" s="299"/>
      <c r="LO90" s="300"/>
      <c r="LP90" s="300"/>
      <c r="LQ90" s="301" t="n">
        <f aca="false">COUNTIF(LI$90:LI$105,LI90)+COUNTIF(LK$90:LK$105,LI90)</f>
        <v>0</v>
      </c>
      <c r="LR90" s="301" t="n">
        <f aca="false">COUNTIF(LI$90:LI$105,LK90)+COUNTIF(LK$90:LK$105,LK90)</f>
        <v>0</v>
      </c>
      <c r="LS90" s="301"/>
      <c r="LT90" s="302" t="str">
        <f aca="false">IF(OR(LI90&lt;&gt;"",LK90&lt;&gt;""),IF(LQ90&lt;&gt;1,0,COUNTIF($B$90:$B$105,LI90)+COUNTIF($D$90:$D$105,LI90))+IF(LR90&lt;&gt;1,0,COUNTIF($B$90:$B$105,LK90)+COUNTIF($D$90:$D$105,LK90)),"")</f>
        <v/>
      </c>
      <c r="LV90" s="297"/>
      <c r="LW90" s="280" t="str">
        <f aca="false">IF(LV90="","",VLOOKUP(LV90,Language!$D$5:$E$100,2,0))</f>
        <v/>
      </c>
      <c r="LX90" s="284"/>
      <c r="LY90" s="280" t="str">
        <f aca="false">IF(LX90="","",VLOOKUP(LX90,Language!$D$5:$E$100,2,0))</f>
        <v/>
      </c>
      <c r="LZ90" s="298"/>
      <c r="MA90" s="299"/>
      <c r="MB90" s="300"/>
      <c r="MC90" s="300"/>
      <c r="MD90" s="301" t="n">
        <f aca="false">COUNTIF(LV$90:LV$105,LV90)+COUNTIF(LX$90:LX$105,LV90)</f>
        <v>0</v>
      </c>
      <c r="ME90" s="301" t="n">
        <f aca="false">COUNTIF(LV$90:LV$105,LX90)+COUNTIF(LX$90:LX$105,LX90)</f>
        <v>0</v>
      </c>
      <c r="MF90" s="301"/>
      <c r="MG90" s="302" t="str">
        <f aca="false">IF(OR(LV90&lt;&gt;"",LX90&lt;&gt;""),IF(MD90&lt;&gt;1,0,COUNTIF($B$90:$B$105,LV90)+COUNTIF($D$90:$D$105,LV90))+IF(ME90&lt;&gt;1,0,COUNTIF($B$90:$B$105,LX90)+COUNTIF($D$90:$D$105,LX90)),"")</f>
        <v/>
      </c>
    </row>
    <row r="91" s="135" customFormat="true" ht="15.75" hidden="false" customHeight="false" outlineLevel="0" collapsed="false">
      <c r="A91" s="252"/>
      <c r="B91" s="295" t="n">
        <f aca="false">IF(C91="","",INDEX(Groups!$C$7:$C$65,MATCH(C91,Groups!$D$7:$D$65,0)))</f>
        <v>1</v>
      </c>
      <c r="C91" s="280" t="str">
        <f aca="false">'World Cup'!$E$50</f>
        <v>France</v>
      </c>
      <c r="D91" s="296" t="n">
        <f aca="false">IF(E91="","",INDEX(Groups!$C$7:$C$65,MATCH(E91,Groups!$D$7:$D$65,0)))</f>
        <v>18</v>
      </c>
      <c r="E91" s="280" t="str">
        <f aca="false">'World Cup'!$F$50</f>
        <v>Japan</v>
      </c>
      <c r="F91" s="282" t="n">
        <f aca="false">IF(AND('World Cup'!$E$51&lt;&gt;"",'World Cup'!$F$51&lt;&gt;""),'World Cup'!$E$51+IF(AND('World Cup'!$E$53&lt;&gt;"",'World Cup'!$F$53&lt;&gt;"",'World Cup'!$E$51='World Cup'!$F$51),'World Cup'!$E$53,0),"")</f>
        <v>2</v>
      </c>
      <c r="G91" s="283" t="n">
        <f aca="false">IF(AND('World Cup'!$E$51&lt;&gt;"",'World Cup'!$F$51&lt;&gt;""),'World Cup'!$F$51+IF(AND('World Cup'!$E$53&lt;&gt;"",'World Cup'!$F$53&lt;&gt;"",'World Cup'!$E$51='World Cup'!$F$51),'World Cup'!$F$53,0),"")</f>
        <v>0</v>
      </c>
      <c r="I91" s="297"/>
      <c r="J91" s="280" t="str">
        <f aca="false">IF(I91="","",VLOOKUP(I91,Language!$D$5:$E$100,2,0))</f>
        <v/>
      </c>
      <c r="K91" s="284"/>
      <c r="L91" s="280" t="str">
        <f aca="false">IF(K91="","",VLOOKUP(K91,Language!$D$5:$E$100,2,0))</f>
        <v/>
      </c>
      <c r="M91" s="303"/>
      <c r="N91" s="304"/>
      <c r="O91" s="305"/>
      <c r="P91" s="305"/>
      <c r="Q91" s="306" t="n">
        <f aca="false">COUNTIF(I$90:I$105,I91)+COUNTIF(K$90:K$105,I91)</f>
        <v>0</v>
      </c>
      <c r="R91" s="306" t="n">
        <f aca="false">COUNTIF(I$90:I$105,K91)+COUNTIF(K$90:K$105,K91)</f>
        <v>0</v>
      </c>
      <c r="S91" s="306"/>
      <c r="T91" s="302" t="str">
        <f aca="false">IF(OR(I91&lt;&gt;"",K91&lt;&gt;""),IF(Q91&lt;&gt;1,0,COUNTIF($B$90:$B$105,I91)+COUNTIF($D$90:$D$105,I91))+IF(R91&lt;&gt;1,0,COUNTIF($B$90:$B$105,K91)+COUNTIF($D$90:$D$105,K91)),"")</f>
        <v/>
      </c>
      <c r="V91" s="297"/>
      <c r="W91" s="280" t="str">
        <f aca="false">IF(V91="","",VLOOKUP(V91,Language!$D$5:$E$100,2,0))</f>
        <v/>
      </c>
      <c r="X91" s="284"/>
      <c r="Y91" s="280" t="str">
        <f aca="false">IF(X91="","",VLOOKUP(X91,Language!$D$5:$E$100,2,0))</f>
        <v/>
      </c>
      <c r="Z91" s="303"/>
      <c r="AA91" s="304"/>
      <c r="AB91" s="305"/>
      <c r="AC91" s="305"/>
      <c r="AD91" s="306" t="n">
        <f aca="false">COUNTIF(V$90:V$105,V91)+COUNTIF(X$90:X$105,V91)</f>
        <v>0</v>
      </c>
      <c r="AE91" s="306" t="n">
        <f aca="false">COUNTIF(V$90:V$105,X91)+COUNTIF(X$90:X$105,X91)</f>
        <v>0</v>
      </c>
      <c r="AF91" s="306"/>
      <c r="AG91" s="302" t="str">
        <f aca="false">IF(OR(V91&lt;&gt;"",X91&lt;&gt;""),IF(AD91&lt;&gt;1,0,COUNTIF($B$90:$B$105,V91)+COUNTIF($D$90:$D$105,V91))+IF(AE91&lt;&gt;1,0,COUNTIF($B$90:$B$105,X91)+COUNTIF($D$90:$D$105,X91)),"")</f>
        <v/>
      </c>
      <c r="AI91" s="297"/>
      <c r="AJ91" s="280" t="str">
        <f aca="false">IF(AI91="","",VLOOKUP(AI91,Language!$D$5:$E$100,2,0))</f>
        <v/>
      </c>
      <c r="AK91" s="284"/>
      <c r="AL91" s="280" t="str">
        <f aca="false">IF(AK91="","",VLOOKUP(AK91,Language!$D$5:$E$100,2,0))</f>
        <v/>
      </c>
      <c r="AM91" s="303"/>
      <c r="AN91" s="304"/>
      <c r="AO91" s="305"/>
      <c r="AP91" s="305"/>
      <c r="AQ91" s="306" t="n">
        <f aca="false">COUNTIF(AI$90:AI$105,AI91)+COUNTIF(AK$90:AK$105,AI91)</f>
        <v>0</v>
      </c>
      <c r="AR91" s="306" t="n">
        <f aca="false">COUNTIF(AI$90:AI$105,AK91)+COUNTIF(AK$90:AK$105,AK91)</f>
        <v>0</v>
      </c>
      <c r="AS91" s="306"/>
      <c r="AT91" s="302" t="str">
        <f aca="false">IF(OR(AI91&lt;&gt;"",AK91&lt;&gt;""),IF(AQ91&lt;&gt;1,0,COUNTIF($B$90:$B$105,AI91)+COUNTIF($D$90:$D$105,AI91))+IF(AR91&lt;&gt;1,0,COUNTIF($B$90:$B$105,AK91)+COUNTIF($D$90:$D$105,AK91)),"")</f>
        <v/>
      </c>
      <c r="AV91" s="297"/>
      <c r="AW91" s="280" t="str">
        <f aca="false">IF(AV91="","",VLOOKUP(AV91,Language!$D$5:$E$100,2,0))</f>
        <v/>
      </c>
      <c r="AX91" s="284"/>
      <c r="AY91" s="280" t="str">
        <f aca="false">IF(AX91="","",VLOOKUP(AX91,Language!$D$5:$E$100,2,0))</f>
        <v/>
      </c>
      <c r="AZ91" s="303"/>
      <c r="BA91" s="304"/>
      <c r="BB91" s="305"/>
      <c r="BC91" s="305"/>
      <c r="BD91" s="306" t="n">
        <f aca="false">COUNTIF(AV$90:AV$105,AV91)+COUNTIF(AX$90:AX$105,AV91)</f>
        <v>0</v>
      </c>
      <c r="BE91" s="306" t="n">
        <f aca="false">COUNTIF(AV$90:AV$105,AX91)+COUNTIF(AX$90:AX$105,AX91)</f>
        <v>0</v>
      </c>
      <c r="BF91" s="306"/>
      <c r="BG91" s="302" t="str">
        <f aca="false">IF(OR(AV91&lt;&gt;"",AX91&lt;&gt;""),IF(BD91&lt;&gt;1,0,COUNTIF($B$90:$B$105,AV91)+COUNTIF($D$90:$D$105,AV91))+IF(BE91&lt;&gt;1,0,COUNTIF($B$90:$B$105,AX91)+COUNTIF($D$90:$D$105,AX91)),"")</f>
        <v/>
      </c>
      <c r="BI91" s="297"/>
      <c r="BJ91" s="280" t="str">
        <f aca="false">IF(BI91="","",VLOOKUP(BI91,Language!$D$5:$E$100,2,0))</f>
        <v/>
      </c>
      <c r="BK91" s="284"/>
      <c r="BL91" s="280" t="str">
        <f aca="false">IF(BK91="","",VLOOKUP(BK91,Language!$D$5:$E$100,2,0))</f>
        <v/>
      </c>
      <c r="BM91" s="303"/>
      <c r="BN91" s="304"/>
      <c r="BO91" s="305"/>
      <c r="BP91" s="305"/>
      <c r="BQ91" s="306" t="n">
        <f aca="false">COUNTIF(BI$90:BI$105,BI91)+COUNTIF(BK$90:BK$105,BI91)</f>
        <v>0</v>
      </c>
      <c r="BR91" s="306" t="n">
        <f aca="false">COUNTIF(BI$90:BI$105,BK91)+COUNTIF(BK$90:BK$105,BK91)</f>
        <v>0</v>
      </c>
      <c r="BS91" s="306"/>
      <c r="BT91" s="302" t="str">
        <f aca="false">IF(OR(BI91&lt;&gt;"",BK91&lt;&gt;""),IF(BQ91&lt;&gt;1,0,COUNTIF($B$90:$B$105,BI91)+COUNTIF($D$90:$D$105,BI91))+IF(BR91&lt;&gt;1,0,COUNTIF($B$90:$B$105,BK91)+COUNTIF($D$90:$D$105,BK91)),"")</f>
        <v/>
      </c>
      <c r="BV91" s="297"/>
      <c r="BW91" s="280" t="str">
        <f aca="false">IF(BV91="","",VLOOKUP(BV91,Language!$D$5:$E$100,2,0))</f>
        <v/>
      </c>
      <c r="BX91" s="284"/>
      <c r="BY91" s="280" t="str">
        <f aca="false">IF(BX91="","",VLOOKUP(BX91,Language!$D$5:$E$100,2,0))</f>
        <v/>
      </c>
      <c r="BZ91" s="303"/>
      <c r="CA91" s="304"/>
      <c r="CB91" s="305"/>
      <c r="CC91" s="305"/>
      <c r="CD91" s="306" t="n">
        <f aca="false">COUNTIF(BV$90:BV$105,BV91)+COUNTIF(BX$90:BX$105,BV91)</f>
        <v>0</v>
      </c>
      <c r="CE91" s="306" t="n">
        <f aca="false">COUNTIF(BV$90:BV$105,BX91)+COUNTIF(BX$90:BX$105,BX91)</f>
        <v>0</v>
      </c>
      <c r="CF91" s="306"/>
      <c r="CG91" s="302" t="str">
        <f aca="false">IF(OR(BV91&lt;&gt;"",BX91&lt;&gt;""),IF(CD91&lt;&gt;1,0,COUNTIF($B$90:$B$105,BV91)+COUNTIF($D$90:$D$105,BV91))+IF(CE91&lt;&gt;1,0,COUNTIF($B$90:$B$105,BX91)+COUNTIF($D$90:$D$105,BX91)),"")</f>
        <v/>
      </c>
      <c r="CI91" s="297"/>
      <c r="CJ91" s="280" t="str">
        <f aca="false">IF(CI91="","",VLOOKUP(CI91,Language!$D$5:$E$100,2,0))</f>
        <v/>
      </c>
      <c r="CK91" s="284"/>
      <c r="CL91" s="280" t="str">
        <f aca="false">IF(CK91="","",VLOOKUP(CK91,Language!$D$5:$E$100,2,0))</f>
        <v/>
      </c>
      <c r="CM91" s="303"/>
      <c r="CN91" s="304"/>
      <c r="CO91" s="305"/>
      <c r="CP91" s="305"/>
      <c r="CQ91" s="306" t="n">
        <f aca="false">COUNTIF(CI$90:CI$105,CI91)+COUNTIF(CK$90:CK$105,CI91)</f>
        <v>0</v>
      </c>
      <c r="CR91" s="306" t="n">
        <f aca="false">COUNTIF(CI$90:CI$105,CK91)+COUNTIF(CK$90:CK$105,CK91)</f>
        <v>0</v>
      </c>
      <c r="CS91" s="306"/>
      <c r="CT91" s="302" t="str">
        <f aca="false">IF(OR(CI91&lt;&gt;"",CK91&lt;&gt;""),IF(CQ91&lt;&gt;1,0,COUNTIF($B$90:$B$105,CI91)+COUNTIF($D$90:$D$105,CI91))+IF(CR91&lt;&gt;1,0,COUNTIF($B$90:$B$105,CK91)+COUNTIF($D$90:$D$105,CK91)),"")</f>
        <v/>
      </c>
      <c r="CV91" s="297"/>
      <c r="CW91" s="280" t="str">
        <f aca="false">IF(CV91="","",VLOOKUP(CV91,Language!$D$5:$E$100,2,0))</f>
        <v/>
      </c>
      <c r="CX91" s="284"/>
      <c r="CY91" s="280" t="str">
        <f aca="false">IF(CX91="","",VLOOKUP(CX91,Language!$D$5:$E$100,2,0))</f>
        <v/>
      </c>
      <c r="CZ91" s="303"/>
      <c r="DA91" s="304"/>
      <c r="DB91" s="305"/>
      <c r="DC91" s="305"/>
      <c r="DD91" s="306" t="n">
        <f aca="false">COUNTIF(CV$90:CV$105,CV91)+COUNTIF(CX$90:CX$105,CV91)</f>
        <v>0</v>
      </c>
      <c r="DE91" s="306" t="n">
        <f aca="false">COUNTIF(CV$90:CV$105,CX91)+COUNTIF(CX$90:CX$105,CX91)</f>
        <v>0</v>
      </c>
      <c r="DF91" s="306"/>
      <c r="DG91" s="302" t="str">
        <f aca="false">IF(OR(CV91&lt;&gt;"",CX91&lt;&gt;""),IF(DD91&lt;&gt;1,0,COUNTIF($B$90:$B$105,CV91)+COUNTIF($D$90:$D$105,CV91))+IF(DE91&lt;&gt;1,0,COUNTIF($B$90:$B$105,CX91)+COUNTIF($D$90:$D$105,CX91)),"")</f>
        <v/>
      </c>
      <c r="DI91" s="297"/>
      <c r="DJ91" s="280" t="str">
        <f aca="false">IF(DI91="","",VLOOKUP(DI91,Language!$D$5:$E$100,2,0))</f>
        <v/>
      </c>
      <c r="DK91" s="284"/>
      <c r="DL91" s="280" t="str">
        <f aca="false">IF(DK91="","",VLOOKUP(DK91,Language!$D$5:$E$100,2,0))</f>
        <v/>
      </c>
      <c r="DM91" s="303"/>
      <c r="DN91" s="304"/>
      <c r="DO91" s="305"/>
      <c r="DP91" s="305"/>
      <c r="DQ91" s="306" t="n">
        <f aca="false">COUNTIF(DI$90:DI$105,DI91)+COUNTIF(DK$90:DK$105,DI91)</f>
        <v>0</v>
      </c>
      <c r="DR91" s="306" t="n">
        <f aca="false">COUNTIF(DI$90:DI$105,DK91)+COUNTIF(DK$90:DK$105,DK91)</f>
        <v>0</v>
      </c>
      <c r="DS91" s="306"/>
      <c r="DT91" s="302" t="str">
        <f aca="false">IF(OR(DI91&lt;&gt;"",DK91&lt;&gt;""),IF(DQ91&lt;&gt;1,0,COUNTIF($B$90:$B$105,DI91)+COUNTIF($D$90:$D$105,DI91))+IF(DR91&lt;&gt;1,0,COUNTIF($B$90:$B$105,DK91)+COUNTIF($D$90:$D$105,DK91)),"")</f>
        <v/>
      </c>
      <c r="DV91" s="297"/>
      <c r="DW91" s="280" t="str">
        <f aca="false">IF(DV91="","",VLOOKUP(DV91,Language!$D$5:$E$100,2,0))</f>
        <v/>
      </c>
      <c r="DX91" s="284"/>
      <c r="DY91" s="280" t="str">
        <f aca="false">IF(DX91="","",VLOOKUP(DX91,Language!$D$5:$E$100,2,0))</f>
        <v/>
      </c>
      <c r="DZ91" s="303"/>
      <c r="EA91" s="304"/>
      <c r="EB91" s="305"/>
      <c r="EC91" s="305"/>
      <c r="ED91" s="306" t="n">
        <f aca="false">COUNTIF(DV$90:DV$105,DV91)+COUNTIF(DX$90:DX$105,DV91)</f>
        <v>0</v>
      </c>
      <c r="EE91" s="306" t="n">
        <f aca="false">COUNTIF(DV$90:DV$105,DX91)+COUNTIF(DX$90:DX$105,DX91)</f>
        <v>0</v>
      </c>
      <c r="EF91" s="306"/>
      <c r="EG91" s="302" t="str">
        <f aca="false">IF(OR(DV91&lt;&gt;"",DX91&lt;&gt;""),IF(ED91&lt;&gt;1,0,COUNTIF($B$90:$B$105,DV91)+COUNTIF($D$90:$D$105,DV91))+IF(EE91&lt;&gt;1,0,COUNTIF($B$90:$B$105,DX91)+COUNTIF($D$90:$D$105,DX91)),"")</f>
        <v/>
      </c>
      <c r="EI91" s="297"/>
      <c r="EJ91" s="280" t="str">
        <f aca="false">IF(EI91="","",VLOOKUP(EI91,Language!$D$5:$E$100,2,0))</f>
        <v/>
      </c>
      <c r="EK91" s="284"/>
      <c r="EL91" s="280" t="str">
        <f aca="false">IF(EK91="","",VLOOKUP(EK91,Language!$D$5:$E$100,2,0))</f>
        <v/>
      </c>
      <c r="EM91" s="303"/>
      <c r="EN91" s="304"/>
      <c r="EO91" s="305"/>
      <c r="EP91" s="305"/>
      <c r="EQ91" s="306" t="n">
        <f aca="false">COUNTIF(EI$90:EI$105,EI91)+COUNTIF(EK$90:EK$105,EI91)</f>
        <v>0</v>
      </c>
      <c r="ER91" s="306" t="n">
        <f aca="false">COUNTIF(EI$90:EI$105,EK91)+COUNTIF(EK$90:EK$105,EK91)</f>
        <v>0</v>
      </c>
      <c r="ES91" s="306"/>
      <c r="ET91" s="302" t="str">
        <f aca="false">IF(OR(EI91&lt;&gt;"",EK91&lt;&gt;""),IF(EQ91&lt;&gt;1,0,COUNTIF($B$90:$B$105,EI91)+COUNTIF($D$90:$D$105,EI91))+IF(ER91&lt;&gt;1,0,COUNTIF($B$90:$B$105,EK91)+COUNTIF($D$90:$D$105,EK91)),"")</f>
        <v/>
      </c>
      <c r="EV91" s="297"/>
      <c r="EW91" s="280" t="str">
        <f aca="false">IF(EV91="","",VLOOKUP(EV91,Language!$D$5:$E$100,2,0))</f>
        <v/>
      </c>
      <c r="EX91" s="284"/>
      <c r="EY91" s="280" t="str">
        <f aca="false">IF(EX91="","",VLOOKUP(EX91,Language!$D$5:$E$100,2,0))</f>
        <v/>
      </c>
      <c r="EZ91" s="303"/>
      <c r="FA91" s="304"/>
      <c r="FB91" s="305"/>
      <c r="FC91" s="305"/>
      <c r="FD91" s="306" t="n">
        <f aca="false">COUNTIF(EV$90:EV$105,EV91)+COUNTIF(EX$90:EX$105,EV91)</f>
        <v>0</v>
      </c>
      <c r="FE91" s="306" t="n">
        <f aca="false">COUNTIF(EV$90:EV$105,EX91)+COUNTIF(EX$90:EX$105,EX91)</f>
        <v>0</v>
      </c>
      <c r="FF91" s="306"/>
      <c r="FG91" s="302" t="str">
        <f aca="false">IF(OR(EV91&lt;&gt;"",EX91&lt;&gt;""),IF(FD91&lt;&gt;1,0,COUNTIF($B$90:$B$105,EV91)+COUNTIF($D$90:$D$105,EV91))+IF(FE91&lt;&gt;1,0,COUNTIF($B$90:$B$105,EX91)+COUNTIF($D$90:$D$105,EX91)),"")</f>
        <v/>
      </c>
      <c r="FI91" s="297"/>
      <c r="FJ91" s="280" t="str">
        <f aca="false">IF(FI91="","",VLOOKUP(FI91,Language!$D$5:$E$100,2,0))</f>
        <v/>
      </c>
      <c r="FK91" s="284"/>
      <c r="FL91" s="280" t="str">
        <f aca="false">IF(FK91="","",VLOOKUP(FK91,Language!$D$5:$E$100,2,0))</f>
        <v/>
      </c>
      <c r="FM91" s="303"/>
      <c r="FN91" s="304"/>
      <c r="FO91" s="305"/>
      <c r="FP91" s="305"/>
      <c r="FQ91" s="306" t="n">
        <f aca="false">COUNTIF(FI$90:FI$105,FI91)+COUNTIF(FK$90:FK$105,FI91)</f>
        <v>0</v>
      </c>
      <c r="FR91" s="306" t="n">
        <f aca="false">COUNTIF(FI$90:FI$105,FK91)+COUNTIF(FK$90:FK$105,FK91)</f>
        <v>0</v>
      </c>
      <c r="FS91" s="306"/>
      <c r="FT91" s="302" t="str">
        <f aca="false">IF(OR(FI91&lt;&gt;"",FK91&lt;&gt;""),IF(FQ91&lt;&gt;1,0,COUNTIF($B$90:$B$105,FI91)+COUNTIF($D$90:$D$105,FI91))+IF(FR91&lt;&gt;1,0,COUNTIF($B$90:$B$105,FK91)+COUNTIF($D$90:$D$105,FK91)),"")</f>
        <v/>
      </c>
      <c r="FV91" s="297"/>
      <c r="FW91" s="280" t="str">
        <f aca="false">IF(FV91="","",VLOOKUP(FV91,Language!$D$5:$E$100,2,0))</f>
        <v/>
      </c>
      <c r="FX91" s="284"/>
      <c r="FY91" s="280" t="str">
        <f aca="false">IF(FX91="","",VLOOKUP(FX91,Language!$D$5:$E$100,2,0))</f>
        <v/>
      </c>
      <c r="FZ91" s="303"/>
      <c r="GA91" s="304"/>
      <c r="GB91" s="305"/>
      <c r="GC91" s="305"/>
      <c r="GD91" s="306" t="n">
        <f aca="false">COUNTIF(FV$90:FV$105,FV91)+COUNTIF(FX$90:FX$105,FV91)</f>
        <v>0</v>
      </c>
      <c r="GE91" s="306" t="n">
        <f aca="false">COUNTIF(FV$90:FV$105,FX91)+COUNTIF(FX$90:FX$105,FX91)</f>
        <v>0</v>
      </c>
      <c r="GF91" s="306"/>
      <c r="GG91" s="302" t="str">
        <f aca="false">IF(OR(FV91&lt;&gt;"",FX91&lt;&gt;""),IF(GD91&lt;&gt;1,0,COUNTIF($B$90:$B$105,FV91)+COUNTIF($D$90:$D$105,FV91))+IF(GE91&lt;&gt;1,0,COUNTIF($B$90:$B$105,FX91)+COUNTIF($D$90:$D$105,FX91)),"")</f>
        <v/>
      </c>
      <c r="GI91" s="297"/>
      <c r="GJ91" s="280" t="str">
        <f aca="false">IF(GI91="","",VLOOKUP(GI91,Language!$D$5:$E$100,2,0))</f>
        <v/>
      </c>
      <c r="GK91" s="284"/>
      <c r="GL91" s="280" t="str">
        <f aca="false">IF(GK91="","",VLOOKUP(GK91,Language!$D$5:$E$100,2,0))</f>
        <v/>
      </c>
      <c r="GM91" s="303"/>
      <c r="GN91" s="304"/>
      <c r="GO91" s="305"/>
      <c r="GP91" s="305"/>
      <c r="GQ91" s="306" t="n">
        <f aca="false">COUNTIF(GI$90:GI$105,GI91)+COUNTIF(GK$90:GK$105,GI91)</f>
        <v>0</v>
      </c>
      <c r="GR91" s="306" t="n">
        <f aca="false">COUNTIF(GI$90:GI$105,GK91)+COUNTIF(GK$90:GK$105,GK91)</f>
        <v>0</v>
      </c>
      <c r="GS91" s="306"/>
      <c r="GT91" s="302" t="str">
        <f aca="false">IF(OR(GI91&lt;&gt;"",GK91&lt;&gt;""),IF(GQ91&lt;&gt;1,0,COUNTIF($B$90:$B$105,GI91)+COUNTIF($D$90:$D$105,GI91))+IF(GR91&lt;&gt;1,0,COUNTIF($B$90:$B$105,GK91)+COUNTIF($D$90:$D$105,GK91)),"")</f>
        <v/>
      </c>
      <c r="GV91" s="297"/>
      <c r="GW91" s="280" t="str">
        <f aca="false">IF(GV91="","",VLOOKUP(GV91,Language!$D$5:$E$100,2,0))</f>
        <v/>
      </c>
      <c r="GX91" s="284"/>
      <c r="GY91" s="280" t="str">
        <f aca="false">IF(GX91="","",VLOOKUP(GX91,Language!$D$5:$E$100,2,0))</f>
        <v/>
      </c>
      <c r="GZ91" s="303"/>
      <c r="HA91" s="304"/>
      <c r="HB91" s="305"/>
      <c r="HC91" s="305"/>
      <c r="HD91" s="306" t="n">
        <f aca="false">COUNTIF(GV$90:GV$105,GV91)+COUNTIF(GX$90:GX$105,GV91)</f>
        <v>0</v>
      </c>
      <c r="HE91" s="306" t="n">
        <f aca="false">COUNTIF(GV$90:GV$105,GX91)+COUNTIF(GX$90:GX$105,GX91)</f>
        <v>0</v>
      </c>
      <c r="HF91" s="306"/>
      <c r="HG91" s="302" t="str">
        <f aca="false">IF(OR(GV91&lt;&gt;"",GX91&lt;&gt;""),IF(HD91&lt;&gt;1,0,COUNTIF($B$90:$B$105,GV91)+COUNTIF($D$90:$D$105,GV91))+IF(HE91&lt;&gt;1,0,COUNTIF($B$90:$B$105,GX91)+COUNTIF($D$90:$D$105,GX91)),"")</f>
        <v/>
      </c>
      <c r="HI91" s="297"/>
      <c r="HJ91" s="280" t="str">
        <f aca="false">IF(HI91="","",VLOOKUP(HI91,Language!$D$5:$E$100,2,0))</f>
        <v/>
      </c>
      <c r="HK91" s="284"/>
      <c r="HL91" s="280" t="str">
        <f aca="false">IF(HK91="","",VLOOKUP(HK91,Language!$D$5:$E$100,2,0))</f>
        <v/>
      </c>
      <c r="HM91" s="303"/>
      <c r="HN91" s="304"/>
      <c r="HO91" s="305"/>
      <c r="HP91" s="305"/>
      <c r="HQ91" s="306" t="n">
        <f aca="false">COUNTIF(HI$90:HI$105,HI91)+COUNTIF(HK$90:HK$105,HI91)</f>
        <v>0</v>
      </c>
      <c r="HR91" s="306" t="n">
        <f aca="false">COUNTIF(HI$90:HI$105,HK91)+COUNTIF(HK$90:HK$105,HK91)</f>
        <v>0</v>
      </c>
      <c r="HS91" s="306"/>
      <c r="HT91" s="302" t="str">
        <f aca="false">IF(OR(HI91&lt;&gt;"",HK91&lt;&gt;""),IF(HQ91&lt;&gt;1,0,COUNTIF($B$90:$B$105,HI91)+COUNTIF($D$90:$D$105,HI91))+IF(HR91&lt;&gt;1,0,COUNTIF($B$90:$B$105,HK91)+COUNTIF($D$90:$D$105,HK91)),"")</f>
        <v/>
      </c>
      <c r="HV91" s="297"/>
      <c r="HW91" s="280" t="str">
        <f aca="false">IF(HV91="","",VLOOKUP(HV91,Language!$D$5:$E$100,2,0))</f>
        <v/>
      </c>
      <c r="HX91" s="284"/>
      <c r="HY91" s="280" t="str">
        <f aca="false">IF(HX91="","",VLOOKUP(HX91,Language!$D$5:$E$100,2,0))</f>
        <v/>
      </c>
      <c r="HZ91" s="303"/>
      <c r="IA91" s="304"/>
      <c r="IB91" s="305"/>
      <c r="IC91" s="305"/>
      <c r="ID91" s="306" t="n">
        <f aca="false">COUNTIF(HV$90:HV$105,HV91)+COUNTIF(HX$90:HX$105,HV91)</f>
        <v>0</v>
      </c>
      <c r="IE91" s="306" t="n">
        <f aca="false">COUNTIF(HV$90:HV$105,HX91)+COUNTIF(HX$90:HX$105,HX91)</f>
        <v>0</v>
      </c>
      <c r="IF91" s="306"/>
      <c r="IG91" s="302" t="str">
        <f aca="false">IF(OR(HV91&lt;&gt;"",HX91&lt;&gt;""),IF(ID91&lt;&gt;1,0,COUNTIF($B$90:$B$105,HV91)+COUNTIF($D$90:$D$105,HV91))+IF(IE91&lt;&gt;1,0,COUNTIF($B$90:$B$105,HX91)+COUNTIF($D$90:$D$105,HX91)),"")</f>
        <v/>
      </c>
      <c r="II91" s="297"/>
      <c r="IJ91" s="280" t="str">
        <f aca="false">IF(II91="","",VLOOKUP(II91,Language!$D$5:$E$100,2,0))</f>
        <v/>
      </c>
      <c r="IK91" s="284"/>
      <c r="IL91" s="280" t="str">
        <f aca="false">IF(IK91="","",VLOOKUP(IK91,Language!$D$5:$E$100,2,0))</f>
        <v/>
      </c>
      <c r="IM91" s="303"/>
      <c r="IN91" s="304"/>
      <c r="IO91" s="305"/>
      <c r="IP91" s="305"/>
      <c r="IQ91" s="306" t="n">
        <f aca="false">COUNTIF(II$90:II$105,II91)+COUNTIF(IK$90:IK$105,II91)</f>
        <v>0</v>
      </c>
      <c r="IR91" s="306" t="n">
        <f aca="false">COUNTIF(II$90:II$105,IK91)+COUNTIF(IK$90:IK$105,IK91)</f>
        <v>0</v>
      </c>
      <c r="IS91" s="306"/>
      <c r="IT91" s="302" t="str">
        <f aca="false">IF(OR(II91&lt;&gt;"",IK91&lt;&gt;""),IF(IQ91&lt;&gt;1,0,COUNTIF($B$90:$B$105,II91)+COUNTIF($D$90:$D$105,II91))+IF(IR91&lt;&gt;1,0,COUNTIF($B$90:$B$105,IK91)+COUNTIF($D$90:$D$105,IK91)),"")</f>
        <v/>
      </c>
      <c r="IV91" s="297"/>
      <c r="IW91" s="280" t="str">
        <f aca="false">IF(IV91="","",VLOOKUP(IV91,Language!$D$5:$E$100,2,0))</f>
        <v/>
      </c>
      <c r="IX91" s="284"/>
      <c r="IY91" s="280" t="str">
        <f aca="false">IF(IX91="","",VLOOKUP(IX91,Language!$D$5:$E$100,2,0))</f>
        <v/>
      </c>
      <c r="IZ91" s="303"/>
      <c r="JA91" s="304"/>
      <c r="JB91" s="305"/>
      <c r="JC91" s="305"/>
      <c r="JD91" s="306" t="n">
        <f aca="false">COUNTIF(IV$90:IV$105,IV91)+COUNTIF(IX$90:IX$105,IV91)</f>
        <v>0</v>
      </c>
      <c r="JE91" s="306" t="n">
        <f aca="false">COUNTIF(IV$90:IV$105,IX91)+COUNTIF(IX$90:IX$105,IX91)</f>
        <v>0</v>
      </c>
      <c r="JF91" s="306"/>
      <c r="JG91" s="302" t="str">
        <f aca="false">IF(OR(IV91&lt;&gt;"",IX91&lt;&gt;""),IF(JD91&lt;&gt;1,0,COUNTIF($B$90:$B$105,IV91)+COUNTIF($D$90:$D$105,IV91))+IF(JE91&lt;&gt;1,0,COUNTIF($B$90:$B$105,IX91)+COUNTIF($D$90:$D$105,IX91)),"")</f>
        <v/>
      </c>
      <c r="JI91" s="297"/>
      <c r="JJ91" s="280" t="str">
        <f aca="false">IF(JI91="","",VLOOKUP(JI91,Language!$D$5:$E$100,2,0))</f>
        <v/>
      </c>
      <c r="JK91" s="284"/>
      <c r="JL91" s="280" t="str">
        <f aca="false">IF(JK91="","",VLOOKUP(JK91,Language!$D$5:$E$100,2,0))</f>
        <v/>
      </c>
      <c r="JM91" s="303"/>
      <c r="JN91" s="304"/>
      <c r="JO91" s="305"/>
      <c r="JP91" s="305"/>
      <c r="JQ91" s="306" t="n">
        <f aca="false">COUNTIF(JI$90:JI$105,JI91)+COUNTIF(JK$90:JK$105,JI91)</f>
        <v>0</v>
      </c>
      <c r="JR91" s="306" t="n">
        <f aca="false">COUNTIF(JI$90:JI$105,JK91)+COUNTIF(JK$90:JK$105,JK91)</f>
        <v>0</v>
      </c>
      <c r="JS91" s="306"/>
      <c r="JT91" s="302" t="str">
        <f aca="false">IF(OR(JI91&lt;&gt;"",JK91&lt;&gt;""),IF(JQ91&lt;&gt;1,0,COUNTIF($B$90:$B$105,JI91)+COUNTIF($D$90:$D$105,JI91))+IF(JR91&lt;&gt;1,0,COUNTIF($B$90:$B$105,JK91)+COUNTIF($D$90:$D$105,JK91)),"")</f>
        <v/>
      </c>
      <c r="JV91" s="297"/>
      <c r="JW91" s="280" t="str">
        <f aca="false">IF(JV91="","",VLOOKUP(JV91,Language!$D$5:$E$100,2,0))</f>
        <v/>
      </c>
      <c r="JX91" s="284"/>
      <c r="JY91" s="280" t="str">
        <f aca="false">IF(JX91="","",VLOOKUP(JX91,Language!$D$5:$E$100,2,0))</f>
        <v/>
      </c>
      <c r="JZ91" s="303"/>
      <c r="KA91" s="304"/>
      <c r="KB91" s="305"/>
      <c r="KC91" s="305"/>
      <c r="KD91" s="306" t="n">
        <f aca="false">COUNTIF(JV$90:JV$105,JV91)+COUNTIF(JX$90:JX$105,JV91)</f>
        <v>0</v>
      </c>
      <c r="KE91" s="306" t="n">
        <f aca="false">COUNTIF(JV$90:JV$105,JX91)+COUNTIF(JX$90:JX$105,JX91)</f>
        <v>0</v>
      </c>
      <c r="KF91" s="306"/>
      <c r="KG91" s="302" t="str">
        <f aca="false">IF(OR(JV91&lt;&gt;"",JX91&lt;&gt;""),IF(KD91&lt;&gt;1,0,COUNTIF($B$90:$B$105,JV91)+COUNTIF($D$90:$D$105,JV91))+IF(KE91&lt;&gt;1,0,COUNTIF($B$90:$B$105,JX91)+COUNTIF($D$90:$D$105,JX91)),"")</f>
        <v/>
      </c>
      <c r="KI91" s="297"/>
      <c r="KJ91" s="280" t="str">
        <f aca="false">IF(KI91="","",VLOOKUP(KI91,Language!$D$5:$E$100,2,0))</f>
        <v/>
      </c>
      <c r="KK91" s="284"/>
      <c r="KL91" s="280" t="str">
        <f aca="false">IF(KK91="","",VLOOKUP(KK91,Language!$D$5:$E$100,2,0))</f>
        <v/>
      </c>
      <c r="KM91" s="303"/>
      <c r="KN91" s="304"/>
      <c r="KO91" s="305"/>
      <c r="KP91" s="305"/>
      <c r="KQ91" s="306" t="n">
        <f aca="false">COUNTIF(KI$90:KI$105,KI91)+COUNTIF(KK$90:KK$105,KI91)</f>
        <v>0</v>
      </c>
      <c r="KR91" s="306" t="n">
        <f aca="false">COUNTIF(KI$90:KI$105,KK91)+COUNTIF(KK$90:KK$105,KK91)</f>
        <v>0</v>
      </c>
      <c r="KS91" s="306"/>
      <c r="KT91" s="302" t="str">
        <f aca="false">IF(OR(KI91&lt;&gt;"",KK91&lt;&gt;""),IF(KQ91&lt;&gt;1,0,COUNTIF($B$90:$B$105,KI91)+COUNTIF($D$90:$D$105,KI91))+IF(KR91&lt;&gt;1,0,COUNTIF($B$90:$B$105,KK91)+COUNTIF($D$90:$D$105,KK91)),"")</f>
        <v/>
      </c>
      <c r="KV91" s="297"/>
      <c r="KW91" s="280" t="str">
        <f aca="false">IF(KV91="","",VLOOKUP(KV91,Language!$D$5:$E$100,2,0))</f>
        <v/>
      </c>
      <c r="KX91" s="284"/>
      <c r="KY91" s="280" t="str">
        <f aca="false">IF(KX91="","",VLOOKUP(KX91,Language!$D$5:$E$100,2,0))</f>
        <v/>
      </c>
      <c r="KZ91" s="303"/>
      <c r="LA91" s="304"/>
      <c r="LB91" s="305"/>
      <c r="LC91" s="305"/>
      <c r="LD91" s="306" t="n">
        <f aca="false">COUNTIF(KV$90:KV$105,KV91)+COUNTIF(KX$90:KX$105,KV91)</f>
        <v>0</v>
      </c>
      <c r="LE91" s="306" t="n">
        <f aca="false">COUNTIF(KV$90:KV$105,KX91)+COUNTIF(KX$90:KX$105,KX91)</f>
        <v>0</v>
      </c>
      <c r="LF91" s="306"/>
      <c r="LG91" s="302" t="str">
        <f aca="false">IF(OR(KV91&lt;&gt;"",KX91&lt;&gt;""),IF(LD91&lt;&gt;1,0,COUNTIF($B$90:$B$105,KV91)+COUNTIF($D$90:$D$105,KV91))+IF(LE91&lt;&gt;1,0,COUNTIF($B$90:$B$105,KX91)+COUNTIF($D$90:$D$105,KX91)),"")</f>
        <v/>
      </c>
      <c r="LI91" s="297"/>
      <c r="LJ91" s="280" t="str">
        <f aca="false">IF(LI91="","",VLOOKUP(LI91,Language!$D$5:$E$100,2,0))</f>
        <v/>
      </c>
      <c r="LK91" s="284"/>
      <c r="LL91" s="280" t="str">
        <f aca="false">IF(LK91="","",VLOOKUP(LK91,Language!$D$5:$E$100,2,0))</f>
        <v/>
      </c>
      <c r="LM91" s="303"/>
      <c r="LN91" s="304"/>
      <c r="LO91" s="305"/>
      <c r="LP91" s="305"/>
      <c r="LQ91" s="306" t="n">
        <f aca="false">COUNTIF(LI$90:LI$105,LI91)+COUNTIF(LK$90:LK$105,LI91)</f>
        <v>0</v>
      </c>
      <c r="LR91" s="306" t="n">
        <f aca="false">COUNTIF(LI$90:LI$105,LK91)+COUNTIF(LK$90:LK$105,LK91)</f>
        <v>0</v>
      </c>
      <c r="LS91" s="306"/>
      <c r="LT91" s="302" t="str">
        <f aca="false">IF(OR(LI91&lt;&gt;"",LK91&lt;&gt;""),IF(LQ91&lt;&gt;1,0,COUNTIF($B$90:$B$105,LI91)+COUNTIF($D$90:$D$105,LI91))+IF(LR91&lt;&gt;1,0,COUNTIF($B$90:$B$105,LK91)+COUNTIF($D$90:$D$105,LK91)),"")</f>
        <v/>
      </c>
      <c r="LV91" s="297"/>
      <c r="LW91" s="280" t="str">
        <f aca="false">IF(LV91="","",VLOOKUP(LV91,Language!$D$5:$E$100,2,0))</f>
        <v/>
      </c>
      <c r="LX91" s="284"/>
      <c r="LY91" s="280" t="str">
        <f aca="false">IF(LX91="","",VLOOKUP(LX91,Language!$D$5:$E$100,2,0))</f>
        <v/>
      </c>
      <c r="LZ91" s="303"/>
      <c r="MA91" s="304"/>
      <c r="MB91" s="305"/>
      <c r="MC91" s="305"/>
      <c r="MD91" s="306" t="n">
        <f aca="false">COUNTIF(LV$90:LV$105,LV91)+COUNTIF(LX$90:LX$105,LV91)</f>
        <v>0</v>
      </c>
      <c r="ME91" s="306" t="n">
        <f aca="false">COUNTIF(LV$90:LV$105,LX91)+COUNTIF(LX$90:LX$105,LX91)</f>
        <v>0</v>
      </c>
      <c r="MF91" s="306"/>
      <c r="MG91" s="302" t="str">
        <f aca="false">IF(OR(LV91&lt;&gt;"",LX91&lt;&gt;""),IF(MD91&lt;&gt;1,0,COUNTIF($B$90:$B$105,LV91)+COUNTIF($D$90:$D$105,LV91))+IF(ME91&lt;&gt;1,0,COUNTIF($B$90:$B$105,LX91)+COUNTIF($D$90:$D$105,LX91)),"")</f>
        <v/>
      </c>
    </row>
    <row r="92" s="135" customFormat="true" ht="15.75" hidden="false" customHeight="false" outlineLevel="0" collapsed="false">
      <c r="A92" s="252"/>
      <c r="B92" s="295" t="n">
        <f aca="false">IF(C92="","",INDEX(Groups!$C$7:$C$65,MATCH(C92,Groups!$D$7:$D$65,0)))</f>
        <v>25</v>
      </c>
      <c r="C92" s="280" t="str">
        <f aca="false">'World Cup'!$H$50</f>
        <v>Rep. of Korea</v>
      </c>
      <c r="D92" s="296" t="n">
        <f aca="false">IF(E92="","",INDEX(Groups!$C$7:$C$65,MATCH(E92,Groups!$D$7:$D$65,0)))</f>
        <v>30</v>
      </c>
      <c r="E92" s="280" t="str">
        <f aca="false">'World Cup'!$I$50</f>
        <v>Canada</v>
      </c>
      <c r="F92" s="282" t="n">
        <f aca="false">IF(AND('World Cup'!$H$51&lt;&gt;"",'World Cup'!$I$51&lt;&gt;""),'World Cup'!$H$51+IF(AND('World Cup'!$H$53&lt;&gt;"",'World Cup'!$I$53&lt;&gt;"",'World Cup'!$H$51='World Cup'!$I$51),'World Cup'!$H$53,0),"")</f>
        <v>0</v>
      </c>
      <c r="G92" s="283" t="n">
        <f aca="false">IF(AND('World Cup'!$H$51&lt;&gt;"",'World Cup'!$I$51&lt;&gt;""),'World Cup'!$I$51+IF(AND('World Cup'!$H$53&lt;&gt;"",'World Cup'!$I$53&lt;&gt;"",'World Cup'!$H$51='World Cup'!$I$51),'World Cup'!$I$53,0),"")</f>
        <v>1</v>
      </c>
      <c r="I92" s="297"/>
      <c r="J92" s="280" t="str">
        <f aca="false">IF(I92="","",VLOOKUP(I92,Language!$D$5:$E$100,2,0))</f>
        <v/>
      </c>
      <c r="K92" s="284"/>
      <c r="L92" s="280" t="str">
        <f aca="false">IF(K92="","",VLOOKUP(K92,Language!$D$5:$E$100,2,0))</f>
        <v/>
      </c>
      <c r="M92" s="303"/>
      <c r="N92" s="304"/>
      <c r="O92" s="305"/>
      <c r="P92" s="305"/>
      <c r="Q92" s="306" t="n">
        <f aca="false">COUNTIF(I$90:I$105,I92)+COUNTIF(K$90:K$105,I92)</f>
        <v>0</v>
      </c>
      <c r="R92" s="306" t="n">
        <f aca="false">COUNTIF(I$90:I$105,K92)+COUNTIF(K$90:K$105,K92)</f>
        <v>0</v>
      </c>
      <c r="S92" s="306"/>
      <c r="T92" s="302" t="str">
        <f aca="false">IF(OR(I92&lt;&gt;"",K92&lt;&gt;""),IF(Q92&lt;&gt;1,0,COUNTIF($B$90:$B$105,I92)+COUNTIF($D$90:$D$105,I92))+IF(R92&lt;&gt;1,0,COUNTIF($B$90:$B$105,K92)+COUNTIF($D$90:$D$105,K92)),"")</f>
        <v/>
      </c>
      <c r="V92" s="297"/>
      <c r="W92" s="280" t="str">
        <f aca="false">IF(V92="","",VLOOKUP(V92,Language!$D$5:$E$100,2,0))</f>
        <v/>
      </c>
      <c r="X92" s="284"/>
      <c r="Y92" s="280" t="str">
        <f aca="false">IF(X92="","",VLOOKUP(X92,Language!$D$5:$E$100,2,0))</f>
        <v/>
      </c>
      <c r="Z92" s="303"/>
      <c r="AA92" s="304"/>
      <c r="AB92" s="305"/>
      <c r="AC92" s="305"/>
      <c r="AD92" s="306" t="n">
        <f aca="false">COUNTIF(V$90:V$105,V92)+COUNTIF(X$90:X$105,V92)</f>
        <v>0</v>
      </c>
      <c r="AE92" s="306" t="n">
        <f aca="false">COUNTIF(V$90:V$105,X92)+COUNTIF(X$90:X$105,X92)</f>
        <v>0</v>
      </c>
      <c r="AF92" s="306"/>
      <c r="AG92" s="302" t="str">
        <f aca="false">IF(OR(V92&lt;&gt;"",X92&lt;&gt;""),IF(AD92&lt;&gt;1,0,COUNTIF($B$90:$B$105,V92)+COUNTIF($D$90:$D$105,V92))+IF(AE92&lt;&gt;1,0,COUNTIF($B$90:$B$105,X92)+COUNTIF($D$90:$D$105,X92)),"")</f>
        <v/>
      </c>
      <c r="AI92" s="297"/>
      <c r="AJ92" s="280" t="str">
        <f aca="false">IF(AI92="","",VLOOKUP(AI92,Language!$D$5:$E$100,2,0))</f>
        <v/>
      </c>
      <c r="AK92" s="284"/>
      <c r="AL92" s="280" t="str">
        <f aca="false">IF(AK92="","",VLOOKUP(AK92,Language!$D$5:$E$100,2,0))</f>
        <v/>
      </c>
      <c r="AM92" s="303"/>
      <c r="AN92" s="304"/>
      <c r="AO92" s="305"/>
      <c r="AP92" s="305"/>
      <c r="AQ92" s="306" t="n">
        <f aca="false">COUNTIF(AI$90:AI$105,AI92)+COUNTIF(AK$90:AK$105,AI92)</f>
        <v>0</v>
      </c>
      <c r="AR92" s="306" t="n">
        <f aca="false">COUNTIF(AI$90:AI$105,AK92)+COUNTIF(AK$90:AK$105,AK92)</f>
        <v>0</v>
      </c>
      <c r="AS92" s="306"/>
      <c r="AT92" s="302" t="str">
        <f aca="false">IF(OR(AI92&lt;&gt;"",AK92&lt;&gt;""),IF(AQ92&lt;&gt;1,0,COUNTIF($B$90:$B$105,AI92)+COUNTIF($D$90:$D$105,AI92))+IF(AR92&lt;&gt;1,0,COUNTIF($B$90:$B$105,AK92)+COUNTIF($D$90:$D$105,AK92)),"")</f>
        <v/>
      </c>
      <c r="AV92" s="297"/>
      <c r="AW92" s="280" t="str">
        <f aca="false">IF(AV92="","",VLOOKUP(AV92,Language!$D$5:$E$100,2,0))</f>
        <v/>
      </c>
      <c r="AX92" s="284"/>
      <c r="AY92" s="280" t="str">
        <f aca="false">IF(AX92="","",VLOOKUP(AX92,Language!$D$5:$E$100,2,0))</f>
        <v/>
      </c>
      <c r="AZ92" s="303"/>
      <c r="BA92" s="304"/>
      <c r="BB92" s="305"/>
      <c r="BC92" s="305"/>
      <c r="BD92" s="306" t="n">
        <f aca="false">COUNTIF(AV$90:AV$105,AV92)+COUNTIF(AX$90:AX$105,AV92)</f>
        <v>0</v>
      </c>
      <c r="BE92" s="306" t="n">
        <f aca="false">COUNTIF(AV$90:AV$105,AX92)+COUNTIF(AX$90:AX$105,AX92)</f>
        <v>0</v>
      </c>
      <c r="BF92" s="306"/>
      <c r="BG92" s="302" t="str">
        <f aca="false">IF(OR(AV92&lt;&gt;"",AX92&lt;&gt;""),IF(BD92&lt;&gt;1,0,COUNTIF($B$90:$B$105,AV92)+COUNTIF($D$90:$D$105,AV92))+IF(BE92&lt;&gt;1,0,COUNTIF($B$90:$B$105,AX92)+COUNTIF($D$90:$D$105,AX92)),"")</f>
        <v/>
      </c>
      <c r="BI92" s="297"/>
      <c r="BJ92" s="280" t="str">
        <f aca="false">IF(BI92="","",VLOOKUP(BI92,Language!$D$5:$E$100,2,0))</f>
        <v/>
      </c>
      <c r="BK92" s="284"/>
      <c r="BL92" s="280" t="str">
        <f aca="false">IF(BK92="","",VLOOKUP(BK92,Language!$D$5:$E$100,2,0))</f>
        <v/>
      </c>
      <c r="BM92" s="303"/>
      <c r="BN92" s="304"/>
      <c r="BO92" s="305"/>
      <c r="BP92" s="305"/>
      <c r="BQ92" s="306" t="n">
        <f aca="false">COUNTIF(BI$90:BI$105,BI92)+COUNTIF(BK$90:BK$105,BI92)</f>
        <v>0</v>
      </c>
      <c r="BR92" s="306" t="n">
        <f aca="false">COUNTIF(BI$90:BI$105,BK92)+COUNTIF(BK$90:BK$105,BK92)</f>
        <v>0</v>
      </c>
      <c r="BS92" s="306"/>
      <c r="BT92" s="302" t="str">
        <f aca="false">IF(OR(BI92&lt;&gt;"",BK92&lt;&gt;""),IF(BQ92&lt;&gt;1,0,COUNTIF($B$90:$B$105,BI92)+COUNTIF($D$90:$D$105,BI92))+IF(BR92&lt;&gt;1,0,COUNTIF($B$90:$B$105,BK92)+COUNTIF($D$90:$D$105,BK92)),"")</f>
        <v/>
      </c>
      <c r="BV92" s="297"/>
      <c r="BW92" s="280" t="str">
        <f aca="false">IF(BV92="","",VLOOKUP(BV92,Language!$D$5:$E$100,2,0))</f>
        <v/>
      </c>
      <c r="BX92" s="284"/>
      <c r="BY92" s="280" t="str">
        <f aca="false">IF(BX92="","",VLOOKUP(BX92,Language!$D$5:$E$100,2,0))</f>
        <v/>
      </c>
      <c r="BZ92" s="303"/>
      <c r="CA92" s="304"/>
      <c r="CB92" s="305"/>
      <c r="CC92" s="305"/>
      <c r="CD92" s="306" t="n">
        <f aca="false">COUNTIF(BV$90:BV$105,BV92)+COUNTIF(BX$90:BX$105,BV92)</f>
        <v>0</v>
      </c>
      <c r="CE92" s="306" t="n">
        <f aca="false">COUNTIF(BV$90:BV$105,BX92)+COUNTIF(BX$90:BX$105,BX92)</f>
        <v>0</v>
      </c>
      <c r="CF92" s="306"/>
      <c r="CG92" s="302" t="str">
        <f aca="false">IF(OR(BV92&lt;&gt;"",BX92&lt;&gt;""),IF(CD92&lt;&gt;1,0,COUNTIF($B$90:$B$105,BV92)+COUNTIF($D$90:$D$105,BV92))+IF(CE92&lt;&gt;1,0,COUNTIF($B$90:$B$105,BX92)+COUNTIF($D$90:$D$105,BX92)),"")</f>
        <v/>
      </c>
      <c r="CI92" s="297"/>
      <c r="CJ92" s="280" t="str">
        <f aca="false">IF(CI92="","",VLOOKUP(CI92,Language!$D$5:$E$100,2,0))</f>
        <v/>
      </c>
      <c r="CK92" s="284"/>
      <c r="CL92" s="280" t="str">
        <f aca="false">IF(CK92="","",VLOOKUP(CK92,Language!$D$5:$E$100,2,0))</f>
        <v/>
      </c>
      <c r="CM92" s="303"/>
      <c r="CN92" s="304"/>
      <c r="CO92" s="305"/>
      <c r="CP92" s="305"/>
      <c r="CQ92" s="306" t="n">
        <f aca="false">COUNTIF(CI$90:CI$105,CI92)+COUNTIF(CK$90:CK$105,CI92)</f>
        <v>0</v>
      </c>
      <c r="CR92" s="306" t="n">
        <f aca="false">COUNTIF(CI$90:CI$105,CK92)+COUNTIF(CK$90:CK$105,CK92)</f>
        <v>0</v>
      </c>
      <c r="CS92" s="306"/>
      <c r="CT92" s="302" t="str">
        <f aca="false">IF(OR(CI92&lt;&gt;"",CK92&lt;&gt;""),IF(CQ92&lt;&gt;1,0,COUNTIF($B$90:$B$105,CI92)+COUNTIF($D$90:$D$105,CI92))+IF(CR92&lt;&gt;1,0,COUNTIF($B$90:$B$105,CK92)+COUNTIF($D$90:$D$105,CK92)),"")</f>
        <v/>
      </c>
      <c r="CV92" s="297"/>
      <c r="CW92" s="280" t="str">
        <f aca="false">IF(CV92="","",VLOOKUP(CV92,Language!$D$5:$E$100,2,0))</f>
        <v/>
      </c>
      <c r="CX92" s="284"/>
      <c r="CY92" s="280" t="str">
        <f aca="false">IF(CX92="","",VLOOKUP(CX92,Language!$D$5:$E$100,2,0))</f>
        <v/>
      </c>
      <c r="CZ92" s="303"/>
      <c r="DA92" s="304"/>
      <c r="DB92" s="305"/>
      <c r="DC92" s="305"/>
      <c r="DD92" s="306" t="n">
        <f aca="false">COUNTIF(CV$90:CV$105,CV92)+COUNTIF(CX$90:CX$105,CV92)</f>
        <v>0</v>
      </c>
      <c r="DE92" s="306" t="n">
        <f aca="false">COUNTIF(CV$90:CV$105,CX92)+COUNTIF(CX$90:CX$105,CX92)</f>
        <v>0</v>
      </c>
      <c r="DF92" s="306"/>
      <c r="DG92" s="302" t="str">
        <f aca="false">IF(OR(CV92&lt;&gt;"",CX92&lt;&gt;""),IF(DD92&lt;&gt;1,0,COUNTIF($B$90:$B$105,CV92)+COUNTIF($D$90:$D$105,CV92))+IF(DE92&lt;&gt;1,0,COUNTIF($B$90:$B$105,CX92)+COUNTIF($D$90:$D$105,CX92)),"")</f>
        <v/>
      </c>
      <c r="DI92" s="297"/>
      <c r="DJ92" s="280" t="str">
        <f aca="false">IF(DI92="","",VLOOKUP(DI92,Language!$D$5:$E$100,2,0))</f>
        <v/>
      </c>
      <c r="DK92" s="284"/>
      <c r="DL92" s="280" t="str">
        <f aca="false">IF(DK92="","",VLOOKUP(DK92,Language!$D$5:$E$100,2,0))</f>
        <v/>
      </c>
      <c r="DM92" s="303"/>
      <c r="DN92" s="304"/>
      <c r="DO92" s="305"/>
      <c r="DP92" s="305"/>
      <c r="DQ92" s="306" t="n">
        <f aca="false">COUNTIF(DI$90:DI$105,DI92)+COUNTIF(DK$90:DK$105,DI92)</f>
        <v>0</v>
      </c>
      <c r="DR92" s="306" t="n">
        <f aca="false">COUNTIF(DI$90:DI$105,DK92)+COUNTIF(DK$90:DK$105,DK92)</f>
        <v>0</v>
      </c>
      <c r="DS92" s="306"/>
      <c r="DT92" s="302" t="str">
        <f aca="false">IF(OR(DI92&lt;&gt;"",DK92&lt;&gt;""),IF(DQ92&lt;&gt;1,0,COUNTIF($B$90:$B$105,DI92)+COUNTIF($D$90:$D$105,DI92))+IF(DR92&lt;&gt;1,0,COUNTIF($B$90:$B$105,DK92)+COUNTIF($D$90:$D$105,DK92)),"")</f>
        <v/>
      </c>
      <c r="DV92" s="297"/>
      <c r="DW92" s="280" t="str">
        <f aca="false">IF(DV92="","",VLOOKUP(DV92,Language!$D$5:$E$100,2,0))</f>
        <v/>
      </c>
      <c r="DX92" s="284"/>
      <c r="DY92" s="280" t="str">
        <f aca="false">IF(DX92="","",VLOOKUP(DX92,Language!$D$5:$E$100,2,0))</f>
        <v/>
      </c>
      <c r="DZ92" s="303"/>
      <c r="EA92" s="304"/>
      <c r="EB92" s="305"/>
      <c r="EC92" s="305"/>
      <c r="ED92" s="306" t="n">
        <f aca="false">COUNTIF(DV$90:DV$105,DV92)+COUNTIF(DX$90:DX$105,DV92)</f>
        <v>0</v>
      </c>
      <c r="EE92" s="306" t="n">
        <f aca="false">COUNTIF(DV$90:DV$105,DX92)+COUNTIF(DX$90:DX$105,DX92)</f>
        <v>0</v>
      </c>
      <c r="EF92" s="306"/>
      <c r="EG92" s="302" t="str">
        <f aca="false">IF(OR(DV92&lt;&gt;"",DX92&lt;&gt;""),IF(ED92&lt;&gt;1,0,COUNTIF($B$90:$B$105,DV92)+COUNTIF($D$90:$D$105,DV92))+IF(EE92&lt;&gt;1,0,COUNTIF($B$90:$B$105,DX92)+COUNTIF($D$90:$D$105,DX92)),"")</f>
        <v/>
      </c>
      <c r="EI92" s="297"/>
      <c r="EJ92" s="280" t="str">
        <f aca="false">IF(EI92="","",VLOOKUP(EI92,Language!$D$5:$E$100,2,0))</f>
        <v/>
      </c>
      <c r="EK92" s="284"/>
      <c r="EL92" s="280" t="str">
        <f aca="false">IF(EK92="","",VLOOKUP(EK92,Language!$D$5:$E$100,2,0))</f>
        <v/>
      </c>
      <c r="EM92" s="303"/>
      <c r="EN92" s="304"/>
      <c r="EO92" s="305"/>
      <c r="EP92" s="305"/>
      <c r="EQ92" s="306" t="n">
        <f aca="false">COUNTIF(EI$90:EI$105,EI92)+COUNTIF(EK$90:EK$105,EI92)</f>
        <v>0</v>
      </c>
      <c r="ER92" s="306" t="n">
        <f aca="false">COUNTIF(EI$90:EI$105,EK92)+COUNTIF(EK$90:EK$105,EK92)</f>
        <v>0</v>
      </c>
      <c r="ES92" s="306"/>
      <c r="ET92" s="302" t="str">
        <f aca="false">IF(OR(EI92&lt;&gt;"",EK92&lt;&gt;""),IF(EQ92&lt;&gt;1,0,COUNTIF($B$90:$B$105,EI92)+COUNTIF($D$90:$D$105,EI92))+IF(ER92&lt;&gt;1,0,COUNTIF($B$90:$B$105,EK92)+COUNTIF($D$90:$D$105,EK92)),"")</f>
        <v/>
      </c>
      <c r="EV92" s="297"/>
      <c r="EW92" s="280" t="str">
        <f aca="false">IF(EV92="","",VLOOKUP(EV92,Language!$D$5:$E$100,2,0))</f>
        <v/>
      </c>
      <c r="EX92" s="284"/>
      <c r="EY92" s="280" t="str">
        <f aca="false">IF(EX92="","",VLOOKUP(EX92,Language!$D$5:$E$100,2,0))</f>
        <v/>
      </c>
      <c r="EZ92" s="303"/>
      <c r="FA92" s="304"/>
      <c r="FB92" s="305"/>
      <c r="FC92" s="305"/>
      <c r="FD92" s="306" t="n">
        <f aca="false">COUNTIF(EV$90:EV$105,EV92)+COUNTIF(EX$90:EX$105,EV92)</f>
        <v>0</v>
      </c>
      <c r="FE92" s="306" t="n">
        <f aca="false">COUNTIF(EV$90:EV$105,EX92)+COUNTIF(EX$90:EX$105,EX92)</f>
        <v>0</v>
      </c>
      <c r="FF92" s="306"/>
      <c r="FG92" s="302" t="str">
        <f aca="false">IF(OR(EV92&lt;&gt;"",EX92&lt;&gt;""),IF(FD92&lt;&gt;1,0,COUNTIF($B$90:$B$105,EV92)+COUNTIF($D$90:$D$105,EV92))+IF(FE92&lt;&gt;1,0,COUNTIF($B$90:$B$105,EX92)+COUNTIF($D$90:$D$105,EX92)),"")</f>
        <v/>
      </c>
      <c r="FI92" s="297"/>
      <c r="FJ92" s="280" t="str">
        <f aca="false">IF(FI92="","",VLOOKUP(FI92,Language!$D$5:$E$100,2,0))</f>
        <v/>
      </c>
      <c r="FK92" s="284"/>
      <c r="FL92" s="280" t="str">
        <f aca="false">IF(FK92="","",VLOOKUP(FK92,Language!$D$5:$E$100,2,0))</f>
        <v/>
      </c>
      <c r="FM92" s="303"/>
      <c r="FN92" s="304"/>
      <c r="FO92" s="305"/>
      <c r="FP92" s="305"/>
      <c r="FQ92" s="306" t="n">
        <f aca="false">COUNTIF(FI$90:FI$105,FI92)+COUNTIF(FK$90:FK$105,FI92)</f>
        <v>0</v>
      </c>
      <c r="FR92" s="306" t="n">
        <f aca="false">COUNTIF(FI$90:FI$105,FK92)+COUNTIF(FK$90:FK$105,FK92)</f>
        <v>0</v>
      </c>
      <c r="FS92" s="306"/>
      <c r="FT92" s="302" t="str">
        <f aca="false">IF(OR(FI92&lt;&gt;"",FK92&lt;&gt;""),IF(FQ92&lt;&gt;1,0,COUNTIF($B$90:$B$105,FI92)+COUNTIF($D$90:$D$105,FI92))+IF(FR92&lt;&gt;1,0,COUNTIF($B$90:$B$105,FK92)+COUNTIF($D$90:$D$105,FK92)),"")</f>
        <v/>
      </c>
      <c r="FV92" s="297"/>
      <c r="FW92" s="280" t="str">
        <f aca="false">IF(FV92="","",VLOOKUP(FV92,Language!$D$5:$E$100,2,0))</f>
        <v/>
      </c>
      <c r="FX92" s="284"/>
      <c r="FY92" s="280" t="str">
        <f aca="false">IF(FX92="","",VLOOKUP(FX92,Language!$D$5:$E$100,2,0))</f>
        <v/>
      </c>
      <c r="FZ92" s="303"/>
      <c r="GA92" s="304"/>
      <c r="GB92" s="305"/>
      <c r="GC92" s="305"/>
      <c r="GD92" s="306" t="n">
        <f aca="false">COUNTIF(FV$90:FV$105,FV92)+COUNTIF(FX$90:FX$105,FV92)</f>
        <v>0</v>
      </c>
      <c r="GE92" s="306" t="n">
        <f aca="false">COUNTIF(FV$90:FV$105,FX92)+COUNTIF(FX$90:FX$105,FX92)</f>
        <v>0</v>
      </c>
      <c r="GF92" s="306"/>
      <c r="GG92" s="302" t="str">
        <f aca="false">IF(OR(FV92&lt;&gt;"",FX92&lt;&gt;""),IF(GD92&lt;&gt;1,0,COUNTIF($B$90:$B$105,FV92)+COUNTIF($D$90:$D$105,FV92))+IF(GE92&lt;&gt;1,0,COUNTIF($B$90:$B$105,FX92)+COUNTIF($D$90:$D$105,FX92)),"")</f>
        <v/>
      </c>
      <c r="GI92" s="297"/>
      <c r="GJ92" s="280" t="str">
        <f aca="false">IF(GI92="","",VLOOKUP(GI92,Language!$D$5:$E$100,2,0))</f>
        <v/>
      </c>
      <c r="GK92" s="284"/>
      <c r="GL92" s="280" t="str">
        <f aca="false">IF(GK92="","",VLOOKUP(GK92,Language!$D$5:$E$100,2,0))</f>
        <v/>
      </c>
      <c r="GM92" s="303"/>
      <c r="GN92" s="304"/>
      <c r="GO92" s="305"/>
      <c r="GP92" s="305"/>
      <c r="GQ92" s="306" t="n">
        <f aca="false">COUNTIF(GI$90:GI$105,GI92)+COUNTIF(GK$90:GK$105,GI92)</f>
        <v>0</v>
      </c>
      <c r="GR92" s="306" t="n">
        <f aca="false">COUNTIF(GI$90:GI$105,GK92)+COUNTIF(GK$90:GK$105,GK92)</f>
        <v>0</v>
      </c>
      <c r="GS92" s="306"/>
      <c r="GT92" s="302" t="str">
        <f aca="false">IF(OR(GI92&lt;&gt;"",GK92&lt;&gt;""),IF(GQ92&lt;&gt;1,0,COUNTIF($B$90:$B$105,GI92)+COUNTIF($D$90:$D$105,GI92))+IF(GR92&lt;&gt;1,0,COUNTIF($B$90:$B$105,GK92)+COUNTIF($D$90:$D$105,GK92)),"")</f>
        <v/>
      </c>
      <c r="GV92" s="297"/>
      <c r="GW92" s="280" t="str">
        <f aca="false">IF(GV92="","",VLOOKUP(GV92,Language!$D$5:$E$100,2,0))</f>
        <v/>
      </c>
      <c r="GX92" s="284"/>
      <c r="GY92" s="280" t="str">
        <f aca="false">IF(GX92="","",VLOOKUP(GX92,Language!$D$5:$E$100,2,0))</f>
        <v/>
      </c>
      <c r="GZ92" s="303"/>
      <c r="HA92" s="304"/>
      <c r="HB92" s="305"/>
      <c r="HC92" s="305"/>
      <c r="HD92" s="306" t="n">
        <f aca="false">COUNTIF(GV$90:GV$105,GV92)+COUNTIF(GX$90:GX$105,GV92)</f>
        <v>0</v>
      </c>
      <c r="HE92" s="306" t="n">
        <f aca="false">COUNTIF(GV$90:GV$105,GX92)+COUNTIF(GX$90:GX$105,GX92)</f>
        <v>0</v>
      </c>
      <c r="HF92" s="306"/>
      <c r="HG92" s="302" t="str">
        <f aca="false">IF(OR(GV92&lt;&gt;"",GX92&lt;&gt;""),IF(HD92&lt;&gt;1,0,COUNTIF($B$90:$B$105,GV92)+COUNTIF($D$90:$D$105,GV92))+IF(HE92&lt;&gt;1,0,COUNTIF($B$90:$B$105,GX92)+COUNTIF($D$90:$D$105,GX92)),"")</f>
        <v/>
      </c>
      <c r="HI92" s="297"/>
      <c r="HJ92" s="280" t="str">
        <f aca="false">IF(HI92="","",VLOOKUP(HI92,Language!$D$5:$E$100,2,0))</f>
        <v/>
      </c>
      <c r="HK92" s="284"/>
      <c r="HL92" s="280" t="str">
        <f aca="false">IF(HK92="","",VLOOKUP(HK92,Language!$D$5:$E$100,2,0))</f>
        <v/>
      </c>
      <c r="HM92" s="303"/>
      <c r="HN92" s="304"/>
      <c r="HO92" s="305"/>
      <c r="HP92" s="305"/>
      <c r="HQ92" s="306" t="n">
        <f aca="false">COUNTIF(HI$90:HI$105,HI92)+COUNTIF(HK$90:HK$105,HI92)</f>
        <v>0</v>
      </c>
      <c r="HR92" s="306" t="n">
        <f aca="false">COUNTIF(HI$90:HI$105,HK92)+COUNTIF(HK$90:HK$105,HK92)</f>
        <v>0</v>
      </c>
      <c r="HS92" s="306"/>
      <c r="HT92" s="302" t="str">
        <f aca="false">IF(OR(HI92&lt;&gt;"",HK92&lt;&gt;""),IF(HQ92&lt;&gt;1,0,COUNTIF($B$90:$B$105,HI92)+COUNTIF($D$90:$D$105,HI92))+IF(HR92&lt;&gt;1,0,COUNTIF($B$90:$B$105,HK92)+COUNTIF($D$90:$D$105,HK92)),"")</f>
        <v/>
      </c>
      <c r="HV92" s="297"/>
      <c r="HW92" s="280" t="str">
        <f aca="false">IF(HV92="","",VLOOKUP(HV92,Language!$D$5:$E$100,2,0))</f>
        <v/>
      </c>
      <c r="HX92" s="284"/>
      <c r="HY92" s="280" t="str">
        <f aca="false">IF(HX92="","",VLOOKUP(HX92,Language!$D$5:$E$100,2,0))</f>
        <v/>
      </c>
      <c r="HZ92" s="303"/>
      <c r="IA92" s="304"/>
      <c r="IB92" s="305"/>
      <c r="IC92" s="305"/>
      <c r="ID92" s="306" t="n">
        <f aca="false">COUNTIF(HV$90:HV$105,HV92)+COUNTIF(HX$90:HX$105,HV92)</f>
        <v>0</v>
      </c>
      <c r="IE92" s="306" t="n">
        <f aca="false">COUNTIF(HV$90:HV$105,HX92)+COUNTIF(HX$90:HX$105,HX92)</f>
        <v>0</v>
      </c>
      <c r="IF92" s="306"/>
      <c r="IG92" s="302" t="str">
        <f aca="false">IF(OR(HV92&lt;&gt;"",HX92&lt;&gt;""),IF(ID92&lt;&gt;1,0,COUNTIF($B$90:$B$105,HV92)+COUNTIF($D$90:$D$105,HV92))+IF(IE92&lt;&gt;1,0,COUNTIF($B$90:$B$105,HX92)+COUNTIF($D$90:$D$105,HX92)),"")</f>
        <v/>
      </c>
      <c r="II92" s="297"/>
      <c r="IJ92" s="280" t="str">
        <f aca="false">IF(II92="","",VLOOKUP(II92,Language!$D$5:$E$100,2,0))</f>
        <v/>
      </c>
      <c r="IK92" s="284"/>
      <c r="IL92" s="280" t="str">
        <f aca="false">IF(IK92="","",VLOOKUP(IK92,Language!$D$5:$E$100,2,0))</f>
        <v/>
      </c>
      <c r="IM92" s="303"/>
      <c r="IN92" s="304"/>
      <c r="IO92" s="305"/>
      <c r="IP92" s="305"/>
      <c r="IQ92" s="306" t="n">
        <f aca="false">COUNTIF(II$90:II$105,II92)+COUNTIF(IK$90:IK$105,II92)</f>
        <v>0</v>
      </c>
      <c r="IR92" s="306" t="n">
        <f aca="false">COUNTIF(II$90:II$105,IK92)+COUNTIF(IK$90:IK$105,IK92)</f>
        <v>0</v>
      </c>
      <c r="IS92" s="306"/>
      <c r="IT92" s="302" t="str">
        <f aca="false">IF(OR(II92&lt;&gt;"",IK92&lt;&gt;""),IF(IQ92&lt;&gt;1,0,COUNTIF($B$90:$B$105,II92)+COUNTIF($D$90:$D$105,II92))+IF(IR92&lt;&gt;1,0,COUNTIF($B$90:$B$105,IK92)+COUNTIF($D$90:$D$105,IK92)),"")</f>
        <v/>
      </c>
      <c r="IV92" s="297"/>
      <c r="IW92" s="280" t="str">
        <f aca="false">IF(IV92="","",VLOOKUP(IV92,Language!$D$5:$E$100,2,0))</f>
        <v/>
      </c>
      <c r="IX92" s="284"/>
      <c r="IY92" s="280" t="str">
        <f aca="false">IF(IX92="","",VLOOKUP(IX92,Language!$D$5:$E$100,2,0))</f>
        <v/>
      </c>
      <c r="IZ92" s="303"/>
      <c r="JA92" s="304"/>
      <c r="JB92" s="305"/>
      <c r="JC92" s="305"/>
      <c r="JD92" s="306" t="n">
        <f aca="false">COUNTIF(IV$90:IV$105,IV92)+COUNTIF(IX$90:IX$105,IV92)</f>
        <v>0</v>
      </c>
      <c r="JE92" s="306" t="n">
        <f aca="false">COUNTIF(IV$90:IV$105,IX92)+COUNTIF(IX$90:IX$105,IX92)</f>
        <v>0</v>
      </c>
      <c r="JF92" s="306"/>
      <c r="JG92" s="302" t="str">
        <f aca="false">IF(OR(IV92&lt;&gt;"",IX92&lt;&gt;""),IF(JD92&lt;&gt;1,0,COUNTIF($B$90:$B$105,IV92)+COUNTIF($D$90:$D$105,IV92))+IF(JE92&lt;&gt;1,0,COUNTIF($B$90:$B$105,IX92)+COUNTIF($D$90:$D$105,IX92)),"")</f>
        <v/>
      </c>
      <c r="JI92" s="297"/>
      <c r="JJ92" s="280" t="str">
        <f aca="false">IF(JI92="","",VLOOKUP(JI92,Language!$D$5:$E$100,2,0))</f>
        <v/>
      </c>
      <c r="JK92" s="284"/>
      <c r="JL92" s="280" t="str">
        <f aca="false">IF(JK92="","",VLOOKUP(JK92,Language!$D$5:$E$100,2,0))</f>
        <v/>
      </c>
      <c r="JM92" s="303"/>
      <c r="JN92" s="304"/>
      <c r="JO92" s="305"/>
      <c r="JP92" s="305"/>
      <c r="JQ92" s="306" t="n">
        <f aca="false">COUNTIF(JI$90:JI$105,JI92)+COUNTIF(JK$90:JK$105,JI92)</f>
        <v>0</v>
      </c>
      <c r="JR92" s="306" t="n">
        <f aca="false">COUNTIF(JI$90:JI$105,JK92)+COUNTIF(JK$90:JK$105,JK92)</f>
        <v>0</v>
      </c>
      <c r="JS92" s="306"/>
      <c r="JT92" s="302" t="str">
        <f aca="false">IF(OR(JI92&lt;&gt;"",JK92&lt;&gt;""),IF(JQ92&lt;&gt;1,0,COUNTIF($B$90:$B$105,JI92)+COUNTIF($D$90:$D$105,JI92))+IF(JR92&lt;&gt;1,0,COUNTIF($B$90:$B$105,JK92)+COUNTIF($D$90:$D$105,JK92)),"")</f>
        <v/>
      </c>
      <c r="JV92" s="297"/>
      <c r="JW92" s="280" t="str">
        <f aca="false">IF(JV92="","",VLOOKUP(JV92,Language!$D$5:$E$100,2,0))</f>
        <v/>
      </c>
      <c r="JX92" s="284"/>
      <c r="JY92" s="280" t="str">
        <f aca="false">IF(JX92="","",VLOOKUP(JX92,Language!$D$5:$E$100,2,0))</f>
        <v/>
      </c>
      <c r="JZ92" s="303"/>
      <c r="KA92" s="304"/>
      <c r="KB92" s="305"/>
      <c r="KC92" s="305"/>
      <c r="KD92" s="306" t="n">
        <f aca="false">COUNTIF(JV$90:JV$105,JV92)+COUNTIF(JX$90:JX$105,JV92)</f>
        <v>0</v>
      </c>
      <c r="KE92" s="306" t="n">
        <f aca="false">COUNTIF(JV$90:JV$105,JX92)+COUNTIF(JX$90:JX$105,JX92)</f>
        <v>0</v>
      </c>
      <c r="KF92" s="306"/>
      <c r="KG92" s="302" t="str">
        <f aca="false">IF(OR(JV92&lt;&gt;"",JX92&lt;&gt;""),IF(KD92&lt;&gt;1,0,COUNTIF($B$90:$B$105,JV92)+COUNTIF($D$90:$D$105,JV92))+IF(KE92&lt;&gt;1,0,COUNTIF($B$90:$B$105,JX92)+COUNTIF($D$90:$D$105,JX92)),"")</f>
        <v/>
      </c>
      <c r="KI92" s="297"/>
      <c r="KJ92" s="280" t="str">
        <f aca="false">IF(KI92="","",VLOOKUP(KI92,Language!$D$5:$E$100,2,0))</f>
        <v/>
      </c>
      <c r="KK92" s="284"/>
      <c r="KL92" s="280" t="str">
        <f aca="false">IF(KK92="","",VLOOKUP(KK92,Language!$D$5:$E$100,2,0))</f>
        <v/>
      </c>
      <c r="KM92" s="303"/>
      <c r="KN92" s="304"/>
      <c r="KO92" s="305"/>
      <c r="KP92" s="305"/>
      <c r="KQ92" s="306" t="n">
        <f aca="false">COUNTIF(KI$90:KI$105,KI92)+COUNTIF(KK$90:KK$105,KI92)</f>
        <v>0</v>
      </c>
      <c r="KR92" s="306" t="n">
        <f aca="false">COUNTIF(KI$90:KI$105,KK92)+COUNTIF(KK$90:KK$105,KK92)</f>
        <v>0</v>
      </c>
      <c r="KS92" s="306"/>
      <c r="KT92" s="302" t="str">
        <f aca="false">IF(OR(KI92&lt;&gt;"",KK92&lt;&gt;""),IF(KQ92&lt;&gt;1,0,COUNTIF($B$90:$B$105,KI92)+COUNTIF($D$90:$D$105,KI92))+IF(KR92&lt;&gt;1,0,COUNTIF($B$90:$B$105,KK92)+COUNTIF($D$90:$D$105,KK92)),"")</f>
        <v/>
      </c>
      <c r="KV92" s="297"/>
      <c r="KW92" s="280" t="str">
        <f aca="false">IF(KV92="","",VLOOKUP(KV92,Language!$D$5:$E$100,2,0))</f>
        <v/>
      </c>
      <c r="KX92" s="284"/>
      <c r="KY92" s="280" t="str">
        <f aca="false">IF(KX92="","",VLOOKUP(KX92,Language!$D$5:$E$100,2,0))</f>
        <v/>
      </c>
      <c r="KZ92" s="303"/>
      <c r="LA92" s="304"/>
      <c r="LB92" s="305"/>
      <c r="LC92" s="305"/>
      <c r="LD92" s="306" t="n">
        <f aca="false">COUNTIF(KV$90:KV$105,KV92)+COUNTIF(KX$90:KX$105,KV92)</f>
        <v>0</v>
      </c>
      <c r="LE92" s="306" t="n">
        <f aca="false">COUNTIF(KV$90:KV$105,KX92)+COUNTIF(KX$90:KX$105,KX92)</f>
        <v>0</v>
      </c>
      <c r="LF92" s="306"/>
      <c r="LG92" s="302" t="str">
        <f aca="false">IF(OR(KV92&lt;&gt;"",KX92&lt;&gt;""),IF(LD92&lt;&gt;1,0,COUNTIF($B$90:$B$105,KV92)+COUNTIF($D$90:$D$105,KV92))+IF(LE92&lt;&gt;1,0,COUNTIF($B$90:$B$105,KX92)+COUNTIF($D$90:$D$105,KX92)),"")</f>
        <v/>
      </c>
      <c r="LI92" s="297"/>
      <c r="LJ92" s="280" t="str">
        <f aca="false">IF(LI92="","",VLOOKUP(LI92,Language!$D$5:$E$100,2,0))</f>
        <v/>
      </c>
      <c r="LK92" s="284"/>
      <c r="LL92" s="280" t="str">
        <f aca="false">IF(LK92="","",VLOOKUP(LK92,Language!$D$5:$E$100,2,0))</f>
        <v/>
      </c>
      <c r="LM92" s="303"/>
      <c r="LN92" s="304"/>
      <c r="LO92" s="305"/>
      <c r="LP92" s="305"/>
      <c r="LQ92" s="306" t="n">
        <f aca="false">COUNTIF(LI$90:LI$105,LI92)+COUNTIF(LK$90:LK$105,LI92)</f>
        <v>0</v>
      </c>
      <c r="LR92" s="306" t="n">
        <f aca="false">COUNTIF(LI$90:LI$105,LK92)+COUNTIF(LK$90:LK$105,LK92)</f>
        <v>0</v>
      </c>
      <c r="LS92" s="306"/>
      <c r="LT92" s="302" t="str">
        <f aca="false">IF(OR(LI92&lt;&gt;"",LK92&lt;&gt;""),IF(LQ92&lt;&gt;1,0,COUNTIF($B$90:$B$105,LI92)+COUNTIF($D$90:$D$105,LI92))+IF(LR92&lt;&gt;1,0,COUNTIF($B$90:$B$105,LK92)+COUNTIF($D$90:$D$105,LK92)),"")</f>
        <v/>
      </c>
      <c r="LV92" s="297"/>
      <c r="LW92" s="280" t="str">
        <f aca="false">IF(LV92="","",VLOOKUP(LV92,Language!$D$5:$E$100,2,0))</f>
        <v/>
      </c>
      <c r="LX92" s="284"/>
      <c r="LY92" s="280" t="str">
        <f aca="false">IF(LX92="","",VLOOKUP(LX92,Language!$D$5:$E$100,2,0))</f>
        <v/>
      </c>
      <c r="LZ92" s="303"/>
      <c r="MA92" s="304"/>
      <c r="MB92" s="305"/>
      <c r="MC92" s="305"/>
      <c r="MD92" s="306" t="n">
        <f aca="false">COUNTIF(LV$90:LV$105,LV92)+COUNTIF(LX$90:LX$105,LV92)</f>
        <v>0</v>
      </c>
      <c r="ME92" s="306" t="n">
        <f aca="false">COUNTIF(LV$90:LV$105,LX92)+COUNTIF(LX$90:LX$105,LX92)</f>
        <v>0</v>
      </c>
      <c r="MF92" s="306"/>
      <c r="MG92" s="302" t="str">
        <f aca="false">IF(OR(LV92&lt;&gt;"",LX92&lt;&gt;""),IF(MD92&lt;&gt;1,0,COUNTIF($B$90:$B$105,LV92)+COUNTIF($D$90:$D$105,LV92))+IF(ME92&lt;&gt;1,0,COUNTIF($B$90:$B$105,LX92)+COUNTIF($D$90:$D$105,LX92)),"")</f>
        <v/>
      </c>
    </row>
    <row r="93" s="135" customFormat="true" ht="15.75" hidden="false" customHeight="false" outlineLevel="0" collapsed="false">
      <c r="A93" s="252"/>
      <c r="B93" s="295" t="n">
        <f aca="false">IF(C93="","",INDEX(Groups!$C$7:$C$65,MATCH(C93,Groups!$D$7:$D$65,0)))</f>
        <v>7</v>
      </c>
      <c r="C93" s="280" t="str">
        <f aca="false">'World Cup'!$K$50</f>
        <v>Netherlands</v>
      </c>
      <c r="D93" s="296" t="n">
        <f aca="false">IF(E93="","",INDEX(Groups!$C$7:$C$65,MATCH(E93,Groups!$D$7:$D$65,0)))</f>
        <v>8</v>
      </c>
      <c r="E93" s="280" t="str">
        <f aca="false">'World Cup'!$L$50</f>
        <v>Morocco</v>
      </c>
      <c r="F93" s="282" t="n">
        <f aca="false">IF(AND('World Cup'!$K$51&lt;&gt;"",'World Cup'!$L$51&lt;&gt;""),'World Cup'!$K$51+IF(AND('World Cup'!$K$53&lt;&gt;"",'World Cup'!$L$53&lt;&gt;"",'World Cup'!$K$51='World Cup'!$L$51),'World Cup'!$K$53,0),"")</f>
        <v>2</v>
      </c>
      <c r="G93" s="283" t="n">
        <f aca="false">IF(AND('World Cup'!$K$51&lt;&gt;"",'World Cup'!$L$51&lt;&gt;""),'World Cup'!$L$51+IF(AND('World Cup'!$K$53&lt;&gt;"",'World Cup'!$L$53&lt;&gt;"",'World Cup'!$K$51='World Cup'!$L$51),'World Cup'!$L$53,0),"")</f>
        <v>0</v>
      </c>
      <c r="I93" s="297"/>
      <c r="J93" s="280" t="str">
        <f aca="false">IF(I93="","",VLOOKUP(I93,Language!$D$5:$E$100,2,0))</f>
        <v/>
      </c>
      <c r="K93" s="284"/>
      <c r="L93" s="280" t="str">
        <f aca="false">IF(K93="","",VLOOKUP(K93,Language!$D$5:$E$100,2,0))</f>
        <v/>
      </c>
      <c r="M93" s="303"/>
      <c r="N93" s="304"/>
      <c r="O93" s="305"/>
      <c r="P93" s="305"/>
      <c r="Q93" s="306" t="n">
        <f aca="false">COUNTIF(I$90:I$105,I93)+COUNTIF(K$90:K$105,I93)</f>
        <v>0</v>
      </c>
      <c r="R93" s="306" t="n">
        <f aca="false">COUNTIF(I$90:I$105,K93)+COUNTIF(K$90:K$105,K93)</f>
        <v>0</v>
      </c>
      <c r="S93" s="306"/>
      <c r="T93" s="302" t="str">
        <f aca="false">IF(OR(I93&lt;&gt;"",K93&lt;&gt;""),IF(Q93&lt;&gt;1,0,COUNTIF($B$90:$B$105,I93)+COUNTIF($D$90:$D$105,I93))+IF(R93&lt;&gt;1,0,COUNTIF($B$90:$B$105,K93)+COUNTIF($D$90:$D$105,K93)),"")</f>
        <v/>
      </c>
      <c r="V93" s="297"/>
      <c r="W93" s="280" t="str">
        <f aca="false">IF(V93="","",VLOOKUP(V93,Language!$D$5:$E$100,2,0))</f>
        <v/>
      </c>
      <c r="X93" s="284"/>
      <c r="Y93" s="280" t="str">
        <f aca="false">IF(X93="","",VLOOKUP(X93,Language!$D$5:$E$100,2,0))</f>
        <v/>
      </c>
      <c r="Z93" s="303"/>
      <c r="AA93" s="304"/>
      <c r="AB93" s="305"/>
      <c r="AC93" s="305"/>
      <c r="AD93" s="306" t="n">
        <f aca="false">COUNTIF(V$90:V$105,V93)+COUNTIF(X$90:X$105,V93)</f>
        <v>0</v>
      </c>
      <c r="AE93" s="306" t="n">
        <f aca="false">COUNTIF(V$90:V$105,X93)+COUNTIF(X$90:X$105,X93)</f>
        <v>0</v>
      </c>
      <c r="AF93" s="306"/>
      <c r="AG93" s="302" t="str">
        <f aca="false">IF(OR(V93&lt;&gt;"",X93&lt;&gt;""),IF(AD93&lt;&gt;1,0,COUNTIF($B$90:$B$105,V93)+COUNTIF($D$90:$D$105,V93))+IF(AE93&lt;&gt;1,0,COUNTIF($B$90:$B$105,X93)+COUNTIF($D$90:$D$105,X93)),"")</f>
        <v/>
      </c>
      <c r="AI93" s="297"/>
      <c r="AJ93" s="280" t="str">
        <f aca="false">IF(AI93="","",VLOOKUP(AI93,Language!$D$5:$E$100,2,0))</f>
        <v/>
      </c>
      <c r="AK93" s="284"/>
      <c r="AL93" s="280" t="str">
        <f aca="false">IF(AK93="","",VLOOKUP(AK93,Language!$D$5:$E$100,2,0))</f>
        <v/>
      </c>
      <c r="AM93" s="303"/>
      <c r="AN93" s="304"/>
      <c r="AO93" s="305"/>
      <c r="AP93" s="305"/>
      <c r="AQ93" s="306" t="n">
        <f aca="false">COUNTIF(AI$90:AI$105,AI93)+COUNTIF(AK$90:AK$105,AI93)</f>
        <v>0</v>
      </c>
      <c r="AR93" s="306" t="n">
        <f aca="false">COUNTIF(AI$90:AI$105,AK93)+COUNTIF(AK$90:AK$105,AK93)</f>
        <v>0</v>
      </c>
      <c r="AS93" s="306"/>
      <c r="AT93" s="302" t="str">
        <f aca="false">IF(OR(AI93&lt;&gt;"",AK93&lt;&gt;""),IF(AQ93&lt;&gt;1,0,COUNTIF($B$90:$B$105,AI93)+COUNTIF($D$90:$D$105,AI93))+IF(AR93&lt;&gt;1,0,COUNTIF($B$90:$B$105,AK93)+COUNTIF($D$90:$D$105,AK93)),"")</f>
        <v/>
      </c>
      <c r="AV93" s="297"/>
      <c r="AW93" s="280" t="str">
        <f aca="false">IF(AV93="","",VLOOKUP(AV93,Language!$D$5:$E$100,2,0))</f>
        <v/>
      </c>
      <c r="AX93" s="284"/>
      <c r="AY93" s="280" t="str">
        <f aca="false">IF(AX93="","",VLOOKUP(AX93,Language!$D$5:$E$100,2,0))</f>
        <v/>
      </c>
      <c r="AZ93" s="303"/>
      <c r="BA93" s="304"/>
      <c r="BB93" s="305"/>
      <c r="BC93" s="305"/>
      <c r="BD93" s="306" t="n">
        <f aca="false">COUNTIF(AV$90:AV$105,AV93)+COUNTIF(AX$90:AX$105,AV93)</f>
        <v>0</v>
      </c>
      <c r="BE93" s="306" t="n">
        <f aca="false">COUNTIF(AV$90:AV$105,AX93)+COUNTIF(AX$90:AX$105,AX93)</f>
        <v>0</v>
      </c>
      <c r="BF93" s="306"/>
      <c r="BG93" s="302" t="str">
        <f aca="false">IF(OR(AV93&lt;&gt;"",AX93&lt;&gt;""),IF(BD93&lt;&gt;1,0,COUNTIF($B$90:$B$105,AV93)+COUNTIF($D$90:$D$105,AV93))+IF(BE93&lt;&gt;1,0,COUNTIF($B$90:$B$105,AX93)+COUNTIF($D$90:$D$105,AX93)),"")</f>
        <v/>
      </c>
      <c r="BI93" s="297"/>
      <c r="BJ93" s="280" t="str">
        <f aca="false">IF(BI93="","",VLOOKUP(BI93,Language!$D$5:$E$100,2,0))</f>
        <v/>
      </c>
      <c r="BK93" s="284"/>
      <c r="BL93" s="280" t="str">
        <f aca="false">IF(BK93="","",VLOOKUP(BK93,Language!$D$5:$E$100,2,0))</f>
        <v/>
      </c>
      <c r="BM93" s="303"/>
      <c r="BN93" s="304"/>
      <c r="BO93" s="305"/>
      <c r="BP93" s="305"/>
      <c r="BQ93" s="306" t="n">
        <f aca="false">COUNTIF(BI$90:BI$105,BI93)+COUNTIF(BK$90:BK$105,BI93)</f>
        <v>0</v>
      </c>
      <c r="BR93" s="306" t="n">
        <f aca="false">COUNTIF(BI$90:BI$105,BK93)+COUNTIF(BK$90:BK$105,BK93)</f>
        <v>0</v>
      </c>
      <c r="BS93" s="306"/>
      <c r="BT93" s="302" t="str">
        <f aca="false">IF(OR(BI93&lt;&gt;"",BK93&lt;&gt;""),IF(BQ93&lt;&gt;1,0,COUNTIF($B$90:$B$105,BI93)+COUNTIF($D$90:$D$105,BI93))+IF(BR93&lt;&gt;1,0,COUNTIF($B$90:$B$105,BK93)+COUNTIF($D$90:$D$105,BK93)),"")</f>
        <v/>
      </c>
      <c r="BV93" s="297"/>
      <c r="BW93" s="280" t="str">
        <f aca="false">IF(BV93="","",VLOOKUP(BV93,Language!$D$5:$E$100,2,0))</f>
        <v/>
      </c>
      <c r="BX93" s="284"/>
      <c r="BY93" s="280" t="str">
        <f aca="false">IF(BX93="","",VLOOKUP(BX93,Language!$D$5:$E$100,2,0))</f>
        <v/>
      </c>
      <c r="BZ93" s="303"/>
      <c r="CA93" s="304"/>
      <c r="CB93" s="305"/>
      <c r="CC93" s="305"/>
      <c r="CD93" s="306" t="n">
        <f aca="false">COUNTIF(BV$90:BV$105,BV93)+COUNTIF(BX$90:BX$105,BV93)</f>
        <v>0</v>
      </c>
      <c r="CE93" s="306" t="n">
        <f aca="false">COUNTIF(BV$90:BV$105,BX93)+COUNTIF(BX$90:BX$105,BX93)</f>
        <v>0</v>
      </c>
      <c r="CF93" s="306"/>
      <c r="CG93" s="302" t="str">
        <f aca="false">IF(OR(BV93&lt;&gt;"",BX93&lt;&gt;""),IF(CD93&lt;&gt;1,0,COUNTIF($B$90:$B$105,BV93)+COUNTIF($D$90:$D$105,BV93))+IF(CE93&lt;&gt;1,0,COUNTIF($B$90:$B$105,BX93)+COUNTIF($D$90:$D$105,BX93)),"")</f>
        <v/>
      </c>
      <c r="CI93" s="297"/>
      <c r="CJ93" s="280" t="str">
        <f aca="false">IF(CI93="","",VLOOKUP(CI93,Language!$D$5:$E$100,2,0))</f>
        <v/>
      </c>
      <c r="CK93" s="284"/>
      <c r="CL93" s="280" t="str">
        <f aca="false">IF(CK93="","",VLOOKUP(CK93,Language!$D$5:$E$100,2,0))</f>
        <v/>
      </c>
      <c r="CM93" s="303"/>
      <c r="CN93" s="304"/>
      <c r="CO93" s="305"/>
      <c r="CP93" s="305"/>
      <c r="CQ93" s="306" t="n">
        <f aca="false">COUNTIF(CI$90:CI$105,CI93)+COUNTIF(CK$90:CK$105,CI93)</f>
        <v>0</v>
      </c>
      <c r="CR93" s="306" t="n">
        <f aca="false">COUNTIF(CI$90:CI$105,CK93)+COUNTIF(CK$90:CK$105,CK93)</f>
        <v>0</v>
      </c>
      <c r="CS93" s="306"/>
      <c r="CT93" s="302" t="str">
        <f aca="false">IF(OR(CI93&lt;&gt;"",CK93&lt;&gt;""),IF(CQ93&lt;&gt;1,0,COUNTIF($B$90:$B$105,CI93)+COUNTIF($D$90:$D$105,CI93))+IF(CR93&lt;&gt;1,0,COUNTIF($B$90:$B$105,CK93)+COUNTIF($D$90:$D$105,CK93)),"")</f>
        <v/>
      </c>
      <c r="CV93" s="297"/>
      <c r="CW93" s="280" t="str">
        <f aca="false">IF(CV93="","",VLOOKUP(CV93,Language!$D$5:$E$100,2,0))</f>
        <v/>
      </c>
      <c r="CX93" s="284"/>
      <c r="CY93" s="280" t="str">
        <f aca="false">IF(CX93="","",VLOOKUP(CX93,Language!$D$5:$E$100,2,0))</f>
        <v/>
      </c>
      <c r="CZ93" s="303"/>
      <c r="DA93" s="304"/>
      <c r="DB93" s="305"/>
      <c r="DC93" s="305"/>
      <c r="DD93" s="306" t="n">
        <f aca="false">COUNTIF(CV$90:CV$105,CV93)+COUNTIF(CX$90:CX$105,CV93)</f>
        <v>0</v>
      </c>
      <c r="DE93" s="306" t="n">
        <f aca="false">COUNTIF(CV$90:CV$105,CX93)+COUNTIF(CX$90:CX$105,CX93)</f>
        <v>0</v>
      </c>
      <c r="DF93" s="306"/>
      <c r="DG93" s="302" t="str">
        <f aca="false">IF(OR(CV93&lt;&gt;"",CX93&lt;&gt;""),IF(DD93&lt;&gt;1,0,COUNTIF($B$90:$B$105,CV93)+COUNTIF($D$90:$D$105,CV93))+IF(DE93&lt;&gt;1,0,COUNTIF($B$90:$B$105,CX93)+COUNTIF($D$90:$D$105,CX93)),"")</f>
        <v/>
      </c>
      <c r="DI93" s="297"/>
      <c r="DJ93" s="280" t="str">
        <f aca="false">IF(DI93="","",VLOOKUP(DI93,Language!$D$5:$E$100,2,0))</f>
        <v/>
      </c>
      <c r="DK93" s="284"/>
      <c r="DL93" s="280" t="str">
        <f aca="false">IF(DK93="","",VLOOKUP(DK93,Language!$D$5:$E$100,2,0))</f>
        <v/>
      </c>
      <c r="DM93" s="303"/>
      <c r="DN93" s="304"/>
      <c r="DO93" s="305"/>
      <c r="DP93" s="305"/>
      <c r="DQ93" s="306" t="n">
        <f aca="false">COUNTIF(DI$90:DI$105,DI93)+COUNTIF(DK$90:DK$105,DI93)</f>
        <v>0</v>
      </c>
      <c r="DR93" s="306" t="n">
        <f aca="false">COUNTIF(DI$90:DI$105,DK93)+COUNTIF(DK$90:DK$105,DK93)</f>
        <v>0</v>
      </c>
      <c r="DS93" s="306"/>
      <c r="DT93" s="302" t="str">
        <f aca="false">IF(OR(DI93&lt;&gt;"",DK93&lt;&gt;""),IF(DQ93&lt;&gt;1,0,COUNTIF($B$90:$B$105,DI93)+COUNTIF($D$90:$D$105,DI93))+IF(DR93&lt;&gt;1,0,COUNTIF($B$90:$B$105,DK93)+COUNTIF($D$90:$D$105,DK93)),"")</f>
        <v/>
      </c>
      <c r="DV93" s="297"/>
      <c r="DW93" s="280" t="str">
        <f aca="false">IF(DV93="","",VLOOKUP(DV93,Language!$D$5:$E$100,2,0))</f>
        <v/>
      </c>
      <c r="DX93" s="284"/>
      <c r="DY93" s="280" t="str">
        <f aca="false">IF(DX93="","",VLOOKUP(DX93,Language!$D$5:$E$100,2,0))</f>
        <v/>
      </c>
      <c r="DZ93" s="303"/>
      <c r="EA93" s="304"/>
      <c r="EB93" s="305"/>
      <c r="EC93" s="305"/>
      <c r="ED93" s="306" t="n">
        <f aca="false">COUNTIF(DV$90:DV$105,DV93)+COUNTIF(DX$90:DX$105,DV93)</f>
        <v>0</v>
      </c>
      <c r="EE93" s="306" t="n">
        <f aca="false">COUNTIF(DV$90:DV$105,DX93)+COUNTIF(DX$90:DX$105,DX93)</f>
        <v>0</v>
      </c>
      <c r="EF93" s="306"/>
      <c r="EG93" s="302" t="str">
        <f aca="false">IF(OR(DV93&lt;&gt;"",DX93&lt;&gt;""),IF(ED93&lt;&gt;1,0,COUNTIF($B$90:$B$105,DV93)+COUNTIF($D$90:$D$105,DV93))+IF(EE93&lt;&gt;1,0,COUNTIF($B$90:$B$105,DX93)+COUNTIF($D$90:$D$105,DX93)),"")</f>
        <v/>
      </c>
      <c r="EI93" s="297"/>
      <c r="EJ93" s="280" t="str">
        <f aca="false">IF(EI93="","",VLOOKUP(EI93,Language!$D$5:$E$100,2,0))</f>
        <v/>
      </c>
      <c r="EK93" s="284"/>
      <c r="EL93" s="280" t="str">
        <f aca="false">IF(EK93="","",VLOOKUP(EK93,Language!$D$5:$E$100,2,0))</f>
        <v/>
      </c>
      <c r="EM93" s="303"/>
      <c r="EN93" s="304"/>
      <c r="EO93" s="305"/>
      <c r="EP93" s="305"/>
      <c r="EQ93" s="306" t="n">
        <f aca="false">COUNTIF(EI$90:EI$105,EI93)+COUNTIF(EK$90:EK$105,EI93)</f>
        <v>0</v>
      </c>
      <c r="ER93" s="306" t="n">
        <f aca="false">COUNTIF(EI$90:EI$105,EK93)+COUNTIF(EK$90:EK$105,EK93)</f>
        <v>0</v>
      </c>
      <c r="ES93" s="306"/>
      <c r="ET93" s="302" t="str">
        <f aca="false">IF(OR(EI93&lt;&gt;"",EK93&lt;&gt;""),IF(EQ93&lt;&gt;1,0,COUNTIF($B$90:$B$105,EI93)+COUNTIF($D$90:$D$105,EI93))+IF(ER93&lt;&gt;1,0,COUNTIF($B$90:$B$105,EK93)+COUNTIF($D$90:$D$105,EK93)),"")</f>
        <v/>
      </c>
      <c r="EV93" s="297"/>
      <c r="EW93" s="280" t="str">
        <f aca="false">IF(EV93="","",VLOOKUP(EV93,Language!$D$5:$E$100,2,0))</f>
        <v/>
      </c>
      <c r="EX93" s="284"/>
      <c r="EY93" s="280" t="str">
        <f aca="false">IF(EX93="","",VLOOKUP(EX93,Language!$D$5:$E$100,2,0))</f>
        <v/>
      </c>
      <c r="EZ93" s="303"/>
      <c r="FA93" s="304"/>
      <c r="FB93" s="305"/>
      <c r="FC93" s="305"/>
      <c r="FD93" s="306" t="n">
        <f aca="false">COUNTIF(EV$90:EV$105,EV93)+COUNTIF(EX$90:EX$105,EV93)</f>
        <v>0</v>
      </c>
      <c r="FE93" s="306" t="n">
        <f aca="false">COUNTIF(EV$90:EV$105,EX93)+COUNTIF(EX$90:EX$105,EX93)</f>
        <v>0</v>
      </c>
      <c r="FF93" s="306"/>
      <c r="FG93" s="302" t="str">
        <f aca="false">IF(OR(EV93&lt;&gt;"",EX93&lt;&gt;""),IF(FD93&lt;&gt;1,0,COUNTIF($B$90:$B$105,EV93)+COUNTIF($D$90:$D$105,EV93))+IF(FE93&lt;&gt;1,0,COUNTIF($B$90:$B$105,EX93)+COUNTIF($D$90:$D$105,EX93)),"")</f>
        <v/>
      </c>
      <c r="FI93" s="297"/>
      <c r="FJ93" s="280" t="str">
        <f aca="false">IF(FI93="","",VLOOKUP(FI93,Language!$D$5:$E$100,2,0))</f>
        <v/>
      </c>
      <c r="FK93" s="284"/>
      <c r="FL93" s="280" t="str">
        <f aca="false">IF(FK93="","",VLOOKUP(FK93,Language!$D$5:$E$100,2,0))</f>
        <v/>
      </c>
      <c r="FM93" s="303"/>
      <c r="FN93" s="304"/>
      <c r="FO93" s="305"/>
      <c r="FP93" s="305"/>
      <c r="FQ93" s="306" t="n">
        <f aca="false">COUNTIF(FI$90:FI$105,FI93)+COUNTIF(FK$90:FK$105,FI93)</f>
        <v>0</v>
      </c>
      <c r="FR93" s="306" t="n">
        <f aca="false">COUNTIF(FI$90:FI$105,FK93)+COUNTIF(FK$90:FK$105,FK93)</f>
        <v>0</v>
      </c>
      <c r="FS93" s="306"/>
      <c r="FT93" s="302" t="str">
        <f aca="false">IF(OR(FI93&lt;&gt;"",FK93&lt;&gt;""),IF(FQ93&lt;&gt;1,0,COUNTIF($B$90:$B$105,FI93)+COUNTIF($D$90:$D$105,FI93))+IF(FR93&lt;&gt;1,0,COUNTIF($B$90:$B$105,FK93)+COUNTIF($D$90:$D$105,FK93)),"")</f>
        <v/>
      </c>
      <c r="FV93" s="297"/>
      <c r="FW93" s="280" t="str">
        <f aca="false">IF(FV93="","",VLOOKUP(FV93,Language!$D$5:$E$100,2,0))</f>
        <v/>
      </c>
      <c r="FX93" s="284"/>
      <c r="FY93" s="280" t="str">
        <f aca="false">IF(FX93="","",VLOOKUP(FX93,Language!$D$5:$E$100,2,0))</f>
        <v/>
      </c>
      <c r="FZ93" s="303"/>
      <c r="GA93" s="304"/>
      <c r="GB93" s="305"/>
      <c r="GC93" s="305"/>
      <c r="GD93" s="306" t="n">
        <f aca="false">COUNTIF(FV$90:FV$105,FV93)+COUNTIF(FX$90:FX$105,FV93)</f>
        <v>0</v>
      </c>
      <c r="GE93" s="306" t="n">
        <f aca="false">COUNTIF(FV$90:FV$105,FX93)+COUNTIF(FX$90:FX$105,FX93)</f>
        <v>0</v>
      </c>
      <c r="GF93" s="306"/>
      <c r="GG93" s="302" t="str">
        <f aca="false">IF(OR(FV93&lt;&gt;"",FX93&lt;&gt;""),IF(GD93&lt;&gt;1,0,COUNTIF($B$90:$B$105,FV93)+COUNTIF($D$90:$D$105,FV93))+IF(GE93&lt;&gt;1,0,COUNTIF($B$90:$B$105,FX93)+COUNTIF($D$90:$D$105,FX93)),"")</f>
        <v/>
      </c>
      <c r="GI93" s="297"/>
      <c r="GJ93" s="280" t="str">
        <f aca="false">IF(GI93="","",VLOOKUP(GI93,Language!$D$5:$E$100,2,0))</f>
        <v/>
      </c>
      <c r="GK93" s="284"/>
      <c r="GL93" s="280" t="str">
        <f aca="false">IF(GK93="","",VLOOKUP(GK93,Language!$D$5:$E$100,2,0))</f>
        <v/>
      </c>
      <c r="GM93" s="303"/>
      <c r="GN93" s="304"/>
      <c r="GO93" s="305"/>
      <c r="GP93" s="305"/>
      <c r="GQ93" s="306" t="n">
        <f aca="false">COUNTIF(GI$90:GI$105,GI93)+COUNTIF(GK$90:GK$105,GI93)</f>
        <v>0</v>
      </c>
      <c r="GR93" s="306" t="n">
        <f aca="false">COUNTIF(GI$90:GI$105,GK93)+COUNTIF(GK$90:GK$105,GK93)</f>
        <v>0</v>
      </c>
      <c r="GS93" s="306"/>
      <c r="GT93" s="302" t="str">
        <f aca="false">IF(OR(GI93&lt;&gt;"",GK93&lt;&gt;""),IF(GQ93&lt;&gt;1,0,COUNTIF($B$90:$B$105,GI93)+COUNTIF($D$90:$D$105,GI93))+IF(GR93&lt;&gt;1,0,COUNTIF($B$90:$B$105,GK93)+COUNTIF($D$90:$D$105,GK93)),"")</f>
        <v/>
      </c>
      <c r="GV93" s="297"/>
      <c r="GW93" s="280" t="str">
        <f aca="false">IF(GV93="","",VLOOKUP(GV93,Language!$D$5:$E$100,2,0))</f>
        <v/>
      </c>
      <c r="GX93" s="284"/>
      <c r="GY93" s="280" t="str">
        <f aca="false">IF(GX93="","",VLOOKUP(GX93,Language!$D$5:$E$100,2,0))</f>
        <v/>
      </c>
      <c r="GZ93" s="303"/>
      <c r="HA93" s="304"/>
      <c r="HB93" s="305"/>
      <c r="HC93" s="305"/>
      <c r="HD93" s="306" t="n">
        <f aca="false">COUNTIF(GV$90:GV$105,GV93)+COUNTIF(GX$90:GX$105,GV93)</f>
        <v>0</v>
      </c>
      <c r="HE93" s="306" t="n">
        <f aca="false">COUNTIF(GV$90:GV$105,GX93)+COUNTIF(GX$90:GX$105,GX93)</f>
        <v>0</v>
      </c>
      <c r="HF93" s="306"/>
      <c r="HG93" s="302" t="str">
        <f aca="false">IF(OR(GV93&lt;&gt;"",GX93&lt;&gt;""),IF(HD93&lt;&gt;1,0,COUNTIF($B$90:$B$105,GV93)+COUNTIF($D$90:$D$105,GV93))+IF(HE93&lt;&gt;1,0,COUNTIF($B$90:$B$105,GX93)+COUNTIF($D$90:$D$105,GX93)),"")</f>
        <v/>
      </c>
      <c r="HI93" s="297"/>
      <c r="HJ93" s="280" t="str">
        <f aca="false">IF(HI93="","",VLOOKUP(HI93,Language!$D$5:$E$100,2,0))</f>
        <v/>
      </c>
      <c r="HK93" s="284"/>
      <c r="HL93" s="280" t="str">
        <f aca="false">IF(HK93="","",VLOOKUP(HK93,Language!$D$5:$E$100,2,0))</f>
        <v/>
      </c>
      <c r="HM93" s="303"/>
      <c r="HN93" s="304"/>
      <c r="HO93" s="305"/>
      <c r="HP93" s="305"/>
      <c r="HQ93" s="306" t="n">
        <f aca="false">COUNTIF(HI$90:HI$105,HI93)+COUNTIF(HK$90:HK$105,HI93)</f>
        <v>0</v>
      </c>
      <c r="HR93" s="306" t="n">
        <f aca="false">COUNTIF(HI$90:HI$105,HK93)+COUNTIF(HK$90:HK$105,HK93)</f>
        <v>0</v>
      </c>
      <c r="HS93" s="306"/>
      <c r="HT93" s="302" t="str">
        <f aca="false">IF(OR(HI93&lt;&gt;"",HK93&lt;&gt;""),IF(HQ93&lt;&gt;1,0,COUNTIF($B$90:$B$105,HI93)+COUNTIF($D$90:$D$105,HI93))+IF(HR93&lt;&gt;1,0,COUNTIF($B$90:$B$105,HK93)+COUNTIF($D$90:$D$105,HK93)),"")</f>
        <v/>
      </c>
      <c r="HV93" s="297"/>
      <c r="HW93" s="280" t="str">
        <f aca="false">IF(HV93="","",VLOOKUP(HV93,Language!$D$5:$E$100,2,0))</f>
        <v/>
      </c>
      <c r="HX93" s="284"/>
      <c r="HY93" s="280" t="str">
        <f aca="false">IF(HX93="","",VLOOKUP(HX93,Language!$D$5:$E$100,2,0))</f>
        <v/>
      </c>
      <c r="HZ93" s="303"/>
      <c r="IA93" s="304"/>
      <c r="IB93" s="305"/>
      <c r="IC93" s="305"/>
      <c r="ID93" s="306" t="n">
        <f aca="false">COUNTIF(HV$90:HV$105,HV93)+COUNTIF(HX$90:HX$105,HV93)</f>
        <v>0</v>
      </c>
      <c r="IE93" s="306" t="n">
        <f aca="false">COUNTIF(HV$90:HV$105,HX93)+COUNTIF(HX$90:HX$105,HX93)</f>
        <v>0</v>
      </c>
      <c r="IF93" s="306"/>
      <c r="IG93" s="302" t="str">
        <f aca="false">IF(OR(HV93&lt;&gt;"",HX93&lt;&gt;""),IF(ID93&lt;&gt;1,0,COUNTIF($B$90:$B$105,HV93)+COUNTIF($D$90:$D$105,HV93))+IF(IE93&lt;&gt;1,0,COUNTIF($B$90:$B$105,HX93)+COUNTIF($D$90:$D$105,HX93)),"")</f>
        <v/>
      </c>
      <c r="II93" s="297"/>
      <c r="IJ93" s="280" t="str">
        <f aca="false">IF(II93="","",VLOOKUP(II93,Language!$D$5:$E$100,2,0))</f>
        <v/>
      </c>
      <c r="IK93" s="284"/>
      <c r="IL93" s="280" t="str">
        <f aca="false">IF(IK93="","",VLOOKUP(IK93,Language!$D$5:$E$100,2,0))</f>
        <v/>
      </c>
      <c r="IM93" s="303"/>
      <c r="IN93" s="304"/>
      <c r="IO93" s="305"/>
      <c r="IP93" s="305"/>
      <c r="IQ93" s="306" t="n">
        <f aca="false">COUNTIF(II$90:II$105,II93)+COUNTIF(IK$90:IK$105,II93)</f>
        <v>0</v>
      </c>
      <c r="IR93" s="306" t="n">
        <f aca="false">COUNTIF(II$90:II$105,IK93)+COUNTIF(IK$90:IK$105,IK93)</f>
        <v>0</v>
      </c>
      <c r="IS93" s="306"/>
      <c r="IT93" s="302" t="str">
        <f aca="false">IF(OR(II93&lt;&gt;"",IK93&lt;&gt;""),IF(IQ93&lt;&gt;1,0,COUNTIF($B$90:$B$105,II93)+COUNTIF($D$90:$D$105,II93))+IF(IR93&lt;&gt;1,0,COUNTIF($B$90:$B$105,IK93)+COUNTIF($D$90:$D$105,IK93)),"")</f>
        <v/>
      </c>
      <c r="IV93" s="297"/>
      <c r="IW93" s="280" t="str">
        <f aca="false">IF(IV93="","",VLOOKUP(IV93,Language!$D$5:$E$100,2,0))</f>
        <v/>
      </c>
      <c r="IX93" s="284"/>
      <c r="IY93" s="280" t="str">
        <f aca="false">IF(IX93="","",VLOOKUP(IX93,Language!$D$5:$E$100,2,0))</f>
        <v/>
      </c>
      <c r="IZ93" s="303"/>
      <c r="JA93" s="304"/>
      <c r="JB93" s="305"/>
      <c r="JC93" s="305"/>
      <c r="JD93" s="306" t="n">
        <f aca="false">COUNTIF(IV$90:IV$105,IV93)+COUNTIF(IX$90:IX$105,IV93)</f>
        <v>0</v>
      </c>
      <c r="JE93" s="306" t="n">
        <f aca="false">COUNTIF(IV$90:IV$105,IX93)+COUNTIF(IX$90:IX$105,IX93)</f>
        <v>0</v>
      </c>
      <c r="JF93" s="306"/>
      <c r="JG93" s="302" t="str">
        <f aca="false">IF(OR(IV93&lt;&gt;"",IX93&lt;&gt;""),IF(JD93&lt;&gt;1,0,COUNTIF($B$90:$B$105,IV93)+COUNTIF($D$90:$D$105,IV93))+IF(JE93&lt;&gt;1,0,COUNTIF($B$90:$B$105,IX93)+COUNTIF($D$90:$D$105,IX93)),"")</f>
        <v/>
      </c>
      <c r="JI93" s="297"/>
      <c r="JJ93" s="280" t="str">
        <f aca="false">IF(JI93="","",VLOOKUP(JI93,Language!$D$5:$E$100,2,0))</f>
        <v/>
      </c>
      <c r="JK93" s="284"/>
      <c r="JL93" s="280" t="str">
        <f aca="false">IF(JK93="","",VLOOKUP(JK93,Language!$D$5:$E$100,2,0))</f>
        <v/>
      </c>
      <c r="JM93" s="303"/>
      <c r="JN93" s="304"/>
      <c r="JO93" s="305"/>
      <c r="JP93" s="305"/>
      <c r="JQ93" s="306" t="n">
        <f aca="false">COUNTIF(JI$90:JI$105,JI93)+COUNTIF(JK$90:JK$105,JI93)</f>
        <v>0</v>
      </c>
      <c r="JR93" s="306" t="n">
        <f aca="false">COUNTIF(JI$90:JI$105,JK93)+COUNTIF(JK$90:JK$105,JK93)</f>
        <v>0</v>
      </c>
      <c r="JS93" s="306"/>
      <c r="JT93" s="302" t="str">
        <f aca="false">IF(OR(JI93&lt;&gt;"",JK93&lt;&gt;""),IF(JQ93&lt;&gt;1,0,COUNTIF($B$90:$B$105,JI93)+COUNTIF($D$90:$D$105,JI93))+IF(JR93&lt;&gt;1,0,COUNTIF($B$90:$B$105,JK93)+COUNTIF($D$90:$D$105,JK93)),"")</f>
        <v/>
      </c>
      <c r="JV93" s="297"/>
      <c r="JW93" s="280" t="str">
        <f aca="false">IF(JV93="","",VLOOKUP(JV93,Language!$D$5:$E$100,2,0))</f>
        <v/>
      </c>
      <c r="JX93" s="284"/>
      <c r="JY93" s="280" t="str">
        <f aca="false">IF(JX93="","",VLOOKUP(JX93,Language!$D$5:$E$100,2,0))</f>
        <v/>
      </c>
      <c r="JZ93" s="303"/>
      <c r="KA93" s="304"/>
      <c r="KB93" s="305"/>
      <c r="KC93" s="305"/>
      <c r="KD93" s="306" t="n">
        <f aca="false">COUNTIF(JV$90:JV$105,JV93)+COUNTIF(JX$90:JX$105,JV93)</f>
        <v>0</v>
      </c>
      <c r="KE93" s="306" t="n">
        <f aca="false">COUNTIF(JV$90:JV$105,JX93)+COUNTIF(JX$90:JX$105,JX93)</f>
        <v>0</v>
      </c>
      <c r="KF93" s="306"/>
      <c r="KG93" s="302" t="str">
        <f aca="false">IF(OR(JV93&lt;&gt;"",JX93&lt;&gt;""),IF(KD93&lt;&gt;1,0,COUNTIF($B$90:$B$105,JV93)+COUNTIF($D$90:$D$105,JV93))+IF(KE93&lt;&gt;1,0,COUNTIF($B$90:$B$105,JX93)+COUNTIF($D$90:$D$105,JX93)),"")</f>
        <v/>
      </c>
      <c r="KI93" s="297"/>
      <c r="KJ93" s="280" t="str">
        <f aca="false">IF(KI93="","",VLOOKUP(KI93,Language!$D$5:$E$100,2,0))</f>
        <v/>
      </c>
      <c r="KK93" s="284"/>
      <c r="KL93" s="280" t="str">
        <f aca="false">IF(KK93="","",VLOOKUP(KK93,Language!$D$5:$E$100,2,0))</f>
        <v/>
      </c>
      <c r="KM93" s="303"/>
      <c r="KN93" s="304"/>
      <c r="KO93" s="305"/>
      <c r="KP93" s="305"/>
      <c r="KQ93" s="306" t="n">
        <f aca="false">COUNTIF(KI$90:KI$105,KI93)+COUNTIF(KK$90:KK$105,KI93)</f>
        <v>0</v>
      </c>
      <c r="KR93" s="306" t="n">
        <f aca="false">COUNTIF(KI$90:KI$105,KK93)+COUNTIF(KK$90:KK$105,KK93)</f>
        <v>0</v>
      </c>
      <c r="KS93" s="306"/>
      <c r="KT93" s="302" t="str">
        <f aca="false">IF(OR(KI93&lt;&gt;"",KK93&lt;&gt;""),IF(KQ93&lt;&gt;1,0,COUNTIF($B$90:$B$105,KI93)+COUNTIF($D$90:$D$105,KI93))+IF(KR93&lt;&gt;1,0,COUNTIF($B$90:$B$105,KK93)+COUNTIF($D$90:$D$105,KK93)),"")</f>
        <v/>
      </c>
      <c r="KV93" s="297"/>
      <c r="KW93" s="280" t="str">
        <f aca="false">IF(KV93="","",VLOOKUP(KV93,Language!$D$5:$E$100,2,0))</f>
        <v/>
      </c>
      <c r="KX93" s="284"/>
      <c r="KY93" s="280" t="str">
        <f aca="false">IF(KX93="","",VLOOKUP(KX93,Language!$D$5:$E$100,2,0))</f>
        <v/>
      </c>
      <c r="KZ93" s="303"/>
      <c r="LA93" s="304"/>
      <c r="LB93" s="305"/>
      <c r="LC93" s="305"/>
      <c r="LD93" s="306" t="n">
        <f aca="false">COUNTIF(KV$90:KV$105,KV93)+COUNTIF(KX$90:KX$105,KV93)</f>
        <v>0</v>
      </c>
      <c r="LE93" s="306" t="n">
        <f aca="false">COUNTIF(KV$90:KV$105,KX93)+COUNTIF(KX$90:KX$105,KX93)</f>
        <v>0</v>
      </c>
      <c r="LF93" s="306"/>
      <c r="LG93" s="302" t="str">
        <f aca="false">IF(OR(KV93&lt;&gt;"",KX93&lt;&gt;""),IF(LD93&lt;&gt;1,0,COUNTIF($B$90:$B$105,KV93)+COUNTIF($D$90:$D$105,KV93))+IF(LE93&lt;&gt;1,0,COUNTIF($B$90:$B$105,KX93)+COUNTIF($D$90:$D$105,KX93)),"")</f>
        <v/>
      </c>
      <c r="LI93" s="297"/>
      <c r="LJ93" s="280" t="str">
        <f aca="false">IF(LI93="","",VLOOKUP(LI93,Language!$D$5:$E$100,2,0))</f>
        <v/>
      </c>
      <c r="LK93" s="284"/>
      <c r="LL93" s="280" t="str">
        <f aca="false">IF(LK93="","",VLOOKUP(LK93,Language!$D$5:$E$100,2,0))</f>
        <v/>
      </c>
      <c r="LM93" s="303"/>
      <c r="LN93" s="304"/>
      <c r="LO93" s="305"/>
      <c r="LP93" s="305"/>
      <c r="LQ93" s="306" t="n">
        <f aca="false">COUNTIF(LI$90:LI$105,LI93)+COUNTIF(LK$90:LK$105,LI93)</f>
        <v>0</v>
      </c>
      <c r="LR93" s="306" t="n">
        <f aca="false">COUNTIF(LI$90:LI$105,LK93)+COUNTIF(LK$90:LK$105,LK93)</f>
        <v>0</v>
      </c>
      <c r="LS93" s="306"/>
      <c r="LT93" s="302" t="str">
        <f aca="false">IF(OR(LI93&lt;&gt;"",LK93&lt;&gt;""),IF(LQ93&lt;&gt;1,0,COUNTIF($B$90:$B$105,LI93)+COUNTIF($D$90:$D$105,LI93))+IF(LR93&lt;&gt;1,0,COUNTIF($B$90:$B$105,LK93)+COUNTIF($D$90:$D$105,LK93)),"")</f>
        <v/>
      </c>
      <c r="LV93" s="297"/>
      <c r="LW93" s="280" t="str">
        <f aca="false">IF(LV93="","",VLOOKUP(LV93,Language!$D$5:$E$100,2,0))</f>
        <v/>
      </c>
      <c r="LX93" s="284"/>
      <c r="LY93" s="280" t="str">
        <f aca="false">IF(LX93="","",VLOOKUP(LX93,Language!$D$5:$E$100,2,0))</f>
        <v/>
      </c>
      <c r="LZ93" s="303"/>
      <c r="MA93" s="304"/>
      <c r="MB93" s="305"/>
      <c r="MC93" s="305"/>
      <c r="MD93" s="306" t="n">
        <f aca="false">COUNTIF(LV$90:LV$105,LV93)+COUNTIF(LX$90:LX$105,LV93)</f>
        <v>0</v>
      </c>
      <c r="ME93" s="306" t="n">
        <f aca="false">COUNTIF(LV$90:LV$105,LX93)+COUNTIF(LX$90:LX$105,LX93)</f>
        <v>0</v>
      </c>
      <c r="MF93" s="306"/>
      <c r="MG93" s="302" t="str">
        <f aca="false">IF(OR(LV93&lt;&gt;"",LX93&lt;&gt;""),IF(MD93&lt;&gt;1,0,COUNTIF($B$90:$B$105,LV93)+COUNTIF($D$90:$D$105,LV93))+IF(ME93&lt;&gt;1,0,COUNTIF($B$90:$B$105,LX93)+COUNTIF($D$90:$D$105,LX93)),"")</f>
        <v/>
      </c>
    </row>
    <row r="94" s="135" customFormat="true" ht="15.75" hidden="false" customHeight="false" outlineLevel="0" collapsed="false">
      <c r="A94" s="252"/>
      <c r="B94" s="295" t="n">
        <f aca="false">IF(C94="","",INDEX(Groups!$C$7:$C$65,MATCH(C94,Groups!$D$7:$D$65,0)))</f>
        <v>13</v>
      </c>
      <c r="C94" s="280" t="str">
        <f aca="false">'World Cup'!$N$50</f>
        <v>Colombia</v>
      </c>
      <c r="D94" s="296" t="n">
        <f aca="false">IF(E94="","",INDEX(Groups!$C$7:$C$65,MATCH(E94,Groups!$D$7:$D$65,0)))</f>
        <v>11</v>
      </c>
      <c r="E94" s="280" t="str">
        <f aca="false">'World Cup'!$O$50</f>
        <v>Croatia</v>
      </c>
      <c r="F94" s="282" t="n">
        <f aca="false">IF(AND('World Cup'!$N$51&lt;&gt;"",'World Cup'!$O$51&lt;&gt;""),'World Cup'!$N$51+IF(AND('World Cup'!$N$53&lt;&gt;"",'World Cup'!$O$53&lt;&gt;"",'World Cup'!$N$51='World Cup'!$O$51),'World Cup'!$N$53,0),"")</f>
        <v>3</v>
      </c>
      <c r="G94" s="283" t="n">
        <f aca="false">IF(AND('World Cup'!$N$51&lt;&gt;"",'World Cup'!$O$51&lt;&gt;""),'World Cup'!$O$51+IF(AND('World Cup'!$N$53&lt;&gt;"",'World Cup'!$O$53&lt;&gt;"",'World Cup'!$N$51='World Cup'!$O$51),'World Cup'!$O$53,0),"")</f>
        <v>4</v>
      </c>
      <c r="I94" s="297"/>
      <c r="J94" s="280" t="str">
        <f aca="false">IF(I94="","",VLOOKUP(I94,Language!$D$5:$E$100,2,0))</f>
        <v/>
      </c>
      <c r="K94" s="284"/>
      <c r="L94" s="280" t="str">
        <f aca="false">IF(K94="","",VLOOKUP(K94,Language!$D$5:$E$100,2,0))</f>
        <v/>
      </c>
      <c r="M94" s="303"/>
      <c r="N94" s="304"/>
      <c r="O94" s="305"/>
      <c r="P94" s="305"/>
      <c r="Q94" s="306" t="n">
        <f aca="false">COUNTIF(I$90:I$105,I94)+COUNTIF(K$90:K$105,I94)</f>
        <v>0</v>
      </c>
      <c r="R94" s="306" t="n">
        <f aca="false">COUNTIF(I$90:I$105,K94)+COUNTIF(K$90:K$105,K94)</f>
        <v>0</v>
      </c>
      <c r="S94" s="306"/>
      <c r="T94" s="302" t="str">
        <f aca="false">IF(OR(I94&lt;&gt;"",K94&lt;&gt;""),IF(Q94&lt;&gt;1,0,COUNTIF($B$90:$B$105,I94)+COUNTIF($D$90:$D$105,I94))+IF(R94&lt;&gt;1,0,COUNTIF($B$90:$B$105,K94)+COUNTIF($D$90:$D$105,K94)),"")</f>
        <v/>
      </c>
      <c r="V94" s="297"/>
      <c r="W94" s="280" t="str">
        <f aca="false">IF(V94="","",VLOOKUP(V94,Language!$D$5:$E$100,2,0))</f>
        <v/>
      </c>
      <c r="X94" s="284"/>
      <c r="Y94" s="280" t="str">
        <f aca="false">IF(X94="","",VLOOKUP(X94,Language!$D$5:$E$100,2,0))</f>
        <v/>
      </c>
      <c r="Z94" s="303"/>
      <c r="AA94" s="304"/>
      <c r="AB94" s="305"/>
      <c r="AC94" s="305"/>
      <c r="AD94" s="306" t="n">
        <f aca="false">COUNTIF(V$90:V$105,V94)+COUNTIF(X$90:X$105,V94)</f>
        <v>0</v>
      </c>
      <c r="AE94" s="306" t="n">
        <f aca="false">COUNTIF(V$90:V$105,X94)+COUNTIF(X$90:X$105,X94)</f>
        <v>0</v>
      </c>
      <c r="AF94" s="306"/>
      <c r="AG94" s="302" t="str">
        <f aca="false">IF(OR(V94&lt;&gt;"",X94&lt;&gt;""),IF(AD94&lt;&gt;1,0,COUNTIF($B$90:$B$105,V94)+COUNTIF($D$90:$D$105,V94))+IF(AE94&lt;&gt;1,0,COUNTIF($B$90:$B$105,X94)+COUNTIF($D$90:$D$105,X94)),"")</f>
        <v/>
      </c>
      <c r="AI94" s="297"/>
      <c r="AJ94" s="280" t="str">
        <f aca="false">IF(AI94="","",VLOOKUP(AI94,Language!$D$5:$E$100,2,0))</f>
        <v/>
      </c>
      <c r="AK94" s="284"/>
      <c r="AL94" s="280" t="str">
        <f aca="false">IF(AK94="","",VLOOKUP(AK94,Language!$D$5:$E$100,2,0))</f>
        <v/>
      </c>
      <c r="AM94" s="303"/>
      <c r="AN94" s="304"/>
      <c r="AO94" s="305"/>
      <c r="AP94" s="305"/>
      <c r="AQ94" s="306" t="n">
        <f aca="false">COUNTIF(AI$90:AI$105,AI94)+COUNTIF(AK$90:AK$105,AI94)</f>
        <v>0</v>
      </c>
      <c r="AR94" s="306" t="n">
        <f aca="false">COUNTIF(AI$90:AI$105,AK94)+COUNTIF(AK$90:AK$105,AK94)</f>
        <v>0</v>
      </c>
      <c r="AS94" s="306"/>
      <c r="AT94" s="302" t="str">
        <f aca="false">IF(OR(AI94&lt;&gt;"",AK94&lt;&gt;""),IF(AQ94&lt;&gt;1,0,COUNTIF($B$90:$B$105,AI94)+COUNTIF($D$90:$D$105,AI94))+IF(AR94&lt;&gt;1,0,COUNTIF($B$90:$B$105,AK94)+COUNTIF($D$90:$D$105,AK94)),"")</f>
        <v/>
      </c>
      <c r="AV94" s="297"/>
      <c r="AW94" s="280" t="str">
        <f aca="false">IF(AV94="","",VLOOKUP(AV94,Language!$D$5:$E$100,2,0))</f>
        <v/>
      </c>
      <c r="AX94" s="284"/>
      <c r="AY94" s="280" t="str">
        <f aca="false">IF(AX94="","",VLOOKUP(AX94,Language!$D$5:$E$100,2,0))</f>
        <v/>
      </c>
      <c r="AZ94" s="303"/>
      <c r="BA94" s="304"/>
      <c r="BB94" s="305"/>
      <c r="BC94" s="305"/>
      <c r="BD94" s="306" t="n">
        <f aca="false">COUNTIF(AV$90:AV$105,AV94)+COUNTIF(AX$90:AX$105,AV94)</f>
        <v>0</v>
      </c>
      <c r="BE94" s="306" t="n">
        <f aca="false">COUNTIF(AV$90:AV$105,AX94)+COUNTIF(AX$90:AX$105,AX94)</f>
        <v>0</v>
      </c>
      <c r="BF94" s="306"/>
      <c r="BG94" s="302" t="str">
        <f aca="false">IF(OR(AV94&lt;&gt;"",AX94&lt;&gt;""),IF(BD94&lt;&gt;1,0,COUNTIF($B$90:$B$105,AV94)+COUNTIF($D$90:$D$105,AV94))+IF(BE94&lt;&gt;1,0,COUNTIF($B$90:$B$105,AX94)+COUNTIF($D$90:$D$105,AX94)),"")</f>
        <v/>
      </c>
      <c r="BI94" s="297"/>
      <c r="BJ94" s="280" t="str">
        <f aca="false">IF(BI94="","",VLOOKUP(BI94,Language!$D$5:$E$100,2,0))</f>
        <v/>
      </c>
      <c r="BK94" s="284"/>
      <c r="BL94" s="280" t="str">
        <f aca="false">IF(BK94="","",VLOOKUP(BK94,Language!$D$5:$E$100,2,0))</f>
        <v/>
      </c>
      <c r="BM94" s="303"/>
      <c r="BN94" s="304"/>
      <c r="BO94" s="305"/>
      <c r="BP94" s="305"/>
      <c r="BQ94" s="306" t="n">
        <f aca="false">COUNTIF(BI$90:BI$105,BI94)+COUNTIF(BK$90:BK$105,BI94)</f>
        <v>0</v>
      </c>
      <c r="BR94" s="306" t="n">
        <f aca="false">COUNTIF(BI$90:BI$105,BK94)+COUNTIF(BK$90:BK$105,BK94)</f>
        <v>0</v>
      </c>
      <c r="BS94" s="306"/>
      <c r="BT94" s="302" t="str">
        <f aca="false">IF(OR(BI94&lt;&gt;"",BK94&lt;&gt;""),IF(BQ94&lt;&gt;1,0,COUNTIF($B$90:$B$105,BI94)+COUNTIF($D$90:$D$105,BI94))+IF(BR94&lt;&gt;1,0,COUNTIF($B$90:$B$105,BK94)+COUNTIF($D$90:$D$105,BK94)),"")</f>
        <v/>
      </c>
      <c r="BV94" s="297"/>
      <c r="BW94" s="280" t="str">
        <f aca="false">IF(BV94="","",VLOOKUP(BV94,Language!$D$5:$E$100,2,0))</f>
        <v/>
      </c>
      <c r="BX94" s="284"/>
      <c r="BY94" s="280" t="str">
        <f aca="false">IF(BX94="","",VLOOKUP(BX94,Language!$D$5:$E$100,2,0))</f>
        <v/>
      </c>
      <c r="BZ94" s="303"/>
      <c r="CA94" s="304"/>
      <c r="CB94" s="305"/>
      <c r="CC94" s="305"/>
      <c r="CD94" s="306" t="n">
        <f aca="false">COUNTIF(BV$90:BV$105,BV94)+COUNTIF(BX$90:BX$105,BV94)</f>
        <v>0</v>
      </c>
      <c r="CE94" s="306" t="n">
        <f aca="false">COUNTIF(BV$90:BV$105,BX94)+COUNTIF(BX$90:BX$105,BX94)</f>
        <v>0</v>
      </c>
      <c r="CF94" s="306"/>
      <c r="CG94" s="302" t="str">
        <f aca="false">IF(OR(BV94&lt;&gt;"",BX94&lt;&gt;""),IF(CD94&lt;&gt;1,0,COUNTIF($B$90:$B$105,BV94)+COUNTIF($D$90:$D$105,BV94))+IF(CE94&lt;&gt;1,0,COUNTIF($B$90:$B$105,BX94)+COUNTIF($D$90:$D$105,BX94)),"")</f>
        <v/>
      </c>
      <c r="CI94" s="297"/>
      <c r="CJ94" s="280" t="str">
        <f aca="false">IF(CI94="","",VLOOKUP(CI94,Language!$D$5:$E$100,2,0))</f>
        <v/>
      </c>
      <c r="CK94" s="284"/>
      <c r="CL94" s="280" t="str">
        <f aca="false">IF(CK94="","",VLOOKUP(CK94,Language!$D$5:$E$100,2,0))</f>
        <v/>
      </c>
      <c r="CM94" s="303"/>
      <c r="CN94" s="304"/>
      <c r="CO94" s="305"/>
      <c r="CP94" s="305"/>
      <c r="CQ94" s="306" t="n">
        <f aca="false">COUNTIF(CI$90:CI$105,CI94)+COUNTIF(CK$90:CK$105,CI94)</f>
        <v>0</v>
      </c>
      <c r="CR94" s="306" t="n">
        <f aca="false">COUNTIF(CI$90:CI$105,CK94)+COUNTIF(CK$90:CK$105,CK94)</f>
        <v>0</v>
      </c>
      <c r="CS94" s="306"/>
      <c r="CT94" s="302" t="str">
        <f aca="false">IF(OR(CI94&lt;&gt;"",CK94&lt;&gt;""),IF(CQ94&lt;&gt;1,0,COUNTIF($B$90:$B$105,CI94)+COUNTIF($D$90:$D$105,CI94))+IF(CR94&lt;&gt;1,0,COUNTIF($B$90:$B$105,CK94)+COUNTIF($D$90:$D$105,CK94)),"")</f>
        <v/>
      </c>
      <c r="CV94" s="297"/>
      <c r="CW94" s="280" t="str">
        <f aca="false">IF(CV94="","",VLOOKUP(CV94,Language!$D$5:$E$100,2,0))</f>
        <v/>
      </c>
      <c r="CX94" s="284"/>
      <c r="CY94" s="280" t="str">
        <f aca="false">IF(CX94="","",VLOOKUP(CX94,Language!$D$5:$E$100,2,0))</f>
        <v/>
      </c>
      <c r="CZ94" s="303"/>
      <c r="DA94" s="304"/>
      <c r="DB94" s="305"/>
      <c r="DC94" s="305"/>
      <c r="DD94" s="306" t="n">
        <f aca="false">COUNTIF(CV$90:CV$105,CV94)+COUNTIF(CX$90:CX$105,CV94)</f>
        <v>0</v>
      </c>
      <c r="DE94" s="306" t="n">
        <f aca="false">COUNTIF(CV$90:CV$105,CX94)+COUNTIF(CX$90:CX$105,CX94)</f>
        <v>0</v>
      </c>
      <c r="DF94" s="306"/>
      <c r="DG94" s="302" t="str">
        <f aca="false">IF(OR(CV94&lt;&gt;"",CX94&lt;&gt;""),IF(DD94&lt;&gt;1,0,COUNTIF($B$90:$B$105,CV94)+COUNTIF($D$90:$D$105,CV94))+IF(DE94&lt;&gt;1,0,COUNTIF($B$90:$B$105,CX94)+COUNTIF($D$90:$D$105,CX94)),"")</f>
        <v/>
      </c>
      <c r="DI94" s="297"/>
      <c r="DJ94" s="280" t="str">
        <f aca="false">IF(DI94="","",VLOOKUP(DI94,Language!$D$5:$E$100,2,0))</f>
        <v/>
      </c>
      <c r="DK94" s="284"/>
      <c r="DL94" s="280" t="str">
        <f aca="false">IF(DK94="","",VLOOKUP(DK94,Language!$D$5:$E$100,2,0))</f>
        <v/>
      </c>
      <c r="DM94" s="303"/>
      <c r="DN94" s="304"/>
      <c r="DO94" s="305"/>
      <c r="DP94" s="305"/>
      <c r="DQ94" s="306" t="n">
        <f aca="false">COUNTIF(DI$90:DI$105,DI94)+COUNTIF(DK$90:DK$105,DI94)</f>
        <v>0</v>
      </c>
      <c r="DR94" s="306" t="n">
        <f aca="false">COUNTIF(DI$90:DI$105,DK94)+COUNTIF(DK$90:DK$105,DK94)</f>
        <v>0</v>
      </c>
      <c r="DS94" s="306"/>
      <c r="DT94" s="302" t="str">
        <f aca="false">IF(OR(DI94&lt;&gt;"",DK94&lt;&gt;""),IF(DQ94&lt;&gt;1,0,COUNTIF($B$90:$B$105,DI94)+COUNTIF($D$90:$D$105,DI94))+IF(DR94&lt;&gt;1,0,COUNTIF($B$90:$B$105,DK94)+COUNTIF($D$90:$D$105,DK94)),"")</f>
        <v/>
      </c>
      <c r="DV94" s="297"/>
      <c r="DW94" s="280" t="str">
        <f aca="false">IF(DV94="","",VLOOKUP(DV94,Language!$D$5:$E$100,2,0))</f>
        <v/>
      </c>
      <c r="DX94" s="284"/>
      <c r="DY94" s="280" t="str">
        <f aca="false">IF(DX94="","",VLOOKUP(DX94,Language!$D$5:$E$100,2,0))</f>
        <v/>
      </c>
      <c r="DZ94" s="303"/>
      <c r="EA94" s="304"/>
      <c r="EB94" s="305"/>
      <c r="EC94" s="305"/>
      <c r="ED94" s="306" t="n">
        <f aca="false">COUNTIF(DV$90:DV$105,DV94)+COUNTIF(DX$90:DX$105,DV94)</f>
        <v>0</v>
      </c>
      <c r="EE94" s="306" t="n">
        <f aca="false">COUNTIF(DV$90:DV$105,DX94)+COUNTIF(DX$90:DX$105,DX94)</f>
        <v>0</v>
      </c>
      <c r="EF94" s="306"/>
      <c r="EG94" s="302" t="str">
        <f aca="false">IF(OR(DV94&lt;&gt;"",DX94&lt;&gt;""),IF(ED94&lt;&gt;1,0,COUNTIF($B$90:$B$105,DV94)+COUNTIF($D$90:$D$105,DV94))+IF(EE94&lt;&gt;1,0,COUNTIF($B$90:$B$105,DX94)+COUNTIF($D$90:$D$105,DX94)),"")</f>
        <v/>
      </c>
      <c r="EI94" s="297"/>
      <c r="EJ94" s="280" t="str">
        <f aca="false">IF(EI94="","",VLOOKUP(EI94,Language!$D$5:$E$100,2,0))</f>
        <v/>
      </c>
      <c r="EK94" s="284"/>
      <c r="EL94" s="280" t="str">
        <f aca="false">IF(EK94="","",VLOOKUP(EK94,Language!$D$5:$E$100,2,0))</f>
        <v/>
      </c>
      <c r="EM94" s="303"/>
      <c r="EN94" s="304"/>
      <c r="EO94" s="305"/>
      <c r="EP94" s="305"/>
      <c r="EQ94" s="306" t="n">
        <f aca="false">COUNTIF(EI$90:EI$105,EI94)+COUNTIF(EK$90:EK$105,EI94)</f>
        <v>0</v>
      </c>
      <c r="ER94" s="306" t="n">
        <f aca="false">COUNTIF(EI$90:EI$105,EK94)+COUNTIF(EK$90:EK$105,EK94)</f>
        <v>0</v>
      </c>
      <c r="ES94" s="306"/>
      <c r="ET94" s="302" t="str">
        <f aca="false">IF(OR(EI94&lt;&gt;"",EK94&lt;&gt;""),IF(EQ94&lt;&gt;1,0,COUNTIF($B$90:$B$105,EI94)+COUNTIF($D$90:$D$105,EI94))+IF(ER94&lt;&gt;1,0,COUNTIF($B$90:$B$105,EK94)+COUNTIF($D$90:$D$105,EK94)),"")</f>
        <v/>
      </c>
      <c r="EV94" s="297"/>
      <c r="EW94" s="280" t="str">
        <f aca="false">IF(EV94="","",VLOOKUP(EV94,Language!$D$5:$E$100,2,0))</f>
        <v/>
      </c>
      <c r="EX94" s="284"/>
      <c r="EY94" s="280" t="str">
        <f aca="false">IF(EX94="","",VLOOKUP(EX94,Language!$D$5:$E$100,2,0))</f>
        <v/>
      </c>
      <c r="EZ94" s="303"/>
      <c r="FA94" s="304"/>
      <c r="FB94" s="305"/>
      <c r="FC94" s="305"/>
      <c r="FD94" s="306" t="n">
        <f aca="false">COUNTIF(EV$90:EV$105,EV94)+COUNTIF(EX$90:EX$105,EV94)</f>
        <v>0</v>
      </c>
      <c r="FE94" s="306" t="n">
        <f aca="false">COUNTIF(EV$90:EV$105,EX94)+COUNTIF(EX$90:EX$105,EX94)</f>
        <v>0</v>
      </c>
      <c r="FF94" s="306"/>
      <c r="FG94" s="302" t="str">
        <f aca="false">IF(OR(EV94&lt;&gt;"",EX94&lt;&gt;""),IF(FD94&lt;&gt;1,0,COUNTIF($B$90:$B$105,EV94)+COUNTIF($D$90:$D$105,EV94))+IF(FE94&lt;&gt;1,0,COUNTIF($B$90:$B$105,EX94)+COUNTIF($D$90:$D$105,EX94)),"")</f>
        <v/>
      </c>
      <c r="FI94" s="297"/>
      <c r="FJ94" s="280" t="str">
        <f aca="false">IF(FI94="","",VLOOKUP(FI94,Language!$D$5:$E$100,2,0))</f>
        <v/>
      </c>
      <c r="FK94" s="284"/>
      <c r="FL94" s="280" t="str">
        <f aca="false">IF(FK94="","",VLOOKUP(FK94,Language!$D$5:$E$100,2,0))</f>
        <v/>
      </c>
      <c r="FM94" s="303"/>
      <c r="FN94" s="304"/>
      <c r="FO94" s="305"/>
      <c r="FP94" s="305"/>
      <c r="FQ94" s="306" t="n">
        <f aca="false">COUNTIF(FI$90:FI$105,FI94)+COUNTIF(FK$90:FK$105,FI94)</f>
        <v>0</v>
      </c>
      <c r="FR94" s="306" t="n">
        <f aca="false">COUNTIF(FI$90:FI$105,FK94)+COUNTIF(FK$90:FK$105,FK94)</f>
        <v>0</v>
      </c>
      <c r="FS94" s="306"/>
      <c r="FT94" s="302" t="str">
        <f aca="false">IF(OR(FI94&lt;&gt;"",FK94&lt;&gt;""),IF(FQ94&lt;&gt;1,0,COUNTIF($B$90:$B$105,FI94)+COUNTIF($D$90:$D$105,FI94))+IF(FR94&lt;&gt;1,0,COUNTIF($B$90:$B$105,FK94)+COUNTIF($D$90:$D$105,FK94)),"")</f>
        <v/>
      </c>
      <c r="FV94" s="297"/>
      <c r="FW94" s="280" t="str">
        <f aca="false">IF(FV94="","",VLOOKUP(FV94,Language!$D$5:$E$100,2,0))</f>
        <v/>
      </c>
      <c r="FX94" s="284"/>
      <c r="FY94" s="280" t="str">
        <f aca="false">IF(FX94="","",VLOOKUP(FX94,Language!$D$5:$E$100,2,0))</f>
        <v/>
      </c>
      <c r="FZ94" s="303"/>
      <c r="GA94" s="304"/>
      <c r="GB94" s="305"/>
      <c r="GC94" s="305"/>
      <c r="GD94" s="306" t="n">
        <f aca="false">COUNTIF(FV$90:FV$105,FV94)+COUNTIF(FX$90:FX$105,FV94)</f>
        <v>0</v>
      </c>
      <c r="GE94" s="306" t="n">
        <f aca="false">COUNTIF(FV$90:FV$105,FX94)+COUNTIF(FX$90:FX$105,FX94)</f>
        <v>0</v>
      </c>
      <c r="GF94" s="306"/>
      <c r="GG94" s="302" t="str">
        <f aca="false">IF(OR(FV94&lt;&gt;"",FX94&lt;&gt;""),IF(GD94&lt;&gt;1,0,COUNTIF($B$90:$B$105,FV94)+COUNTIF($D$90:$D$105,FV94))+IF(GE94&lt;&gt;1,0,COUNTIF($B$90:$B$105,FX94)+COUNTIF($D$90:$D$105,FX94)),"")</f>
        <v/>
      </c>
      <c r="GI94" s="297"/>
      <c r="GJ94" s="280" t="str">
        <f aca="false">IF(GI94="","",VLOOKUP(GI94,Language!$D$5:$E$100,2,0))</f>
        <v/>
      </c>
      <c r="GK94" s="284"/>
      <c r="GL94" s="280" t="str">
        <f aca="false">IF(GK94="","",VLOOKUP(GK94,Language!$D$5:$E$100,2,0))</f>
        <v/>
      </c>
      <c r="GM94" s="303"/>
      <c r="GN94" s="304"/>
      <c r="GO94" s="305"/>
      <c r="GP94" s="305"/>
      <c r="GQ94" s="306" t="n">
        <f aca="false">COUNTIF(GI$90:GI$105,GI94)+COUNTIF(GK$90:GK$105,GI94)</f>
        <v>0</v>
      </c>
      <c r="GR94" s="306" t="n">
        <f aca="false">COUNTIF(GI$90:GI$105,GK94)+COUNTIF(GK$90:GK$105,GK94)</f>
        <v>0</v>
      </c>
      <c r="GS94" s="306"/>
      <c r="GT94" s="302" t="str">
        <f aca="false">IF(OR(GI94&lt;&gt;"",GK94&lt;&gt;""),IF(GQ94&lt;&gt;1,0,COUNTIF($B$90:$B$105,GI94)+COUNTIF($D$90:$D$105,GI94))+IF(GR94&lt;&gt;1,0,COUNTIF($B$90:$B$105,GK94)+COUNTIF($D$90:$D$105,GK94)),"")</f>
        <v/>
      </c>
      <c r="GV94" s="297"/>
      <c r="GW94" s="280" t="str">
        <f aca="false">IF(GV94="","",VLOOKUP(GV94,Language!$D$5:$E$100,2,0))</f>
        <v/>
      </c>
      <c r="GX94" s="284"/>
      <c r="GY94" s="280" t="str">
        <f aca="false">IF(GX94="","",VLOOKUP(GX94,Language!$D$5:$E$100,2,0))</f>
        <v/>
      </c>
      <c r="GZ94" s="303"/>
      <c r="HA94" s="304"/>
      <c r="HB94" s="305"/>
      <c r="HC94" s="305"/>
      <c r="HD94" s="306" t="n">
        <f aca="false">COUNTIF(GV$90:GV$105,GV94)+COUNTIF(GX$90:GX$105,GV94)</f>
        <v>0</v>
      </c>
      <c r="HE94" s="306" t="n">
        <f aca="false">COUNTIF(GV$90:GV$105,GX94)+COUNTIF(GX$90:GX$105,GX94)</f>
        <v>0</v>
      </c>
      <c r="HF94" s="306"/>
      <c r="HG94" s="302" t="str">
        <f aca="false">IF(OR(GV94&lt;&gt;"",GX94&lt;&gt;""),IF(HD94&lt;&gt;1,0,COUNTIF($B$90:$B$105,GV94)+COUNTIF($D$90:$D$105,GV94))+IF(HE94&lt;&gt;1,0,COUNTIF($B$90:$B$105,GX94)+COUNTIF($D$90:$D$105,GX94)),"")</f>
        <v/>
      </c>
      <c r="HI94" s="297"/>
      <c r="HJ94" s="280" t="str">
        <f aca="false">IF(HI94="","",VLOOKUP(HI94,Language!$D$5:$E$100,2,0))</f>
        <v/>
      </c>
      <c r="HK94" s="284"/>
      <c r="HL94" s="280" t="str">
        <f aca="false">IF(HK94="","",VLOOKUP(HK94,Language!$D$5:$E$100,2,0))</f>
        <v/>
      </c>
      <c r="HM94" s="303"/>
      <c r="HN94" s="304"/>
      <c r="HO94" s="305"/>
      <c r="HP94" s="305"/>
      <c r="HQ94" s="306" t="n">
        <f aca="false">COUNTIF(HI$90:HI$105,HI94)+COUNTIF(HK$90:HK$105,HI94)</f>
        <v>0</v>
      </c>
      <c r="HR94" s="306" t="n">
        <f aca="false">COUNTIF(HI$90:HI$105,HK94)+COUNTIF(HK$90:HK$105,HK94)</f>
        <v>0</v>
      </c>
      <c r="HS94" s="306"/>
      <c r="HT94" s="302" t="str">
        <f aca="false">IF(OR(HI94&lt;&gt;"",HK94&lt;&gt;""),IF(HQ94&lt;&gt;1,0,COUNTIF($B$90:$B$105,HI94)+COUNTIF($D$90:$D$105,HI94))+IF(HR94&lt;&gt;1,0,COUNTIF($B$90:$B$105,HK94)+COUNTIF($D$90:$D$105,HK94)),"")</f>
        <v/>
      </c>
      <c r="HV94" s="297"/>
      <c r="HW94" s="280" t="str">
        <f aca="false">IF(HV94="","",VLOOKUP(HV94,Language!$D$5:$E$100,2,0))</f>
        <v/>
      </c>
      <c r="HX94" s="284"/>
      <c r="HY94" s="280" t="str">
        <f aca="false">IF(HX94="","",VLOOKUP(HX94,Language!$D$5:$E$100,2,0))</f>
        <v/>
      </c>
      <c r="HZ94" s="303"/>
      <c r="IA94" s="304"/>
      <c r="IB94" s="305"/>
      <c r="IC94" s="305"/>
      <c r="ID94" s="306" t="n">
        <f aca="false">COUNTIF(HV$90:HV$105,HV94)+COUNTIF(HX$90:HX$105,HV94)</f>
        <v>0</v>
      </c>
      <c r="IE94" s="306" t="n">
        <f aca="false">COUNTIF(HV$90:HV$105,HX94)+COUNTIF(HX$90:HX$105,HX94)</f>
        <v>0</v>
      </c>
      <c r="IF94" s="306"/>
      <c r="IG94" s="302" t="str">
        <f aca="false">IF(OR(HV94&lt;&gt;"",HX94&lt;&gt;""),IF(ID94&lt;&gt;1,0,COUNTIF($B$90:$B$105,HV94)+COUNTIF($D$90:$D$105,HV94))+IF(IE94&lt;&gt;1,0,COUNTIF($B$90:$B$105,HX94)+COUNTIF($D$90:$D$105,HX94)),"")</f>
        <v/>
      </c>
      <c r="II94" s="297"/>
      <c r="IJ94" s="280" t="str">
        <f aca="false">IF(II94="","",VLOOKUP(II94,Language!$D$5:$E$100,2,0))</f>
        <v/>
      </c>
      <c r="IK94" s="284"/>
      <c r="IL94" s="280" t="str">
        <f aca="false">IF(IK94="","",VLOOKUP(IK94,Language!$D$5:$E$100,2,0))</f>
        <v/>
      </c>
      <c r="IM94" s="303"/>
      <c r="IN94" s="304"/>
      <c r="IO94" s="305"/>
      <c r="IP94" s="305"/>
      <c r="IQ94" s="306" t="n">
        <f aca="false">COUNTIF(II$90:II$105,II94)+COUNTIF(IK$90:IK$105,II94)</f>
        <v>0</v>
      </c>
      <c r="IR94" s="306" t="n">
        <f aca="false">COUNTIF(II$90:II$105,IK94)+COUNTIF(IK$90:IK$105,IK94)</f>
        <v>0</v>
      </c>
      <c r="IS94" s="306"/>
      <c r="IT94" s="302" t="str">
        <f aca="false">IF(OR(II94&lt;&gt;"",IK94&lt;&gt;""),IF(IQ94&lt;&gt;1,0,COUNTIF($B$90:$B$105,II94)+COUNTIF($D$90:$D$105,II94))+IF(IR94&lt;&gt;1,0,COUNTIF($B$90:$B$105,IK94)+COUNTIF($D$90:$D$105,IK94)),"")</f>
        <v/>
      </c>
      <c r="IV94" s="297"/>
      <c r="IW94" s="280" t="str">
        <f aca="false">IF(IV94="","",VLOOKUP(IV94,Language!$D$5:$E$100,2,0))</f>
        <v/>
      </c>
      <c r="IX94" s="284"/>
      <c r="IY94" s="280" t="str">
        <f aca="false">IF(IX94="","",VLOOKUP(IX94,Language!$D$5:$E$100,2,0))</f>
        <v/>
      </c>
      <c r="IZ94" s="303"/>
      <c r="JA94" s="304"/>
      <c r="JB94" s="305"/>
      <c r="JC94" s="305"/>
      <c r="JD94" s="306" t="n">
        <f aca="false">COUNTIF(IV$90:IV$105,IV94)+COUNTIF(IX$90:IX$105,IV94)</f>
        <v>0</v>
      </c>
      <c r="JE94" s="306" t="n">
        <f aca="false">COUNTIF(IV$90:IV$105,IX94)+COUNTIF(IX$90:IX$105,IX94)</f>
        <v>0</v>
      </c>
      <c r="JF94" s="306"/>
      <c r="JG94" s="302" t="str">
        <f aca="false">IF(OR(IV94&lt;&gt;"",IX94&lt;&gt;""),IF(JD94&lt;&gt;1,0,COUNTIF($B$90:$B$105,IV94)+COUNTIF($D$90:$D$105,IV94))+IF(JE94&lt;&gt;1,0,COUNTIF($B$90:$B$105,IX94)+COUNTIF($D$90:$D$105,IX94)),"")</f>
        <v/>
      </c>
      <c r="JI94" s="297"/>
      <c r="JJ94" s="280" t="str">
        <f aca="false">IF(JI94="","",VLOOKUP(JI94,Language!$D$5:$E$100,2,0))</f>
        <v/>
      </c>
      <c r="JK94" s="284"/>
      <c r="JL94" s="280" t="str">
        <f aca="false">IF(JK94="","",VLOOKUP(JK94,Language!$D$5:$E$100,2,0))</f>
        <v/>
      </c>
      <c r="JM94" s="303"/>
      <c r="JN94" s="304"/>
      <c r="JO94" s="305"/>
      <c r="JP94" s="305"/>
      <c r="JQ94" s="306" t="n">
        <f aca="false">COUNTIF(JI$90:JI$105,JI94)+COUNTIF(JK$90:JK$105,JI94)</f>
        <v>0</v>
      </c>
      <c r="JR94" s="306" t="n">
        <f aca="false">COUNTIF(JI$90:JI$105,JK94)+COUNTIF(JK$90:JK$105,JK94)</f>
        <v>0</v>
      </c>
      <c r="JS94" s="306"/>
      <c r="JT94" s="302" t="str">
        <f aca="false">IF(OR(JI94&lt;&gt;"",JK94&lt;&gt;""),IF(JQ94&lt;&gt;1,0,COUNTIF($B$90:$B$105,JI94)+COUNTIF($D$90:$D$105,JI94))+IF(JR94&lt;&gt;1,0,COUNTIF($B$90:$B$105,JK94)+COUNTIF($D$90:$D$105,JK94)),"")</f>
        <v/>
      </c>
      <c r="JV94" s="297"/>
      <c r="JW94" s="280" t="str">
        <f aca="false">IF(JV94="","",VLOOKUP(JV94,Language!$D$5:$E$100,2,0))</f>
        <v/>
      </c>
      <c r="JX94" s="284"/>
      <c r="JY94" s="280" t="str">
        <f aca="false">IF(JX94="","",VLOOKUP(JX94,Language!$D$5:$E$100,2,0))</f>
        <v/>
      </c>
      <c r="JZ94" s="303"/>
      <c r="KA94" s="304"/>
      <c r="KB94" s="305"/>
      <c r="KC94" s="305"/>
      <c r="KD94" s="306" t="n">
        <f aca="false">COUNTIF(JV$90:JV$105,JV94)+COUNTIF(JX$90:JX$105,JV94)</f>
        <v>0</v>
      </c>
      <c r="KE94" s="306" t="n">
        <f aca="false">COUNTIF(JV$90:JV$105,JX94)+COUNTIF(JX$90:JX$105,JX94)</f>
        <v>0</v>
      </c>
      <c r="KF94" s="306"/>
      <c r="KG94" s="302" t="str">
        <f aca="false">IF(OR(JV94&lt;&gt;"",JX94&lt;&gt;""),IF(KD94&lt;&gt;1,0,COUNTIF($B$90:$B$105,JV94)+COUNTIF($D$90:$D$105,JV94))+IF(KE94&lt;&gt;1,0,COUNTIF($B$90:$B$105,JX94)+COUNTIF($D$90:$D$105,JX94)),"")</f>
        <v/>
      </c>
      <c r="KI94" s="297"/>
      <c r="KJ94" s="280" t="str">
        <f aca="false">IF(KI94="","",VLOOKUP(KI94,Language!$D$5:$E$100,2,0))</f>
        <v/>
      </c>
      <c r="KK94" s="284"/>
      <c r="KL94" s="280" t="str">
        <f aca="false">IF(KK94="","",VLOOKUP(KK94,Language!$D$5:$E$100,2,0))</f>
        <v/>
      </c>
      <c r="KM94" s="303"/>
      <c r="KN94" s="304"/>
      <c r="KO94" s="305"/>
      <c r="KP94" s="305"/>
      <c r="KQ94" s="306" t="n">
        <f aca="false">COUNTIF(KI$90:KI$105,KI94)+COUNTIF(KK$90:KK$105,KI94)</f>
        <v>0</v>
      </c>
      <c r="KR94" s="306" t="n">
        <f aca="false">COUNTIF(KI$90:KI$105,KK94)+COUNTIF(KK$90:KK$105,KK94)</f>
        <v>0</v>
      </c>
      <c r="KS94" s="306"/>
      <c r="KT94" s="302" t="str">
        <f aca="false">IF(OR(KI94&lt;&gt;"",KK94&lt;&gt;""),IF(KQ94&lt;&gt;1,0,COUNTIF($B$90:$B$105,KI94)+COUNTIF($D$90:$D$105,KI94))+IF(KR94&lt;&gt;1,0,COUNTIF($B$90:$B$105,KK94)+COUNTIF($D$90:$D$105,KK94)),"")</f>
        <v/>
      </c>
      <c r="KV94" s="297"/>
      <c r="KW94" s="280" t="str">
        <f aca="false">IF(KV94="","",VLOOKUP(KV94,Language!$D$5:$E$100,2,0))</f>
        <v/>
      </c>
      <c r="KX94" s="284"/>
      <c r="KY94" s="280" t="str">
        <f aca="false">IF(KX94="","",VLOOKUP(KX94,Language!$D$5:$E$100,2,0))</f>
        <v/>
      </c>
      <c r="KZ94" s="303"/>
      <c r="LA94" s="304"/>
      <c r="LB94" s="305"/>
      <c r="LC94" s="305"/>
      <c r="LD94" s="306" t="n">
        <f aca="false">COUNTIF(KV$90:KV$105,KV94)+COUNTIF(KX$90:KX$105,KV94)</f>
        <v>0</v>
      </c>
      <c r="LE94" s="306" t="n">
        <f aca="false">COUNTIF(KV$90:KV$105,KX94)+COUNTIF(KX$90:KX$105,KX94)</f>
        <v>0</v>
      </c>
      <c r="LF94" s="306"/>
      <c r="LG94" s="302" t="str">
        <f aca="false">IF(OR(KV94&lt;&gt;"",KX94&lt;&gt;""),IF(LD94&lt;&gt;1,0,COUNTIF($B$90:$B$105,KV94)+COUNTIF($D$90:$D$105,KV94))+IF(LE94&lt;&gt;1,0,COUNTIF($B$90:$B$105,KX94)+COUNTIF($D$90:$D$105,KX94)),"")</f>
        <v/>
      </c>
      <c r="LI94" s="297"/>
      <c r="LJ94" s="280" t="str">
        <f aca="false">IF(LI94="","",VLOOKUP(LI94,Language!$D$5:$E$100,2,0))</f>
        <v/>
      </c>
      <c r="LK94" s="284"/>
      <c r="LL94" s="280" t="str">
        <f aca="false">IF(LK94="","",VLOOKUP(LK94,Language!$D$5:$E$100,2,0))</f>
        <v/>
      </c>
      <c r="LM94" s="303"/>
      <c r="LN94" s="304"/>
      <c r="LO94" s="305"/>
      <c r="LP94" s="305"/>
      <c r="LQ94" s="306" t="n">
        <f aca="false">COUNTIF(LI$90:LI$105,LI94)+COUNTIF(LK$90:LK$105,LI94)</f>
        <v>0</v>
      </c>
      <c r="LR94" s="306" t="n">
        <f aca="false">COUNTIF(LI$90:LI$105,LK94)+COUNTIF(LK$90:LK$105,LK94)</f>
        <v>0</v>
      </c>
      <c r="LS94" s="306"/>
      <c r="LT94" s="302" t="str">
        <f aca="false">IF(OR(LI94&lt;&gt;"",LK94&lt;&gt;""),IF(LQ94&lt;&gt;1,0,COUNTIF($B$90:$B$105,LI94)+COUNTIF($D$90:$D$105,LI94))+IF(LR94&lt;&gt;1,0,COUNTIF($B$90:$B$105,LK94)+COUNTIF($D$90:$D$105,LK94)),"")</f>
        <v/>
      </c>
      <c r="LV94" s="297"/>
      <c r="LW94" s="280" t="str">
        <f aca="false">IF(LV94="","",VLOOKUP(LV94,Language!$D$5:$E$100,2,0))</f>
        <v/>
      </c>
      <c r="LX94" s="284"/>
      <c r="LY94" s="280" t="str">
        <f aca="false">IF(LX94="","",VLOOKUP(LX94,Language!$D$5:$E$100,2,0))</f>
        <v/>
      </c>
      <c r="LZ94" s="303"/>
      <c r="MA94" s="304"/>
      <c r="MB94" s="305"/>
      <c r="MC94" s="305"/>
      <c r="MD94" s="306" t="n">
        <f aca="false">COUNTIF(LV$90:LV$105,LV94)+COUNTIF(LX$90:LX$105,LV94)</f>
        <v>0</v>
      </c>
      <c r="ME94" s="306" t="n">
        <f aca="false">COUNTIF(LV$90:LV$105,LX94)+COUNTIF(LX$90:LX$105,LX94)</f>
        <v>0</v>
      </c>
      <c r="MF94" s="306"/>
      <c r="MG94" s="302" t="str">
        <f aca="false">IF(OR(LV94&lt;&gt;"",LX94&lt;&gt;""),IF(MD94&lt;&gt;1,0,COUNTIF($B$90:$B$105,LV94)+COUNTIF($D$90:$D$105,LV94))+IF(ME94&lt;&gt;1,0,COUNTIF($B$90:$B$105,LX94)+COUNTIF($D$90:$D$105,LX94)),"")</f>
        <v/>
      </c>
    </row>
    <row r="95" s="135" customFormat="true" ht="15.75" hidden="false" customHeight="false" outlineLevel="0" collapsed="false">
      <c r="A95" s="252"/>
      <c r="B95" s="295" t="n">
        <f aca="false">IF(C95="","",INDEX(Groups!$C$7:$C$65,MATCH(C95,Groups!$D$7:$D$65,0)))</f>
        <v>2</v>
      </c>
      <c r="C95" s="280" t="str">
        <f aca="false">'World Cup'!$Q$50</f>
        <v>Spain</v>
      </c>
      <c r="D95" s="296" t="n">
        <f aca="false">IF(E95="","",INDEX(Groups!$C$7:$C$65,MATCH(E95,Groups!$D$7:$D$65,0)))</f>
        <v>24</v>
      </c>
      <c r="E95" s="280" t="str">
        <f aca="false">'World Cup'!$R$50</f>
        <v>Austria</v>
      </c>
      <c r="F95" s="282" t="n">
        <f aca="false">IF(AND('World Cup'!$Q$51&lt;&gt;"",'World Cup'!$R$51&lt;&gt;""),'World Cup'!$Q$51+IF(AND('World Cup'!$Q$53&lt;&gt;"",'World Cup'!$R$53&lt;&gt;"",'World Cup'!$Q$51='World Cup'!$R$51),'World Cup'!$Q$53,0),"")</f>
        <v>2</v>
      </c>
      <c r="G95" s="283" t="n">
        <f aca="false">IF(AND('World Cup'!$Q$51&lt;&gt;"",'World Cup'!$R$51&lt;&gt;""),'World Cup'!$R$51+IF(AND('World Cup'!$Q$53&lt;&gt;"",'World Cup'!$R$53&lt;&gt;"",'World Cup'!$Q$51='World Cup'!$R$51),'World Cup'!$R$53,0),"")</f>
        <v>0</v>
      </c>
      <c r="I95" s="297"/>
      <c r="J95" s="280" t="str">
        <f aca="false">IF(I95="","",VLOOKUP(I95,Language!$D$5:$E$100,2,0))</f>
        <v/>
      </c>
      <c r="K95" s="284"/>
      <c r="L95" s="280" t="str">
        <f aca="false">IF(K95="","",VLOOKUP(K95,Language!$D$5:$E$100,2,0))</f>
        <v/>
      </c>
      <c r="M95" s="303"/>
      <c r="N95" s="304"/>
      <c r="O95" s="305"/>
      <c r="P95" s="305"/>
      <c r="Q95" s="306" t="n">
        <f aca="false">COUNTIF(I$90:I$105,I95)+COUNTIF(K$90:K$105,I95)</f>
        <v>0</v>
      </c>
      <c r="R95" s="306" t="n">
        <f aca="false">COUNTIF(I$90:I$105,K95)+COUNTIF(K$90:K$105,K95)</f>
        <v>0</v>
      </c>
      <c r="S95" s="306"/>
      <c r="T95" s="302" t="str">
        <f aca="false">IF(OR(I95&lt;&gt;"",K95&lt;&gt;""),IF(Q95&lt;&gt;1,0,COUNTIF($B$90:$B$105,I95)+COUNTIF($D$90:$D$105,I95))+IF(R95&lt;&gt;1,0,COUNTIF($B$90:$B$105,K95)+COUNTIF($D$90:$D$105,K95)),"")</f>
        <v/>
      </c>
      <c r="V95" s="297"/>
      <c r="W95" s="280" t="str">
        <f aca="false">IF(V95="","",VLOOKUP(V95,Language!$D$5:$E$100,2,0))</f>
        <v/>
      </c>
      <c r="X95" s="284"/>
      <c r="Y95" s="280" t="str">
        <f aca="false">IF(X95="","",VLOOKUP(X95,Language!$D$5:$E$100,2,0))</f>
        <v/>
      </c>
      <c r="Z95" s="303"/>
      <c r="AA95" s="304"/>
      <c r="AB95" s="305"/>
      <c r="AC95" s="305"/>
      <c r="AD95" s="306" t="n">
        <f aca="false">COUNTIF(V$90:V$105,V95)+COUNTIF(X$90:X$105,V95)</f>
        <v>0</v>
      </c>
      <c r="AE95" s="306" t="n">
        <f aca="false">COUNTIF(V$90:V$105,X95)+COUNTIF(X$90:X$105,X95)</f>
        <v>0</v>
      </c>
      <c r="AF95" s="306"/>
      <c r="AG95" s="302" t="str">
        <f aca="false">IF(OR(V95&lt;&gt;"",X95&lt;&gt;""),IF(AD95&lt;&gt;1,0,COUNTIF($B$90:$B$105,V95)+COUNTIF($D$90:$D$105,V95))+IF(AE95&lt;&gt;1,0,COUNTIF($B$90:$B$105,X95)+COUNTIF($D$90:$D$105,X95)),"")</f>
        <v/>
      </c>
      <c r="AI95" s="297"/>
      <c r="AJ95" s="280" t="str">
        <f aca="false">IF(AI95="","",VLOOKUP(AI95,Language!$D$5:$E$100,2,0))</f>
        <v/>
      </c>
      <c r="AK95" s="284"/>
      <c r="AL95" s="280" t="str">
        <f aca="false">IF(AK95="","",VLOOKUP(AK95,Language!$D$5:$E$100,2,0))</f>
        <v/>
      </c>
      <c r="AM95" s="303"/>
      <c r="AN95" s="304"/>
      <c r="AO95" s="305"/>
      <c r="AP95" s="305"/>
      <c r="AQ95" s="306" t="n">
        <f aca="false">COUNTIF(AI$90:AI$105,AI95)+COUNTIF(AK$90:AK$105,AI95)</f>
        <v>0</v>
      </c>
      <c r="AR95" s="306" t="n">
        <f aca="false">COUNTIF(AI$90:AI$105,AK95)+COUNTIF(AK$90:AK$105,AK95)</f>
        <v>0</v>
      </c>
      <c r="AS95" s="306"/>
      <c r="AT95" s="302" t="str">
        <f aca="false">IF(OR(AI95&lt;&gt;"",AK95&lt;&gt;""),IF(AQ95&lt;&gt;1,0,COUNTIF($B$90:$B$105,AI95)+COUNTIF($D$90:$D$105,AI95))+IF(AR95&lt;&gt;1,0,COUNTIF($B$90:$B$105,AK95)+COUNTIF($D$90:$D$105,AK95)),"")</f>
        <v/>
      </c>
      <c r="AV95" s="297"/>
      <c r="AW95" s="280" t="str">
        <f aca="false">IF(AV95="","",VLOOKUP(AV95,Language!$D$5:$E$100,2,0))</f>
        <v/>
      </c>
      <c r="AX95" s="284"/>
      <c r="AY95" s="280" t="str">
        <f aca="false">IF(AX95="","",VLOOKUP(AX95,Language!$D$5:$E$100,2,0))</f>
        <v/>
      </c>
      <c r="AZ95" s="303"/>
      <c r="BA95" s="304"/>
      <c r="BB95" s="305"/>
      <c r="BC95" s="305"/>
      <c r="BD95" s="306" t="n">
        <f aca="false">COUNTIF(AV$90:AV$105,AV95)+COUNTIF(AX$90:AX$105,AV95)</f>
        <v>0</v>
      </c>
      <c r="BE95" s="306" t="n">
        <f aca="false">COUNTIF(AV$90:AV$105,AX95)+COUNTIF(AX$90:AX$105,AX95)</f>
        <v>0</v>
      </c>
      <c r="BF95" s="306"/>
      <c r="BG95" s="302" t="str">
        <f aca="false">IF(OR(AV95&lt;&gt;"",AX95&lt;&gt;""),IF(BD95&lt;&gt;1,0,COUNTIF($B$90:$B$105,AV95)+COUNTIF($D$90:$D$105,AV95))+IF(BE95&lt;&gt;1,0,COUNTIF($B$90:$B$105,AX95)+COUNTIF($D$90:$D$105,AX95)),"")</f>
        <v/>
      </c>
      <c r="BI95" s="297"/>
      <c r="BJ95" s="280" t="str">
        <f aca="false">IF(BI95="","",VLOOKUP(BI95,Language!$D$5:$E$100,2,0))</f>
        <v/>
      </c>
      <c r="BK95" s="284"/>
      <c r="BL95" s="280" t="str">
        <f aca="false">IF(BK95="","",VLOOKUP(BK95,Language!$D$5:$E$100,2,0))</f>
        <v/>
      </c>
      <c r="BM95" s="303"/>
      <c r="BN95" s="304"/>
      <c r="BO95" s="305"/>
      <c r="BP95" s="305"/>
      <c r="BQ95" s="306" t="n">
        <f aca="false">COUNTIF(BI$90:BI$105,BI95)+COUNTIF(BK$90:BK$105,BI95)</f>
        <v>0</v>
      </c>
      <c r="BR95" s="306" t="n">
        <f aca="false">COUNTIF(BI$90:BI$105,BK95)+COUNTIF(BK$90:BK$105,BK95)</f>
        <v>0</v>
      </c>
      <c r="BS95" s="306"/>
      <c r="BT95" s="302" t="str">
        <f aca="false">IF(OR(BI95&lt;&gt;"",BK95&lt;&gt;""),IF(BQ95&lt;&gt;1,0,COUNTIF($B$90:$B$105,BI95)+COUNTIF($D$90:$D$105,BI95))+IF(BR95&lt;&gt;1,0,COUNTIF($B$90:$B$105,BK95)+COUNTIF($D$90:$D$105,BK95)),"")</f>
        <v/>
      </c>
      <c r="BV95" s="297"/>
      <c r="BW95" s="280" t="str">
        <f aca="false">IF(BV95="","",VLOOKUP(BV95,Language!$D$5:$E$100,2,0))</f>
        <v/>
      </c>
      <c r="BX95" s="284"/>
      <c r="BY95" s="280" t="str">
        <f aca="false">IF(BX95="","",VLOOKUP(BX95,Language!$D$5:$E$100,2,0))</f>
        <v/>
      </c>
      <c r="BZ95" s="303"/>
      <c r="CA95" s="304"/>
      <c r="CB95" s="305"/>
      <c r="CC95" s="305"/>
      <c r="CD95" s="306" t="n">
        <f aca="false">COUNTIF(BV$90:BV$105,BV95)+COUNTIF(BX$90:BX$105,BV95)</f>
        <v>0</v>
      </c>
      <c r="CE95" s="306" t="n">
        <f aca="false">COUNTIF(BV$90:BV$105,BX95)+COUNTIF(BX$90:BX$105,BX95)</f>
        <v>0</v>
      </c>
      <c r="CF95" s="306"/>
      <c r="CG95" s="302" t="str">
        <f aca="false">IF(OR(BV95&lt;&gt;"",BX95&lt;&gt;""),IF(CD95&lt;&gt;1,0,COUNTIF($B$90:$B$105,BV95)+COUNTIF($D$90:$D$105,BV95))+IF(CE95&lt;&gt;1,0,COUNTIF($B$90:$B$105,BX95)+COUNTIF($D$90:$D$105,BX95)),"")</f>
        <v/>
      </c>
      <c r="CI95" s="297"/>
      <c r="CJ95" s="280" t="str">
        <f aca="false">IF(CI95="","",VLOOKUP(CI95,Language!$D$5:$E$100,2,0))</f>
        <v/>
      </c>
      <c r="CK95" s="284"/>
      <c r="CL95" s="280" t="str">
        <f aca="false">IF(CK95="","",VLOOKUP(CK95,Language!$D$5:$E$100,2,0))</f>
        <v/>
      </c>
      <c r="CM95" s="303"/>
      <c r="CN95" s="304"/>
      <c r="CO95" s="305"/>
      <c r="CP95" s="305"/>
      <c r="CQ95" s="306" t="n">
        <f aca="false">COUNTIF(CI$90:CI$105,CI95)+COUNTIF(CK$90:CK$105,CI95)</f>
        <v>0</v>
      </c>
      <c r="CR95" s="306" t="n">
        <f aca="false">COUNTIF(CI$90:CI$105,CK95)+COUNTIF(CK$90:CK$105,CK95)</f>
        <v>0</v>
      </c>
      <c r="CS95" s="306"/>
      <c r="CT95" s="302" t="str">
        <f aca="false">IF(OR(CI95&lt;&gt;"",CK95&lt;&gt;""),IF(CQ95&lt;&gt;1,0,COUNTIF($B$90:$B$105,CI95)+COUNTIF($D$90:$D$105,CI95))+IF(CR95&lt;&gt;1,0,COUNTIF($B$90:$B$105,CK95)+COUNTIF($D$90:$D$105,CK95)),"")</f>
        <v/>
      </c>
      <c r="CV95" s="297"/>
      <c r="CW95" s="280" t="str">
        <f aca="false">IF(CV95="","",VLOOKUP(CV95,Language!$D$5:$E$100,2,0))</f>
        <v/>
      </c>
      <c r="CX95" s="284"/>
      <c r="CY95" s="280" t="str">
        <f aca="false">IF(CX95="","",VLOOKUP(CX95,Language!$D$5:$E$100,2,0))</f>
        <v/>
      </c>
      <c r="CZ95" s="303"/>
      <c r="DA95" s="304"/>
      <c r="DB95" s="305"/>
      <c r="DC95" s="305"/>
      <c r="DD95" s="306" t="n">
        <f aca="false">COUNTIF(CV$90:CV$105,CV95)+COUNTIF(CX$90:CX$105,CV95)</f>
        <v>0</v>
      </c>
      <c r="DE95" s="306" t="n">
        <f aca="false">COUNTIF(CV$90:CV$105,CX95)+COUNTIF(CX$90:CX$105,CX95)</f>
        <v>0</v>
      </c>
      <c r="DF95" s="306"/>
      <c r="DG95" s="302" t="str">
        <f aca="false">IF(OR(CV95&lt;&gt;"",CX95&lt;&gt;""),IF(DD95&lt;&gt;1,0,COUNTIF($B$90:$B$105,CV95)+COUNTIF($D$90:$D$105,CV95))+IF(DE95&lt;&gt;1,0,COUNTIF($B$90:$B$105,CX95)+COUNTIF($D$90:$D$105,CX95)),"")</f>
        <v/>
      </c>
      <c r="DI95" s="297"/>
      <c r="DJ95" s="280" t="str">
        <f aca="false">IF(DI95="","",VLOOKUP(DI95,Language!$D$5:$E$100,2,0))</f>
        <v/>
      </c>
      <c r="DK95" s="284"/>
      <c r="DL95" s="280" t="str">
        <f aca="false">IF(DK95="","",VLOOKUP(DK95,Language!$D$5:$E$100,2,0))</f>
        <v/>
      </c>
      <c r="DM95" s="303"/>
      <c r="DN95" s="304"/>
      <c r="DO95" s="305"/>
      <c r="DP95" s="305"/>
      <c r="DQ95" s="306" t="n">
        <f aca="false">COUNTIF(DI$90:DI$105,DI95)+COUNTIF(DK$90:DK$105,DI95)</f>
        <v>0</v>
      </c>
      <c r="DR95" s="306" t="n">
        <f aca="false">COUNTIF(DI$90:DI$105,DK95)+COUNTIF(DK$90:DK$105,DK95)</f>
        <v>0</v>
      </c>
      <c r="DS95" s="306"/>
      <c r="DT95" s="302" t="str">
        <f aca="false">IF(OR(DI95&lt;&gt;"",DK95&lt;&gt;""),IF(DQ95&lt;&gt;1,0,COUNTIF($B$90:$B$105,DI95)+COUNTIF($D$90:$D$105,DI95))+IF(DR95&lt;&gt;1,0,COUNTIF($B$90:$B$105,DK95)+COUNTIF($D$90:$D$105,DK95)),"")</f>
        <v/>
      </c>
      <c r="DV95" s="297"/>
      <c r="DW95" s="280" t="str">
        <f aca="false">IF(DV95="","",VLOOKUP(DV95,Language!$D$5:$E$100,2,0))</f>
        <v/>
      </c>
      <c r="DX95" s="284"/>
      <c r="DY95" s="280" t="str">
        <f aca="false">IF(DX95="","",VLOOKUP(DX95,Language!$D$5:$E$100,2,0))</f>
        <v/>
      </c>
      <c r="DZ95" s="303"/>
      <c r="EA95" s="304"/>
      <c r="EB95" s="305"/>
      <c r="EC95" s="305"/>
      <c r="ED95" s="306" t="n">
        <f aca="false">COUNTIF(DV$90:DV$105,DV95)+COUNTIF(DX$90:DX$105,DV95)</f>
        <v>0</v>
      </c>
      <c r="EE95" s="306" t="n">
        <f aca="false">COUNTIF(DV$90:DV$105,DX95)+COUNTIF(DX$90:DX$105,DX95)</f>
        <v>0</v>
      </c>
      <c r="EF95" s="306"/>
      <c r="EG95" s="302" t="str">
        <f aca="false">IF(OR(DV95&lt;&gt;"",DX95&lt;&gt;""),IF(ED95&lt;&gt;1,0,COUNTIF($B$90:$B$105,DV95)+COUNTIF($D$90:$D$105,DV95))+IF(EE95&lt;&gt;1,0,COUNTIF($B$90:$B$105,DX95)+COUNTIF($D$90:$D$105,DX95)),"")</f>
        <v/>
      </c>
      <c r="EI95" s="297"/>
      <c r="EJ95" s="280" t="str">
        <f aca="false">IF(EI95="","",VLOOKUP(EI95,Language!$D$5:$E$100,2,0))</f>
        <v/>
      </c>
      <c r="EK95" s="284"/>
      <c r="EL95" s="280" t="str">
        <f aca="false">IF(EK95="","",VLOOKUP(EK95,Language!$D$5:$E$100,2,0))</f>
        <v/>
      </c>
      <c r="EM95" s="303"/>
      <c r="EN95" s="304"/>
      <c r="EO95" s="305"/>
      <c r="EP95" s="305"/>
      <c r="EQ95" s="306" t="n">
        <f aca="false">COUNTIF(EI$90:EI$105,EI95)+COUNTIF(EK$90:EK$105,EI95)</f>
        <v>0</v>
      </c>
      <c r="ER95" s="306" t="n">
        <f aca="false">COUNTIF(EI$90:EI$105,EK95)+COUNTIF(EK$90:EK$105,EK95)</f>
        <v>0</v>
      </c>
      <c r="ES95" s="306"/>
      <c r="ET95" s="302" t="str">
        <f aca="false">IF(OR(EI95&lt;&gt;"",EK95&lt;&gt;""),IF(EQ95&lt;&gt;1,0,COUNTIF($B$90:$B$105,EI95)+COUNTIF($D$90:$D$105,EI95))+IF(ER95&lt;&gt;1,0,COUNTIF($B$90:$B$105,EK95)+COUNTIF($D$90:$D$105,EK95)),"")</f>
        <v/>
      </c>
      <c r="EV95" s="297"/>
      <c r="EW95" s="280" t="str">
        <f aca="false">IF(EV95="","",VLOOKUP(EV95,Language!$D$5:$E$100,2,0))</f>
        <v/>
      </c>
      <c r="EX95" s="284"/>
      <c r="EY95" s="280" t="str">
        <f aca="false">IF(EX95="","",VLOOKUP(EX95,Language!$D$5:$E$100,2,0))</f>
        <v/>
      </c>
      <c r="EZ95" s="303"/>
      <c r="FA95" s="304"/>
      <c r="FB95" s="305"/>
      <c r="FC95" s="305"/>
      <c r="FD95" s="306" t="n">
        <f aca="false">COUNTIF(EV$90:EV$105,EV95)+COUNTIF(EX$90:EX$105,EV95)</f>
        <v>0</v>
      </c>
      <c r="FE95" s="306" t="n">
        <f aca="false">COUNTIF(EV$90:EV$105,EX95)+COUNTIF(EX$90:EX$105,EX95)</f>
        <v>0</v>
      </c>
      <c r="FF95" s="306"/>
      <c r="FG95" s="302" t="str">
        <f aca="false">IF(OR(EV95&lt;&gt;"",EX95&lt;&gt;""),IF(FD95&lt;&gt;1,0,COUNTIF($B$90:$B$105,EV95)+COUNTIF($D$90:$D$105,EV95))+IF(FE95&lt;&gt;1,0,COUNTIF($B$90:$B$105,EX95)+COUNTIF($D$90:$D$105,EX95)),"")</f>
        <v/>
      </c>
      <c r="FI95" s="297"/>
      <c r="FJ95" s="280" t="str">
        <f aca="false">IF(FI95="","",VLOOKUP(FI95,Language!$D$5:$E$100,2,0))</f>
        <v/>
      </c>
      <c r="FK95" s="284"/>
      <c r="FL95" s="280" t="str">
        <f aca="false">IF(FK95="","",VLOOKUP(FK95,Language!$D$5:$E$100,2,0))</f>
        <v/>
      </c>
      <c r="FM95" s="303"/>
      <c r="FN95" s="304"/>
      <c r="FO95" s="305"/>
      <c r="FP95" s="305"/>
      <c r="FQ95" s="306" t="n">
        <f aca="false">COUNTIF(FI$90:FI$105,FI95)+COUNTIF(FK$90:FK$105,FI95)</f>
        <v>0</v>
      </c>
      <c r="FR95" s="306" t="n">
        <f aca="false">COUNTIF(FI$90:FI$105,FK95)+COUNTIF(FK$90:FK$105,FK95)</f>
        <v>0</v>
      </c>
      <c r="FS95" s="306"/>
      <c r="FT95" s="302" t="str">
        <f aca="false">IF(OR(FI95&lt;&gt;"",FK95&lt;&gt;""),IF(FQ95&lt;&gt;1,0,COUNTIF($B$90:$B$105,FI95)+COUNTIF($D$90:$D$105,FI95))+IF(FR95&lt;&gt;1,0,COUNTIF($B$90:$B$105,FK95)+COUNTIF($D$90:$D$105,FK95)),"")</f>
        <v/>
      </c>
      <c r="FV95" s="297"/>
      <c r="FW95" s="280" t="str">
        <f aca="false">IF(FV95="","",VLOOKUP(FV95,Language!$D$5:$E$100,2,0))</f>
        <v/>
      </c>
      <c r="FX95" s="284"/>
      <c r="FY95" s="280" t="str">
        <f aca="false">IF(FX95="","",VLOOKUP(FX95,Language!$D$5:$E$100,2,0))</f>
        <v/>
      </c>
      <c r="FZ95" s="303"/>
      <c r="GA95" s="304"/>
      <c r="GB95" s="305"/>
      <c r="GC95" s="305"/>
      <c r="GD95" s="306" t="n">
        <f aca="false">COUNTIF(FV$90:FV$105,FV95)+COUNTIF(FX$90:FX$105,FV95)</f>
        <v>0</v>
      </c>
      <c r="GE95" s="306" t="n">
        <f aca="false">COUNTIF(FV$90:FV$105,FX95)+COUNTIF(FX$90:FX$105,FX95)</f>
        <v>0</v>
      </c>
      <c r="GF95" s="306"/>
      <c r="GG95" s="302" t="str">
        <f aca="false">IF(OR(FV95&lt;&gt;"",FX95&lt;&gt;""),IF(GD95&lt;&gt;1,0,COUNTIF($B$90:$B$105,FV95)+COUNTIF($D$90:$D$105,FV95))+IF(GE95&lt;&gt;1,0,COUNTIF($B$90:$B$105,FX95)+COUNTIF($D$90:$D$105,FX95)),"")</f>
        <v/>
      </c>
      <c r="GI95" s="297"/>
      <c r="GJ95" s="280" t="str">
        <f aca="false">IF(GI95="","",VLOOKUP(GI95,Language!$D$5:$E$100,2,0))</f>
        <v/>
      </c>
      <c r="GK95" s="284"/>
      <c r="GL95" s="280" t="str">
        <f aca="false">IF(GK95="","",VLOOKUP(GK95,Language!$D$5:$E$100,2,0))</f>
        <v/>
      </c>
      <c r="GM95" s="303"/>
      <c r="GN95" s="304"/>
      <c r="GO95" s="305"/>
      <c r="GP95" s="305"/>
      <c r="GQ95" s="306" t="n">
        <f aca="false">COUNTIF(GI$90:GI$105,GI95)+COUNTIF(GK$90:GK$105,GI95)</f>
        <v>0</v>
      </c>
      <c r="GR95" s="306" t="n">
        <f aca="false">COUNTIF(GI$90:GI$105,GK95)+COUNTIF(GK$90:GK$105,GK95)</f>
        <v>0</v>
      </c>
      <c r="GS95" s="306"/>
      <c r="GT95" s="302" t="str">
        <f aca="false">IF(OR(GI95&lt;&gt;"",GK95&lt;&gt;""),IF(GQ95&lt;&gt;1,0,COUNTIF($B$90:$B$105,GI95)+COUNTIF($D$90:$D$105,GI95))+IF(GR95&lt;&gt;1,0,COUNTIF($B$90:$B$105,GK95)+COUNTIF($D$90:$D$105,GK95)),"")</f>
        <v/>
      </c>
      <c r="GV95" s="297"/>
      <c r="GW95" s="280" t="str">
        <f aca="false">IF(GV95="","",VLOOKUP(GV95,Language!$D$5:$E$100,2,0))</f>
        <v/>
      </c>
      <c r="GX95" s="284"/>
      <c r="GY95" s="280" t="str">
        <f aca="false">IF(GX95="","",VLOOKUP(GX95,Language!$D$5:$E$100,2,0))</f>
        <v/>
      </c>
      <c r="GZ95" s="303"/>
      <c r="HA95" s="304"/>
      <c r="HB95" s="305"/>
      <c r="HC95" s="305"/>
      <c r="HD95" s="306" t="n">
        <f aca="false">COUNTIF(GV$90:GV$105,GV95)+COUNTIF(GX$90:GX$105,GV95)</f>
        <v>0</v>
      </c>
      <c r="HE95" s="306" t="n">
        <f aca="false">COUNTIF(GV$90:GV$105,GX95)+COUNTIF(GX$90:GX$105,GX95)</f>
        <v>0</v>
      </c>
      <c r="HF95" s="306"/>
      <c r="HG95" s="302" t="str">
        <f aca="false">IF(OR(GV95&lt;&gt;"",GX95&lt;&gt;""),IF(HD95&lt;&gt;1,0,COUNTIF($B$90:$B$105,GV95)+COUNTIF($D$90:$D$105,GV95))+IF(HE95&lt;&gt;1,0,COUNTIF($B$90:$B$105,GX95)+COUNTIF($D$90:$D$105,GX95)),"")</f>
        <v/>
      </c>
      <c r="HI95" s="297"/>
      <c r="HJ95" s="280" t="str">
        <f aca="false">IF(HI95="","",VLOOKUP(HI95,Language!$D$5:$E$100,2,0))</f>
        <v/>
      </c>
      <c r="HK95" s="284"/>
      <c r="HL95" s="280" t="str">
        <f aca="false">IF(HK95="","",VLOOKUP(HK95,Language!$D$5:$E$100,2,0))</f>
        <v/>
      </c>
      <c r="HM95" s="303"/>
      <c r="HN95" s="304"/>
      <c r="HO95" s="305"/>
      <c r="HP95" s="305"/>
      <c r="HQ95" s="306" t="n">
        <f aca="false">COUNTIF(HI$90:HI$105,HI95)+COUNTIF(HK$90:HK$105,HI95)</f>
        <v>0</v>
      </c>
      <c r="HR95" s="306" t="n">
        <f aca="false">COUNTIF(HI$90:HI$105,HK95)+COUNTIF(HK$90:HK$105,HK95)</f>
        <v>0</v>
      </c>
      <c r="HS95" s="306"/>
      <c r="HT95" s="302" t="str">
        <f aca="false">IF(OR(HI95&lt;&gt;"",HK95&lt;&gt;""),IF(HQ95&lt;&gt;1,0,COUNTIF($B$90:$B$105,HI95)+COUNTIF($D$90:$D$105,HI95))+IF(HR95&lt;&gt;1,0,COUNTIF($B$90:$B$105,HK95)+COUNTIF($D$90:$D$105,HK95)),"")</f>
        <v/>
      </c>
      <c r="HV95" s="297"/>
      <c r="HW95" s="280" t="str">
        <f aca="false">IF(HV95="","",VLOOKUP(HV95,Language!$D$5:$E$100,2,0))</f>
        <v/>
      </c>
      <c r="HX95" s="284"/>
      <c r="HY95" s="280" t="str">
        <f aca="false">IF(HX95="","",VLOOKUP(HX95,Language!$D$5:$E$100,2,0))</f>
        <v/>
      </c>
      <c r="HZ95" s="303"/>
      <c r="IA95" s="304"/>
      <c r="IB95" s="305"/>
      <c r="IC95" s="305"/>
      <c r="ID95" s="306" t="n">
        <f aca="false">COUNTIF(HV$90:HV$105,HV95)+COUNTIF(HX$90:HX$105,HV95)</f>
        <v>0</v>
      </c>
      <c r="IE95" s="306" t="n">
        <f aca="false">COUNTIF(HV$90:HV$105,HX95)+COUNTIF(HX$90:HX$105,HX95)</f>
        <v>0</v>
      </c>
      <c r="IF95" s="306"/>
      <c r="IG95" s="302" t="str">
        <f aca="false">IF(OR(HV95&lt;&gt;"",HX95&lt;&gt;""),IF(ID95&lt;&gt;1,0,COUNTIF($B$90:$B$105,HV95)+COUNTIF($D$90:$D$105,HV95))+IF(IE95&lt;&gt;1,0,COUNTIF($B$90:$B$105,HX95)+COUNTIF($D$90:$D$105,HX95)),"")</f>
        <v/>
      </c>
      <c r="II95" s="297"/>
      <c r="IJ95" s="280" t="str">
        <f aca="false">IF(II95="","",VLOOKUP(II95,Language!$D$5:$E$100,2,0))</f>
        <v/>
      </c>
      <c r="IK95" s="284"/>
      <c r="IL95" s="280" t="str">
        <f aca="false">IF(IK95="","",VLOOKUP(IK95,Language!$D$5:$E$100,2,0))</f>
        <v/>
      </c>
      <c r="IM95" s="303"/>
      <c r="IN95" s="304"/>
      <c r="IO95" s="305"/>
      <c r="IP95" s="305"/>
      <c r="IQ95" s="306" t="n">
        <f aca="false">COUNTIF(II$90:II$105,II95)+COUNTIF(IK$90:IK$105,II95)</f>
        <v>0</v>
      </c>
      <c r="IR95" s="306" t="n">
        <f aca="false">COUNTIF(II$90:II$105,IK95)+COUNTIF(IK$90:IK$105,IK95)</f>
        <v>0</v>
      </c>
      <c r="IS95" s="306"/>
      <c r="IT95" s="302" t="str">
        <f aca="false">IF(OR(II95&lt;&gt;"",IK95&lt;&gt;""),IF(IQ95&lt;&gt;1,0,COUNTIF($B$90:$B$105,II95)+COUNTIF($D$90:$D$105,II95))+IF(IR95&lt;&gt;1,0,COUNTIF($B$90:$B$105,IK95)+COUNTIF($D$90:$D$105,IK95)),"")</f>
        <v/>
      </c>
      <c r="IV95" s="297"/>
      <c r="IW95" s="280" t="str">
        <f aca="false">IF(IV95="","",VLOOKUP(IV95,Language!$D$5:$E$100,2,0))</f>
        <v/>
      </c>
      <c r="IX95" s="284"/>
      <c r="IY95" s="280" t="str">
        <f aca="false">IF(IX95="","",VLOOKUP(IX95,Language!$D$5:$E$100,2,0))</f>
        <v/>
      </c>
      <c r="IZ95" s="303"/>
      <c r="JA95" s="304"/>
      <c r="JB95" s="305"/>
      <c r="JC95" s="305"/>
      <c r="JD95" s="306" t="n">
        <f aca="false">COUNTIF(IV$90:IV$105,IV95)+COUNTIF(IX$90:IX$105,IV95)</f>
        <v>0</v>
      </c>
      <c r="JE95" s="306" t="n">
        <f aca="false">COUNTIF(IV$90:IV$105,IX95)+COUNTIF(IX$90:IX$105,IX95)</f>
        <v>0</v>
      </c>
      <c r="JF95" s="306"/>
      <c r="JG95" s="302" t="str">
        <f aca="false">IF(OR(IV95&lt;&gt;"",IX95&lt;&gt;""),IF(JD95&lt;&gt;1,0,COUNTIF($B$90:$B$105,IV95)+COUNTIF($D$90:$D$105,IV95))+IF(JE95&lt;&gt;1,0,COUNTIF($B$90:$B$105,IX95)+COUNTIF($D$90:$D$105,IX95)),"")</f>
        <v/>
      </c>
      <c r="JI95" s="297"/>
      <c r="JJ95" s="280" t="str">
        <f aca="false">IF(JI95="","",VLOOKUP(JI95,Language!$D$5:$E$100,2,0))</f>
        <v/>
      </c>
      <c r="JK95" s="284"/>
      <c r="JL95" s="280" t="str">
        <f aca="false">IF(JK95="","",VLOOKUP(JK95,Language!$D$5:$E$100,2,0))</f>
        <v/>
      </c>
      <c r="JM95" s="303"/>
      <c r="JN95" s="304"/>
      <c r="JO95" s="305"/>
      <c r="JP95" s="305"/>
      <c r="JQ95" s="306" t="n">
        <f aca="false">COUNTIF(JI$90:JI$105,JI95)+COUNTIF(JK$90:JK$105,JI95)</f>
        <v>0</v>
      </c>
      <c r="JR95" s="306" t="n">
        <f aca="false">COUNTIF(JI$90:JI$105,JK95)+COUNTIF(JK$90:JK$105,JK95)</f>
        <v>0</v>
      </c>
      <c r="JS95" s="306"/>
      <c r="JT95" s="302" t="str">
        <f aca="false">IF(OR(JI95&lt;&gt;"",JK95&lt;&gt;""),IF(JQ95&lt;&gt;1,0,COUNTIF($B$90:$B$105,JI95)+COUNTIF($D$90:$D$105,JI95))+IF(JR95&lt;&gt;1,0,COUNTIF($B$90:$B$105,JK95)+COUNTIF($D$90:$D$105,JK95)),"")</f>
        <v/>
      </c>
      <c r="JV95" s="297"/>
      <c r="JW95" s="280" t="str">
        <f aca="false">IF(JV95="","",VLOOKUP(JV95,Language!$D$5:$E$100,2,0))</f>
        <v/>
      </c>
      <c r="JX95" s="284"/>
      <c r="JY95" s="280" t="str">
        <f aca="false">IF(JX95="","",VLOOKUP(JX95,Language!$D$5:$E$100,2,0))</f>
        <v/>
      </c>
      <c r="JZ95" s="303"/>
      <c r="KA95" s="304"/>
      <c r="KB95" s="305"/>
      <c r="KC95" s="305"/>
      <c r="KD95" s="306" t="n">
        <f aca="false">COUNTIF(JV$90:JV$105,JV95)+COUNTIF(JX$90:JX$105,JV95)</f>
        <v>0</v>
      </c>
      <c r="KE95" s="306" t="n">
        <f aca="false">COUNTIF(JV$90:JV$105,JX95)+COUNTIF(JX$90:JX$105,JX95)</f>
        <v>0</v>
      </c>
      <c r="KF95" s="306"/>
      <c r="KG95" s="302" t="str">
        <f aca="false">IF(OR(JV95&lt;&gt;"",JX95&lt;&gt;""),IF(KD95&lt;&gt;1,0,COUNTIF($B$90:$B$105,JV95)+COUNTIF($D$90:$D$105,JV95))+IF(KE95&lt;&gt;1,0,COUNTIF($B$90:$B$105,JX95)+COUNTIF($D$90:$D$105,JX95)),"")</f>
        <v/>
      </c>
      <c r="KI95" s="297"/>
      <c r="KJ95" s="280" t="str">
        <f aca="false">IF(KI95="","",VLOOKUP(KI95,Language!$D$5:$E$100,2,0))</f>
        <v/>
      </c>
      <c r="KK95" s="284"/>
      <c r="KL95" s="280" t="str">
        <f aca="false">IF(KK95="","",VLOOKUP(KK95,Language!$D$5:$E$100,2,0))</f>
        <v/>
      </c>
      <c r="KM95" s="303"/>
      <c r="KN95" s="304"/>
      <c r="KO95" s="305"/>
      <c r="KP95" s="305"/>
      <c r="KQ95" s="306" t="n">
        <f aca="false">COUNTIF(KI$90:KI$105,KI95)+COUNTIF(KK$90:KK$105,KI95)</f>
        <v>0</v>
      </c>
      <c r="KR95" s="306" t="n">
        <f aca="false">COUNTIF(KI$90:KI$105,KK95)+COUNTIF(KK$90:KK$105,KK95)</f>
        <v>0</v>
      </c>
      <c r="KS95" s="306"/>
      <c r="KT95" s="302" t="str">
        <f aca="false">IF(OR(KI95&lt;&gt;"",KK95&lt;&gt;""),IF(KQ95&lt;&gt;1,0,COUNTIF($B$90:$B$105,KI95)+COUNTIF($D$90:$D$105,KI95))+IF(KR95&lt;&gt;1,0,COUNTIF($B$90:$B$105,KK95)+COUNTIF($D$90:$D$105,KK95)),"")</f>
        <v/>
      </c>
      <c r="KV95" s="297"/>
      <c r="KW95" s="280" t="str">
        <f aca="false">IF(KV95="","",VLOOKUP(KV95,Language!$D$5:$E$100,2,0))</f>
        <v/>
      </c>
      <c r="KX95" s="284"/>
      <c r="KY95" s="280" t="str">
        <f aca="false">IF(KX95="","",VLOOKUP(KX95,Language!$D$5:$E$100,2,0))</f>
        <v/>
      </c>
      <c r="KZ95" s="303"/>
      <c r="LA95" s="304"/>
      <c r="LB95" s="305"/>
      <c r="LC95" s="305"/>
      <c r="LD95" s="306" t="n">
        <f aca="false">COUNTIF(KV$90:KV$105,KV95)+COUNTIF(KX$90:KX$105,KV95)</f>
        <v>0</v>
      </c>
      <c r="LE95" s="306" t="n">
        <f aca="false">COUNTIF(KV$90:KV$105,KX95)+COUNTIF(KX$90:KX$105,KX95)</f>
        <v>0</v>
      </c>
      <c r="LF95" s="306"/>
      <c r="LG95" s="302" t="str">
        <f aca="false">IF(OR(KV95&lt;&gt;"",KX95&lt;&gt;""),IF(LD95&lt;&gt;1,0,COUNTIF($B$90:$B$105,KV95)+COUNTIF($D$90:$D$105,KV95))+IF(LE95&lt;&gt;1,0,COUNTIF($B$90:$B$105,KX95)+COUNTIF($D$90:$D$105,KX95)),"")</f>
        <v/>
      </c>
      <c r="LI95" s="297"/>
      <c r="LJ95" s="280" t="str">
        <f aca="false">IF(LI95="","",VLOOKUP(LI95,Language!$D$5:$E$100,2,0))</f>
        <v/>
      </c>
      <c r="LK95" s="284"/>
      <c r="LL95" s="280" t="str">
        <f aca="false">IF(LK95="","",VLOOKUP(LK95,Language!$D$5:$E$100,2,0))</f>
        <v/>
      </c>
      <c r="LM95" s="303"/>
      <c r="LN95" s="304"/>
      <c r="LO95" s="305"/>
      <c r="LP95" s="305"/>
      <c r="LQ95" s="306" t="n">
        <f aca="false">COUNTIF(LI$90:LI$105,LI95)+COUNTIF(LK$90:LK$105,LI95)</f>
        <v>0</v>
      </c>
      <c r="LR95" s="306" t="n">
        <f aca="false">COUNTIF(LI$90:LI$105,LK95)+COUNTIF(LK$90:LK$105,LK95)</f>
        <v>0</v>
      </c>
      <c r="LS95" s="306"/>
      <c r="LT95" s="302" t="str">
        <f aca="false">IF(OR(LI95&lt;&gt;"",LK95&lt;&gt;""),IF(LQ95&lt;&gt;1,0,COUNTIF($B$90:$B$105,LI95)+COUNTIF($D$90:$D$105,LI95))+IF(LR95&lt;&gt;1,0,COUNTIF($B$90:$B$105,LK95)+COUNTIF($D$90:$D$105,LK95)),"")</f>
        <v/>
      </c>
      <c r="LV95" s="297"/>
      <c r="LW95" s="280" t="str">
        <f aca="false">IF(LV95="","",VLOOKUP(LV95,Language!$D$5:$E$100,2,0))</f>
        <v/>
      </c>
      <c r="LX95" s="284"/>
      <c r="LY95" s="280" t="str">
        <f aca="false">IF(LX95="","",VLOOKUP(LX95,Language!$D$5:$E$100,2,0))</f>
        <v/>
      </c>
      <c r="LZ95" s="303"/>
      <c r="MA95" s="304"/>
      <c r="MB95" s="305"/>
      <c r="MC95" s="305"/>
      <c r="MD95" s="306" t="n">
        <f aca="false">COUNTIF(LV$90:LV$105,LV95)+COUNTIF(LX$90:LX$105,LV95)</f>
        <v>0</v>
      </c>
      <c r="ME95" s="306" t="n">
        <f aca="false">COUNTIF(LV$90:LV$105,LX95)+COUNTIF(LX$90:LX$105,LX95)</f>
        <v>0</v>
      </c>
      <c r="MF95" s="306"/>
      <c r="MG95" s="302" t="str">
        <f aca="false">IF(OR(LV95&lt;&gt;"",LX95&lt;&gt;""),IF(MD95&lt;&gt;1,0,COUNTIF($B$90:$B$105,LV95)+COUNTIF($D$90:$D$105,LV95))+IF(ME95&lt;&gt;1,0,COUNTIF($B$90:$B$105,LX95)+COUNTIF($D$90:$D$105,LX95)),"")</f>
        <v/>
      </c>
    </row>
    <row r="96" s="135" customFormat="true" ht="15.75" hidden="false" customHeight="false" outlineLevel="0" collapsed="false">
      <c r="A96" s="252"/>
      <c r="B96" s="295" t="n">
        <f aca="false">IF(C96="","",INDEX(Groups!$C$7:$C$65,MATCH(C96,Groups!$D$7:$D$65,0)))</f>
        <v>16</v>
      </c>
      <c r="C96" s="280" t="str">
        <f aca="false">'World Cup'!$T$50</f>
        <v>USA</v>
      </c>
      <c r="D96" s="296" t="n">
        <f aca="false">IF(E96="","",INDEX(Groups!$C$7:$C$65,MATCH(E96,Groups!$D$7:$D$65,0)))</f>
        <v>28</v>
      </c>
      <c r="E96" s="280" t="str">
        <f aca="false">'World Cup'!$U$50</f>
        <v>Algeria</v>
      </c>
      <c r="F96" s="282" t="n">
        <f aca="false">IF(AND('World Cup'!$T$51&lt;&gt;"",'World Cup'!$U$51&lt;&gt;""),'World Cup'!$T$51+IF(AND('World Cup'!$T$53&lt;&gt;"",'World Cup'!$U$53&lt;&gt;"",'World Cup'!$T$51='World Cup'!$U$51),'World Cup'!$T$53,0),"")</f>
        <v>1</v>
      </c>
      <c r="G96" s="283" t="n">
        <f aca="false">IF(AND('World Cup'!$T$51&lt;&gt;"",'World Cup'!$U$51&lt;&gt;""),'World Cup'!$U$51+IF(AND('World Cup'!$T$53&lt;&gt;"",'World Cup'!$U$53&lt;&gt;"",'World Cup'!$T$51='World Cup'!$U$51),'World Cup'!$U$53,0),"")</f>
        <v>0</v>
      </c>
      <c r="I96" s="297"/>
      <c r="J96" s="280" t="str">
        <f aca="false">IF(I96="","",VLOOKUP(I96,Language!$D$5:$E$100,2,0))</f>
        <v/>
      </c>
      <c r="K96" s="284"/>
      <c r="L96" s="280" t="str">
        <f aca="false">IF(K96="","",VLOOKUP(K96,Language!$D$5:$E$100,2,0))</f>
        <v/>
      </c>
      <c r="M96" s="303"/>
      <c r="N96" s="304"/>
      <c r="O96" s="305"/>
      <c r="P96" s="305"/>
      <c r="Q96" s="306" t="n">
        <f aca="false">COUNTIF(I$90:I$105,I96)+COUNTIF(K$90:K$105,I96)</f>
        <v>0</v>
      </c>
      <c r="R96" s="306" t="n">
        <f aca="false">COUNTIF(I$90:I$105,K96)+COUNTIF(K$90:K$105,K96)</f>
        <v>0</v>
      </c>
      <c r="S96" s="306"/>
      <c r="T96" s="302" t="str">
        <f aca="false">IF(OR(I96&lt;&gt;"",K96&lt;&gt;""),IF(Q96&lt;&gt;1,0,COUNTIF($B$90:$B$105,I96)+COUNTIF($D$90:$D$105,I96))+IF(R96&lt;&gt;1,0,COUNTIF($B$90:$B$105,K96)+COUNTIF($D$90:$D$105,K96)),"")</f>
        <v/>
      </c>
      <c r="V96" s="297"/>
      <c r="W96" s="280" t="str">
        <f aca="false">IF(V96="","",VLOOKUP(V96,Language!$D$5:$E$100,2,0))</f>
        <v/>
      </c>
      <c r="X96" s="284"/>
      <c r="Y96" s="280" t="str">
        <f aca="false">IF(X96="","",VLOOKUP(X96,Language!$D$5:$E$100,2,0))</f>
        <v/>
      </c>
      <c r="Z96" s="303"/>
      <c r="AA96" s="304"/>
      <c r="AB96" s="305"/>
      <c r="AC96" s="305"/>
      <c r="AD96" s="306" t="n">
        <f aca="false">COUNTIF(V$90:V$105,V96)+COUNTIF(X$90:X$105,V96)</f>
        <v>0</v>
      </c>
      <c r="AE96" s="306" t="n">
        <f aca="false">COUNTIF(V$90:V$105,X96)+COUNTIF(X$90:X$105,X96)</f>
        <v>0</v>
      </c>
      <c r="AF96" s="306"/>
      <c r="AG96" s="302" t="str">
        <f aca="false">IF(OR(V96&lt;&gt;"",X96&lt;&gt;""),IF(AD96&lt;&gt;1,0,COUNTIF($B$90:$B$105,V96)+COUNTIF($D$90:$D$105,V96))+IF(AE96&lt;&gt;1,0,COUNTIF($B$90:$B$105,X96)+COUNTIF($D$90:$D$105,X96)),"")</f>
        <v/>
      </c>
      <c r="AI96" s="297"/>
      <c r="AJ96" s="280" t="str">
        <f aca="false">IF(AI96="","",VLOOKUP(AI96,Language!$D$5:$E$100,2,0))</f>
        <v/>
      </c>
      <c r="AK96" s="284"/>
      <c r="AL96" s="280" t="str">
        <f aca="false">IF(AK96="","",VLOOKUP(AK96,Language!$D$5:$E$100,2,0))</f>
        <v/>
      </c>
      <c r="AM96" s="303"/>
      <c r="AN96" s="304"/>
      <c r="AO96" s="305"/>
      <c r="AP96" s="305"/>
      <c r="AQ96" s="306" t="n">
        <f aca="false">COUNTIF(AI$90:AI$105,AI96)+COUNTIF(AK$90:AK$105,AI96)</f>
        <v>0</v>
      </c>
      <c r="AR96" s="306" t="n">
        <f aca="false">COUNTIF(AI$90:AI$105,AK96)+COUNTIF(AK$90:AK$105,AK96)</f>
        <v>0</v>
      </c>
      <c r="AS96" s="306"/>
      <c r="AT96" s="302" t="str">
        <f aca="false">IF(OR(AI96&lt;&gt;"",AK96&lt;&gt;""),IF(AQ96&lt;&gt;1,0,COUNTIF($B$90:$B$105,AI96)+COUNTIF($D$90:$D$105,AI96))+IF(AR96&lt;&gt;1,0,COUNTIF($B$90:$B$105,AK96)+COUNTIF($D$90:$D$105,AK96)),"")</f>
        <v/>
      </c>
      <c r="AV96" s="297"/>
      <c r="AW96" s="280" t="str">
        <f aca="false">IF(AV96="","",VLOOKUP(AV96,Language!$D$5:$E$100,2,0))</f>
        <v/>
      </c>
      <c r="AX96" s="284"/>
      <c r="AY96" s="280" t="str">
        <f aca="false">IF(AX96="","",VLOOKUP(AX96,Language!$D$5:$E$100,2,0))</f>
        <v/>
      </c>
      <c r="AZ96" s="303"/>
      <c r="BA96" s="304"/>
      <c r="BB96" s="305"/>
      <c r="BC96" s="305"/>
      <c r="BD96" s="306" t="n">
        <f aca="false">COUNTIF(AV$90:AV$105,AV96)+COUNTIF(AX$90:AX$105,AV96)</f>
        <v>0</v>
      </c>
      <c r="BE96" s="306" t="n">
        <f aca="false">COUNTIF(AV$90:AV$105,AX96)+COUNTIF(AX$90:AX$105,AX96)</f>
        <v>0</v>
      </c>
      <c r="BF96" s="306"/>
      <c r="BG96" s="302" t="str">
        <f aca="false">IF(OR(AV96&lt;&gt;"",AX96&lt;&gt;""),IF(BD96&lt;&gt;1,0,COUNTIF($B$90:$B$105,AV96)+COUNTIF($D$90:$D$105,AV96))+IF(BE96&lt;&gt;1,0,COUNTIF($B$90:$B$105,AX96)+COUNTIF($D$90:$D$105,AX96)),"")</f>
        <v/>
      </c>
      <c r="BI96" s="297"/>
      <c r="BJ96" s="280" t="str">
        <f aca="false">IF(BI96="","",VLOOKUP(BI96,Language!$D$5:$E$100,2,0))</f>
        <v/>
      </c>
      <c r="BK96" s="284"/>
      <c r="BL96" s="280" t="str">
        <f aca="false">IF(BK96="","",VLOOKUP(BK96,Language!$D$5:$E$100,2,0))</f>
        <v/>
      </c>
      <c r="BM96" s="303"/>
      <c r="BN96" s="304"/>
      <c r="BO96" s="305"/>
      <c r="BP96" s="305"/>
      <c r="BQ96" s="306" t="n">
        <f aca="false">COUNTIF(BI$90:BI$105,BI96)+COUNTIF(BK$90:BK$105,BI96)</f>
        <v>0</v>
      </c>
      <c r="BR96" s="306" t="n">
        <f aca="false">COUNTIF(BI$90:BI$105,BK96)+COUNTIF(BK$90:BK$105,BK96)</f>
        <v>0</v>
      </c>
      <c r="BS96" s="306"/>
      <c r="BT96" s="302" t="str">
        <f aca="false">IF(OR(BI96&lt;&gt;"",BK96&lt;&gt;""),IF(BQ96&lt;&gt;1,0,COUNTIF($B$90:$B$105,BI96)+COUNTIF($D$90:$D$105,BI96))+IF(BR96&lt;&gt;1,0,COUNTIF($B$90:$B$105,BK96)+COUNTIF($D$90:$D$105,BK96)),"")</f>
        <v/>
      </c>
      <c r="BV96" s="297"/>
      <c r="BW96" s="280" t="str">
        <f aca="false">IF(BV96="","",VLOOKUP(BV96,Language!$D$5:$E$100,2,0))</f>
        <v/>
      </c>
      <c r="BX96" s="284"/>
      <c r="BY96" s="280" t="str">
        <f aca="false">IF(BX96="","",VLOOKUP(BX96,Language!$D$5:$E$100,2,0))</f>
        <v/>
      </c>
      <c r="BZ96" s="303"/>
      <c r="CA96" s="304"/>
      <c r="CB96" s="305"/>
      <c r="CC96" s="305"/>
      <c r="CD96" s="306" t="n">
        <f aca="false">COUNTIF(BV$90:BV$105,BV96)+COUNTIF(BX$90:BX$105,BV96)</f>
        <v>0</v>
      </c>
      <c r="CE96" s="306" t="n">
        <f aca="false">COUNTIF(BV$90:BV$105,BX96)+COUNTIF(BX$90:BX$105,BX96)</f>
        <v>0</v>
      </c>
      <c r="CF96" s="306"/>
      <c r="CG96" s="302" t="str">
        <f aca="false">IF(OR(BV96&lt;&gt;"",BX96&lt;&gt;""),IF(CD96&lt;&gt;1,0,COUNTIF($B$90:$B$105,BV96)+COUNTIF($D$90:$D$105,BV96))+IF(CE96&lt;&gt;1,0,COUNTIF($B$90:$B$105,BX96)+COUNTIF($D$90:$D$105,BX96)),"")</f>
        <v/>
      </c>
      <c r="CI96" s="297"/>
      <c r="CJ96" s="280" t="str">
        <f aca="false">IF(CI96="","",VLOOKUP(CI96,Language!$D$5:$E$100,2,0))</f>
        <v/>
      </c>
      <c r="CK96" s="284"/>
      <c r="CL96" s="280" t="str">
        <f aca="false">IF(CK96="","",VLOOKUP(CK96,Language!$D$5:$E$100,2,0))</f>
        <v/>
      </c>
      <c r="CM96" s="303"/>
      <c r="CN96" s="304"/>
      <c r="CO96" s="305"/>
      <c r="CP96" s="305"/>
      <c r="CQ96" s="306" t="n">
        <f aca="false">COUNTIF(CI$90:CI$105,CI96)+COUNTIF(CK$90:CK$105,CI96)</f>
        <v>0</v>
      </c>
      <c r="CR96" s="306" t="n">
        <f aca="false">COUNTIF(CI$90:CI$105,CK96)+COUNTIF(CK$90:CK$105,CK96)</f>
        <v>0</v>
      </c>
      <c r="CS96" s="306"/>
      <c r="CT96" s="302" t="str">
        <f aca="false">IF(OR(CI96&lt;&gt;"",CK96&lt;&gt;""),IF(CQ96&lt;&gt;1,0,COUNTIF($B$90:$B$105,CI96)+COUNTIF($D$90:$D$105,CI96))+IF(CR96&lt;&gt;1,0,COUNTIF($B$90:$B$105,CK96)+COUNTIF($D$90:$D$105,CK96)),"")</f>
        <v/>
      </c>
      <c r="CV96" s="297"/>
      <c r="CW96" s="280" t="str">
        <f aca="false">IF(CV96="","",VLOOKUP(CV96,Language!$D$5:$E$100,2,0))</f>
        <v/>
      </c>
      <c r="CX96" s="284"/>
      <c r="CY96" s="280" t="str">
        <f aca="false">IF(CX96="","",VLOOKUP(CX96,Language!$D$5:$E$100,2,0))</f>
        <v/>
      </c>
      <c r="CZ96" s="303"/>
      <c r="DA96" s="304"/>
      <c r="DB96" s="305"/>
      <c r="DC96" s="305"/>
      <c r="DD96" s="306" t="n">
        <f aca="false">COUNTIF(CV$90:CV$105,CV96)+COUNTIF(CX$90:CX$105,CV96)</f>
        <v>0</v>
      </c>
      <c r="DE96" s="306" t="n">
        <f aca="false">COUNTIF(CV$90:CV$105,CX96)+COUNTIF(CX$90:CX$105,CX96)</f>
        <v>0</v>
      </c>
      <c r="DF96" s="306"/>
      <c r="DG96" s="302" t="str">
        <f aca="false">IF(OR(CV96&lt;&gt;"",CX96&lt;&gt;""),IF(DD96&lt;&gt;1,0,COUNTIF($B$90:$B$105,CV96)+COUNTIF($D$90:$D$105,CV96))+IF(DE96&lt;&gt;1,0,COUNTIF($B$90:$B$105,CX96)+COUNTIF($D$90:$D$105,CX96)),"")</f>
        <v/>
      </c>
      <c r="DI96" s="297"/>
      <c r="DJ96" s="280" t="str">
        <f aca="false">IF(DI96="","",VLOOKUP(DI96,Language!$D$5:$E$100,2,0))</f>
        <v/>
      </c>
      <c r="DK96" s="284"/>
      <c r="DL96" s="280" t="str">
        <f aca="false">IF(DK96="","",VLOOKUP(DK96,Language!$D$5:$E$100,2,0))</f>
        <v/>
      </c>
      <c r="DM96" s="303"/>
      <c r="DN96" s="304"/>
      <c r="DO96" s="305"/>
      <c r="DP96" s="305"/>
      <c r="DQ96" s="306" t="n">
        <f aca="false">COUNTIF(DI$90:DI$105,DI96)+COUNTIF(DK$90:DK$105,DI96)</f>
        <v>0</v>
      </c>
      <c r="DR96" s="306" t="n">
        <f aca="false">COUNTIF(DI$90:DI$105,DK96)+COUNTIF(DK$90:DK$105,DK96)</f>
        <v>0</v>
      </c>
      <c r="DS96" s="306"/>
      <c r="DT96" s="302" t="str">
        <f aca="false">IF(OR(DI96&lt;&gt;"",DK96&lt;&gt;""),IF(DQ96&lt;&gt;1,0,COUNTIF($B$90:$B$105,DI96)+COUNTIF($D$90:$D$105,DI96))+IF(DR96&lt;&gt;1,0,COUNTIF($B$90:$B$105,DK96)+COUNTIF($D$90:$D$105,DK96)),"")</f>
        <v/>
      </c>
      <c r="DV96" s="297"/>
      <c r="DW96" s="280" t="str">
        <f aca="false">IF(DV96="","",VLOOKUP(DV96,Language!$D$5:$E$100,2,0))</f>
        <v/>
      </c>
      <c r="DX96" s="284"/>
      <c r="DY96" s="280" t="str">
        <f aca="false">IF(DX96="","",VLOOKUP(DX96,Language!$D$5:$E$100,2,0))</f>
        <v/>
      </c>
      <c r="DZ96" s="303"/>
      <c r="EA96" s="304"/>
      <c r="EB96" s="305"/>
      <c r="EC96" s="305"/>
      <c r="ED96" s="306" t="n">
        <f aca="false">COUNTIF(DV$90:DV$105,DV96)+COUNTIF(DX$90:DX$105,DV96)</f>
        <v>0</v>
      </c>
      <c r="EE96" s="306" t="n">
        <f aca="false">COUNTIF(DV$90:DV$105,DX96)+COUNTIF(DX$90:DX$105,DX96)</f>
        <v>0</v>
      </c>
      <c r="EF96" s="306"/>
      <c r="EG96" s="302" t="str">
        <f aca="false">IF(OR(DV96&lt;&gt;"",DX96&lt;&gt;""),IF(ED96&lt;&gt;1,0,COUNTIF($B$90:$B$105,DV96)+COUNTIF($D$90:$D$105,DV96))+IF(EE96&lt;&gt;1,0,COUNTIF($B$90:$B$105,DX96)+COUNTIF($D$90:$D$105,DX96)),"")</f>
        <v/>
      </c>
      <c r="EI96" s="297"/>
      <c r="EJ96" s="280" t="str">
        <f aca="false">IF(EI96="","",VLOOKUP(EI96,Language!$D$5:$E$100,2,0))</f>
        <v/>
      </c>
      <c r="EK96" s="284"/>
      <c r="EL96" s="280" t="str">
        <f aca="false">IF(EK96="","",VLOOKUP(EK96,Language!$D$5:$E$100,2,0))</f>
        <v/>
      </c>
      <c r="EM96" s="303"/>
      <c r="EN96" s="304"/>
      <c r="EO96" s="305"/>
      <c r="EP96" s="305"/>
      <c r="EQ96" s="306" t="n">
        <f aca="false">COUNTIF(EI$90:EI$105,EI96)+COUNTIF(EK$90:EK$105,EI96)</f>
        <v>0</v>
      </c>
      <c r="ER96" s="306" t="n">
        <f aca="false">COUNTIF(EI$90:EI$105,EK96)+COUNTIF(EK$90:EK$105,EK96)</f>
        <v>0</v>
      </c>
      <c r="ES96" s="306"/>
      <c r="ET96" s="302" t="str">
        <f aca="false">IF(OR(EI96&lt;&gt;"",EK96&lt;&gt;""),IF(EQ96&lt;&gt;1,0,COUNTIF($B$90:$B$105,EI96)+COUNTIF($D$90:$D$105,EI96))+IF(ER96&lt;&gt;1,0,COUNTIF($B$90:$B$105,EK96)+COUNTIF($D$90:$D$105,EK96)),"")</f>
        <v/>
      </c>
      <c r="EV96" s="297"/>
      <c r="EW96" s="280" t="str">
        <f aca="false">IF(EV96="","",VLOOKUP(EV96,Language!$D$5:$E$100,2,0))</f>
        <v/>
      </c>
      <c r="EX96" s="284"/>
      <c r="EY96" s="280" t="str">
        <f aca="false">IF(EX96="","",VLOOKUP(EX96,Language!$D$5:$E$100,2,0))</f>
        <v/>
      </c>
      <c r="EZ96" s="303"/>
      <c r="FA96" s="304"/>
      <c r="FB96" s="305"/>
      <c r="FC96" s="305"/>
      <c r="FD96" s="306" t="n">
        <f aca="false">COUNTIF(EV$90:EV$105,EV96)+COUNTIF(EX$90:EX$105,EV96)</f>
        <v>0</v>
      </c>
      <c r="FE96" s="306" t="n">
        <f aca="false">COUNTIF(EV$90:EV$105,EX96)+COUNTIF(EX$90:EX$105,EX96)</f>
        <v>0</v>
      </c>
      <c r="FF96" s="306"/>
      <c r="FG96" s="302" t="str">
        <f aca="false">IF(OR(EV96&lt;&gt;"",EX96&lt;&gt;""),IF(FD96&lt;&gt;1,0,COUNTIF($B$90:$B$105,EV96)+COUNTIF($D$90:$D$105,EV96))+IF(FE96&lt;&gt;1,0,COUNTIF($B$90:$B$105,EX96)+COUNTIF($D$90:$D$105,EX96)),"")</f>
        <v/>
      </c>
      <c r="FI96" s="297"/>
      <c r="FJ96" s="280" t="str">
        <f aca="false">IF(FI96="","",VLOOKUP(FI96,Language!$D$5:$E$100,2,0))</f>
        <v/>
      </c>
      <c r="FK96" s="284"/>
      <c r="FL96" s="280" t="str">
        <f aca="false">IF(FK96="","",VLOOKUP(FK96,Language!$D$5:$E$100,2,0))</f>
        <v/>
      </c>
      <c r="FM96" s="303"/>
      <c r="FN96" s="304"/>
      <c r="FO96" s="305"/>
      <c r="FP96" s="305"/>
      <c r="FQ96" s="306" t="n">
        <f aca="false">COUNTIF(FI$90:FI$105,FI96)+COUNTIF(FK$90:FK$105,FI96)</f>
        <v>0</v>
      </c>
      <c r="FR96" s="306" t="n">
        <f aca="false">COUNTIF(FI$90:FI$105,FK96)+COUNTIF(FK$90:FK$105,FK96)</f>
        <v>0</v>
      </c>
      <c r="FS96" s="306"/>
      <c r="FT96" s="302" t="str">
        <f aca="false">IF(OR(FI96&lt;&gt;"",FK96&lt;&gt;""),IF(FQ96&lt;&gt;1,0,COUNTIF($B$90:$B$105,FI96)+COUNTIF($D$90:$D$105,FI96))+IF(FR96&lt;&gt;1,0,COUNTIF($B$90:$B$105,FK96)+COUNTIF($D$90:$D$105,FK96)),"")</f>
        <v/>
      </c>
      <c r="FV96" s="297"/>
      <c r="FW96" s="280" t="str">
        <f aca="false">IF(FV96="","",VLOOKUP(FV96,Language!$D$5:$E$100,2,0))</f>
        <v/>
      </c>
      <c r="FX96" s="284"/>
      <c r="FY96" s="280" t="str">
        <f aca="false">IF(FX96="","",VLOOKUP(FX96,Language!$D$5:$E$100,2,0))</f>
        <v/>
      </c>
      <c r="FZ96" s="303"/>
      <c r="GA96" s="304"/>
      <c r="GB96" s="305"/>
      <c r="GC96" s="305"/>
      <c r="GD96" s="306" t="n">
        <f aca="false">COUNTIF(FV$90:FV$105,FV96)+COUNTIF(FX$90:FX$105,FV96)</f>
        <v>0</v>
      </c>
      <c r="GE96" s="306" t="n">
        <f aca="false">COUNTIF(FV$90:FV$105,FX96)+COUNTIF(FX$90:FX$105,FX96)</f>
        <v>0</v>
      </c>
      <c r="GF96" s="306"/>
      <c r="GG96" s="302" t="str">
        <f aca="false">IF(OR(FV96&lt;&gt;"",FX96&lt;&gt;""),IF(GD96&lt;&gt;1,0,COUNTIF($B$90:$B$105,FV96)+COUNTIF($D$90:$D$105,FV96))+IF(GE96&lt;&gt;1,0,COUNTIF($B$90:$B$105,FX96)+COUNTIF($D$90:$D$105,FX96)),"")</f>
        <v/>
      </c>
      <c r="GI96" s="297"/>
      <c r="GJ96" s="280" t="str">
        <f aca="false">IF(GI96="","",VLOOKUP(GI96,Language!$D$5:$E$100,2,0))</f>
        <v/>
      </c>
      <c r="GK96" s="284"/>
      <c r="GL96" s="280" t="str">
        <f aca="false">IF(GK96="","",VLOOKUP(GK96,Language!$D$5:$E$100,2,0))</f>
        <v/>
      </c>
      <c r="GM96" s="303"/>
      <c r="GN96" s="304"/>
      <c r="GO96" s="305"/>
      <c r="GP96" s="305"/>
      <c r="GQ96" s="306" t="n">
        <f aca="false">COUNTIF(GI$90:GI$105,GI96)+COUNTIF(GK$90:GK$105,GI96)</f>
        <v>0</v>
      </c>
      <c r="GR96" s="306" t="n">
        <f aca="false">COUNTIF(GI$90:GI$105,GK96)+COUNTIF(GK$90:GK$105,GK96)</f>
        <v>0</v>
      </c>
      <c r="GS96" s="306"/>
      <c r="GT96" s="302" t="str">
        <f aca="false">IF(OR(GI96&lt;&gt;"",GK96&lt;&gt;""),IF(GQ96&lt;&gt;1,0,COUNTIF($B$90:$B$105,GI96)+COUNTIF($D$90:$D$105,GI96))+IF(GR96&lt;&gt;1,0,COUNTIF($B$90:$B$105,GK96)+COUNTIF($D$90:$D$105,GK96)),"")</f>
        <v/>
      </c>
      <c r="GV96" s="297"/>
      <c r="GW96" s="280" t="str">
        <f aca="false">IF(GV96="","",VLOOKUP(GV96,Language!$D$5:$E$100,2,0))</f>
        <v/>
      </c>
      <c r="GX96" s="284"/>
      <c r="GY96" s="280" t="str">
        <f aca="false">IF(GX96="","",VLOOKUP(GX96,Language!$D$5:$E$100,2,0))</f>
        <v/>
      </c>
      <c r="GZ96" s="303"/>
      <c r="HA96" s="304"/>
      <c r="HB96" s="305"/>
      <c r="HC96" s="305"/>
      <c r="HD96" s="306" t="n">
        <f aca="false">COUNTIF(GV$90:GV$105,GV96)+COUNTIF(GX$90:GX$105,GV96)</f>
        <v>0</v>
      </c>
      <c r="HE96" s="306" t="n">
        <f aca="false">COUNTIF(GV$90:GV$105,GX96)+COUNTIF(GX$90:GX$105,GX96)</f>
        <v>0</v>
      </c>
      <c r="HF96" s="306"/>
      <c r="HG96" s="302" t="str">
        <f aca="false">IF(OR(GV96&lt;&gt;"",GX96&lt;&gt;""),IF(HD96&lt;&gt;1,0,COUNTIF($B$90:$B$105,GV96)+COUNTIF($D$90:$D$105,GV96))+IF(HE96&lt;&gt;1,0,COUNTIF($B$90:$B$105,GX96)+COUNTIF($D$90:$D$105,GX96)),"")</f>
        <v/>
      </c>
      <c r="HI96" s="297"/>
      <c r="HJ96" s="280" t="str">
        <f aca="false">IF(HI96="","",VLOOKUP(HI96,Language!$D$5:$E$100,2,0))</f>
        <v/>
      </c>
      <c r="HK96" s="284"/>
      <c r="HL96" s="280" t="str">
        <f aca="false">IF(HK96="","",VLOOKUP(HK96,Language!$D$5:$E$100,2,0))</f>
        <v/>
      </c>
      <c r="HM96" s="303"/>
      <c r="HN96" s="304"/>
      <c r="HO96" s="305"/>
      <c r="HP96" s="305"/>
      <c r="HQ96" s="306" t="n">
        <f aca="false">COUNTIF(HI$90:HI$105,HI96)+COUNTIF(HK$90:HK$105,HI96)</f>
        <v>0</v>
      </c>
      <c r="HR96" s="306" t="n">
        <f aca="false">COUNTIF(HI$90:HI$105,HK96)+COUNTIF(HK$90:HK$105,HK96)</f>
        <v>0</v>
      </c>
      <c r="HS96" s="306"/>
      <c r="HT96" s="302" t="str">
        <f aca="false">IF(OR(HI96&lt;&gt;"",HK96&lt;&gt;""),IF(HQ96&lt;&gt;1,0,COUNTIF($B$90:$B$105,HI96)+COUNTIF($D$90:$D$105,HI96))+IF(HR96&lt;&gt;1,0,COUNTIF($B$90:$B$105,HK96)+COUNTIF($D$90:$D$105,HK96)),"")</f>
        <v/>
      </c>
      <c r="HV96" s="297"/>
      <c r="HW96" s="280" t="str">
        <f aca="false">IF(HV96="","",VLOOKUP(HV96,Language!$D$5:$E$100,2,0))</f>
        <v/>
      </c>
      <c r="HX96" s="284"/>
      <c r="HY96" s="280" t="str">
        <f aca="false">IF(HX96="","",VLOOKUP(HX96,Language!$D$5:$E$100,2,0))</f>
        <v/>
      </c>
      <c r="HZ96" s="303"/>
      <c r="IA96" s="304"/>
      <c r="IB96" s="305"/>
      <c r="IC96" s="305"/>
      <c r="ID96" s="306" t="n">
        <f aca="false">COUNTIF(HV$90:HV$105,HV96)+COUNTIF(HX$90:HX$105,HV96)</f>
        <v>0</v>
      </c>
      <c r="IE96" s="306" t="n">
        <f aca="false">COUNTIF(HV$90:HV$105,HX96)+COUNTIF(HX$90:HX$105,HX96)</f>
        <v>0</v>
      </c>
      <c r="IF96" s="306"/>
      <c r="IG96" s="302" t="str">
        <f aca="false">IF(OR(HV96&lt;&gt;"",HX96&lt;&gt;""),IF(ID96&lt;&gt;1,0,COUNTIF($B$90:$B$105,HV96)+COUNTIF($D$90:$D$105,HV96))+IF(IE96&lt;&gt;1,0,COUNTIF($B$90:$B$105,HX96)+COUNTIF($D$90:$D$105,HX96)),"")</f>
        <v/>
      </c>
      <c r="II96" s="297"/>
      <c r="IJ96" s="280" t="str">
        <f aca="false">IF(II96="","",VLOOKUP(II96,Language!$D$5:$E$100,2,0))</f>
        <v/>
      </c>
      <c r="IK96" s="284"/>
      <c r="IL96" s="280" t="str">
        <f aca="false">IF(IK96="","",VLOOKUP(IK96,Language!$D$5:$E$100,2,0))</f>
        <v/>
      </c>
      <c r="IM96" s="303"/>
      <c r="IN96" s="304"/>
      <c r="IO96" s="305"/>
      <c r="IP96" s="305"/>
      <c r="IQ96" s="306" t="n">
        <f aca="false">COUNTIF(II$90:II$105,II96)+COUNTIF(IK$90:IK$105,II96)</f>
        <v>0</v>
      </c>
      <c r="IR96" s="306" t="n">
        <f aca="false">COUNTIF(II$90:II$105,IK96)+COUNTIF(IK$90:IK$105,IK96)</f>
        <v>0</v>
      </c>
      <c r="IS96" s="306"/>
      <c r="IT96" s="302" t="str">
        <f aca="false">IF(OR(II96&lt;&gt;"",IK96&lt;&gt;""),IF(IQ96&lt;&gt;1,0,COUNTIF($B$90:$B$105,II96)+COUNTIF($D$90:$D$105,II96))+IF(IR96&lt;&gt;1,0,COUNTIF($B$90:$B$105,IK96)+COUNTIF($D$90:$D$105,IK96)),"")</f>
        <v/>
      </c>
      <c r="IV96" s="297"/>
      <c r="IW96" s="280" t="str">
        <f aca="false">IF(IV96="","",VLOOKUP(IV96,Language!$D$5:$E$100,2,0))</f>
        <v/>
      </c>
      <c r="IX96" s="284"/>
      <c r="IY96" s="280" t="str">
        <f aca="false">IF(IX96="","",VLOOKUP(IX96,Language!$D$5:$E$100,2,0))</f>
        <v/>
      </c>
      <c r="IZ96" s="303"/>
      <c r="JA96" s="304"/>
      <c r="JB96" s="305"/>
      <c r="JC96" s="305"/>
      <c r="JD96" s="306" t="n">
        <f aca="false">COUNTIF(IV$90:IV$105,IV96)+COUNTIF(IX$90:IX$105,IV96)</f>
        <v>0</v>
      </c>
      <c r="JE96" s="306" t="n">
        <f aca="false">COUNTIF(IV$90:IV$105,IX96)+COUNTIF(IX$90:IX$105,IX96)</f>
        <v>0</v>
      </c>
      <c r="JF96" s="306"/>
      <c r="JG96" s="302" t="str">
        <f aca="false">IF(OR(IV96&lt;&gt;"",IX96&lt;&gt;""),IF(JD96&lt;&gt;1,0,COUNTIF($B$90:$B$105,IV96)+COUNTIF($D$90:$D$105,IV96))+IF(JE96&lt;&gt;1,0,COUNTIF($B$90:$B$105,IX96)+COUNTIF($D$90:$D$105,IX96)),"")</f>
        <v/>
      </c>
      <c r="JI96" s="297"/>
      <c r="JJ96" s="280" t="str">
        <f aca="false">IF(JI96="","",VLOOKUP(JI96,Language!$D$5:$E$100,2,0))</f>
        <v/>
      </c>
      <c r="JK96" s="284"/>
      <c r="JL96" s="280" t="str">
        <f aca="false">IF(JK96="","",VLOOKUP(JK96,Language!$D$5:$E$100,2,0))</f>
        <v/>
      </c>
      <c r="JM96" s="303"/>
      <c r="JN96" s="304"/>
      <c r="JO96" s="305"/>
      <c r="JP96" s="305"/>
      <c r="JQ96" s="306" t="n">
        <f aca="false">COUNTIF(JI$90:JI$105,JI96)+COUNTIF(JK$90:JK$105,JI96)</f>
        <v>0</v>
      </c>
      <c r="JR96" s="306" t="n">
        <f aca="false">COUNTIF(JI$90:JI$105,JK96)+COUNTIF(JK$90:JK$105,JK96)</f>
        <v>0</v>
      </c>
      <c r="JS96" s="306"/>
      <c r="JT96" s="302" t="str">
        <f aca="false">IF(OR(JI96&lt;&gt;"",JK96&lt;&gt;""),IF(JQ96&lt;&gt;1,0,COUNTIF($B$90:$B$105,JI96)+COUNTIF($D$90:$D$105,JI96))+IF(JR96&lt;&gt;1,0,COUNTIF($B$90:$B$105,JK96)+COUNTIF($D$90:$D$105,JK96)),"")</f>
        <v/>
      </c>
      <c r="JV96" s="297"/>
      <c r="JW96" s="280" t="str">
        <f aca="false">IF(JV96="","",VLOOKUP(JV96,Language!$D$5:$E$100,2,0))</f>
        <v/>
      </c>
      <c r="JX96" s="284"/>
      <c r="JY96" s="280" t="str">
        <f aca="false">IF(JX96="","",VLOOKUP(JX96,Language!$D$5:$E$100,2,0))</f>
        <v/>
      </c>
      <c r="JZ96" s="303"/>
      <c r="KA96" s="304"/>
      <c r="KB96" s="305"/>
      <c r="KC96" s="305"/>
      <c r="KD96" s="306" t="n">
        <f aca="false">COUNTIF(JV$90:JV$105,JV96)+COUNTIF(JX$90:JX$105,JV96)</f>
        <v>0</v>
      </c>
      <c r="KE96" s="306" t="n">
        <f aca="false">COUNTIF(JV$90:JV$105,JX96)+COUNTIF(JX$90:JX$105,JX96)</f>
        <v>0</v>
      </c>
      <c r="KF96" s="306"/>
      <c r="KG96" s="302" t="str">
        <f aca="false">IF(OR(JV96&lt;&gt;"",JX96&lt;&gt;""),IF(KD96&lt;&gt;1,0,COUNTIF($B$90:$B$105,JV96)+COUNTIF($D$90:$D$105,JV96))+IF(KE96&lt;&gt;1,0,COUNTIF($B$90:$B$105,JX96)+COUNTIF($D$90:$D$105,JX96)),"")</f>
        <v/>
      </c>
      <c r="KI96" s="297"/>
      <c r="KJ96" s="280" t="str">
        <f aca="false">IF(KI96="","",VLOOKUP(KI96,Language!$D$5:$E$100,2,0))</f>
        <v/>
      </c>
      <c r="KK96" s="284"/>
      <c r="KL96" s="280" t="str">
        <f aca="false">IF(KK96="","",VLOOKUP(KK96,Language!$D$5:$E$100,2,0))</f>
        <v/>
      </c>
      <c r="KM96" s="303"/>
      <c r="KN96" s="304"/>
      <c r="KO96" s="305"/>
      <c r="KP96" s="305"/>
      <c r="KQ96" s="306" t="n">
        <f aca="false">COUNTIF(KI$90:KI$105,KI96)+COUNTIF(KK$90:KK$105,KI96)</f>
        <v>0</v>
      </c>
      <c r="KR96" s="306" t="n">
        <f aca="false">COUNTIF(KI$90:KI$105,KK96)+COUNTIF(KK$90:KK$105,KK96)</f>
        <v>0</v>
      </c>
      <c r="KS96" s="306"/>
      <c r="KT96" s="302" t="str">
        <f aca="false">IF(OR(KI96&lt;&gt;"",KK96&lt;&gt;""),IF(KQ96&lt;&gt;1,0,COUNTIF($B$90:$B$105,KI96)+COUNTIF($D$90:$D$105,KI96))+IF(KR96&lt;&gt;1,0,COUNTIF($B$90:$B$105,KK96)+COUNTIF($D$90:$D$105,KK96)),"")</f>
        <v/>
      </c>
      <c r="KV96" s="297"/>
      <c r="KW96" s="280" t="str">
        <f aca="false">IF(KV96="","",VLOOKUP(KV96,Language!$D$5:$E$100,2,0))</f>
        <v/>
      </c>
      <c r="KX96" s="284"/>
      <c r="KY96" s="280" t="str">
        <f aca="false">IF(KX96="","",VLOOKUP(KX96,Language!$D$5:$E$100,2,0))</f>
        <v/>
      </c>
      <c r="KZ96" s="303"/>
      <c r="LA96" s="304"/>
      <c r="LB96" s="305"/>
      <c r="LC96" s="305"/>
      <c r="LD96" s="306" t="n">
        <f aca="false">COUNTIF(KV$90:KV$105,KV96)+COUNTIF(KX$90:KX$105,KV96)</f>
        <v>0</v>
      </c>
      <c r="LE96" s="306" t="n">
        <f aca="false">COUNTIF(KV$90:KV$105,KX96)+COUNTIF(KX$90:KX$105,KX96)</f>
        <v>0</v>
      </c>
      <c r="LF96" s="306"/>
      <c r="LG96" s="302" t="str">
        <f aca="false">IF(OR(KV96&lt;&gt;"",KX96&lt;&gt;""),IF(LD96&lt;&gt;1,0,COUNTIF($B$90:$B$105,KV96)+COUNTIF($D$90:$D$105,KV96))+IF(LE96&lt;&gt;1,0,COUNTIF($B$90:$B$105,KX96)+COUNTIF($D$90:$D$105,KX96)),"")</f>
        <v/>
      </c>
      <c r="LI96" s="297"/>
      <c r="LJ96" s="280" t="str">
        <f aca="false">IF(LI96="","",VLOOKUP(LI96,Language!$D$5:$E$100,2,0))</f>
        <v/>
      </c>
      <c r="LK96" s="284"/>
      <c r="LL96" s="280" t="str">
        <f aca="false">IF(LK96="","",VLOOKUP(LK96,Language!$D$5:$E$100,2,0))</f>
        <v/>
      </c>
      <c r="LM96" s="303"/>
      <c r="LN96" s="304"/>
      <c r="LO96" s="305"/>
      <c r="LP96" s="305"/>
      <c r="LQ96" s="306" t="n">
        <f aca="false">COUNTIF(LI$90:LI$105,LI96)+COUNTIF(LK$90:LK$105,LI96)</f>
        <v>0</v>
      </c>
      <c r="LR96" s="306" t="n">
        <f aca="false">COUNTIF(LI$90:LI$105,LK96)+COUNTIF(LK$90:LK$105,LK96)</f>
        <v>0</v>
      </c>
      <c r="LS96" s="306"/>
      <c r="LT96" s="302" t="str">
        <f aca="false">IF(OR(LI96&lt;&gt;"",LK96&lt;&gt;""),IF(LQ96&lt;&gt;1,0,COUNTIF($B$90:$B$105,LI96)+COUNTIF($D$90:$D$105,LI96))+IF(LR96&lt;&gt;1,0,COUNTIF($B$90:$B$105,LK96)+COUNTIF($D$90:$D$105,LK96)),"")</f>
        <v/>
      </c>
      <c r="LV96" s="297"/>
      <c r="LW96" s="280" t="str">
        <f aca="false">IF(LV96="","",VLOOKUP(LV96,Language!$D$5:$E$100,2,0))</f>
        <v/>
      </c>
      <c r="LX96" s="284"/>
      <c r="LY96" s="280" t="str">
        <f aca="false">IF(LX96="","",VLOOKUP(LX96,Language!$D$5:$E$100,2,0))</f>
        <v/>
      </c>
      <c r="LZ96" s="303"/>
      <c r="MA96" s="304"/>
      <c r="MB96" s="305"/>
      <c r="MC96" s="305"/>
      <c r="MD96" s="306" t="n">
        <f aca="false">COUNTIF(LV$90:LV$105,LV96)+COUNTIF(LX$90:LX$105,LV96)</f>
        <v>0</v>
      </c>
      <c r="ME96" s="306" t="n">
        <f aca="false">COUNTIF(LV$90:LV$105,LX96)+COUNTIF(LX$90:LX$105,LX96)</f>
        <v>0</v>
      </c>
      <c r="MF96" s="306"/>
      <c r="MG96" s="302" t="str">
        <f aca="false">IF(OR(LV96&lt;&gt;"",LX96&lt;&gt;""),IF(MD96&lt;&gt;1,0,COUNTIF($B$90:$B$105,LV96)+COUNTIF($D$90:$D$105,LV96))+IF(ME96&lt;&gt;1,0,COUNTIF($B$90:$B$105,LX96)+COUNTIF($D$90:$D$105,LX96)),"")</f>
        <v/>
      </c>
    </row>
    <row r="97" s="135" customFormat="true" ht="15.75" hidden="false" customHeight="false" outlineLevel="0" collapsed="false">
      <c r="A97" s="252"/>
      <c r="B97" s="295" t="n">
        <f aca="false">IF(C97="","",INDEX(Groups!$C$7:$C$65,MATCH(C97,Groups!$D$7:$D$65,0)))</f>
        <v>9</v>
      </c>
      <c r="C97" s="280" t="str">
        <f aca="false">'World Cup'!$W$50</f>
        <v>Belgium</v>
      </c>
      <c r="D97" s="296" t="n">
        <f aca="false">IF(E97="","",INDEX(Groups!$C$7:$C$65,MATCH(E97,Groups!$D$7:$D$65,0)))</f>
        <v>41</v>
      </c>
      <c r="E97" s="280" t="str">
        <f aca="false">'World Cup'!$X$50</f>
        <v>Czech Rep.</v>
      </c>
      <c r="F97" s="282" t="n">
        <f aca="false">IF(AND('World Cup'!$W$51&lt;&gt;"",'World Cup'!$X$51&lt;&gt;""),'World Cup'!$W$51+IF(AND('World Cup'!$W$53&lt;&gt;"",'World Cup'!$X$53&lt;&gt;"",'World Cup'!$W$51='World Cup'!$X$51),'World Cup'!$W$53,0),"")</f>
        <v>3</v>
      </c>
      <c r="G97" s="283" t="n">
        <f aca="false">IF(AND('World Cup'!$W$51&lt;&gt;"",'World Cup'!$X$51&lt;&gt;""),'World Cup'!$X$51+IF(AND('World Cup'!$W$53&lt;&gt;"",'World Cup'!$X$53&lt;&gt;"",'World Cup'!$W$51='World Cup'!$X$51),'World Cup'!$X$53,0),"")</f>
        <v>1</v>
      </c>
      <c r="I97" s="297"/>
      <c r="J97" s="280" t="str">
        <f aca="false">IF(I97="","",VLOOKUP(I97,Language!$D$5:$E$100,2,0))</f>
        <v/>
      </c>
      <c r="K97" s="284"/>
      <c r="L97" s="280" t="str">
        <f aca="false">IF(K97="","",VLOOKUP(K97,Language!$D$5:$E$100,2,0))</f>
        <v/>
      </c>
      <c r="M97" s="303"/>
      <c r="N97" s="304"/>
      <c r="O97" s="305"/>
      <c r="P97" s="305"/>
      <c r="Q97" s="306" t="n">
        <f aca="false">COUNTIF(I$90:I$105,I97)+COUNTIF(K$90:K$105,I97)</f>
        <v>0</v>
      </c>
      <c r="R97" s="306" t="n">
        <f aca="false">COUNTIF(I$90:I$105,K97)+COUNTIF(K$90:K$105,K97)</f>
        <v>0</v>
      </c>
      <c r="S97" s="306"/>
      <c r="T97" s="302" t="str">
        <f aca="false">IF(OR(I97&lt;&gt;"",K97&lt;&gt;""),IF(Q97&lt;&gt;1,0,COUNTIF($B$90:$B$105,I97)+COUNTIF($D$90:$D$105,I97))+IF(R97&lt;&gt;1,0,COUNTIF($B$90:$B$105,K97)+COUNTIF($D$90:$D$105,K97)),"")</f>
        <v/>
      </c>
      <c r="V97" s="297"/>
      <c r="W97" s="280" t="str">
        <f aca="false">IF(V97="","",VLOOKUP(V97,Language!$D$5:$E$100,2,0))</f>
        <v/>
      </c>
      <c r="X97" s="284"/>
      <c r="Y97" s="280" t="str">
        <f aca="false">IF(X97="","",VLOOKUP(X97,Language!$D$5:$E$100,2,0))</f>
        <v/>
      </c>
      <c r="Z97" s="303"/>
      <c r="AA97" s="304"/>
      <c r="AB97" s="305"/>
      <c r="AC97" s="305"/>
      <c r="AD97" s="306" t="n">
        <f aca="false">COUNTIF(V$90:V$105,V97)+COUNTIF(X$90:X$105,V97)</f>
        <v>0</v>
      </c>
      <c r="AE97" s="306" t="n">
        <f aca="false">COUNTIF(V$90:V$105,X97)+COUNTIF(X$90:X$105,X97)</f>
        <v>0</v>
      </c>
      <c r="AF97" s="306"/>
      <c r="AG97" s="302" t="str">
        <f aca="false">IF(OR(V97&lt;&gt;"",X97&lt;&gt;""),IF(AD97&lt;&gt;1,0,COUNTIF($B$90:$B$105,V97)+COUNTIF($D$90:$D$105,V97))+IF(AE97&lt;&gt;1,0,COUNTIF($B$90:$B$105,X97)+COUNTIF($D$90:$D$105,X97)),"")</f>
        <v/>
      </c>
      <c r="AI97" s="297"/>
      <c r="AJ97" s="280" t="str">
        <f aca="false">IF(AI97="","",VLOOKUP(AI97,Language!$D$5:$E$100,2,0))</f>
        <v/>
      </c>
      <c r="AK97" s="284"/>
      <c r="AL97" s="280" t="str">
        <f aca="false">IF(AK97="","",VLOOKUP(AK97,Language!$D$5:$E$100,2,0))</f>
        <v/>
      </c>
      <c r="AM97" s="303"/>
      <c r="AN97" s="304"/>
      <c r="AO97" s="305"/>
      <c r="AP97" s="305"/>
      <c r="AQ97" s="306" t="n">
        <f aca="false">COUNTIF(AI$90:AI$105,AI97)+COUNTIF(AK$90:AK$105,AI97)</f>
        <v>0</v>
      </c>
      <c r="AR97" s="306" t="n">
        <f aca="false">COUNTIF(AI$90:AI$105,AK97)+COUNTIF(AK$90:AK$105,AK97)</f>
        <v>0</v>
      </c>
      <c r="AS97" s="306"/>
      <c r="AT97" s="302" t="str">
        <f aca="false">IF(OR(AI97&lt;&gt;"",AK97&lt;&gt;""),IF(AQ97&lt;&gt;1,0,COUNTIF($B$90:$B$105,AI97)+COUNTIF($D$90:$D$105,AI97))+IF(AR97&lt;&gt;1,0,COUNTIF($B$90:$B$105,AK97)+COUNTIF($D$90:$D$105,AK97)),"")</f>
        <v/>
      </c>
      <c r="AV97" s="297"/>
      <c r="AW97" s="280" t="str">
        <f aca="false">IF(AV97="","",VLOOKUP(AV97,Language!$D$5:$E$100,2,0))</f>
        <v/>
      </c>
      <c r="AX97" s="284"/>
      <c r="AY97" s="280" t="str">
        <f aca="false">IF(AX97="","",VLOOKUP(AX97,Language!$D$5:$E$100,2,0))</f>
        <v/>
      </c>
      <c r="AZ97" s="303"/>
      <c r="BA97" s="304"/>
      <c r="BB97" s="305"/>
      <c r="BC97" s="305"/>
      <c r="BD97" s="306" t="n">
        <f aca="false">COUNTIF(AV$90:AV$105,AV97)+COUNTIF(AX$90:AX$105,AV97)</f>
        <v>0</v>
      </c>
      <c r="BE97" s="306" t="n">
        <f aca="false">COUNTIF(AV$90:AV$105,AX97)+COUNTIF(AX$90:AX$105,AX97)</f>
        <v>0</v>
      </c>
      <c r="BF97" s="306"/>
      <c r="BG97" s="302" t="str">
        <f aca="false">IF(OR(AV97&lt;&gt;"",AX97&lt;&gt;""),IF(BD97&lt;&gt;1,0,COUNTIF($B$90:$B$105,AV97)+COUNTIF($D$90:$D$105,AV97))+IF(BE97&lt;&gt;1,0,COUNTIF($B$90:$B$105,AX97)+COUNTIF($D$90:$D$105,AX97)),"")</f>
        <v/>
      </c>
      <c r="BI97" s="297"/>
      <c r="BJ97" s="280" t="str">
        <f aca="false">IF(BI97="","",VLOOKUP(BI97,Language!$D$5:$E$100,2,0))</f>
        <v/>
      </c>
      <c r="BK97" s="284"/>
      <c r="BL97" s="280" t="str">
        <f aca="false">IF(BK97="","",VLOOKUP(BK97,Language!$D$5:$E$100,2,0))</f>
        <v/>
      </c>
      <c r="BM97" s="303"/>
      <c r="BN97" s="304"/>
      <c r="BO97" s="305"/>
      <c r="BP97" s="305"/>
      <c r="BQ97" s="306" t="n">
        <f aca="false">COUNTIF(BI$90:BI$105,BI97)+COUNTIF(BK$90:BK$105,BI97)</f>
        <v>0</v>
      </c>
      <c r="BR97" s="306" t="n">
        <f aca="false">COUNTIF(BI$90:BI$105,BK97)+COUNTIF(BK$90:BK$105,BK97)</f>
        <v>0</v>
      </c>
      <c r="BS97" s="306"/>
      <c r="BT97" s="302" t="str">
        <f aca="false">IF(OR(BI97&lt;&gt;"",BK97&lt;&gt;""),IF(BQ97&lt;&gt;1,0,COUNTIF($B$90:$B$105,BI97)+COUNTIF($D$90:$D$105,BI97))+IF(BR97&lt;&gt;1,0,COUNTIF($B$90:$B$105,BK97)+COUNTIF($D$90:$D$105,BK97)),"")</f>
        <v/>
      </c>
      <c r="BV97" s="297"/>
      <c r="BW97" s="280" t="str">
        <f aca="false">IF(BV97="","",VLOOKUP(BV97,Language!$D$5:$E$100,2,0))</f>
        <v/>
      </c>
      <c r="BX97" s="284"/>
      <c r="BY97" s="280" t="str">
        <f aca="false">IF(BX97="","",VLOOKUP(BX97,Language!$D$5:$E$100,2,0))</f>
        <v/>
      </c>
      <c r="BZ97" s="303"/>
      <c r="CA97" s="304"/>
      <c r="CB97" s="305"/>
      <c r="CC97" s="305"/>
      <c r="CD97" s="306" t="n">
        <f aca="false">COUNTIF(BV$90:BV$105,BV97)+COUNTIF(BX$90:BX$105,BV97)</f>
        <v>0</v>
      </c>
      <c r="CE97" s="306" t="n">
        <f aca="false">COUNTIF(BV$90:BV$105,BX97)+COUNTIF(BX$90:BX$105,BX97)</f>
        <v>0</v>
      </c>
      <c r="CF97" s="306"/>
      <c r="CG97" s="302" t="str">
        <f aca="false">IF(OR(BV97&lt;&gt;"",BX97&lt;&gt;""),IF(CD97&lt;&gt;1,0,COUNTIF($B$90:$B$105,BV97)+COUNTIF($D$90:$D$105,BV97))+IF(CE97&lt;&gt;1,0,COUNTIF($B$90:$B$105,BX97)+COUNTIF($D$90:$D$105,BX97)),"")</f>
        <v/>
      </c>
      <c r="CI97" s="297"/>
      <c r="CJ97" s="280" t="str">
        <f aca="false">IF(CI97="","",VLOOKUP(CI97,Language!$D$5:$E$100,2,0))</f>
        <v/>
      </c>
      <c r="CK97" s="284"/>
      <c r="CL97" s="280" t="str">
        <f aca="false">IF(CK97="","",VLOOKUP(CK97,Language!$D$5:$E$100,2,0))</f>
        <v/>
      </c>
      <c r="CM97" s="303"/>
      <c r="CN97" s="304"/>
      <c r="CO97" s="305"/>
      <c r="CP97" s="305"/>
      <c r="CQ97" s="306" t="n">
        <f aca="false">COUNTIF(CI$90:CI$105,CI97)+COUNTIF(CK$90:CK$105,CI97)</f>
        <v>0</v>
      </c>
      <c r="CR97" s="306" t="n">
        <f aca="false">COUNTIF(CI$90:CI$105,CK97)+COUNTIF(CK$90:CK$105,CK97)</f>
        <v>0</v>
      </c>
      <c r="CS97" s="306"/>
      <c r="CT97" s="302" t="str">
        <f aca="false">IF(OR(CI97&lt;&gt;"",CK97&lt;&gt;""),IF(CQ97&lt;&gt;1,0,COUNTIF($B$90:$B$105,CI97)+COUNTIF($D$90:$D$105,CI97))+IF(CR97&lt;&gt;1,0,COUNTIF($B$90:$B$105,CK97)+COUNTIF($D$90:$D$105,CK97)),"")</f>
        <v/>
      </c>
      <c r="CV97" s="297"/>
      <c r="CW97" s="280" t="str">
        <f aca="false">IF(CV97="","",VLOOKUP(CV97,Language!$D$5:$E$100,2,0))</f>
        <v/>
      </c>
      <c r="CX97" s="284"/>
      <c r="CY97" s="280" t="str">
        <f aca="false">IF(CX97="","",VLOOKUP(CX97,Language!$D$5:$E$100,2,0))</f>
        <v/>
      </c>
      <c r="CZ97" s="303"/>
      <c r="DA97" s="304"/>
      <c r="DB97" s="305"/>
      <c r="DC97" s="305"/>
      <c r="DD97" s="306" t="n">
        <f aca="false">COUNTIF(CV$90:CV$105,CV97)+COUNTIF(CX$90:CX$105,CV97)</f>
        <v>0</v>
      </c>
      <c r="DE97" s="306" t="n">
        <f aca="false">COUNTIF(CV$90:CV$105,CX97)+COUNTIF(CX$90:CX$105,CX97)</f>
        <v>0</v>
      </c>
      <c r="DF97" s="306"/>
      <c r="DG97" s="302" t="str">
        <f aca="false">IF(OR(CV97&lt;&gt;"",CX97&lt;&gt;""),IF(DD97&lt;&gt;1,0,COUNTIF($B$90:$B$105,CV97)+COUNTIF($D$90:$D$105,CV97))+IF(DE97&lt;&gt;1,0,COUNTIF($B$90:$B$105,CX97)+COUNTIF($D$90:$D$105,CX97)),"")</f>
        <v/>
      </c>
      <c r="DI97" s="297"/>
      <c r="DJ97" s="280" t="str">
        <f aca="false">IF(DI97="","",VLOOKUP(DI97,Language!$D$5:$E$100,2,0))</f>
        <v/>
      </c>
      <c r="DK97" s="284"/>
      <c r="DL97" s="280" t="str">
        <f aca="false">IF(DK97="","",VLOOKUP(DK97,Language!$D$5:$E$100,2,0))</f>
        <v/>
      </c>
      <c r="DM97" s="303"/>
      <c r="DN97" s="304"/>
      <c r="DO97" s="305"/>
      <c r="DP97" s="305"/>
      <c r="DQ97" s="306" t="n">
        <f aca="false">COUNTIF(DI$90:DI$105,DI97)+COUNTIF(DK$90:DK$105,DI97)</f>
        <v>0</v>
      </c>
      <c r="DR97" s="306" t="n">
        <f aca="false">COUNTIF(DI$90:DI$105,DK97)+COUNTIF(DK$90:DK$105,DK97)</f>
        <v>0</v>
      </c>
      <c r="DS97" s="306"/>
      <c r="DT97" s="302" t="str">
        <f aca="false">IF(OR(DI97&lt;&gt;"",DK97&lt;&gt;""),IF(DQ97&lt;&gt;1,0,COUNTIF($B$90:$B$105,DI97)+COUNTIF($D$90:$D$105,DI97))+IF(DR97&lt;&gt;1,0,COUNTIF($B$90:$B$105,DK97)+COUNTIF($D$90:$D$105,DK97)),"")</f>
        <v/>
      </c>
      <c r="DV97" s="297"/>
      <c r="DW97" s="280" t="str">
        <f aca="false">IF(DV97="","",VLOOKUP(DV97,Language!$D$5:$E$100,2,0))</f>
        <v/>
      </c>
      <c r="DX97" s="284"/>
      <c r="DY97" s="280" t="str">
        <f aca="false">IF(DX97="","",VLOOKUP(DX97,Language!$D$5:$E$100,2,0))</f>
        <v/>
      </c>
      <c r="DZ97" s="303"/>
      <c r="EA97" s="304"/>
      <c r="EB97" s="305"/>
      <c r="EC97" s="305"/>
      <c r="ED97" s="306" t="n">
        <f aca="false">COUNTIF(DV$90:DV$105,DV97)+COUNTIF(DX$90:DX$105,DV97)</f>
        <v>0</v>
      </c>
      <c r="EE97" s="306" t="n">
        <f aca="false">COUNTIF(DV$90:DV$105,DX97)+COUNTIF(DX$90:DX$105,DX97)</f>
        <v>0</v>
      </c>
      <c r="EF97" s="306"/>
      <c r="EG97" s="302" t="str">
        <f aca="false">IF(OR(DV97&lt;&gt;"",DX97&lt;&gt;""),IF(ED97&lt;&gt;1,0,COUNTIF($B$90:$B$105,DV97)+COUNTIF($D$90:$D$105,DV97))+IF(EE97&lt;&gt;1,0,COUNTIF($B$90:$B$105,DX97)+COUNTIF($D$90:$D$105,DX97)),"")</f>
        <v/>
      </c>
      <c r="EI97" s="297"/>
      <c r="EJ97" s="280" t="str">
        <f aca="false">IF(EI97="","",VLOOKUP(EI97,Language!$D$5:$E$100,2,0))</f>
        <v/>
      </c>
      <c r="EK97" s="284"/>
      <c r="EL97" s="280" t="str">
        <f aca="false">IF(EK97="","",VLOOKUP(EK97,Language!$D$5:$E$100,2,0))</f>
        <v/>
      </c>
      <c r="EM97" s="303"/>
      <c r="EN97" s="304"/>
      <c r="EO97" s="305"/>
      <c r="EP97" s="305"/>
      <c r="EQ97" s="306" t="n">
        <f aca="false">COUNTIF(EI$90:EI$105,EI97)+COUNTIF(EK$90:EK$105,EI97)</f>
        <v>0</v>
      </c>
      <c r="ER97" s="306" t="n">
        <f aca="false">COUNTIF(EI$90:EI$105,EK97)+COUNTIF(EK$90:EK$105,EK97)</f>
        <v>0</v>
      </c>
      <c r="ES97" s="306"/>
      <c r="ET97" s="302" t="str">
        <f aca="false">IF(OR(EI97&lt;&gt;"",EK97&lt;&gt;""),IF(EQ97&lt;&gt;1,0,COUNTIF($B$90:$B$105,EI97)+COUNTIF($D$90:$D$105,EI97))+IF(ER97&lt;&gt;1,0,COUNTIF($B$90:$B$105,EK97)+COUNTIF($D$90:$D$105,EK97)),"")</f>
        <v/>
      </c>
      <c r="EV97" s="297"/>
      <c r="EW97" s="280" t="str">
        <f aca="false">IF(EV97="","",VLOOKUP(EV97,Language!$D$5:$E$100,2,0))</f>
        <v/>
      </c>
      <c r="EX97" s="284"/>
      <c r="EY97" s="280" t="str">
        <f aca="false">IF(EX97="","",VLOOKUP(EX97,Language!$D$5:$E$100,2,0))</f>
        <v/>
      </c>
      <c r="EZ97" s="303"/>
      <c r="FA97" s="304"/>
      <c r="FB97" s="305"/>
      <c r="FC97" s="305"/>
      <c r="FD97" s="306" t="n">
        <f aca="false">COUNTIF(EV$90:EV$105,EV97)+COUNTIF(EX$90:EX$105,EV97)</f>
        <v>0</v>
      </c>
      <c r="FE97" s="306" t="n">
        <f aca="false">COUNTIF(EV$90:EV$105,EX97)+COUNTIF(EX$90:EX$105,EX97)</f>
        <v>0</v>
      </c>
      <c r="FF97" s="306"/>
      <c r="FG97" s="302" t="str">
        <f aca="false">IF(OR(EV97&lt;&gt;"",EX97&lt;&gt;""),IF(FD97&lt;&gt;1,0,COUNTIF($B$90:$B$105,EV97)+COUNTIF($D$90:$D$105,EV97))+IF(FE97&lt;&gt;1,0,COUNTIF($B$90:$B$105,EX97)+COUNTIF($D$90:$D$105,EX97)),"")</f>
        <v/>
      </c>
      <c r="FI97" s="297"/>
      <c r="FJ97" s="280" t="str">
        <f aca="false">IF(FI97="","",VLOOKUP(FI97,Language!$D$5:$E$100,2,0))</f>
        <v/>
      </c>
      <c r="FK97" s="284"/>
      <c r="FL97" s="280" t="str">
        <f aca="false">IF(FK97="","",VLOOKUP(FK97,Language!$D$5:$E$100,2,0))</f>
        <v/>
      </c>
      <c r="FM97" s="303"/>
      <c r="FN97" s="304"/>
      <c r="FO97" s="305"/>
      <c r="FP97" s="305"/>
      <c r="FQ97" s="306" t="n">
        <f aca="false">COUNTIF(FI$90:FI$105,FI97)+COUNTIF(FK$90:FK$105,FI97)</f>
        <v>0</v>
      </c>
      <c r="FR97" s="306" t="n">
        <f aca="false">COUNTIF(FI$90:FI$105,FK97)+COUNTIF(FK$90:FK$105,FK97)</f>
        <v>0</v>
      </c>
      <c r="FS97" s="306"/>
      <c r="FT97" s="302" t="str">
        <f aca="false">IF(OR(FI97&lt;&gt;"",FK97&lt;&gt;""),IF(FQ97&lt;&gt;1,0,COUNTIF($B$90:$B$105,FI97)+COUNTIF($D$90:$D$105,FI97))+IF(FR97&lt;&gt;1,0,COUNTIF($B$90:$B$105,FK97)+COUNTIF($D$90:$D$105,FK97)),"")</f>
        <v/>
      </c>
      <c r="FV97" s="297"/>
      <c r="FW97" s="280" t="str">
        <f aca="false">IF(FV97="","",VLOOKUP(FV97,Language!$D$5:$E$100,2,0))</f>
        <v/>
      </c>
      <c r="FX97" s="284"/>
      <c r="FY97" s="280" t="str">
        <f aca="false">IF(FX97="","",VLOOKUP(FX97,Language!$D$5:$E$100,2,0))</f>
        <v/>
      </c>
      <c r="FZ97" s="303"/>
      <c r="GA97" s="304"/>
      <c r="GB97" s="305"/>
      <c r="GC97" s="305"/>
      <c r="GD97" s="306" t="n">
        <f aca="false">COUNTIF(FV$90:FV$105,FV97)+COUNTIF(FX$90:FX$105,FV97)</f>
        <v>0</v>
      </c>
      <c r="GE97" s="306" t="n">
        <f aca="false">COUNTIF(FV$90:FV$105,FX97)+COUNTIF(FX$90:FX$105,FX97)</f>
        <v>0</v>
      </c>
      <c r="GF97" s="306"/>
      <c r="GG97" s="302" t="str">
        <f aca="false">IF(OR(FV97&lt;&gt;"",FX97&lt;&gt;""),IF(GD97&lt;&gt;1,0,COUNTIF($B$90:$B$105,FV97)+COUNTIF($D$90:$D$105,FV97))+IF(GE97&lt;&gt;1,0,COUNTIF($B$90:$B$105,FX97)+COUNTIF($D$90:$D$105,FX97)),"")</f>
        <v/>
      </c>
      <c r="GI97" s="297"/>
      <c r="GJ97" s="280" t="str">
        <f aca="false">IF(GI97="","",VLOOKUP(GI97,Language!$D$5:$E$100,2,0))</f>
        <v/>
      </c>
      <c r="GK97" s="284"/>
      <c r="GL97" s="280" t="str">
        <f aca="false">IF(GK97="","",VLOOKUP(GK97,Language!$D$5:$E$100,2,0))</f>
        <v/>
      </c>
      <c r="GM97" s="303"/>
      <c r="GN97" s="304"/>
      <c r="GO97" s="305"/>
      <c r="GP97" s="305"/>
      <c r="GQ97" s="306" t="n">
        <f aca="false">COUNTIF(GI$90:GI$105,GI97)+COUNTIF(GK$90:GK$105,GI97)</f>
        <v>0</v>
      </c>
      <c r="GR97" s="306" t="n">
        <f aca="false">COUNTIF(GI$90:GI$105,GK97)+COUNTIF(GK$90:GK$105,GK97)</f>
        <v>0</v>
      </c>
      <c r="GS97" s="306"/>
      <c r="GT97" s="302" t="str">
        <f aca="false">IF(OR(GI97&lt;&gt;"",GK97&lt;&gt;""),IF(GQ97&lt;&gt;1,0,COUNTIF($B$90:$B$105,GI97)+COUNTIF($D$90:$D$105,GI97))+IF(GR97&lt;&gt;1,0,COUNTIF($B$90:$B$105,GK97)+COUNTIF($D$90:$D$105,GK97)),"")</f>
        <v/>
      </c>
      <c r="GV97" s="297"/>
      <c r="GW97" s="280" t="str">
        <f aca="false">IF(GV97="","",VLOOKUP(GV97,Language!$D$5:$E$100,2,0))</f>
        <v/>
      </c>
      <c r="GX97" s="284"/>
      <c r="GY97" s="280" t="str">
        <f aca="false">IF(GX97="","",VLOOKUP(GX97,Language!$D$5:$E$100,2,0))</f>
        <v/>
      </c>
      <c r="GZ97" s="303"/>
      <c r="HA97" s="304"/>
      <c r="HB97" s="305"/>
      <c r="HC97" s="305"/>
      <c r="HD97" s="306" t="n">
        <f aca="false">COUNTIF(GV$90:GV$105,GV97)+COUNTIF(GX$90:GX$105,GV97)</f>
        <v>0</v>
      </c>
      <c r="HE97" s="306" t="n">
        <f aca="false">COUNTIF(GV$90:GV$105,GX97)+COUNTIF(GX$90:GX$105,GX97)</f>
        <v>0</v>
      </c>
      <c r="HF97" s="306"/>
      <c r="HG97" s="302" t="str">
        <f aca="false">IF(OR(GV97&lt;&gt;"",GX97&lt;&gt;""),IF(HD97&lt;&gt;1,0,COUNTIF($B$90:$B$105,GV97)+COUNTIF($D$90:$D$105,GV97))+IF(HE97&lt;&gt;1,0,COUNTIF($B$90:$B$105,GX97)+COUNTIF($D$90:$D$105,GX97)),"")</f>
        <v/>
      </c>
      <c r="HI97" s="297"/>
      <c r="HJ97" s="280" t="str">
        <f aca="false">IF(HI97="","",VLOOKUP(HI97,Language!$D$5:$E$100,2,0))</f>
        <v/>
      </c>
      <c r="HK97" s="284"/>
      <c r="HL97" s="280" t="str">
        <f aca="false">IF(HK97="","",VLOOKUP(HK97,Language!$D$5:$E$100,2,0))</f>
        <v/>
      </c>
      <c r="HM97" s="303"/>
      <c r="HN97" s="304"/>
      <c r="HO97" s="305"/>
      <c r="HP97" s="305"/>
      <c r="HQ97" s="306" t="n">
        <f aca="false">COUNTIF(HI$90:HI$105,HI97)+COUNTIF(HK$90:HK$105,HI97)</f>
        <v>0</v>
      </c>
      <c r="HR97" s="306" t="n">
        <f aca="false">COUNTIF(HI$90:HI$105,HK97)+COUNTIF(HK$90:HK$105,HK97)</f>
        <v>0</v>
      </c>
      <c r="HS97" s="306"/>
      <c r="HT97" s="302" t="str">
        <f aca="false">IF(OR(HI97&lt;&gt;"",HK97&lt;&gt;""),IF(HQ97&lt;&gt;1,0,COUNTIF($B$90:$B$105,HI97)+COUNTIF($D$90:$D$105,HI97))+IF(HR97&lt;&gt;1,0,COUNTIF($B$90:$B$105,HK97)+COUNTIF($D$90:$D$105,HK97)),"")</f>
        <v/>
      </c>
      <c r="HV97" s="297"/>
      <c r="HW97" s="280" t="str">
        <f aca="false">IF(HV97="","",VLOOKUP(HV97,Language!$D$5:$E$100,2,0))</f>
        <v/>
      </c>
      <c r="HX97" s="284"/>
      <c r="HY97" s="280" t="str">
        <f aca="false">IF(HX97="","",VLOOKUP(HX97,Language!$D$5:$E$100,2,0))</f>
        <v/>
      </c>
      <c r="HZ97" s="303"/>
      <c r="IA97" s="304"/>
      <c r="IB97" s="305"/>
      <c r="IC97" s="305"/>
      <c r="ID97" s="306" t="n">
        <f aca="false">COUNTIF(HV$90:HV$105,HV97)+COUNTIF(HX$90:HX$105,HV97)</f>
        <v>0</v>
      </c>
      <c r="IE97" s="306" t="n">
        <f aca="false">COUNTIF(HV$90:HV$105,HX97)+COUNTIF(HX$90:HX$105,HX97)</f>
        <v>0</v>
      </c>
      <c r="IF97" s="306"/>
      <c r="IG97" s="302" t="str">
        <f aca="false">IF(OR(HV97&lt;&gt;"",HX97&lt;&gt;""),IF(ID97&lt;&gt;1,0,COUNTIF($B$90:$B$105,HV97)+COUNTIF($D$90:$D$105,HV97))+IF(IE97&lt;&gt;1,0,COUNTIF($B$90:$B$105,HX97)+COUNTIF($D$90:$D$105,HX97)),"")</f>
        <v/>
      </c>
      <c r="II97" s="297"/>
      <c r="IJ97" s="280" t="str">
        <f aca="false">IF(II97="","",VLOOKUP(II97,Language!$D$5:$E$100,2,0))</f>
        <v/>
      </c>
      <c r="IK97" s="284"/>
      <c r="IL97" s="280" t="str">
        <f aca="false">IF(IK97="","",VLOOKUP(IK97,Language!$D$5:$E$100,2,0))</f>
        <v/>
      </c>
      <c r="IM97" s="303"/>
      <c r="IN97" s="304"/>
      <c r="IO97" s="305"/>
      <c r="IP97" s="305"/>
      <c r="IQ97" s="306" t="n">
        <f aca="false">COUNTIF(II$90:II$105,II97)+COUNTIF(IK$90:IK$105,II97)</f>
        <v>0</v>
      </c>
      <c r="IR97" s="306" t="n">
        <f aca="false">COUNTIF(II$90:II$105,IK97)+COUNTIF(IK$90:IK$105,IK97)</f>
        <v>0</v>
      </c>
      <c r="IS97" s="306"/>
      <c r="IT97" s="302" t="str">
        <f aca="false">IF(OR(II97&lt;&gt;"",IK97&lt;&gt;""),IF(IQ97&lt;&gt;1,0,COUNTIF($B$90:$B$105,II97)+COUNTIF($D$90:$D$105,II97))+IF(IR97&lt;&gt;1,0,COUNTIF($B$90:$B$105,IK97)+COUNTIF($D$90:$D$105,IK97)),"")</f>
        <v/>
      </c>
      <c r="IV97" s="297"/>
      <c r="IW97" s="280" t="str">
        <f aca="false">IF(IV97="","",VLOOKUP(IV97,Language!$D$5:$E$100,2,0))</f>
        <v/>
      </c>
      <c r="IX97" s="284"/>
      <c r="IY97" s="280" t="str">
        <f aca="false">IF(IX97="","",VLOOKUP(IX97,Language!$D$5:$E$100,2,0))</f>
        <v/>
      </c>
      <c r="IZ97" s="303"/>
      <c r="JA97" s="304"/>
      <c r="JB97" s="305"/>
      <c r="JC97" s="305"/>
      <c r="JD97" s="306" t="n">
        <f aca="false">COUNTIF(IV$90:IV$105,IV97)+COUNTIF(IX$90:IX$105,IV97)</f>
        <v>0</v>
      </c>
      <c r="JE97" s="306" t="n">
        <f aca="false">COUNTIF(IV$90:IV$105,IX97)+COUNTIF(IX$90:IX$105,IX97)</f>
        <v>0</v>
      </c>
      <c r="JF97" s="306"/>
      <c r="JG97" s="302" t="str">
        <f aca="false">IF(OR(IV97&lt;&gt;"",IX97&lt;&gt;""),IF(JD97&lt;&gt;1,0,COUNTIF($B$90:$B$105,IV97)+COUNTIF($D$90:$D$105,IV97))+IF(JE97&lt;&gt;1,0,COUNTIF($B$90:$B$105,IX97)+COUNTIF($D$90:$D$105,IX97)),"")</f>
        <v/>
      </c>
      <c r="JI97" s="297"/>
      <c r="JJ97" s="280" t="str">
        <f aca="false">IF(JI97="","",VLOOKUP(JI97,Language!$D$5:$E$100,2,0))</f>
        <v/>
      </c>
      <c r="JK97" s="284"/>
      <c r="JL97" s="280" t="str">
        <f aca="false">IF(JK97="","",VLOOKUP(JK97,Language!$D$5:$E$100,2,0))</f>
        <v/>
      </c>
      <c r="JM97" s="303"/>
      <c r="JN97" s="304"/>
      <c r="JO97" s="305"/>
      <c r="JP97" s="305"/>
      <c r="JQ97" s="306" t="n">
        <f aca="false">COUNTIF(JI$90:JI$105,JI97)+COUNTIF(JK$90:JK$105,JI97)</f>
        <v>0</v>
      </c>
      <c r="JR97" s="306" t="n">
        <f aca="false">COUNTIF(JI$90:JI$105,JK97)+COUNTIF(JK$90:JK$105,JK97)</f>
        <v>0</v>
      </c>
      <c r="JS97" s="306"/>
      <c r="JT97" s="302" t="str">
        <f aca="false">IF(OR(JI97&lt;&gt;"",JK97&lt;&gt;""),IF(JQ97&lt;&gt;1,0,COUNTIF($B$90:$B$105,JI97)+COUNTIF($D$90:$D$105,JI97))+IF(JR97&lt;&gt;1,0,COUNTIF($B$90:$B$105,JK97)+COUNTIF($D$90:$D$105,JK97)),"")</f>
        <v/>
      </c>
      <c r="JV97" s="297"/>
      <c r="JW97" s="280" t="str">
        <f aca="false">IF(JV97="","",VLOOKUP(JV97,Language!$D$5:$E$100,2,0))</f>
        <v/>
      </c>
      <c r="JX97" s="284"/>
      <c r="JY97" s="280" t="str">
        <f aca="false">IF(JX97="","",VLOOKUP(JX97,Language!$D$5:$E$100,2,0))</f>
        <v/>
      </c>
      <c r="JZ97" s="303"/>
      <c r="KA97" s="304"/>
      <c r="KB97" s="305"/>
      <c r="KC97" s="305"/>
      <c r="KD97" s="306" t="n">
        <f aca="false">COUNTIF(JV$90:JV$105,JV97)+COUNTIF(JX$90:JX$105,JV97)</f>
        <v>0</v>
      </c>
      <c r="KE97" s="306" t="n">
        <f aca="false">COUNTIF(JV$90:JV$105,JX97)+COUNTIF(JX$90:JX$105,JX97)</f>
        <v>0</v>
      </c>
      <c r="KF97" s="306"/>
      <c r="KG97" s="302" t="str">
        <f aca="false">IF(OR(JV97&lt;&gt;"",JX97&lt;&gt;""),IF(KD97&lt;&gt;1,0,COUNTIF($B$90:$B$105,JV97)+COUNTIF($D$90:$D$105,JV97))+IF(KE97&lt;&gt;1,0,COUNTIF($B$90:$B$105,JX97)+COUNTIF($D$90:$D$105,JX97)),"")</f>
        <v/>
      </c>
      <c r="KI97" s="297"/>
      <c r="KJ97" s="280" t="str">
        <f aca="false">IF(KI97="","",VLOOKUP(KI97,Language!$D$5:$E$100,2,0))</f>
        <v/>
      </c>
      <c r="KK97" s="284"/>
      <c r="KL97" s="280" t="str">
        <f aca="false">IF(KK97="","",VLOOKUP(KK97,Language!$D$5:$E$100,2,0))</f>
        <v/>
      </c>
      <c r="KM97" s="303"/>
      <c r="KN97" s="304"/>
      <c r="KO97" s="305"/>
      <c r="KP97" s="305"/>
      <c r="KQ97" s="306" t="n">
        <f aca="false">COUNTIF(KI$90:KI$105,KI97)+COUNTIF(KK$90:KK$105,KI97)</f>
        <v>0</v>
      </c>
      <c r="KR97" s="306" t="n">
        <f aca="false">COUNTIF(KI$90:KI$105,KK97)+COUNTIF(KK$90:KK$105,KK97)</f>
        <v>0</v>
      </c>
      <c r="KS97" s="306"/>
      <c r="KT97" s="302" t="str">
        <f aca="false">IF(OR(KI97&lt;&gt;"",KK97&lt;&gt;""),IF(KQ97&lt;&gt;1,0,COUNTIF($B$90:$B$105,KI97)+COUNTIF($D$90:$D$105,KI97))+IF(KR97&lt;&gt;1,0,COUNTIF($B$90:$B$105,KK97)+COUNTIF($D$90:$D$105,KK97)),"")</f>
        <v/>
      </c>
      <c r="KV97" s="297"/>
      <c r="KW97" s="280" t="str">
        <f aca="false">IF(KV97="","",VLOOKUP(KV97,Language!$D$5:$E$100,2,0))</f>
        <v/>
      </c>
      <c r="KX97" s="284"/>
      <c r="KY97" s="280" t="str">
        <f aca="false">IF(KX97="","",VLOOKUP(KX97,Language!$D$5:$E$100,2,0))</f>
        <v/>
      </c>
      <c r="KZ97" s="303"/>
      <c r="LA97" s="304"/>
      <c r="LB97" s="305"/>
      <c r="LC97" s="305"/>
      <c r="LD97" s="306" t="n">
        <f aca="false">COUNTIF(KV$90:KV$105,KV97)+COUNTIF(KX$90:KX$105,KV97)</f>
        <v>0</v>
      </c>
      <c r="LE97" s="306" t="n">
        <f aca="false">COUNTIF(KV$90:KV$105,KX97)+COUNTIF(KX$90:KX$105,KX97)</f>
        <v>0</v>
      </c>
      <c r="LF97" s="306"/>
      <c r="LG97" s="302" t="str">
        <f aca="false">IF(OR(KV97&lt;&gt;"",KX97&lt;&gt;""),IF(LD97&lt;&gt;1,0,COUNTIF($B$90:$B$105,KV97)+COUNTIF($D$90:$D$105,KV97))+IF(LE97&lt;&gt;1,0,COUNTIF($B$90:$B$105,KX97)+COUNTIF($D$90:$D$105,KX97)),"")</f>
        <v/>
      </c>
      <c r="LI97" s="297"/>
      <c r="LJ97" s="280" t="str">
        <f aca="false">IF(LI97="","",VLOOKUP(LI97,Language!$D$5:$E$100,2,0))</f>
        <v/>
      </c>
      <c r="LK97" s="284"/>
      <c r="LL97" s="280" t="str">
        <f aca="false">IF(LK97="","",VLOOKUP(LK97,Language!$D$5:$E$100,2,0))</f>
        <v/>
      </c>
      <c r="LM97" s="303"/>
      <c r="LN97" s="304"/>
      <c r="LO97" s="305"/>
      <c r="LP97" s="305"/>
      <c r="LQ97" s="306" t="n">
        <f aca="false">COUNTIF(LI$90:LI$105,LI97)+COUNTIF(LK$90:LK$105,LI97)</f>
        <v>0</v>
      </c>
      <c r="LR97" s="306" t="n">
        <f aca="false">COUNTIF(LI$90:LI$105,LK97)+COUNTIF(LK$90:LK$105,LK97)</f>
        <v>0</v>
      </c>
      <c r="LS97" s="306"/>
      <c r="LT97" s="302" t="str">
        <f aca="false">IF(OR(LI97&lt;&gt;"",LK97&lt;&gt;""),IF(LQ97&lt;&gt;1,0,COUNTIF($B$90:$B$105,LI97)+COUNTIF($D$90:$D$105,LI97))+IF(LR97&lt;&gt;1,0,COUNTIF($B$90:$B$105,LK97)+COUNTIF($D$90:$D$105,LK97)),"")</f>
        <v/>
      </c>
      <c r="LV97" s="297"/>
      <c r="LW97" s="280" t="str">
        <f aca="false">IF(LV97="","",VLOOKUP(LV97,Language!$D$5:$E$100,2,0))</f>
        <v/>
      </c>
      <c r="LX97" s="284"/>
      <c r="LY97" s="280" t="str">
        <f aca="false">IF(LX97="","",VLOOKUP(LX97,Language!$D$5:$E$100,2,0))</f>
        <v/>
      </c>
      <c r="LZ97" s="303"/>
      <c r="MA97" s="304"/>
      <c r="MB97" s="305"/>
      <c r="MC97" s="305"/>
      <c r="MD97" s="306" t="n">
        <f aca="false">COUNTIF(LV$90:LV$105,LV97)+COUNTIF(LX$90:LX$105,LV97)</f>
        <v>0</v>
      </c>
      <c r="ME97" s="306" t="n">
        <f aca="false">COUNTIF(LV$90:LV$105,LX97)+COUNTIF(LX$90:LX$105,LX97)</f>
        <v>0</v>
      </c>
      <c r="MF97" s="306"/>
      <c r="MG97" s="302" t="str">
        <f aca="false">IF(OR(LV97&lt;&gt;"",LX97&lt;&gt;""),IF(MD97&lt;&gt;1,0,COUNTIF($B$90:$B$105,LV97)+COUNTIF($D$90:$D$105,LV97))+IF(ME97&lt;&gt;1,0,COUNTIF($B$90:$B$105,LX97)+COUNTIF($D$90:$D$105,LX97)),"")</f>
        <v/>
      </c>
    </row>
    <row r="98" s="135" customFormat="true" ht="15.75" hidden="false" customHeight="false" outlineLevel="0" collapsed="false">
      <c r="A98" s="252"/>
      <c r="B98" s="295" t="n">
        <f aca="false">IF(C98="","",INDEX(Groups!$C$7:$C$65,MATCH(C98,Groups!$D$7:$D$65,0)))</f>
        <v>6</v>
      </c>
      <c r="C98" s="280" t="str">
        <f aca="false">'World Cup'!$Z$50</f>
        <v>Brazil</v>
      </c>
      <c r="D98" s="296" t="n">
        <f aca="false">IF(E98="","",INDEX(Groups!$C$7:$C$65,MATCH(E98,Groups!$D$7:$D$65,0)))</f>
        <v>38</v>
      </c>
      <c r="E98" s="280" t="str">
        <f aca="false">'World Cup'!$AA$50</f>
        <v>Sweden</v>
      </c>
      <c r="F98" s="282" t="n">
        <f aca="false">IF(AND('World Cup'!$Z$51&lt;&gt;"",'World Cup'!$AA$51&lt;&gt;""),'World Cup'!$Z$51+IF(AND('World Cup'!$Z$53&lt;&gt;"",'World Cup'!$AA$53&lt;&gt;"",'World Cup'!$Z$51='World Cup'!$AA$51),'World Cup'!$Z$53,0),"")</f>
        <v>2</v>
      </c>
      <c r="G98" s="283" t="n">
        <f aca="false">IF(AND('World Cup'!$Z$51&lt;&gt;"",'World Cup'!$AA$51&lt;&gt;""),'World Cup'!$AA$51+IF(AND('World Cup'!$Z$53&lt;&gt;"",'World Cup'!$AA$53&lt;&gt;"",'World Cup'!$Z$51='World Cup'!$AA$51),'World Cup'!$AA$53,0),"")</f>
        <v>1</v>
      </c>
      <c r="I98" s="297"/>
      <c r="J98" s="280" t="str">
        <f aca="false">IF(I98="","",VLOOKUP(I98,Language!$D$5:$E$100,2,0))</f>
        <v/>
      </c>
      <c r="K98" s="284"/>
      <c r="L98" s="280" t="str">
        <f aca="false">IF(K98="","",VLOOKUP(K98,Language!$D$5:$E$100,2,0))</f>
        <v/>
      </c>
      <c r="M98" s="303"/>
      <c r="N98" s="304"/>
      <c r="O98" s="305"/>
      <c r="P98" s="305"/>
      <c r="Q98" s="306" t="n">
        <f aca="false">COUNTIF(I$90:I$105,I98)+COUNTIF(K$90:K$105,I98)</f>
        <v>0</v>
      </c>
      <c r="R98" s="306" t="n">
        <f aca="false">COUNTIF(I$90:I$105,K98)+COUNTIF(K$90:K$105,K98)</f>
        <v>0</v>
      </c>
      <c r="S98" s="306"/>
      <c r="T98" s="302" t="str">
        <f aca="false">IF(OR(I98&lt;&gt;"",K98&lt;&gt;""),IF(Q98&lt;&gt;1,0,COUNTIF($B$90:$B$105,I98)+COUNTIF($D$90:$D$105,I98))+IF(R98&lt;&gt;1,0,COUNTIF($B$90:$B$105,K98)+COUNTIF($D$90:$D$105,K98)),"")</f>
        <v/>
      </c>
      <c r="V98" s="297"/>
      <c r="W98" s="280" t="str">
        <f aca="false">IF(V98="","",VLOOKUP(V98,Language!$D$5:$E$100,2,0))</f>
        <v/>
      </c>
      <c r="X98" s="284"/>
      <c r="Y98" s="280" t="str">
        <f aca="false">IF(X98="","",VLOOKUP(X98,Language!$D$5:$E$100,2,0))</f>
        <v/>
      </c>
      <c r="Z98" s="303"/>
      <c r="AA98" s="304"/>
      <c r="AB98" s="305"/>
      <c r="AC98" s="305"/>
      <c r="AD98" s="306" t="n">
        <f aca="false">COUNTIF(V$90:V$105,V98)+COUNTIF(X$90:X$105,V98)</f>
        <v>0</v>
      </c>
      <c r="AE98" s="306" t="n">
        <f aca="false">COUNTIF(V$90:V$105,X98)+COUNTIF(X$90:X$105,X98)</f>
        <v>0</v>
      </c>
      <c r="AF98" s="306"/>
      <c r="AG98" s="302" t="str">
        <f aca="false">IF(OR(V98&lt;&gt;"",X98&lt;&gt;""),IF(AD98&lt;&gt;1,0,COUNTIF($B$90:$B$105,V98)+COUNTIF($D$90:$D$105,V98))+IF(AE98&lt;&gt;1,0,COUNTIF($B$90:$B$105,X98)+COUNTIF($D$90:$D$105,X98)),"")</f>
        <v/>
      </c>
      <c r="AI98" s="297"/>
      <c r="AJ98" s="280" t="str">
        <f aca="false">IF(AI98="","",VLOOKUP(AI98,Language!$D$5:$E$100,2,0))</f>
        <v/>
      </c>
      <c r="AK98" s="284"/>
      <c r="AL98" s="280" t="str">
        <f aca="false">IF(AK98="","",VLOOKUP(AK98,Language!$D$5:$E$100,2,0))</f>
        <v/>
      </c>
      <c r="AM98" s="303"/>
      <c r="AN98" s="304"/>
      <c r="AO98" s="305"/>
      <c r="AP98" s="305"/>
      <c r="AQ98" s="306" t="n">
        <f aca="false">COUNTIF(AI$90:AI$105,AI98)+COUNTIF(AK$90:AK$105,AI98)</f>
        <v>0</v>
      </c>
      <c r="AR98" s="306" t="n">
        <f aca="false">COUNTIF(AI$90:AI$105,AK98)+COUNTIF(AK$90:AK$105,AK98)</f>
        <v>0</v>
      </c>
      <c r="AS98" s="306"/>
      <c r="AT98" s="302" t="str">
        <f aca="false">IF(OR(AI98&lt;&gt;"",AK98&lt;&gt;""),IF(AQ98&lt;&gt;1,0,COUNTIF($B$90:$B$105,AI98)+COUNTIF($D$90:$D$105,AI98))+IF(AR98&lt;&gt;1,0,COUNTIF($B$90:$B$105,AK98)+COUNTIF($D$90:$D$105,AK98)),"")</f>
        <v/>
      </c>
      <c r="AV98" s="297"/>
      <c r="AW98" s="280" t="str">
        <f aca="false">IF(AV98="","",VLOOKUP(AV98,Language!$D$5:$E$100,2,0))</f>
        <v/>
      </c>
      <c r="AX98" s="284"/>
      <c r="AY98" s="280" t="str">
        <f aca="false">IF(AX98="","",VLOOKUP(AX98,Language!$D$5:$E$100,2,0))</f>
        <v/>
      </c>
      <c r="AZ98" s="303"/>
      <c r="BA98" s="304"/>
      <c r="BB98" s="305"/>
      <c r="BC98" s="305"/>
      <c r="BD98" s="306" t="n">
        <f aca="false">COUNTIF(AV$90:AV$105,AV98)+COUNTIF(AX$90:AX$105,AV98)</f>
        <v>0</v>
      </c>
      <c r="BE98" s="306" t="n">
        <f aca="false">COUNTIF(AV$90:AV$105,AX98)+COUNTIF(AX$90:AX$105,AX98)</f>
        <v>0</v>
      </c>
      <c r="BF98" s="306"/>
      <c r="BG98" s="302" t="str">
        <f aca="false">IF(OR(AV98&lt;&gt;"",AX98&lt;&gt;""),IF(BD98&lt;&gt;1,0,COUNTIF($B$90:$B$105,AV98)+COUNTIF($D$90:$D$105,AV98))+IF(BE98&lt;&gt;1,0,COUNTIF($B$90:$B$105,AX98)+COUNTIF($D$90:$D$105,AX98)),"")</f>
        <v/>
      </c>
      <c r="BI98" s="297"/>
      <c r="BJ98" s="280" t="str">
        <f aca="false">IF(BI98="","",VLOOKUP(BI98,Language!$D$5:$E$100,2,0))</f>
        <v/>
      </c>
      <c r="BK98" s="284"/>
      <c r="BL98" s="280" t="str">
        <f aca="false">IF(BK98="","",VLOOKUP(BK98,Language!$D$5:$E$100,2,0))</f>
        <v/>
      </c>
      <c r="BM98" s="303"/>
      <c r="BN98" s="304"/>
      <c r="BO98" s="305"/>
      <c r="BP98" s="305"/>
      <c r="BQ98" s="306" t="n">
        <f aca="false">COUNTIF(BI$90:BI$105,BI98)+COUNTIF(BK$90:BK$105,BI98)</f>
        <v>0</v>
      </c>
      <c r="BR98" s="306" t="n">
        <f aca="false">COUNTIF(BI$90:BI$105,BK98)+COUNTIF(BK$90:BK$105,BK98)</f>
        <v>0</v>
      </c>
      <c r="BS98" s="306"/>
      <c r="BT98" s="302" t="str">
        <f aca="false">IF(OR(BI98&lt;&gt;"",BK98&lt;&gt;""),IF(BQ98&lt;&gt;1,0,COUNTIF($B$90:$B$105,BI98)+COUNTIF($D$90:$D$105,BI98))+IF(BR98&lt;&gt;1,0,COUNTIF($B$90:$B$105,BK98)+COUNTIF($D$90:$D$105,BK98)),"")</f>
        <v/>
      </c>
      <c r="BV98" s="297"/>
      <c r="BW98" s="280" t="str">
        <f aca="false">IF(BV98="","",VLOOKUP(BV98,Language!$D$5:$E$100,2,0))</f>
        <v/>
      </c>
      <c r="BX98" s="284"/>
      <c r="BY98" s="280" t="str">
        <f aca="false">IF(BX98="","",VLOOKUP(BX98,Language!$D$5:$E$100,2,0))</f>
        <v/>
      </c>
      <c r="BZ98" s="303"/>
      <c r="CA98" s="304"/>
      <c r="CB98" s="305"/>
      <c r="CC98" s="305"/>
      <c r="CD98" s="306" t="n">
        <f aca="false">COUNTIF(BV$90:BV$105,BV98)+COUNTIF(BX$90:BX$105,BV98)</f>
        <v>0</v>
      </c>
      <c r="CE98" s="306" t="n">
        <f aca="false">COUNTIF(BV$90:BV$105,BX98)+COUNTIF(BX$90:BX$105,BX98)</f>
        <v>0</v>
      </c>
      <c r="CF98" s="306"/>
      <c r="CG98" s="302" t="str">
        <f aca="false">IF(OR(BV98&lt;&gt;"",BX98&lt;&gt;""),IF(CD98&lt;&gt;1,0,COUNTIF($B$90:$B$105,BV98)+COUNTIF($D$90:$D$105,BV98))+IF(CE98&lt;&gt;1,0,COUNTIF($B$90:$B$105,BX98)+COUNTIF($D$90:$D$105,BX98)),"")</f>
        <v/>
      </c>
      <c r="CI98" s="297"/>
      <c r="CJ98" s="280" t="str">
        <f aca="false">IF(CI98="","",VLOOKUP(CI98,Language!$D$5:$E$100,2,0))</f>
        <v/>
      </c>
      <c r="CK98" s="284"/>
      <c r="CL98" s="280" t="str">
        <f aca="false">IF(CK98="","",VLOOKUP(CK98,Language!$D$5:$E$100,2,0))</f>
        <v/>
      </c>
      <c r="CM98" s="303"/>
      <c r="CN98" s="304"/>
      <c r="CO98" s="305"/>
      <c r="CP98" s="305"/>
      <c r="CQ98" s="306" t="n">
        <f aca="false">COUNTIF(CI$90:CI$105,CI98)+COUNTIF(CK$90:CK$105,CI98)</f>
        <v>0</v>
      </c>
      <c r="CR98" s="306" t="n">
        <f aca="false">COUNTIF(CI$90:CI$105,CK98)+COUNTIF(CK$90:CK$105,CK98)</f>
        <v>0</v>
      </c>
      <c r="CS98" s="306"/>
      <c r="CT98" s="302" t="str">
        <f aca="false">IF(OR(CI98&lt;&gt;"",CK98&lt;&gt;""),IF(CQ98&lt;&gt;1,0,COUNTIF($B$90:$B$105,CI98)+COUNTIF($D$90:$D$105,CI98))+IF(CR98&lt;&gt;1,0,COUNTIF($B$90:$B$105,CK98)+COUNTIF($D$90:$D$105,CK98)),"")</f>
        <v/>
      </c>
      <c r="CV98" s="297"/>
      <c r="CW98" s="280" t="str">
        <f aca="false">IF(CV98="","",VLOOKUP(CV98,Language!$D$5:$E$100,2,0))</f>
        <v/>
      </c>
      <c r="CX98" s="284"/>
      <c r="CY98" s="280" t="str">
        <f aca="false">IF(CX98="","",VLOOKUP(CX98,Language!$D$5:$E$100,2,0))</f>
        <v/>
      </c>
      <c r="CZ98" s="303"/>
      <c r="DA98" s="304"/>
      <c r="DB98" s="305"/>
      <c r="DC98" s="305"/>
      <c r="DD98" s="306" t="n">
        <f aca="false">COUNTIF(CV$90:CV$105,CV98)+COUNTIF(CX$90:CX$105,CV98)</f>
        <v>0</v>
      </c>
      <c r="DE98" s="306" t="n">
        <f aca="false">COUNTIF(CV$90:CV$105,CX98)+COUNTIF(CX$90:CX$105,CX98)</f>
        <v>0</v>
      </c>
      <c r="DF98" s="306"/>
      <c r="DG98" s="302" t="str">
        <f aca="false">IF(OR(CV98&lt;&gt;"",CX98&lt;&gt;""),IF(DD98&lt;&gt;1,0,COUNTIF($B$90:$B$105,CV98)+COUNTIF($D$90:$D$105,CV98))+IF(DE98&lt;&gt;1,0,COUNTIF($B$90:$B$105,CX98)+COUNTIF($D$90:$D$105,CX98)),"")</f>
        <v/>
      </c>
      <c r="DI98" s="297"/>
      <c r="DJ98" s="280" t="str">
        <f aca="false">IF(DI98="","",VLOOKUP(DI98,Language!$D$5:$E$100,2,0))</f>
        <v/>
      </c>
      <c r="DK98" s="284"/>
      <c r="DL98" s="280" t="str">
        <f aca="false">IF(DK98="","",VLOOKUP(DK98,Language!$D$5:$E$100,2,0))</f>
        <v/>
      </c>
      <c r="DM98" s="303"/>
      <c r="DN98" s="304"/>
      <c r="DO98" s="305"/>
      <c r="DP98" s="305"/>
      <c r="DQ98" s="306" t="n">
        <f aca="false">COUNTIF(DI$90:DI$105,DI98)+COUNTIF(DK$90:DK$105,DI98)</f>
        <v>0</v>
      </c>
      <c r="DR98" s="306" t="n">
        <f aca="false">COUNTIF(DI$90:DI$105,DK98)+COUNTIF(DK$90:DK$105,DK98)</f>
        <v>0</v>
      </c>
      <c r="DS98" s="306"/>
      <c r="DT98" s="302" t="str">
        <f aca="false">IF(OR(DI98&lt;&gt;"",DK98&lt;&gt;""),IF(DQ98&lt;&gt;1,0,COUNTIF($B$90:$B$105,DI98)+COUNTIF($D$90:$D$105,DI98))+IF(DR98&lt;&gt;1,0,COUNTIF($B$90:$B$105,DK98)+COUNTIF($D$90:$D$105,DK98)),"")</f>
        <v/>
      </c>
      <c r="DV98" s="297"/>
      <c r="DW98" s="280" t="str">
        <f aca="false">IF(DV98="","",VLOOKUP(DV98,Language!$D$5:$E$100,2,0))</f>
        <v/>
      </c>
      <c r="DX98" s="284"/>
      <c r="DY98" s="280" t="str">
        <f aca="false">IF(DX98="","",VLOOKUP(DX98,Language!$D$5:$E$100,2,0))</f>
        <v/>
      </c>
      <c r="DZ98" s="303"/>
      <c r="EA98" s="304"/>
      <c r="EB98" s="305"/>
      <c r="EC98" s="305"/>
      <c r="ED98" s="306" t="n">
        <f aca="false">COUNTIF(DV$90:DV$105,DV98)+COUNTIF(DX$90:DX$105,DV98)</f>
        <v>0</v>
      </c>
      <c r="EE98" s="306" t="n">
        <f aca="false">COUNTIF(DV$90:DV$105,DX98)+COUNTIF(DX$90:DX$105,DX98)</f>
        <v>0</v>
      </c>
      <c r="EF98" s="306"/>
      <c r="EG98" s="302" t="str">
        <f aca="false">IF(OR(DV98&lt;&gt;"",DX98&lt;&gt;""),IF(ED98&lt;&gt;1,0,COUNTIF($B$90:$B$105,DV98)+COUNTIF($D$90:$D$105,DV98))+IF(EE98&lt;&gt;1,0,COUNTIF($B$90:$B$105,DX98)+COUNTIF($D$90:$D$105,DX98)),"")</f>
        <v/>
      </c>
      <c r="EI98" s="297"/>
      <c r="EJ98" s="280" t="str">
        <f aca="false">IF(EI98="","",VLOOKUP(EI98,Language!$D$5:$E$100,2,0))</f>
        <v/>
      </c>
      <c r="EK98" s="284"/>
      <c r="EL98" s="280" t="str">
        <f aca="false">IF(EK98="","",VLOOKUP(EK98,Language!$D$5:$E$100,2,0))</f>
        <v/>
      </c>
      <c r="EM98" s="303"/>
      <c r="EN98" s="304"/>
      <c r="EO98" s="305"/>
      <c r="EP98" s="305"/>
      <c r="EQ98" s="306" t="n">
        <f aca="false">COUNTIF(EI$90:EI$105,EI98)+COUNTIF(EK$90:EK$105,EI98)</f>
        <v>0</v>
      </c>
      <c r="ER98" s="306" t="n">
        <f aca="false">COUNTIF(EI$90:EI$105,EK98)+COUNTIF(EK$90:EK$105,EK98)</f>
        <v>0</v>
      </c>
      <c r="ES98" s="306"/>
      <c r="ET98" s="302" t="str">
        <f aca="false">IF(OR(EI98&lt;&gt;"",EK98&lt;&gt;""),IF(EQ98&lt;&gt;1,0,COUNTIF($B$90:$B$105,EI98)+COUNTIF($D$90:$D$105,EI98))+IF(ER98&lt;&gt;1,0,COUNTIF($B$90:$B$105,EK98)+COUNTIF($D$90:$D$105,EK98)),"")</f>
        <v/>
      </c>
      <c r="EV98" s="297"/>
      <c r="EW98" s="280" t="str">
        <f aca="false">IF(EV98="","",VLOOKUP(EV98,Language!$D$5:$E$100,2,0))</f>
        <v/>
      </c>
      <c r="EX98" s="284"/>
      <c r="EY98" s="280" t="str">
        <f aca="false">IF(EX98="","",VLOOKUP(EX98,Language!$D$5:$E$100,2,0))</f>
        <v/>
      </c>
      <c r="EZ98" s="303"/>
      <c r="FA98" s="304"/>
      <c r="FB98" s="305"/>
      <c r="FC98" s="305"/>
      <c r="FD98" s="306" t="n">
        <f aca="false">COUNTIF(EV$90:EV$105,EV98)+COUNTIF(EX$90:EX$105,EV98)</f>
        <v>0</v>
      </c>
      <c r="FE98" s="306" t="n">
        <f aca="false">COUNTIF(EV$90:EV$105,EX98)+COUNTIF(EX$90:EX$105,EX98)</f>
        <v>0</v>
      </c>
      <c r="FF98" s="306"/>
      <c r="FG98" s="302" t="str">
        <f aca="false">IF(OR(EV98&lt;&gt;"",EX98&lt;&gt;""),IF(FD98&lt;&gt;1,0,COUNTIF($B$90:$B$105,EV98)+COUNTIF($D$90:$D$105,EV98))+IF(FE98&lt;&gt;1,0,COUNTIF($B$90:$B$105,EX98)+COUNTIF($D$90:$D$105,EX98)),"")</f>
        <v/>
      </c>
      <c r="FI98" s="297"/>
      <c r="FJ98" s="280" t="str">
        <f aca="false">IF(FI98="","",VLOOKUP(FI98,Language!$D$5:$E$100,2,0))</f>
        <v/>
      </c>
      <c r="FK98" s="284"/>
      <c r="FL98" s="280" t="str">
        <f aca="false">IF(FK98="","",VLOOKUP(FK98,Language!$D$5:$E$100,2,0))</f>
        <v/>
      </c>
      <c r="FM98" s="303"/>
      <c r="FN98" s="304"/>
      <c r="FO98" s="305"/>
      <c r="FP98" s="305"/>
      <c r="FQ98" s="306" t="n">
        <f aca="false">COUNTIF(FI$90:FI$105,FI98)+COUNTIF(FK$90:FK$105,FI98)</f>
        <v>0</v>
      </c>
      <c r="FR98" s="306" t="n">
        <f aca="false">COUNTIF(FI$90:FI$105,FK98)+COUNTIF(FK$90:FK$105,FK98)</f>
        <v>0</v>
      </c>
      <c r="FS98" s="306"/>
      <c r="FT98" s="302" t="str">
        <f aca="false">IF(OR(FI98&lt;&gt;"",FK98&lt;&gt;""),IF(FQ98&lt;&gt;1,0,COUNTIF($B$90:$B$105,FI98)+COUNTIF($D$90:$D$105,FI98))+IF(FR98&lt;&gt;1,0,COUNTIF($B$90:$B$105,FK98)+COUNTIF($D$90:$D$105,FK98)),"")</f>
        <v/>
      </c>
      <c r="FV98" s="297"/>
      <c r="FW98" s="280" t="str">
        <f aca="false">IF(FV98="","",VLOOKUP(FV98,Language!$D$5:$E$100,2,0))</f>
        <v/>
      </c>
      <c r="FX98" s="284"/>
      <c r="FY98" s="280" t="str">
        <f aca="false">IF(FX98="","",VLOOKUP(FX98,Language!$D$5:$E$100,2,0))</f>
        <v/>
      </c>
      <c r="FZ98" s="303"/>
      <c r="GA98" s="304"/>
      <c r="GB98" s="305"/>
      <c r="GC98" s="305"/>
      <c r="GD98" s="306" t="n">
        <f aca="false">COUNTIF(FV$90:FV$105,FV98)+COUNTIF(FX$90:FX$105,FV98)</f>
        <v>0</v>
      </c>
      <c r="GE98" s="306" t="n">
        <f aca="false">COUNTIF(FV$90:FV$105,FX98)+COUNTIF(FX$90:FX$105,FX98)</f>
        <v>0</v>
      </c>
      <c r="GF98" s="306"/>
      <c r="GG98" s="302" t="str">
        <f aca="false">IF(OR(FV98&lt;&gt;"",FX98&lt;&gt;""),IF(GD98&lt;&gt;1,0,COUNTIF($B$90:$B$105,FV98)+COUNTIF($D$90:$D$105,FV98))+IF(GE98&lt;&gt;1,0,COUNTIF($B$90:$B$105,FX98)+COUNTIF($D$90:$D$105,FX98)),"")</f>
        <v/>
      </c>
      <c r="GI98" s="297"/>
      <c r="GJ98" s="280" t="str">
        <f aca="false">IF(GI98="","",VLOOKUP(GI98,Language!$D$5:$E$100,2,0))</f>
        <v/>
      </c>
      <c r="GK98" s="284"/>
      <c r="GL98" s="280" t="str">
        <f aca="false">IF(GK98="","",VLOOKUP(GK98,Language!$D$5:$E$100,2,0))</f>
        <v/>
      </c>
      <c r="GM98" s="303"/>
      <c r="GN98" s="304"/>
      <c r="GO98" s="305"/>
      <c r="GP98" s="305"/>
      <c r="GQ98" s="306" t="n">
        <f aca="false">COUNTIF(GI$90:GI$105,GI98)+COUNTIF(GK$90:GK$105,GI98)</f>
        <v>0</v>
      </c>
      <c r="GR98" s="306" t="n">
        <f aca="false">COUNTIF(GI$90:GI$105,GK98)+COUNTIF(GK$90:GK$105,GK98)</f>
        <v>0</v>
      </c>
      <c r="GS98" s="306"/>
      <c r="GT98" s="302" t="str">
        <f aca="false">IF(OR(GI98&lt;&gt;"",GK98&lt;&gt;""),IF(GQ98&lt;&gt;1,0,COUNTIF($B$90:$B$105,GI98)+COUNTIF($D$90:$D$105,GI98))+IF(GR98&lt;&gt;1,0,COUNTIF($B$90:$B$105,GK98)+COUNTIF($D$90:$D$105,GK98)),"")</f>
        <v/>
      </c>
      <c r="GV98" s="297"/>
      <c r="GW98" s="280" t="str">
        <f aca="false">IF(GV98="","",VLOOKUP(GV98,Language!$D$5:$E$100,2,0))</f>
        <v/>
      </c>
      <c r="GX98" s="284"/>
      <c r="GY98" s="280" t="str">
        <f aca="false">IF(GX98="","",VLOOKUP(GX98,Language!$D$5:$E$100,2,0))</f>
        <v/>
      </c>
      <c r="GZ98" s="303"/>
      <c r="HA98" s="304"/>
      <c r="HB98" s="305"/>
      <c r="HC98" s="305"/>
      <c r="HD98" s="306" t="n">
        <f aca="false">COUNTIF(GV$90:GV$105,GV98)+COUNTIF(GX$90:GX$105,GV98)</f>
        <v>0</v>
      </c>
      <c r="HE98" s="306" t="n">
        <f aca="false">COUNTIF(GV$90:GV$105,GX98)+COUNTIF(GX$90:GX$105,GX98)</f>
        <v>0</v>
      </c>
      <c r="HF98" s="306"/>
      <c r="HG98" s="302" t="str">
        <f aca="false">IF(OR(GV98&lt;&gt;"",GX98&lt;&gt;""),IF(HD98&lt;&gt;1,0,COUNTIF($B$90:$B$105,GV98)+COUNTIF($D$90:$D$105,GV98))+IF(HE98&lt;&gt;1,0,COUNTIF($B$90:$B$105,GX98)+COUNTIF($D$90:$D$105,GX98)),"")</f>
        <v/>
      </c>
      <c r="HI98" s="297"/>
      <c r="HJ98" s="280" t="str">
        <f aca="false">IF(HI98="","",VLOOKUP(HI98,Language!$D$5:$E$100,2,0))</f>
        <v/>
      </c>
      <c r="HK98" s="284"/>
      <c r="HL98" s="280" t="str">
        <f aca="false">IF(HK98="","",VLOOKUP(HK98,Language!$D$5:$E$100,2,0))</f>
        <v/>
      </c>
      <c r="HM98" s="303"/>
      <c r="HN98" s="304"/>
      <c r="HO98" s="305"/>
      <c r="HP98" s="305"/>
      <c r="HQ98" s="306" t="n">
        <f aca="false">COUNTIF(HI$90:HI$105,HI98)+COUNTIF(HK$90:HK$105,HI98)</f>
        <v>0</v>
      </c>
      <c r="HR98" s="306" t="n">
        <f aca="false">COUNTIF(HI$90:HI$105,HK98)+COUNTIF(HK$90:HK$105,HK98)</f>
        <v>0</v>
      </c>
      <c r="HS98" s="306"/>
      <c r="HT98" s="302" t="str">
        <f aca="false">IF(OR(HI98&lt;&gt;"",HK98&lt;&gt;""),IF(HQ98&lt;&gt;1,0,COUNTIF($B$90:$B$105,HI98)+COUNTIF($D$90:$D$105,HI98))+IF(HR98&lt;&gt;1,0,COUNTIF($B$90:$B$105,HK98)+COUNTIF($D$90:$D$105,HK98)),"")</f>
        <v/>
      </c>
      <c r="HV98" s="297"/>
      <c r="HW98" s="280" t="str">
        <f aca="false">IF(HV98="","",VLOOKUP(HV98,Language!$D$5:$E$100,2,0))</f>
        <v/>
      </c>
      <c r="HX98" s="284"/>
      <c r="HY98" s="280" t="str">
        <f aca="false">IF(HX98="","",VLOOKUP(HX98,Language!$D$5:$E$100,2,0))</f>
        <v/>
      </c>
      <c r="HZ98" s="303"/>
      <c r="IA98" s="304"/>
      <c r="IB98" s="305"/>
      <c r="IC98" s="305"/>
      <c r="ID98" s="306" t="n">
        <f aca="false">COUNTIF(HV$90:HV$105,HV98)+COUNTIF(HX$90:HX$105,HV98)</f>
        <v>0</v>
      </c>
      <c r="IE98" s="306" t="n">
        <f aca="false">COUNTIF(HV$90:HV$105,HX98)+COUNTIF(HX$90:HX$105,HX98)</f>
        <v>0</v>
      </c>
      <c r="IF98" s="306"/>
      <c r="IG98" s="302" t="str">
        <f aca="false">IF(OR(HV98&lt;&gt;"",HX98&lt;&gt;""),IF(ID98&lt;&gt;1,0,COUNTIF($B$90:$B$105,HV98)+COUNTIF($D$90:$D$105,HV98))+IF(IE98&lt;&gt;1,0,COUNTIF($B$90:$B$105,HX98)+COUNTIF($D$90:$D$105,HX98)),"")</f>
        <v/>
      </c>
      <c r="II98" s="297"/>
      <c r="IJ98" s="280" t="str">
        <f aca="false">IF(II98="","",VLOOKUP(II98,Language!$D$5:$E$100,2,0))</f>
        <v/>
      </c>
      <c r="IK98" s="284"/>
      <c r="IL98" s="280" t="str">
        <f aca="false">IF(IK98="","",VLOOKUP(IK98,Language!$D$5:$E$100,2,0))</f>
        <v/>
      </c>
      <c r="IM98" s="303"/>
      <c r="IN98" s="304"/>
      <c r="IO98" s="305"/>
      <c r="IP98" s="305"/>
      <c r="IQ98" s="306" t="n">
        <f aca="false">COUNTIF(II$90:II$105,II98)+COUNTIF(IK$90:IK$105,II98)</f>
        <v>0</v>
      </c>
      <c r="IR98" s="306" t="n">
        <f aca="false">COUNTIF(II$90:II$105,IK98)+COUNTIF(IK$90:IK$105,IK98)</f>
        <v>0</v>
      </c>
      <c r="IS98" s="306"/>
      <c r="IT98" s="302" t="str">
        <f aca="false">IF(OR(II98&lt;&gt;"",IK98&lt;&gt;""),IF(IQ98&lt;&gt;1,0,COUNTIF($B$90:$B$105,II98)+COUNTIF($D$90:$D$105,II98))+IF(IR98&lt;&gt;1,0,COUNTIF($B$90:$B$105,IK98)+COUNTIF($D$90:$D$105,IK98)),"")</f>
        <v/>
      </c>
      <c r="IV98" s="297"/>
      <c r="IW98" s="280" t="str">
        <f aca="false">IF(IV98="","",VLOOKUP(IV98,Language!$D$5:$E$100,2,0))</f>
        <v/>
      </c>
      <c r="IX98" s="284"/>
      <c r="IY98" s="280" t="str">
        <f aca="false">IF(IX98="","",VLOOKUP(IX98,Language!$D$5:$E$100,2,0))</f>
        <v/>
      </c>
      <c r="IZ98" s="303"/>
      <c r="JA98" s="304"/>
      <c r="JB98" s="305"/>
      <c r="JC98" s="305"/>
      <c r="JD98" s="306" t="n">
        <f aca="false">COUNTIF(IV$90:IV$105,IV98)+COUNTIF(IX$90:IX$105,IV98)</f>
        <v>0</v>
      </c>
      <c r="JE98" s="306" t="n">
        <f aca="false">COUNTIF(IV$90:IV$105,IX98)+COUNTIF(IX$90:IX$105,IX98)</f>
        <v>0</v>
      </c>
      <c r="JF98" s="306"/>
      <c r="JG98" s="302" t="str">
        <f aca="false">IF(OR(IV98&lt;&gt;"",IX98&lt;&gt;""),IF(JD98&lt;&gt;1,0,COUNTIF($B$90:$B$105,IV98)+COUNTIF($D$90:$D$105,IV98))+IF(JE98&lt;&gt;1,0,COUNTIF($B$90:$B$105,IX98)+COUNTIF($D$90:$D$105,IX98)),"")</f>
        <v/>
      </c>
      <c r="JI98" s="297"/>
      <c r="JJ98" s="280" t="str">
        <f aca="false">IF(JI98="","",VLOOKUP(JI98,Language!$D$5:$E$100,2,0))</f>
        <v/>
      </c>
      <c r="JK98" s="284"/>
      <c r="JL98" s="280" t="str">
        <f aca="false">IF(JK98="","",VLOOKUP(JK98,Language!$D$5:$E$100,2,0))</f>
        <v/>
      </c>
      <c r="JM98" s="303"/>
      <c r="JN98" s="304"/>
      <c r="JO98" s="305"/>
      <c r="JP98" s="305"/>
      <c r="JQ98" s="306" t="n">
        <f aca="false">COUNTIF(JI$90:JI$105,JI98)+COUNTIF(JK$90:JK$105,JI98)</f>
        <v>0</v>
      </c>
      <c r="JR98" s="306" t="n">
        <f aca="false">COUNTIF(JI$90:JI$105,JK98)+COUNTIF(JK$90:JK$105,JK98)</f>
        <v>0</v>
      </c>
      <c r="JS98" s="306"/>
      <c r="JT98" s="302" t="str">
        <f aca="false">IF(OR(JI98&lt;&gt;"",JK98&lt;&gt;""),IF(JQ98&lt;&gt;1,0,COUNTIF($B$90:$B$105,JI98)+COUNTIF($D$90:$D$105,JI98))+IF(JR98&lt;&gt;1,0,COUNTIF($B$90:$B$105,JK98)+COUNTIF($D$90:$D$105,JK98)),"")</f>
        <v/>
      </c>
      <c r="JV98" s="297"/>
      <c r="JW98" s="280" t="str">
        <f aca="false">IF(JV98="","",VLOOKUP(JV98,Language!$D$5:$E$100,2,0))</f>
        <v/>
      </c>
      <c r="JX98" s="284"/>
      <c r="JY98" s="280" t="str">
        <f aca="false">IF(JX98="","",VLOOKUP(JX98,Language!$D$5:$E$100,2,0))</f>
        <v/>
      </c>
      <c r="JZ98" s="303"/>
      <c r="KA98" s="304"/>
      <c r="KB98" s="305"/>
      <c r="KC98" s="305"/>
      <c r="KD98" s="306" t="n">
        <f aca="false">COUNTIF(JV$90:JV$105,JV98)+COUNTIF(JX$90:JX$105,JV98)</f>
        <v>0</v>
      </c>
      <c r="KE98" s="306" t="n">
        <f aca="false">COUNTIF(JV$90:JV$105,JX98)+COUNTIF(JX$90:JX$105,JX98)</f>
        <v>0</v>
      </c>
      <c r="KF98" s="306"/>
      <c r="KG98" s="302" t="str">
        <f aca="false">IF(OR(JV98&lt;&gt;"",JX98&lt;&gt;""),IF(KD98&lt;&gt;1,0,COUNTIF($B$90:$B$105,JV98)+COUNTIF($D$90:$D$105,JV98))+IF(KE98&lt;&gt;1,0,COUNTIF($B$90:$B$105,JX98)+COUNTIF($D$90:$D$105,JX98)),"")</f>
        <v/>
      </c>
      <c r="KI98" s="297"/>
      <c r="KJ98" s="280" t="str">
        <f aca="false">IF(KI98="","",VLOOKUP(KI98,Language!$D$5:$E$100,2,0))</f>
        <v/>
      </c>
      <c r="KK98" s="284"/>
      <c r="KL98" s="280" t="str">
        <f aca="false">IF(KK98="","",VLOOKUP(KK98,Language!$D$5:$E$100,2,0))</f>
        <v/>
      </c>
      <c r="KM98" s="303"/>
      <c r="KN98" s="304"/>
      <c r="KO98" s="305"/>
      <c r="KP98" s="305"/>
      <c r="KQ98" s="306" t="n">
        <f aca="false">COUNTIF(KI$90:KI$105,KI98)+COUNTIF(KK$90:KK$105,KI98)</f>
        <v>0</v>
      </c>
      <c r="KR98" s="306" t="n">
        <f aca="false">COUNTIF(KI$90:KI$105,KK98)+COUNTIF(KK$90:KK$105,KK98)</f>
        <v>0</v>
      </c>
      <c r="KS98" s="306"/>
      <c r="KT98" s="302" t="str">
        <f aca="false">IF(OR(KI98&lt;&gt;"",KK98&lt;&gt;""),IF(KQ98&lt;&gt;1,0,COUNTIF($B$90:$B$105,KI98)+COUNTIF($D$90:$D$105,KI98))+IF(KR98&lt;&gt;1,0,COUNTIF($B$90:$B$105,KK98)+COUNTIF($D$90:$D$105,KK98)),"")</f>
        <v/>
      </c>
      <c r="KV98" s="297"/>
      <c r="KW98" s="280" t="str">
        <f aca="false">IF(KV98="","",VLOOKUP(KV98,Language!$D$5:$E$100,2,0))</f>
        <v/>
      </c>
      <c r="KX98" s="284"/>
      <c r="KY98" s="280" t="str">
        <f aca="false">IF(KX98="","",VLOOKUP(KX98,Language!$D$5:$E$100,2,0))</f>
        <v/>
      </c>
      <c r="KZ98" s="303"/>
      <c r="LA98" s="304"/>
      <c r="LB98" s="305"/>
      <c r="LC98" s="305"/>
      <c r="LD98" s="306" t="n">
        <f aca="false">COUNTIF(KV$90:KV$105,KV98)+COUNTIF(KX$90:KX$105,KV98)</f>
        <v>0</v>
      </c>
      <c r="LE98" s="306" t="n">
        <f aca="false">COUNTIF(KV$90:KV$105,KX98)+COUNTIF(KX$90:KX$105,KX98)</f>
        <v>0</v>
      </c>
      <c r="LF98" s="306"/>
      <c r="LG98" s="302" t="str">
        <f aca="false">IF(OR(KV98&lt;&gt;"",KX98&lt;&gt;""),IF(LD98&lt;&gt;1,0,COUNTIF($B$90:$B$105,KV98)+COUNTIF($D$90:$D$105,KV98))+IF(LE98&lt;&gt;1,0,COUNTIF($B$90:$B$105,KX98)+COUNTIF($D$90:$D$105,KX98)),"")</f>
        <v/>
      </c>
      <c r="LI98" s="297"/>
      <c r="LJ98" s="280" t="str">
        <f aca="false">IF(LI98="","",VLOOKUP(LI98,Language!$D$5:$E$100,2,0))</f>
        <v/>
      </c>
      <c r="LK98" s="284"/>
      <c r="LL98" s="280" t="str">
        <f aca="false">IF(LK98="","",VLOOKUP(LK98,Language!$D$5:$E$100,2,0))</f>
        <v/>
      </c>
      <c r="LM98" s="303"/>
      <c r="LN98" s="304"/>
      <c r="LO98" s="305"/>
      <c r="LP98" s="305"/>
      <c r="LQ98" s="306" t="n">
        <f aca="false">COUNTIF(LI$90:LI$105,LI98)+COUNTIF(LK$90:LK$105,LI98)</f>
        <v>0</v>
      </c>
      <c r="LR98" s="306" t="n">
        <f aca="false">COUNTIF(LI$90:LI$105,LK98)+COUNTIF(LK$90:LK$105,LK98)</f>
        <v>0</v>
      </c>
      <c r="LS98" s="306"/>
      <c r="LT98" s="302" t="str">
        <f aca="false">IF(OR(LI98&lt;&gt;"",LK98&lt;&gt;""),IF(LQ98&lt;&gt;1,0,COUNTIF($B$90:$B$105,LI98)+COUNTIF($D$90:$D$105,LI98))+IF(LR98&lt;&gt;1,0,COUNTIF($B$90:$B$105,LK98)+COUNTIF($D$90:$D$105,LK98)),"")</f>
        <v/>
      </c>
      <c r="LV98" s="297"/>
      <c r="LW98" s="280" t="str">
        <f aca="false">IF(LV98="","",VLOOKUP(LV98,Language!$D$5:$E$100,2,0))</f>
        <v/>
      </c>
      <c r="LX98" s="284"/>
      <c r="LY98" s="280" t="str">
        <f aca="false">IF(LX98="","",VLOOKUP(LX98,Language!$D$5:$E$100,2,0))</f>
        <v/>
      </c>
      <c r="LZ98" s="303"/>
      <c r="MA98" s="304"/>
      <c r="MB98" s="305"/>
      <c r="MC98" s="305"/>
      <c r="MD98" s="306" t="n">
        <f aca="false">COUNTIF(LV$90:LV$105,LV98)+COUNTIF(LX$90:LX$105,LV98)</f>
        <v>0</v>
      </c>
      <c r="ME98" s="306" t="n">
        <f aca="false">COUNTIF(LV$90:LV$105,LX98)+COUNTIF(LX$90:LX$105,LX98)</f>
        <v>0</v>
      </c>
      <c r="MF98" s="306"/>
      <c r="MG98" s="302" t="str">
        <f aca="false">IF(OR(LV98&lt;&gt;"",LX98&lt;&gt;""),IF(MD98&lt;&gt;1,0,COUNTIF($B$90:$B$105,LV98)+COUNTIF($D$90:$D$105,LV98))+IF(ME98&lt;&gt;1,0,COUNTIF($B$90:$B$105,LX98)+COUNTIF($D$90:$D$105,LX98)),"")</f>
        <v/>
      </c>
    </row>
    <row r="99" s="135" customFormat="true" ht="15.75" hidden="false" customHeight="false" outlineLevel="0" collapsed="false">
      <c r="A99" s="252"/>
      <c r="B99" s="295" t="n">
        <f aca="false">IF(C99="","",INDEX(Groups!$C$7:$C$65,MATCH(C99,Groups!$D$7:$D$65,0)))</f>
        <v>23</v>
      </c>
      <c r="C99" s="280" t="str">
        <f aca="false">'World Cup'!$AC$50</f>
        <v>Ecuador</v>
      </c>
      <c r="D99" s="296" t="n">
        <f aca="false">IF(E99="","",INDEX(Groups!$C$7:$C$65,MATCH(E99,Groups!$D$7:$D$65,0)))</f>
        <v>31</v>
      </c>
      <c r="E99" s="280" t="str">
        <f aca="false">'World Cup'!$AD$50</f>
        <v>Norway</v>
      </c>
      <c r="F99" s="282" t="n">
        <f aca="false">IF(AND('World Cup'!$AC$51&lt;&gt;"",'World Cup'!$AD$51&lt;&gt;""),'World Cup'!$AC$51+IF(AND('World Cup'!$AC$53&lt;&gt;"",'World Cup'!$AD$53&lt;&gt;"",'World Cup'!$AC$51='World Cup'!$AD$51),'World Cup'!$AC$53,0),"")</f>
        <v>0</v>
      </c>
      <c r="G99" s="283" t="n">
        <f aca="false">IF(AND('World Cup'!$AC$51&lt;&gt;"",'World Cup'!$AD$51&lt;&gt;""),'World Cup'!$AD$51+IF(AND('World Cup'!$AC$53&lt;&gt;"",'World Cup'!$AD$53&lt;&gt;"",'World Cup'!$AC$51='World Cup'!$AD$51),'World Cup'!$AD$53,0),"")</f>
        <v>1</v>
      </c>
      <c r="I99" s="297"/>
      <c r="J99" s="280" t="str">
        <f aca="false">IF(I99="","",VLOOKUP(I99,Language!$D$5:$E$100,2,0))</f>
        <v/>
      </c>
      <c r="K99" s="284"/>
      <c r="L99" s="280" t="str">
        <f aca="false">IF(K99="","",VLOOKUP(K99,Language!$D$5:$E$100,2,0))</f>
        <v/>
      </c>
      <c r="M99" s="303"/>
      <c r="N99" s="304"/>
      <c r="O99" s="305"/>
      <c r="P99" s="305"/>
      <c r="Q99" s="306" t="n">
        <f aca="false">COUNTIF(I$90:I$105,I99)+COUNTIF(K$90:K$105,I99)</f>
        <v>0</v>
      </c>
      <c r="R99" s="306" t="n">
        <f aca="false">COUNTIF(I$90:I$105,K99)+COUNTIF(K$90:K$105,K99)</f>
        <v>0</v>
      </c>
      <c r="S99" s="306"/>
      <c r="T99" s="302" t="str">
        <f aca="false">IF(OR(I99&lt;&gt;"",K99&lt;&gt;""),IF(Q99&lt;&gt;1,0,COUNTIF($B$90:$B$105,I99)+COUNTIF($D$90:$D$105,I99))+IF(R99&lt;&gt;1,0,COUNTIF($B$90:$B$105,K99)+COUNTIF($D$90:$D$105,K99)),"")</f>
        <v/>
      </c>
      <c r="V99" s="297"/>
      <c r="W99" s="280" t="str">
        <f aca="false">IF(V99="","",VLOOKUP(V99,Language!$D$5:$E$100,2,0))</f>
        <v/>
      </c>
      <c r="X99" s="284"/>
      <c r="Y99" s="280" t="str">
        <f aca="false">IF(X99="","",VLOOKUP(X99,Language!$D$5:$E$100,2,0))</f>
        <v/>
      </c>
      <c r="Z99" s="303"/>
      <c r="AA99" s="304"/>
      <c r="AB99" s="305"/>
      <c r="AC99" s="305"/>
      <c r="AD99" s="306" t="n">
        <f aca="false">COUNTIF(V$90:V$105,V99)+COUNTIF(X$90:X$105,V99)</f>
        <v>0</v>
      </c>
      <c r="AE99" s="306" t="n">
        <f aca="false">COUNTIF(V$90:V$105,X99)+COUNTIF(X$90:X$105,X99)</f>
        <v>0</v>
      </c>
      <c r="AF99" s="306"/>
      <c r="AG99" s="302" t="str">
        <f aca="false">IF(OR(V99&lt;&gt;"",X99&lt;&gt;""),IF(AD99&lt;&gt;1,0,COUNTIF($B$90:$B$105,V99)+COUNTIF($D$90:$D$105,V99))+IF(AE99&lt;&gt;1,0,COUNTIF($B$90:$B$105,X99)+COUNTIF($D$90:$D$105,X99)),"")</f>
        <v/>
      </c>
      <c r="AI99" s="297"/>
      <c r="AJ99" s="280" t="str">
        <f aca="false">IF(AI99="","",VLOOKUP(AI99,Language!$D$5:$E$100,2,0))</f>
        <v/>
      </c>
      <c r="AK99" s="284"/>
      <c r="AL99" s="280" t="str">
        <f aca="false">IF(AK99="","",VLOOKUP(AK99,Language!$D$5:$E$100,2,0))</f>
        <v/>
      </c>
      <c r="AM99" s="303"/>
      <c r="AN99" s="304"/>
      <c r="AO99" s="305"/>
      <c r="AP99" s="305"/>
      <c r="AQ99" s="306" t="n">
        <f aca="false">COUNTIF(AI$90:AI$105,AI99)+COUNTIF(AK$90:AK$105,AI99)</f>
        <v>0</v>
      </c>
      <c r="AR99" s="306" t="n">
        <f aca="false">COUNTIF(AI$90:AI$105,AK99)+COUNTIF(AK$90:AK$105,AK99)</f>
        <v>0</v>
      </c>
      <c r="AS99" s="306"/>
      <c r="AT99" s="302" t="str">
        <f aca="false">IF(OR(AI99&lt;&gt;"",AK99&lt;&gt;""),IF(AQ99&lt;&gt;1,0,COUNTIF($B$90:$B$105,AI99)+COUNTIF($D$90:$D$105,AI99))+IF(AR99&lt;&gt;1,0,COUNTIF($B$90:$B$105,AK99)+COUNTIF($D$90:$D$105,AK99)),"")</f>
        <v/>
      </c>
      <c r="AV99" s="297"/>
      <c r="AW99" s="280" t="str">
        <f aca="false">IF(AV99="","",VLOOKUP(AV99,Language!$D$5:$E$100,2,0))</f>
        <v/>
      </c>
      <c r="AX99" s="284"/>
      <c r="AY99" s="280" t="str">
        <f aca="false">IF(AX99="","",VLOOKUP(AX99,Language!$D$5:$E$100,2,0))</f>
        <v/>
      </c>
      <c r="AZ99" s="303"/>
      <c r="BA99" s="304"/>
      <c r="BB99" s="305"/>
      <c r="BC99" s="305"/>
      <c r="BD99" s="306" t="n">
        <f aca="false">COUNTIF(AV$90:AV$105,AV99)+COUNTIF(AX$90:AX$105,AV99)</f>
        <v>0</v>
      </c>
      <c r="BE99" s="306" t="n">
        <f aca="false">COUNTIF(AV$90:AV$105,AX99)+COUNTIF(AX$90:AX$105,AX99)</f>
        <v>0</v>
      </c>
      <c r="BF99" s="306"/>
      <c r="BG99" s="302" t="str">
        <f aca="false">IF(OR(AV99&lt;&gt;"",AX99&lt;&gt;""),IF(BD99&lt;&gt;1,0,COUNTIF($B$90:$B$105,AV99)+COUNTIF($D$90:$D$105,AV99))+IF(BE99&lt;&gt;1,0,COUNTIF($B$90:$B$105,AX99)+COUNTIF($D$90:$D$105,AX99)),"")</f>
        <v/>
      </c>
      <c r="BI99" s="297"/>
      <c r="BJ99" s="280" t="str">
        <f aca="false">IF(BI99="","",VLOOKUP(BI99,Language!$D$5:$E$100,2,0))</f>
        <v/>
      </c>
      <c r="BK99" s="284"/>
      <c r="BL99" s="280" t="str">
        <f aca="false">IF(BK99="","",VLOOKUP(BK99,Language!$D$5:$E$100,2,0))</f>
        <v/>
      </c>
      <c r="BM99" s="303"/>
      <c r="BN99" s="304"/>
      <c r="BO99" s="305"/>
      <c r="BP99" s="305"/>
      <c r="BQ99" s="306" t="n">
        <f aca="false">COUNTIF(BI$90:BI$105,BI99)+COUNTIF(BK$90:BK$105,BI99)</f>
        <v>0</v>
      </c>
      <c r="BR99" s="306" t="n">
        <f aca="false">COUNTIF(BI$90:BI$105,BK99)+COUNTIF(BK$90:BK$105,BK99)</f>
        <v>0</v>
      </c>
      <c r="BS99" s="306"/>
      <c r="BT99" s="302" t="str">
        <f aca="false">IF(OR(BI99&lt;&gt;"",BK99&lt;&gt;""),IF(BQ99&lt;&gt;1,0,COUNTIF($B$90:$B$105,BI99)+COUNTIF($D$90:$D$105,BI99))+IF(BR99&lt;&gt;1,0,COUNTIF($B$90:$B$105,BK99)+COUNTIF($D$90:$D$105,BK99)),"")</f>
        <v/>
      </c>
      <c r="BV99" s="297"/>
      <c r="BW99" s="280" t="str">
        <f aca="false">IF(BV99="","",VLOOKUP(BV99,Language!$D$5:$E$100,2,0))</f>
        <v/>
      </c>
      <c r="BX99" s="284"/>
      <c r="BY99" s="280" t="str">
        <f aca="false">IF(BX99="","",VLOOKUP(BX99,Language!$D$5:$E$100,2,0))</f>
        <v/>
      </c>
      <c r="BZ99" s="303"/>
      <c r="CA99" s="304"/>
      <c r="CB99" s="305"/>
      <c r="CC99" s="305"/>
      <c r="CD99" s="306" t="n">
        <f aca="false">COUNTIF(BV$90:BV$105,BV99)+COUNTIF(BX$90:BX$105,BV99)</f>
        <v>0</v>
      </c>
      <c r="CE99" s="306" t="n">
        <f aca="false">COUNTIF(BV$90:BV$105,BX99)+COUNTIF(BX$90:BX$105,BX99)</f>
        <v>0</v>
      </c>
      <c r="CF99" s="306"/>
      <c r="CG99" s="302" t="str">
        <f aca="false">IF(OR(BV99&lt;&gt;"",BX99&lt;&gt;""),IF(CD99&lt;&gt;1,0,COUNTIF($B$90:$B$105,BV99)+COUNTIF($D$90:$D$105,BV99))+IF(CE99&lt;&gt;1,0,COUNTIF($B$90:$B$105,BX99)+COUNTIF($D$90:$D$105,BX99)),"")</f>
        <v/>
      </c>
      <c r="CI99" s="297"/>
      <c r="CJ99" s="280" t="str">
        <f aca="false">IF(CI99="","",VLOOKUP(CI99,Language!$D$5:$E$100,2,0))</f>
        <v/>
      </c>
      <c r="CK99" s="284"/>
      <c r="CL99" s="280" t="str">
        <f aca="false">IF(CK99="","",VLOOKUP(CK99,Language!$D$5:$E$100,2,0))</f>
        <v/>
      </c>
      <c r="CM99" s="303"/>
      <c r="CN99" s="304"/>
      <c r="CO99" s="305"/>
      <c r="CP99" s="305"/>
      <c r="CQ99" s="306" t="n">
        <f aca="false">COUNTIF(CI$90:CI$105,CI99)+COUNTIF(CK$90:CK$105,CI99)</f>
        <v>0</v>
      </c>
      <c r="CR99" s="306" t="n">
        <f aca="false">COUNTIF(CI$90:CI$105,CK99)+COUNTIF(CK$90:CK$105,CK99)</f>
        <v>0</v>
      </c>
      <c r="CS99" s="306"/>
      <c r="CT99" s="302" t="str">
        <f aca="false">IF(OR(CI99&lt;&gt;"",CK99&lt;&gt;""),IF(CQ99&lt;&gt;1,0,COUNTIF($B$90:$B$105,CI99)+COUNTIF($D$90:$D$105,CI99))+IF(CR99&lt;&gt;1,0,COUNTIF($B$90:$B$105,CK99)+COUNTIF($D$90:$D$105,CK99)),"")</f>
        <v/>
      </c>
      <c r="CV99" s="297"/>
      <c r="CW99" s="280" t="str">
        <f aca="false">IF(CV99="","",VLOOKUP(CV99,Language!$D$5:$E$100,2,0))</f>
        <v/>
      </c>
      <c r="CX99" s="284"/>
      <c r="CY99" s="280" t="str">
        <f aca="false">IF(CX99="","",VLOOKUP(CX99,Language!$D$5:$E$100,2,0))</f>
        <v/>
      </c>
      <c r="CZ99" s="303"/>
      <c r="DA99" s="304"/>
      <c r="DB99" s="305"/>
      <c r="DC99" s="305"/>
      <c r="DD99" s="306" t="n">
        <f aca="false">COUNTIF(CV$90:CV$105,CV99)+COUNTIF(CX$90:CX$105,CV99)</f>
        <v>0</v>
      </c>
      <c r="DE99" s="306" t="n">
        <f aca="false">COUNTIF(CV$90:CV$105,CX99)+COUNTIF(CX$90:CX$105,CX99)</f>
        <v>0</v>
      </c>
      <c r="DF99" s="306"/>
      <c r="DG99" s="302" t="str">
        <f aca="false">IF(OR(CV99&lt;&gt;"",CX99&lt;&gt;""),IF(DD99&lt;&gt;1,0,COUNTIF($B$90:$B$105,CV99)+COUNTIF($D$90:$D$105,CV99))+IF(DE99&lt;&gt;1,0,COUNTIF($B$90:$B$105,CX99)+COUNTIF($D$90:$D$105,CX99)),"")</f>
        <v/>
      </c>
      <c r="DI99" s="297"/>
      <c r="DJ99" s="280" t="str">
        <f aca="false">IF(DI99="","",VLOOKUP(DI99,Language!$D$5:$E$100,2,0))</f>
        <v/>
      </c>
      <c r="DK99" s="284"/>
      <c r="DL99" s="280" t="str">
        <f aca="false">IF(DK99="","",VLOOKUP(DK99,Language!$D$5:$E$100,2,0))</f>
        <v/>
      </c>
      <c r="DM99" s="303"/>
      <c r="DN99" s="304"/>
      <c r="DO99" s="305"/>
      <c r="DP99" s="305"/>
      <c r="DQ99" s="306" t="n">
        <f aca="false">COUNTIF(DI$90:DI$105,DI99)+COUNTIF(DK$90:DK$105,DI99)</f>
        <v>0</v>
      </c>
      <c r="DR99" s="306" t="n">
        <f aca="false">COUNTIF(DI$90:DI$105,DK99)+COUNTIF(DK$90:DK$105,DK99)</f>
        <v>0</v>
      </c>
      <c r="DS99" s="306"/>
      <c r="DT99" s="302" t="str">
        <f aca="false">IF(OR(DI99&lt;&gt;"",DK99&lt;&gt;""),IF(DQ99&lt;&gt;1,0,COUNTIF($B$90:$B$105,DI99)+COUNTIF($D$90:$D$105,DI99))+IF(DR99&lt;&gt;1,0,COUNTIF($B$90:$B$105,DK99)+COUNTIF($D$90:$D$105,DK99)),"")</f>
        <v/>
      </c>
      <c r="DV99" s="297"/>
      <c r="DW99" s="280" t="str">
        <f aca="false">IF(DV99="","",VLOOKUP(DV99,Language!$D$5:$E$100,2,0))</f>
        <v/>
      </c>
      <c r="DX99" s="284"/>
      <c r="DY99" s="280" t="str">
        <f aca="false">IF(DX99="","",VLOOKUP(DX99,Language!$D$5:$E$100,2,0))</f>
        <v/>
      </c>
      <c r="DZ99" s="303"/>
      <c r="EA99" s="304"/>
      <c r="EB99" s="305"/>
      <c r="EC99" s="305"/>
      <c r="ED99" s="306" t="n">
        <f aca="false">COUNTIF(DV$90:DV$105,DV99)+COUNTIF(DX$90:DX$105,DV99)</f>
        <v>0</v>
      </c>
      <c r="EE99" s="306" t="n">
        <f aca="false">COUNTIF(DV$90:DV$105,DX99)+COUNTIF(DX$90:DX$105,DX99)</f>
        <v>0</v>
      </c>
      <c r="EF99" s="306"/>
      <c r="EG99" s="302" t="str">
        <f aca="false">IF(OR(DV99&lt;&gt;"",DX99&lt;&gt;""),IF(ED99&lt;&gt;1,0,COUNTIF($B$90:$B$105,DV99)+COUNTIF($D$90:$D$105,DV99))+IF(EE99&lt;&gt;1,0,COUNTIF($B$90:$B$105,DX99)+COUNTIF($D$90:$D$105,DX99)),"")</f>
        <v/>
      </c>
      <c r="EI99" s="297"/>
      <c r="EJ99" s="280" t="str">
        <f aca="false">IF(EI99="","",VLOOKUP(EI99,Language!$D$5:$E$100,2,0))</f>
        <v/>
      </c>
      <c r="EK99" s="284"/>
      <c r="EL99" s="280" t="str">
        <f aca="false">IF(EK99="","",VLOOKUP(EK99,Language!$D$5:$E$100,2,0))</f>
        <v/>
      </c>
      <c r="EM99" s="303"/>
      <c r="EN99" s="304"/>
      <c r="EO99" s="305"/>
      <c r="EP99" s="305"/>
      <c r="EQ99" s="306" t="n">
        <f aca="false">COUNTIF(EI$90:EI$105,EI99)+COUNTIF(EK$90:EK$105,EI99)</f>
        <v>0</v>
      </c>
      <c r="ER99" s="306" t="n">
        <f aca="false">COUNTIF(EI$90:EI$105,EK99)+COUNTIF(EK$90:EK$105,EK99)</f>
        <v>0</v>
      </c>
      <c r="ES99" s="306"/>
      <c r="ET99" s="302" t="str">
        <f aca="false">IF(OR(EI99&lt;&gt;"",EK99&lt;&gt;""),IF(EQ99&lt;&gt;1,0,COUNTIF($B$90:$B$105,EI99)+COUNTIF($D$90:$D$105,EI99))+IF(ER99&lt;&gt;1,0,COUNTIF($B$90:$B$105,EK99)+COUNTIF($D$90:$D$105,EK99)),"")</f>
        <v/>
      </c>
      <c r="EV99" s="297"/>
      <c r="EW99" s="280" t="str">
        <f aca="false">IF(EV99="","",VLOOKUP(EV99,Language!$D$5:$E$100,2,0))</f>
        <v/>
      </c>
      <c r="EX99" s="284"/>
      <c r="EY99" s="280" t="str">
        <f aca="false">IF(EX99="","",VLOOKUP(EX99,Language!$D$5:$E$100,2,0))</f>
        <v/>
      </c>
      <c r="EZ99" s="303"/>
      <c r="FA99" s="304"/>
      <c r="FB99" s="305"/>
      <c r="FC99" s="305"/>
      <c r="FD99" s="306" t="n">
        <f aca="false">COUNTIF(EV$90:EV$105,EV99)+COUNTIF(EX$90:EX$105,EV99)</f>
        <v>0</v>
      </c>
      <c r="FE99" s="306" t="n">
        <f aca="false">COUNTIF(EV$90:EV$105,EX99)+COUNTIF(EX$90:EX$105,EX99)</f>
        <v>0</v>
      </c>
      <c r="FF99" s="306"/>
      <c r="FG99" s="302" t="str">
        <f aca="false">IF(OR(EV99&lt;&gt;"",EX99&lt;&gt;""),IF(FD99&lt;&gt;1,0,COUNTIF($B$90:$B$105,EV99)+COUNTIF($D$90:$D$105,EV99))+IF(FE99&lt;&gt;1,0,COUNTIF($B$90:$B$105,EX99)+COUNTIF($D$90:$D$105,EX99)),"")</f>
        <v/>
      </c>
      <c r="FI99" s="297"/>
      <c r="FJ99" s="280" t="str">
        <f aca="false">IF(FI99="","",VLOOKUP(FI99,Language!$D$5:$E$100,2,0))</f>
        <v/>
      </c>
      <c r="FK99" s="284"/>
      <c r="FL99" s="280" t="str">
        <f aca="false">IF(FK99="","",VLOOKUP(FK99,Language!$D$5:$E$100,2,0))</f>
        <v/>
      </c>
      <c r="FM99" s="303"/>
      <c r="FN99" s="304"/>
      <c r="FO99" s="305"/>
      <c r="FP99" s="305"/>
      <c r="FQ99" s="306" t="n">
        <f aca="false">COUNTIF(FI$90:FI$105,FI99)+COUNTIF(FK$90:FK$105,FI99)</f>
        <v>0</v>
      </c>
      <c r="FR99" s="306" t="n">
        <f aca="false">COUNTIF(FI$90:FI$105,FK99)+COUNTIF(FK$90:FK$105,FK99)</f>
        <v>0</v>
      </c>
      <c r="FS99" s="306"/>
      <c r="FT99" s="302" t="str">
        <f aca="false">IF(OR(FI99&lt;&gt;"",FK99&lt;&gt;""),IF(FQ99&lt;&gt;1,0,COUNTIF($B$90:$B$105,FI99)+COUNTIF($D$90:$D$105,FI99))+IF(FR99&lt;&gt;1,0,COUNTIF($B$90:$B$105,FK99)+COUNTIF($D$90:$D$105,FK99)),"")</f>
        <v/>
      </c>
      <c r="FV99" s="297"/>
      <c r="FW99" s="280" t="str">
        <f aca="false">IF(FV99="","",VLOOKUP(FV99,Language!$D$5:$E$100,2,0))</f>
        <v/>
      </c>
      <c r="FX99" s="284"/>
      <c r="FY99" s="280" t="str">
        <f aca="false">IF(FX99="","",VLOOKUP(FX99,Language!$D$5:$E$100,2,0))</f>
        <v/>
      </c>
      <c r="FZ99" s="303"/>
      <c r="GA99" s="304"/>
      <c r="GB99" s="305"/>
      <c r="GC99" s="305"/>
      <c r="GD99" s="306" t="n">
        <f aca="false">COUNTIF(FV$90:FV$105,FV99)+COUNTIF(FX$90:FX$105,FV99)</f>
        <v>0</v>
      </c>
      <c r="GE99" s="306" t="n">
        <f aca="false">COUNTIF(FV$90:FV$105,FX99)+COUNTIF(FX$90:FX$105,FX99)</f>
        <v>0</v>
      </c>
      <c r="GF99" s="306"/>
      <c r="GG99" s="302" t="str">
        <f aca="false">IF(OR(FV99&lt;&gt;"",FX99&lt;&gt;""),IF(GD99&lt;&gt;1,0,COUNTIF($B$90:$B$105,FV99)+COUNTIF($D$90:$D$105,FV99))+IF(GE99&lt;&gt;1,0,COUNTIF($B$90:$B$105,FX99)+COUNTIF($D$90:$D$105,FX99)),"")</f>
        <v/>
      </c>
      <c r="GI99" s="297"/>
      <c r="GJ99" s="280" t="str">
        <f aca="false">IF(GI99="","",VLOOKUP(GI99,Language!$D$5:$E$100,2,0))</f>
        <v/>
      </c>
      <c r="GK99" s="284"/>
      <c r="GL99" s="280" t="str">
        <f aca="false">IF(GK99="","",VLOOKUP(GK99,Language!$D$5:$E$100,2,0))</f>
        <v/>
      </c>
      <c r="GM99" s="303"/>
      <c r="GN99" s="304"/>
      <c r="GO99" s="305"/>
      <c r="GP99" s="305"/>
      <c r="GQ99" s="306" t="n">
        <f aca="false">COUNTIF(GI$90:GI$105,GI99)+COUNTIF(GK$90:GK$105,GI99)</f>
        <v>0</v>
      </c>
      <c r="GR99" s="306" t="n">
        <f aca="false">COUNTIF(GI$90:GI$105,GK99)+COUNTIF(GK$90:GK$105,GK99)</f>
        <v>0</v>
      </c>
      <c r="GS99" s="306"/>
      <c r="GT99" s="302" t="str">
        <f aca="false">IF(OR(GI99&lt;&gt;"",GK99&lt;&gt;""),IF(GQ99&lt;&gt;1,0,COUNTIF($B$90:$B$105,GI99)+COUNTIF($D$90:$D$105,GI99))+IF(GR99&lt;&gt;1,0,COUNTIF($B$90:$B$105,GK99)+COUNTIF($D$90:$D$105,GK99)),"")</f>
        <v/>
      </c>
      <c r="GV99" s="297"/>
      <c r="GW99" s="280" t="str">
        <f aca="false">IF(GV99="","",VLOOKUP(GV99,Language!$D$5:$E$100,2,0))</f>
        <v/>
      </c>
      <c r="GX99" s="284"/>
      <c r="GY99" s="280" t="str">
        <f aca="false">IF(GX99="","",VLOOKUP(GX99,Language!$D$5:$E$100,2,0))</f>
        <v/>
      </c>
      <c r="GZ99" s="303"/>
      <c r="HA99" s="304"/>
      <c r="HB99" s="305"/>
      <c r="HC99" s="305"/>
      <c r="HD99" s="306" t="n">
        <f aca="false">COUNTIF(GV$90:GV$105,GV99)+COUNTIF(GX$90:GX$105,GV99)</f>
        <v>0</v>
      </c>
      <c r="HE99" s="306" t="n">
        <f aca="false">COUNTIF(GV$90:GV$105,GX99)+COUNTIF(GX$90:GX$105,GX99)</f>
        <v>0</v>
      </c>
      <c r="HF99" s="306"/>
      <c r="HG99" s="302" t="str">
        <f aca="false">IF(OR(GV99&lt;&gt;"",GX99&lt;&gt;""),IF(HD99&lt;&gt;1,0,COUNTIF($B$90:$B$105,GV99)+COUNTIF($D$90:$D$105,GV99))+IF(HE99&lt;&gt;1,0,COUNTIF($B$90:$B$105,GX99)+COUNTIF($D$90:$D$105,GX99)),"")</f>
        <v/>
      </c>
      <c r="HI99" s="297"/>
      <c r="HJ99" s="280" t="str">
        <f aca="false">IF(HI99="","",VLOOKUP(HI99,Language!$D$5:$E$100,2,0))</f>
        <v/>
      </c>
      <c r="HK99" s="284"/>
      <c r="HL99" s="280" t="str">
        <f aca="false">IF(HK99="","",VLOOKUP(HK99,Language!$D$5:$E$100,2,0))</f>
        <v/>
      </c>
      <c r="HM99" s="303"/>
      <c r="HN99" s="304"/>
      <c r="HO99" s="305"/>
      <c r="HP99" s="305"/>
      <c r="HQ99" s="306" t="n">
        <f aca="false">COUNTIF(HI$90:HI$105,HI99)+COUNTIF(HK$90:HK$105,HI99)</f>
        <v>0</v>
      </c>
      <c r="HR99" s="306" t="n">
        <f aca="false">COUNTIF(HI$90:HI$105,HK99)+COUNTIF(HK$90:HK$105,HK99)</f>
        <v>0</v>
      </c>
      <c r="HS99" s="306"/>
      <c r="HT99" s="302" t="str">
        <f aca="false">IF(OR(HI99&lt;&gt;"",HK99&lt;&gt;""),IF(HQ99&lt;&gt;1,0,COUNTIF($B$90:$B$105,HI99)+COUNTIF($D$90:$D$105,HI99))+IF(HR99&lt;&gt;1,0,COUNTIF($B$90:$B$105,HK99)+COUNTIF($D$90:$D$105,HK99)),"")</f>
        <v/>
      </c>
      <c r="HV99" s="297"/>
      <c r="HW99" s="280" t="str">
        <f aca="false">IF(HV99="","",VLOOKUP(HV99,Language!$D$5:$E$100,2,0))</f>
        <v/>
      </c>
      <c r="HX99" s="284"/>
      <c r="HY99" s="280" t="str">
        <f aca="false">IF(HX99="","",VLOOKUP(HX99,Language!$D$5:$E$100,2,0))</f>
        <v/>
      </c>
      <c r="HZ99" s="303"/>
      <c r="IA99" s="304"/>
      <c r="IB99" s="305"/>
      <c r="IC99" s="305"/>
      <c r="ID99" s="306" t="n">
        <f aca="false">COUNTIF(HV$90:HV$105,HV99)+COUNTIF(HX$90:HX$105,HV99)</f>
        <v>0</v>
      </c>
      <c r="IE99" s="306" t="n">
        <f aca="false">COUNTIF(HV$90:HV$105,HX99)+COUNTIF(HX$90:HX$105,HX99)</f>
        <v>0</v>
      </c>
      <c r="IF99" s="306"/>
      <c r="IG99" s="302" t="str">
        <f aca="false">IF(OR(HV99&lt;&gt;"",HX99&lt;&gt;""),IF(ID99&lt;&gt;1,0,COUNTIF($B$90:$B$105,HV99)+COUNTIF($D$90:$D$105,HV99))+IF(IE99&lt;&gt;1,0,COUNTIF($B$90:$B$105,HX99)+COUNTIF($D$90:$D$105,HX99)),"")</f>
        <v/>
      </c>
      <c r="II99" s="297"/>
      <c r="IJ99" s="280" t="str">
        <f aca="false">IF(II99="","",VLOOKUP(II99,Language!$D$5:$E$100,2,0))</f>
        <v/>
      </c>
      <c r="IK99" s="284"/>
      <c r="IL99" s="280" t="str">
        <f aca="false">IF(IK99="","",VLOOKUP(IK99,Language!$D$5:$E$100,2,0))</f>
        <v/>
      </c>
      <c r="IM99" s="303"/>
      <c r="IN99" s="304"/>
      <c r="IO99" s="305"/>
      <c r="IP99" s="305"/>
      <c r="IQ99" s="306" t="n">
        <f aca="false">COUNTIF(II$90:II$105,II99)+COUNTIF(IK$90:IK$105,II99)</f>
        <v>0</v>
      </c>
      <c r="IR99" s="306" t="n">
        <f aca="false">COUNTIF(II$90:II$105,IK99)+COUNTIF(IK$90:IK$105,IK99)</f>
        <v>0</v>
      </c>
      <c r="IS99" s="306"/>
      <c r="IT99" s="302" t="str">
        <f aca="false">IF(OR(II99&lt;&gt;"",IK99&lt;&gt;""),IF(IQ99&lt;&gt;1,0,COUNTIF($B$90:$B$105,II99)+COUNTIF($D$90:$D$105,II99))+IF(IR99&lt;&gt;1,0,COUNTIF($B$90:$B$105,IK99)+COUNTIF($D$90:$D$105,IK99)),"")</f>
        <v/>
      </c>
      <c r="IV99" s="297"/>
      <c r="IW99" s="280" t="str">
        <f aca="false">IF(IV99="","",VLOOKUP(IV99,Language!$D$5:$E$100,2,0))</f>
        <v/>
      </c>
      <c r="IX99" s="284"/>
      <c r="IY99" s="280" t="str">
        <f aca="false">IF(IX99="","",VLOOKUP(IX99,Language!$D$5:$E$100,2,0))</f>
        <v/>
      </c>
      <c r="IZ99" s="303"/>
      <c r="JA99" s="304"/>
      <c r="JB99" s="305"/>
      <c r="JC99" s="305"/>
      <c r="JD99" s="306" t="n">
        <f aca="false">COUNTIF(IV$90:IV$105,IV99)+COUNTIF(IX$90:IX$105,IV99)</f>
        <v>0</v>
      </c>
      <c r="JE99" s="306" t="n">
        <f aca="false">COUNTIF(IV$90:IV$105,IX99)+COUNTIF(IX$90:IX$105,IX99)</f>
        <v>0</v>
      </c>
      <c r="JF99" s="306"/>
      <c r="JG99" s="302" t="str">
        <f aca="false">IF(OR(IV99&lt;&gt;"",IX99&lt;&gt;""),IF(JD99&lt;&gt;1,0,COUNTIF($B$90:$B$105,IV99)+COUNTIF($D$90:$D$105,IV99))+IF(JE99&lt;&gt;1,0,COUNTIF($B$90:$B$105,IX99)+COUNTIF($D$90:$D$105,IX99)),"")</f>
        <v/>
      </c>
      <c r="JI99" s="297"/>
      <c r="JJ99" s="280" t="str">
        <f aca="false">IF(JI99="","",VLOOKUP(JI99,Language!$D$5:$E$100,2,0))</f>
        <v/>
      </c>
      <c r="JK99" s="284"/>
      <c r="JL99" s="280" t="str">
        <f aca="false">IF(JK99="","",VLOOKUP(JK99,Language!$D$5:$E$100,2,0))</f>
        <v/>
      </c>
      <c r="JM99" s="303"/>
      <c r="JN99" s="304"/>
      <c r="JO99" s="305"/>
      <c r="JP99" s="305"/>
      <c r="JQ99" s="306" t="n">
        <f aca="false">COUNTIF(JI$90:JI$105,JI99)+COUNTIF(JK$90:JK$105,JI99)</f>
        <v>0</v>
      </c>
      <c r="JR99" s="306" t="n">
        <f aca="false">COUNTIF(JI$90:JI$105,JK99)+COUNTIF(JK$90:JK$105,JK99)</f>
        <v>0</v>
      </c>
      <c r="JS99" s="306"/>
      <c r="JT99" s="302" t="str">
        <f aca="false">IF(OR(JI99&lt;&gt;"",JK99&lt;&gt;""),IF(JQ99&lt;&gt;1,0,COUNTIF($B$90:$B$105,JI99)+COUNTIF($D$90:$D$105,JI99))+IF(JR99&lt;&gt;1,0,COUNTIF($B$90:$B$105,JK99)+COUNTIF($D$90:$D$105,JK99)),"")</f>
        <v/>
      </c>
      <c r="JV99" s="297"/>
      <c r="JW99" s="280" t="str">
        <f aca="false">IF(JV99="","",VLOOKUP(JV99,Language!$D$5:$E$100,2,0))</f>
        <v/>
      </c>
      <c r="JX99" s="284"/>
      <c r="JY99" s="280" t="str">
        <f aca="false">IF(JX99="","",VLOOKUP(JX99,Language!$D$5:$E$100,2,0))</f>
        <v/>
      </c>
      <c r="JZ99" s="303"/>
      <c r="KA99" s="304"/>
      <c r="KB99" s="305"/>
      <c r="KC99" s="305"/>
      <c r="KD99" s="306" t="n">
        <f aca="false">COUNTIF(JV$90:JV$105,JV99)+COUNTIF(JX$90:JX$105,JV99)</f>
        <v>0</v>
      </c>
      <c r="KE99" s="306" t="n">
        <f aca="false">COUNTIF(JV$90:JV$105,JX99)+COUNTIF(JX$90:JX$105,JX99)</f>
        <v>0</v>
      </c>
      <c r="KF99" s="306"/>
      <c r="KG99" s="302" t="str">
        <f aca="false">IF(OR(JV99&lt;&gt;"",JX99&lt;&gt;""),IF(KD99&lt;&gt;1,0,COUNTIF($B$90:$B$105,JV99)+COUNTIF($D$90:$D$105,JV99))+IF(KE99&lt;&gt;1,0,COUNTIF($B$90:$B$105,JX99)+COUNTIF($D$90:$D$105,JX99)),"")</f>
        <v/>
      </c>
      <c r="KI99" s="297"/>
      <c r="KJ99" s="280" t="str">
        <f aca="false">IF(KI99="","",VLOOKUP(KI99,Language!$D$5:$E$100,2,0))</f>
        <v/>
      </c>
      <c r="KK99" s="284"/>
      <c r="KL99" s="280" t="str">
        <f aca="false">IF(KK99="","",VLOOKUP(KK99,Language!$D$5:$E$100,2,0))</f>
        <v/>
      </c>
      <c r="KM99" s="303"/>
      <c r="KN99" s="304"/>
      <c r="KO99" s="305"/>
      <c r="KP99" s="305"/>
      <c r="KQ99" s="306" t="n">
        <f aca="false">COUNTIF(KI$90:KI$105,KI99)+COUNTIF(KK$90:KK$105,KI99)</f>
        <v>0</v>
      </c>
      <c r="KR99" s="306" t="n">
        <f aca="false">COUNTIF(KI$90:KI$105,KK99)+COUNTIF(KK$90:KK$105,KK99)</f>
        <v>0</v>
      </c>
      <c r="KS99" s="306"/>
      <c r="KT99" s="302" t="str">
        <f aca="false">IF(OR(KI99&lt;&gt;"",KK99&lt;&gt;""),IF(KQ99&lt;&gt;1,0,COUNTIF($B$90:$B$105,KI99)+COUNTIF($D$90:$D$105,KI99))+IF(KR99&lt;&gt;1,0,COUNTIF($B$90:$B$105,KK99)+COUNTIF($D$90:$D$105,KK99)),"")</f>
        <v/>
      </c>
      <c r="KV99" s="297"/>
      <c r="KW99" s="280" t="str">
        <f aca="false">IF(KV99="","",VLOOKUP(KV99,Language!$D$5:$E$100,2,0))</f>
        <v/>
      </c>
      <c r="KX99" s="284"/>
      <c r="KY99" s="280" t="str">
        <f aca="false">IF(KX99="","",VLOOKUP(KX99,Language!$D$5:$E$100,2,0))</f>
        <v/>
      </c>
      <c r="KZ99" s="303"/>
      <c r="LA99" s="304"/>
      <c r="LB99" s="305"/>
      <c r="LC99" s="305"/>
      <c r="LD99" s="306" t="n">
        <f aca="false">COUNTIF(KV$90:KV$105,KV99)+COUNTIF(KX$90:KX$105,KV99)</f>
        <v>0</v>
      </c>
      <c r="LE99" s="306" t="n">
        <f aca="false">COUNTIF(KV$90:KV$105,KX99)+COUNTIF(KX$90:KX$105,KX99)</f>
        <v>0</v>
      </c>
      <c r="LF99" s="306"/>
      <c r="LG99" s="302" t="str">
        <f aca="false">IF(OR(KV99&lt;&gt;"",KX99&lt;&gt;""),IF(LD99&lt;&gt;1,0,COUNTIF($B$90:$B$105,KV99)+COUNTIF($D$90:$D$105,KV99))+IF(LE99&lt;&gt;1,0,COUNTIF($B$90:$B$105,KX99)+COUNTIF($D$90:$D$105,KX99)),"")</f>
        <v/>
      </c>
      <c r="LI99" s="297"/>
      <c r="LJ99" s="280" t="str">
        <f aca="false">IF(LI99="","",VLOOKUP(LI99,Language!$D$5:$E$100,2,0))</f>
        <v/>
      </c>
      <c r="LK99" s="284"/>
      <c r="LL99" s="280" t="str">
        <f aca="false">IF(LK99="","",VLOOKUP(LK99,Language!$D$5:$E$100,2,0))</f>
        <v/>
      </c>
      <c r="LM99" s="303"/>
      <c r="LN99" s="304"/>
      <c r="LO99" s="305"/>
      <c r="LP99" s="305"/>
      <c r="LQ99" s="306" t="n">
        <f aca="false">COUNTIF(LI$90:LI$105,LI99)+COUNTIF(LK$90:LK$105,LI99)</f>
        <v>0</v>
      </c>
      <c r="LR99" s="306" t="n">
        <f aca="false">COUNTIF(LI$90:LI$105,LK99)+COUNTIF(LK$90:LK$105,LK99)</f>
        <v>0</v>
      </c>
      <c r="LS99" s="306"/>
      <c r="LT99" s="302" t="str">
        <f aca="false">IF(OR(LI99&lt;&gt;"",LK99&lt;&gt;""),IF(LQ99&lt;&gt;1,0,COUNTIF($B$90:$B$105,LI99)+COUNTIF($D$90:$D$105,LI99))+IF(LR99&lt;&gt;1,0,COUNTIF($B$90:$B$105,LK99)+COUNTIF($D$90:$D$105,LK99)),"")</f>
        <v/>
      </c>
      <c r="LV99" s="297"/>
      <c r="LW99" s="280" t="str">
        <f aca="false">IF(LV99="","",VLOOKUP(LV99,Language!$D$5:$E$100,2,0))</f>
        <v/>
      </c>
      <c r="LX99" s="284"/>
      <c r="LY99" s="280" t="str">
        <f aca="false">IF(LX99="","",VLOOKUP(LX99,Language!$D$5:$E$100,2,0))</f>
        <v/>
      </c>
      <c r="LZ99" s="303"/>
      <c r="MA99" s="304"/>
      <c r="MB99" s="305"/>
      <c r="MC99" s="305"/>
      <c r="MD99" s="306" t="n">
        <f aca="false">COUNTIF(LV$90:LV$105,LV99)+COUNTIF(LX$90:LX$105,LV99)</f>
        <v>0</v>
      </c>
      <c r="ME99" s="306" t="n">
        <f aca="false">COUNTIF(LV$90:LV$105,LX99)+COUNTIF(LX$90:LX$105,LX99)</f>
        <v>0</v>
      </c>
      <c r="MF99" s="306"/>
      <c r="MG99" s="302" t="str">
        <f aca="false">IF(OR(LV99&lt;&gt;"",LX99&lt;&gt;""),IF(MD99&lt;&gt;1,0,COUNTIF($B$90:$B$105,LV99)+COUNTIF($D$90:$D$105,LV99))+IF(ME99&lt;&gt;1,0,COUNTIF($B$90:$B$105,LX99)+COUNTIF($D$90:$D$105,LX99)),"")</f>
        <v/>
      </c>
    </row>
    <row r="100" s="135" customFormat="true" ht="15.75" hidden="false" customHeight="false" outlineLevel="0" collapsed="false">
      <c r="A100" s="252"/>
      <c r="B100" s="295" t="n">
        <f aca="false">IF(C100="","",INDEX(Groups!$C$7:$C$65,MATCH(C100,Groups!$D$7:$D$65,0)))</f>
        <v>15</v>
      </c>
      <c r="C100" s="280" t="str">
        <f aca="false">'World Cup'!$AF$50</f>
        <v>Mexico</v>
      </c>
      <c r="D100" s="296" t="n">
        <f aca="false">IF(E100="","",INDEX(Groups!$C$7:$C$65,MATCH(E100,Groups!$D$7:$D$65,0)))</f>
        <v>34</v>
      </c>
      <c r="E100" s="280" t="str">
        <f aca="false">'World Cup'!$AG$50</f>
        <v>Ivory Coast</v>
      </c>
      <c r="F100" s="282" t="n">
        <f aca="false">IF(AND('World Cup'!$AF$51&lt;&gt;"",'World Cup'!$AG$51&lt;&gt;""),'World Cup'!$AF$51+IF(AND('World Cup'!$AF$53&lt;&gt;"",'World Cup'!$AG$53&lt;&gt;"",'World Cup'!$AF$51='World Cup'!$AG$51),'World Cup'!$AF$53,0),"")</f>
        <v>1</v>
      </c>
      <c r="G100" s="283" t="n">
        <f aca="false">IF(AND('World Cup'!$AF$51&lt;&gt;"",'World Cup'!$AG$51&lt;&gt;""),'World Cup'!$AG$51+IF(AND('World Cup'!$AF$53&lt;&gt;"",'World Cup'!$AG$53&lt;&gt;"",'World Cup'!$AF$51='World Cup'!$AG$51),'World Cup'!$AG$53,0),"")</f>
        <v>0</v>
      </c>
      <c r="I100" s="297"/>
      <c r="J100" s="280" t="str">
        <f aca="false">IF(I100="","",VLOOKUP(I100,Language!$D$5:$E$100,2,0))</f>
        <v/>
      </c>
      <c r="K100" s="284"/>
      <c r="L100" s="280" t="str">
        <f aca="false">IF(K100="","",VLOOKUP(K100,Language!$D$5:$E$100,2,0))</f>
        <v/>
      </c>
      <c r="M100" s="303"/>
      <c r="N100" s="304"/>
      <c r="O100" s="305"/>
      <c r="P100" s="305"/>
      <c r="Q100" s="306" t="n">
        <f aca="false">COUNTIF(I$90:I$105,I100)+COUNTIF(K$90:K$105,I100)</f>
        <v>0</v>
      </c>
      <c r="R100" s="306" t="n">
        <f aca="false">COUNTIF(I$90:I$105,K100)+COUNTIF(K$90:K$105,K100)</f>
        <v>0</v>
      </c>
      <c r="S100" s="306"/>
      <c r="T100" s="302" t="str">
        <f aca="false">IF(OR(I100&lt;&gt;"",K100&lt;&gt;""),IF(Q100&lt;&gt;1,0,COUNTIF($B$90:$B$105,I100)+COUNTIF($D$90:$D$105,I100))+IF(R100&lt;&gt;1,0,COUNTIF($B$90:$B$105,K100)+COUNTIF($D$90:$D$105,K100)),"")</f>
        <v/>
      </c>
      <c r="V100" s="297"/>
      <c r="W100" s="280" t="str">
        <f aca="false">IF(V100="","",VLOOKUP(V100,Language!$D$5:$E$100,2,0))</f>
        <v/>
      </c>
      <c r="X100" s="284"/>
      <c r="Y100" s="280" t="str">
        <f aca="false">IF(X100="","",VLOOKUP(X100,Language!$D$5:$E$100,2,0))</f>
        <v/>
      </c>
      <c r="Z100" s="303"/>
      <c r="AA100" s="304"/>
      <c r="AB100" s="305"/>
      <c r="AC100" s="305"/>
      <c r="AD100" s="306" t="n">
        <f aca="false">COUNTIF(V$90:V$105,V100)+COUNTIF(X$90:X$105,V100)</f>
        <v>0</v>
      </c>
      <c r="AE100" s="306" t="n">
        <f aca="false">COUNTIF(V$90:V$105,X100)+COUNTIF(X$90:X$105,X100)</f>
        <v>0</v>
      </c>
      <c r="AF100" s="306"/>
      <c r="AG100" s="302" t="str">
        <f aca="false">IF(OR(V100&lt;&gt;"",X100&lt;&gt;""),IF(AD100&lt;&gt;1,0,COUNTIF($B$90:$B$105,V100)+COUNTIF($D$90:$D$105,V100))+IF(AE100&lt;&gt;1,0,COUNTIF($B$90:$B$105,X100)+COUNTIF($D$90:$D$105,X100)),"")</f>
        <v/>
      </c>
      <c r="AI100" s="297"/>
      <c r="AJ100" s="280" t="str">
        <f aca="false">IF(AI100="","",VLOOKUP(AI100,Language!$D$5:$E$100,2,0))</f>
        <v/>
      </c>
      <c r="AK100" s="284"/>
      <c r="AL100" s="280" t="str">
        <f aca="false">IF(AK100="","",VLOOKUP(AK100,Language!$D$5:$E$100,2,0))</f>
        <v/>
      </c>
      <c r="AM100" s="303"/>
      <c r="AN100" s="304"/>
      <c r="AO100" s="305"/>
      <c r="AP100" s="305"/>
      <c r="AQ100" s="306" t="n">
        <f aca="false">COUNTIF(AI$90:AI$105,AI100)+COUNTIF(AK$90:AK$105,AI100)</f>
        <v>0</v>
      </c>
      <c r="AR100" s="306" t="n">
        <f aca="false">COUNTIF(AI$90:AI$105,AK100)+COUNTIF(AK$90:AK$105,AK100)</f>
        <v>0</v>
      </c>
      <c r="AS100" s="306"/>
      <c r="AT100" s="302" t="str">
        <f aca="false">IF(OR(AI100&lt;&gt;"",AK100&lt;&gt;""),IF(AQ100&lt;&gt;1,0,COUNTIF($B$90:$B$105,AI100)+COUNTIF($D$90:$D$105,AI100))+IF(AR100&lt;&gt;1,0,COUNTIF($B$90:$B$105,AK100)+COUNTIF($D$90:$D$105,AK100)),"")</f>
        <v/>
      </c>
      <c r="AV100" s="297"/>
      <c r="AW100" s="280" t="str">
        <f aca="false">IF(AV100="","",VLOOKUP(AV100,Language!$D$5:$E$100,2,0))</f>
        <v/>
      </c>
      <c r="AX100" s="284"/>
      <c r="AY100" s="280" t="str">
        <f aca="false">IF(AX100="","",VLOOKUP(AX100,Language!$D$5:$E$100,2,0))</f>
        <v/>
      </c>
      <c r="AZ100" s="303"/>
      <c r="BA100" s="304"/>
      <c r="BB100" s="305"/>
      <c r="BC100" s="305"/>
      <c r="BD100" s="306" t="n">
        <f aca="false">COUNTIF(AV$90:AV$105,AV100)+COUNTIF(AX$90:AX$105,AV100)</f>
        <v>0</v>
      </c>
      <c r="BE100" s="306" t="n">
        <f aca="false">COUNTIF(AV$90:AV$105,AX100)+COUNTIF(AX$90:AX$105,AX100)</f>
        <v>0</v>
      </c>
      <c r="BF100" s="306"/>
      <c r="BG100" s="302" t="str">
        <f aca="false">IF(OR(AV100&lt;&gt;"",AX100&lt;&gt;""),IF(BD100&lt;&gt;1,0,COUNTIF($B$90:$B$105,AV100)+COUNTIF($D$90:$D$105,AV100))+IF(BE100&lt;&gt;1,0,COUNTIF($B$90:$B$105,AX100)+COUNTIF($D$90:$D$105,AX100)),"")</f>
        <v/>
      </c>
      <c r="BI100" s="297"/>
      <c r="BJ100" s="280" t="str">
        <f aca="false">IF(BI100="","",VLOOKUP(BI100,Language!$D$5:$E$100,2,0))</f>
        <v/>
      </c>
      <c r="BK100" s="284"/>
      <c r="BL100" s="280" t="str">
        <f aca="false">IF(BK100="","",VLOOKUP(BK100,Language!$D$5:$E$100,2,0))</f>
        <v/>
      </c>
      <c r="BM100" s="303"/>
      <c r="BN100" s="304"/>
      <c r="BO100" s="305"/>
      <c r="BP100" s="305"/>
      <c r="BQ100" s="306" t="n">
        <f aca="false">COUNTIF(BI$90:BI$105,BI100)+COUNTIF(BK$90:BK$105,BI100)</f>
        <v>0</v>
      </c>
      <c r="BR100" s="306" t="n">
        <f aca="false">COUNTIF(BI$90:BI$105,BK100)+COUNTIF(BK$90:BK$105,BK100)</f>
        <v>0</v>
      </c>
      <c r="BS100" s="306"/>
      <c r="BT100" s="302" t="str">
        <f aca="false">IF(OR(BI100&lt;&gt;"",BK100&lt;&gt;""),IF(BQ100&lt;&gt;1,0,COUNTIF($B$90:$B$105,BI100)+COUNTIF($D$90:$D$105,BI100))+IF(BR100&lt;&gt;1,0,COUNTIF($B$90:$B$105,BK100)+COUNTIF($D$90:$D$105,BK100)),"")</f>
        <v/>
      </c>
      <c r="BV100" s="297"/>
      <c r="BW100" s="280" t="str">
        <f aca="false">IF(BV100="","",VLOOKUP(BV100,Language!$D$5:$E$100,2,0))</f>
        <v/>
      </c>
      <c r="BX100" s="284"/>
      <c r="BY100" s="280" t="str">
        <f aca="false">IF(BX100="","",VLOOKUP(BX100,Language!$D$5:$E$100,2,0))</f>
        <v/>
      </c>
      <c r="BZ100" s="303"/>
      <c r="CA100" s="304"/>
      <c r="CB100" s="305"/>
      <c r="CC100" s="305"/>
      <c r="CD100" s="306" t="n">
        <f aca="false">COUNTIF(BV$90:BV$105,BV100)+COUNTIF(BX$90:BX$105,BV100)</f>
        <v>0</v>
      </c>
      <c r="CE100" s="306" t="n">
        <f aca="false">COUNTIF(BV$90:BV$105,BX100)+COUNTIF(BX$90:BX$105,BX100)</f>
        <v>0</v>
      </c>
      <c r="CF100" s="306"/>
      <c r="CG100" s="302" t="str">
        <f aca="false">IF(OR(BV100&lt;&gt;"",BX100&lt;&gt;""),IF(CD100&lt;&gt;1,0,COUNTIF($B$90:$B$105,BV100)+COUNTIF($D$90:$D$105,BV100))+IF(CE100&lt;&gt;1,0,COUNTIF($B$90:$B$105,BX100)+COUNTIF($D$90:$D$105,BX100)),"")</f>
        <v/>
      </c>
      <c r="CI100" s="297"/>
      <c r="CJ100" s="280" t="str">
        <f aca="false">IF(CI100="","",VLOOKUP(CI100,Language!$D$5:$E$100,2,0))</f>
        <v/>
      </c>
      <c r="CK100" s="284"/>
      <c r="CL100" s="280" t="str">
        <f aca="false">IF(CK100="","",VLOOKUP(CK100,Language!$D$5:$E$100,2,0))</f>
        <v/>
      </c>
      <c r="CM100" s="303"/>
      <c r="CN100" s="304"/>
      <c r="CO100" s="305"/>
      <c r="CP100" s="305"/>
      <c r="CQ100" s="306" t="n">
        <f aca="false">COUNTIF(CI$90:CI$105,CI100)+COUNTIF(CK$90:CK$105,CI100)</f>
        <v>0</v>
      </c>
      <c r="CR100" s="306" t="n">
        <f aca="false">COUNTIF(CI$90:CI$105,CK100)+COUNTIF(CK$90:CK$105,CK100)</f>
        <v>0</v>
      </c>
      <c r="CS100" s="306"/>
      <c r="CT100" s="302" t="str">
        <f aca="false">IF(OR(CI100&lt;&gt;"",CK100&lt;&gt;""),IF(CQ100&lt;&gt;1,0,COUNTIF($B$90:$B$105,CI100)+COUNTIF($D$90:$D$105,CI100))+IF(CR100&lt;&gt;1,0,COUNTIF($B$90:$B$105,CK100)+COUNTIF($D$90:$D$105,CK100)),"")</f>
        <v/>
      </c>
      <c r="CV100" s="297"/>
      <c r="CW100" s="280" t="str">
        <f aca="false">IF(CV100="","",VLOOKUP(CV100,Language!$D$5:$E$100,2,0))</f>
        <v/>
      </c>
      <c r="CX100" s="284"/>
      <c r="CY100" s="280" t="str">
        <f aca="false">IF(CX100="","",VLOOKUP(CX100,Language!$D$5:$E$100,2,0))</f>
        <v/>
      </c>
      <c r="CZ100" s="303"/>
      <c r="DA100" s="304"/>
      <c r="DB100" s="305"/>
      <c r="DC100" s="305"/>
      <c r="DD100" s="306" t="n">
        <f aca="false">COUNTIF(CV$90:CV$105,CV100)+COUNTIF(CX$90:CX$105,CV100)</f>
        <v>0</v>
      </c>
      <c r="DE100" s="306" t="n">
        <f aca="false">COUNTIF(CV$90:CV$105,CX100)+COUNTIF(CX$90:CX$105,CX100)</f>
        <v>0</v>
      </c>
      <c r="DF100" s="306"/>
      <c r="DG100" s="302" t="str">
        <f aca="false">IF(OR(CV100&lt;&gt;"",CX100&lt;&gt;""),IF(DD100&lt;&gt;1,0,COUNTIF($B$90:$B$105,CV100)+COUNTIF($D$90:$D$105,CV100))+IF(DE100&lt;&gt;1,0,COUNTIF($B$90:$B$105,CX100)+COUNTIF($D$90:$D$105,CX100)),"")</f>
        <v/>
      </c>
      <c r="DI100" s="297"/>
      <c r="DJ100" s="280" t="str">
        <f aca="false">IF(DI100="","",VLOOKUP(DI100,Language!$D$5:$E$100,2,0))</f>
        <v/>
      </c>
      <c r="DK100" s="284"/>
      <c r="DL100" s="280" t="str">
        <f aca="false">IF(DK100="","",VLOOKUP(DK100,Language!$D$5:$E$100,2,0))</f>
        <v/>
      </c>
      <c r="DM100" s="303"/>
      <c r="DN100" s="304"/>
      <c r="DO100" s="305"/>
      <c r="DP100" s="305"/>
      <c r="DQ100" s="306" t="n">
        <f aca="false">COUNTIF(DI$90:DI$105,DI100)+COUNTIF(DK$90:DK$105,DI100)</f>
        <v>0</v>
      </c>
      <c r="DR100" s="306" t="n">
        <f aca="false">COUNTIF(DI$90:DI$105,DK100)+COUNTIF(DK$90:DK$105,DK100)</f>
        <v>0</v>
      </c>
      <c r="DS100" s="306"/>
      <c r="DT100" s="302" t="str">
        <f aca="false">IF(OR(DI100&lt;&gt;"",DK100&lt;&gt;""),IF(DQ100&lt;&gt;1,0,COUNTIF($B$90:$B$105,DI100)+COUNTIF($D$90:$D$105,DI100))+IF(DR100&lt;&gt;1,0,COUNTIF($B$90:$B$105,DK100)+COUNTIF($D$90:$D$105,DK100)),"")</f>
        <v/>
      </c>
      <c r="DV100" s="297"/>
      <c r="DW100" s="280" t="str">
        <f aca="false">IF(DV100="","",VLOOKUP(DV100,Language!$D$5:$E$100,2,0))</f>
        <v/>
      </c>
      <c r="DX100" s="284"/>
      <c r="DY100" s="280" t="str">
        <f aca="false">IF(DX100="","",VLOOKUP(DX100,Language!$D$5:$E$100,2,0))</f>
        <v/>
      </c>
      <c r="DZ100" s="303"/>
      <c r="EA100" s="304"/>
      <c r="EB100" s="305"/>
      <c r="EC100" s="305"/>
      <c r="ED100" s="306" t="n">
        <f aca="false">COUNTIF(DV$90:DV$105,DV100)+COUNTIF(DX$90:DX$105,DV100)</f>
        <v>0</v>
      </c>
      <c r="EE100" s="306" t="n">
        <f aca="false">COUNTIF(DV$90:DV$105,DX100)+COUNTIF(DX$90:DX$105,DX100)</f>
        <v>0</v>
      </c>
      <c r="EF100" s="306"/>
      <c r="EG100" s="302" t="str">
        <f aca="false">IF(OR(DV100&lt;&gt;"",DX100&lt;&gt;""),IF(ED100&lt;&gt;1,0,COUNTIF($B$90:$B$105,DV100)+COUNTIF($D$90:$D$105,DV100))+IF(EE100&lt;&gt;1,0,COUNTIF($B$90:$B$105,DX100)+COUNTIF($D$90:$D$105,DX100)),"")</f>
        <v/>
      </c>
      <c r="EI100" s="297"/>
      <c r="EJ100" s="280" t="str">
        <f aca="false">IF(EI100="","",VLOOKUP(EI100,Language!$D$5:$E$100,2,0))</f>
        <v/>
      </c>
      <c r="EK100" s="284"/>
      <c r="EL100" s="280" t="str">
        <f aca="false">IF(EK100="","",VLOOKUP(EK100,Language!$D$5:$E$100,2,0))</f>
        <v/>
      </c>
      <c r="EM100" s="303"/>
      <c r="EN100" s="304"/>
      <c r="EO100" s="305"/>
      <c r="EP100" s="305"/>
      <c r="EQ100" s="306" t="n">
        <f aca="false">COUNTIF(EI$90:EI$105,EI100)+COUNTIF(EK$90:EK$105,EI100)</f>
        <v>0</v>
      </c>
      <c r="ER100" s="306" t="n">
        <f aca="false">COUNTIF(EI$90:EI$105,EK100)+COUNTIF(EK$90:EK$105,EK100)</f>
        <v>0</v>
      </c>
      <c r="ES100" s="306"/>
      <c r="ET100" s="302" t="str">
        <f aca="false">IF(OR(EI100&lt;&gt;"",EK100&lt;&gt;""),IF(EQ100&lt;&gt;1,0,COUNTIF($B$90:$B$105,EI100)+COUNTIF($D$90:$D$105,EI100))+IF(ER100&lt;&gt;1,0,COUNTIF($B$90:$B$105,EK100)+COUNTIF($D$90:$D$105,EK100)),"")</f>
        <v/>
      </c>
      <c r="EV100" s="297"/>
      <c r="EW100" s="280" t="str">
        <f aca="false">IF(EV100="","",VLOOKUP(EV100,Language!$D$5:$E$100,2,0))</f>
        <v/>
      </c>
      <c r="EX100" s="284"/>
      <c r="EY100" s="280" t="str">
        <f aca="false">IF(EX100="","",VLOOKUP(EX100,Language!$D$5:$E$100,2,0))</f>
        <v/>
      </c>
      <c r="EZ100" s="303"/>
      <c r="FA100" s="304"/>
      <c r="FB100" s="305"/>
      <c r="FC100" s="305"/>
      <c r="FD100" s="306" t="n">
        <f aca="false">COUNTIF(EV$90:EV$105,EV100)+COUNTIF(EX$90:EX$105,EV100)</f>
        <v>0</v>
      </c>
      <c r="FE100" s="306" t="n">
        <f aca="false">COUNTIF(EV$90:EV$105,EX100)+COUNTIF(EX$90:EX$105,EX100)</f>
        <v>0</v>
      </c>
      <c r="FF100" s="306"/>
      <c r="FG100" s="302" t="str">
        <f aca="false">IF(OR(EV100&lt;&gt;"",EX100&lt;&gt;""),IF(FD100&lt;&gt;1,0,COUNTIF($B$90:$B$105,EV100)+COUNTIF($D$90:$D$105,EV100))+IF(FE100&lt;&gt;1,0,COUNTIF($B$90:$B$105,EX100)+COUNTIF($D$90:$D$105,EX100)),"")</f>
        <v/>
      </c>
      <c r="FI100" s="297"/>
      <c r="FJ100" s="280" t="str">
        <f aca="false">IF(FI100="","",VLOOKUP(FI100,Language!$D$5:$E$100,2,0))</f>
        <v/>
      </c>
      <c r="FK100" s="284"/>
      <c r="FL100" s="280" t="str">
        <f aca="false">IF(FK100="","",VLOOKUP(FK100,Language!$D$5:$E$100,2,0))</f>
        <v/>
      </c>
      <c r="FM100" s="303"/>
      <c r="FN100" s="304"/>
      <c r="FO100" s="305"/>
      <c r="FP100" s="305"/>
      <c r="FQ100" s="306" t="n">
        <f aca="false">COUNTIF(FI$90:FI$105,FI100)+COUNTIF(FK$90:FK$105,FI100)</f>
        <v>0</v>
      </c>
      <c r="FR100" s="306" t="n">
        <f aca="false">COUNTIF(FI$90:FI$105,FK100)+COUNTIF(FK$90:FK$105,FK100)</f>
        <v>0</v>
      </c>
      <c r="FS100" s="306"/>
      <c r="FT100" s="302" t="str">
        <f aca="false">IF(OR(FI100&lt;&gt;"",FK100&lt;&gt;""),IF(FQ100&lt;&gt;1,0,COUNTIF($B$90:$B$105,FI100)+COUNTIF($D$90:$D$105,FI100))+IF(FR100&lt;&gt;1,0,COUNTIF($B$90:$B$105,FK100)+COUNTIF($D$90:$D$105,FK100)),"")</f>
        <v/>
      </c>
      <c r="FV100" s="297"/>
      <c r="FW100" s="280" t="str">
        <f aca="false">IF(FV100="","",VLOOKUP(FV100,Language!$D$5:$E$100,2,0))</f>
        <v/>
      </c>
      <c r="FX100" s="284"/>
      <c r="FY100" s="280" t="str">
        <f aca="false">IF(FX100="","",VLOOKUP(FX100,Language!$D$5:$E$100,2,0))</f>
        <v/>
      </c>
      <c r="FZ100" s="303"/>
      <c r="GA100" s="304"/>
      <c r="GB100" s="305"/>
      <c r="GC100" s="305"/>
      <c r="GD100" s="306" t="n">
        <f aca="false">COUNTIF(FV$90:FV$105,FV100)+COUNTIF(FX$90:FX$105,FV100)</f>
        <v>0</v>
      </c>
      <c r="GE100" s="306" t="n">
        <f aca="false">COUNTIF(FV$90:FV$105,FX100)+COUNTIF(FX$90:FX$105,FX100)</f>
        <v>0</v>
      </c>
      <c r="GF100" s="306"/>
      <c r="GG100" s="302" t="str">
        <f aca="false">IF(OR(FV100&lt;&gt;"",FX100&lt;&gt;""),IF(GD100&lt;&gt;1,0,COUNTIF($B$90:$B$105,FV100)+COUNTIF($D$90:$D$105,FV100))+IF(GE100&lt;&gt;1,0,COUNTIF($B$90:$B$105,FX100)+COUNTIF($D$90:$D$105,FX100)),"")</f>
        <v/>
      </c>
      <c r="GI100" s="297"/>
      <c r="GJ100" s="280" t="str">
        <f aca="false">IF(GI100="","",VLOOKUP(GI100,Language!$D$5:$E$100,2,0))</f>
        <v/>
      </c>
      <c r="GK100" s="284"/>
      <c r="GL100" s="280" t="str">
        <f aca="false">IF(GK100="","",VLOOKUP(GK100,Language!$D$5:$E$100,2,0))</f>
        <v/>
      </c>
      <c r="GM100" s="303"/>
      <c r="GN100" s="304"/>
      <c r="GO100" s="305"/>
      <c r="GP100" s="305"/>
      <c r="GQ100" s="306" t="n">
        <f aca="false">COUNTIF(GI$90:GI$105,GI100)+COUNTIF(GK$90:GK$105,GI100)</f>
        <v>0</v>
      </c>
      <c r="GR100" s="306" t="n">
        <f aca="false">COUNTIF(GI$90:GI$105,GK100)+COUNTIF(GK$90:GK$105,GK100)</f>
        <v>0</v>
      </c>
      <c r="GS100" s="306"/>
      <c r="GT100" s="302" t="str">
        <f aca="false">IF(OR(GI100&lt;&gt;"",GK100&lt;&gt;""),IF(GQ100&lt;&gt;1,0,COUNTIF($B$90:$B$105,GI100)+COUNTIF($D$90:$D$105,GI100))+IF(GR100&lt;&gt;1,0,COUNTIF($B$90:$B$105,GK100)+COUNTIF($D$90:$D$105,GK100)),"")</f>
        <v/>
      </c>
      <c r="GV100" s="297"/>
      <c r="GW100" s="280" t="str">
        <f aca="false">IF(GV100="","",VLOOKUP(GV100,Language!$D$5:$E$100,2,0))</f>
        <v/>
      </c>
      <c r="GX100" s="284"/>
      <c r="GY100" s="280" t="str">
        <f aca="false">IF(GX100="","",VLOOKUP(GX100,Language!$D$5:$E$100,2,0))</f>
        <v/>
      </c>
      <c r="GZ100" s="303"/>
      <c r="HA100" s="304"/>
      <c r="HB100" s="305"/>
      <c r="HC100" s="305"/>
      <c r="HD100" s="306" t="n">
        <f aca="false">COUNTIF(GV$90:GV$105,GV100)+COUNTIF(GX$90:GX$105,GV100)</f>
        <v>0</v>
      </c>
      <c r="HE100" s="306" t="n">
        <f aca="false">COUNTIF(GV$90:GV$105,GX100)+COUNTIF(GX$90:GX$105,GX100)</f>
        <v>0</v>
      </c>
      <c r="HF100" s="306"/>
      <c r="HG100" s="302" t="str">
        <f aca="false">IF(OR(GV100&lt;&gt;"",GX100&lt;&gt;""),IF(HD100&lt;&gt;1,0,COUNTIF($B$90:$B$105,GV100)+COUNTIF($D$90:$D$105,GV100))+IF(HE100&lt;&gt;1,0,COUNTIF($B$90:$B$105,GX100)+COUNTIF($D$90:$D$105,GX100)),"")</f>
        <v/>
      </c>
      <c r="HI100" s="297"/>
      <c r="HJ100" s="280" t="str">
        <f aca="false">IF(HI100="","",VLOOKUP(HI100,Language!$D$5:$E$100,2,0))</f>
        <v/>
      </c>
      <c r="HK100" s="284"/>
      <c r="HL100" s="280" t="str">
        <f aca="false">IF(HK100="","",VLOOKUP(HK100,Language!$D$5:$E$100,2,0))</f>
        <v/>
      </c>
      <c r="HM100" s="303"/>
      <c r="HN100" s="304"/>
      <c r="HO100" s="305"/>
      <c r="HP100" s="305"/>
      <c r="HQ100" s="306" t="n">
        <f aca="false">COUNTIF(HI$90:HI$105,HI100)+COUNTIF(HK$90:HK$105,HI100)</f>
        <v>0</v>
      </c>
      <c r="HR100" s="306" t="n">
        <f aca="false">COUNTIF(HI$90:HI$105,HK100)+COUNTIF(HK$90:HK$105,HK100)</f>
        <v>0</v>
      </c>
      <c r="HS100" s="306"/>
      <c r="HT100" s="302" t="str">
        <f aca="false">IF(OR(HI100&lt;&gt;"",HK100&lt;&gt;""),IF(HQ100&lt;&gt;1,0,COUNTIF($B$90:$B$105,HI100)+COUNTIF($D$90:$D$105,HI100))+IF(HR100&lt;&gt;1,0,COUNTIF($B$90:$B$105,HK100)+COUNTIF($D$90:$D$105,HK100)),"")</f>
        <v/>
      </c>
      <c r="HV100" s="297"/>
      <c r="HW100" s="280" t="str">
        <f aca="false">IF(HV100="","",VLOOKUP(HV100,Language!$D$5:$E$100,2,0))</f>
        <v/>
      </c>
      <c r="HX100" s="284"/>
      <c r="HY100" s="280" t="str">
        <f aca="false">IF(HX100="","",VLOOKUP(HX100,Language!$D$5:$E$100,2,0))</f>
        <v/>
      </c>
      <c r="HZ100" s="303"/>
      <c r="IA100" s="304"/>
      <c r="IB100" s="305"/>
      <c r="IC100" s="305"/>
      <c r="ID100" s="306" t="n">
        <f aca="false">COUNTIF(HV$90:HV$105,HV100)+COUNTIF(HX$90:HX$105,HV100)</f>
        <v>0</v>
      </c>
      <c r="IE100" s="306" t="n">
        <f aca="false">COUNTIF(HV$90:HV$105,HX100)+COUNTIF(HX$90:HX$105,HX100)</f>
        <v>0</v>
      </c>
      <c r="IF100" s="306"/>
      <c r="IG100" s="302" t="str">
        <f aca="false">IF(OR(HV100&lt;&gt;"",HX100&lt;&gt;""),IF(ID100&lt;&gt;1,0,COUNTIF($B$90:$B$105,HV100)+COUNTIF($D$90:$D$105,HV100))+IF(IE100&lt;&gt;1,0,COUNTIF($B$90:$B$105,HX100)+COUNTIF($D$90:$D$105,HX100)),"")</f>
        <v/>
      </c>
      <c r="II100" s="297"/>
      <c r="IJ100" s="280" t="str">
        <f aca="false">IF(II100="","",VLOOKUP(II100,Language!$D$5:$E$100,2,0))</f>
        <v/>
      </c>
      <c r="IK100" s="284"/>
      <c r="IL100" s="280" t="str">
        <f aca="false">IF(IK100="","",VLOOKUP(IK100,Language!$D$5:$E$100,2,0))</f>
        <v/>
      </c>
      <c r="IM100" s="303"/>
      <c r="IN100" s="304"/>
      <c r="IO100" s="305"/>
      <c r="IP100" s="305"/>
      <c r="IQ100" s="306" t="n">
        <f aca="false">COUNTIF(II$90:II$105,II100)+COUNTIF(IK$90:IK$105,II100)</f>
        <v>0</v>
      </c>
      <c r="IR100" s="306" t="n">
        <f aca="false">COUNTIF(II$90:II$105,IK100)+COUNTIF(IK$90:IK$105,IK100)</f>
        <v>0</v>
      </c>
      <c r="IS100" s="306"/>
      <c r="IT100" s="302" t="str">
        <f aca="false">IF(OR(II100&lt;&gt;"",IK100&lt;&gt;""),IF(IQ100&lt;&gt;1,0,COUNTIF($B$90:$B$105,II100)+COUNTIF($D$90:$D$105,II100))+IF(IR100&lt;&gt;1,0,COUNTIF($B$90:$B$105,IK100)+COUNTIF($D$90:$D$105,IK100)),"")</f>
        <v/>
      </c>
      <c r="IV100" s="297"/>
      <c r="IW100" s="280" t="str">
        <f aca="false">IF(IV100="","",VLOOKUP(IV100,Language!$D$5:$E$100,2,0))</f>
        <v/>
      </c>
      <c r="IX100" s="284"/>
      <c r="IY100" s="280" t="str">
        <f aca="false">IF(IX100="","",VLOOKUP(IX100,Language!$D$5:$E$100,2,0))</f>
        <v/>
      </c>
      <c r="IZ100" s="303"/>
      <c r="JA100" s="304"/>
      <c r="JB100" s="305"/>
      <c r="JC100" s="305"/>
      <c r="JD100" s="306" t="n">
        <f aca="false">COUNTIF(IV$90:IV$105,IV100)+COUNTIF(IX$90:IX$105,IV100)</f>
        <v>0</v>
      </c>
      <c r="JE100" s="306" t="n">
        <f aca="false">COUNTIF(IV$90:IV$105,IX100)+COUNTIF(IX$90:IX$105,IX100)</f>
        <v>0</v>
      </c>
      <c r="JF100" s="306"/>
      <c r="JG100" s="302" t="str">
        <f aca="false">IF(OR(IV100&lt;&gt;"",IX100&lt;&gt;""),IF(JD100&lt;&gt;1,0,COUNTIF($B$90:$B$105,IV100)+COUNTIF($D$90:$D$105,IV100))+IF(JE100&lt;&gt;1,0,COUNTIF($B$90:$B$105,IX100)+COUNTIF($D$90:$D$105,IX100)),"")</f>
        <v/>
      </c>
      <c r="JI100" s="297"/>
      <c r="JJ100" s="280" t="str">
        <f aca="false">IF(JI100="","",VLOOKUP(JI100,Language!$D$5:$E$100,2,0))</f>
        <v/>
      </c>
      <c r="JK100" s="284"/>
      <c r="JL100" s="280" t="str">
        <f aca="false">IF(JK100="","",VLOOKUP(JK100,Language!$D$5:$E$100,2,0))</f>
        <v/>
      </c>
      <c r="JM100" s="303"/>
      <c r="JN100" s="304"/>
      <c r="JO100" s="305"/>
      <c r="JP100" s="305"/>
      <c r="JQ100" s="306" t="n">
        <f aca="false">COUNTIF(JI$90:JI$105,JI100)+COUNTIF(JK$90:JK$105,JI100)</f>
        <v>0</v>
      </c>
      <c r="JR100" s="306" t="n">
        <f aca="false">COUNTIF(JI$90:JI$105,JK100)+COUNTIF(JK$90:JK$105,JK100)</f>
        <v>0</v>
      </c>
      <c r="JS100" s="306"/>
      <c r="JT100" s="302" t="str">
        <f aca="false">IF(OR(JI100&lt;&gt;"",JK100&lt;&gt;""),IF(JQ100&lt;&gt;1,0,COUNTIF($B$90:$B$105,JI100)+COUNTIF($D$90:$D$105,JI100))+IF(JR100&lt;&gt;1,0,COUNTIF($B$90:$B$105,JK100)+COUNTIF($D$90:$D$105,JK100)),"")</f>
        <v/>
      </c>
      <c r="JV100" s="297"/>
      <c r="JW100" s="280" t="str">
        <f aca="false">IF(JV100="","",VLOOKUP(JV100,Language!$D$5:$E$100,2,0))</f>
        <v/>
      </c>
      <c r="JX100" s="284"/>
      <c r="JY100" s="280" t="str">
        <f aca="false">IF(JX100="","",VLOOKUP(JX100,Language!$D$5:$E$100,2,0))</f>
        <v/>
      </c>
      <c r="JZ100" s="303"/>
      <c r="KA100" s="304"/>
      <c r="KB100" s="305"/>
      <c r="KC100" s="305"/>
      <c r="KD100" s="306" t="n">
        <f aca="false">COUNTIF(JV$90:JV$105,JV100)+COUNTIF(JX$90:JX$105,JV100)</f>
        <v>0</v>
      </c>
      <c r="KE100" s="306" t="n">
        <f aca="false">COUNTIF(JV$90:JV$105,JX100)+COUNTIF(JX$90:JX$105,JX100)</f>
        <v>0</v>
      </c>
      <c r="KF100" s="306"/>
      <c r="KG100" s="302" t="str">
        <f aca="false">IF(OR(JV100&lt;&gt;"",JX100&lt;&gt;""),IF(KD100&lt;&gt;1,0,COUNTIF($B$90:$B$105,JV100)+COUNTIF($D$90:$D$105,JV100))+IF(KE100&lt;&gt;1,0,COUNTIF($B$90:$B$105,JX100)+COUNTIF($D$90:$D$105,JX100)),"")</f>
        <v/>
      </c>
      <c r="KI100" s="297"/>
      <c r="KJ100" s="280" t="str">
        <f aca="false">IF(KI100="","",VLOOKUP(KI100,Language!$D$5:$E$100,2,0))</f>
        <v/>
      </c>
      <c r="KK100" s="284"/>
      <c r="KL100" s="280" t="str">
        <f aca="false">IF(KK100="","",VLOOKUP(KK100,Language!$D$5:$E$100,2,0))</f>
        <v/>
      </c>
      <c r="KM100" s="303"/>
      <c r="KN100" s="304"/>
      <c r="KO100" s="305"/>
      <c r="KP100" s="305"/>
      <c r="KQ100" s="306" t="n">
        <f aca="false">COUNTIF(KI$90:KI$105,KI100)+COUNTIF(KK$90:KK$105,KI100)</f>
        <v>0</v>
      </c>
      <c r="KR100" s="306" t="n">
        <f aca="false">COUNTIF(KI$90:KI$105,KK100)+COUNTIF(KK$90:KK$105,KK100)</f>
        <v>0</v>
      </c>
      <c r="KS100" s="306"/>
      <c r="KT100" s="302" t="str">
        <f aca="false">IF(OR(KI100&lt;&gt;"",KK100&lt;&gt;""),IF(KQ100&lt;&gt;1,0,COUNTIF($B$90:$B$105,KI100)+COUNTIF($D$90:$D$105,KI100))+IF(KR100&lt;&gt;1,0,COUNTIF($B$90:$B$105,KK100)+COUNTIF($D$90:$D$105,KK100)),"")</f>
        <v/>
      </c>
      <c r="KV100" s="297"/>
      <c r="KW100" s="280" t="str">
        <f aca="false">IF(KV100="","",VLOOKUP(KV100,Language!$D$5:$E$100,2,0))</f>
        <v/>
      </c>
      <c r="KX100" s="284"/>
      <c r="KY100" s="280" t="str">
        <f aca="false">IF(KX100="","",VLOOKUP(KX100,Language!$D$5:$E$100,2,0))</f>
        <v/>
      </c>
      <c r="KZ100" s="303"/>
      <c r="LA100" s="304"/>
      <c r="LB100" s="305"/>
      <c r="LC100" s="305"/>
      <c r="LD100" s="306" t="n">
        <f aca="false">COUNTIF(KV$90:KV$105,KV100)+COUNTIF(KX$90:KX$105,KV100)</f>
        <v>0</v>
      </c>
      <c r="LE100" s="306" t="n">
        <f aca="false">COUNTIF(KV$90:KV$105,KX100)+COUNTIF(KX$90:KX$105,KX100)</f>
        <v>0</v>
      </c>
      <c r="LF100" s="306"/>
      <c r="LG100" s="302" t="str">
        <f aca="false">IF(OR(KV100&lt;&gt;"",KX100&lt;&gt;""),IF(LD100&lt;&gt;1,0,COUNTIF($B$90:$B$105,KV100)+COUNTIF($D$90:$D$105,KV100))+IF(LE100&lt;&gt;1,0,COUNTIF($B$90:$B$105,KX100)+COUNTIF($D$90:$D$105,KX100)),"")</f>
        <v/>
      </c>
      <c r="LI100" s="297"/>
      <c r="LJ100" s="280" t="str">
        <f aca="false">IF(LI100="","",VLOOKUP(LI100,Language!$D$5:$E$100,2,0))</f>
        <v/>
      </c>
      <c r="LK100" s="284"/>
      <c r="LL100" s="280" t="str">
        <f aca="false">IF(LK100="","",VLOOKUP(LK100,Language!$D$5:$E$100,2,0))</f>
        <v/>
      </c>
      <c r="LM100" s="303"/>
      <c r="LN100" s="304"/>
      <c r="LO100" s="305"/>
      <c r="LP100" s="305"/>
      <c r="LQ100" s="306" t="n">
        <f aca="false">COUNTIF(LI$90:LI$105,LI100)+COUNTIF(LK$90:LK$105,LI100)</f>
        <v>0</v>
      </c>
      <c r="LR100" s="306" t="n">
        <f aca="false">COUNTIF(LI$90:LI$105,LK100)+COUNTIF(LK$90:LK$105,LK100)</f>
        <v>0</v>
      </c>
      <c r="LS100" s="306"/>
      <c r="LT100" s="302" t="str">
        <f aca="false">IF(OR(LI100&lt;&gt;"",LK100&lt;&gt;""),IF(LQ100&lt;&gt;1,0,COUNTIF($B$90:$B$105,LI100)+COUNTIF($D$90:$D$105,LI100))+IF(LR100&lt;&gt;1,0,COUNTIF($B$90:$B$105,LK100)+COUNTIF($D$90:$D$105,LK100)),"")</f>
        <v/>
      </c>
      <c r="LV100" s="297"/>
      <c r="LW100" s="280" t="str">
        <f aca="false">IF(LV100="","",VLOOKUP(LV100,Language!$D$5:$E$100,2,0))</f>
        <v/>
      </c>
      <c r="LX100" s="284"/>
      <c r="LY100" s="280" t="str">
        <f aca="false">IF(LX100="","",VLOOKUP(LX100,Language!$D$5:$E$100,2,0))</f>
        <v/>
      </c>
      <c r="LZ100" s="303"/>
      <c r="MA100" s="304"/>
      <c r="MB100" s="305"/>
      <c r="MC100" s="305"/>
      <c r="MD100" s="306" t="n">
        <f aca="false">COUNTIF(LV$90:LV$105,LV100)+COUNTIF(LX$90:LX$105,LV100)</f>
        <v>0</v>
      </c>
      <c r="ME100" s="306" t="n">
        <f aca="false">COUNTIF(LV$90:LV$105,LX100)+COUNTIF(LX$90:LX$105,LX100)</f>
        <v>0</v>
      </c>
      <c r="MF100" s="306"/>
      <c r="MG100" s="302" t="str">
        <f aca="false">IF(OR(LV100&lt;&gt;"",LX100&lt;&gt;""),IF(MD100&lt;&gt;1,0,COUNTIF($B$90:$B$105,LV100)+COUNTIF($D$90:$D$105,LV100))+IF(ME100&lt;&gt;1,0,COUNTIF($B$90:$B$105,LX100)+COUNTIF($D$90:$D$105,LX100)),"")</f>
        <v/>
      </c>
    </row>
    <row r="101" s="135" customFormat="true" ht="15.75" hidden="false" customHeight="false" outlineLevel="0" collapsed="false">
      <c r="A101" s="252"/>
      <c r="B101" s="295" t="n">
        <f aca="false">IF(C101="","",INDEX(Groups!$C$7:$C$65,MATCH(C101,Groups!$D$7:$D$65,0)))</f>
        <v>4</v>
      </c>
      <c r="C101" s="280" t="str">
        <f aca="false">'World Cup'!$AI$50</f>
        <v>England</v>
      </c>
      <c r="D101" s="296" t="n">
        <f aca="false">IF(E101="","",INDEX(Groups!$C$7:$C$65,MATCH(E101,Groups!$D$7:$D$65,0)))</f>
        <v>14</v>
      </c>
      <c r="E101" s="280" t="str">
        <f aca="false">'World Cup'!$AJ$50</f>
        <v>Senegal</v>
      </c>
      <c r="F101" s="282" t="n">
        <f aca="false">IF(AND('World Cup'!$AI$51&lt;&gt;"",'World Cup'!$AJ$51&lt;&gt;""),'World Cup'!$AI$51+IF(AND('World Cup'!$AI$53&lt;&gt;"",'World Cup'!$AJ$53&lt;&gt;"",'World Cup'!$AI$51='World Cup'!$AJ$51),'World Cup'!$AI$53,0),"")</f>
        <v>3</v>
      </c>
      <c r="G101" s="283" t="n">
        <f aca="false">IF(AND('World Cup'!$AI$51&lt;&gt;"",'World Cup'!$AJ$51&lt;&gt;""),'World Cup'!$AJ$51+IF(AND('World Cup'!$AI$53&lt;&gt;"",'World Cup'!$AJ$53&lt;&gt;"",'World Cup'!$AI$51='World Cup'!$AJ$51),'World Cup'!$AJ$53,0),"")</f>
        <v>0</v>
      </c>
      <c r="I101" s="297"/>
      <c r="J101" s="280" t="str">
        <f aca="false">IF(I101="","",VLOOKUP(I101,Language!$D$5:$E$100,2,0))</f>
        <v/>
      </c>
      <c r="K101" s="284"/>
      <c r="L101" s="280" t="str">
        <f aca="false">IF(K101="","",VLOOKUP(K101,Language!$D$5:$E$100,2,0))</f>
        <v/>
      </c>
      <c r="M101" s="303"/>
      <c r="N101" s="304"/>
      <c r="O101" s="305"/>
      <c r="P101" s="305"/>
      <c r="Q101" s="306" t="n">
        <f aca="false">COUNTIF(I$90:I$105,I101)+COUNTIF(K$90:K$105,I101)</f>
        <v>0</v>
      </c>
      <c r="R101" s="306" t="n">
        <f aca="false">COUNTIF(I$90:I$105,K101)+COUNTIF(K$90:K$105,K101)</f>
        <v>0</v>
      </c>
      <c r="S101" s="306"/>
      <c r="T101" s="302" t="str">
        <f aca="false">IF(OR(I101&lt;&gt;"",K101&lt;&gt;""),IF(Q101&lt;&gt;1,0,COUNTIF($B$90:$B$105,I101)+COUNTIF($D$90:$D$105,I101))+IF(R101&lt;&gt;1,0,COUNTIF($B$90:$B$105,K101)+COUNTIF($D$90:$D$105,K101)),"")</f>
        <v/>
      </c>
      <c r="V101" s="297"/>
      <c r="W101" s="280" t="str">
        <f aca="false">IF(V101="","",VLOOKUP(V101,Language!$D$5:$E$100,2,0))</f>
        <v/>
      </c>
      <c r="X101" s="284"/>
      <c r="Y101" s="280" t="str">
        <f aca="false">IF(X101="","",VLOOKUP(X101,Language!$D$5:$E$100,2,0))</f>
        <v/>
      </c>
      <c r="Z101" s="303"/>
      <c r="AA101" s="304"/>
      <c r="AB101" s="305"/>
      <c r="AC101" s="305"/>
      <c r="AD101" s="306" t="n">
        <f aca="false">COUNTIF(V$90:V$105,V101)+COUNTIF(X$90:X$105,V101)</f>
        <v>0</v>
      </c>
      <c r="AE101" s="306" t="n">
        <f aca="false">COUNTIF(V$90:V$105,X101)+COUNTIF(X$90:X$105,X101)</f>
        <v>0</v>
      </c>
      <c r="AF101" s="306"/>
      <c r="AG101" s="302" t="str">
        <f aca="false">IF(OR(V101&lt;&gt;"",X101&lt;&gt;""),IF(AD101&lt;&gt;1,0,COUNTIF($B$90:$B$105,V101)+COUNTIF($D$90:$D$105,V101))+IF(AE101&lt;&gt;1,0,COUNTIF($B$90:$B$105,X101)+COUNTIF($D$90:$D$105,X101)),"")</f>
        <v/>
      </c>
      <c r="AI101" s="297"/>
      <c r="AJ101" s="280" t="str">
        <f aca="false">IF(AI101="","",VLOOKUP(AI101,Language!$D$5:$E$100,2,0))</f>
        <v/>
      </c>
      <c r="AK101" s="284"/>
      <c r="AL101" s="280" t="str">
        <f aca="false">IF(AK101="","",VLOOKUP(AK101,Language!$D$5:$E$100,2,0))</f>
        <v/>
      </c>
      <c r="AM101" s="303"/>
      <c r="AN101" s="304"/>
      <c r="AO101" s="305"/>
      <c r="AP101" s="305"/>
      <c r="AQ101" s="306" t="n">
        <f aca="false">COUNTIF(AI$90:AI$105,AI101)+COUNTIF(AK$90:AK$105,AI101)</f>
        <v>0</v>
      </c>
      <c r="AR101" s="306" t="n">
        <f aca="false">COUNTIF(AI$90:AI$105,AK101)+COUNTIF(AK$90:AK$105,AK101)</f>
        <v>0</v>
      </c>
      <c r="AS101" s="306"/>
      <c r="AT101" s="302" t="str">
        <f aca="false">IF(OR(AI101&lt;&gt;"",AK101&lt;&gt;""),IF(AQ101&lt;&gt;1,0,COUNTIF($B$90:$B$105,AI101)+COUNTIF($D$90:$D$105,AI101))+IF(AR101&lt;&gt;1,0,COUNTIF($B$90:$B$105,AK101)+COUNTIF($D$90:$D$105,AK101)),"")</f>
        <v/>
      </c>
      <c r="AV101" s="297"/>
      <c r="AW101" s="280" t="str">
        <f aca="false">IF(AV101="","",VLOOKUP(AV101,Language!$D$5:$E$100,2,0))</f>
        <v/>
      </c>
      <c r="AX101" s="284"/>
      <c r="AY101" s="280" t="str">
        <f aca="false">IF(AX101="","",VLOOKUP(AX101,Language!$D$5:$E$100,2,0))</f>
        <v/>
      </c>
      <c r="AZ101" s="303"/>
      <c r="BA101" s="304"/>
      <c r="BB101" s="305"/>
      <c r="BC101" s="305"/>
      <c r="BD101" s="306" t="n">
        <f aca="false">COUNTIF(AV$90:AV$105,AV101)+COUNTIF(AX$90:AX$105,AV101)</f>
        <v>0</v>
      </c>
      <c r="BE101" s="306" t="n">
        <f aca="false">COUNTIF(AV$90:AV$105,AX101)+COUNTIF(AX$90:AX$105,AX101)</f>
        <v>0</v>
      </c>
      <c r="BF101" s="306"/>
      <c r="BG101" s="302" t="str">
        <f aca="false">IF(OR(AV101&lt;&gt;"",AX101&lt;&gt;""),IF(BD101&lt;&gt;1,0,COUNTIF($B$90:$B$105,AV101)+COUNTIF($D$90:$D$105,AV101))+IF(BE101&lt;&gt;1,0,COUNTIF($B$90:$B$105,AX101)+COUNTIF($D$90:$D$105,AX101)),"")</f>
        <v/>
      </c>
      <c r="BI101" s="297"/>
      <c r="BJ101" s="280" t="str">
        <f aca="false">IF(BI101="","",VLOOKUP(BI101,Language!$D$5:$E$100,2,0))</f>
        <v/>
      </c>
      <c r="BK101" s="284"/>
      <c r="BL101" s="280" t="str">
        <f aca="false">IF(BK101="","",VLOOKUP(BK101,Language!$D$5:$E$100,2,0))</f>
        <v/>
      </c>
      <c r="BM101" s="303"/>
      <c r="BN101" s="304"/>
      <c r="BO101" s="305"/>
      <c r="BP101" s="305"/>
      <c r="BQ101" s="306" t="n">
        <f aca="false">COUNTIF(BI$90:BI$105,BI101)+COUNTIF(BK$90:BK$105,BI101)</f>
        <v>0</v>
      </c>
      <c r="BR101" s="306" t="n">
        <f aca="false">COUNTIF(BI$90:BI$105,BK101)+COUNTIF(BK$90:BK$105,BK101)</f>
        <v>0</v>
      </c>
      <c r="BS101" s="306"/>
      <c r="BT101" s="302" t="str">
        <f aca="false">IF(OR(BI101&lt;&gt;"",BK101&lt;&gt;""),IF(BQ101&lt;&gt;1,0,COUNTIF($B$90:$B$105,BI101)+COUNTIF($D$90:$D$105,BI101))+IF(BR101&lt;&gt;1,0,COUNTIF($B$90:$B$105,BK101)+COUNTIF($D$90:$D$105,BK101)),"")</f>
        <v/>
      </c>
      <c r="BV101" s="297"/>
      <c r="BW101" s="280" t="str">
        <f aca="false">IF(BV101="","",VLOOKUP(BV101,Language!$D$5:$E$100,2,0))</f>
        <v/>
      </c>
      <c r="BX101" s="284"/>
      <c r="BY101" s="280" t="str">
        <f aca="false">IF(BX101="","",VLOOKUP(BX101,Language!$D$5:$E$100,2,0))</f>
        <v/>
      </c>
      <c r="BZ101" s="303"/>
      <c r="CA101" s="304"/>
      <c r="CB101" s="305"/>
      <c r="CC101" s="305"/>
      <c r="CD101" s="306" t="n">
        <f aca="false">COUNTIF(BV$90:BV$105,BV101)+COUNTIF(BX$90:BX$105,BV101)</f>
        <v>0</v>
      </c>
      <c r="CE101" s="306" t="n">
        <f aca="false">COUNTIF(BV$90:BV$105,BX101)+COUNTIF(BX$90:BX$105,BX101)</f>
        <v>0</v>
      </c>
      <c r="CF101" s="306"/>
      <c r="CG101" s="302" t="str">
        <f aca="false">IF(OR(BV101&lt;&gt;"",BX101&lt;&gt;""),IF(CD101&lt;&gt;1,0,COUNTIF($B$90:$B$105,BV101)+COUNTIF($D$90:$D$105,BV101))+IF(CE101&lt;&gt;1,0,COUNTIF($B$90:$B$105,BX101)+COUNTIF($D$90:$D$105,BX101)),"")</f>
        <v/>
      </c>
      <c r="CI101" s="297"/>
      <c r="CJ101" s="280" t="str">
        <f aca="false">IF(CI101="","",VLOOKUP(CI101,Language!$D$5:$E$100,2,0))</f>
        <v/>
      </c>
      <c r="CK101" s="284"/>
      <c r="CL101" s="280" t="str">
        <f aca="false">IF(CK101="","",VLOOKUP(CK101,Language!$D$5:$E$100,2,0))</f>
        <v/>
      </c>
      <c r="CM101" s="303"/>
      <c r="CN101" s="304"/>
      <c r="CO101" s="305"/>
      <c r="CP101" s="305"/>
      <c r="CQ101" s="306" t="n">
        <f aca="false">COUNTIF(CI$90:CI$105,CI101)+COUNTIF(CK$90:CK$105,CI101)</f>
        <v>0</v>
      </c>
      <c r="CR101" s="306" t="n">
        <f aca="false">COUNTIF(CI$90:CI$105,CK101)+COUNTIF(CK$90:CK$105,CK101)</f>
        <v>0</v>
      </c>
      <c r="CS101" s="306"/>
      <c r="CT101" s="302" t="str">
        <f aca="false">IF(OR(CI101&lt;&gt;"",CK101&lt;&gt;""),IF(CQ101&lt;&gt;1,0,COUNTIF($B$90:$B$105,CI101)+COUNTIF($D$90:$D$105,CI101))+IF(CR101&lt;&gt;1,0,COUNTIF($B$90:$B$105,CK101)+COUNTIF($D$90:$D$105,CK101)),"")</f>
        <v/>
      </c>
      <c r="CV101" s="297"/>
      <c r="CW101" s="280" t="str">
        <f aca="false">IF(CV101="","",VLOOKUP(CV101,Language!$D$5:$E$100,2,0))</f>
        <v/>
      </c>
      <c r="CX101" s="284"/>
      <c r="CY101" s="280" t="str">
        <f aca="false">IF(CX101="","",VLOOKUP(CX101,Language!$D$5:$E$100,2,0))</f>
        <v/>
      </c>
      <c r="CZ101" s="303"/>
      <c r="DA101" s="304"/>
      <c r="DB101" s="305"/>
      <c r="DC101" s="305"/>
      <c r="DD101" s="306" t="n">
        <f aca="false">COUNTIF(CV$90:CV$105,CV101)+COUNTIF(CX$90:CX$105,CV101)</f>
        <v>0</v>
      </c>
      <c r="DE101" s="306" t="n">
        <f aca="false">COUNTIF(CV$90:CV$105,CX101)+COUNTIF(CX$90:CX$105,CX101)</f>
        <v>0</v>
      </c>
      <c r="DF101" s="306"/>
      <c r="DG101" s="302" t="str">
        <f aca="false">IF(OR(CV101&lt;&gt;"",CX101&lt;&gt;""),IF(DD101&lt;&gt;1,0,COUNTIF($B$90:$B$105,CV101)+COUNTIF($D$90:$D$105,CV101))+IF(DE101&lt;&gt;1,0,COUNTIF($B$90:$B$105,CX101)+COUNTIF($D$90:$D$105,CX101)),"")</f>
        <v/>
      </c>
      <c r="DI101" s="297"/>
      <c r="DJ101" s="280" t="str">
        <f aca="false">IF(DI101="","",VLOOKUP(DI101,Language!$D$5:$E$100,2,0))</f>
        <v/>
      </c>
      <c r="DK101" s="284"/>
      <c r="DL101" s="280" t="str">
        <f aca="false">IF(DK101="","",VLOOKUP(DK101,Language!$D$5:$E$100,2,0))</f>
        <v/>
      </c>
      <c r="DM101" s="303"/>
      <c r="DN101" s="304"/>
      <c r="DO101" s="305"/>
      <c r="DP101" s="305"/>
      <c r="DQ101" s="306" t="n">
        <f aca="false">COUNTIF(DI$90:DI$105,DI101)+COUNTIF(DK$90:DK$105,DI101)</f>
        <v>0</v>
      </c>
      <c r="DR101" s="306" t="n">
        <f aca="false">COUNTIF(DI$90:DI$105,DK101)+COUNTIF(DK$90:DK$105,DK101)</f>
        <v>0</v>
      </c>
      <c r="DS101" s="306"/>
      <c r="DT101" s="302" t="str">
        <f aca="false">IF(OR(DI101&lt;&gt;"",DK101&lt;&gt;""),IF(DQ101&lt;&gt;1,0,COUNTIF($B$90:$B$105,DI101)+COUNTIF($D$90:$D$105,DI101))+IF(DR101&lt;&gt;1,0,COUNTIF($B$90:$B$105,DK101)+COUNTIF($D$90:$D$105,DK101)),"")</f>
        <v/>
      </c>
      <c r="DV101" s="297"/>
      <c r="DW101" s="280" t="str">
        <f aca="false">IF(DV101="","",VLOOKUP(DV101,Language!$D$5:$E$100,2,0))</f>
        <v/>
      </c>
      <c r="DX101" s="284"/>
      <c r="DY101" s="280" t="str">
        <f aca="false">IF(DX101="","",VLOOKUP(DX101,Language!$D$5:$E$100,2,0))</f>
        <v/>
      </c>
      <c r="DZ101" s="303"/>
      <c r="EA101" s="304"/>
      <c r="EB101" s="305"/>
      <c r="EC101" s="305"/>
      <c r="ED101" s="306" t="n">
        <f aca="false">COUNTIF(DV$90:DV$105,DV101)+COUNTIF(DX$90:DX$105,DV101)</f>
        <v>0</v>
      </c>
      <c r="EE101" s="306" t="n">
        <f aca="false">COUNTIF(DV$90:DV$105,DX101)+COUNTIF(DX$90:DX$105,DX101)</f>
        <v>0</v>
      </c>
      <c r="EF101" s="306"/>
      <c r="EG101" s="302" t="str">
        <f aca="false">IF(OR(DV101&lt;&gt;"",DX101&lt;&gt;""),IF(ED101&lt;&gt;1,0,COUNTIF($B$90:$B$105,DV101)+COUNTIF($D$90:$D$105,DV101))+IF(EE101&lt;&gt;1,0,COUNTIF($B$90:$B$105,DX101)+COUNTIF($D$90:$D$105,DX101)),"")</f>
        <v/>
      </c>
      <c r="EI101" s="297"/>
      <c r="EJ101" s="280" t="str">
        <f aca="false">IF(EI101="","",VLOOKUP(EI101,Language!$D$5:$E$100,2,0))</f>
        <v/>
      </c>
      <c r="EK101" s="284"/>
      <c r="EL101" s="280" t="str">
        <f aca="false">IF(EK101="","",VLOOKUP(EK101,Language!$D$5:$E$100,2,0))</f>
        <v/>
      </c>
      <c r="EM101" s="303"/>
      <c r="EN101" s="304"/>
      <c r="EO101" s="305"/>
      <c r="EP101" s="305"/>
      <c r="EQ101" s="306" t="n">
        <f aca="false">COUNTIF(EI$90:EI$105,EI101)+COUNTIF(EK$90:EK$105,EI101)</f>
        <v>0</v>
      </c>
      <c r="ER101" s="306" t="n">
        <f aca="false">COUNTIF(EI$90:EI$105,EK101)+COUNTIF(EK$90:EK$105,EK101)</f>
        <v>0</v>
      </c>
      <c r="ES101" s="306"/>
      <c r="ET101" s="302" t="str">
        <f aca="false">IF(OR(EI101&lt;&gt;"",EK101&lt;&gt;""),IF(EQ101&lt;&gt;1,0,COUNTIF($B$90:$B$105,EI101)+COUNTIF($D$90:$D$105,EI101))+IF(ER101&lt;&gt;1,0,COUNTIF($B$90:$B$105,EK101)+COUNTIF($D$90:$D$105,EK101)),"")</f>
        <v/>
      </c>
      <c r="EV101" s="297"/>
      <c r="EW101" s="280" t="str">
        <f aca="false">IF(EV101="","",VLOOKUP(EV101,Language!$D$5:$E$100,2,0))</f>
        <v/>
      </c>
      <c r="EX101" s="284"/>
      <c r="EY101" s="280" t="str">
        <f aca="false">IF(EX101="","",VLOOKUP(EX101,Language!$D$5:$E$100,2,0))</f>
        <v/>
      </c>
      <c r="EZ101" s="303"/>
      <c r="FA101" s="304"/>
      <c r="FB101" s="305"/>
      <c r="FC101" s="305"/>
      <c r="FD101" s="306" t="n">
        <f aca="false">COUNTIF(EV$90:EV$105,EV101)+COUNTIF(EX$90:EX$105,EV101)</f>
        <v>0</v>
      </c>
      <c r="FE101" s="306" t="n">
        <f aca="false">COUNTIF(EV$90:EV$105,EX101)+COUNTIF(EX$90:EX$105,EX101)</f>
        <v>0</v>
      </c>
      <c r="FF101" s="306"/>
      <c r="FG101" s="302" t="str">
        <f aca="false">IF(OR(EV101&lt;&gt;"",EX101&lt;&gt;""),IF(FD101&lt;&gt;1,0,COUNTIF($B$90:$B$105,EV101)+COUNTIF($D$90:$D$105,EV101))+IF(FE101&lt;&gt;1,0,COUNTIF($B$90:$B$105,EX101)+COUNTIF($D$90:$D$105,EX101)),"")</f>
        <v/>
      </c>
      <c r="FI101" s="297"/>
      <c r="FJ101" s="280" t="str">
        <f aca="false">IF(FI101="","",VLOOKUP(FI101,Language!$D$5:$E$100,2,0))</f>
        <v/>
      </c>
      <c r="FK101" s="284"/>
      <c r="FL101" s="280" t="str">
        <f aca="false">IF(FK101="","",VLOOKUP(FK101,Language!$D$5:$E$100,2,0))</f>
        <v/>
      </c>
      <c r="FM101" s="303"/>
      <c r="FN101" s="304"/>
      <c r="FO101" s="305"/>
      <c r="FP101" s="305"/>
      <c r="FQ101" s="306" t="n">
        <f aca="false">COUNTIF(FI$90:FI$105,FI101)+COUNTIF(FK$90:FK$105,FI101)</f>
        <v>0</v>
      </c>
      <c r="FR101" s="306" t="n">
        <f aca="false">COUNTIF(FI$90:FI$105,FK101)+COUNTIF(FK$90:FK$105,FK101)</f>
        <v>0</v>
      </c>
      <c r="FS101" s="306"/>
      <c r="FT101" s="302" t="str">
        <f aca="false">IF(OR(FI101&lt;&gt;"",FK101&lt;&gt;""),IF(FQ101&lt;&gt;1,0,COUNTIF($B$90:$B$105,FI101)+COUNTIF($D$90:$D$105,FI101))+IF(FR101&lt;&gt;1,0,COUNTIF($B$90:$B$105,FK101)+COUNTIF($D$90:$D$105,FK101)),"")</f>
        <v/>
      </c>
      <c r="FV101" s="297"/>
      <c r="FW101" s="280" t="str">
        <f aca="false">IF(FV101="","",VLOOKUP(FV101,Language!$D$5:$E$100,2,0))</f>
        <v/>
      </c>
      <c r="FX101" s="284"/>
      <c r="FY101" s="280" t="str">
        <f aca="false">IF(FX101="","",VLOOKUP(FX101,Language!$D$5:$E$100,2,0))</f>
        <v/>
      </c>
      <c r="FZ101" s="303"/>
      <c r="GA101" s="304"/>
      <c r="GB101" s="305"/>
      <c r="GC101" s="305"/>
      <c r="GD101" s="306" t="n">
        <f aca="false">COUNTIF(FV$90:FV$105,FV101)+COUNTIF(FX$90:FX$105,FV101)</f>
        <v>0</v>
      </c>
      <c r="GE101" s="306" t="n">
        <f aca="false">COUNTIF(FV$90:FV$105,FX101)+COUNTIF(FX$90:FX$105,FX101)</f>
        <v>0</v>
      </c>
      <c r="GF101" s="306"/>
      <c r="GG101" s="302" t="str">
        <f aca="false">IF(OR(FV101&lt;&gt;"",FX101&lt;&gt;""),IF(GD101&lt;&gt;1,0,COUNTIF($B$90:$B$105,FV101)+COUNTIF($D$90:$D$105,FV101))+IF(GE101&lt;&gt;1,0,COUNTIF($B$90:$B$105,FX101)+COUNTIF($D$90:$D$105,FX101)),"")</f>
        <v/>
      </c>
      <c r="GI101" s="297"/>
      <c r="GJ101" s="280" t="str">
        <f aca="false">IF(GI101="","",VLOOKUP(GI101,Language!$D$5:$E$100,2,0))</f>
        <v/>
      </c>
      <c r="GK101" s="284"/>
      <c r="GL101" s="280" t="str">
        <f aca="false">IF(GK101="","",VLOOKUP(GK101,Language!$D$5:$E$100,2,0))</f>
        <v/>
      </c>
      <c r="GM101" s="303"/>
      <c r="GN101" s="304"/>
      <c r="GO101" s="305"/>
      <c r="GP101" s="305"/>
      <c r="GQ101" s="306" t="n">
        <f aca="false">COUNTIF(GI$90:GI$105,GI101)+COUNTIF(GK$90:GK$105,GI101)</f>
        <v>0</v>
      </c>
      <c r="GR101" s="306" t="n">
        <f aca="false">COUNTIF(GI$90:GI$105,GK101)+COUNTIF(GK$90:GK$105,GK101)</f>
        <v>0</v>
      </c>
      <c r="GS101" s="306"/>
      <c r="GT101" s="302" t="str">
        <f aca="false">IF(OR(GI101&lt;&gt;"",GK101&lt;&gt;""),IF(GQ101&lt;&gt;1,0,COUNTIF($B$90:$B$105,GI101)+COUNTIF($D$90:$D$105,GI101))+IF(GR101&lt;&gt;1,0,COUNTIF($B$90:$B$105,GK101)+COUNTIF($D$90:$D$105,GK101)),"")</f>
        <v/>
      </c>
      <c r="GV101" s="297"/>
      <c r="GW101" s="280" t="str">
        <f aca="false">IF(GV101="","",VLOOKUP(GV101,Language!$D$5:$E$100,2,0))</f>
        <v/>
      </c>
      <c r="GX101" s="284"/>
      <c r="GY101" s="280" t="str">
        <f aca="false">IF(GX101="","",VLOOKUP(GX101,Language!$D$5:$E$100,2,0))</f>
        <v/>
      </c>
      <c r="GZ101" s="303"/>
      <c r="HA101" s="304"/>
      <c r="HB101" s="305"/>
      <c r="HC101" s="305"/>
      <c r="HD101" s="306" t="n">
        <f aca="false">COUNTIF(GV$90:GV$105,GV101)+COUNTIF(GX$90:GX$105,GV101)</f>
        <v>0</v>
      </c>
      <c r="HE101" s="306" t="n">
        <f aca="false">COUNTIF(GV$90:GV$105,GX101)+COUNTIF(GX$90:GX$105,GX101)</f>
        <v>0</v>
      </c>
      <c r="HF101" s="306"/>
      <c r="HG101" s="302" t="str">
        <f aca="false">IF(OR(GV101&lt;&gt;"",GX101&lt;&gt;""),IF(HD101&lt;&gt;1,0,COUNTIF($B$90:$B$105,GV101)+COUNTIF($D$90:$D$105,GV101))+IF(HE101&lt;&gt;1,0,COUNTIF($B$90:$B$105,GX101)+COUNTIF($D$90:$D$105,GX101)),"")</f>
        <v/>
      </c>
      <c r="HI101" s="297"/>
      <c r="HJ101" s="280" t="str">
        <f aca="false">IF(HI101="","",VLOOKUP(HI101,Language!$D$5:$E$100,2,0))</f>
        <v/>
      </c>
      <c r="HK101" s="284"/>
      <c r="HL101" s="280" t="str">
        <f aca="false">IF(HK101="","",VLOOKUP(HK101,Language!$D$5:$E$100,2,0))</f>
        <v/>
      </c>
      <c r="HM101" s="303"/>
      <c r="HN101" s="304"/>
      <c r="HO101" s="305"/>
      <c r="HP101" s="305"/>
      <c r="HQ101" s="306" t="n">
        <f aca="false">COUNTIF(HI$90:HI$105,HI101)+COUNTIF(HK$90:HK$105,HI101)</f>
        <v>0</v>
      </c>
      <c r="HR101" s="306" t="n">
        <f aca="false">COUNTIF(HI$90:HI$105,HK101)+COUNTIF(HK$90:HK$105,HK101)</f>
        <v>0</v>
      </c>
      <c r="HS101" s="306"/>
      <c r="HT101" s="302" t="str">
        <f aca="false">IF(OR(HI101&lt;&gt;"",HK101&lt;&gt;""),IF(HQ101&lt;&gt;1,0,COUNTIF($B$90:$B$105,HI101)+COUNTIF($D$90:$D$105,HI101))+IF(HR101&lt;&gt;1,0,COUNTIF($B$90:$B$105,HK101)+COUNTIF($D$90:$D$105,HK101)),"")</f>
        <v/>
      </c>
      <c r="HV101" s="297"/>
      <c r="HW101" s="280" t="str">
        <f aca="false">IF(HV101="","",VLOOKUP(HV101,Language!$D$5:$E$100,2,0))</f>
        <v/>
      </c>
      <c r="HX101" s="284"/>
      <c r="HY101" s="280" t="str">
        <f aca="false">IF(HX101="","",VLOOKUP(HX101,Language!$D$5:$E$100,2,0))</f>
        <v/>
      </c>
      <c r="HZ101" s="303"/>
      <c r="IA101" s="304"/>
      <c r="IB101" s="305"/>
      <c r="IC101" s="305"/>
      <c r="ID101" s="306" t="n">
        <f aca="false">COUNTIF(HV$90:HV$105,HV101)+COUNTIF(HX$90:HX$105,HV101)</f>
        <v>0</v>
      </c>
      <c r="IE101" s="306" t="n">
        <f aca="false">COUNTIF(HV$90:HV$105,HX101)+COUNTIF(HX$90:HX$105,HX101)</f>
        <v>0</v>
      </c>
      <c r="IF101" s="306"/>
      <c r="IG101" s="302" t="str">
        <f aca="false">IF(OR(HV101&lt;&gt;"",HX101&lt;&gt;""),IF(ID101&lt;&gt;1,0,COUNTIF($B$90:$B$105,HV101)+COUNTIF($D$90:$D$105,HV101))+IF(IE101&lt;&gt;1,0,COUNTIF($B$90:$B$105,HX101)+COUNTIF($D$90:$D$105,HX101)),"")</f>
        <v/>
      </c>
      <c r="II101" s="297"/>
      <c r="IJ101" s="280" t="str">
        <f aca="false">IF(II101="","",VLOOKUP(II101,Language!$D$5:$E$100,2,0))</f>
        <v/>
      </c>
      <c r="IK101" s="284"/>
      <c r="IL101" s="280" t="str">
        <f aca="false">IF(IK101="","",VLOOKUP(IK101,Language!$D$5:$E$100,2,0))</f>
        <v/>
      </c>
      <c r="IM101" s="303"/>
      <c r="IN101" s="304"/>
      <c r="IO101" s="305"/>
      <c r="IP101" s="305"/>
      <c r="IQ101" s="306" t="n">
        <f aca="false">COUNTIF(II$90:II$105,II101)+COUNTIF(IK$90:IK$105,II101)</f>
        <v>0</v>
      </c>
      <c r="IR101" s="306" t="n">
        <f aca="false">COUNTIF(II$90:II$105,IK101)+COUNTIF(IK$90:IK$105,IK101)</f>
        <v>0</v>
      </c>
      <c r="IS101" s="306"/>
      <c r="IT101" s="302" t="str">
        <f aca="false">IF(OR(II101&lt;&gt;"",IK101&lt;&gt;""),IF(IQ101&lt;&gt;1,0,COUNTIF($B$90:$B$105,II101)+COUNTIF($D$90:$D$105,II101))+IF(IR101&lt;&gt;1,0,COUNTIF($B$90:$B$105,IK101)+COUNTIF($D$90:$D$105,IK101)),"")</f>
        <v/>
      </c>
      <c r="IV101" s="297"/>
      <c r="IW101" s="280" t="str">
        <f aca="false">IF(IV101="","",VLOOKUP(IV101,Language!$D$5:$E$100,2,0))</f>
        <v/>
      </c>
      <c r="IX101" s="284"/>
      <c r="IY101" s="280" t="str">
        <f aca="false">IF(IX101="","",VLOOKUP(IX101,Language!$D$5:$E$100,2,0))</f>
        <v/>
      </c>
      <c r="IZ101" s="303"/>
      <c r="JA101" s="304"/>
      <c r="JB101" s="305"/>
      <c r="JC101" s="305"/>
      <c r="JD101" s="306" t="n">
        <f aca="false">COUNTIF(IV$90:IV$105,IV101)+COUNTIF(IX$90:IX$105,IV101)</f>
        <v>0</v>
      </c>
      <c r="JE101" s="306" t="n">
        <f aca="false">COUNTIF(IV$90:IV$105,IX101)+COUNTIF(IX$90:IX$105,IX101)</f>
        <v>0</v>
      </c>
      <c r="JF101" s="306"/>
      <c r="JG101" s="302" t="str">
        <f aca="false">IF(OR(IV101&lt;&gt;"",IX101&lt;&gt;""),IF(JD101&lt;&gt;1,0,COUNTIF($B$90:$B$105,IV101)+COUNTIF($D$90:$D$105,IV101))+IF(JE101&lt;&gt;1,0,COUNTIF($B$90:$B$105,IX101)+COUNTIF($D$90:$D$105,IX101)),"")</f>
        <v/>
      </c>
      <c r="JI101" s="297"/>
      <c r="JJ101" s="280" t="str">
        <f aca="false">IF(JI101="","",VLOOKUP(JI101,Language!$D$5:$E$100,2,0))</f>
        <v/>
      </c>
      <c r="JK101" s="284"/>
      <c r="JL101" s="280" t="str">
        <f aca="false">IF(JK101="","",VLOOKUP(JK101,Language!$D$5:$E$100,2,0))</f>
        <v/>
      </c>
      <c r="JM101" s="303"/>
      <c r="JN101" s="304"/>
      <c r="JO101" s="305"/>
      <c r="JP101" s="305"/>
      <c r="JQ101" s="306" t="n">
        <f aca="false">COUNTIF(JI$90:JI$105,JI101)+COUNTIF(JK$90:JK$105,JI101)</f>
        <v>0</v>
      </c>
      <c r="JR101" s="306" t="n">
        <f aca="false">COUNTIF(JI$90:JI$105,JK101)+COUNTIF(JK$90:JK$105,JK101)</f>
        <v>0</v>
      </c>
      <c r="JS101" s="306"/>
      <c r="JT101" s="302" t="str">
        <f aca="false">IF(OR(JI101&lt;&gt;"",JK101&lt;&gt;""),IF(JQ101&lt;&gt;1,0,COUNTIF($B$90:$B$105,JI101)+COUNTIF($D$90:$D$105,JI101))+IF(JR101&lt;&gt;1,0,COUNTIF($B$90:$B$105,JK101)+COUNTIF($D$90:$D$105,JK101)),"")</f>
        <v/>
      </c>
      <c r="JV101" s="297"/>
      <c r="JW101" s="280" t="str">
        <f aca="false">IF(JV101="","",VLOOKUP(JV101,Language!$D$5:$E$100,2,0))</f>
        <v/>
      </c>
      <c r="JX101" s="284"/>
      <c r="JY101" s="280" t="str">
        <f aca="false">IF(JX101="","",VLOOKUP(JX101,Language!$D$5:$E$100,2,0))</f>
        <v/>
      </c>
      <c r="JZ101" s="303"/>
      <c r="KA101" s="304"/>
      <c r="KB101" s="305"/>
      <c r="KC101" s="305"/>
      <c r="KD101" s="306" t="n">
        <f aca="false">COUNTIF(JV$90:JV$105,JV101)+COUNTIF(JX$90:JX$105,JV101)</f>
        <v>0</v>
      </c>
      <c r="KE101" s="306" t="n">
        <f aca="false">COUNTIF(JV$90:JV$105,JX101)+COUNTIF(JX$90:JX$105,JX101)</f>
        <v>0</v>
      </c>
      <c r="KF101" s="306"/>
      <c r="KG101" s="302" t="str">
        <f aca="false">IF(OR(JV101&lt;&gt;"",JX101&lt;&gt;""),IF(KD101&lt;&gt;1,0,COUNTIF($B$90:$B$105,JV101)+COUNTIF($D$90:$D$105,JV101))+IF(KE101&lt;&gt;1,0,COUNTIF($B$90:$B$105,JX101)+COUNTIF($D$90:$D$105,JX101)),"")</f>
        <v/>
      </c>
      <c r="KI101" s="297"/>
      <c r="KJ101" s="280" t="str">
        <f aca="false">IF(KI101="","",VLOOKUP(KI101,Language!$D$5:$E$100,2,0))</f>
        <v/>
      </c>
      <c r="KK101" s="284"/>
      <c r="KL101" s="280" t="str">
        <f aca="false">IF(KK101="","",VLOOKUP(KK101,Language!$D$5:$E$100,2,0))</f>
        <v/>
      </c>
      <c r="KM101" s="303"/>
      <c r="KN101" s="304"/>
      <c r="KO101" s="305"/>
      <c r="KP101" s="305"/>
      <c r="KQ101" s="306" t="n">
        <f aca="false">COUNTIF(KI$90:KI$105,KI101)+COUNTIF(KK$90:KK$105,KI101)</f>
        <v>0</v>
      </c>
      <c r="KR101" s="306" t="n">
        <f aca="false">COUNTIF(KI$90:KI$105,KK101)+COUNTIF(KK$90:KK$105,KK101)</f>
        <v>0</v>
      </c>
      <c r="KS101" s="306"/>
      <c r="KT101" s="302" t="str">
        <f aca="false">IF(OR(KI101&lt;&gt;"",KK101&lt;&gt;""),IF(KQ101&lt;&gt;1,0,COUNTIF($B$90:$B$105,KI101)+COUNTIF($D$90:$D$105,KI101))+IF(KR101&lt;&gt;1,0,COUNTIF($B$90:$B$105,KK101)+COUNTIF($D$90:$D$105,KK101)),"")</f>
        <v/>
      </c>
      <c r="KV101" s="297"/>
      <c r="KW101" s="280" t="str">
        <f aca="false">IF(KV101="","",VLOOKUP(KV101,Language!$D$5:$E$100,2,0))</f>
        <v/>
      </c>
      <c r="KX101" s="284"/>
      <c r="KY101" s="280" t="str">
        <f aca="false">IF(KX101="","",VLOOKUP(KX101,Language!$D$5:$E$100,2,0))</f>
        <v/>
      </c>
      <c r="KZ101" s="303"/>
      <c r="LA101" s="304"/>
      <c r="LB101" s="305"/>
      <c r="LC101" s="305"/>
      <c r="LD101" s="306" t="n">
        <f aca="false">COUNTIF(KV$90:KV$105,KV101)+COUNTIF(KX$90:KX$105,KV101)</f>
        <v>0</v>
      </c>
      <c r="LE101" s="306" t="n">
        <f aca="false">COUNTIF(KV$90:KV$105,KX101)+COUNTIF(KX$90:KX$105,KX101)</f>
        <v>0</v>
      </c>
      <c r="LF101" s="306"/>
      <c r="LG101" s="302" t="str">
        <f aca="false">IF(OR(KV101&lt;&gt;"",KX101&lt;&gt;""),IF(LD101&lt;&gt;1,0,COUNTIF($B$90:$B$105,KV101)+COUNTIF($D$90:$D$105,KV101))+IF(LE101&lt;&gt;1,0,COUNTIF($B$90:$B$105,KX101)+COUNTIF($D$90:$D$105,KX101)),"")</f>
        <v/>
      </c>
      <c r="LI101" s="297"/>
      <c r="LJ101" s="280" t="str">
        <f aca="false">IF(LI101="","",VLOOKUP(LI101,Language!$D$5:$E$100,2,0))</f>
        <v/>
      </c>
      <c r="LK101" s="284"/>
      <c r="LL101" s="280" t="str">
        <f aca="false">IF(LK101="","",VLOOKUP(LK101,Language!$D$5:$E$100,2,0))</f>
        <v/>
      </c>
      <c r="LM101" s="303"/>
      <c r="LN101" s="304"/>
      <c r="LO101" s="305"/>
      <c r="LP101" s="305"/>
      <c r="LQ101" s="306" t="n">
        <f aca="false">COUNTIF(LI$90:LI$105,LI101)+COUNTIF(LK$90:LK$105,LI101)</f>
        <v>0</v>
      </c>
      <c r="LR101" s="306" t="n">
        <f aca="false">COUNTIF(LI$90:LI$105,LK101)+COUNTIF(LK$90:LK$105,LK101)</f>
        <v>0</v>
      </c>
      <c r="LS101" s="306"/>
      <c r="LT101" s="302" t="str">
        <f aca="false">IF(OR(LI101&lt;&gt;"",LK101&lt;&gt;""),IF(LQ101&lt;&gt;1,0,COUNTIF($B$90:$B$105,LI101)+COUNTIF($D$90:$D$105,LI101))+IF(LR101&lt;&gt;1,0,COUNTIF($B$90:$B$105,LK101)+COUNTIF($D$90:$D$105,LK101)),"")</f>
        <v/>
      </c>
      <c r="LV101" s="297"/>
      <c r="LW101" s="280" t="str">
        <f aca="false">IF(LV101="","",VLOOKUP(LV101,Language!$D$5:$E$100,2,0))</f>
        <v/>
      </c>
      <c r="LX101" s="284"/>
      <c r="LY101" s="280" t="str">
        <f aca="false">IF(LX101="","",VLOOKUP(LX101,Language!$D$5:$E$100,2,0))</f>
        <v/>
      </c>
      <c r="LZ101" s="303"/>
      <c r="MA101" s="304"/>
      <c r="MB101" s="305"/>
      <c r="MC101" s="305"/>
      <c r="MD101" s="306" t="n">
        <f aca="false">COUNTIF(LV$90:LV$105,LV101)+COUNTIF(LX$90:LX$105,LV101)</f>
        <v>0</v>
      </c>
      <c r="ME101" s="306" t="n">
        <f aca="false">COUNTIF(LV$90:LV$105,LX101)+COUNTIF(LX$90:LX$105,LX101)</f>
        <v>0</v>
      </c>
      <c r="MF101" s="306"/>
      <c r="MG101" s="302" t="str">
        <f aca="false">IF(OR(LV101&lt;&gt;"",LX101&lt;&gt;""),IF(MD101&lt;&gt;1,0,COUNTIF($B$90:$B$105,LV101)+COUNTIF($D$90:$D$105,LV101))+IF(ME101&lt;&gt;1,0,COUNTIF($B$90:$B$105,LX101)+COUNTIF($D$90:$D$105,LX101)),"")</f>
        <v/>
      </c>
    </row>
    <row r="102" s="135" customFormat="true" ht="15.75" hidden="false" customHeight="false" outlineLevel="0" collapsed="false">
      <c r="A102" s="252"/>
      <c r="B102" s="295" t="n">
        <f aca="false">IF(C102="","",INDEX(Groups!$C$7:$C$65,MATCH(C102,Groups!$D$7:$D$65,0)))</f>
        <v>3</v>
      </c>
      <c r="C102" s="280" t="str">
        <f aca="false">'World Cup'!$AL$50</f>
        <v>Argentina</v>
      </c>
      <c r="D102" s="296" t="n">
        <f aca="false">IF(E102="","",INDEX(Groups!$C$7:$C$65,MATCH(E102,Groups!$D$7:$D$65,0)))</f>
        <v>17</v>
      </c>
      <c r="E102" s="280" t="str">
        <f aca="false">'World Cup'!$AM$50</f>
        <v>Uruguay</v>
      </c>
      <c r="F102" s="282" t="n">
        <f aca="false">IF(AND('World Cup'!$AL$51&lt;&gt;"",'World Cup'!$AM$51&lt;&gt;""),'World Cup'!$AL$51+IF(AND('World Cup'!$AL$53&lt;&gt;"",'World Cup'!$AM$53&lt;&gt;"",'World Cup'!$AL$51='World Cup'!$AM$51),'World Cup'!$AL$53,0),"")</f>
        <v>1</v>
      </c>
      <c r="G102" s="283" t="n">
        <f aca="false">IF(AND('World Cup'!$AL$51&lt;&gt;"",'World Cup'!$AM$51&lt;&gt;""),'World Cup'!$AM$51+IF(AND('World Cup'!$AL$53&lt;&gt;"",'World Cup'!$AM$53&lt;&gt;"",'World Cup'!$AL$51='World Cup'!$AM$51),'World Cup'!$AM$53,0),"")</f>
        <v>0</v>
      </c>
      <c r="I102" s="297"/>
      <c r="J102" s="280" t="str">
        <f aca="false">IF(I102="","",VLOOKUP(I102,Language!$D$5:$E$100,2,0))</f>
        <v/>
      </c>
      <c r="K102" s="284"/>
      <c r="L102" s="280" t="str">
        <f aca="false">IF(K102="","",VLOOKUP(K102,Language!$D$5:$E$100,2,0))</f>
        <v/>
      </c>
      <c r="M102" s="303"/>
      <c r="N102" s="304"/>
      <c r="O102" s="305"/>
      <c r="P102" s="305"/>
      <c r="Q102" s="306" t="n">
        <f aca="false">COUNTIF(I$90:I$105,I102)+COUNTIF(K$90:K$105,I102)</f>
        <v>0</v>
      </c>
      <c r="R102" s="306" t="n">
        <f aca="false">COUNTIF(I$90:I$105,K102)+COUNTIF(K$90:K$105,K102)</f>
        <v>0</v>
      </c>
      <c r="S102" s="306"/>
      <c r="T102" s="302" t="str">
        <f aca="false">IF(OR(I102&lt;&gt;"",K102&lt;&gt;""),IF(Q102&lt;&gt;1,0,COUNTIF($B$90:$B$105,I102)+COUNTIF($D$90:$D$105,I102))+IF(R102&lt;&gt;1,0,COUNTIF($B$90:$B$105,K102)+COUNTIF($D$90:$D$105,K102)),"")</f>
        <v/>
      </c>
      <c r="V102" s="297"/>
      <c r="W102" s="280" t="str">
        <f aca="false">IF(V102="","",VLOOKUP(V102,Language!$D$5:$E$100,2,0))</f>
        <v/>
      </c>
      <c r="X102" s="284"/>
      <c r="Y102" s="280" t="str">
        <f aca="false">IF(X102="","",VLOOKUP(X102,Language!$D$5:$E$100,2,0))</f>
        <v/>
      </c>
      <c r="Z102" s="303"/>
      <c r="AA102" s="304"/>
      <c r="AB102" s="305"/>
      <c r="AC102" s="305"/>
      <c r="AD102" s="306" t="n">
        <f aca="false">COUNTIF(V$90:V$105,V102)+COUNTIF(X$90:X$105,V102)</f>
        <v>0</v>
      </c>
      <c r="AE102" s="306" t="n">
        <f aca="false">COUNTIF(V$90:V$105,X102)+COUNTIF(X$90:X$105,X102)</f>
        <v>0</v>
      </c>
      <c r="AF102" s="306"/>
      <c r="AG102" s="302" t="str">
        <f aca="false">IF(OR(V102&lt;&gt;"",X102&lt;&gt;""),IF(AD102&lt;&gt;1,0,COUNTIF($B$90:$B$105,V102)+COUNTIF($D$90:$D$105,V102))+IF(AE102&lt;&gt;1,0,COUNTIF($B$90:$B$105,X102)+COUNTIF($D$90:$D$105,X102)),"")</f>
        <v/>
      </c>
      <c r="AI102" s="297"/>
      <c r="AJ102" s="280" t="str">
        <f aca="false">IF(AI102="","",VLOOKUP(AI102,Language!$D$5:$E$100,2,0))</f>
        <v/>
      </c>
      <c r="AK102" s="284"/>
      <c r="AL102" s="280" t="str">
        <f aca="false">IF(AK102="","",VLOOKUP(AK102,Language!$D$5:$E$100,2,0))</f>
        <v/>
      </c>
      <c r="AM102" s="303"/>
      <c r="AN102" s="304"/>
      <c r="AO102" s="305"/>
      <c r="AP102" s="305"/>
      <c r="AQ102" s="306" t="n">
        <f aca="false">COUNTIF(AI$90:AI$105,AI102)+COUNTIF(AK$90:AK$105,AI102)</f>
        <v>0</v>
      </c>
      <c r="AR102" s="306" t="n">
        <f aca="false">COUNTIF(AI$90:AI$105,AK102)+COUNTIF(AK$90:AK$105,AK102)</f>
        <v>0</v>
      </c>
      <c r="AS102" s="306"/>
      <c r="AT102" s="302" t="str">
        <f aca="false">IF(OR(AI102&lt;&gt;"",AK102&lt;&gt;""),IF(AQ102&lt;&gt;1,0,COUNTIF($B$90:$B$105,AI102)+COUNTIF($D$90:$D$105,AI102))+IF(AR102&lt;&gt;1,0,COUNTIF($B$90:$B$105,AK102)+COUNTIF($D$90:$D$105,AK102)),"")</f>
        <v/>
      </c>
      <c r="AV102" s="297"/>
      <c r="AW102" s="280" t="str">
        <f aca="false">IF(AV102="","",VLOOKUP(AV102,Language!$D$5:$E$100,2,0))</f>
        <v/>
      </c>
      <c r="AX102" s="284"/>
      <c r="AY102" s="280" t="str">
        <f aca="false">IF(AX102="","",VLOOKUP(AX102,Language!$D$5:$E$100,2,0))</f>
        <v/>
      </c>
      <c r="AZ102" s="303"/>
      <c r="BA102" s="304"/>
      <c r="BB102" s="305"/>
      <c r="BC102" s="305"/>
      <c r="BD102" s="306" t="n">
        <f aca="false">COUNTIF(AV$90:AV$105,AV102)+COUNTIF(AX$90:AX$105,AV102)</f>
        <v>0</v>
      </c>
      <c r="BE102" s="306" t="n">
        <f aca="false">COUNTIF(AV$90:AV$105,AX102)+COUNTIF(AX$90:AX$105,AX102)</f>
        <v>0</v>
      </c>
      <c r="BF102" s="306"/>
      <c r="BG102" s="302" t="str">
        <f aca="false">IF(OR(AV102&lt;&gt;"",AX102&lt;&gt;""),IF(BD102&lt;&gt;1,0,COUNTIF($B$90:$B$105,AV102)+COUNTIF($D$90:$D$105,AV102))+IF(BE102&lt;&gt;1,0,COUNTIF($B$90:$B$105,AX102)+COUNTIF($D$90:$D$105,AX102)),"")</f>
        <v/>
      </c>
      <c r="BI102" s="297"/>
      <c r="BJ102" s="280" t="str">
        <f aca="false">IF(BI102="","",VLOOKUP(BI102,Language!$D$5:$E$100,2,0))</f>
        <v/>
      </c>
      <c r="BK102" s="284"/>
      <c r="BL102" s="280" t="str">
        <f aca="false">IF(BK102="","",VLOOKUP(BK102,Language!$D$5:$E$100,2,0))</f>
        <v/>
      </c>
      <c r="BM102" s="303"/>
      <c r="BN102" s="304"/>
      <c r="BO102" s="305"/>
      <c r="BP102" s="305"/>
      <c r="BQ102" s="306" t="n">
        <f aca="false">COUNTIF(BI$90:BI$105,BI102)+COUNTIF(BK$90:BK$105,BI102)</f>
        <v>0</v>
      </c>
      <c r="BR102" s="306" t="n">
        <f aca="false">COUNTIF(BI$90:BI$105,BK102)+COUNTIF(BK$90:BK$105,BK102)</f>
        <v>0</v>
      </c>
      <c r="BS102" s="306"/>
      <c r="BT102" s="302" t="str">
        <f aca="false">IF(OR(BI102&lt;&gt;"",BK102&lt;&gt;""),IF(BQ102&lt;&gt;1,0,COUNTIF($B$90:$B$105,BI102)+COUNTIF($D$90:$D$105,BI102))+IF(BR102&lt;&gt;1,0,COUNTIF($B$90:$B$105,BK102)+COUNTIF($D$90:$D$105,BK102)),"")</f>
        <v/>
      </c>
      <c r="BV102" s="297"/>
      <c r="BW102" s="280" t="str">
        <f aca="false">IF(BV102="","",VLOOKUP(BV102,Language!$D$5:$E$100,2,0))</f>
        <v/>
      </c>
      <c r="BX102" s="284"/>
      <c r="BY102" s="280" t="str">
        <f aca="false">IF(BX102="","",VLOOKUP(BX102,Language!$D$5:$E$100,2,0))</f>
        <v/>
      </c>
      <c r="BZ102" s="303"/>
      <c r="CA102" s="304"/>
      <c r="CB102" s="305"/>
      <c r="CC102" s="305"/>
      <c r="CD102" s="306" t="n">
        <f aca="false">COUNTIF(BV$90:BV$105,BV102)+COUNTIF(BX$90:BX$105,BV102)</f>
        <v>0</v>
      </c>
      <c r="CE102" s="306" t="n">
        <f aca="false">COUNTIF(BV$90:BV$105,BX102)+COUNTIF(BX$90:BX$105,BX102)</f>
        <v>0</v>
      </c>
      <c r="CF102" s="306"/>
      <c r="CG102" s="302" t="str">
        <f aca="false">IF(OR(BV102&lt;&gt;"",BX102&lt;&gt;""),IF(CD102&lt;&gt;1,0,COUNTIF($B$90:$B$105,BV102)+COUNTIF($D$90:$D$105,BV102))+IF(CE102&lt;&gt;1,0,COUNTIF($B$90:$B$105,BX102)+COUNTIF($D$90:$D$105,BX102)),"")</f>
        <v/>
      </c>
      <c r="CI102" s="297"/>
      <c r="CJ102" s="280" t="str">
        <f aca="false">IF(CI102="","",VLOOKUP(CI102,Language!$D$5:$E$100,2,0))</f>
        <v/>
      </c>
      <c r="CK102" s="284"/>
      <c r="CL102" s="280" t="str">
        <f aca="false">IF(CK102="","",VLOOKUP(CK102,Language!$D$5:$E$100,2,0))</f>
        <v/>
      </c>
      <c r="CM102" s="303"/>
      <c r="CN102" s="304"/>
      <c r="CO102" s="305"/>
      <c r="CP102" s="305"/>
      <c r="CQ102" s="306" t="n">
        <f aca="false">COUNTIF(CI$90:CI$105,CI102)+COUNTIF(CK$90:CK$105,CI102)</f>
        <v>0</v>
      </c>
      <c r="CR102" s="306" t="n">
        <f aca="false">COUNTIF(CI$90:CI$105,CK102)+COUNTIF(CK$90:CK$105,CK102)</f>
        <v>0</v>
      </c>
      <c r="CS102" s="306"/>
      <c r="CT102" s="302" t="str">
        <f aca="false">IF(OR(CI102&lt;&gt;"",CK102&lt;&gt;""),IF(CQ102&lt;&gt;1,0,COUNTIF($B$90:$B$105,CI102)+COUNTIF($D$90:$D$105,CI102))+IF(CR102&lt;&gt;1,0,COUNTIF($B$90:$B$105,CK102)+COUNTIF($D$90:$D$105,CK102)),"")</f>
        <v/>
      </c>
      <c r="CV102" s="297"/>
      <c r="CW102" s="280" t="str">
        <f aca="false">IF(CV102="","",VLOOKUP(CV102,Language!$D$5:$E$100,2,0))</f>
        <v/>
      </c>
      <c r="CX102" s="284"/>
      <c r="CY102" s="280" t="str">
        <f aca="false">IF(CX102="","",VLOOKUP(CX102,Language!$D$5:$E$100,2,0))</f>
        <v/>
      </c>
      <c r="CZ102" s="303"/>
      <c r="DA102" s="304"/>
      <c r="DB102" s="305"/>
      <c r="DC102" s="305"/>
      <c r="DD102" s="306" t="n">
        <f aca="false">COUNTIF(CV$90:CV$105,CV102)+COUNTIF(CX$90:CX$105,CV102)</f>
        <v>0</v>
      </c>
      <c r="DE102" s="306" t="n">
        <f aca="false">COUNTIF(CV$90:CV$105,CX102)+COUNTIF(CX$90:CX$105,CX102)</f>
        <v>0</v>
      </c>
      <c r="DF102" s="306"/>
      <c r="DG102" s="302" t="str">
        <f aca="false">IF(OR(CV102&lt;&gt;"",CX102&lt;&gt;""),IF(DD102&lt;&gt;1,0,COUNTIF($B$90:$B$105,CV102)+COUNTIF($D$90:$D$105,CV102))+IF(DE102&lt;&gt;1,0,COUNTIF($B$90:$B$105,CX102)+COUNTIF($D$90:$D$105,CX102)),"")</f>
        <v/>
      </c>
      <c r="DI102" s="297"/>
      <c r="DJ102" s="280" t="str">
        <f aca="false">IF(DI102="","",VLOOKUP(DI102,Language!$D$5:$E$100,2,0))</f>
        <v/>
      </c>
      <c r="DK102" s="284"/>
      <c r="DL102" s="280" t="str">
        <f aca="false">IF(DK102="","",VLOOKUP(DK102,Language!$D$5:$E$100,2,0))</f>
        <v/>
      </c>
      <c r="DM102" s="303"/>
      <c r="DN102" s="304"/>
      <c r="DO102" s="305"/>
      <c r="DP102" s="305"/>
      <c r="DQ102" s="306" t="n">
        <f aca="false">COUNTIF(DI$90:DI$105,DI102)+COUNTIF(DK$90:DK$105,DI102)</f>
        <v>0</v>
      </c>
      <c r="DR102" s="306" t="n">
        <f aca="false">COUNTIF(DI$90:DI$105,DK102)+COUNTIF(DK$90:DK$105,DK102)</f>
        <v>0</v>
      </c>
      <c r="DS102" s="306"/>
      <c r="DT102" s="302" t="str">
        <f aca="false">IF(OR(DI102&lt;&gt;"",DK102&lt;&gt;""),IF(DQ102&lt;&gt;1,0,COUNTIF($B$90:$B$105,DI102)+COUNTIF($D$90:$D$105,DI102))+IF(DR102&lt;&gt;1,0,COUNTIF($B$90:$B$105,DK102)+COUNTIF($D$90:$D$105,DK102)),"")</f>
        <v/>
      </c>
      <c r="DV102" s="297"/>
      <c r="DW102" s="280" t="str">
        <f aca="false">IF(DV102="","",VLOOKUP(DV102,Language!$D$5:$E$100,2,0))</f>
        <v/>
      </c>
      <c r="DX102" s="284"/>
      <c r="DY102" s="280" t="str">
        <f aca="false">IF(DX102="","",VLOOKUP(DX102,Language!$D$5:$E$100,2,0))</f>
        <v/>
      </c>
      <c r="DZ102" s="303"/>
      <c r="EA102" s="304"/>
      <c r="EB102" s="305"/>
      <c r="EC102" s="305"/>
      <c r="ED102" s="306" t="n">
        <f aca="false">COUNTIF(DV$90:DV$105,DV102)+COUNTIF(DX$90:DX$105,DV102)</f>
        <v>0</v>
      </c>
      <c r="EE102" s="306" t="n">
        <f aca="false">COUNTIF(DV$90:DV$105,DX102)+COUNTIF(DX$90:DX$105,DX102)</f>
        <v>0</v>
      </c>
      <c r="EF102" s="306"/>
      <c r="EG102" s="302" t="str">
        <f aca="false">IF(OR(DV102&lt;&gt;"",DX102&lt;&gt;""),IF(ED102&lt;&gt;1,0,COUNTIF($B$90:$B$105,DV102)+COUNTIF($D$90:$D$105,DV102))+IF(EE102&lt;&gt;1,0,COUNTIF($B$90:$B$105,DX102)+COUNTIF($D$90:$D$105,DX102)),"")</f>
        <v/>
      </c>
      <c r="EI102" s="297"/>
      <c r="EJ102" s="280" t="str">
        <f aca="false">IF(EI102="","",VLOOKUP(EI102,Language!$D$5:$E$100,2,0))</f>
        <v/>
      </c>
      <c r="EK102" s="284"/>
      <c r="EL102" s="280" t="str">
        <f aca="false">IF(EK102="","",VLOOKUP(EK102,Language!$D$5:$E$100,2,0))</f>
        <v/>
      </c>
      <c r="EM102" s="303"/>
      <c r="EN102" s="304"/>
      <c r="EO102" s="305"/>
      <c r="EP102" s="305"/>
      <c r="EQ102" s="306" t="n">
        <f aca="false">COUNTIF(EI$90:EI$105,EI102)+COUNTIF(EK$90:EK$105,EI102)</f>
        <v>0</v>
      </c>
      <c r="ER102" s="306" t="n">
        <f aca="false">COUNTIF(EI$90:EI$105,EK102)+COUNTIF(EK$90:EK$105,EK102)</f>
        <v>0</v>
      </c>
      <c r="ES102" s="306"/>
      <c r="ET102" s="302" t="str">
        <f aca="false">IF(OR(EI102&lt;&gt;"",EK102&lt;&gt;""),IF(EQ102&lt;&gt;1,0,COUNTIF($B$90:$B$105,EI102)+COUNTIF($D$90:$D$105,EI102))+IF(ER102&lt;&gt;1,0,COUNTIF($B$90:$B$105,EK102)+COUNTIF($D$90:$D$105,EK102)),"")</f>
        <v/>
      </c>
      <c r="EV102" s="297"/>
      <c r="EW102" s="280" t="str">
        <f aca="false">IF(EV102="","",VLOOKUP(EV102,Language!$D$5:$E$100,2,0))</f>
        <v/>
      </c>
      <c r="EX102" s="284"/>
      <c r="EY102" s="280" t="str">
        <f aca="false">IF(EX102="","",VLOOKUP(EX102,Language!$D$5:$E$100,2,0))</f>
        <v/>
      </c>
      <c r="EZ102" s="303"/>
      <c r="FA102" s="304"/>
      <c r="FB102" s="305"/>
      <c r="FC102" s="305"/>
      <c r="FD102" s="306" t="n">
        <f aca="false">COUNTIF(EV$90:EV$105,EV102)+COUNTIF(EX$90:EX$105,EV102)</f>
        <v>0</v>
      </c>
      <c r="FE102" s="306" t="n">
        <f aca="false">COUNTIF(EV$90:EV$105,EX102)+COUNTIF(EX$90:EX$105,EX102)</f>
        <v>0</v>
      </c>
      <c r="FF102" s="306"/>
      <c r="FG102" s="302" t="str">
        <f aca="false">IF(OR(EV102&lt;&gt;"",EX102&lt;&gt;""),IF(FD102&lt;&gt;1,0,COUNTIF($B$90:$B$105,EV102)+COUNTIF($D$90:$D$105,EV102))+IF(FE102&lt;&gt;1,0,COUNTIF($B$90:$B$105,EX102)+COUNTIF($D$90:$D$105,EX102)),"")</f>
        <v/>
      </c>
      <c r="FI102" s="297"/>
      <c r="FJ102" s="280" t="str">
        <f aca="false">IF(FI102="","",VLOOKUP(FI102,Language!$D$5:$E$100,2,0))</f>
        <v/>
      </c>
      <c r="FK102" s="284"/>
      <c r="FL102" s="280" t="str">
        <f aca="false">IF(FK102="","",VLOOKUP(FK102,Language!$D$5:$E$100,2,0))</f>
        <v/>
      </c>
      <c r="FM102" s="303"/>
      <c r="FN102" s="304"/>
      <c r="FO102" s="305"/>
      <c r="FP102" s="305"/>
      <c r="FQ102" s="306" t="n">
        <f aca="false">COUNTIF(FI$90:FI$105,FI102)+COUNTIF(FK$90:FK$105,FI102)</f>
        <v>0</v>
      </c>
      <c r="FR102" s="306" t="n">
        <f aca="false">COUNTIF(FI$90:FI$105,FK102)+COUNTIF(FK$90:FK$105,FK102)</f>
        <v>0</v>
      </c>
      <c r="FS102" s="306"/>
      <c r="FT102" s="302" t="str">
        <f aca="false">IF(OR(FI102&lt;&gt;"",FK102&lt;&gt;""),IF(FQ102&lt;&gt;1,0,COUNTIF($B$90:$B$105,FI102)+COUNTIF($D$90:$D$105,FI102))+IF(FR102&lt;&gt;1,0,COUNTIF($B$90:$B$105,FK102)+COUNTIF($D$90:$D$105,FK102)),"")</f>
        <v/>
      </c>
      <c r="FV102" s="297"/>
      <c r="FW102" s="280" t="str">
        <f aca="false">IF(FV102="","",VLOOKUP(FV102,Language!$D$5:$E$100,2,0))</f>
        <v/>
      </c>
      <c r="FX102" s="284"/>
      <c r="FY102" s="280" t="str">
        <f aca="false">IF(FX102="","",VLOOKUP(FX102,Language!$D$5:$E$100,2,0))</f>
        <v/>
      </c>
      <c r="FZ102" s="303"/>
      <c r="GA102" s="304"/>
      <c r="GB102" s="305"/>
      <c r="GC102" s="305"/>
      <c r="GD102" s="306" t="n">
        <f aca="false">COUNTIF(FV$90:FV$105,FV102)+COUNTIF(FX$90:FX$105,FV102)</f>
        <v>0</v>
      </c>
      <c r="GE102" s="306" t="n">
        <f aca="false">COUNTIF(FV$90:FV$105,FX102)+COUNTIF(FX$90:FX$105,FX102)</f>
        <v>0</v>
      </c>
      <c r="GF102" s="306"/>
      <c r="GG102" s="302" t="str">
        <f aca="false">IF(OR(FV102&lt;&gt;"",FX102&lt;&gt;""),IF(GD102&lt;&gt;1,0,COUNTIF($B$90:$B$105,FV102)+COUNTIF($D$90:$D$105,FV102))+IF(GE102&lt;&gt;1,0,COUNTIF($B$90:$B$105,FX102)+COUNTIF($D$90:$D$105,FX102)),"")</f>
        <v/>
      </c>
      <c r="GI102" s="297"/>
      <c r="GJ102" s="280" t="str">
        <f aca="false">IF(GI102="","",VLOOKUP(GI102,Language!$D$5:$E$100,2,0))</f>
        <v/>
      </c>
      <c r="GK102" s="284"/>
      <c r="GL102" s="280" t="str">
        <f aca="false">IF(GK102="","",VLOOKUP(GK102,Language!$D$5:$E$100,2,0))</f>
        <v/>
      </c>
      <c r="GM102" s="303"/>
      <c r="GN102" s="304"/>
      <c r="GO102" s="305"/>
      <c r="GP102" s="305"/>
      <c r="GQ102" s="306" t="n">
        <f aca="false">COUNTIF(GI$90:GI$105,GI102)+COUNTIF(GK$90:GK$105,GI102)</f>
        <v>0</v>
      </c>
      <c r="GR102" s="306" t="n">
        <f aca="false">COUNTIF(GI$90:GI$105,GK102)+COUNTIF(GK$90:GK$105,GK102)</f>
        <v>0</v>
      </c>
      <c r="GS102" s="306"/>
      <c r="GT102" s="302" t="str">
        <f aca="false">IF(OR(GI102&lt;&gt;"",GK102&lt;&gt;""),IF(GQ102&lt;&gt;1,0,COUNTIF($B$90:$B$105,GI102)+COUNTIF($D$90:$D$105,GI102))+IF(GR102&lt;&gt;1,0,COUNTIF($B$90:$B$105,GK102)+COUNTIF($D$90:$D$105,GK102)),"")</f>
        <v/>
      </c>
      <c r="GV102" s="297"/>
      <c r="GW102" s="280" t="str">
        <f aca="false">IF(GV102="","",VLOOKUP(GV102,Language!$D$5:$E$100,2,0))</f>
        <v/>
      </c>
      <c r="GX102" s="284"/>
      <c r="GY102" s="280" t="str">
        <f aca="false">IF(GX102="","",VLOOKUP(GX102,Language!$D$5:$E$100,2,0))</f>
        <v/>
      </c>
      <c r="GZ102" s="303"/>
      <c r="HA102" s="304"/>
      <c r="HB102" s="305"/>
      <c r="HC102" s="305"/>
      <c r="HD102" s="306" t="n">
        <f aca="false">COUNTIF(GV$90:GV$105,GV102)+COUNTIF(GX$90:GX$105,GV102)</f>
        <v>0</v>
      </c>
      <c r="HE102" s="306" t="n">
        <f aca="false">COUNTIF(GV$90:GV$105,GX102)+COUNTIF(GX$90:GX$105,GX102)</f>
        <v>0</v>
      </c>
      <c r="HF102" s="306"/>
      <c r="HG102" s="302" t="str">
        <f aca="false">IF(OR(GV102&lt;&gt;"",GX102&lt;&gt;""),IF(HD102&lt;&gt;1,0,COUNTIF($B$90:$B$105,GV102)+COUNTIF($D$90:$D$105,GV102))+IF(HE102&lt;&gt;1,0,COUNTIF($B$90:$B$105,GX102)+COUNTIF($D$90:$D$105,GX102)),"")</f>
        <v/>
      </c>
      <c r="HI102" s="297"/>
      <c r="HJ102" s="280" t="str">
        <f aca="false">IF(HI102="","",VLOOKUP(HI102,Language!$D$5:$E$100,2,0))</f>
        <v/>
      </c>
      <c r="HK102" s="284"/>
      <c r="HL102" s="280" t="str">
        <f aca="false">IF(HK102="","",VLOOKUP(HK102,Language!$D$5:$E$100,2,0))</f>
        <v/>
      </c>
      <c r="HM102" s="303"/>
      <c r="HN102" s="304"/>
      <c r="HO102" s="305"/>
      <c r="HP102" s="305"/>
      <c r="HQ102" s="306" t="n">
        <f aca="false">COUNTIF(HI$90:HI$105,HI102)+COUNTIF(HK$90:HK$105,HI102)</f>
        <v>0</v>
      </c>
      <c r="HR102" s="306" t="n">
        <f aca="false">COUNTIF(HI$90:HI$105,HK102)+COUNTIF(HK$90:HK$105,HK102)</f>
        <v>0</v>
      </c>
      <c r="HS102" s="306"/>
      <c r="HT102" s="302" t="str">
        <f aca="false">IF(OR(HI102&lt;&gt;"",HK102&lt;&gt;""),IF(HQ102&lt;&gt;1,0,COUNTIF($B$90:$B$105,HI102)+COUNTIF($D$90:$D$105,HI102))+IF(HR102&lt;&gt;1,0,COUNTIF($B$90:$B$105,HK102)+COUNTIF($D$90:$D$105,HK102)),"")</f>
        <v/>
      </c>
      <c r="HV102" s="297"/>
      <c r="HW102" s="280" t="str">
        <f aca="false">IF(HV102="","",VLOOKUP(HV102,Language!$D$5:$E$100,2,0))</f>
        <v/>
      </c>
      <c r="HX102" s="284"/>
      <c r="HY102" s="280" t="str">
        <f aca="false">IF(HX102="","",VLOOKUP(HX102,Language!$D$5:$E$100,2,0))</f>
        <v/>
      </c>
      <c r="HZ102" s="303"/>
      <c r="IA102" s="304"/>
      <c r="IB102" s="305"/>
      <c r="IC102" s="305"/>
      <c r="ID102" s="306" t="n">
        <f aca="false">COUNTIF(HV$90:HV$105,HV102)+COUNTIF(HX$90:HX$105,HV102)</f>
        <v>0</v>
      </c>
      <c r="IE102" s="306" t="n">
        <f aca="false">COUNTIF(HV$90:HV$105,HX102)+COUNTIF(HX$90:HX$105,HX102)</f>
        <v>0</v>
      </c>
      <c r="IF102" s="306"/>
      <c r="IG102" s="302" t="str">
        <f aca="false">IF(OR(HV102&lt;&gt;"",HX102&lt;&gt;""),IF(ID102&lt;&gt;1,0,COUNTIF($B$90:$B$105,HV102)+COUNTIF($D$90:$D$105,HV102))+IF(IE102&lt;&gt;1,0,COUNTIF($B$90:$B$105,HX102)+COUNTIF($D$90:$D$105,HX102)),"")</f>
        <v/>
      </c>
      <c r="II102" s="297"/>
      <c r="IJ102" s="280" t="str">
        <f aca="false">IF(II102="","",VLOOKUP(II102,Language!$D$5:$E$100,2,0))</f>
        <v/>
      </c>
      <c r="IK102" s="284"/>
      <c r="IL102" s="280" t="str">
        <f aca="false">IF(IK102="","",VLOOKUP(IK102,Language!$D$5:$E$100,2,0))</f>
        <v/>
      </c>
      <c r="IM102" s="303"/>
      <c r="IN102" s="304"/>
      <c r="IO102" s="305"/>
      <c r="IP102" s="305"/>
      <c r="IQ102" s="306" t="n">
        <f aca="false">COUNTIF(II$90:II$105,II102)+COUNTIF(IK$90:IK$105,II102)</f>
        <v>0</v>
      </c>
      <c r="IR102" s="306" t="n">
        <f aca="false">COUNTIF(II$90:II$105,IK102)+COUNTIF(IK$90:IK$105,IK102)</f>
        <v>0</v>
      </c>
      <c r="IS102" s="306"/>
      <c r="IT102" s="302" t="str">
        <f aca="false">IF(OR(II102&lt;&gt;"",IK102&lt;&gt;""),IF(IQ102&lt;&gt;1,0,COUNTIF($B$90:$B$105,II102)+COUNTIF($D$90:$D$105,II102))+IF(IR102&lt;&gt;1,0,COUNTIF($B$90:$B$105,IK102)+COUNTIF($D$90:$D$105,IK102)),"")</f>
        <v/>
      </c>
      <c r="IV102" s="297"/>
      <c r="IW102" s="280" t="str">
        <f aca="false">IF(IV102="","",VLOOKUP(IV102,Language!$D$5:$E$100,2,0))</f>
        <v/>
      </c>
      <c r="IX102" s="284"/>
      <c r="IY102" s="280" t="str">
        <f aca="false">IF(IX102="","",VLOOKUP(IX102,Language!$D$5:$E$100,2,0))</f>
        <v/>
      </c>
      <c r="IZ102" s="303"/>
      <c r="JA102" s="304"/>
      <c r="JB102" s="305"/>
      <c r="JC102" s="305"/>
      <c r="JD102" s="306" t="n">
        <f aca="false">COUNTIF(IV$90:IV$105,IV102)+COUNTIF(IX$90:IX$105,IV102)</f>
        <v>0</v>
      </c>
      <c r="JE102" s="306" t="n">
        <f aca="false">COUNTIF(IV$90:IV$105,IX102)+COUNTIF(IX$90:IX$105,IX102)</f>
        <v>0</v>
      </c>
      <c r="JF102" s="306"/>
      <c r="JG102" s="302" t="str">
        <f aca="false">IF(OR(IV102&lt;&gt;"",IX102&lt;&gt;""),IF(JD102&lt;&gt;1,0,COUNTIF($B$90:$B$105,IV102)+COUNTIF($D$90:$D$105,IV102))+IF(JE102&lt;&gt;1,0,COUNTIF($B$90:$B$105,IX102)+COUNTIF($D$90:$D$105,IX102)),"")</f>
        <v/>
      </c>
      <c r="JI102" s="297"/>
      <c r="JJ102" s="280" t="str">
        <f aca="false">IF(JI102="","",VLOOKUP(JI102,Language!$D$5:$E$100,2,0))</f>
        <v/>
      </c>
      <c r="JK102" s="284"/>
      <c r="JL102" s="280" t="str">
        <f aca="false">IF(JK102="","",VLOOKUP(JK102,Language!$D$5:$E$100,2,0))</f>
        <v/>
      </c>
      <c r="JM102" s="303"/>
      <c r="JN102" s="304"/>
      <c r="JO102" s="305"/>
      <c r="JP102" s="305"/>
      <c r="JQ102" s="306" t="n">
        <f aca="false">COUNTIF(JI$90:JI$105,JI102)+COUNTIF(JK$90:JK$105,JI102)</f>
        <v>0</v>
      </c>
      <c r="JR102" s="306" t="n">
        <f aca="false">COUNTIF(JI$90:JI$105,JK102)+COUNTIF(JK$90:JK$105,JK102)</f>
        <v>0</v>
      </c>
      <c r="JS102" s="306"/>
      <c r="JT102" s="302" t="str">
        <f aca="false">IF(OR(JI102&lt;&gt;"",JK102&lt;&gt;""),IF(JQ102&lt;&gt;1,0,COUNTIF($B$90:$B$105,JI102)+COUNTIF($D$90:$D$105,JI102))+IF(JR102&lt;&gt;1,0,COUNTIF($B$90:$B$105,JK102)+COUNTIF($D$90:$D$105,JK102)),"")</f>
        <v/>
      </c>
      <c r="JV102" s="297"/>
      <c r="JW102" s="280" t="str">
        <f aca="false">IF(JV102="","",VLOOKUP(JV102,Language!$D$5:$E$100,2,0))</f>
        <v/>
      </c>
      <c r="JX102" s="284"/>
      <c r="JY102" s="280" t="str">
        <f aca="false">IF(JX102="","",VLOOKUP(JX102,Language!$D$5:$E$100,2,0))</f>
        <v/>
      </c>
      <c r="JZ102" s="303"/>
      <c r="KA102" s="304"/>
      <c r="KB102" s="305"/>
      <c r="KC102" s="305"/>
      <c r="KD102" s="306" t="n">
        <f aca="false">COUNTIF(JV$90:JV$105,JV102)+COUNTIF(JX$90:JX$105,JV102)</f>
        <v>0</v>
      </c>
      <c r="KE102" s="306" t="n">
        <f aca="false">COUNTIF(JV$90:JV$105,JX102)+COUNTIF(JX$90:JX$105,JX102)</f>
        <v>0</v>
      </c>
      <c r="KF102" s="306"/>
      <c r="KG102" s="302" t="str">
        <f aca="false">IF(OR(JV102&lt;&gt;"",JX102&lt;&gt;""),IF(KD102&lt;&gt;1,0,COUNTIF($B$90:$B$105,JV102)+COUNTIF($D$90:$D$105,JV102))+IF(KE102&lt;&gt;1,0,COUNTIF($B$90:$B$105,JX102)+COUNTIF($D$90:$D$105,JX102)),"")</f>
        <v/>
      </c>
      <c r="KI102" s="297"/>
      <c r="KJ102" s="280" t="str">
        <f aca="false">IF(KI102="","",VLOOKUP(KI102,Language!$D$5:$E$100,2,0))</f>
        <v/>
      </c>
      <c r="KK102" s="284"/>
      <c r="KL102" s="280" t="str">
        <f aca="false">IF(KK102="","",VLOOKUP(KK102,Language!$D$5:$E$100,2,0))</f>
        <v/>
      </c>
      <c r="KM102" s="303"/>
      <c r="KN102" s="304"/>
      <c r="KO102" s="305"/>
      <c r="KP102" s="305"/>
      <c r="KQ102" s="306" t="n">
        <f aca="false">COUNTIF(KI$90:KI$105,KI102)+COUNTIF(KK$90:KK$105,KI102)</f>
        <v>0</v>
      </c>
      <c r="KR102" s="306" t="n">
        <f aca="false">COUNTIF(KI$90:KI$105,KK102)+COUNTIF(KK$90:KK$105,KK102)</f>
        <v>0</v>
      </c>
      <c r="KS102" s="306"/>
      <c r="KT102" s="302" t="str">
        <f aca="false">IF(OR(KI102&lt;&gt;"",KK102&lt;&gt;""),IF(KQ102&lt;&gt;1,0,COUNTIF($B$90:$B$105,KI102)+COUNTIF($D$90:$D$105,KI102))+IF(KR102&lt;&gt;1,0,COUNTIF($B$90:$B$105,KK102)+COUNTIF($D$90:$D$105,KK102)),"")</f>
        <v/>
      </c>
      <c r="KV102" s="297"/>
      <c r="KW102" s="280" t="str">
        <f aca="false">IF(KV102="","",VLOOKUP(KV102,Language!$D$5:$E$100,2,0))</f>
        <v/>
      </c>
      <c r="KX102" s="284"/>
      <c r="KY102" s="280" t="str">
        <f aca="false">IF(KX102="","",VLOOKUP(KX102,Language!$D$5:$E$100,2,0))</f>
        <v/>
      </c>
      <c r="KZ102" s="303"/>
      <c r="LA102" s="304"/>
      <c r="LB102" s="305"/>
      <c r="LC102" s="305"/>
      <c r="LD102" s="306" t="n">
        <f aca="false">COUNTIF(KV$90:KV$105,KV102)+COUNTIF(KX$90:KX$105,KV102)</f>
        <v>0</v>
      </c>
      <c r="LE102" s="306" t="n">
        <f aca="false">COUNTIF(KV$90:KV$105,KX102)+COUNTIF(KX$90:KX$105,KX102)</f>
        <v>0</v>
      </c>
      <c r="LF102" s="306"/>
      <c r="LG102" s="302" t="str">
        <f aca="false">IF(OR(KV102&lt;&gt;"",KX102&lt;&gt;""),IF(LD102&lt;&gt;1,0,COUNTIF($B$90:$B$105,KV102)+COUNTIF($D$90:$D$105,KV102))+IF(LE102&lt;&gt;1,0,COUNTIF($B$90:$B$105,KX102)+COUNTIF($D$90:$D$105,KX102)),"")</f>
        <v/>
      </c>
      <c r="LI102" s="297"/>
      <c r="LJ102" s="280" t="str">
        <f aca="false">IF(LI102="","",VLOOKUP(LI102,Language!$D$5:$E$100,2,0))</f>
        <v/>
      </c>
      <c r="LK102" s="284"/>
      <c r="LL102" s="280" t="str">
        <f aca="false">IF(LK102="","",VLOOKUP(LK102,Language!$D$5:$E$100,2,0))</f>
        <v/>
      </c>
      <c r="LM102" s="303"/>
      <c r="LN102" s="304"/>
      <c r="LO102" s="305"/>
      <c r="LP102" s="305"/>
      <c r="LQ102" s="306" t="n">
        <f aca="false">COUNTIF(LI$90:LI$105,LI102)+COUNTIF(LK$90:LK$105,LI102)</f>
        <v>0</v>
      </c>
      <c r="LR102" s="306" t="n">
        <f aca="false">COUNTIF(LI$90:LI$105,LK102)+COUNTIF(LK$90:LK$105,LK102)</f>
        <v>0</v>
      </c>
      <c r="LS102" s="306"/>
      <c r="LT102" s="302" t="str">
        <f aca="false">IF(OR(LI102&lt;&gt;"",LK102&lt;&gt;""),IF(LQ102&lt;&gt;1,0,COUNTIF($B$90:$B$105,LI102)+COUNTIF($D$90:$D$105,LI102))+IF(LR102&lt;&gt;1,0,COUNTIF($B$90:$B$105,LK102)+COUNTIF($D$90:$D$105,LK102)),"")</f>
        <v/>
      </c>
      <c r="LV102" s="297"/>
      <c r="LW102" s="280" t="str">
        <f aca="false">IF(LV102="","",VLOOKUP(LV102,Language!$D$5:$E$100,2,0))</f>
        <v/>
      </c>
      <c r="LX102" s="284"/>
      <c r="LY102" s="280" t="str">
        <f aca="false">IF(LX102="","",VLOOKUP(LX102,Language!$D$5:$E$100,2,0))</f>
        <v/>
      </c>
      <c r="LZ102" s="303"/>
      <c r="MA102" s="304"/>
      <c r="MB102" s="305"/>
      <c r="MC102" s="305"/>
      <c r="MD102" s="306" t="n">
        <f aca="false">COUNTIF(LV$90:LV$105,LV102)+COUNTIF(LX$90:LX$105,LV102)</f>
        <v>0</v>
      </c>
      <c r="ME102" s="306" t="n">
        <f aca="false">COUNTIF(LV$90:LV$105,LX102)+COUNTIF(LX$90:LX$105,LX102)</f>
        <v>0</v>
      </c>
      <c r="MF102" s="306"/>
      <c r="MG102" s="302" t="str">
        <f aca="false">IF(OR(LV102&lt;&gt;"",LX102&lt;&gt;""),IF(MD102&lt;&gt;1,0,COUNTIF($B$90:$B$105,LV102)+COUNTIF($D$90:$D$105,LV102))+IF(ME102&lt;&gt;1,0,COUNTIF($B$90:$B$105,LX102)+COUNTIF($D$90:$D$105,LX102)),"")</f>
        <v/>
      </c>
    </row>
    <row r="103" s="135" customFormat="true" ht="15.75" hidden="false" customHeight="false" outlineLevel="0" collapsed="false">
      <c r="A103" s="252"/>
      <c r="B103" s="295" t="n">
        <f aca="false">IF(C103="","",INDEX(Groups!$C$7:$C$65,MATCH(C103,Groups!$D$7:$D$65,0)))</f>
        <v>22</v>
      </c>
      <c r="C103" s="280" t="str">
        <f aca="false">'World Cup'!$AO$50</f>
        <v>Turkey</v>
      </c>
      <c r="D103" s="296" t="n">
        <f aca="false">IF(E103="","",INDEX(Groups!$C$7:$C$65,MATCH(E103,Groups!$D$7:$D$65,0)))</f>
        <v>21</v>
      </c>
      <c r="E103" s="280" t="str">
        <f aca="false">'World Cup'!$AP$50</f>
        <v>IR Iran</v>
      </c>
      <c r="F103" s="282" t="n">
        <f aca="false">IF(AND('World Cup'!$AO$51&lt;&gt;"",'World Cup'!$AP$51&lt;&gt;""),'World Cup'!$AO$51+IF(AND('World Cup'!$AO$53&lt;&gt;"",'World Cup'!$AP$53&lt;&gt;"",'World Cup'!$AO$51='World Cup'!$AP$51),'World Cup'!$AO$53,0),"")</f>
        <v>1</v>
      </c>
      <c r="G103" s="283" t="n">
        <f aca="false">IF(AND('World Cup'!$AO$51&lt;&gt;"",'World Cup'!$AP$51&lt;&gt;""),'World Cup'!$AP$51+IF(AND('World Cup'!$AO$53&lt;&gt;"",'World Cup'!$AP$53&lt;&gt;"",'World Cup'!$AO$51='World Cup'!$AP$51),'World Cup'!$AP$53,0),"")</f>
        <v>0</v>
      </c>
      <c r="I103" s="297"/>
      <c r="J103" s="280" t="str">
        <f aca="false">IF(I103="","",VLOOKUP(I103,Language!$D$5:$E$100,2,0))</f>
        <v/>
      </c>
      <c r="K103" s="284"/>
      <c r="L103" s="280" t="str">
        <f aca="false">IF(K103="","",VLOOKUP(K103,Language!$D$5:$E$100,2,0))</f>
        <v/>
      </c>
      <c r="M103" s="303"/>
      <c r="N103" s="304"/>
      <c r="O103" s="305"/>
      <c r="P103" s="305"/>
      <c r="Q103" s="306" t="n">
        <f aca="false">COUNTIF(I$90:I$105,I103)+COUNTIF(K$90:K$105,I103)</f>
        <v>0</v>
      </c>
      <c r="R103" s="306" t="n">
        <f aca="false">COUNTIF(I$90:I$105,K103)+COUNTIF(K$90:K$105,K103)</f>
        <v>0</v>
      </c>
      <c r="S103" s="306"/>
      <c r="T103" s="302" t="str">
        <f aca="false">IF(OR(I103&lt;&gt;"",K103&lt;&gt;""),IF(Q103&lt;&gt;1,0,COUNTIF($B$90:$B$105,I103)+COUNTIF($D$90:$D$105,I103))+IF(R103&lt;&gt;1,0,COUNTIF($B$90:$B$105,K103)+COUNTIF($D$90:$D$105,K103)),"")</f>
        <v/>
      </c>
      <c r="V103" s="297"/>
      <c r="W103" s="280" t="str">
        <f aca="false">IF(V103="","",VLOOKUP(V103,Language!$D$5:$E$100,2,0))</f>
        <v/>
      </c>
      <c r="X103" s="284"/>
      <c r="Y103" s="280" t="str">
        <f aca="false">IF(X103="","",VLOOKUP(X103,Language!$D$5:$E$100,2,0))</f>
        <v/>
      </c>
      <c r="Z103" s="303"/>
      <c r="AA103" s="304"/>
      <c r="AB103" s="305"/>
      <c r="AC103" s="305"/>
      <c r="AD103" s="306" t="n">
        <f aca="false">COUNTIF(V$90:V$105,V103)+COUNTIF(X$90:X$105,V103)</f>
        <v>0</v>
      </c>
      <c r="AE103" s="306" t="n">
        <f aca="false">COUNTIF(V$90:V$105,X103)+COUNTIF(X$90:X$105,X103)</f>
        <v>0</v>
      </c>
      <c r="AF103" s="306"/>
      <c r="AG103" s="302" t="str">
        <f aca="false">IF(OR(V103&lt;&gt;"",X103&lt;&gt;""),IF(AD103&lt;&gt;1,0,COUNTIF($B$90:$B$105,V103)+COUNTIF($D$90:$D$105,V103))+IF(AE103&lt;&gt;1,0,COUNTIF($B$90:$B$105,X103)+COUNTIF($D$90:$D$105,X103)),"")</f>
        <v/>
      </c>
      <c r="AI103" s="297"/>
      <c r="AJ103" s="280" t="str">
        <f aca="false">IF(AI103="","",VLOOKUP(AI103,Language!$D$5:$E$100,2,0))</f>
        <v/>
      </c>
      <c r="AK103" s="284"/>
      <c r="AL103" s="280" t="str">
        <f aca="false">IF(AK103="","",VLOOKUP(AK103,Language!$D$5:$E$100,2,0))</f>
        <v/>
      </c>
      <c r="AM103" s="303"/>
      <c r="AN103" s="304"/>
      <c r="AO103" s="305"/>
      <c r="AP103" s="305"/>
      <c r="AQ103" s="306" t="n">
        <f aca="false">COUNTIF(AI$90:AI$105,AI103)+COUNTIF(AK$90:AK$105,AI103)</f>
        <v>0</v>
      </c>
      <c r="AR103" s="306" t="n">
        <f aca="false">COUNTIF(AI$90:AI$105,AK103)+COUNTIF(AK$90:AK$105,AK103)</f>
        <v>0</v>
      </c>
      <c r="AS103" s="306"/>
      <c r="AT103" s="302" t="str">
        <f aca="false">IF(OR(AI103&lt;&gt;"",AK103&lt;&gt;""),IF(AQ103&lt;&gt;1,0,COUNTIF($B$90:$B$105,AI103)+COUNTIF($D$90:$D$105,AI103))+IF(AR103&lt;&gt;1,0,COUNTIF($B$90:$B$105,AK103)+COUNTIF($D$90:$D$105,AK103)),"")</f>
        <v/>
      </c>
      <c r="AV103" s="297"/>
      <c r="AW103" s="280" t="str">
        <f aca="false">IF(AV103="","",VLOOKUP(AV103,Language!$D$5:$E$100,2,0))</f>
        <v/>
      </c>
      <c r="AX103" s="284"/>
      <c r="AY103" s="280" t="str">
        <f aca="false">IF(AX103="","",VLOOKUP(AX103,Language!$D$5:$E$100,2,0))</f>
        <v/>
      </c>
      <c r="AZ103" s="303"/>
      <c r="BA103" s="304"/>
      <c r="BB103" s="305"/>
      <c r="BC103" s="305"/>
      <c r="BD103" s="306" t="n">
        <f aca="false">COUNTIF(AV$90:AV$105,AV103)+COUNTIF(AX$90:AX$105,AV103)</f>
        <v>0</v>
      </c>
      <c r="BE103" s="306" t="n">
        <f aca="false">COUNTIF(AV$90:AV$105,AX103)+COUNTIF(AX$90:AX$105,AX103)</f>
        <v>0</v>
      </c>
      <c r="BF103" s="306"/>
      <c r="BG103" s="302" t="str">
        <f aca="false">IF(OR(AV103&lt;&gt;"",AX103&lt;&gt;""),IF(BD103&lt;&gt;1,0,COUNTIF($B$90:$B$105,AV103)+COUNTIF($D$90:$D$105,AV103))+IF(BE103&lt;&gt;1,0,COUNTIF($B$90:$B$105,AX103)+COUNTIF($D$90:$D$105,AX103)),"")</f>
        <v/>
      </c>
      <c r="BI103" s="297"/>
      <c r="BJ103" s="280" t="str">
        <f aca="false">IF(BI103="","",VLOOKUP(BI103,Language!$D$5:$E$100,2,0))</f>
        <v/>
      </c>
      <c r="BK103" s="284"/>
      <c r="BL103" s="280" t="str">
        <f aca="false">IF(BK103="","",VLOOKUP(BK103,Language!$D$5:$E$100,2,0))</f>
        <v/>
      </c>
      <c r="BM103" s="303"/>
      <c r="BN103" s="304"/>
      <c r="BO103" s="305"/>
      <c r="BP103" s="305"/>
      <c r="BQ103" s="306" t="n">
        <f aca="false">COUNTIF(BI$90:BI$105,BI103)+COUNTIF(BK$90:BK$105,BI103)</f>
        <v>0</v>
      </c>
      <c r="BR103" s="306" t="n">
        <f aca="false">COUNTIF(BI$90:BI$105,BK103)+COUNTIF(BK$90:BK$105,BK103)</f>
        <v>0</v>
      </c>
      <c r="BS103" s="306"/>
      <c r="BT103" s="302" t="str">
        <f aca="false">IF(OR(BI103&lt;&gt;"",BK103&lt;&gt;""),IF(BQ103&lt;&gt;1,0,COUNTIF($B$90:$B$105,BI103)+COUNTIF($D$90:$D$105,BI103))+IF(BR103&lt;&gt;1,0,COUNTIF($B$90:$B$105,BK103)+COUNTIF($D$90:$D$105,BK103)),"")</f>
        <v/>
      </c>
      <c r="BV103" s="297"/>
      <c r="BW103" s="280" t="str">
        <f aca="false">IF(BV103="","",VLOOKUP(BV103,Language!$D$5:$E$100,2,0))</f>
        <v/>
      </c>
      <c r="BX103" s="284"/>
      <c r="BY103" s="280" t="str">
        <f aca="false">IF(BX103="","",VLOOKUP(BX103,Language!$D$5:$E$100,2,0))</f>
        <v/>
      </c>
      <c r="BZ103" s="303"/>
      <c r="CA103" s="304"/>
      <c r="CB103" s="305"/>
      <c r="CC103" s="305"/>
      <c r="CD103" s="306" t="n">
        <f aca="false">COUNTIF(BV$90:BV$105,BV103)+COUNTIF(BX$90:BX$105,BV103)</f>
        <v>0</v>
      </c>
      <c r="CE103" s="306" t="n">
        <f aca="false">COUNTIF(BV$90:BV$105,BX103)+COUNTIF(BX$90:BX$105,BX103)</f>
        <v>0</v>
      </c>
      <c r="CF103" s="306"/>
      <c r="CG103" s="302" t="str">
        <f aca="false">IF(OR(BV103&lt;&gt;"",BX103&lt;&gt;""),IF(CD103&lt;&gt;1,0,COUNTIF($B$90:$B$105,BV103)+COUNTIF($D$90:$D$105,BV103))+IF(CE103&lt;&gt;1,0,COUNTIF($B$90:$B$105,BX103)+COUNTIF($D$90:$D$105,BX103)),"")</f>
        <v/>
      </c>
      <c r="CI103" s="297"/>
      <c r="CJ103" s="280" t="str">
        <f aca="false">IF(CI103="","",VLOOKUP(CI103,Language!$D$5:$E$100,2,0))</f>
        <v/>
      </c>
      <c r="CK103" s="284"/>
      <c r="CL103" s="280" t="str">
        <f aca="false">IF(CK103="","",VLOOKUP(CK103,Language!$D$5:$E$100,2,0))</f>
        <v/>
      </c>
      <c r="CM103" s="303"/>
      <c r="CN103" s="304"/>
      <c r="CO103" s="305"/>
      <c r="CP103" s="305"/>
      <c r="CQ103" s="306" t="n">
        <f aca="false">COUNTIF(CI$90:CI$105,CI103)+COUNTIF(CK$90:CK$105,CI103)</f>
        <v>0</v>
      </c>
      <c r="CR103" s="306" t="n">
        <f aca="false">COUNTIF(CI$90:CI$105,CK103)+COUNTIF(CK$90:CK$105,CK103)</f>
        <v>0</v>
      </c>
      <c r="CS103" s="306"/>
      <c r="CT103" s="302" t="str">
        <f aca="false">IF(OR(CI103&lt;&gt;"",CK103&lt;&gt;""),IF(CQ103&lt;&gt;1,0,COUNTIF($B$90:$B$105,CI103)+COUNTIF($D$90:$D$105,CI103))+IF(CR103&lt;&gt;1,0,COUNTIF($B$90:$B$105,CK103)+COUNTIF($D$90:$D$105,CK103)),"")</f>
        <v/>
      </c>
      <c r="CV103" s="297"/>
      <c r="CW103" s="280" t="str">
        <f aca="false">IF(CV103="","",VLOOKUP(CV103,Language!$D$5:$E$100,2,0))</f>
        <v/>
      </c>
      <c r="CX103" s="284"/>
      <c r="CY103" s="280" t="str">
        <f aca="false">IF(CX103="","",VLOOKUP(CX103,Language!$D$5:$E$100,2,0))</f>
        <v/>
      </c>
      <c r="CZ103" s="303"/>
      <c r="DA103" s="304"/>
      <c r="DB103" s="305"/>
      <c r="DC103" s="305"/>
      <c r="DD103" s="306" t="n">
        <f aca="false">COUNTIF(CV$90:CV$105,CV103)+COUNTIF(CX$90:CX$105,CV103)</f>
        <v>0</v>
      </c>
      <c r="DE103" s="306" t="n">
        <f aca="false">COUNTIF(CV$90:CV$105,CX103)+COUNTIF(CX$90:CX$105,CX103)</f>
        <v>0</v>
      </c>
      <c r="DF103" s="306"/>
      <c r="DG103" s="302" t="str">
        <f aca="false">IF(OR(CV103&lt;&gt;"",CX103&lt;&gt;""),IF(DD103&lt;&gt;1,0,COUNTIF($B$90:$B$105,CV103)+COUNTIF($D$90:$D$105,CV103))+IF(DE103&lt;&gt;1,0,COUNTIF($B$90:$B$105,CX103)+COUNTIF($D$90:$D$105,CX103)),"")</f>
        <v/>
      </c>
      <c r="DI103" s="297"/>
      <c r="DJ103" s="280" t="str">
        <f aca="false">IF(DI103="","",VLOOKUP(DI103,Language!$D$5:$E$100,2,0))</f>
        <v/>
      </c>
      <c r="DK103" s="284"/>
      <c r="DL103" s="280" t="str">
        <f aca="false">IF(DK103="","",VLOOKUP(DK103,Language!$D$5:$E$100,2,0))</f>
        <v/>
      </c>
      <c r="DM103" s="303"/>
      <c r="DN103" s="304"/>
      <c r="DO103" s="305"/>
      <c r="DP103" s="305"/>
      <c r="DQ103" s="306" t="n">
        <f aca="false">COUNTIF(DI$90:DI$105,DI103)+COUNTIF(DK$90:DK$105,DI103)</f>
        <v>0</v>
      </c>
      <c r="DR103" s="306" t="n">
        <f aca="false">COUNTIF(DI$90:DI$105,DK103)+COUNTIF(DK$90:DK$105,DK103)</f>
        <v>0</v>
      </c>
      <c r="DS103" s="306"/>
      <c r="DT103" s="302" t="str">
        <f aca="false">IF(OR(DI103&lt;&gt;"",DK103&lt;&gt;""),IF(DQ103&lt;&gt;1,0,COUNTIF($B$90:$B$105,DI103)+COUNTIF($D$90:$D$105,DI103))+IF(DR103&lt;&gt;1,0,COUNTIF($B$90:$B$105,DK103)+COUNTIF($D$90:$D$105,DK103)),"")</f>
        <v/>
      </c>
      <c r="DV103" s="297"/>
      <c r="DW103" s="280" t="str">
        <f aca="false">IF(DV103="","",VLOOKUP(DV103,Language!$D$5:$E$100,2,0))</f>
        <v/>
      </c>
      <c r="DX103" s="284"/>
      <c r="DY103" s="280" t="str">
        <f aca="false">IF(DX103="","",VLOOKUP(DX103,Language!$D$5:$E$100,2,0))</f>
        <v/>
      </c>
      <c r="DZ103" s="303"/>
      <c r="EA103" s="304"/>
      <c r="EB103" s="305"/>
      <c r="EC103" s="305"/>
      <c r="ED103" s="306" t="n">
        <f aca="false">COUNTIF(DV$90:DV$105,DV103)+COUNTIF(DX$90:DX$105,DV103)</f>
        <v>0</v>
      </c>
      <c r="EE103" s="306" t="n">
        <f aca="false">COUNTIF(DV$90:DV$105,DX103)+COUNTIF(DX$90:DX$105,DX103)</f>
        <v>0</v>
      </c>
      <c r="EF103" s="306"/>
      <c r="EG103" s="302" t="str">
        <f aca="false">IF(OR(DV103&lt;&gt;"",DX103&lt;&gt;""),IF(ED103&lt;&gt;1,0,COUNTIF($B$90:$B$105,DV103)+COUNTIF($D$90:$D$105,DV103))+IF(EE103&lt;&gt;1,0,COUNTIF($B$90:$B$105,DX103)+COUNTIF($D$90:$D$105,DX103)),"")</f>
        <v/>
      </c>
      <c r="EI103" s="297"/>
      <c r="EJ103" s="280" t="str">
        <f aca="false">IF(EI103="","",VLOOKUP(EI103,Language!$D$5:$E$100,2,0))</f>
        <v/>
      </c>
      <c r="EK103" s="284"/>
      <c r="EL103" s="280" t="str">
        <f aca="false">IF(EK103="","",VLOOKUP(EK103,Language!$D$5:$E$100,2,0))</f>
        <v/>
      </c>
      <c r="EM103" s="303"/>
      <c r="EN103" s="304"/>
      <c r="EO103" s="305"/>
      <c r="EP103" s="305"/>
      <c r="EQ103" s="306" t="n">
        <f aca="false">COUNTIF(EI$90:EI$105,EI103)+COUNTIF(EK$90:EK$105,EI103)</f>
        <v>0</v>
      </c>
      <c r="ER103" s="306" t="n">
        <f aca="false">COUNTIF(EI$90:EI$105,EK103)+COUNTIF(EK$90:EK$105,EK103)</f>
        <v>0</v>
      </c>
      <c r="ES103" s="306"/>
      <c r="ET103" s="302" t="str">
        <f aca="false">IF(OR(EI103&lt;&gt;"",EK103&lt;&gt;""),IF(EQ103&lt;&gt;1,0,COUNTIF($B$90:$B$105,EI103)+COUNTIF($D$90:$D$105,EI103))+IF(ER103&lt;&gt;1,0,COUNTIF($B$90:$B$105,EK103)+COUNTIF($D$90:$D$105,EK103)),"")</f>
        <v/>
      </c>
      <c r="EV103" s="297"/>
      <c r="EW103" s="280" t="str">
        <f aca="false">IF(EV103="","",VLOOKUP(EV103,Language!$D$5:$E$100,2,0))</f>
        <v/>
      </c>
      <c r="EX103" s="284"/>
      <c r="EY103" s="280" t="str">
        <f aca="false">IF(EX103="","",VLOOKUP(EX103,Language!$D$5:$E$100,2,0))</f>
        <v/>
      </c>
      <c r="EZ103" s="303"/>
      <c r="FA103" s="304"/>
      <c r="FB103" s="305"/>
      <c r="FC103" s="305"/>
      <c r="FD103" s="306" t="n">
        <f aca="false">COUNTIF(EV$90:EV$105,EV103)+COUNTIF(EX$90:EX$105,EV103)</f>
        <v>0</v>
      </c>
      <c r="FE103" s="306" t="n">
        <f aca="false">COUNTIF(EV$90:EV$105,EX103)+COUNTIF(EX$90:EX$105,EX103)</f>
        <v>0</v>
      </c>
      <c r="FF103" s="306"/>
      <c r="FG103" s="302" t="str">
        <f aca="false">IF(OR(EV103&lt;&gt;"",EX103&lt;&gt;""),IF(FD103&lt;&gt;1,0,COUNTIF($B$90:$B$105,EV103)+COUNTIF($D$90:$D$105,EV103))+IF(FE103&lt;&gt;1,0,COUNTIF($B$90:$B$105,EX103)+COUNTIF($D$90:$D$105,EX103)),"")</f>
        <v/>
      </c>
      <c r="FI103" s="297"/>
      <c r="FJ103" s="280" t="str">
        <f aca="false">IF(FI103="","",VLOOKUP(FI103,Language!$D$5:$E$100,2,0))</f>
        <v/>
      </c>
      <c r="FK103" s="284"/>
      <c r="FL103" s="280" t="str">
        <f aca="false">IF(FK103="","",VLOOKUP(FK103,Language!$D$5:$E$100,2,0))</f>
        <v/>
      </c>
      <c r="FM103" s="303"/>
      <c r="FN103" s="304"/>
      <c r="FO103" s="305"/>
      <c r="FP103" s="305"/>
      <c r="FQ103" s="306" t="n">
        <f aca="false">COUNTIF(FI$90:FI$105,FI103)+COUNTIF(FK$90:FK$105,FI103)</f>
        <v>0</v>
      </c>
      <c r="FR103" s="306" t="n">
        <f aca="false">COUNTIF(FI$90:FI$105,FK103)+COUNTIF(FK$90:FK$105,FK103)</f>
        <v>0</v>
      </c>
      <c r="FS103" s="306"/>
      <c r="FT103" s="302" t="str">
        <f aca="false">IF(OR(FI103&lt;&gt;"",FK103&lt;&gt;""),IF(FQ103&lt;&gt;1,0,COUNTIF($B$90:$B$105,FI103)+COUNTIF($D$90:$D$105,FI103))+IF(FR103&lt;&gt;1,0,COUNTIF($B$90:$B$105,FK103)+COUNTIF($D$90:$D$105,FK103)),"")</f>
        <v/>
      </c>
      <c r="FV103" s="297"/>
      <c r="FW103" s="280" t="str">
        <f aca="false">IF(FV103="","",VLOOKUP(FV103,Language!$D$5:$E$100,2,0))</f>
        <v/>
      </c>
      <c r="FX103" s="284"/>
      <c r="FY103" s="280" t="str">
        <f aca="false">IF(FX103="","",VLOOKUP(FX103,Language!$D$5:$E$100,2,0))</f>
        <v/>
      </c>
      <c r="FZ103" s="303"/>
      <c r="GA103" s="304"/>
      <c r="GB103" s="305"/>
      <c r="GC103" s="305"/>
      <c r="GD103" s="306" t="n">
        <f aca="false">COUNTIF(FV$90:FV$105,FV103)+COUNTIF(FX$90:FX$105,FV103)</f>
        <v>0</v>
      </c>
      <c r="GE103" s="306" t="n">
        <f aca="false">COUNTIF(FV$90:FV$105,FX103)+COUNTIF(FX$90:FX$105,FX103)</f>
        <v>0</v>
      </c>
      <c r="GF103" s="306"/>
      <c r="GG103" s="302" t="str">
        <f aca="false">IF(OR(FV103&lt;&gt;"",FX103&lt;&gt;""),IF(GD103&lt;&gt;1,0,COUNTIF($B$90:$B$105,FV103)+COUNTIF($D$90:$D$105,FV103))+IF(GE103&lt;&gt;1,0,COUNTIF($B$90:$B$105,FX103)+COUNTIF($D$90:$D$105,FX103)),"")</f>
        <v/>
      </c>
      <c r="GI103" s="297"/>
      <c r="GJ103" s="280" t="str">
        <f aca="false">IF(GI103="","",VLOOKUP(GI103,Language!$D$5:$E$100,2,0))</f>
        <v/>
      </c>
      <c r="GK103" s="284"/>
      <c r="GL103" s="280" t="str">
        <f aca="false">IF(GK103="","",VLOOKUP(GK103,Language!$D$5:$E$100,2,0))</f>
        <v/>
      </c>
      <c r="GM103" s="303"/>
      <c r="GN103" s="304"/>
      <c r="GO103" s="305"/>
      <c r="GP103" s="305"/>
      <c r="GQ103" s="306" t="n">
        <f aca="false">COUNTIF(GI$90:GI$105,GI103)+COUNTIF(GK$90:GK$105,GI103)</f>
        <v>0</v>
      </c>
      <c r="GR103" s="306" t="n">
        <f aca="false">COUNTIF(GI$90:GI$105,GK103)+COUNTIF(GK$90:GK$105,GK103)</f>
        <v>0</v>
      </c>
      <c r="GS103" s="306"/>
      <c r="GT103" s="302" t="str">
        <f aca="false">IF(OR(GI103&lt;&gt;"",GK103&lt;&gt;""),IF(GQ103&lt;&gt;1,0,COUNTIF($B$90:$B$105,GI103)+COUNTIF($D$90:$D$105,GI103))+IF(GR103&lt;&gt;1,0,COUNTIF($B$90:$B$105,GK103)+COUNTIF($D$90:$D$105,GK103)),"")</f>
        <v/>
      </c>
      <c r="GV103" s="297"/>
      <c r="GW103" s="280" t="str">
        <f aca="false">IF(GV103="","",VLOOKUP(GV103,Language!$D$5:$E$100,2,0))</f>
        <v/>
      </c>
      <c r="GX103" s="284"/>
      <c r="GY103" s="280" t="str">
        <f aca="false">IF(GX103="","",VLOOKUP(GX103,Language!$D$5:$E$100,2,0))</f>
        <v/>
      </c>
      <c r="GZ103" s="303"/>
      <c r="HA103" s="304"/>
      <c r="HB103" s="305"/>
      <c r="HC103" s="305"/>
      <c r="HD103" s="306" t="n">
        <f aca="false">COUNTIF(GV$90:GV$105,GV103)+COUNTIF(GX$90:GX$105,GV103)</f>
        <v>0</v>
      </c>
      <c r="HE103" s="306" t="n">
        <f aca="false">COUNTIF(GV$90:GV$105,GX103)+COUNTIF(GX$90:GX$105,GX103)</f>
        <v>0</v>
      </c>
      <c r="HF103" s="306"/>
      <c r="HG103" s="302" t="str">
        <f aca="false">IF(OR(GV103&lt;&gt;"",GX103&lt;&gt;""),IF(HD103&lt;&gt;1,0,COUNTIF($B$90:$B$105,GV103)+COUNTIF($D$90:$D$105,GV103))+IF(HE103&lt;&gt;1,0,COUNTIF($B$90:$B$105,GX103)+COUNTIF($D$90:$D$105,GX103)),"")</f>
        <v/>
      </c>
      <c r="HI103" s="297"/>
      <c r="HJ103" s="280" t="str">
        <f aca="false">IF(HI103="","",VLOOKUP(HI103,Language!$D$5:$E$100,2,0))</f>
        <v/>
      </c>
      <c r="HK103" s="284"/>
      <c r="HL103" s="280" t="str">
        <f aca="false">IF(HK103="","",VLOOKUP(HK103,Language!$D$5:$E$100,2,0))</f>
        <v/>
      </c>
      <c r="HM103" s="303"/>
      <c r="HN103" s="304"/>
      <c r="HO103" s="305"/>
      <c r="HP103" s="305"/>
      <c r="HQ103" s="306" t="n">
        <f aca="false">COUNTIF(HI$90:HI$105,HI103)+COUNTIF(HK$90:HK$105,HI103)</f>
        <v>0</v>
      </c>
      <c r="HR103" s="306" t="n">
        <f aca="false">COUNTIF(HI$90:HI$105,HK103)+COUNTIF(HK$90:HK$105,HK103)</f>
        <v>0</v>
      </c>
      <c r="HS103" s="306"/>
      <c r="HT103" s="302" t="str">
        <f aca="false">IF(OR(HI103&lt;&gt;"",HK103&lt;&gt;""),IF(HQ103&lt;&gt;1,0,COUNTIF($B$90:$B$105,HI103)+COUNTIF($D$90:$D$105,HI103))+IF(HR103&lt;&gt;1,0,COUNTIF($B$90:$B$105,HK103)+COUNTIF($D$90:$D$105,HK103)),"")</f>
        <v/>
      </c>
      <c r="HV103" s="297"/>
      <c r="HW103" s="280" t="str">
        <f aca="false">IF(HV103="","",VLOOKUP(HV103,Language!$D$5:$E$100,2,0))</f>
        <v/>
      </c>
      <c r="HX103" s="284"/>
      <c r="HY103" s="280" t="str">
        <f aca="false">IF(HX103="","",VLOOKUP(HX103,Language!$D$5:$E$100,2,0))</f>
        <v/>
      </c>
      <c r="HZ103" s="303"/>
      <c r="IA103" s="304"/>
      <c r="IB103" s="305"/>
      <c r="IC103" s="305"/>
      <c r="ID103" s="306" t="n">
        <f aca="false">COUNTIF(HV$90:HV$105,HV103)+COUNTIF(HX$90:HX$105,HV103)</f>
        <v>0</v>
      </c>
      <c r="IE103" s="306" t="n">
        <f aca="false">COUNTIF(HV$90:HV$105,HX103)+COUNTIF(HX$90:HX$105,HX103)</f>
        <v>0</v>
      </c>
      <c r="IF103" s="306"/>
      <c r="IG103" s="302" t="str">
        <f aca="false">IF(OR(HV103&lt;&gt;"",HX103&lt;&gt;""),IF(ID103&lt;&gt;1,0,COUNTIF($B$90:$B$105,HV103)+COUNTIF($D$90:$D$105,HV103))+IF(IE103&lt;&gt;1,0,COUNTIF($B$90:$B$105,HX103)+COUNTIF($D$90:$D$105,HX103)),"")</f>
        <v/>
      </c>
      <c r="II103" s="297"/>
      <c r="IJ103" s="280" t="str">
        <f aca="false">IF(II103="","",VLOOKUP(II103,Language!$D$5:$E$100,2,0))</f>
        <v/>
      </c>
      <c r="IK103" s="284"/>
      <c r="IL103" s="280" t="str">
        <f aca="false">IF(IK103="","",VLOOKUP(IK103,Language!$D$5:$E$100,2,0))</f>
        <v/>
      </c>
      <c r="IM103" s="303"/>
      <c r="IN103" s="304"/>
      <c r="IO103" s="305"/>
      <c r="IP103" s="305"/>
      <c r="IQ103" s="306" t="n">
        <f aca="false">COUNTIF(II$90:II$105,II103)+COUNTIF(IK$90:IK$105,II103)</f>
        <v>0</v>
      </c>
      <c r="IR103" s="306" t="n">
        <f aca="false">COUNTIF(II$90:II$105,IK103)+COUNTIF(IK$90:IK$105,IK103)</f>
        <v>0</v>
      </c>
      <c r="IS103" s="306"/>
      <c r="IT103" s="302" t="str">
        <f aca="false">IF(OR(II103&lt;&gt;"",IK103&lt;&gt;""),IF(IQ103&lt;&gt;1,0,COUNTIF($B$90:$B$105,II103)+COUNTIF($D$90:$D$105,II103))+IF(IR103&lt;&gt;1,0,COUNTIF($B$90:$B$105,IK103)+COUNTIF($D$90:$D$105,IK103)),"")</f>
        <v/>
      </c>
      <c r="IV103" s="297"/>
      <c r="IW103" s="280" t="str">
        <f aca="false">IF(IV103="","",VLOOKUP(IV103,Language!$D$5:$E$100,2,0))</f>
        <v/>
      </c>
      <c r="IX103" s="284"/>
      <c r="IY103" s="280" t="str">
        <f aca="false">IF(IX103="","",VLOOKUP(IX103,Language!$D$5:$E$100,2,0))</f>
        <v/>
      </c>
      <c r="IZ103" s="303"/>
      <c r="JA103" s="304"/>
      <c r="JB103" s="305"/>
      <c r="JC103" s="305"/>
      <c r="JD103" s="306" t="n">
        <f aca="false">COUNTIF(IV$90:IV$105,IV103)+COUNTIF(IX$90:IX$105,IV103)</f>
        <v>0</v>
      </c>
      <c r="JE103" s="306" t="n">
        <f aca="false">COUNTIF(IV$90:IV$105,IX103)+COUNTIF(IX$90:IX$105,IX103)</f>
        <v>0</v>
      </c>
      <c r="JF103" s="306"/>
      <c r="JG103" s="302" t="str">
        <f aca="false">IF(OR(IV103&lt;&gt;"",IX103&lt;&gt;""),IF(JD103&lt;&gt;1,0,COUNTIF($B$90:$B$105,IV103)+COUNTIF($D$90:$D$105,IV103))+IF(JE103&lt;&gt;1,0,COUNTIF($B$90:$B$105,IX103)+COUNTIF($D$90:$D$105,IX103)),"")</f>
        <v/>
      </c>
      <c r="JI103" s="297"/>
      <c r="JJ103" s="280" t="str">
        <f aca="false">IF(JI103="","",VLOOKUP(JI103,Language!$D$5:$E$100,2,0))</f>
        <v/>
      </c>
      <c r="JK103" s="284"/>
      <c r="JL103" s="280" t="str">
        <f aca="false">IF(JK103="","",VLOOKUP(JK103,Language!$D$5:$E$100,2,0))</f>
        <v/>
      </c>
      <c r="JM103" s="303"/>
      <c r="JN103" s="304"/>
      <c r="JO103" s="305"/>
      <c r="JP103" s="305"/>
      <c r="JQ103" s="306" t="n">
        <f aca="false">COUNTIF(JI$90:JI$105,JI103)+COUNTIF(JK$90:JK$105,JI103)</f>
        <v>0</v>
      </c>
      <c r="JR103" s="306" t="n">
        <f aca="false">COUNTIF(JI$90:JI$105,JK103)+COUNTIF(JK$90:JK$105,JK103)</f>
        <v>0</v>
      </c>
      <c r="JS103" s="306"/>
      <c r="JT103" s="302" t="str">
        <f aca="false">IF(OR(JI103&lt;&gt;"",JK103&lt;&gt;""),IF(JQ103&lt;&gt;1,0,COUNTIF($B$90:$B$105,JI103)+COUNTIF($D$90:$D$105,JI103))+IF(JR103&lt;&gt;1,0,COUNTIF($B$90:$B$105,JK103)+COUNTIF($D$90:$D$105,JK103)),"")</f>
        <v/>
      </c>
      <c r="JV103" s="297"/>
      <c r="JW103" s="280" t="str">
        <f aca="false">IF(JV103="","",VLOOKUP(JV103,Language!$D$5:$E$100,2,0))</f>
        <v/>
      </c>
      <c r="JX103" s="284"/>
      <c r="JY103" s="280" t="str">
        <f aca="false">IF(JX103="","",VLOOKUP(JX103,Language!$D$5:$E$100,2,0))</f>
        <v/>
      </c>
      <c r="JZ103" s="303"/>
      <c r="KA103" s="304"/>
      <c r="KB103" s="305"/>
      <c r="KC103" s="305"/>
      <c r="KD103" s="306" t="n">
        <f aca="false">COUNTIF(JV$90:JV$105,JV103)+COUNTIF(JX$90:JX$105,JV103)</f>
        <v>0</v>
      </c>
      <c r="KE103" s="306" t="n">
        <f aca="false">COUNTIF(JV$90:JV$105,JX103)+COUNTIF(JX$90:JX$105,JX103)</f>
        <v>0</v>
      </c>
      <c r="KF103" s="306"/>
      <c r="KG103" s="302" t="str">
        <f aca="false">IF(OR(JV103&lt;&gt;"",JX103&lt;&gt;""),IF(KD103&lt;&gt;1,0,COUNTIF($B$90:$B$105,JV103)+COUNTIF($D$90:$D$105,JV103))+IF(KE103&lt;&gt;1,0,COUNTIF($B$90:$B$105,JX103)+COUNTIF($D$90:$D$105,JX103)),"")</f>
        <v/>
      </c>
      <c r="KI103" s="297"/>
      <c r="KJ103" s="280" t="str">
        <f aca="false">IF(KI103="","",VLOOKUP(KI103,Language!$D$5:$E$100,2,0))</f>
        <v/>
      </c>
      <c r="KK103" s="284"/>
      <c r="KL103" s="280" t="str">
        <f aca="false">IF(KK103="","",VLOOKUP(KK103,Language!$D$5:$E$100,2,0))</f>
        <v/>
      </c>
      <c r="KM103" s="303"/>
      <c r="KN103" s="304"/>
      <c r="KO103" s="305"/>
      <c r="KP103" s="305"/>
      <c r="KQ103" s="306" t="n">
        <f aca="false">COUNTIF(KI$90:KI$105,KI103)+COUNTIF(KK$90:KK$105,KI103)</f>
        <v>0</v>
      </c>
      <c r="KR103" s="306" t="n">
        <f aca="false">COUNTIF(KI$90:KI$105,KK103)+COUNTIF(KK$90:KK$105,KK103)</f>
        <v>0</v>
      </c>
      <c r="KS103" s="306"/>
      <c r="KT103" s="302" t="str">
        <f aca="false">IF(OR(KI103&lt;&gt;"",KK103&lt;&gt;""),IF(KQ103&lt;&gt;1,0,COUNTIF($B$90:$B$105,KI103)+COUNTIF($D$90:$D$105,KI103))+IF(KR103&lt;&gt;1,0,COUNTIF($B$90:$B$105,KK103)+COUNTIF($D$90:$D$105,KK103)),"")</f>
        <v/>
      </c>
      <c r="KV103" s="297"/>
      <c r="KW103" s="280" t="str">
        <f aca="false">IF(KV103="","",VLOOKUP(KV103,Language!$D$5:$E$100,2,0))</f>
        <v/>
      </c>
      <c r="KX103" s="284"/>
      <c r="KY103" s="280" t="str">
        <f aca="false">IF(KX103="","",VLOOKUP(KX103,Language!$D$5:$E$100,2,0))</f>
        <v/>
      </c>
      <c r="KZ103" s="303"/>
      <c r="LA103" s="304"/>
      <c r="LB103" s="305"/>
      <c r="LC103" s="305"/>
      <c r="LD103" s="306" t="n">
        <f aca="false">COUNTIF(KV$90:KV$105,KV103)+COUNTIF(KX$90:KX$105,KV103)</f>
        <v>0</v>
      </c>
      <c r="LE103" s="306" t="n">
        <f aca="false">COUNTIF(KV$90:KV$105,KX103)+COUNTIF(KX$90:KX$105,KX103)</f>
        <v>0</v>
      </c>
      <c r="LF103" s="306"/>
      <c r="LG103" s="302" t="str">
        <f aca="false">IF(OR(KV103&lt;&gt;"",KX103&lt;&gt;""),IF(LD103&lt;&gt;1,0,COUNTIF($B$90:$B$105,KV103)+COUNTIF($D$90:$D$105,KV103))+IF(LE103&lt;&gt;1,0,COUNTIF($B$90:$B$105,KX103)+COUNTIF($D$90:$D$105,KX103)),"")</f>
        <v/>
      </c>
      <c r="LI103" s="297"/>
      <c r="LJ103" s="280" t="str">
        <f aca="false">IF(LI103="","",VLOOKUP(LI103,Language!$D$5:$E$100,2,0))</f>
        <v/>
      </c>
      <c r="LK103" s="284"/>
      <c r="LL103" s="280" t="str">
        <f aca="false">IF(LK103="","",VLOOKUP(LK103,Language!$D$5:$E$100,2,0))</f>
        <v/>
      </c>
      <c r="LM103" s="303"/>
      <c r="LN103" s="304"/>
      <c r="LO103" s="305"/>
      <c r="LP103" s="305"/>
      <c r="LQ103" s="306" t="n">
        <f aca="false">COUNTIF(LI$90:LI$105,LI103)+COUNTIF(LK$90:LK$105,LI103)</f>
        <v>0</v>
      </c>
      <c r="LR103" s="306" t="n">
        <f aca="false">COUNTIF(LI$90:LI$105,LK103)+COUNTIF(LK$90:LK$105,LK103)</f>
        <v>0</v>
      </c>
      <c r="LS103" s="306"/>
      <c r="LT103" s="302" t="str">
        <f aca="false">IF(OR(LI103&lt;&gt;"",LK103&lt;&gt;""),IF(LQ103&lt;&gt;1,0,COUNTIF($B$90:$B$105,LI103)+COUNTIF($D$90:$D$105,LI103))+IF(LR103&lt;&gt;1,0,COUNTIF($B$90:$B$105,LK103)+COUNTIF($D$90:$D$105,LK103)),"")</f>
        <v/>
      </c>
      <c r="LV103" s="297"/>
      <c r="LW103" s="280" t="str">
        <f aca="false">IF(LV103="","",VLOOKUP(LV103,Language!$D$5:$E$100,2,0))</f>
        <v/>
      </c>
      <c r="LX103" s="284"/>
      <c r="LY103" s="280" t="str">
        <f aca="false">IF(LX103="","",VLOOKUP(LX103,Language!$D$5:$E$100,2,0))</f>
        <v/>
      </c>
      <c r="LZ103" s="303"/>
      <c r="MA103" s="304"/>
      <c r="MB103" s="305"/>
      <c r="MC103" s="305"/>
      <c r="MD103" s="306" t="n">
        <f aca="false">COUNTIF(LV$90:LV$105,LV103)+COUNTIF(LX$90:LX$105,LV103)</f>
        <v>0</v>
      </c>
      <c r="ME103" s="306" t="n">
        <f aca="false">COUNTIF(LV$90:LV$105,LX103)+COUNTIF(LX$90:LX$105,LX103)</f>
        <v>0</v>
      </c>
      <c r="MF103" s="306"/>
      <c r="MG103" s="302" t="str">
        <f aca="false">IF(OR(LV103&lt;&gt;"",LX103&lt;&gt;""),IF(MD103&lt;&gt;1,0,COUNTIF($B$90:$B$105,LV103)+COUNTIF($D$90:$D$105,LV103))+IF(ME103&lt;&gt;1,0,COUNTIF($B$90:$B$105,LX103)+COUNTIF($D$90:$D$105,LX103)),"")</f>
        <v/>
      </c>
    </row>
    <row r="104" s="135" customFormat="true" ht="15.75" hidden="false" customHeight="false" outlineLevel="0" collapsed="false">
      <c r="A104" s="252"/>
      <c r="B104" s="295" t="n">
        <f aca="false">IF(C104="","",INDEX(Groups!$C$7:$C$65,MATCH(C104,Groups!$D$7:$D$65,0)))</f>
        <v>19</v>
      </c>
      <c r="C104" s="280" t="str">
        <f aca="false">'World Cup'!$AR$50</f>
        <v>Switzerland</v>
      </c>
      <c r="D104" s="296" t="n">
        <f aca="false">IF(E104="","",INDEX(Groups!$C$7:$C$65,MATCH(E104,Groups!$D$7:$D$65,0)))</f>
        <v>29</v>
      </c>
      <c r="E104" s="280" t="str">
        <f aca="false">'World Cup'!$AS$50</f>
        <v>Egypt</v>
      </c>
      <c r="F104" s="282" t="n">
        <f aca="false">IF(AND('World Cup'!$AR$51&lt;&gt;"",'World Cup'!$AS$51&lt;&gt;""),'World Cup'!$AR$51+IF(AND('World Cup'!$AR$53&lt;&gt;"",'World Cup'!$AS$53&lt;&gt;"",'World Cup'!$AR$51='World Cup'!$AS$51),'World Cup'!$AR$53,0),"")</f>
        <v>6</v>
      </c>
      <c r="G104" s="283" t="n">
        <f aca="false">IF(AND('World Cup'!$AR$51&lt;&gt;"",'World Cup'!$AS$51&lt;&gt;""),'World Cup'!$AS$51+IF(AND('World Cup'!$AR$53&lt;&gt;"",'World Cup'!$AS$53&lt;&gt;"",'World Cup'!$AR$51='World Cup'!$AS$51),'World Cup'!$AS$53,0),"")</f>
        <v>5</v>
      </c>
      <c r="I104" s="297"/>
      <c r="J104" s="280" t="str">
        <f aca="false">IF(I104="","",VLOOKUP(I104,Language!$D$5:$E$100,2,0))</f>
        <v/>
      </c>
      <c r="K104" s="284"/>
      <c r="L104" s="280" t="str">
        <f aca="false">IF(K104="","",VLOOKUP(K104,Language!$D$5:$E$100,2,0))</f>
        <v/>
      </c>
      <c r="M104" s="303"/>
      <c r="N104" s="304"/>
      <c r="O104" s="305"/>
      <c r="P104" s="305"/>
      <c r="Q104" s="306" t="n">
        <f aca="false">COUNTIF(I$90:I$105,I104)+COUNTIF(K$90:K$105,I104)</f>
        <v>0</v>
      </c>
      <c r="R104" s="306" t="n">
        <f aca="false">COUNTIF(I$90:I$105,K104)+COUNTIF(K$90:K$105,K104)</f>
        <v>0</v>
      </c>
      <c r="S104" s="306"/>
      <c r="T104" s="302" t="str">
        <f aca="false">IF(OR(I104&lt;&gt;"",K104&lt;&gt;""),IF(Q104&lt;&gt;1,0,COUNTIF($B$90:$B$105,I104)+COUNTIF($D$90:$D$105,I104))+IF(R104&lt;&gt;1,0,COUNTIF($B$90:$B$105,K104)+COUNTIF($D$90:$D$105,K104)),"")</f>
        <v/>
      </c>
      <c r="V104" s="297"/>
      <c r="W104" s="280" t="str">
        <f aca="false">IF(V104="","",VLOOKUP(V104,Language!$D$5:$E$100,2,0))</f>
        <v/>
      </c>
      <c r="X104" s="284"/>
      <c r="Y104" s="280" t="str">
        <f aca="false">IF(X104="","",VLOOKUP(X104,Language!$D$5:$E$100,2,0))</f>
        <v/>
      </c>
      <c r="Z104" s="303"/>
      <c r="AA104" s="304"/>
      <c r="AB104" s="305"/>
      <c r="AC104" s="305"/>
      <c r="AD104" s="306" t="n">
        <f aca="false">COUNTIF(V$90:V$105,V104)+COUNTIF(X$90:X$105,V104)</f>
        <v>0</v>
      </c>
      <c r="AE104" s="306" t="n">
        <f aca="false">COUNTIF(V$90:V$105,X104)+COUNTIF(X$90:X$105,X104)</f>
        <v>0</v>
      </c>
      <c r="AF104" s="306"/>
      <c r="AG104" s="302" t="str">
        <f aca="false">IF(OR(V104&lt;&gt;"",X104&lt;&gt;""),IF(AD104&lt;&gt;1,0,COUNTIF($B$90:$B$105,V104)+COUNTIF($D$90:$D$105,V104))+IF(AE104&lt;&gt;1,0,COUNTIF($B$90:$B$105,X104)+COUNTIF($D$90:$D$105,X104)),"")</f>
        <v/>
      </c>
      <c r="AI104" s="297"/>
      <c r="AJ104" s="280" t="str">
        <f aca="false">IF(AI104="","",VLOOKUP(AI104,Language!$D$5:$E$100,2,0))</f>
        <v/>
      </c>
      <c r="AK104" s="284"/>
      <c r="AL104" s="280" t="str">
        <f aca="false">IF(AK104="","",VLOOKUP(AK104,Language!$D$5:$E$100,2,0))</f>
        <v/>
      </c>
      <c r="AM104" s="303"/>
      <c r="AN104" s="304"/>
      <c r="AO104" s="305"/>
      <c r="AP104" s="305"/>
      <c r="AQ104" s="306" t="n">
        <f aca="false">COUNTIF(AI$90:AI$105,AI104)+COUNTIF(AK$90:AK$105,AI104)</f>
        <v>0</v>
      </c>
      <c r="AR104" s="306" t="n">
        <f aca="false">COUNTIF(AI$90:AI$105,AK104)+COUNTIF(AK$90:AK$105,AK104)</f>
        <v>0</v>
      </c>
      <c r="AS104" s="306"/>
      <c r="AT104" s="302" t="str">
        <f aca="false">IF(OR(AI104&lt;&gt;"",AK104&lt;&gt;""),IF(AQ104&lt;&gt;1,0,COUNTIF($B$90:$B$105,AI104)+COUNTIF($D$90:$D$105,AI104))+IF(AR104&lt;&gt;1,0,COUNTIF($B$90:$B$105,AK104)+COUNTIF($D$90:$D$105,AK104)),"")</f>
        <v/>
      </c>
      <c r="AV104" s="297"/>
      <c r="AW104" s="280" t="str">
        <f aca="false">IF(AV104="","",VLOOKUP(AV104,Language!$D$5:$E$100,2,0))</f>
        <v/>
      </c>
      <c r="AX104" s="284"/>
      <c r="AY104" s="280" t="str">
        <f aca="false">IF(AX104="","",VLOOKUP(AX104,Language!$D$5:$E$100,2,0))</f>
        <v/>
      </c>
      <c r="AZ104" s="303"/>
      <c r="BA104" s="304"/>
      <c r="BB104" s="305"/>
      <c r="BC104" s="305"/>
      <c r="BD104" s="306" t="n">
        <f aca="false">COUNTIF(AV$90:AV$105,AV104)+COUNTIF(AX$90:AX$105,AV104)</f>
        <v>0</v>
      </c>
      <c r="BE104" s="306" t="n">
        <f aca="false">COUNTIF(AV$90:AV$105,AX104)+COUNTIF(AX$90:AX$105,AX104)</f>
        <v>0</v>
      </c>
      <c r="BF104" s="306"/>
      <c r="BG104" s="302" t="str">
        <f aca="false">IF(OR(AV104&lt;&gt;"",AX104&lt;&gt;""),IF(BD104&lt;&gt;1,0,COUNTIF($B$90:$B$105,AV104)+COUNTIF($D$90:$D$105,AV104))+IF(BE104&lt;&gt;1,0,COUNTIF($B$90:$B$105,AX104)+COUNTIF($D$90:$D$105,AX104)),"")</f>
        <v/>
      </c>
      <c r="BI104" s="297"/>
      <c r="BJ104" s="280" t="str">
        <f aca="false">IF(BI104="","",VLOOKUP(BI104,Language!$D$5:$E$100,2,0))</f>
        <v/>
      </c>
      <c r="BK104" s="284"/>
      <c r="BL104" s="280" t="str">
        <f aca="false">IF(BK104="","",VLOOKUP(BK104,Language!$D$5:$E$100,2,0))</f>
        <v/>
      </c>
      <c r="BM104" s="303"/>
      <c r="BN104" s="304"/>
      <c r="BO104" s="305"/>
      <c r="BP104" s="305"/>
      <c r="BQ104" s="306" t="n">
        <f aca="false">COUNTIF(BI$90:BI$105,BI104)+COUNTIF(BK$90:BK$105,BI104)</f>
        <v>0</v>
      </c>
      <c r="BR104" s="306" t="n">
        <f aca="false">COUNTIF(BI$90:BI$105,BK104)+COUNTIF(BK$90:BK$105,BK104)</f>
        <v>0</v>
      </c>
      <c r="BS104" s="306"/>
      <c r="BT104" s="302" t="str">
        <f aca="false">IF(OR(BI104&lt;&gt;"",BK104&lt;&gt;""),IF(BQ104&lt;&gt;1,0,COUNTIF($B$90:$B$105,BI104)+COUNTIF($D$90:$D$105,BI104))+IF(BR104&lt;&gt;1,0,COUNTIF($B$90:$B$105,BK104)+COUNTIF($D$90:$D$105,BK104)),"")</f>
        <v/>
      </c>
      <c r="BV104" s="297"/>
      <c r="BW104" s="280" t="str">
        <f aca="false">IF(BV104="","",VLOOKUP(BV104,Language!$D$5:$E$100,2,0))</f>
        <v/>
      </c>
      <c r="BX104" s="284"/>
      <c r="BY104" s="280" t="str">
        <f aca="false">IF(BX104="","",VLOOKUP(BX104,Language!$D$5:$E$100,2,0))</f>
        <v/>
      </c>
      <c r="BZ104" s="303"/>
      <c r="CA104" s="304"/>
      <c r="CB104" s="305"/>
      <c r="CC104" s="305"/>
      <c r="CD104" s="306" t="n">
        <f aca="false">COUNTIF(BV$90:BV$105,BV104)+COUNTIF(BX$90:BX$105,BV104)</f>
        <v>0</v>
      </c>
      <c r="CE104" s="306" t="n">
        <f aca="false">COUNTIF(BV$90:BV$105,BX104)+COUNTIF(BX$90:BX$105,BX104)</f>
        <v>0</v>
      </c>
      <c r="CF104" s="306"/>
      <c r="CG104" s="302" t="str">
        <f aca="false">IF(OR(BV104&lt;&gt;"",BX104&lt;&gt;""),IF(CD104&lt;&gt;1,0,COUNTIF($B$90:$B$105,BV104)+COUNTIF($D$90:$D$105,BV104))+IF(CE104&lt;&gt;1,0,COUNTIF($B$90:$B$105,BX104)+COUNTIF($D$90:$D$105,BX104)),"")</f>
        <v/>
      </c>
      <c r="CI104" s="297"/>
      <c r="CJ104" s="280" t="str">
        <f aca="false">IF(CI104="","",VLOOKUP(CI104,Language!$D$5:$E$100,2,0))</f>
        <v/>
      </c>
      <c r="CK104" s="284"/>
      <c r="CL104" s="280" t="str">
        <f aca="false">IF(CK104="","",VLOOKUP(CK104,Language!$D$5:$E$100,2,0))</f>
        <v/>
      </c>
      <c r="CM104" s="303"/>
      <c r="CN104" s="304"/>
      <c r="CO104" s="305"/>
      <c r="CP104" s="305"/>
      <c r="CQ104" s="306" t="n">
        <f aca="false">COUNTIF(CI$90:CI$105,CI104)+COUNTIF(CK$90:CK$105,CI104)</f>
        <v>0</v>
      </c>
      <c r="CR104" s="306" t="n">
        <f aca="false">COUNTIF(CI$90:CI$105,CK104)+COUNTIF(CK$90:CK$105,CK104)</f>
        <v>0</v>
      </c>
      <c r="CS104" s="306"/>
      <c r="CT104" s="302" t="str">
        <f aca="false">IF(OR(CI104&lt;&gt;"",CK104&lt;&gt;""),IF(CQ104&lt;&gt;1,0,COUNTIF($B$90:$B$105,CI104)+COUNTIF($D$90:$D$105,CI104))+IF(CR104&lt;&gt;1,0,COUNTIF($B$90:$B$105,CK104)+COUNTIF($D$90:$D$105,CK104)),"")</f>
        <v/>
      </c>
      <c r="CV104" s="297"/>
      <c r="CW104" s="280" t="str">
        <f aca="false">IF(CV104="","",VLOOKUP(CV104,Language!$D$5:$E$100,2,0))</f>
        <v/>
      </c>
      <c r="CX104" s="284"/>
      <c r="CY104" s="280" t="str">
        <f aca="false">IF(CX104="","",VLOOKUP(CX104,Language!$D$5:$E$100,2,0))</f>
        <v/>
      </c>
      <c r="CZ104" s="303"/>
      <c r="DA104" s="304"/>
      <c r="DB104" s="305"/>
      <c r="DC104" s="305"/>
      <c r="DD104" s="306" t="n">
        <f aca="false">COUNTIF(CV$90:CV$105,CV104)+COUNTIF(CX$90:CX$105,CV104)</f>
        <v>0</v>
      </c>
      <c r="DE104" s="306" t="n">
        <f aca="false">COUNTIF(CV$90:CV$105,CX104)+COUNTIF(CX$90:CX$105,CX104)</f>
        <v>0</v>
      </c>
      <c r="DF104" s="306"/>
      <c r="DG104" s="302" t="str">
        <f aca="false">IF(OR(CV104&lt;&gt;"",CX104&lt;&gt;""),IF(DD104&lt;&gt;1,0,COUNTIF($B$90:$B$105,CV104)+COUNTIF($D$90:$D$105,CV104))+IF(DE104&lt;&gt;1,0,COUNTIF($B$90:$B$105,CX104)+COUNTIF($D$90:$D$105,CX104)),"")</f>
        <v/>
      </c>
      <c r="DI104" s="297"/>
      <c r="DJ104" s="280" t="str">
        <f aca="false">IF(DI104="","",VLOOKUP(DI104,Language!$D$5:$E$100,2,0))</f>
        <v/>
      </c>
      <c r="DK104" s="284"/>
      <c r="DL104" s="280" t="str">
        <f aca="false">IF(DK104="","",VLOOKUP(DK104,Language!$D$5:$E$100,2,0))</f>
        <v/>
      </c>
      <c r="DM104" s="303"/>
      <c r="DN104" s="304"/>
      <c r="DO104" s="305"/>
      <c r="DP104" s="305"/>
      <c r="DQ104" s="306" t="n">
        <f aca="false">COUNTIF(DI$90:DI$105,DI104)+COUNTIF(DK$90:DK$105,DI104)</f>
        <v>0</v>
      </c>
      <c r="DR104" s="306" t="n">
        <f aca="false">COUNTIF(DI$90:DI$105,DK104)+COUNTIF(DK$90:DK$105,DK104)</f>
        <v>0</v>
      </c>
      <c r="DS104" s="306"/>
      <c r="DT104" s="302" t="str">
        <f aca="false">IF(OR(DI104&lt;&gt;"",DK104&lt;&gt;""),IF(DQ104&lt;&gt;1,0,COUNTIF($B$90:$B$105,DI104)+COUNTIF($D$90:$D$105,DI104))+IF(DR104&lt;&gt;1,0,COUNTIF($B$90:$B$105,DK104)+COUNTIF($D$90:$D$105,DK104)),"")</f>
        <v/>
      </c>
      <c r="DV104" s="297"/>
      <c r="DW104" s="280" t="str">
        <f aca="false">IF(DV104="","",VLOOKUP(DV104,Language!$D$5:$E$100,2,0))</f>
        <v/>
      </c>
      <c r="DX104" s="284"/>
      <c r="DY104" s="280" t="str">
        <f aca="false">IF(DX104="","",VLOOKUP(DX104,Language!$D$5:$E$100,2,0))</f>
        <v/>
      </c>
      <c r="DZ104" s="303"/>
      <c r="EA104" s="304"/>
      <c r="EB104" s="305"/>
      <c r="EC104" s="305"/>
      <c r="ED104" s="306" t="n">
        <f aca="false">COUNTIF(DV$90:DV$105,DV104)+COUNTIF(DX$90:DX$105,DV104)</f>
        <v>0</v>
      </c>
      <c r="EE104" s="306" t="n">
        <f aca="false">COUNTIF(DV$90:DV$105,DX104)+COUNTIF(DX$90:DX$105,DX104)</f>
        <v>0</v>
      </c>
      <c r="EF104" s="306"/>
      <c r="EG104" s="302" t="str">
        <f aca="false">IF(OR(DV104&lt;&gt;"",DX104&lt;&gt;""),IF(ED104&lt;&gt;1,0,COUNTIF($B$90:$B$105,DV104)+COUNTIF($D$90:$D$105,DV104))+IF(EE104&lt;&gt;1,0,COUNTIF($B$90:$B$105,DX104)+COUNTIF($D$90:$D$105,DX104)),"")</f>
        <v/>
      </c>
      <c r="EI104" s="297"/>
      <c r="EJ104" s="280" t="str">
        <f aca="false">IF(EI104="","",VLOOKUP(EI104,Language!$D$5:$E$100,2,0))</f>
        <v/>
      </c>
      <c r="EK104" s="284"/>
      <c r="EL104" s="280" t="str">
        <f aca="false">IF(EK104="","",VLOOKUP(EK104,Language!$D$5:$E$100,2,0))</f>
        <v/>
      </c>
      <c r="EM104" s="303"/>
      <c r="EN104" s="304"/>
      <c r="EO104" s="305"/>
      <c r="EP104" s="305"/>
      <c r="EQ104" s="306" t="n">
        <f aca="false">COUNTIF(EI$90:EI$105,EI104)+COUNTIF(EK$90:EK$105,EI104)</f>
        <v>0</v>
      </c>
      <c r="ER104" s="306" t="n">
        <f aca="false">COUNTIF(EI$90:EI$105,EK104)+COUNTIF(EK$90:EK$105,EK104)</f>
        <v>0</v>
      </c>
      <c r="ES104" s="306"/>
      <c r="ET104" s="302" t="str">
        <f aca="false">IF(OR(EI104&lt;&gt;"",EK104&lt;&gt;""),IF(EQ104&lt;&gt;1,0,COUNTIF($B$90:$B$105,EI104)+COUNTIF($D$90:$D$105,EI104))+IF(ER104&lt;&gt;1,0,COUNTIF($B$90:$B$105,EK104)+COUNTIF($D$90:$D$105,EK104)),"")</f>
        <v/>
      </c>
      <c r="EV104" s="297"/>
      <c r="EW104" s="280" t="str">
        <f aca="false">IF(EV104="","",VLOOKUP(EV104,Language!$D$5:$E$100,2,0))</f>
        <v/>
      </c>
      <c r="EX104" s="284"/>
      <c r="EY104" s="280" t="str">
        <f aca="false">IF(EX104="","",VLOOKUP(EX104,Language!$D$5:$E$100,2,0))</f>
        <v/>
      </c>
      <c r="EZ104" s="303"/>
      <c r="FA104" s="304"/>
      <c r="FB104" s="305"/>
      <c r="FC104" s="305"/>
      <c r="FD104" s="306" t="n">
        <f aca="false">COUNTIF(EV$90:EV$105,EV104)+COUNTIF(EX$90:EX$105,EV104)</f>
        <v>0</v>
      </c>
      <c r="FE104" s="306" t="n">
        <f aca="false">COUNTIF(EV$90:EV$105,EX104)+COUNTIF(EX$90:EX$105,EX104)</f>
        <v>0</v>
      </c>
      <c r="FF104" s="306"/>
      <c r="FG104" s="302" t="str">
        <f aca="false">IF(OR(EV104&lt;&gt;"",EX104&lt;&gt;""),IF(FD104&lt;&gt;1,0,COUNTIF($B$90:$B$105,EV104)+COUNTIF($D$90:$D$105,EV104))+IF(FE104&lt;&gt;1,0,COUNTIF($B$90:$B$105,EX104)+COUNTIF($D$90:$D$105,EX104)),"")</f>
        <v/>
      </c>
      <c r="FI104" s="297"/>
      <c r="FJ104" s="280" t="str">
        <f aca="false">IF(FI104="","",VLOOKUP(FI104,Language!$D$5:$E$100,2,0))</f>
        <v/>
      </c>
      <c r="FK104" s="284"/>
      <c r="FL104" s="280" t="str">
        <f aca="false">IF(FK104="","",VLOOKUP(FK104,Language!$D$5:$E$100,2,0))</f>
        <v/>
      </c>
      <c r="FM104" s="303"/>
      <c r="FN104" s="304"/>
      <c r="FO104" s="305"/>
      <c r="FP104" s="305"/>
      <c r="FQ104" s="306" t="n">
        <f aca="false">COUNTIF(FI$90:FI$105,FI104)+COUNTIF(FK$90:FK$105,FI104)</f>
        <v>0</v>
      </c>
      <c r="FR104" s="306" t="n">
        <f aca="false">COUNTIF(FI$90:FI$105,FK104)+COUNTIF(FK$90:FK$105,FK104)</f>
        <v>0</v>
      </c>
      <c r="FS104" s="306"/>
      <c r="FT104" s="302" t="str">
        <f aca="false">IF(OR(FI104&lt;&gt;"",FK104&lt;&gt;""),IF(FQ104&lt;&gt;1,0,COUNTIF($B$90:$B$105,FI104)+COUNTIF($D$90:$D$105,FI104))+IF(FR104&lt;&gt;1,0,COUNTIF($B$90:$B$105,FK104)+COUNTIF($D$90:$D$105,FK104)),"")</f>
        <v/>
      </c>
      <c r="FV104" s="297"/>
      <c r="FW104" s="280" t="str">
        <f aca="false">IF(FV104="","",VLOOKUP(FV104,Language!$D$5:$E$100,2,0))</f>
        <v/>
      </c>
      <c r="FX104" s="284"/>
      <c r="FY104" s="280" t="str">
        <f aca="false">IF(FX104="","",VLOOKUP(FX104,Language!$D$5:$E$100,2,0))</f>
        <v/>
      </c>
      <c r="FZ104" s="303"/>
      <c r="GA104" s="304"/>
      <c r="GB104" s="305"/>
      <c r="GC104" s="305"/>
      <c r="GD104" s="306" t="n">
        <f aca="false">COUNTIF(FV$90:FV$105,FV104)+COUNTIF(FX$90:FX$105,FV104)</f>
        <v>0</v>
      </c>
      <c r="GE104" s="306" t="n">
        <f aca="false">COUNTIF(FV$90:FV$105,FX104)+COUNTIF(FX$90:FX$105,FX104)</f>
        <v>0</v>
      </c>
      <c r="GF104" s="306"/>
      <c r="GG104" s="302" t="str">
        <f aca="false">IF(OR(FV104&lt;&gt;"",FX104&lt;&gt;""),IF(GD104&lt;&gt;1,0,COUNTIF($B$90:$B$105,FV104)+COUNTIF($D$90:$D$105,FV104))+IF(GE104&lt;&gt;1,0,COUNTIF($B$90:$B$105,FX104)+COUNTIF($D$90:$D$105,FX104)),"")</f>
        <v/>
      </c>
      <c r="GI104" s="297"/>
      <c r="GJ104" s="280" t="str">
        <f aca="false">IF(GI104="","",VLOOKUP(GI104,Language!$D$5:$E$100,2,0))</f>
        <v/>
      </c>
      <c r="GK104" s="284"/>
      <c r="GL104" s="280" t="str">
        <f aca="false">IF(GK104="","",VLOOKUP(GK104,Language!$D$5:$E$100,2,0))</f>
        <v/>
      </c>
      <c r="GM104" s="303"/>
      <c r="GN104" s="304"/>
      <c r="GO104" s="305"/>
      <c r="GP104" s="305"/>
      <c r="GQ104" s="306" t="n">
        <f aca="false">COUNTIF(GI$90:GI$105,GI104)+COUNTIF(GK$90:GK$105,GI104)</f>
        <v>0</v>
      </c>
      <c r="GR104" s="306" t="n">
        <f aca="false">COUNTIF(GI$90:GI$105,GK104)+COUNTIF(GK$90:GK$105,GK104)</f>
        <v>0</v>
      </c>
      <c r="GS104" s="306"/>
      <c r="GT104" s="302" t="str">
        <f aca="false">IF(OR(GI104&lt;&gt;"",GK104&lt;&gt;""),IF(GQ104&lt;&gt;1,0,COUNTIF($B$90:$B$105,GI104)+COUNTIF($D$90:$D$105,GI104))+IF(GR104&lt;&gt;1,0,COUNTIF($B$90:$B$105,GK104)+COUNTIF($D$90:$D$105,GK104)),"")</f>
        <v/>
      </c>
      <c r="GV104" s="297"/>
      <c r="GW104" s="280" t="str">
        <f aca="false">IF(GV104="","",VLOOKUP(GV104,Language!$D$5:$E$100,2,0))</f>
        <v/>
      </c>
      <c r="GX104" s="284"/>
      <c r="GY104" s="280" t="str">
        <f aca="false">IF(GX104="","",VLOOKUP(GX104,Language!$D$5:$E$100,2,0))</f>
        <v/>
      </c>
      <c r="GZ104" s="303"/>
      <c r="HA104" s="304"/>
      <c r="HB104" s="305"/>
      <c r="HC104" s="305"/>
      <c r="HD104" s="306" t="n">
        <f aca="false">COUNTIF(GV$90:GV$105,GV104)+COUNTIF(GX$90:GX$105,GV104)</f>
        <v>0</v>
      </c>
      <c r="HE104" s="306" t="n">
        <f aca="false">COUNTIF(GV$90:GV$105,GX104)+COUNTIF(GX$90:GX$105,GX104)</f>
        <v>0</v>
      </c>
      <c r="HF104" s="306"/>
      <c r="HG104" s="302" t="str">
        <f aca="false">IF(OR(GV104&lt;&gt;"",GX104&lt;&gt;""),IF(HD104&lt;&gt;1,0,COUNTIF($B$90:$B$105,GV104)+COUNTIF($D$90:$D$105,GV104))+IF(HE104&lt;&gt;1,0,COUNTIF($B$90:$B$105,GX104)+COUNTIF($D$90:$D$105,GX104)),"")</f>
        <v/>
      </c>
      <c r="HI104" s="297"/>
      <c r="HJ104" s="280" t="str">
        <f aca="false">IF(HI104="","",VLOOKUP(HI104,Language!$D$5:$E$100,2,0))</f>
        <v/>
      </c>
      <c r="HK104" s="284"/>
      <c r="HL104" s="280" t="str">
        <f aca="false">IF(HK104="","",VLOOKUP(HK104,Language!$D$5:$E$100,2,0))</f>
        <v/>
      </c>
      <c r="HM104" s="303"/>
      <c r="HN104" s="304"/>
      <c r="HO104" s="305"/>
      <c r="HP104" s="305"/>
      <c r="HQ104" s="306" t="n">
        <f aca="false">COUNTIF(HI$90:HI$105,HI104)+COUNTIF(HK$90:HK$105,HI104)</f>
        <v>0</v>
      </c>
      <c r="HR104" s="306" t="n">
        <f aca="false">COUNTIF(HI$90:HI$105,HK104)+COUNTIF(HK$90:HK$105,HK104)</f>
        <v>0</v>
      </c>
      <c r="HS104" s="306"/>
      <c r="HT104" s="302" t="str">
        <f aca="false">IF(OR(HI104&lt;&gt;"",HK104&lt;&gt;""),IF(HQ104&lt;&gt;1,0,COUNTIF($B$90:$B$105,HI104)+COUNTIF($D$90:$D$105,HI104))+IF(HR104&lt;&gt;1,0,COUNTIF($B$90:$B$105,HK104)+COUNTIF($D$90:$D$105,HK104)),"")</f>
        <v/>
      </c>
      <c r="HV104" s="297"/>
      <c r="HW104" s="280" t="str">
        <f aca="false">IF(HV104="","",VLOOKUP(HV104,Language!$D$5:$E$100,2,0))</f>
        <v/>
      </c>
      <c r="HX104" s="284"/>
      <c r="HY104" s="280" t="str">
        <f aca="false">IF(HX104="","",VLOOKUP(HX104,Language!$D$5:$E$100,2,0))</f>
        <v/>
      </c>
      <c r="HZ104" s="303"/>
      <c r="IA104" s="304"/>
      <c r="IB104" s="305"/>
      <c r="IC104" s="305"/>
      <c r="ID104" s="306" t="n">
        <f aca="false">COUNTIF(HV$90:HV$105,HV104)+COUNTIF(HX$90:HX$105,HV104)</f>
        <v>0</v>
      </c>
      <c r="IE104" s="306" t="n">
        <f aca="false">COUNTIF(HV$90:HV$105,HX104)+COUNTIF(HX$90:HX$105,HX104)</f>
        <v>0</v>
      </c>
      <c r="IF104" s="306"/>
      <c r="IG104" s="302" t="str">
        <f aca="false">IF(OR(HV104&lt;&gt;"",HX104&lt;&gt;""),IF(ID104&lt;&gt;1,0,COUNTIF($B$90:$B$105,HV104)+COUNTIF($D$90:$D$105,HV104))+IF(IE104&lt;&gt;1,0,COUNTIF($B$90:$B$105,HX104)+COUNTIF($D$90:$D$105,HX104)),"")</f>
        <v/>
      </c>
      <c r="II104" s="297"/>
      <c r="IJ104" s="280" t="str">
        <f aca="false">IF(II104="","",VLOOKUP(II104,Language!$D$5:$E$100,2,0))</f>
        <v/>
      </c>
      <c r="IK104" s="284"/>
      <c r="IL104" s="280" t="str">
        <f aca="false">IF(IK104="","",VLOOKUP(IK104,Language!$D$5:$E$100,2,0))</f>
        <v/>
      </c>
      <c r="IM104" s="303"/>
      <c r="IN104" s="304"/>
      <c r="IO104" s="305"/>
      <c r="IP104" s="305"/>
      <c r="IQ104" s="306" t="n">
        <f aca="false">COUNTIF(II$90:II$105,II104)+COUNTIF(IK$90:IK$105,II104)</f>
        <v>0</v>
      </c>
      <c r="IR104" s="306" t="n">
        <f aca="false">COUNTIF(II$90:II$105,IK104)+COUNTIF(IK$90:IK$105,IK104)</f>
        <v>0</v>
      </c>
      <c r="IS104" s="306"/>
      <c r="IT104" s="302" t="str">
        <f aca="false">IF(OR(II104&lt;&gt;"",IK104&lt;&gt;""),IF(IQ104&lt;&gt;1,0,COUNTIF($B$90:$B$105,II104)+COUNTIF($D$90:$D$105,II104))+IF(IR104&lt;&gt;1,0,COUNTIF($B$90:$B$105,IK104)+COUNTIF($D$90:$D$105,IK104)),"")</f>
        <v/>
      </c>
      <c r="IV104" s="297"/>
      <c r="IW104" s="280" t="str">
        <f aca="false">IF(IV104="","",VLOOKUP(IV104,Language!$D$5:$E$100,2,0))</f>
        <v/>
      </c>
      <c r="IX104" s="284"/>
      <c r="IY104" s="280" t="str">
        <f aca="false">IF(IX104="","",VLOOKUP(IX104,Language!$D$5:$E$100,2,0))</f>
        <v/>
      </c>
      <c r="IZ104" s="303"/>
      <c r="JA104" s="304"/>
      <c r="JB104" s="305"/>
      <c r="JC104" s="305"/>
      <c r="JD104" s="306" t="n">
        <f aca="false">COUNTIF(IV$90:IV$105,IV104)+COUNTIF(IX$90:IX$105,IV104)</f>
        <v>0</v>
      </c>
      <c r="JE104" s="306" t="n">
        <f aca="false">COUNTIF(IV$90:IV$105,IX104)+COUNTIF(IX$90:IX$105,IX104)</f>
        <v>0</v>
      </c>
      <c r="JF104" s="306"/>
      <c r="JG104" s="302" t="str">
        <f aca="false">IF(OR(IV104&lt;&gt;"",IX104&lt;&gt;""),IF(JD104&lt;&gt;1,0,COUNTIF($B$90:$B$105,IV104)+COUNTIF($D$90:$D$105,IV104))+IF(JE104&lt;&gt;1,0,COUNTIF($B$90:$B$105,IX104)+COUNTIF($D$90:$D$105,IX104)),"")</f>
        <v/>
      </c>
      <c r="JI104" s="297"/>
      <c r="JJ104" s="280" t="str">
        <f aca="false">IF(JI104="","",VLOOKUP(JI104,Language!$D$5:$E$100,2,0))</f>
        <v/>
      </c>
      <c r="JK104" s="284"/>
      <c r="JL104" s="280" t="str">
        <f aca="false">IF(JK104="","",VLOOKUP(JK104,Language!$D$5:$E$100,2,0))</f>
        <v/>
      </c>
      <c r="JM104" s="303"/>
      <c r="JN104" s="304"/>
      <c r="JO104" s="305"/>
      <c r="JP104" s="305"/>
      <c r="JQ104" s="306" t="n">
        <f aca="false">COUNTIF(JI$90:JI$105,JI104)+COUNTIF(JK$90:JK$105,JI104)</f>
        <v>0</v>
      </c>
      <c r="JR104" s="306" t="n">
        <f aca="false">COUNTIF(JI$90:JI$105,JK104)+COUNTIF(JK$90:JK$105,JK104)</f>
        <v>0</v>
      </c>
      <c r="JS104" s="306"/>
      <c r="JT104" s="302" t="str">
        <f aca="false">IF(OR(JI104&lt;&gt;"",JK104&lt;&gt;""),IF(JQ104&lt;&gt;1,0,COUNTIF($B$90:$B$105,JI104)+COUNTIF($D$90:$D$105,JI104))+IF(JR104&lt;&gt;1,0,COUNTIF($B$90:$B$105,JK104)+COUNTIF($D$90:$D$105,JK104)),"")</f>
        <v/>
      </c>
      <c r="JV104" s="297"/>
      <c r="JW104" s="280" t="str">
        <f aca="false">IF(JV104="","",VLOOKUP(JV104,Language!$D$5:$E$100,2,0))</f>
        <v/>
      </c>
      <c r="JX104" s="284"/>
      <c r="JY104" s="280" t="str">
        <f aca="false">IF(JX104="","",VLOOKUP(JX104,Language!$D$5:$E$100,2,0))</f>
        <v/>
      </c>
      <c r="JZ104" s="303"/>
      <c r="KA104" s="304"/>
      <c r="KB104" s="305"/>
      <c r="KC104" s="305"/>
      <c r="KD104" s="306" t="n">
        <f aca="false">COUNTIF(JV$90:JV$105,JV104)+COUNTIF(JX$90:JX$105,JV104)</f>
        <v>0</v>
      </c>
      <c r="KE104" s="306" t="n">
        <f aca="false">COUNTIF(JV$90:JV$105,JX104)+COUNTIF(JX$90:JX$105,JX104)</f>
        <v>0</v>
      </c>
      <c r="KF104" s="306"/>
      <c r="KG104" s="302" t="str">
        <f aca="false">IF(OR(JV104&lt;&gt;"",JX104&lt;&gt;""),IF(KD104&lt;&gt;1,0,COUNTIF($B$90:$B$105,JV104)+COUNTIF($D$90:$D$105,JV104))+IF(KE104&lt;&gt;1,0,COUNTIF($B$90:$B$105,JX104)+COUNTIF($D$90:$D$105,JX104)),"")</f>
        <v/>
      </c>
      <c r="KI104" s="297"/>
      <c r="KJ104" s="280" t="str">
        <f aca="false">IF(KI104="","",VLOOKUP(KI104,Language!$D$5:$E$100,2,0))</f>
        <v/>
      </c>
      <c r="KK104" s="284"/>
      <c r="KL104" s="280" t="str">
        <f aca="false">IF(KK104="","",VLOOKUP(KK104,Language!$D$5:$E$100,2,0))</f>
        <v/>
      </c>
      <c r="KM104" s="303"/>
      <c r="KN104" s="304"/>
      <c r="KO104" s="305"/>
      <c r="KP104" s="305"/>
      <c r="KQ104" s="306" t="n">
        <f aca="false">COUNTIF(KI$90:KI$105,KI104)+COUNTIF(KK$90:KK$105,KI104)</f>
        <v>0</v>
      </c>
      <c r="KR104" s="306" t="n">
        <f aca="false">COUNTIF(KI$90:KI$105,KK104)+COUNTIF(KK$90:KK$105,KK104)</f>
        <v>0</v>
      </c>
      <c r="KS104" s="306"/>
      <c r="KT104" s="302" t="str">
        <f aca="false">IF(OR(KI104&lt;&gt;"",KK104&lt;&gt;""),IF(KQ104&lt;&gt;1,0,COUNTIF($B$90:$B$105,KI104)+COUNTIF($D$90:$D$105,KI104))+IF(KR104&lt;&gt;1,0,COUNTIF($B$90:$B$105,KK104)+COUNTIF($D$90:$D$105,KK104)),"")</f>
        <v/>
      </c>
      <c r="KV104" s="297"/>
      <c r="KW104" s="280" t="str">
        <f aca="false">IF(KV104="","",VLOOKUP(KV104,Language!$D$5:$E$100,2,0))</f>
        <v/>
      </c>
      <c r="KX104" s="284"/>
      <c r="KY104" s="280" t="str">
        <f aca="false">IF(KX104="","",VLOOKUP(KX104,Language!$D$5:$E$100,2,0))</f>
        <v/>
      </c>
      <c r="KZ104" s="303"/>
      <c r="LA104" s="304"/>
      <c r="LB104" s="305"/>
      <c r="LC104" s="305"/>
      <c r="LD104" s="306" t="n">
        <f aca="false">COUNTIF(KV$90:KV$105,KV104)+COUNTIF(KX$90:KX$105,KV104)</f>
        <v>0</v>
      </c>
      <c r="LE104" s="306" t="n">
        <f aca="false">COUNTIF(KV$90:KV$105,KX104)+COUNTIF(KX$90:KX$105,KX104)</f>
        <v>0</v>
      </c>
      <c r="LF104" s="306"/>
      <c r="LG104" s="302" t="str">
        <f aca="false">IF(OR(KV104&lt;&gt;"",KX104&lt;&gt;""),IF(LD104&lt;&gt;1,0,COUNTIF($B$90:$B$105,KV104)+COUNTIF($D$90:$D$105,KV104))+IF(LE104&lt;&gt;1,0,COUNTIF($B$90:$B$105,KX104)+COUNTIF($D$90:$D$105,KX104)),"")</f>
        <v/>
      </c>
      <c r="LI104" s="297"/>
      <c r="LJ104" s="280" t="str">
        <f aca="false">IF(LI104="","",VLOOKUP(LI104,Language!$D$5:$E$100,2,0))</f>
        <v/>
      </c>
      <c r="LK104" s="284"/>
      <c r="LL104" s="280" t="str">
        <f aca="false">IF(LK104="","",VLOOKUP(LK104,Language!$D$5:$E$100,2,0))</f>
        <v/>
      </c>
      <c r="LM104" s="303"/>
      <c r="LN104" s="304"/>
      <c r="LO104" s="305"/>
      <c r="LP104" s="305"/>
      <c r="LQ104" s="306" t="n">
        <f aca="false">COUNTIF(LI$90:LI$105,LI104)+COUNTIF(LK$90:LK$105,LI104)</f>
        <v>0</v>
      </c>
      <c r="LR104" s="306" t="n">
        <f aca="false">COUNTIF(LI$90:LI$105,LK104)+COUNTIF(LK$90:LK$105,LK104)</f>
        <v>0</v>
      </c>
      <c r="LS104" s="306"/>
      <c r="LT104" s="302" t="str">
        <f aca="false">IF(OR(LI104&lt;&gt;"",LK104&lt;&gt;""),IF(LQ104&lt;&gt;1,0,COUNTIF($B$90:$B$105,LI104)+COUNTIF($D$90:$D$105,LI104))+IF(LR104&lt;&gt;1,0,COUNTIF($B$90:$B$105,LK104)+COUNTIF($D$90:$D$105,LK104)),"")</f>
        <v/>
      </c>
      <c r="LV104" s="297"/>
      <c r="LW104" s="280" t="str">
        <f aca="false">IF(LV104="","",VLOOKUP(LV104,Language!$D$5:$E$100,2,0))</f>
        <v/>
      </c>
      <c r="LX104" s="284"/>
      <c r="LY104" s="280" t="str">
        <f aca="false">IF(LX104="","",VLOOKUP(LX104,Language!$D$5:$E$100,2,0))</f>
        <v/>
      </c>
      <c r="LZ104" s="303"/>
      <c r="MA104" s="304"/>
      <c r="MB104" s="305"/>
      <c r="MC104" s="305"/>
      <c r="MD104" s="306" t="n">
        <f aca="false">COUNTIF(LV$90:LV$105,LV104)+COUNTIF(LX$90:LX$105,LV104)</f>
        <v>0</v>
      </c>
      <c r="ME104" s="306" t="n">
        <f aca="false">COUNTIF(LV$90:LV$105,LX104)+COUNTIF(LX$90:LX$105,LX104)</f>
        <v>0</v>
      </c>
      <c r="MF104" s="306"/>
      <c r="MG104" s="302" t="str">
        <f aca="false">IF(OR(LV104&lt;&gt;"",LX104&lt;&gt;""),IF(MD104&lt;&gt;1,0,COUNTIF($B$90:$B$105,LV104)+COUNTIF($D$90:$D$105,LV104))+IF(ME104&lt;&gt;1,0,COUNTIF($B$90:$B$105,LX104)+COUNTIF($D$90:$D$105,LX104)),"")</f>
        <v/>
      </c>
    </row>
    <row r="105" s="135" customFormat="true" ht="15.75" hidden="false" customHeight="false" outlineLevel="0" collapsed="false">
      <c r="A105" s="252"/>
      <c r="B105" s="295" t="n">
        <f aca="false">IF(C105="","",INDEX(Groups!$C$7:$C$65,MATCH(C105,Groups!$D$7:$D$65,0)))</f>
        <v>5</v>
      </c>
      <c r="C105" s="280" t="str">
        <f aca="false">'World Cup'!$AU$50</f>
        <v>Portugal</v>
      </c>
      <c r="D105" s="296" t="n">
        <f aca="false">IF(E105="","",INDEX(Groups!$C$7:$C$65,MATCH(E105,Groups!$D$7:$D$65,0)))</f>
        <v>74</v>
      </c>
      <c r="E105" s="280" t="str">
        <f aca="false">'World Cup'!$AV$50</f>
        <v>Ghana</v>
      </c>
      <c r="F105" s="282" t="n">
        <f aca="false">IF(AND('World Cup'!$AU$51&lt;&gt;"",'World Cup'!$AV$51&lt;&gt;""),'World Cup'!$AU$51+IF(AND('World Cup'!$AU$53&lt;&gt;"",'World Cup'!$AV$53&lt;&gt;"",'World Cup'!$AU$51='World Cup'!$AV$51),'World Cup'!$AU$53,0),"")</f>
        <v>3</v>
      </c>
      <c r="G105" s="283" t="n">
        <f aca="false">IF(AND('World Cup'!$AU$51&lt;&gt;"",'World Cup'!$AV$51&lt;&gt;""),'World Cup'!$AV$51+IF(AND('World Cup'!$AU$53&lt;&gt;"",'World Cup'!$AV$53&lt;&gt;"",'World Cup'!$AU$51='World Cup'!$AV$51),'World Cup'!$AV$53,0),"")</f>
        <v>0</v>
      </c>
      <c r="I105" s="297"/>
      <c r="J105" s="280" t="str">
        <f aca="false">IF(I105="","",VLOOKUP(I105,Language!$D$5:$E$100,2,0))</f>
        <v/>
      </c>
      <c r="K105" s="284"/>
      <c r="L105" s="280" t="str">
        <f aca="false">IF(K105="","",VLOOKUP(K105,Language!$D$5:$E$100,2,0))</f>
        <v/>
      </c>
      <c r="M105" s="307"/>
      <c r="N105" s="308"/>
      <c r="O105" s="309"/>
      <c r="P105" s="309"/>
      <c r="Q105" s="310" t="n">
        <f aca="false">COUNTIF(I$90:I$105,I105)+COUNTIF(K$90:K$105,I105)</f>
        <v>0</v>
      </c>
      <c r="R105" s="310" t="n">
        <f aca="false">COUNTIF(I$90:I$105,K105)+COUNTIF(K$90:K$105,K105)</f>
        <v>0</v>
      </c>
      <c r="S105" s="310"/>
      <c r="T105" s="302" t="str">
        <f aca="false">IF(OR(I105&lt;&gt;"",K105&lt;&gt;""),IF(Q105&lt;&gt;1,0,COUNTIF($B$90:$B$105,I105)+COUNTIF($D$90:$D$105,I105))+IF(R105&lt;&gt;1,0,COUNTIF($B$90:$B$105,K105)+COUNTIF($D$90:$D$105,K105)),"")</f>
        <v/>
      </c>
      <c r="V105" s="297"/>
      <c r="W105" s="280" t="str">
        <f aca="false">IF(V105="","",VLOOKUP(V105,Language!$D$5:$E$100,2,0))</f>
        <v/>
      </c>
      <c r="X105" s="284"/>
      <c r="Y105" s="280" t="str">
        <f aca="false">IF(X105="","",VLOOKUP(X105,Language!$D$5:$E$100,2,0))</f>
        <v/>
      </c>
      <c r="Z105" s="307"/>
      <c r="AA105" s="308"/>
      <c r="AB105" s="309"/>
      <c r="AC105" s="309"/>
      <c r="AD105" s="310" t="n">
        <f aca="false">COUNTIF(V$90:V$105,V105)+COUNTIF(X$90:X$105,V105)</f>
        <v>0</v>
      </c>
      <c r="AE105" s="310" t="n">
        <f aca="false">COUNTIF(V$90:V$105,X105)+COUNTIF(X$90:X$105,X105)</f>
        <v>0</v>
      </c>
      <c r="AF105" s="310"/>
      <c r="AG105" s="302" t="str">
        <f aca="false">IF(OR(V105&lt;&gt;"",X105&lt;&gt;""),IF(AD105&lt;&gt;1,0,COUNTIF($B$90:$B$105,V105)+COUNTIF($D$90:$D$105,V105))+IF(AE105&lt;&gt;1,0,COUNTIF($B$90:$B$105,X105)+COUNTIF($D$90:$D$105,X105)),"")</f>
        <v/>
      </c>
      <c r="AI105" s="297"/>
      <c r="AJ105" s="280" t="str">
        <f aca="false">IF(AI105="","",VLOOKUP(AI105,Language!$D$5:$E$100,2,0))</f>
        <v/>
      </c>
      <c r="AK105" s="284"/>
      <c r="AL105" s="280" t="str">
        <f aca="false">IF(AK105="","",VLOOKUP(AK105,Language!$D$5:$E$100,2,0))</f>
        <v/>
      </c>
      <c r="AM105" s="307"/>
      <c r="AN105" s="308"/>
      <c r="AO105" s="309"/>
      <c r="AP105" s="309"/>
      <c r="AQ105" s="310" t="n">
        <f aca="false">COUNTIF(AI$90:AI$105,AI105)+COUNTIF(AK$90:AK$105,AI105)</f>
        <v>0</v>
      </c>
      <c r="AR105" s="310" t="n">
        <f aca="false">COUNTIF(AI$90:AI$105,AK105)+COUNTIF(AK$90:AK$105,AK105)</f>
        <v>0</v>
      </c>
      <c r="AS105" s="310"/>
      <c r="AT105" s="302" t="str">
        <f aca="false">IF(OR(AI105&lt;&gt;"",AK105&lt;&gt;""),IF(AQ105&lt;&gt;1,0,COUNTIF($B$90:$B$105,AI105)+COUNTIF($D$90:$D$105,AI105))+IF(AR105&lt;&gt;1,0,COUNTIF($B$90:$B$105,AK105)+COUNTIF($D$90:$D$105,AK105)),"")</f>
        <v/>
      </c>
      <c r="AV105" s="297"/>
      <c r="AW105" s="280" t="str">
        <f aca="false">IF(AV105="","",VLOOKUP(AV105,Language!$D$5:$E$100,2,0))</f>
        <v/>
      </c>
      <c r="AX105" s="284"/>
      <c r="AY105" s="280" t="str">
        <f aca="false">IF(AX105="","",VLOOKUP(AX105,Language!$D$5:$E$100,2,0))</f>
        <v/>
      </c>
      <c r="AZ105" s="307"/>
      <c r="BA105" s="308"/>
      <c r="BB105" s="309"/>
      <c r="BC105" s="309"/>
      <c r="BD105" s="310" t="n">
        <f aca="false">COUNTIF(AV$90:AV$105,AV105)+COUNTIF(AX$90:AX$105,AV105)</f>
        <v>0</v>
      </c>
      <c r="BE105" s="310" t="n">
        <f aca="false">COUNTIF(AV$90:AV$105,AX105)+COUNTIF(AX$90:AX$105,AX105)</f>
        <v>0</v>
      </c>
      <c r="BF105" s="310"/>
      <c r="BG105" s="302" t="str">
        <f aca="false">IF(OR(AV105&lt;&gt;"",AX105&lt;&gt;""),IF(BD105&lt;&gt;1,0,COUNTIF($B$90:$B$105,AV105)+COUNTIF($D$90:$D$105,AV105))+IF(BE105&lt;&gt;1,0,COUNTIF($B$90:$B$105,AX105)+COUNTIF($D$90:$D$105,AX105)),"")</f>
        <v/>
      </c>
      <c r="BI105" s="297"/>
      <c r="BJ105" s="280" t="str">
        <f aca="false">IF(BI105="","",VLOOKUP(BI105,Language!$D$5:$E$100,2,0))</f>
        <v/>
      </c>
      <c r="BK105" s="284"/>
      <c r="BL105" s="280" t="str">
        <f aca="false">IF(BK105="","",VLOOKUP(BK105,Language!$D$5:$E$100,2,0))</f>
        <v/>
      </c>
      <c r="BM105" s="307"/>
      <c r="BN105" s="308"/>
      <c r="BO105" s="309"/>
      <c r="BP105" s="309"/>
      <c r="BQ105" s="310" t="n">
        <f aca="false">COUNTIF(BI$90:BI$105,BI105)+COUNTIF(BK$90:BK$105,BI105)</f>
        <v>0</v>
      </c>
      <c r="BR105" s="310" t="n">
        <f aca="false">COUNTIF(BI$90:BI$105,BK105)+COUNTIF(BK$90:BK$105,BK105)</f>
        <v>0</v>
      </c>
      <c r="BS105" s="310"/>
      <c r="BT105" s="302" t="str">
        <f aca="false">IF(OR(BI105&lt;&gt;"",BK105&lt;&gt;""),IF(BQ105&lt;&gt;1,0,COUNTIF($B$90:$B$105,BI105)+COUNTIF($D$90:$D$105,BI105))+IF(BR105&lt;&gt;1,0,COUNTIF($B$90:$B$105,BK105)+COUNTIF($D$90:$D$105,BK105)),"")</f>
        <v/>
      </c>
      <c r="BV105" s="297"/>
      <c r="BW105" s="280" t="str">
        <f aca="false">IF(BV105="","",VLOOKUP(BV105,Language!$D$5:$E$100,2,0))</f>
        <v/>
      </c>
      <c r="BX105" s="284"/>
      <c r="BY105" s="280" t="str">
        <f aca="false">IF(BX105="","",VLOOKUP(BX105,Language!$D$5:$E$100,2,0))</f>
        <v/>
      </c>
      <c r="BZ105" s="307"/>
      <c r="CA105" s="308"/>
      <c r="CB105" s="309"/>
      <c r="CC105" s="309"/>
      <c r="CD105" s="310" t="n">
        <f aca="false">COUNTIF(BV$90:BV$105,BV105)+COUNTIF(BX$90:BX$105,BV105)</f>
        <v>0</v>
      </c>
      <c r="CE105" s="310" t="n">
        <f aca="false">COUNTIF(BV$90:BV$105,BX105)+COUNTIF(BX$90:BX$105,BX105)</f>
        <v>0</v>
      </c>
      <c r="CF105" s="310"/>
      <c r="CG105" s="302" t="str">
        <f aca="false">IF(OR(BV105&lt;&gt;"",BX105&lt;&gt;""),IF(CD105&lt;&gt;1,0,COUNTIF($B$90:$B$105,BV105)+COUNTIF($D$90:$D$105,BV105))+IF(CE105&lt;&gt;1,0,COUNTIF($B$90:$B$105,BX105)+COUNTIF($D$90:$D$105,BX105)),"")</f>
        <v/>
      </c>
      <c r="CI105" s="297"/>
      <c r="CJ105" s="280" t="str">
        <f aca="false">IF(CI105="","",VLOOKUP(CI105,Language!$D$5:$E$100,2,0))</f>
        <v/>
      </c>
      <c r="CK105" s="284"/>
      <c r="CL105" s="280" t="str">
        <f aca="false">IF(CK105="","",VLOOKUP(CK105,Language!$D$5:$E$100,2,0))</f>
        <v/>
      </c>
      <c r="CM105" s="307"/>
      <c r="CN105" s="308"/>
      <c r="CO105" s="309"/>
      <c r="CP105" s="309"/>
      <c r="CQ105" s="310" t="n">
        <f aca="false">COUNTIF(CI$90:CI$105,CI105)+COUNTIF(CK$90:CK$105,CI105)</f>
        <v>0</v>
      </c>
      <c r="CR105" s="310" t="n">
        <f aca="false">COUNTIF(CI$90:CI$105,CK105)+COUNTIF(CK$90:CK$105,CK105)</f>
        <v>0</v>
      </c>
      <c r="CS105" s="310"/>
      <c r="CT105" s="302" t="str">
        <f aca="false">IF(OR(CI105&lt;&gt;"",CK105&lt;&gt;""),IF(CQ105&lt;&gt;1,0,COUNTIF($B$90:$B$105,CI105)+COUNTIF($D$90:$D$105,CI105))+IF(CR105&lt;&gt;1,0,COUNTIF($B$90:$B$105,CK105)+COUNTIF($D$90:$D$105,CK105)),"")</f>
        <v/>
      </c>
      <c r="CV105" s="297"/>
      <c r="CW105" s="280" t="str">
        <f aca="false">IF(CV105="","",VLOOKUP(CV105,Language!$D$5:$E$100,2,0))</f>
        <v/>
      </c>
      <c r="CX105" s="284"/>
      <c r="CY105" s="280" t="str">
        <f aca="false">IF(CX105="","",VLOOKUP(CX105,Language!$D$5:$E$100,2,0))</f>
        <v/>
      </c>
      <c r="CZ105" s="307"/>
      <c r="DA105" s="308"/>
      <c r="DB105" s="309"/>
      <c r="DC105" s="309"/>
      <c r="DD105" s="310" t="n">
        <f aca="false">COUNTIF(CV$90:CV$105,CV105)+COUNTIF(CX$90:CX$105,CV105)</f>
        <v>0</v>
      </c>
      <c r="DE105" s="310" t="n">
        <f aca="false">COUNTIF(CV$90:CV$105,CX105)+COUNTIF(CX$90:CX$105,CX105)</f>
        <v>0</v>
      </c>
      <c r="DF105" s="310"/>
      <c r="DG105" s="302" t="str">
        <f aca="false">IF(OR(CV105&lt;&gt;"",CX105&lt;&gt;""),IF(DD105&lt;&gt;1,0,COUNTIF($B$90:$B$105,CV105)+COUNTIF($D$90:$D$105,CV105))+IF(DE105&lt;&gt;1,0,COUNTIF($B$90:$B$105,CX105)+COUNTIF($D$90:$D$105,CX105)),"")</f>
        <v/>
      </c>
      <c r="DI105" s="297"/>
      <c r="DJ105" s="280" t="str">
        <f aca="false">IF(DI105="","",VLOOKUP(DI105,Language!$D$5:$E$100,2,0))</f>
        <v/>
      </c>
      <c r="DK105" s="284"/>
      <c r="DL105" s="280" t="str">
        <f aca="false">IF(DK105="","",VLOOKUP(DK105,Language!$D$5:$E$100,2,0))</f>
        <v/>
      </c>
      <c r="DM105" s="307"/>
      <c r="DN105" s="308"/>
      <c r="DO105" s="309"/>
      <c r="DP105" s="309"/>
      <c r="DQ105" s="310" t="n">
        <f aca="false">COUNTIF(DI$90:DI$105,DI105)+COUNTIF(DK$90:DK$105,DI105)</f>
        <v>0</v>
      </c>
      <c r="DR105" s="310" t="n">
        <f aca="false">COUNTIF(DI$90:DI$105,DK105)+COUNTIF(DK$90:DK$105,DK105)</f>
        <v>0</v>
      </c>
      <c r="DS105" s="310"/>
      <c r="DT105" s="302" t="str">
        <f aca="false">IF(OR(DI105&lt;&gt;"",DK105&lt;&gt;""),IF(DQ105&lt;&gt;1,0,COUNTIF($B$90:$B$105,DI105)+COUNTIF($D$90:$D$105,DI105))+IF(DR105&lt;&gt;1,0,COUNTIF($B$90:$B$105,DK105)+COUNTIF($D$90:$D$105,DK105)),"")</f>
        <v/>
      </c>
      <c r="DV105" s="297"/>
      <c r="DW105" s="280" t="str">
        <f aca="false">IF(DV105="","",VLOOKUP(DV105,Language!$D$5:$E$100,2,0))</f>
        <v/>
      </c>
      <c r="DX105" s="284"/>
      <c r="DY105" s="280" t="str">
        <f aca="false">IF(DX105="","",VLOOKUP(DX105,Language!$D$5:$E$100,2,0))</f>
        <v/>
      </c>
      <c r="DZ105" s="307"/>
      <c r="EA105" s="308"/>
      <c r="EB105" s="309"/>
      <c r="EC105" s="309"/>
      <c r="ED105" s="310" t="n">
        <f aca="false">COUNTIF(DV$90:DV$105,DV105)+COUNTIF(DX$90:DX$105,DV105)</f>
        <v>0</v>
      </c>
      <c r="EE105" s="310" t="n">
        <f aca="false">COUNTIF(DV$90:DV$105,DX105)+COUNTIF(DX$90:DX$105,DX105)</f>
        <v>0</v>
      </c>
      <c r="EF105" s="310"/>
      <c r="EG105" s="302" t="str">
        <f aca="false">IF(OR(DV105&lt;&gt;"",DX105&lt;&gt;""),IF(ED105&lt;&gt;1,0,COUNTIF($B$90:$B$105,DV105)+COUNTIF($D$90:$D$105,DV105))+IF(EE105&lt;&gt;1,0,COUNTIF($B$90:$B$105,DX105)+COUNTIF($D$90:$D$105,DX105)),"")</f>
        <v/>
      </c>
      <c r="EI105" s="297"/>
      <c r="EJ105" s="280" t="str">
        <f aca="false">IF(EI105="","",VLOOKUP(EI105,Language!$D$5:$E$100,2,0))</f>
        <v/>
      </c>
      <c r="EK105" s="284"/>
      <c r="EL105" s="280" t="str">
        <f aca="false">IF(EK105="","",VLOOKUP(EK105,Language!$D$5:$E$100,2,0))</f>
        <v/>
      </c>
      <c r="EM105" s="307"/>
      <c r="EN105" s="308"/>
      <c r="EO105" s="309"/>
      <c r="EP105" s="309"/>
      <c r="EQ105" s="310" t="n">
        <f aca="false">COUNTIF(EI$90:EI$105,EI105)+COUNTIF(EK$90:EK$105,EI105)</f>
        <v>0</v>
      </c>
      <c r="ER105" s="310" t="n">
        <f aca="false">COUNTIF(EI$90:EI$105,EK105)+COUNTIF(EK$90:EK$105,EK105)</f>
        <v>0</v>
      </c>
      <c r="ES105" s="310"/>
      <c r="ET105" s="302" t="str">
        <f aca="false">IF(OR(EI105&lt;&gt;"",EK105&lt;&gt;""),IF(EQ105&lt;&gt;1,0,COUNTIF($B$90:$B$105,EI105)+COUNTIF($D$90:$D$105,EI105))+IF(ER105&lt;&gt;1,0,COUNTIF($B$90:$B$105,EK105)+COUNTIF($D$90:$D$105,EK105)),"")</f>
        <v/>
      </c>
      <c r="EV105" s="297"/>
      <c r="EW105" s="280" t="str">
        <f aca="false">IF(EV105="","",VLOOKUP(EV105,Language!$D$5:$E$100,2,0))</f>
        <v/>
      </c>
      <c r="EX105" s="284"/>
      <c r="EY105" s="280" t="str">
        <f aca="false">IF(EX105="","",VLOOKUP(EX105,Language!$D$5:$E$100,2,0))</f>
        <v/>
      </c>
      <c r="EZ105" s="307"/>
      <c r="FA105" s="308"/>
      <c r="FB105" s="309"/>
      <c r="FC105" s="309"/>
      <c r="FD105" s="310" t="n">
        <f aca="false">COUNTIF(EV$90:EV$105,EV105)+COUNTIF(EX$90:EX$105,EV105)</f>
        <v>0</v>
      </c>
      <c r="FE105" s="310" t="n">
        <f aca="false">COUNTIF(EV$90:EV$105,EX105)+COUNTIF(EX$90:EX$105,EX105)</f>
        <v>0</v>
      </c>
      <c r="FF105" s="310"/>
      <c r="FG105" s="302" t="str">
        <f aca="false">IF(OR(EV105&lt;&gt;"",EX105&lt;&gt;""),IF(FD105&lt;&gt;1,0,COUNTIF($B$90:$B$105,EV105)+COUNTIF($D$90:$D$105,EV105))+IF(FE105&lt;&gt;1,0,COUNTIF($B$90:$B$105,EX105)+COUNTIF($D$90:$D$105,EX105)),"")</f>
        <v/>
      </c>
      <c r="FI105" s="297"/>
      <c r="FJ105" s="280" t="str">
        <f aca="false">IF(FI105="","",VLOOKUP(FI105,Language!$D$5:$E$100,2,0))</f>
        <v/>
      </c>
      <c r="FK105" s="284"/>
      <c r="FL105" s="280" t="str">
        <f aca="false">IF(FK105="","",VLOOKUP(FK105,Language!$D$5:$E$100,2,0))</f>
        <v/>
      </c>
      <c r="FM105" s="307"/>
      <c r="FN105" s="308"/>
      <c r="FO105" s="309"/>
      <c r="FP105" s="309"/>
      <c r="FQ105" s="310" t="n">
        <f aca="false">COUNTIF(FI$90:FI$105,FI105)+COUNTIF(FK$90:FK$105,FI105)</f>
        <v>0</v>
      </c>
      <c r="FR105" s="310" t="n">
        <f aca="false">COUNTIF(FI$90:FI$105,FK105)+COUNTIF(FK$90:FK$105,FK105)</f>
        <v>0</v>
      </c>
      <c r="FS105" s="310"/>
      <c r="FT105" s="302" t="str">
        <f aca="false">IF(OR(FI105&lt;&gt;"",FK105&lt;&gt;""),IF(FQ105&lt;&gt;1,0,COUNTIF($B$90:$B$105,FI105)+COUNTIF($D$90:$D$105,FI105))+IF(FR105&lt;&gt;1,0,COUNTIF($B$90:$B$105,FK105)+COUNTIF($D$90:$D$105,FK105)),"")</f>
        <v/>
      </c>
      <c r="FV105" s="297"/>
      <c r="FW105" s="280" t="str">
        <f aca="false">IF(FV105="","",VLOOKUP(FV105,Language!$D$5:$E$100,2,0))</f>
        <v/>
      </c>
      <c r="FX105" s="284"/>
      <c r="FY105" s="280" t="str">
        <f aca="false">IF(FX105="","",VLOOKUP(FX105,Language!$D$5:$E$100,2,0))</f>
        <v/>
      </c>
      <c r="FZ105" s="307"/>
      <c r="GA105" s="308"/>
      <c r="GB105" s="309"/>
      <c r="GC105" s="309"/>
      <c r="GD105" s="310" t="n">
        <f aca="false">COUNTIF(FV$90:FV$105,FV105)+COUNTIF(FX$90:FX$105,FV105)</f>
        <v>0</v>
      </c>
      <c r="GE105" s="310" t="n">
        <f aca="false">COUNTIF(FV$90:FV$105,FX105)+COUNTIF(FX$90:FX$105,FX105)</f>
        <v>0</v>
      </c>
      <c r="GF105" s="310"/>
      <c r="GG105" s="302" t="str">
        <f aca="false">IF(OR(FV105&lt;&gt;"",FX105&lt;&gt;""),IF(GD105&lt;&gt;1,0,COUNTIF($B$90:$B$105,FV105)+COUNTIF($D$90:$D$105,FV105))+IF(GE105&lt;&gt;1,0,COUNTIF($B$90:$B$105,FX105)+COUNTIF($D$90:$D$105,FX105)),"")</f>
        <v/>
      </c>
      <c r="GI105" s="297"/>
      <c r="GJ105" s="280" t="str">
        <f aca="false">IF(GI105="","",VLOOKUP(GI105,Language!$D$5:$E$100,2,0))</f>
        <v/>
      </c>
      <c r="GK105" s="284"/>
      <c r="GL105" s="280" t="str">
        <f aca="false">IF(GK105="","",VLOOKUP(GK105,Language!$D$5:$E$100,2,0))</f>
        <v/>
      </c>
      <c r="GM105" s="307"/>
      <c r="GN105" s="308"/>
      <c r="GO105" s="309"/>
      <c r="GP105" s="309"/>
      <c r="GQ105" s="310" t="n">
        <f aca="false">COUNTIF(GI$90:GI$105,GI105)+COUNTIF(GK$90:GK$105,GI105)</f>
        <v>0</v>
      </c>
      <c r="GR105" s="310" t="n">
        <f aca="false">COUNTIF(GI$90:GI$105,GK105)+COUNTIF(GK$90:GK$105,GK105)</f>
        <v>0</v>
      </c>
      <c r="GS105" s="310"/>
      <c r="GT105" s="302" t="str">
        <f aca="false">IF(OR(GI105&lt;&gt;"",GK105&lt;&gt;""),IF(GQ105&lt;&gt;1,0,COUNTIF($B$90:$B$105,GI105)+COUNTIF($D$90:$D$105,GI105))+IF(GR105&lt;&gt;1,0,COUNTIF($B$90:$B$105,GK105)+COUNTIF($D$90:$D$105,GK105)),"")</f>
        <v/>
      </c>
      <c r="GV105" s="297"/>
      <c r="GW105" s="280" t="str">
        <f aca="false">IF(GV105="","",VLOOKUP(GV105,Language!$D$5:$E$100,2,0))</f>
        <v/>
      </c>
      <c r="GX105" s="284"/>
      <c r="GY105" s="280" t="str">
        <f aca="false">IF(GX105="","",VLOOKUP(GX105,Language!$D$5:$E$100,2,0))</f>
        <v/>
      </c>
      <c r="GZ105" s="307"/>
      <c r="HA105" s="308"/>
      <c r="HB105" s="309"/>
      <c r="HC105" s="309"/>
      <c r="HD105" s="310" t="n">
        <f aca="false">COUNTIF(GV$90:GV$105,GV105)+COUNTIF(GX$90:GX$105,GV105)</f>
        <v>0</v>
      </c>
      <c r="HE105" s="310" t="n">
        <f aca="false">COUNTIF(GV$90:GV$105,GX105)+COUNTIF(GX$90:GX$105,GX105)</f>
        <v>0</v>
      </c>
      <c r="HF105" s="310"/>
      <c r="HG105" s="302" t="str">
        <f aca="false">IF(OR(GV105&lt;&gt;"",GX105&lt;&gt;""),IF(HD105&lt;&gt;1,0,COUNTIF($B$90:$B$105,GV105)+COUNTIF($D$90:$D$105,GV105))+IF(HE105&lt;&gt;1,0,COUNTIF($B$90:$B$105,GX105)+COUNTIF($D$90:$D$105,GX105)),"")</f>
        <v/>
      </c>
      <c r="HI105" s="297"/>
      <c r="HJ105" s="280" t="str">
        <f aca="false">IF(HI105="","",VLOOKUP(HI105,Language!$D$5:$E$100,2,0))</f>
        <v/>
      </c>
      <c r="HK105" s="284"/>
      <c r="HL105" s="280" t="str">
        <f aca="false">IF(HK105="","",VLOOKUP(HK105,Language!$D$5:$E$100,2,0))</f>
        <v/>
      </c>
      <c r="HM105" s="307"/>
      <c r="HN105" s="308"/>
      <c r="HO105" s="309"/>
      <c r="HP105" s="309"/>
      <c r="HQ105" s="310" t="n">
        <f aca="false">COUNTIF(HI$90:HI$105,HI105)+COUNTIF(HK$90:HK$105,HI105)</f>
        <v>0</v>
      </c>
      <c r="HR105" s="310" t="n">
        <f aca="false">COUNTIF(HI$90:HI$105,HK105)+COUNTIF(HK$90:HK$105,HK105)</f>
        <v>0</v>
      </c>
      <c r="HS105" s="310"/>
      <c r="HT105" s="302" t="str">
        <f aca="false">IF(OR(HI105&lt;&gt;"",HK105&lt;&gt;""),IF(HQ105&lt;&gt;1,0,COUNTIF($B$90:$B$105,HI105)+COUNTIF($D$90:$D$105,HI105))+IF(HR105&lt;&gt;1,0,COUNTIF($B$90:$B$105,HK105)+COUNTIF($D$90:$D$105,HK105)),"")</f>
        <v/>
      </c>
      <c r="HV105" s="297"/>
      <c r="HW105" s="280" t="str">
        <f aca="false">IF(HV105="","",VLOOKUP(HV105,Language!$D$5:$E$100,2,0))</f>
        <v/>
      </c>
      <c r="HX105" s="284"/>
      <c r="HY105" s="280" t="str">
        <f aca="false">IF(HX105="","",VLOOKUP(HX105,Language!$D$5:$E$100,2,0))</f>
        <v/>
      </c>
      <c r="HZ105" s="307"/>
      <c r="IA105" s="308"/>
      <c r="IB105" s="309"/>
      <c r="IC105" s="309"/>
      <c r="ID105" s="310" t="n">
        <f aca="false">COUNTIF(HV$90:HV$105,HV105)+COUNTIF(HX$90:HX$105,HV105)</f>
        <v>0</v>
      </c>
      <c r="IE105" s="310" t="n">
        <f aca="false">COUNTIF(HV$90:HV$105,HX105)+COUNTIF(HX$90:HX$105,HX105)</f>
        <v>0</v>
      </c>
      <c r="IF105" s="310"/>
      <c r="IG105" s="302" t="str">
        <f aca="false">IF(OR(HV105&lt;&gt;"",HX105&lt;&gt;""),IF(ID105&lt;&gt;1,0,COUNTIF($B$90:$B$105,HV105)+COUNTIF($D$90:$D$105,HV105))+IF(IE105&lt;&gt;1,0,COUNTIF($B$90:$B$105,HX105)+COUNTIF($D$90:$D$105,HX105)),"")</f>
        <v/>
      </c>
      <c r="II105" s="297"/>
      <c r="IJ105" s="280" t="str">
        <f aca="false">IF(II105="","",VLOOKUP(II105,Language!$D$5:$E$100,2,0))</f>
        <v/>
      </c>
      <c r="IK105" s="284"/>
      <c r="IL105" s="280" t="str">
        <f aca="false">IF(IK105="","",VLOOKUP(IK105,Language!$D$5:$E$100,2,0))</f>
        <v/>
      </c>
      <c r="IM105" s="307"/>
      <c r="IN105" s="308"/>
      <c r="IO105" s="309"/>
      <c r="IP105" s="309"/>
      <c r="IQ105" s="310" t="n">
        <f aca="false">COUNTIF(II$90:II$105,II105)+COUNTIF(IK$90:IK$105,II105)</f>
        <v>0</v>
      </c>
      <c r="IR105" s="310" t="n">
        <f aca="false">COUNTIF(II$90:II$105,IK105)+COUNTIF(IK$90:IK$105,IK105)</f>
        <v>0</v>
      </c>
      <c r="IS105" s="310"/>
      <c r="IT105" s="302" t="str">
        <f aca="false">IF(OR(II105&lt;&gt;"",IK105&lt;&gt;""),IF(IQ105&lt;&gt;1,0,COUNTIF($B$90:$B$105,II105)+COUNTIF($D$90:$D$105,II105))+IF(IR105&lt;&gt;1,0,COUNTIF($B$90:$B$105,IK105)+COUNTIF($D$90:$D$105,IK105)),"")</f>
        <v/>
      </c>
      <c r="IV105" s="297"/>
      <c r="IW105" s="280" t="str">
        <f aca="false">IF(IV105="","",VLOOKUP(IV105,Language!$D$5:$E$100,2,0))</f>
        <v/>
      </c>
      <c r="IX105" s="284"/>
      <c r="IY105" s="280" t="str">
        <f aca="false">IF(IX105="","",VLOOKUP(IX105,Language!$D$5:$E$100,2,0))</f>
        <v/>
      </c>
      <c r="IZ105" s="307"/>
      <c r="JA105" s="308"/>
      <c r="JB105" s="309"/>
      <c r="JC105" s="309"/>
      <c r="JD105" s="310" t="n">
        <f aca="false">COUNTIF(IV$90:IV$105,IV105)+COUNTIF(IX$90:IX$105,IV105)</f>
        <v>0</v>
      </c>
      <c r="JE105" s="310" t="n">
        <f aca="false">COUNTIF(IV$90:IV$105,IX105)+COUNTIF(IX$90:IX$105,IX105)</f>
        <v>0</v>
      </c>
      <c r="JF105" s="310"/>
      <c r="JG105" s="302" t="str">
        <f aca="false">IF(OR(IV105&lt;&gt;"",IX105&lt;&gt;""),IF(JD105&lt;&gt;1,0,COUNTIF($B$90:$B$105,IV105)+COUNTIF($D$90:$D$105,IV105))+IF(JE105&lt;&gt;1,0,COUNTIF($B$90:$B$105,IX105)+COUNTIF($D$90:$D$105,IX105)),"")</f>
        <v/>
      </c>
      <c r="JI105" s="297"/>
      <c r="JJ105" s="280" t="str">
        <f aca="false">IF(JI105="","",VLOOKUP(JI105,Language!$D$5:$E$100,2,0))</f>
        <v/>
      </c>
      <c r="JK105" s="284"/>
      <c r="JL105" s="280" t="str">
        <f aca="false">IF(JK105="","",VLOOKUP(JK105,Language!$D$5:$E$100,2,0))</f>
        <v/>
      </c>
      <c r="JM105" s="307"/>
      <c r="JN105" s="308"/>
      <c r="JO105" s="309"/>
      <c r="JP105" s="309"/>
      <c r="JQ105" s="310" t="n">
        <f aca="false">COUNTIF(JI$90:JI$105,JI105)+COUNTIF(JK$90:JK$105,JI105)</f>
        <v>0</v>
      </c>
      <c r="JR105" s="310" t="n">
        <f aca="false">COUNTIF(JI$90:JI$105,JK105)+COUNTIF(JK$90:JK$105,JK105)</f>
        <v>0</v>
      </c>
      <c r="JS105" s="310"/>
      <c r="JT105" s="302" t="str">
        <f aca="false">IF(OR(JI105&lt;&gt;"",JK105&lt;&gt;""),IF(JQ105&lt;&gt;1,0,COUNTIF($B$90:$B$105,JI105)+COUNTIF($D$90:$D$105,JI105))+IF(JR105&lt;&gt;1,0,COUNTIF($B$90:$B$105,JK105)+COUNTIF($D$90:$D$105,JK105)),"")</f>
        <v/>
      </c>
      <c r="JV105" s="297"/>
      <c r="JW105" s="280" t="str">
        <f aca="false">IF(JV105="","",VLOOKUP(JV105,Language!$D$5:$E$100,2,0))</f>
        <v/>
      </c>
      <c r="JX105" s="284"/>
      <c r="JY105" s="280" t="str">
        <f aca="false">IF(JX105="","",VLOOKUP(JX105,Language!$D$5:$E$100,2,0))</f>
        <v/>
      </c>
      <c r="JZ105" s="307"/>
      <c r="KA105" s="308"/>
      <c r="KB105" s="309"/>
      <c r="KC105" s="309"/>
      <c r="KD105" s="310" t="n">
        <f aca="false">COUNTIF(JV$90:JV$105,JV105)+COUNTIF(JX$90:JX$105,JV105)</f>
        <v>0</v>
      </c>
      <c r="KE105" s="310" t="n">
        <f aca="false">COUNTIF(JV$90:JV$105,JX105)+COUNTIF(JX$90:JX$105,JX105)</f>
        <v>0</v>
      </c>
      <c r="KF105" s="310"/>
      <c r="KG105" s="302" t="str">
        <f aca="false">IF(OR(JV105&lt;&gt;"",JX105&lt;&gt;""),IF(KD105&lt;&gt;1,0,COUNTIF($B$90:$B$105,JV105)+COUNTIF($D$90:$D$105,JV105))+IF(KE105&lt;&gt;1,0,COUNTIF($B$90:$B$105,JX105)+COUNTIF($D$90:$D$105,JX105)),"")</f>
        <v/>
      </c>
      <c r="KI105" s="297"/>
      <c r="KJ105" s="280" t="str">
        <f aca="false">IF(KI105="","",VLOOKUP(KI105,Language!$D$5:$E$100,2,0))</f>
        <v/>
      </c>
      <c r="KK105" s="284"/>
      <c r="KL105" s="280" t="str">
        <f aca="false">IF(KK105="","",VLOOKUP(KK105,Language!$D$5:$E$100,2,0))</f>
        <v/>
      </c>
      <c r="KM105" s="307"/>
      <c r="KN105" s="308"/>
      <c r="KO105" s="309"/>
      <c r="KP105" s="309"/>
      <c r="KQ105" s="310" t="n">
        <f aca="false">COUNTIF(KI$90:KI$105,KI105)+COUNTIF(KK$90:KK$105,KI105)</f>
        <v>0</v>
      </c>
      <c r="KR105" s="310" t="n">
        <f aca="false">COUNTIF(KI$90:KI$105,KK105)+COUNTIF(KK$90:KK$105,KK105)</f>
        <v>0</v>
      </c>
      <c r="KS105" s="310"/>
      <c r="KT105" s="302" t="str">
        <f aca="false">IF(OR(KI105&lt;&gt;"",KK105&lt;&gt;""),IF(KQ105&lt;&gt;1,0,COUNTIF($B$90:$B$105,KI105)+COUNTIF($D$90:$D$105,KI105))+IF(KR105&lt;&gt;1,0,COUNTIF($B$90:$B$105,KK105)+COUNTIF($D$90:$D$105,KK105)),"")</f>
        <v/>
      </c>
      <c r="KV105" s="297"/>
      <c r="KW105" s="280" t="str">
        <f aca="false">IF(KV105="","",VLOOKUP(KV105,Language!$D$5:$E$100,2,0))</f>
        <v/>
      </c>
      <c r="KX105" s="284"/>
      <c r="KY105" s="280" t="str">
        <f aca="false">IF(KX105="","",VLOOKUP(KX105,Language!$D$5:$E$100,2,0))</f>
        <v/>
      </c>
      <c r="KZ105" s="307"/>
      <c r="LA105" s="308"/>
      <c r="LB105" s="309"/>
      <c r="LC105" s="309"/>
      <c r="LD105" s="310" t="n">
        <f aca="false">COUNTIF(KV$90:KV$105,KV105)+COUNTIF(KX$90:KX$105,KV105)</f>
        <v>0</v>
      </c>
      <c r="LE105" s="310" t="n">
        <f aca="false">COUNTIF(KV$90:KV$105,KX105)+COUNTIF(KX$90:KX$105,KX105)</f>
        <v>0</v>
      </c>
      <c r="LF105" s="310"/>
      <c r="LG105" s="302" t="str">
        <f aca="false">IF(OR(KV105&lt;&gt;"",KX105&lt;&gt;""),IF(LD105&lt;&gt;1,0,COUNTIF($B$90:$B$105,KV105)+COUNTIF($D$90:$D$105,KV105))+IF(LE105&lt;&gt;1,0,COUNTIF($B$90:$B$105,KX105)+COUNTIF($D$90:$D$105,KX105)),"")</f>
        <v/>
      </c>
      <c r="LI105" s="297"/>
      <c r="LJ105" s="280" t="str">
        <f aca="false">IF(LI105="","",VLOOKUP(LI105,Language!$D$5:$E$100,2,0))</f>
        <v/>
      </c>
      <c r="LK105" s="284"/>
      <c r="LL105" s="280" t="str">
        <f aca="false">IF(LK105="","",VLOOKUP(LK105,Language!$D$5:$E$100,2,0))</f>
        <v/>
      </c>
      <c r="LM105" s="307"/>
      <c r="LN105" s="308"/>
      <c r="LO105" s="309"/>
      <c r="LP105" s="309"/>
      <c r="LQ105" s="310" t="n">
        <f aca="false">COUNTIF(LI$90:LI$105,LI105)+COUNTIF(LK$90:LK$105,LI105)</f>
        <v>0</v>
      </c>
      <c r="LR105" s="310" t="n">
        <f aca="false">COUNTIF(LI$90:LI$105,LK105)+COUNTIF(LK$90:LK$105,LK105)</f>
        <v>0</v>
      </c>
      <c r="LS105" s="310"/>
      <c r="LT105" s="302" t="str">
        <f aca="false">IF(OR(LI105&lt;&gt;"",LK105&lt;&gt;""),IF(LQ105&lt;&gt;1,0,COUNTIF($B$90:$B$105,LI105)+COUNTIF($D$90:$D$105,LI105))+IF(LR105&lt;&gt;1,0,COUNTIF($B$90:$B$105,LK105)+COUNTIF($D$90:$D$105,LK105)),"")</f>
        <v/>
      </c>
      <c r="LV105" s="297"/>
      <c r="LW105" s="280" t="str">
        <f aca="false">IF(LV105="","",VLOOKUP(LV105,Language!$D$5:$E$100,2,0))</f>
        <v/>
      </c>
      <c r="LX105" s="284"/>
      <c r="LY105" s="280" t="str">
        <f aca="false">IF(LX105="","",VLOOKUP(LX105,Language!$D$5:$E$100,2,0))</f>
        <v/>
      </c>
      <c r="LZ105" s="307"/>
      <c r="MA105" s="308"/>
      <c r="MB105" s="309"/>
      <c r="MC105" s="309"/>
      <c r="MD105" s="310" t="n">
        <f aca="false">COUNTIF(LV$90:LV$105,LV105)+COUNTIF(LX$90:LX$105,LV105)</f>
        <v>0</v>
      </c>
      <c r="ME105" s="310" t="n">
        <f aca="false">COUNTIF(LV$90:LV$105,LX105)+COUNTIF(LX$90:LX$105,LX105)</f>
        <v>0</v>
      </c>
      <c r="MF105" s="310"/>
      <c r="MG105" s="302" t="str">
        <f aca="false">IF(OR(LV105&lt;&gt;"",LX105&lt;&gt;""),IF(MD105&lt;&gt;1,0,COUNTIF($B$90:$B$105,LV105)+COUNTIF($D$90:$D$105,LV105))+IF(ME105&lt;&gt;1,0,COUNTIF($B$90:$B$105,LX105)+COUNTIF($D$90:$D$105,LX105)),"")</f>
        <v/>
      </c>
    </row>
    <row r="106" s="135" customFormat="true" ht="24" hidden="false" customHeight="true" outlineLevel="0" collapsed="false">
      <c r="A106" s="252"/>
      <c r="B106" s="269" t="str">
        <f aca="false">Language!$E$215</f>
        <v>Round of 16</v>
      </c>
      <c r="C106" s="292"/>
      <c r="D106" s="292"/>
      <c r="E106" s="272"/>
      <c r="F106" s="293"/>
      <c r="G106" s="294"/>
      <c r="I106" s="269" t="str">
        <f aca="false">$B106</f>
        <v>Round of 16</v>
      </c>
      <c r="J106" s="271"/>
      <c r="K106" s="271"/>
      <c r="L106" s="272"/>
      <c r="M106" s="275"/>
      <c r="N106" s="276"/>
      <c r="O106" s="273"/>
      <c r="P106" s="277"/>
      <c r="Q106" s="272"/>
      <c r="R106" s="272"/>
      <c r="S106" s="272"/>
      <c r="T106" s="278"/>
      <c r="V106" s="269" t="str">
        <f aca="false">$B106</f>
        <v>Round of 16</v>
      </c>
      <c r="W106" s="271"/>
      <c r="X106" s="271"/>
      <c r="Y106" s="272"/>
      <c r="Z106" s="275"/>
      <c r="AA106" s="276"/>
      <c r="AB106" s="273"/>
      <c r="AC106" s="277"/>
      <c r="AD106" s="272"/>
      <c r="AE106" s="272"/>
      <c r="AF106" s="272"/>
      <c r="AG106" s="278"/>
      <c r="AI106" s="269" t="str">
        <f aca="false">$B106</f>
        <v>Round of 16</v>
      </c>
      <c r="AJ106" s="271"/>
      <c r="AK106" s="271"/>
      <c r="AL106" s="272"/>
      <c r="AM106" s="275"/>
      <c r="AN106" s="276"/>
      <c r="AO106" s="273"/>
      <c r="AP106" s="277"/>
      <c r="AQ106" s="272"/>
      <c r="AR106" s="272"/>
      <c r="AS106" s="272"/>
      <c r="AT106" s="278"/>
      <c r="AV106" s="269" t="str">
        <f aca="false">$B106</f>
        <v>Round of 16</v>
      </c>
      <c r="AW106" s="271"/>
      <c r="AX106" s="271"/>
      <c r="AY106" s="272"/>
      <c r="AZ106" s="275"/>
      <c r="BA106" s="276"/>
      <c r="BB106" s="273"/>
      <c r="BC106" s="277"/>
      <c r="BD106" s="272"/>
      <c r="BE106" s="272"/>
      <c r="BF106" s="272"/>
      <c r="BG106" s="278"/>
      <c r="BI106" s="269" t="str">
        <f aca="false">$B106</f>
        <v>Round of 16</v>
      </c>
      <c r="BJ106" s="271"/>
      <c r="BK106" s="271"/>
      <c r="BL106" s="272"/>
      <c r="BM106" s="275"/>
      <c r="BN106" s="276"/>
      <c r="BO106" s="273"/>
      <c r="BP106" s="277"/>
      <c r="BQ106" s="272"/>
      <c r="BR106" s="272"/>
      <c r="BS106" s="272"/>
      <c r="BT106" s="278"/>
      <c r="BV106" s="269" t="str">
        <f aca="false">$B106</f>
        <v>Round of 16</v>
      </c>
      <c r="BW106" s="271"/>
      <c r="BX106" s="271"/>
      <c r="BY106" s="272"/>
      <c r="BZ106" s="275"/>
      <c r="CA106" s="276"/>
      <c r="CB106" s="273"/>
      <c r="CC106" s="277"/>
      <c r="CD106" s="272"/>
      <c r="CE106" s="272"/>
      <c r="CF106" s="272"/>
      <c r="CG106" s="278"/>
      <c r="CI106" s="269" t="str">
        <f aca="false">$B106</f>
        <v>Round of 16</v>
      </c>
      <c r="CJ106" s="271"/>
      <c r="CK106" s="271"/>
      <c r="CL106" s="272"/>
      <c r="CM106" s="275"/>
      <c r="CN106" s="276"/>
      <c r="CO106" s="273"/>
      <c r="CP106" s="277"/>
      <c r="CQ106" s="272"/>
      <c r="CR106" s="272"/>
      <c r="CS106" s="272"/>
      <c r="CT106" s="278"/>
      <c r="CV106" s="269" t="str">
        <f aca="false">$B106</f>
        <v>Round of 16</v>
      </c>
      <c r="CW106" s="271"/>
      <c r="CX106" s="271"/>
      <c r="CY106" s="272"/>
      <c r="CZ106" s="275"/>
      <c r="DA106" s="276"/>
      <c r="DB106" s="273"/>
      <c r="DC106" s="277"/>
      <c r="DD106" s="272"/>
      <c r="DE106" s="272"/>
      <c r="DF106" s="272"/>
      <c r="DG106" s="278"/>
      <c r="DI106" s="269" t="str">
        <f aca="false">$B106</f>
        <v>Round of 16</v>
      </c>
      <c r="DJ106" s="271"/>
      <c r="DK106" s="271"/>
      <c r="DL106" s="272"/>
      <c r="DM106" s="275"/>
      <c r="DN106" s="276"/>
      <c r="DO106" s="273"/>
      <c r="DP106" s="277"/>
      <c r="DQ106" s="272"/>
      <c r="DR106" s="272"/>
      <c r="DS106" s="272"/>
      <c r="DT106" s="278"/>
      <c r="DV106" s="269" t="str">
        <f aca="false">$B106</f>
        <v>Round of 16</v>
      </c>
      <c r="DW106" s="271"/>
      <c r="DX106" s="271"/>
      <c r="DY106" s="272"/>
      <c r="DZ106" s="275"/>
      <c r="EA106" s="276"/>
      <c r="EB106" s="273"/>
      <c r="EC106" s="277"/>
      <c r="ED106" s="272"/>
      <c r="EE106" s="272"/>
      <c r="EF106" s="272"/>
      <c r="EG106" s="278"/>
      <c r="EI106" s="269" t="str">
        <f aca="false">$B106</f>
        <v>Round of 16</v>
      </c>
      <c r="EJ106" s="271"/>
      <c r="EK106" s="271"/>
      <c r="EL106" s="272"/>
      <c r="EM106" s="275"/>
      <c r="EN106" s="276"/>
      <c r="EO106" s="273"/>
      <c r="EP106" s="277"/>
      <c r="EQ106" s="272"/>
      <c r="ER106" s="272"/>
      <c r="ES106" s="272"/>
      <c r="ET106" s="278"/>
      <c r="EV106" s="269" t="str">
        <f aca="false">$B106</f>
        <v>Round of 16</v>
      </c>
      <c r="EW106" s="271"/>
      <c r="EX106" s="271"/>
      <c r="EY106" s="272"/>
      <c r="EZ106" s="275"/>
      <c r="FA106" s="276"/>
      <c r="FB106" s="273"/>
      <c r="FC106" s="277"/>
      <c r="FD106" s="272"/>
      <c r="FE106" s="272"/>
      <c r="FF106" s="272"/>
      <c r="FG106" s="278"/>
      <c r="FI106" s="269" t="str">
        <f aca="false">$B106</f>
        <v>Round of 16</v>
      </c>
      <c r="FJ106" s="271"/>
      <c r="FK106" s="271"/>
      <c r="FL106" s="272"/>
      <c r="FM106" s="275"/>
      <c r="FN106" s="276"/>
      <c r="FO106" s="273"/>
      <c r="FP106" s="277"/>
      <c r="FQ106" s="272"/>
      <c r="FR106" s="272"/>
      <c r="FS106" s="272"/>
      <c r="FT106" s="278"/>
      <c r="FV106" s="269" t="str">
        <f aca="false">$B106</f>
        <v>Round of 16</v>
      </c>
      <c r="FW106" s="271"/>
      <c r="FX106" s="271"/>
      <c r="FY106" s="272"/>
      <c r="FZ106" s="275"/>
      <c r="GA106" s="276"/>
      <c r="GB106" s="273"/>
      <c r="GC106" s="277"/>
      <c r="GD106" s="272"/>
      <c r="GE106" s="272"/>
      <c r="GF106" s="272"/>
      <c r="GG106" s="278"/>
      <c r="GI106" s="269" t="str">
        <f aca="false">$B106</f>
        <v>Round of 16</v>
      </c>
      <c r="GJ106" s="271"/>
      <c r="GK106" s="271"/>
      <c r="GL106" s="272"/>
      <c r="GM106" s="275"/>
      <c r="GN106" s="276"/>
      <c r="GO106" s="273"/>
      <c r="GP106" s="277"/>
      <c r="GQ106" s="272"/>
      <c r="GR106" s="272"/>
      <c r="GS106" s="272"/>
      <c r="GT106" s="278"/>
      <c r="GV106" s="269" t="str">
        <f aca="false">$B106</f>
        <v>Round of 16</v>
      </c>
      <c r="GW106" s="271"/>
      <c r="GX106" s="271"/>
      <c r="GY106" s="272"/>
      <c r="GZ106" s="275"/>
      <c r="HA106" s="276"/>
      <c r="HB106" s="273"/>
      <c r="HC106" s="277"/>
      <c r="HD106" s="272"/>
      <c r="HE106" s="272"/>
      <c r="HF106" s="272"/>
      <c r="HG106" s="278"/>
      <c r="HI106" s="269" t="str">
        <f aca="false">$B106</f>
        <v>Round of 16</v>
      </c>
      <c r="HJ106" s="271"/>
      <c r="HK106" s="271"/>
      <c r="HL106" s="272"/>
      <c r="HM106" s="275"/>
      <c r="HN106" s="276"/>
      <c r="HO106" s="273"/>
      <c r="HP106" s="277"/>
      <c r="HQ106" s="272"/>
      <c r="HR106" s="272"/>
      <c r="HS106" s="272"/>
      <c r="HT106" s="278"/>
      <c r="HV106" s="269" t="str">
        <f aca="false">$B106</f>
        <v>Round of 16</v>
      </c>
      <c r="HW106" s="271"/>
      <c r="HX106" s="271"/>
      <c r="HY106" s="272"/>
      <c r="HZ106" s="275"/>
      <c r="IA106" s="276"/>
      <c r="IB106" s="273"/>
      <c r="IC106" s="277"/>
      <c r="ID106" s="272"/>
      <c r="IE106" s="272"/>
      <c r="IF106" s="272"/>
      <c r="IG106" s="278"/>
      <c r="II106" s="269" t="str">
        <f aca="false">$B106</f>
        <v>Round of 16</v>
      </c>
      <c r="IJ106" s="271"/>
      <c r="IK106" s="271"/>
      <c r="IL106" s="272"/>
      <c r="IM106" s="275"/>
      <c r="IN106" s="276"/>
      <c r="IO106" s="273"/>
      <c r="IP106" s="277"/>
      <c r="IQ106" s="272"/>
      <c r="IR106" s="272"/>
      <c r="IS106" s="272"/>
      <c r="IT106" s="278"/>
      <c r="IV106" s="269" t="str">
        <f aca="false">$B106</f>
        <v>Round of 16</v>
      </c>
      <c r="IW106" s="271"/>
      <c r="IX106" s="271"/>
      <c r="IY106" s="272"/>
      <c r="IZ106" s="275"/>
      <c r="JA106" s="276"/>
      <c r="JB106" s="273"/>
      <c r="JC106" s="277"/>
      <c r="JD106" s="272"/>
      <c r="JE106" s="272"/>
      <c r="JF106" s="272"/>
      <c r="JG106" s="278"/>
      <c r="JI106" s="269" t="str">
        <f aca="false">$B106</f>
        <v>Round of 16</v>
      </c>
      <c r="JJ106" s="271"/>
      <c r="JK106" s="271"/>
      <c r="JL106" s="272"/>
      <c r="JM106" s="275"/>
      <c r="JN106" s="276"/>
      <c r="JO106" s="273"/>
      <c r="JP106" s="277"/>
      <c r="JQ106" s="272"/>
      <c r="JR106" s="272"/>
      <c r="JS106" s="272"/>
      <c r="JT106" s="278"/>
      <c r="JV106" s="269" t="str">
        <f aca="false">$B106</f>
        <v>Round of 16</v>
      </c>
      <c r="JW106" s="271"/>
      <c r="JX106" s="271"/>
      <c r="JY106" s="272"/>
      <c r="JZ106" s="275"/>
      <c r="KA106" s="276"/>
      <c r="KB106" s="273"/>
      <c r="KC106" s="277"/>
      <c r="KD106" s="272"/>
      <c r="KE106" s="272"/>
      <c r="KF106" s="272"/>
      <c r="KG106" s="278"/>
      <c r="KI106" s="269" t="str">
        <f aca="false">$B106</f>
        <v>Round of 16</v>
      </c>
      <c r="KJ106" s="271"/>
      <c r="KK106" s="271"/>
      <c r="KL106" s="272"/>
      <c r="KM106" s="275"/>
      <c r="KN106" s="276"/>
      <c r="KO106" s="273"/>
      <c r="KP106" s="277"/>
      <c r="KQ106" s="272"/>
      <c r="KR106" s="272"/>
      <c r="KS106" s="272"/>
      <c r="KT106" s="278"/>
      <c r="KV106" s="269" t="str">
        <f aca="false">$B106</f>
        <v>Round of 16</v>
      </c>
      <c r="KW106" s="271"/>
      <c r="KX106" s="271"/>
      <c r="KY106" s="272"/>
      <c r="KZ106" s="275"/>
      <c r="LA106" s="276"/>
      <c r="LB106" s="273"/>
      <c r="LC106" s="277"/>
      <c r="LD106" s="272"/>
      <c r="LE106" s="272"/>
      <c r="LF106" s="272"/>
      <c r="LG106" s="278"/>
      <c r="LI106" s="269" t="str">
        <f aca="false">$B106</f>
        <v>Round of 16</v>
      </c>
      <c r="LJ106" s="271"/>
      <c r="LK106" s="271"/>
      <c r="LL106" s="272"/>
      <c r="LM106" s="275"/>
      <c r="LN106" s="276"/>
      <c r="LO106" s="273"/>
      <c r="LP106" s="277"/>
      <c r="LQ106" s="272"/>
      <c r="LR106" s="272"/>
      <c r="LS106" s="272"/>
      <c r="LT106" s="278"/>
      <c r="LV106" s="269" t="str">
        <f aca="false">$B106</f>
        <v>Round of 16</v>
      </c>
      <c r="LW106" s="271"/>
      <c r="LX106" s="271"/>
      <c r="LY106" s="272"/>
      <c r="LZ106" s="275"/>
      <c r="MA106" s="276"/>
      <c r="MB106" s="273"/>
      <c r="MC106" s="277"/>
      <c r="MD106" s="272"/>
      <c r="ME106" s="272"/>
      <c r="MF106" s="272"/>
      <c r="MG106" s="278"/>
    </row>
    <row r="107" s="135" customFormat="true" ht="15.75" hidden="false" customHeight="false" outlineLevel="0" collapsed="false">
      <c r="A107" s="252"/>
      <c r="B107" s="295" t="n">
        <f aca="false">IF(C107="","",INDEX(Groups!$C$7:$C$65,MATCH(C107,Groups!$D$7:$D$65,0)))</f>
        <v>10</v>
      </c>
      <c r="C107" s="280" t="str">
        <f aca="false">'World Cup'!$B$60</f>
        <v>Germany</v>
      </c>
      <c r="D107" s="296" t="n">
        <f aca="false">IF(E107="","",INDEX(Groups!$C$7:$C$65,MATCH(E107,Groups!$D$7:$D$65,0)))</f>
        <v>1</v>
      </c>
      <c r="E107" s="280" t="str">
        <f aca="false">'World Cup'!$C$60</f>
        <v>France</v>
      </c>
      <c r="F107" s="282" t="n">
        <f aca="false">IF(AND('World Cup'!$B$61&lt;&gt;"",'World Cup'!$C$61&lt;&gt;""),'World Cup'!$B$61+IF(AND('World Cup'!$B$63&lt;&gt;"",'World Cup'!$C$63&lt;&gt;"",'World Cup'!$B$61='World Cup'!$C$61),'World Cup'!$B$63,0),"")</f>
        <v>1</v>
      </c>
      <c r="G107" s="283" t="n">
        <f aca="false">IF(AND('World Cup'!$B$61&lt;&gt;"",'World Cup'!$C$61&lt;&gt;""),'World Cup'!$C$61+IF(AND('World Cup'!$B$63&lt;&gt;"",'World Cup'!$C$63&lt;&gt;"",'World Cup'!$B$61='World Cup'!$C$61),'World Cup'!$C$63,0),"")</f>
        <v>2</v>
      </c>
      <c r="I107" s="297"/>
      <c r="J107" s="280" t="str">
        <f aca="false">IF(I107="","",VLOOKUP(I107,Language!$D$5:$E$100,2,0))</f>
        <v/>
      </c>
      <c r="K107" s="284"/>
      <c r="L107" s="280" t="str">
        <f aca="false">IF(K107="","",VLOOKUP(K107,Language!$D$5:$E$100,2,0))</f>
        <v/>
      </c>
      <c r="M107" s="298"/>
      <c r="N107" s="299"/>
      <c r="O107" s="300"/>
      <c r="P107" s="300"/>
      <c r="Q107" s="301" t="n">
        <f aca="false">COUNTIF(I$107:I$114,I107)+COUNTIF(K$107:K$114,I107)</f>
        <v>0</v>
      </c>
      <c r="R107" s="301" t="n">
        <f aca="false">COUNTIF(I$107:I$114,K107)+COUNTIF(K$107:K$114,K107)</f>
        <v>0</v>
      </c>
      <c r="S107" s="301"/>
      <c r="T107" s="302" t="str">
        <f aca="false">IF(OR(I107&lt;&gt;"",K107&lt;&gt;""),IF(Q107&lt;&gt;1,0,COUNTIF($B$107:$B$114,I107)+COUNTIF($D$107:$D$114,I107))+IF(R107&lt;&gt;1,0,COUNTIF($B$107:$B$114,K107)+COUNTIF($D$107:$D$114,K107)),"")</f>
        <v/>
      </c>
      <c r="V107" s="297"/>
      <c r="W107" s="280" t="str">
        <f aca="false">IF(V107="","",VLOOKUP(V107,Language!$D$5:$E$100,2,0))</f>
        <v/>
      </c>
      <c r="X107" s="284"/>
      <c r="Y107" s="280" t="str">
        <f aca="false">IF(X107="","",VLOOKUP(X107,Language!$D$5:$E$100,2,0))</f>
        <v/>
      </c>
      <c r="Z107" s="298"/>
      <c r="AA107" s="299"/>
      <c r="AB107" s="300"/>
      <c r="AC107" s="300"/>
      <c r="AD107" s="301" t="n">
        <f aca="false">COUNTIF(V$107:V$114,V107)+COUNTIF(X$107:X$114,V107)</f>
        <v>0</v>
      </c>
      <c r="AE107" s="301" t="n">
        <f aca="false">COUNTIF(V$107:V$114,X107)+COUNTIF(X$107:X$114,X107)</f>
        <v>0</v>
      </c>
      <c r="AF107" s="301"/>
      <c r="AG107" s="302" t="str">
        <f aca="false">IF(OR(V107&lt;&gt;"",X107&lt;&gt;""),IF(AD107&lt;&gt;1,0,COUNTIF($B$107:$B$114,V107)+COUNTIF($D$107:$D$114,V107))+IF(AE107&lt;&gt;1,0,COUNTIF($B$107:$B$114,X107)+COUNTIF($D$107:$D$114,X107)),"")</f>
        <v/>
      </c>
      <c r="AI107" s="297"/>
      <c r="AJ107" s="280" t="str">
        <f aca="false">IF(AI107="","",VLOOKUP(AI107,Language!$D$5:$E$100,2,0))</f>
        <v/>
      </c>
      <c r="AK107" s="284"/>
      <c r="AL107" s="280" t="str">
        <f aca="false">IF(AK107="","",VLOOKUP(AK107,Language!$D$5:$E$100,2,0))</f>
        <v/>
      </c>
      <c r="AM107" s="298"/>
      <c r="AN107" s="299"/>
      <c r="AO107" s="300"/>
      <c r="AP107" s="300"/>
      <c r="AQ107" s="301" t="n">
        <f aca="false">COUNTIF(AI$107:AI$114,AI107)+COUNTIF(AK$107:AK$114,AI107)</f>
        <v>0</v>
      </c>
      <c r="AR107" s="301" t="n">
        <f aca="false">COUNTIF(AI$107:AI$114,AK107)+COUNTIF(AK$107:AK$114,AK107)</f>
        <v>0</v>
      </c>
      <c r="AS107" s="301"/>
      <c r="AT107" s="302" t="str">
        <f aca="false">IF(OR(AI107&lt;&gt;"",AK107&lt;&gt;""),IF(AQ107&lt;&gt;1,0,COUNTIF($B$107:$B$114,AI107)+COUNTIF($D$107:$D$114,AI107))+IF(AR107&lt;&gt;1,0,COUNTIF($B$107:$B$114,AK107)+COUNTIF($D$107:$D$114,AK107)),"")</f>
        <v/>
      </c>
      <c r="AV107" s="297"/>
      <c r="AW107" s="280" t="str">
        <f aca="false">IF(AV107="","",VLOOKUP(AV107,Language!$D$5:$E$100,2,0))</f>
        <v/>
      </c>
      <c r="AX107" s="284"/>
      <c r="AY107" s="280" t="str">
        <f aca="false">IF(AX107="","",VLOOKUP(AX107,Language!$D$5:$E$100,2,0))</f>
        <v/>
      </c>
      <c r="AZ107" s="298"/>
      <c r="BA107" s="299"/>
      <c r="BB107" s="300"/>
      <c r="BC107" s="300"/>
      <c r="BD107" s="301" t="n">
        <f aca="false">COUNTIF(AV$107:AV$114,AV107)+COUNTIF(AX$107:AX$114,AV107)</f>
        <v>0</v>
      </c>
      <c r="BE107" s="301" t="n">
        <f aca="false">COUNTIF(AV$107:AV$114,AX107)+COUNTIF(AX$107:AX$114,AX107)</f>
        <v>0</v>
      </c>
      <c r="BF107" s="301"/>
      <c r="BG107" s="302" t="str">
        <f aca="false">IF(OR(AV107&lt;&gt;"",AX107&lt;&gt;""),IF(BD107&lt;&gt;1,0,COUNTIF($B$107:$B$114,AV107)+COUNTIF($D$107:$D$114,AV107))+IF(BE107&lt;&gt;1,0,COUNTIF($B$107:$B$114,AX107)+COUNTIF($D$107:$D$114,AX107)),"")</f>
        <v/>
      </c>
      <c r="BI107" s="297"/>
      <c r="BJ107" s="280" t="str">
        <f aca="false">IF(BI107="","",VLOOKUP(BI107,Language!$D$5:$E$100,2,0))</f>
        <v/>
      </c>
      <c r="BK107" s="284"/>
      <c r="BL107" s="280" t="str">
        <f aca="false">IF(BK107="","",VLOOKUP(BK107,Language!$D$5:$E$100,2,0))</f>
        <v/>
      </c>
      <c r="BM107" s="298"/>
      <c r="BN107" s="299"/>
      <c r="BO107" s="300"/>
      <c r="BP107" s="300"/>
      <c r="BQ107" s="301" t="n">
        <f aca="false">COUNTIF(BI$107:BI$114,BI107)+COUNTIF(BK$107:BK$114,BI107)</f>
        <v>0</v>
      </c>
      <c r="BR107" s="301" t="n">
        <f aca="false">COUNTIF(BI$107:BI$114,BK107)+COUNTIF(BK$107:BK$114,BK107)</f>
        <v>0</v>
      </c>
      <c r="BS107" s="301"/>
      <c r="BT107" s="302" t="str">
        <f aca="false">IF(OR(BI107&lt;&gt;"",BK107&lt;&gt;""),IF(BQ107&lt;&gt;1,0,COUNTIF($B$107:$B$114,BI107)+COUNTIF($D$107:$D$114,BI107))+IF(BR107&lt;&gt;1,0,COUNTIF($B$107:$B$114,BK107)+COUNTIF($D$107:$D$114,BK107)),"")</f>
        <v/>
      </c>
      <c r="BV107" s="297"/>
      <c r="BW107" s="280" t="str">
        <f aca="false">IF(BV107="","",VLOOKUP(BV107,Language!$D$5:$E$100,2,0))</f>
        <v/>
      </c>
      <c r="BX107" s="284"/>
      <c r="BY107" s="280" t="str">
        <f aca="false">IF(BX107="","",VLOOKUP(BX107,Language!$D$5:$E$100,2,0))</f>
        <v/>
      </c>
      <c r="BZ107" s="298"/>
      <c r="CA107" s="299"/>
      <c r="CB107" s="300"/>
      <c r="CC107" s="300"/>
      <c r="CD107" s="301" t="n">
        <f aca="false">COUNTIF(BV$107:BV$114,BV107)+COUNTIF(BX$107:BX$114,BV107)</f>
        <v>0</v>
      </c>
      <c r="CE107" s="301" t="n">
        <f aca="false">COUNTIF(BV$107:BV$114,BX107)+COUNTIF(BX$107:BX$114,BX107)</f>
        <v>0</v>
      </c>
      <c r="CF107" s="301"/>
      <c r="CG107" s="302" t="str">
        <f aca="false">IF(OR(BV107&lt;&gt;"",BX107&lt;&gt;""),IF(CD107&lt;&gt;1,0,COUNTIF($B$107:$B$114,BV107)+COUNTIF($D$107:$D$114,BV107))+IF(CE107&lt;&gt;1,0,COUNTIF($B$107:$B$114,BX107)+COUNTIF($D$107:$D$114,BX107)),"")</f>
        <v/>
      </c>
      <c r="CI107" s="297"/>
      <c r="CJ107" s="280" t="str">
        <f aca="false">IF(CI107="","",VLOOKUP(CI107,Language!$D$5:$E$100,2,0))</f>
        <v/>
      </c>
      <c r="CK107" s="284"/>
      <c r="CL107" s="280" t="str">
        <f aca="false">IF(CK107="","",VLOOKUP(CK107,Language!$D$5:$E$100,2,0))</f>
        <v/>
      </c>
      <c r="CM107" s="298"/>
      <c r="CN107" s="299"/>
      <c r="CO107" s="300"/>
      <c r="CP107" s="300"/>
      <c r="CQ107" s="301" t="n">
        <f aca="false">COUNTIF(CI$107:CI$114,CI107)+COUNTIF(CK$107:CK$114,CI107)</f>
        <v>0</v>
      </c>
      <c r="CR107" s="301" t="n">
        <f aca="false">COUNTIF(CI$107:CI$114,CK107)+COUNTIF(CK$107:CK$114,CK107)</f>
        <v>0</v>
      </c>
      <c r="CS107" s="301"/>
      <c r="CT107" s="302" t="str">
        <f aca="false">IF(OR(CI107&lt;&gt;"",CK107&lt;&gt;""),IF(CQ107&lt;&gt;1,0,COUNTIF($B$107:$B$114,CI107)+COUNTIF($D$107:$D$114,CI107))+IF(CR107&lt;&gt;1,0,COUNTIF($B$107:$B$114,CK107)+COUNTIF($D$107:$D$114,CK107)),"")</f>
        <v/>
      </c>
      <c r="CV107" s="297"/>
      <c r="CW107" s="280" t="str">
        <f aca="false">IF(CV107="","",VLOOKUP(CV107,Language!$D$5:$E$100,2,0))</f>
        <v/>
      </c>
      <c r="CX107" s="284"/>
      <c r="CY107" s="280" t="str">
        <f aca="false">IF(CX107="","",VLOOKUP(CX107,Language!$D$5:$E$100,2,0))</f>
        <v/>
      </c>
      <c r="CZ107" s="298"/>
      <c r="DA107" s="299"/>
      <c r="DB107" s="300"/>
      <c r="DC107" s="300"/>
      <c r="DD107" s="301" t="n">
        <f aca="false">COUNTIF(CV$107:CV$114,CV107)+COUNTIF(CX$107:CX$114,CV107)</f>
        <v>0</v>
      </c>
      <c r="DE107" s="301" t="n">
        <f aca="false">COUNTIF(CV$107:CV$114,CX107)+COUNTIF(CX$107:CX$114,CX107)</f>
        <v>0</v>
      </c>
      <c r="DF107" s="301"/>
      <c r="DG107" s="302" t="str">
        <f aca="false">IF(OR(CV107&lt;&gt;"",CX107&lt;&gt;""),IF(DD107&lt;&gt;1,0,COUNTIF($B$107:$B$114,CV107)+COUNTIF($D$107:$D$114,CV107))+IF(DE107&lt;&gt;1,0,COUNTIF($B$107:$B$114,CX107)+COUNTIF($D$107:$D$114,CX107)),"")</f>
        <v/>
      </c>
      <c r="DI107" s="297"/>
      <c r="DJ107" s="280" t="str">
        <f aca="false">IF(DI107="","",VLOOKUP(DI107,Language!$D$5:$E$100,2,0))</f>
        <v/>
      </c>
      <c r="DK107" s="284"/>
      <c r="DL107" s="280" t="str">
        <f aca="false">IF(DK107="","",VLOOKUP(DK107,Language!$D$5:$E$100,2,0))</f>
        <v/>
      </c>
      <c r="DM107" s="298"/>
      <c r="DN107" s="299"/>
      <c r="DO107" s="300"/>
      <c r="DP107" s="300"/>
      <c r="DQ107" s="301" t="n">
        <f aca="false">COUNTIF(DI$107:DI$114,DI107)+COUNTIF(DK$107:DK$114,DI107)</f>
        <v>0</v>
      </c>
      <c r="DR107" s="301" t="n">
        <f aca="false">COUNTIF(DI$107:DI$114,DK107)+COUNTIF(DK$107:DK$114,DK107)</f>
        <v>0</v>
      </c>
      <c r="DS107" s="301"/>
      <c r="DT107" s="302" t="str">
        <f aca="false">IF(OR(DI107&lt;&gt;"",DK107&lt;&gt;""),IF(DQ107&lt;&gt;1,0,COUNTIF($B$107:$B$114,DI107)+COUNTIF($D$107:$D$114,DI107))+IF(DR107&lt;&gt;1,0,COUNTIF($B$107:$B$114,DK107)+COUNTIF($D$107:$D$114,DK107)),"")</f>
        <v/>
      </c>
      <c r="DV107" s="297"/>
      <c r="DW107" s="280" t="str">
        <f aca="false">IF(DV107="","",VLOOKUP(DV107,Language!$D$5:$E$100,2,0))</f>
        <v/>
      </c>
      <c r="DX107" s="284"/>
      <c r="DY107" s="280" t="str">
        <f aca="false">IF(DX107="","",VLOOKUP(DX107,Language!$D$5:$E$100,2,0))</f>
        <v/>
      </c>
      <c r="DZ107" s="298"/>
      <c r="EA107" s="299"/>
      <c r="EB107" s="300"/>
      <c r="EC107" s="300"/>
      <c r="ED107" s="301" t="n">
        <f aca="false">COUNTIF(DV$107:DV$114,DV107)+COUNTIF(DX$107:DX$114,DV107)</f>
        <v>0</v>
      </c>
      <c r="EE107" s="301" t="n">
        <f aca="false">COUNTIF(DV$107:DV$114,DX107)+COUNTIF(DX$107:DX$114,DX107)</f>
        <v>0</v>
      </c>
      <c r="EF107" s="301"/>
      <c r="EG107" s="302" t="str">
        <f aca="false">IF(OR(DV107&lt;&gt;"",DX107&lt;&gt;""),IF(ED107&lt;&gt;1,0,COUNTIF($B$107:$B$114,DV107)+COUNTIF($D$107:$D$114,DV107))+IF(EE107&lt;&gt;1,0,COUNTIF($B$107:$B$114,DX107)+COUNTIF($D$107:$D$114,DX107)),"")</f>
        <v/>
      </c>
      <c r="EI107" s="297"/>
      <c r="EJ107" s="280" t="str">
        <f aca="false">IF(EI107="","",VLOOKUP(EI107,Language!$D$5:$E$100,2,0))</f>
        <v/>
      </c>
      <c r="EK107" s="284"/>
      <c r="EL107" s="280" t="str">
        <f aca="false">IF(EK107="","",VLOOKUP(EK107,Language!$D$5:$E$100,2,0))</f>
        <v/>
      </c>
      <c r="EM107" s="298"/>
      <c r="EN107" s="299"/>
      <c r="EO107" s="300"/>
      <c r="EP107" s="300"/>
      <c r="EQ107" s="301" t="n">
        <f aca="false">COUNTIF(EI$107:EI$114,EI107)+COUNTIF(EK$107:EK$114,EI107)</f>
        <v>0</v>
      </c>
      <c r="ER107" s="301" t="n">
        <f aca="false">COUNTIF(EI$107:EI$114,EK107)+COUNTIF(EK$107:EK$114,EK107)</f>
        <v>0</v>
      </c>
      <c r="ES107" s="301"/>
      <c r="ET107" s="302" t="str">
        <f aca="false">IF(OR(EI107&lt;&gt;"",EK107&lt;&gt;""),IF(EQ107&lt;&gt;1,0,COUNTIF($B$107:$B$114,EI107)+COUNTIF($D$107:$D$114,EI107))+IF(ER107&lt;&gt;1,0,COUNTIF($B$107:$B$114,EK107)+COUNTIF($D$107:$D$114,EK107)),"")</f>
        <v/>
      </c>
      <c r="EV107" s="297"/>
      <c r="EW107" s="280" t="str">
        <f aca="false">IF(EV107="","",VLOOKUP(EV107,Language!$D$5:$E$100,2,0))</f>
        <v/>
      </c>
      <c r="EX107" s="284"/>
      <c r="EY107" s="280" t="str">
        <f aca="false">IF(EX107="","",VLOOKUP(EX107,Language!$D$5:$E$100,2,0))</f>
        <v/>
      </c>
      <c r="EZ107" s="298"/>
      <c r="FA107" s="299"/>
      <c r="FB107" s="300"/>
      <c r="FC107" s="300"/>
      <c r="FD107" s="301" t="n">
        <f aca="false">COUNTIF(EV$107:EV$114,EV107)+COUNTIF(EX$107:EX$114,EV107)</f>
        <v>0</v>
      </c>
      <c r="FE107" s="301" t="n">
        <f aca="false">COUNTIF(EV$107:EV$114,EX107)+COUNTIF(EX$107:EX$114,EX107)</f>
        <v>0</v>
      </c>
      <c r="FF107" s="301"/>
      <c r="FG107" s="302" t="str">
        <f aca="false">IF(OR(EV107&lt;&gt;"",EX107&lt;&gt;""),IF(FD107&lt;&gt;1,0,COUNTIF($B$107:$B$114,EV107)+COUNTIF($D$107:$D$114,EV107))+IF(FE107&lt;&gt;1,0,COUNTIF($B$107:$B$114,EX107)+COUNTIF($D$107:$D$114,EX107)),"")</f>
        <v/>
      </c>
      <c r="FI107" s="297"/>
      <c r="FJ107" s="280" t="str">
        <f aca="false">IF(FI107="","",VLOOKUP(FI107,Language!$D$5:$E$100,2,0))</f>
        <v/>
      </c>
      <c r="FK107" s="284"/>
      <c r="FL107" s="280" t="str">
        <f aca="false">IF(FK107="","",VLOOKUP(FK107,Language!$D$5:$E$100,2,0))</f>
        <v/>
      </c>
      <c r="FM107" s="298"/>
      <c r="FN107" s="299"/>
      <c r="FO107" s="300"/>
      <c r="FP107" s="300"/>
      <c r="FQ107" s="301" t="n">
        <f aca="false">COUNTIF(FI$107:FI$114,FI107)+COUNTIF(FK$107:FK$114,FI107)</f>
        <v>0</v>
      </c>
      <c r="FR107" s="301" t="n">
        <f aca="false">COUNTIF(FI$107:FI$114,FK107)+COUNTIF(FK$107:FK$114,FK107)</f>
        <v>0</v>
      </c>
      <c r="FS107" s="301"/>
      <c r="FT107" s="302" t="str">
        <f aca="false">IF(OR(FI107&lt;&gt;"",FK107&lt;&gt;""),IF(FQ107&lt;&gt;1,0,COUNTIF($B$107:$B$114,FI107)+COUNTIF($D$107:$D$114,FI107))+IF(FR107&lt;&gt;1,0,COUNTIF($B$107:$B$114,FK107)+COUNTIF($D$107:$D$114,FK107)),"")</f>
        <v/>
      </c>
      <c r="FV107" s="297"/>
      <c r="FW107" s="280" t="str">
        <f aca="false">IF(FV107="","",VLOOKUP(FV107,Language!$D$5:$E$100,2,0))</f>
        <v/>
      </c>
      <c r="FX107" s="284"/>
      <c r="FY107" s="280" t="str">
        <f aca="false">IF(FX107="","",VLOOKUP(FX107,Language!$D$5:$E$100,2,0))</f>
        <v/>
      </c>
      <c r="FZ107" s="298"/>
      <c r="GA107" s="299"/>
      <c r="GB107" s="300"/>
      <c r="GC107" s="300"/>
      <c r="GD107" s="301" t="n">
        <f aca="false">COUNTIF(FV$107:FV$114,FV107)+COUNTIF(FX$107:FX$114,FV107)</f>
        <v>0</v>
      </c>
      <c r="GE107" s="301" t="n">
        <f aca="false">COUNTIF(FV$107:FV$114,FX107)+COUNTIF(FX$107:FX$114,FX107)</f>
        <v>0</v>
      </c>
      <c r="GF107" s="301"/>
      <c r="GG107" s="302" t="str">
        <f aca="false">IF(OR(FV107&lt;&gt;"",FX107&lt;&gt;""),IF(GD107&lt;&gt;1,0,COUNTIF($B$107:$B$114,FV107)+COUNTIF($D$107:$D$114,FV107))+IF(GE107&lt;&gt;1,0,COUNTIF($B$107:$B$114,FX107)+COUNTIF($D$107:$D$114,FX107)),"")</f>
        <v/>
      </c>
      <c r="GI107" s="297"/>
      <c r="GJ107" s="280" t="str">
        <f aca="false">IF(GI107="","",VLOOKUP(GI107,Language!$D$5:$E$100,2,0))</f>
        <v/>
      </c>
      <c r="GK107" s="284"/>
      <c r="GL107" s="280" t="str">
        <f aca="false">IF(GK107="","",VLOOKUP(GK107,Language!$D$5:$E$100,2,0))</f>
        <v/>
      </c>
      <c r="GM107" s="298"/>
      <c r="GN107" s="299"/>
      <c r="GO107" s="300"/>
      <c r="GP107" s="300"/>
      <c r="GQ107" s="301" t="n">
        <f aca="false">COUNTIF(GI$107:GI$114,GI107)+COUNTIF(GK$107:GK$114,GI107)</f>
        <v>0</v>
      </c>
      <c r="GR107" s="301" t="n">
        <f aca="false">COUNTIF(GI$107:GI$114,GK107)+COUNTIF(GK$107:GK$114,GK107)</f>
        <v>0</v>
      </c>
      <c r="GS107" s="301"/>
      <c r="GT107" s="302" t="str">
        <f aca="false">IF(OR(GI107&lt;&gt;"",GK107&lt;&gt;""),IF(GQ107&lt;&gt;1,0,COUNTIF($B$107:$B$114,GI107)+COUNTIF($D$107:$D$114,GI107))+IF(GR107&lt;&gt;1,0,COUNTIF($B$107:$B$114,GK107)+COUNTIF($D$107:$D$114,GK107)),"")</f>
        <v/>
      </c>
      <c r="GV107" s="297"/>
      <c r="GW107" s="280" t="str">
        <f aca="false">IF(GV107="","",VLOOKUP(GV107,Language!$D$5:$E$100,2,0))</f>
        <v/>
      </c>
      <c r="GX107" s="284"/>
      <c r="GY107" s="280" t="str">
        <f aca="false">IF(GX107="","",VLOOKUP(GX107,Language!$D$5:$E$100,2,0))</f>
        <v/>
      </c>
      <c r="GZ107" s="298"/>
      <c r="HA107" s="299"/>
      <c r="HB107" s="300"/>
      <c r="HC107" s="300"/>
      <c r="HD107" s="301" t="n">
        <f aca="false">COUNTIF(GV$107:GV$114,GV107)+COUNTIF(GX$107:GX$114,GV107)</f>
        <v>0</v>
      </c>
      <c r="HE107" s="301" t="n">
        <f aca="false">COUNTIF(GV$107:GV$114,GX107)+COUNTIF(GX$107:GX$114,GX107)</f>
        <v>0</v>
      </c>
      <c r="HF107" s="301"/>
      <c r="HG107" s="302" t="str">
        <f aca="false">IF(OR(GV107&lt;&gt;"",GX107&lt;&gt;""),IF(HD107&lt;&gt;1,0,COUNTIF($B$107:$B$114,GV107)+COUNTIF($D$107:$D$114,GV107))+IF(HE107&lt;&gt;1,0,COUNTIF($B$107:$B$114,GX107)+COUNTIF($D$107:$D$114,GX107)),"")</f>
        <v/>
      </c>
      <c r="HI107" s="297"/>
      <c r="HJ107" s="280" t="str">
        <f aca="false">IF(HI107="","",VLOOKUP(HI107,Language!$D$5:$E$100,2,0))</f>
        <v/>
      </c>
      <c r="HK107" s="284"/>
      <c r="HL107" s="280" t="str">
        <f aca="false">IF(HK107="","",VLOOKUP(HK107,Language!$D$5:$E$100,2,0))</f>
        <v/>
      </c>
      <c r="HM107" s="298"/>
      <c r="HN107" s="299"/>
      <c r="HO107" s="300"/>
      <c r="HP107" s="300"/>
      <c r="HQ107" s="301" t="n">
        <f aca="false">COUNTIF(HI$107:HI$114,HI107)+COUNTIF(HK$107:HK$114,HI107)</f>
        <v>0</v>
      </c>
      <c r="HR107" s="301" t="n">
        <f aca="false">COUNTIF(HI$107:HI$114,HK107)+COUNTIF(HK$107:HK$114,HK107)</f>
        <v>0</v>
      </c>
      <c r="HS107" s="301"/>
      <c r="HT107" s="302" t="str">
        <f aca="false">IF(OR(HI107&lt;&gt;"",HK107&lt;&gt;""),IF(HQ107&lt;&gt;1,0,COUNTIF($B$107:$B$114,HI107)+COUNTIF($D$107:$D$114,HI107))+IF(HR107&lt;&gt;1,0,COUNTIF($B$107:$B$114,HK107)+COUNTIF($D$107:$D$114,HK107)),"")</f>
        <v/>
      </c>
      <c r="HV107" s="297"/>
      <c r="HW107" s="280" t="str">
        <f aca="false">IF(HV107="","",VLOOKUP(HV107,Language!$D$5:$E$100,2,0))</f>
        <v/>
      </c>
      <c r="HX107" s="284"/>
      <c r="HY107" s="280" t="str">
        <f aca="false">IF(HX107="","",VLOOKUP(HX107,Language!$D$5:$E$100,2,0))</f>
        <v/>
      </c>
      <c r="HZ107" s="298"/>
      <c r="IA107" s="299"/>
      <c r="IB107" s="300"/>
      <c r="IC107" s="300"/>
      <c r="ID107" s="301" t="n">
        <f aca="false">COUNTIF(HV$107:HV$114,HV107)+COUNTIF(HX$107:HX$114,HV107)</f>
        <v>0</v>
      </c>
      <c r="IE107" s="301" t="n">
        <f aca="false">COUNTIF(HV$107:HV$114,HX107)+COUNTIF(HX$107:HX$114,HX107)</f>
        <v>0</v>
      </c>
      <c r="IF107" s="301"/>
      <c r="IG107" s="302" t="str">
        <f aca="false">IF(OR(HV107&lt;&gt;"",HX107&lt;&gt;""),IF(ID107&lt;&gt;1,0,COUNTIF($B$107:$B$114,HV107)+COUNTIF($D$107:$D$114,HV107))+IF(IE107&lt;&gt;1,0,COUNTIF($B$107:$B$114,HX107)+COUNTIF($D$107:$D$114,HX107)),"")</f>
        <v/>
      </c>
      <c r="II107" s="297"/>
      <c r="IJ107" s="280" t="str">
        <f aca="false">IF(II107="","",VLOOKUP(II107,Language!$D$5:$E$100,2,0))</f>
        <v/>
      </c>
      <c r="IK107" s="284"/>
      <c r="IL107" s="280" t="str">
        <f aca="false">IF(IK107="","",VLOOKUP(IK107,Language!$D$5:$E$100,2,0))</f>
        <v/>
      </c>
      <c r="IM107" s="298"/>
      <c r="IN107" s="299"/>
      <c r="IO107" s="300"/>
      <c r="IP107" s="300"/>
      <c r="IQ107" s="301" t="n">
        <f aca="false">COUNTIF(II$107:II$114,II107)+COUNTIF(IK$107:IK$114,II107)</f>
        <v>0</v>
      </c>
      <c r="IR107" s="301" t="n">
        <f aca="false">COUNTIF(II$107:II$114,IK107)+COUNTIF(IK$107:IK$114,IK107)</f>
        <v>0</v>
      </c>
      <c r="IS107" s="301"/>
      <c r="IT107" s="302" t="str">
        <f aca="false">IF(OR(II107&lt;&gt;"",IK107&lt;&gt;""),IF(IQ107&lt;&gt;1,0,COUNTIF($B$107:$B$114,II107)+COUNTIF($D$107:$D$114,II107))+IF(IR107&lt;&gt;1,0,COUNTIF($B$107:$B$114,IK107)+COUNTIF($D$107:$D$114,IK107)),"")</f>
        <v/>
      </c>
      <c r="IV107" s="297"/>
      <c r="IW107" s="280" t="str">
        <f aca="false">IF(IV107="","",VLOOKUP(IV107,Language!$D$5:$E$100,2,0))</f>
        <v/>
      </c>
      <c r="IX107" s="284"/>
      <c r="IY107" s="280" t="str">
        <f aca="false">IF(IX107="","",VLOOKUP(IX107,Language!$D$5:$E$100,2,0))</f>
        <v/>
      </c>
      <c r="IZ107" s="298"/>
      <c r="JA107" s="299"/>
      <c r="JB107" s="300"/>
      <c r="JC107" s="300"/>
      <c r="JD107" s="301" t="n">
        <f aca="false">COUNTIF(IV$107:IV$114,IV107)+COUNTIF(IX$107:IX$114,IV107)</f>
        <v>0</v>
      </c>
      <c r="JE107" s="301" t="n">
        <f aca="false">COUNTIF(IV$107:IV$114,IX107)+COUNTIF(IX$107:IX$114,IX107)</f>
        <v>0</v>
      </c>
      <c r="JF107" s="301"/>
      <c r="JG107" s="302" t="str">
        <f aca="false">IF(OR(IV107&lt;&gt;"",IX107&lt;&gt;""),IF(JD107&lt;&gt;1,0,COUNTIF($B$107:$B$114,IV107)+COUNTIF($D$107:$D$114,IV107))+IF(JE107&lt;&gt;1,0,COUNTIF($B$107:$B$114,IX107)+COUNTIF($D$107:$D$114,IX107)),"")</f>
        <v/>
      </c>
      <c r="JI107" s="297"/>
      <c r="JJ107" s="280" t="str">
        <f aca="false">IF(JI107="","",VLOOKUP(JI107,Language!$D$5:$E$100,2,0))</f>
        <v/>
      </c>
      <c r="JK107" s="284"/>
      <c r="JL107" s="280" t="str">
        <f aca="false">IF(JK107="","",VLOOKUP(JK107,Language!$D$5:$E$100,2,0))</f>
        <v/>
      </c>
      <c r="JM107" s="298"/>
      <c r="JN107" s="299"/>
      <c r="JO107" s="300"/>
      <c r="JP107" s="300"/>
      <c r="JQ107" s="301" t="n">
        <f aca="false">COUNTIF(JI$107:JI$114,JI107)+COUNTIF(JK$107:JK$114,JI107)</f>
        <v>0</v>
      </c>
      <c r="JR107" s="301" t="n">
        <f aca="false">COUNTIF(JI$107:JI$114,JK107)+COUNTIF(JK$107:JK$114,JK107)</f>
        <v>0</v>
      </c>
      <c r="JS107" s="301"/>
      <c r="JT107" s="302" t="str">
        <f aca="false">IF(OR(JI107&lt;&gt;"",JK107&lt;&gt;""),IF(JQ107&lt;&gt;1,0,COUNTIF($B$107:$B$114,JI107)+COUNTIF($D$107:$D$114,JI107))+IF(JR107&lt;&gt;1,0,COUNTIF($B$107:$B$114,JK107)+COUNTIF($D$107:$D$114,JK107)),"")</f>
        <v/>
      </c>
      <c r="JV107" s="297"/>
      <c r="JW107" s="280" t="str">
        <f aca="false">IF(JV107="","",VLOOKUP(JV107,Language!$D$5:$E$100,2,0))</f>
        <v/>
      </c>
      <c r="JX107" s="284"/>
      <c r="JY107" s="280" t="str">
        <f aca="false">IF(JX107="","",VLOOKUP(JX107,Language!$D$5:$E$100,2,0))</f>
        <v/>
      </c>
      <c r="JZ107" s="298"/>
      <c r="KA107" s="299"/>
      <c r="KB107" s="300"/>
      <c r="KC107" s="300"/>
      <c r="KD107" s="301" t="n">
        <f aca="false">COUNTIF(JV$107:JV$114,JV107)+COUNTIF(JX$107:JX$114,JV107)</f>
        <v>0</v>
      </c>
      <c r="KE107" s="301" t="n">
        <f aca="false">COUNTIF(JV$107:JV$114,JX107)+COUNTIF(JX$107:JX$114,JX107)</f>
        <v>0</v>
      </c>
      <c r="KF107" s="301"/>
      <c r="KG107" s="302" t="str">
        <f aca="false">IF(OR(JV107&lt;&gt;"",JX107&lt;&gt;""),IF(KD107&lt;&gt;1,0,COUNTIF($B$107:$B$114,JV107)+COUNTIF($D$107:$D$114,JV107))+IF(KE107&lt;&gt;1,0,COUNTIF($B$107:$B$114,JX107)+COUNTIF($D$107:$D$114,JX107)),"")</f>
        <v/>
      </c>
      <c r="KI107" s="297"/>
      <c r="KJ107" s="280" t="str">
        <f aca="false">IF(KI107="","",VLOOKUP(KI107,Language!$D$5:$E$100,2,0))</f>
        <v/>
      </c>
      <c r="KK107" s="284"/>
      <c r="KL107" s="280" t="str">
        <f aca="false">IF(KK107="","",VLOOKUP(KK107,Language!$D$5:$E$100,2,0))</f>
        <v/>
      </c>
      <c r="KM107" s="298"/>
      <c r="KN107" s="299"/>
      <c r="KO107" s="300"/>
      <c r="KP107" s="300"/>
      <c r="KQ107" s="301" t="n">
        <f aca="false">COUNTIF(KI$107:KI$114,KI107)+COUNTIF(KK$107:KK$114,KI107)</f>
        <v>0</v>
      </c>
      <c r="KR107" s="301" t="n">
        <f aca="false">COUNTIF(KI$107:KI$114,KK107)+COUNTIF(KK$107:KK$114,KK107)</f>
        <v>0</v>
      </c>
      <c r="KS107" s="301"/>
      <c r="KT107" s="302" t="str">
        <f aca="false">IF(OR(KI107&lt;&gt;"",KK107&lt;&gt;""),IF(KQ107&lt;&gt;1,0,COUNTIF($B$107:$B$114,KI107)+COUNTIF($D$107:$D$114,KI107))+IF(KR107&lt;&gt;1,0,COUNTIF($B$107:$B$114,KK107)+COUNTIF($D$107:$D$114,KK107)),"")</f>
        <v/>
      </c>
      <c r="KV107" s="297"/>
      <c r="KW107" s="280" t="str">
        <f aca="false">IF(KV107="","",VLOOKUP(KV107,Language!$D$5:$E$100,2,0))</f>
        <v/>
      </c>
      <c r="KX107" s="284"/>
      <c r="KY107" s="280" t="str">
        <f aca="false">IF(KX107="","",VLOOKUP(KX107,Language!$D$5:$E$100,2,0))</f>
        <v/>
      </c>
      <c r="KZ107" s="298"/>
      <c r="LA107" s="299"/>
      <c r="LB107" s="300"/>
      <c r="LC107" s="300"/>
      <c r="LD107" s="301" t="n">
        <f aca="false">COUNTIF(KV$107:KV$114,KV107)+COUNTIF(KX$107:KX$114,KV107)</f>
        <v>0</v>
      </c>
      <c r="LE107" s="301" t="n">
        <f aca="false">COUNTIF(KV$107:KV$114,KX107)+COUNTIF(KX$107:KX$114,KX107)</f>
        <v>0</v>
      </c>
      <c r="LF107" s="301"/>
      <c r="LG107" s="302" t="str">
        <f aca="false">IF(OR(KV107&lt;&gt;"",KX107&lt;&gt;""),IF(LD107&lt;&gt;1,0,COUNTIF($B$107:$B$114,KV107)+COUNTIF($D$107:$D$114,KV107))+IF(LE107&lt;&gt;1,0,COUNTIF($B$107:$B$114,KX107)+COUNTIF($D$107:$D$114,KX107)),"")</f>
        <v/>
      </c>
      <c r="LI107" s="297"/>
      <c r="LJ107" s="280" t="str">
        <f aca="false">IF(LI107="","",VLOOKUP(LI107,Language!$D$5:$E$100,2,0))</f>
        <v/>
      </c>
      <c r="LK107" s="284"/>
      <c r="LL107" s="280" t="str">
        <f aca="false">IF(LK107="","",VLOOKUP(LK107,Language!$D$5:$E$100,2,0))</f>
        <v/>
      </c>
      <c r="LM107" s="298"/>
      <c r="LN107" s="299"/>
      <c r="LO107" s="300"/>
      <c r="LP107" s="300"/>
      <c r="LQ107" s="301" t="n">
        <f aca="false">COUNTIF(LI$107:LI$114,LI107)+COUNTIF(LK$107:LK$114,LI107)</f>
        <v>0</v>
      </c>
      <c r="LR107" s="301" t="n">
        <f aca="false">COUNTIF(LI$107:LI$114,LK107)+COUNTIF(LK$107:LK$114,LK107)</f>
        <v>0</v>
      </c>
      <c r="LS107" s="301"/>
      <c r="LT107" s="302" t="str">
        <f aca="false">IF(OR(LI107&lt;&gt;"",LK107&lt;&gt;""),IF(LQ107&lt;&gt;1,0,COUNTIF($B$107:$B$114,LI107)+COUNTIF($D$107:$D$114,LI107))+IF(LR107&lt;&gt;1,0,COUNTIF($B$107:$B$114,LK107)+COUNTIF($D$107:$D$114,LK107)),"")</f>
        <v/>
      </c>
      <c r="LV107" s="297"/>
      <c r="LW107" s="280" t="str">
        <f aca="false">IF(LV107="","",VLOOKUP(LV107,Language!$D$5:$E$100,2,0))</f>
        <v/>
      </c>
      <c r="LX107" s="284"/>
      <c r="LY107" s="280" t="str">
        <f aca="false">IF(LX107="","",VLOOKUP(LX107,Language!$D$5:$E$100,2,0))</f>
        <v/>
      </c>
      <c r="LZ107" s="298"/>
      <c r="MA107" s="299"/>
      <c r="MB107" s="300"/>
      <c r="MC107" s="300"/>
      <c r="MD107" s="301" t="n">
        <f aca="false">COUNTIF(LV$107:LV$114,LV107)+COUNTIF(LX$107:LX$114,LV107)</f>
        <v>0</v>
      </c>
      <c r="ME107" s="301" t="n">
        <f aca="false">COUNTIF(LV$107:LV$114,LX107)+COUNTIF(LX$107:LX$114,LX107)</f>
        <v>0</v>
      </c>
      <c r="MF107" s="301"/>
      <c r="MG107" s="302" t="str">
        <f aca="false">IF(OR(LV107&lt;&gt;"",LX107&lt;&gt;""),IF(MD107&lt;&gt;1,0,COUNTIF($B$107:$B$114,LV107)+COUNTIF($D$107:$D$114,LV107))+IF(ME107&lt;&gt;1,0,COUNTIF($B$107:$B$114,LX107)+COUNTIF($D$107:$D$114,LX107)),"")</f>
        <v/>
      </c>
    </row>
    <row r="108" s="135" customFormat="true" ht="15.75" hidden="false" customHeight="false" outlineLevel="0" collapsed="false">
      <c r="A108" s="252"/>
      <c r="B108" s="295" t="n">
        <f aca="false">IF(C108="","",INDEX(Groups!$C$7:$C$65,MATCH(C108,Groups!$D$7:$D$65,0)))</f>
        <v>30</v>
      </c>
      <c r="C108" s="280" t="str">
        <f aca="false">'World Cup'!$E$60</f>
        <v>Canada</v>
      </c>
      <c r="D108" s="296" t="n">
        <f aca="false">IF(E108="","",INDEX(Groups!$C$7:$C$65,MATCH(E108,Groups!$D$7:$D$65,0)))</f>
        <v>7</v>
      </c>
      <c r="E108" s="280" t="str">
        <f aca="false">'World Cup'!$F$60</f>
        <v>Netherlands</v>
      </c>
      <c r="F108" s="282" t="n">
        <f aca="false">IF(AND('World Cup'!$E$61&lt;&gt;"",'World Cup'!$F$61&lt;&gt;""),'World Cup'!$E$61+IF(AND('World Cup'!$E$63&lt;&gt;"",'World Cup'!$F$63&lt;&gt;"",'World Cup'!$E$61='World Cup'!$F$61),'World Cup'!$E$63,0),"")</f>
        <v>0</v>
      </c>
      <c r="G108" s="283" t="n">
        <f aca="false">IF(AND('World Cup'!$E$61&lt;&gt;"",'World Cup'!$F$61&lt;&gt;""),'World Cup'!$F$61+IF(AND('World Cup'!$E$63&lt;&gt;"",'World Cup'!$F$63&lt;&gt;"",'World Cup'!$E$61='World Cup'!$F$61),'World Cup'!$F$63,0),"")</f>
        <v>2</v>
      </c>
      <c r="I108" s="297"/>
      <c r="J108" s="280" t="str">
        <f aca="false">IF(I108="","",VLOOKUP(I108,Language!$D$5:$E$100,2,0))</f>
        <v/>
      </c>
      <c r="K108" s="284"/>
      <c r="L108" s="280" t="str">
        <f aca="false">IF(K108="","",VLOOKUP(K108,Language!$D$5:$E$100,2,0))</f>
        <v/>
      </c>
      <c r="M108" s="303"/>
      <c r="N108" s="304"/>
      <c r="O108" s="305"/>
      <c r="P108" s="305"/>
      <c r="Q108" s="306" t="n">
        <f aca="false">COUNTIF(I$107:I$114,I108)+COUNTIF(K$107:K$114,I108)</f>
        <v>0</v>
      </c>
      <c r="R108" s="306" t="n">
        <f aca="false">COUNTIF(I$107:I$114,K108)+COUNTIF(K$107:K$114,K108)</f>
        <v>0</v>
      </c>
      <c r="S108" s="306"/>
      <c r="T108" s="302" t="str">
        <f aca="false">IF(OR(I108&lt;&gt;"",K108&lt;&gt;""),IF(Q108&lt;&gt;1,0,COUNTIF($B$107:$B$114,I108)+COUNTIF($D$107:$D$114,I108))+IF(R108&lt;&gt;1,0,COUNTIF($B$107:$B$114,K108)+COUNTIF($D$107:$D$114,K108)),"")</f>
        <v/>
      </c>
      <c r="V108" s="297"/>
      <c r="W108" s="280" t="str">
        <f aca="false">IF(V108="","",VLOOKUP(V108,Language!$D$5:$E$100,2,0))</f>
        <v/>
      </c>
      <c r="X108" s="284"/>
      <c r="Y108" s="280" t="str">
        <f aca="false">IF(X108="","",VLOOKUP(X108,Language!$D$5:$E$100,2,0))</f>
        <v/>
      </c>
      <c r="Z108" s="303"/>
      <c r="AA108" s="304"/>
      <c r="AB108" s="305"/>
      <c r="AC108" s="305"/>
      <c r="AD108" s="306" t="n">
        <f aca="false">COUNTIF(V$107:V$114,V108)+COUNTIF(X$107:X$114,V108)</f>
        <v>0</v>
      </c>
      <c r="AE108" s="306" t="n">
        <f aca="false">COUNTIF(V$107:V$114,X108)+COUNTIF(X$107:X$114,X108)</f>
        <v>0</v>
      </c>
      <c r="AF108" s="306"/>
      <c r="AG108" s="302" t="str">
        <f aca="false">IF(OR(V108&lt;&gt;"",X108&lt;&gt;""),IF(AD108&lt;&gt;1,0,COUNTIF($B$107:$B$114,V108)+COUNTIF($D$107:$D$114,V108))+IF(AE108&lt;&gt;1,0,COUNTIF($B$107:$B$114,X108)+COUNTIF($D$107:$D$114,X108)),"")</f>
        <v/>
      </c>
      <c r="AI108" s="297"/>
      <c r="AJ108" s="280" t="str">
        <f aca="false">IF(AI108="","",VLOOKUP(AI108,Language!$D$5:$E$100,2,0))</f>
        <v/>
      </c>
      <c r="AK108" s="284"/>
      <c r="AL108" s="280" t="str">
        <f aca="false">IF(AK108="","",VLOOKUP(AK108,Language!$D$5:$E$100,2,0))</f>
        <v/>
      </c>
      <c r="AM108" s="303"/>
      <c r="AN108" s="304"/>
      <c r="AO108" s="305"/>
      <c r="AP108" s="305"/>
      <c r="AQ108" s="306" t="n">
        <f aca="false">COUNTIF(AI$107:AI$114,AI108)+COUNTIF(AK$107:AK$114,AI108)</f>
        <v>0</v>
      </c>
      <c r="AR108" s="306" t="n">
        <f aca="false">COUNTIF(AI$107:AI$114,AK108)+COUNTIF(AK$107:AK$114,AK108)</f>
        <v>0</v>
      </c>
      <c r="AS108" s="306"/>
      <c r="AT108" s="302" t="str">
        <f aca="false">IF(OR(AI108&lt;&gt;"",AK108&lt;&gt;""),IF(AQ108&lt;&gt;1,0,COUNTIF($B$107:$B$114,AI108)+COUNTIF($D$107:$D$114,AI108))+IF(AR108&lt;&gt;1,0,COUNTIF($B$107:$B$114,AK108)+COUNTIF($D$107:$D$114,AK108)),"")</f>
        <v/>
      </c>
      <c r="AV108" s="297"/>
      <c r="AW108" s="280" t="str">
        <f aca="false">IF(AV108="","",VLOOKUP(AV108,Language!$D$5:$E$100,2,0))</f>
        <v/>
      </c>
      <c r="AX108" s="284"/>
      <c r="AY108" s="280" t="str">
        <f aca="false">IF(AX108="","",VLOOKUP(AX108,Language!$D$5:$E$100,2,0))</f>
        <v/>
      </c>
      <c r="AZ108" s="303"/>
      <c r="BA108" s="304"/>
      <c r="BB108" s="305"/>
      <c r="BC108" s="305"/>
      <c r="BD108" s="306" t="n">
        <f aca="false">COUNTIF(AV$107:AV$114,AV108)+COUNTIF(AX$107:AX$114,AV108)</f>
        <v>0</v>
      </c>
      <c r="BE108" s="306" t="n">
        <f aca="false">COUNTIF(AV$107:AV$114,AX108)+COUNTIF(AX$107:AX$114,AX108)</f>
        <v>0</v>
      </c>
      <c r="BF108" s="306"/>
      <c r="BG108" s="302" t="str">
        <f aca="false">IF(OR(AV108&lt;&gt;"",AX108&lt;&gt;""),IF(BD108&lt;&gt;1,0,COUNTIF($B$107:$B$114,AV108)+COUNTIF($D$107:$D$114,AV108))+IF(BE108&lt;&gt;1,0,COUNTIF($B$107:$B$114,AX108)+COUNTIF($D$107:$D$114,AX108)),"")</f>
        <v/>
      </c>
      <c r="BI108" s="297"/>
      <c r="BJ108" s="280" t="str">
        <f aca="false">IF(BI108="","",VLOOKUP(BI108,Language!$D$5:$E$100,2,0))</f>
        <v/>
      </c>
      <c r="BK108" s="284"/>
      <c r="BL108" s="280" t="str">
        <f aca="false">IF(BK108="","",VLOOKUP(BK108,Language!$D$5:$E$100,2,0))</f>
        <v/>
      </c>
      <c r="BM108" s="303"/>
      <c r="BN108" s="304"/>
      <c r="BO108" s="305"/>
      <c r="BP108" s="305"/>
      <c r="BQ108" s="306" t="n">
        <f aca="false">COUNTIF(BI$107:BI$114,BI108)+COUNTIF(BK$107:BK$114,BI108)</f>
        <v>0</v>
      </c>
      <c r="BR108" s="306" t="n">
        <f aca="false">COUNTIF(BI$107:BI$114,BK108)+COUNTIF(BK$107:BK$114,BK108)</f>
        <v>0</v>
      </c>
      <c r="BS108" s="306"/>
      <c r="BT108" s="302" t="str">
        <f aca="false">IF(OR(BI108&lt;&gt;"",BK108&lt;&gt;""),IF(BQ108&lt;&gt;1,0,COUNTIF($B$107:$B$114,BI108)+COUNTIF($D$107:$D$114,BI108))+IF(BR108&lt;&gt;1,0,COUNTIF($B$107:$B$114,BK108)+COUNTIF($D$107:$D$114,BK108)),"")</f>
        <v/>
      </c>
      <c r="BV108" s="297"/>
      <c r="BW108" s="280" t="str">
        <f aca="false">IF(BV108="","",VLOOKUP(BV108,Language!$D$5:$E$100,2,0))</f>
        <v/>
      </c>
      <c r="BX108" s="284"/>
      <c r="BY108" s="280" t="str">
        <f aca="false">IF(BX108="","",VLOOKUP(BX108,Language!$D$5:$E$100,2,0))</f>
        <v/>
      </c>
      <c r="BZ108" s="303"/>
      <c r="CA108" s="304"/>
      <c r="CB108" s="305"/>
      <c r="CC108" s="305"/>
      <c r="CD108" s="306" t="n">
        <f aca="false">COUNTIF(BV$107:BV$114,BV108)+COUNTIF(BX$107:BX$114,BV108)</f>
        <v>0</v>
      </c>
      <c r="CE108" s="306" t="n">
        <f aca="false">COUNTIF(BV$107:BV$114,BX108)+COUNTIF(BX$107:BX$114,BX108)</f>
        <v>0</v>
      </c>
      <c r="CF108" s="306"/>
      <c r="CG108" s="302" t="str">
        <f aca="false">IF(OR(BV108&lt;&gt;"",BX108&lt;&gt;""),IF(CD108&lt;&gt;1,0,COUNTIF($B$107:$B$114,BV108)+COUNTIF($D$107:$D$114,BV108))+IF(CE108&lt;&gt;1,0,COUNTIF($B$107:$B$114,BX108)+COUNTIF($D$107:$D$114,BX108)),"")</f>
        <v/>
      </c>
      <c r="CI108" s="297"/>
      <c r="CJ108" s="280" t="str">
        <f aca="false">IF(CI108="","",VLOOKUP(CI108,Language!$D$5:$E$100,2,0))</f>
        <v/>
      </c>
      <c r="CK108" s="284"/>
      <c r="CL108" s="280" t="str">
        <f aca="false">IF(CK108="","",VLOOKUP(CK108,Language!$D$5:$E$100,2,0))</f>
        <v/>
      </c>
      <c r="CM108" s="303"/>
      <c r="CN108" s="304"/>
      <c r="CO108" s="305"/>
      <c r="CP108" s="305"/>
      <c r="CQ108" s="306" t="n">
        <f aca="false">COUNTIF(CI$107:CI$114,CI108)+COUNTIF(CK$107:CK$114,CI108)</f>
        <v>0</v>
      </c>
      <c r="CR108" s="306" t="n">
        <f aca="false">COUNTIF(CI$107:CI$114,CK108)+COUNTIF(CK$107:CK$114,CK108)</f>
        <v>0</v>
      </c>
      <c r="CS108" s="306"/>
      <c r="CT108" s="302" t="str">
        <f aca="false">IF(OR(CI108&lt;&gt;"",CK108&lt;&gt;""),IF(CQ108&lt;&gt;1,0,COUNTIF($B$107:$B$114,CI108)+COUNTIF($D$107:$D$114,CI108))+IF(CR108&lt;&gt;1,0,COUNTIF($B$107:$B$114,CK108)+COUNTIF($D$107:$D$114,CK108)),"")</f>
        <v/>
      </c>
      <c r="CV108" s="297"/>
      <c r="CW108" s="280" t="str">
        <f aca="false">IF(CV108="","",VLOOKUP(CV108,Language!$D$5:$E$100,2,0))</f>
        <v/>
      </c>
      <c r="CX108" s="284"/>
      <c r="CY108" s="280" t="str">
        <f aca="false">IF(CX108="","",VLOOKUP(CX108,Language!$D$5:$E$100,2,0))</f>
        <v/>
      </c>
      <c r="CZ108" s="303"/>
      <c r="DA108" s="304"/>
      <c r="DB108" s="305"/>
      <c r="DC108" s="305"/>
      <c r="DD108" s="306" t="n">
        <f aca="false">COUNTIF(CV$107:CV$114,CV108)+COUNTIF(CX$107:CX$114,CV108)</f>
        <v>0</v>
      </c>
      <c r="DE108" s="306" t="n">
        <f aca="false">COUNTIF(CV$107:CV$114,CX108)+COUNTIF(CX$107:CX$114,CX108)</f>
        <v>0</v>
      </c>
      <c r="DF108" s="306"/>
      <c r="DG108" s="302" t="str">
        <f aca="false">IF(OR(CV108&lt;&gt;"",CX108&lt;&gt;""),IF(DD108&lt;&gt;1,0,COUNTIF($B$107:$B$114,CV108)+COUNTIF($D$107:$D$114,CV108))+IF(DE108&lt;&gt;1,0,COUNTIF($B$107:$B$114,CX108)+COUNTIF($D$107:$D$114,CX108)),"")</f>
        <v/>
      </c>
      <c r="DI108" s="297"/>
      <c r="DJ108" s="280" t="str">
        <f aca="false">IF(DI108="","",VLOOKUP(DI108,Language!$D$5:$E$100,2,0))</f>
        <v/>
      </c>
      <c r="DK108" s="284"/>
      <c r="DL108" s="280" t="str">
        <f aca="false">IF(DK108="","",VLOOKUP(DK108,Language!$D$5:$E$100,2,0))</f>
        <v/>
      </c>
      <c r="DM108" s="303"/>
      <c r="DN108" s="304"/>
      <c r="DO108" s="305"/>
      <c r="DP108" s="305"/>
      <c r="DQ108" s="306" t="n">
        <f aca="false">COUNTIF(DI$107:DI$114,DI108)+COUNTIF(DK$107:DK$114,DI108)</f>
        <v>0</v>
      </c>
      <c r="DR108" s="306" t="n">
        <f aca="false">COUNTIF(DI$107:DI$114,DK108)+COUNTIF(DK$107:DK$114,DK108)</f>
        <v>0</v>
      </c>
      <c r="DS108" s="306"/>
      <c r="DT108" s="302" t="str">
        <f aca="false">IF(OR(DI108&lt;&gt;"",DK108&lt;&gt;""),IF(DQ108&lt;&gt;1,0,COUNTIF($B$107:$B$114,DI108)+COUNTIF($D$107:$D$114,DI108))+IF(DR108&lt;&gt;1,0,COUNTIF($B$107:$B$114,DK108)+COUNTIF($D$107:$D$114,DK108)),"")</f>
        <v/>
      </c>
      <c r="DV108" s="297"/>
      <c r="DW108" s="280" t="str">
        <f aca="false">IF(DV108="","",VLOOKUP(DV108,Language!$D$5:$E$100,2,0))</f>
        <v/>
      </c>
      <c r="DX108" s="284"/>
      <c r="DY108" s="280" t="str">
        <f aca="false">IF(DX108="","",VLOOKUP(DX108,Language!$D$5:$E$100,2,0))</f>
        <v/>
      </c>
      <c r="DZ108" s="303"/>
      <c r="EA108" s="304"/>
      <c r="EB108" s="305"/>
      <c r="EC108" s="305"/>
      <c r="ED108" s="306" t="n">
        <f aca="false">COUNTIF(DV$107:DV$114,DV108)+COUNTIF(DX$107:DX$114,DV108)</f>
        <v>0</v>
      </c>
      <c r="EE108" s="306" t="n">
        <f aca="false">COUNTIF(DV$107:DV$114,DX108)+COUNTIF(DX$107:DX$114,DX108)</f>
        <v>0</v>
      </c>
      <c r="EF108" s="306"/>
      <c r="EG108" s="302" t="str">
        <f aca="false">IF(OR(DV108&lt;&gt;"",DX108&lt;&gt;""),IF(ED108&lt;&gt;1,0,COUNTIF($B$107:$B$114,DV108)+COUNTIF($D$107:$D$114,DV108))+IF(EE108&lt;&gt;1,0,COUNTIF($B$107:$B$114,DX108)+COUNTIF($D$107:$D$114,DX108)),"")</f>
        <v/>
      </c>
      <c r="EI108" s="297"/>
      <c r="EJ108" s="280" t="str">
        <f aca="false">IF(EI108="","",VLOOKUP(EI108,Language!$D$5:$E$100,2,0))</f>
        <v/>
      </c>
      <c r="EK108" s="284"/>
      <c r="EL108" s="280" t="str">
        <f aca="false">IF(EK108="","",VLOOKUP(EK108,Language!$D$5:$E$100,2,0))</f>
        <v/>
      </c>
      <c r="EM108" s="303"/>
      <c r="EN108" s="304"/>
      <c r="EO108" s="305"/>
      <c r="EP108" s="305"/>
      <c r="EQ108" s="306" t="n">
        <f aca="false">COUNTIF(EI$107:EI$114,EI108)+COUNTIF(EK$107:EK$114,EI108)</f>
        <v>0</v>
      </c>
      <c r="ER108" s="306" t="n">
        <f aca="false">COUNTIF(EI$107:EI$114,EK108)+COUNTIF(EK$107:EK$114,EK108)</f>
        <v>0</v>
      </c>
      <c r="ES108" s="306"/>
      <c r="ET108" s="302" t="str">
        <f aca="false">IF(OR(EI108&lt;&gt;"",EK108&lt;&gt;""),IF(EQ108&lt;&gt;1,0,COUNTIF($B$107:$B$114,EI108)+COUNTIF($D$107:$D$114,EI108))+IF(ER108&lt;&gt;1,0,COUNTIF($B$107:$B$114,EK108)+COUNTIF($D$107:$D$114,EK108)),"")</f>
        <v/>
      </c>
      <c r="EV108" s="297"/>
      <c r="EW108" s="280" t="str">
        <f aca="false">IF(EV108="","",VLOOKUP(EV108,Language!$D$5:$E$100,2,0))</f>
        <v/>
      </c>
      <c r="EX108" s="284"/>
      <c r="EY108" s="280" t="str">
        <f aca="false">IF(EX108="","",VLOOKUP(EX108,Language!$D$5:$E$100,2,0))</f>
        <v/>
      </c>
      <c r="EZ108" s="303"/>
      <c r="FA108" s="304"/>
      <c r="FB108" s="305"/>
      <c r="FC108" s="305"/>
      <c r="FD108" s="306" t="n">
        <f aca="false">COUNTIF(EV$107:EV$114,EV108)+COUNTIF(EX$107:EX$114,EV108)</f>
        <v>0</v>
      </c>
      <c r="FE108" s="306" t="n">
        <f aca="false">COUNTIF(EV$107:EV$114,EX108)+COUNTIF(EX$107:EX$114,EX108)</f>
        <v>0</v>
      </c>
      <c r="FF108" s="306"/>
      <c r="FG108" s="302" t="str">
        <f aca="false">IF(OR(EV108&lt;&gt;"",EX108&lt;&gt;""),IF(FD108&lt;&gt;1,0,COUNTIF($B$107:$B$114,EV108)+COUNTIF($D$107:$D$114,EV108))+IF(FE108&lt;&gt;1,0,COUNTIF($B$107:$B$114,EX108)+COUNTIF($D$107:$D$114,EX108)),"")</f>
        <v/>
      </c>
      <c r="FI108" s="297"/>
      <c r="FJ108" s="280" t="str">
        <f aca="false">IF(FI108="","",VLOOKUP(FI108,Language!$D$5:$E$100,2,0))</f>
        <v/>
      </c>
      <c r="FK108" s="284"/>
      <c r="FL108" s="280" t="str">
        <f aca="false">IF(FK108="","",VLOOKUP(FK108,Language!$D$5:$E$100,2,0))</f>
        <v/>
      </c>
      <c r="FM108" s="303"/>
      <c r="FN108" s="304"/>
      <c r="FO108" s="305"/>
      <c r="FP108" s="305"/>
      <c r="FQ108" s="306" t="n">
        <f aca="false">COUNTIF(FI$107:FI$114,FI108)+COUNTIF(FK$107:FK$114,FI108)</f>
        <v>0</v>
      </c>
      <c r="FR108" s="306" t="n">
        <f aca="false">COUNTIF(FI$107:FI$114,FK108)+COUNTIF(FK$107:FK$114,FK108)</f>
        <v>0</v>
      </c>
      <c r="FS108" s="306"/>
      <c r="FT108" s="302" t="str">
        <f aca="false">IF(OR(FI108&lt;&gt;"",FK108&lt;&gt;""),IF(FQ108&lt;&gt;1,0,COUNTIF($B$107:$B$114,FI108)+COUNTIF($D$107:$D$114,FI108))+IF(FR108&lt;&gt;1,0,COUNTIF($B$107:$B$114,FK108)+COUNTIF($D$107:$D$114,FK108)),"")</f>
        <v/>
      </c>
      <c r="FV108" s="297"/>
      <c r="FW108" s="280" t="str">
        <f aca="false">IF(FV108="","",VLOOKUP(FV108,Language!$D$5:$E$100,2,0))</f>
        <v/>
      </c>
      <c r="FX108" s="284"/>
      <c r="FY108" s="280" t="str">
        <f aca="false">IF(FX108="","",VLOOKUP(FX108,Language!$D$5:$E$100,2,0))</f>
        <v/>
      </c>
      <c r="FZ108" s="303"/>
      <c r="GA108" s="304"/>
      <c r="GB108" s="305"/>
      <c r="GC108" s="305"/>
      <c r="GD108" s="306" t="n">
        <f aca="false">COUNTIF(FV$107:FV$114,FV108)+COUNTIF(FX$107:FX$114,FV108)</f>
        <v>0</v>
      </c>
      <c r="GE108" s="306" t="n">
        <f aca="false">COUNTIF(FV$107:FV$114,FX108)+COUNTIF(FX$107:FX$114,FX108)</f>
        <v>0</v>
      </c>
      <c r="GF108" s="306"/>
      <c r="GG108" s="302" t="str">
        <f aca="false">IF(OR(FV108&lt;&gt;"",FX108&lt;&gt;""),IF(GD108&lt;&gt;1,0,COUNTIF($B$107:$B$114,FV108)+COUNTIF($D$107:$D$114,FV108))+IF(GE108&lt;&gt;1,0,COUNTIF($B$107:$B$114,FX108)+COUNTIF($D$107:$D$114,FX108)),"")</f>
        <v/>
      </c>
      <c r="GI108" s="297"/>
      <c r="GJ108" s="280" t="str">
        <f aca="false">IF(GI108="","",VLOOKUP(GI108,Language!$D$5:$E$100,2,0))</f>
        <v/>
      </c>
      <c r="GK108" s="284"/>
      <c r="GL108" s="280" t="str">
        <f aca="false">IF(GK108="","",VLOOKUP(GK108,Language!$D$5:$E$100,2,0))</f>
        <v/>
      </c>
      <c r="GM108" s="303"/>
      <c r="GN108" s="304"/>
      <c r="GO108" s="305"/>
      <c r="GP108" s="305"/>
      <c r="GQ108" s="306" t="n">
        <f aca="false">COUNTIF(GI$107:GI$114,GI108)+COUNTIF(GK$107:GK$114,GI108)</f>
        <v>0</v>
      </c>
      <c r="GR108" s="306" t="n">
        <f aca="false">COUNTIF(GI$107:GI$114,GK108)+COUNTIF(GK$107:GK$114,GK108)</f>
        <v>0</v>
      </c>
      <c r="GS108" s="306"/>
      <c r="GT108" s="302" t="str">
        <f aca="false">IF(OR(GI108&lt;&gt;"",GK108&lt;&gt;""),IF(GQ108&lt;&gt;1,0,COUNTIF($B$107:$B$114,GI108)+COUNTIF($D$107:$D$114,GI108))+IF(GR108&lt;&gt;1,0,COUNTIF($B$107:$B$114,GK108)+COUNTIF($D$107:$D$114,GK108)),"")</f>
        <v/>
      </c>
      <c r="GV108" s="297"/>
      <c r="GW108" s="280" t="str">
        <f aca="false">IF(GV108="","",VLOOKUP(GV108,Language!$D$5:$E$100,2,0))</f>
        <v/>
      </c>
      <c r="GX108" s="284"/>
      <c r="GY108" s="280" t="str">
        <f aca="false">IF(GX108="","",VLOOKUP(GX108,Language!$D$5:$E$100,2,0))</f>
        <v/>
      </c>
      <c r="GZ108" s="303"/>
      <c r="HA108" s="304"/>
      <c r="HB108" s="305"/>
      <c r="HC108" s="305"/>
      <c r="HD108" s="306" t="n">
        <f aca="false">COUNTIF(GV$107:GV$114,GV108)+COUNTIF(GX$107:GX$114,GV108)</f>
        <v>0</v>
      </c>
      <c r="HE108" s="306" t="n">
        <f aca="false">COUNTIF(GV$107:GV$114,GX108)+COUNTIF(GX$107:GX$114,GX108)</f>
        <v>0</v>
      </c>
      <c r="HF108" s="306"/>
      <c r="HG108" s="302" t="str">
        <f aca="false">IF(OR(GV108&lt;&gt;"",GX108&lt;&gt;""),IF(HD108&lt;&gt;1,0,COUNTIF($B$107:$B$114,GV108)+COUNTIF($D$107:$D$114,GV108))+IF(HE108&lt;&gt;1,0,COUNTIF($B$107:$B$114,GX108)+COUNTIF($D$107:$D$114,GX108)),"")</f>
        <v/>
      </c>
      <c r="HI108" s="297"/>
      <c r="HJ108" s="280" t="str">
        <f aca="false">IF(HI108="","",VLOOKUP(HI108,Language!$D$5:$E$100,2,0))</f>
        <v/>
      </c>
      <c r="HK108" s="284"/>
      <c r="HL108" s="280" t="str">
        <f aca="false">IF(HK108="","",VLOOKUP(HK108,Language!$D$5:$E$100,2,0))</f>
        <v/>
      </c>
      <c r="HM108" s="303"/>
      <c r="HN108" s="304"/>
      <c r="HO108" s="305"/>
      <c r="HP108" s="305"/>
      <c r="HQ108" s="306" t="n">
        <f aca="false">COUNTIF(HI$107:HI$114,HI108)+COUNTIF(HK$107:HK$114,HI108)</f>
        <v>0</v>
      </c>
      <c r="HR108" s="306" t="n">
        <f aca="false">COUNTIF(HI$107:HI$114,HK108)+COUNTIF(HK$107:HK$114,HK108)</f>
        <v>0</v>
      </c>
      <c r="HS108" s="306"/>
      <c r="HT108" s="302" t="str">
        <f aca="false">IF(OR(HI108&lt;&gt;"",HK108&lt;&gt;""),IF(HQ108&lt;&gt;1,0,COUNTIF($B$107:$B$114,HI108)+COUNTIF($D$107:$D$114,HI108))+IF(HR108&lt;&gt;1,0,COUNTIF($B$107:$B$114,HK108)+COUNTIF($D$107:$D$114,HK108)),"")</f>
        <v/>
      </c>
      <c r="HV108" s="297"/>
      <c r="HW108" s="280" t="str">
        <f aca="false">IF(HV108="","",VLOOKUP(HV108,Language!$D$5:$E$100,2,0))</f>
        <v/>
      </c>
      <c r="HX108" s="284"/>
      <c r="HY108" s="280" t="str">
        <f aca="false">IF(HX108="","",VLOOKUP(HX108,Language!$D$5:$E$100,2,0))</f>
        <v/>
      </c>
      <c r="HZ108" s="303"/>
      <c r="IA108" s="304"/>
      <c r="IB108" s="305"/>
      <c r="IC108" s="305"/>
      <c r="ID108" s="306" t="n">
        <f aca="false">COUNTIF(HV$107:HV$114,HV108)+COUNTIF(HX$107:HX$114,HV108)</f>
        <v>0</v>
      </c>
      <c r="IE108" s="306" t="n">
        <f aca="false">COUNTIF(HV$107:HV$114,HX108)+COUNTIF(HX$107:HX$114,HX108)</f>
        <v>0</v>
      </c>
      <c r="IF108" s="306"/>
      <c r="IG108" s="302" t="str">
        <f aca="false">IF(OR(HV108&lt;&gt;"",HX108&lt;&gt;""),IF(ID108&lt;&gt;1,0,COUNTIF($B$107:$B$114,HV108)+COUNTIF($D$107:$D$114,HV108))+IF(IE108&lt;&gt;1,0,COUNTIF($B$107:$B$114,HX108)+COUNTIF($D$107:$D$114,HX108)),"")</f>
        <v/>
      </c>
      <c r="II108" s="297"/>
      <c r="IJ108" s="280" t="str">
        <f aca="false">IF(II108="","",VLOOKUP(II108,Language!$D$5:$E$100,2,0))</f>
        <v/>
      </c>
      <c r="IK108" s="284"/>
      <c r="IL108" s="280" t="str">
        <f aca="false">IF(IK108="","",VLOOKUP(IK108,Language!$D$5:$E$100,2,0))</f>
        <v/>
      </c>
      <c r="IM108" s="303"/>
      <c r="IN108" s="304"/>
      <c r="IO108" s="305"/>
      <c r="IP108" s="305"/>
      <c r="IQ108" s="306" t="n">
        <f aca="false">COUNTIF(II$107:II$114,II108)+COUNTIF(IK$107:IK$114,II108)</f>
        <v>0</v>
      </c>
      <c r="IR108" s="306" t="n">
        <f aca="false">COUNTIF(II$107:II$114,IK108)+COUNTIF(IK$107:IK$114,IK108)</f>
        <v>0</v>
      </c>
      <c r="IS108" s="306"/>
      <c r="IT108" s="302" t="str">
        <f aca="false">IF(OR(II108&lt;&gt;"",IK108&lt;&gt;""),IF(IQ108&lt;&gt;1,0,COUNTIF($B$107:$B$114,II108)+COUNTIF($D$107:$D$114,II108))+IF(IR108&lt;&gt;1,0,COUNTIF($B$107:$B$114,IK108)+COUNTIF($D$107:$D$114,IK108)),"")</f>
        <v/>
      </c>
      <c r="IV108" s="297"/>
      <c r="IW108" s="280" t="str">
        <f aca="false">IF(IV108="","",VLOOKUP(IV108,Language!$D$5:$E$100,2,0))</f>
        <v/>
      </c>
      <c r="IX108" s="284"/>
      <c r="IY108" s="280" t="str">
        <f aca="false">IF(IX108="","",VLOOKUP(IX108,Language!$D$5:$E$100,2,0))</f>
        <v/>
      </c>
      <c r="IZ108" s="303"/>
      <c r="JA108" s="304"/>
      <c r="JB108" s="305"/>
      <c r="JC108" s="305"/>
      <c r="JD108" s="306" t="n">
        <f aca="false">COUNTIF(IV$107:IV$114,IV108)+COUNTIF(IX$107:IX$114,IV108)</f>
        <v>0</v>
      </c>
      <c r="JE108" s="306" t="n">
        <f aca="false">COUNTIF(IV$107:IV$114,IX108)+COUNTIF(IX$107:IX$114,IX108)</f>
        <v>0</v>
      </c>
      <c r="JF108" s="306"/>
      <c r="JG108" s="302" t="str">
        <f aca="false">IF(OR(IV108&lt;&gt;"",IX108&lt;&gt;""),IF(JD108&lt;&gt;1,0,COUNTIF($B$107:$B$114,IV108)+COUNTIF($D$107:$D$114,IV108))+IF(JE108&lt;&gt;1,0,COUNTIF($B$107:$B$114,IX108)+COUNTIF($D$107:$D$114,IX108)),"")</f>
        <v/>
      </c>
      <c r="JI108" s="297"/>
      <c r="JJ108" s="280" t="str">
        <f aca="false">IF(JI108="","",VLOOKUP(JI108,Language!$D$5:$E$100,2,0))</f>
        <v/>
      </c>
      <c r="JK108" s="284"/>
      <c r="JL108" s="280" t="str">
        <f aca="false">IF(JK108="","",VLOOKUP(JK108,Language!$D$5:$E$100,2,0))</f>
        <v/>
      </c>
      <c r="JM108" s="303"/>
      <c r="JN108" s="304"/>
      <c r="JO108" s="305"/>
      <c r="JP108" s="305"/>
      <c r="JQ108" s="306" t="n">
        <f aca="false">COUNTIF(JI$107:JI$114,JI108)+COUNTIF(JK$107:JK$114,JI108)</f>
        <v>0</v>
      </c>
      <c r="JR108" s="306" t="n">
        <f aca="false">COUNTIF(JI$107:JI$114,JK108)+COUNTIF(JK$107:JK$114,JK108)</f>
        <v>0</v>
      </c>
      <c r="JS108" s="306"/>
      <c r="JT108" s="302" t="str">
        <f aca="false">IF(OR(JI108&lt;&gt;"",JK108&lt;&gt;""),IF(JQ108&lt;&gt;1,0,COUNTIF($B$107:$B$114,JI108)+COUNTIF($D$107:$D$114,JI108))+IF(JR108&lt;&gt;1,0,COUNTIF($B$107:$B$114,JK108)+COUNTIF($D$107:$D$114,JK108)),"")</f>
        <v/>
      </c>
      <c r="JV108" s="297"/>
      <c r="JW108" s="280" t="str">
        <f aca="false">IF(JV108="","",VLOOKUP(JV108,Language!$D$5:$E$100,2,0))</f>
        <v/>
      </c>
      <c r="JX108" s="284"/>
      <c r="JY108" s="280" t="str">
        <f aca="false">IF(JX108="","",VLOOKUP(JX108,Language!$D$5:$E$100,2,0))</f>
        <v/>
      </c>
      <c r="JZ108" s="303"/>
      <c r="KA108" s="304"/>
      <c r="KB108" s="305"/>
      <c r="KC108" s="305"/>
      <c r="KD108" s="306" t="n">
        <f aca="false">COUNTIF(JV$107:JV$114,JV108)+COUNTIF(JX$107:JX$114,JV108)</f>
        <v>0</v>
      </c>
      <c r="KE108" s="306" t="n">
        <f aca="false">COUNTIF(JV$107:JV$114,JX108)+COUNTIF(JX$107:JX$114,JX108)</f>
        <v>0</v>
      </c>
      <c r="KF108" s="306"/>
      <c r="KG108" s="302" t="str">
        <f aca="false">IF(OR(JV108&lt;&gt;"",JX108&lt;&gt;""),IF(KD108&lt;&gt;1,0,COUNTIF($B$107:$B$114,JV108)+COUNTIF($D$107:$D$114,JV108))+IF(KE108&lt;&gt;1,0,COUNTIF($B$107:$B$114,JX108)+COUNTIF($D$107:$D$114,JX108)),"")</f>
        <v/>
      </c>
      <c r="KI108" s="297"/>
      <c r="KJ108" s="280" t="str">
        <f aca="false">IF(KI108="","",VLOOKUP(KI108,Language!$D$5:$E$100,2,0))</f>
        <v/>
      </c>
      <c r="KK108" s="284"/>
      <c r="KL108" s="280" t="str">
        <f aca="false">IF(KK108="","",VLOOKUP(KK108,Language!$D$5:$E$100,2,0))</f>
        <v/>
      </c>
      <c r="KM108" s="303"/>
      <c r="KN108" s="304"/>
      <c r="KO108" s="305"/>
      <c r="KP108" s="305"/>
      <c r="KQ108" s="306" t="n">
        <f aca="false">COUNTIF(KI$107:KI$114,KI108)+COUNTIF(KK$107:KK$114,KI108)</f>
        <v>0</v>
      </c>
      <c r="KR108" s="306" t="n">
        <f aca="false">COUNTIF(KI$107:KI$114,KK108)+COUNTIF(KK$107:KK$114,KK108)</f>
        <v>0</v>
      </c>
      <c r="KS108" s="306"/>
      <c r="KT108" s="302" t="str">
        <f aca="false">IF(OR(KI108&lt;&gt;"",KK108&lt;&gt;""),IF(KQ108&lt;&gt;1,0,COUNTIF($B$107:$B$114,KI108)+COUNTIF($D$107:$D$114,KI108))+IF(KR108&lt;&gt;1,0,COUNTIF($B$107:$B$114,KK108)+COUNTIF($D$107:$D$114,KK108)),"")</f>
        <v/>
      </c>
      <c r="KV108" s="297"/>
      <c r="KW108" s="280" t="str">
        <f aca="false">IF(KV108="","",VLOOKUP(KV108,Language!$D$5:$E$100,2,0))</f>
        <v/>
      </c>
      <c r="KX108" s="284"/>
      <c r="KY108" s="280" t="str">
        <f aca="false">IF(KX108="","",VLOOKUP(KX108,Language!$D$5:$E$100,2,0))</f>
        <v/>
      </c>
      <c r="KZ108" s="303"/>
      <c r="LA108" s="304"/>
      <c r="LB108" s="305"/>
      <c r="LC108" s="305"/>
      <c r="LD108" s="306" t="n">
        <f aca="false">COUNTIF(KV$107:KV$114,KV108)+COUNTIF(KX$107:KX$114,KV108)</f>
        <v>0</v>
      </c>
      <c r="LE108" s="306" t="n">
        <f aca="false">COUNTIF(KV$107:KV$114,KX108)+COUNTIF(KX$107:KX$114,KX108)</f>
        <v>0</v>
      </c>
      <c r="LF108" s="306"/>
      <c r="LG108" s="302" t="str">
        <f aca="false">IF(OR(KV108&lt;&gt;"",KX108&lt;&gt;""),IF(LD108&lt;&gt;1,0,COUNTIF($B$107:$B$114,KV108)+COUNTIF($D$107:$D$114,KV108))+IF(LE108&lt;&gt;1,0,COUNTIF($B$107:$B$114,KX108)+COUNTIF($D$107:$D$114,KX108)),"")</f>
        <v/>
      </c>
      <c r="LI108" s="297"/>
      <c r="LJ108" s="280" t="str">
        <f aca="false">IF(LI108="","",VLOOKUP(LI108,Language!$D$5:$E$100,2,0))</f>
        <v/>
      </c>
      <c r="LK108" s="284"/>
      <c r="LL108" s="280" t="str">
        <f aca="false">IF(LK108="","",VLOOKUP(LK108,Language!$D$5:$E$100,2,0))</f>
        <v/>
      </c>
      <c r="LM108" s="303"/>
      <c r="LN108" s="304"/>
      <c r="LO108" s="305"/>
      <c r="LP108" s="305"/>
      <c r="LQ108" s="306" t="n">
        <f aca="false">COUNTIF(LI$107:LI$114,LI108)+COUNTIF(LK$107:LK$114,LI108)</f>
        <v>0</v>
      </c>
      <c r="LR108" s="306" t="n">
        <f aca="false">COUNTIF(LI$107:LI$114,LK108)+COUNTIF(LK$107:LK$114,LK108)</f>
        <v>0</v>
      </c>
      <c r="LS108" s="306"/>
      <c r="LT108" s="302" t="str">
        <f aca="false">IF(OR(LI108&lt;&gt;"",LK108&lt;&gt;""),IF(LQ108&lt;&gt;1,0,COUNTIF($B$107:$B$114,LI108)+COUNTIF($D$107:$D$114,LI108))+IF(LR108&lt;&gt;1,0,COUNTIF($B$107:$B$114,LK108)+COUNTIF($D$107:$D$114,LK108)),"")</f>
        <v/>
      </c>
      <c r="LV108" s="297"/>
      <c r="LW108" s="280" t="str">
        <f aca="false">IF(LV108="","",VLOOKUP(LV108,Language!$D$5:$E$100,2,0))</f>
        <v/>
      </c>
      <c r="LX108" s="284"/>
      <c r="LY108" s="280" t="str">
        <f aca="false">IF(LX108="","",VLOOKUP(LX108,Language!$D$5:$E$100,2,0))</f>
        <v/>
      </c>
      <c r="LZ108" s="303"/>
      <c r="MA108" s="304"/>
      <c r="MB108" s="305"/>
      <c r="MC108" s="305"/>
      <c r="MD108" s="306" t="n">
        <f aca="false">COUNTIF(LV$107:LV$114,LV108)+COUNTIF(LX$107:LX$114,LV108)</f>
        <v>0</v>
      </c>
      <c r="ME108" s="306" t="n">
        <f aca="false">COUNTIF(LV$107:LV$114,LX108)+COUNTIF(LX$107:LX$114,LX108)</f>
        <v>0</v>
      </c>
      <c r="MF108" s="306"/>
      <c r="MG108" s="302" t="str">
        <f aca="false">IF(OR(LV108&lt;&gt;"",LX108&lt;&gt;""),IF(MD108&lt;&gt;1,0,COUNTIF($B$107:$B$114,LV108)+COUNTIF($D$107:$D$114,LV108))+IF(ME108&lt;&gt;1,0,COUNTIF($B$107:$B$114,LX108)+COUNTIF($D$107:$D$114,LX108)),"")</f>
        <v/>
      </c>
    </row>
    <row r="109" s="135" customFormat="true" ht="15.75" hidden="false" customHeight="false" outlineLevel="0" collapsed="false">
      <c r="A109" s="252"/>
      <c r="B109" s="295" t="n">
        <f aca="false">IF(C109="","",INDEX(Groups!$C$7:$C$65,MATCH(C109,Groups!$D$7:$D$65,0)))</f>
        <v>11</v>
      </c>
      <c r="C109" s="280" t="str">
        <f aca="false">'World Cup'!$H$60</f>
        <v>Croatia</v>
      </c>
      <c r="D109" s="296" t="n">
        <f aca="false">IF(E109="","",INDEX(Groups!$C$7:$C$65,MATCH(E109,Groups!$D$7:$D$65,0)))</f>
        <v>2</v>
      </c>
      <c r="E109" s="280" t="str">
        <f aca="false">'World Cup'!$I$60</f>
        <v>Spain</v>
      </c>
      <c r="F109" s="282" t="n">
        <f aca="false">IF(AND('World Cup'!$H$61&lt;&gt;"",'World Cup'!$I$61&lt;&gt;""),'World Cup'!$H$61+IF(AND('World Cup'!$H$63&lt;&gt;"",'World Cup'!$I$63&lt;&gt;"",'World Cup'!$H$61='World Cup'!$I$61),'World Cup'!$H$63,0),"")</f>
        <v>0</v>
      </c>
      <c r="G109" s="283" t="n">
        <f aca="false">IF(AND('World Cup'!$H$61&lt;&gt;"",'World Cup'!$I$61&lt;&gt;""),'World Cup'!$I$61+IF(AND('World Cup'!$H$63&lt;&gt;"",'World Cup'!$I$63&lt;&gt;"",'World Cup'!$H$61='World Cup'!$I$61),'World Cup'!$I$63,0),"")</f>
        <v>2</v>
      </c>
      <c r="I109" s="297"/>
      <c r="J109" s="280" t="str">
        <f aca="false">IF(I109="","",VLOOKUP(I109,Language!$D$5:$E$100,2,0))</f>
        <v/>
      </c>
      <c r="K109" s="284"/>
      <c r="L109" s="280" t="str">
        <f aca="false">IF(K109="","",VLOOKUP(K109,Language!$D$5:$E$100,2,0))</f>
        <v/>
      </c>
      <c r="M109" s="303"/>
      <c r="N109" s="304"/>
      <c r="O109" s="305"/>
      <c r="P109" s="305"/>
      <c r="Q109" s="306" t="n">
        <f aca="false">COUNTIF(I$107:I$114,I109)+COUNTIF(K$107:K$114,I109)</f>
        <v>0</v>
      </c>
      <c r="R109" s="306" t="n">
        <f aca="false">COUNTIF(I$107:I$114,K109)+COUNTIF(K$107:K$114,K109)</f>
        <v>0</v>
      </c>
      <c r="S109" s="306"/>
      <c r="T109" s="302" t="str">
        <f aca="false">IF(OR(I109&lt;&gt;"",K109&lt;&gt;""),IF(Q109&lt;&gt;1,0,COUNTIF($B$107:$B$114,I109)+COUNTIF($D$107:$D$114,I109))+IF(R109&lt;&gt;1,0,COUNTIF($B$107:$B$114,K109)+COUNTIF($D$107:$D$114,K109)),"")</f>
        <v/>
      </c>
      <c r="V109" s="297"/>
      <c r="W109" s="280" t="str">
        <f aca="false">IF(V109="","",VLOOKUP(V109,Language!$D$5:$E$100,2,0))</f>
        <v/>
      </c>
      <c r="X109" s="284"/>
      <c r="Y109" s="280" t="str">
        <f aca="false">IF(X109="","",VLOOKUP(X109,Language!$D$5:$E$100,2,0))</f>
        <v/>
      </c>
      <c r="Z109" s="303"/>
      <c r="AA109" s="304"/>
      <c r="AB109" s="305"/>
      <c r="AC109" s="305"/>
      <c r="AD109" s="306" t="n">
        <f aca="false">COUNTIF(V$107:V$114,V109)+COUNTIF(X$107:X$114,V109)</f>
        <v>0</v>
      </c>
      <c r="AE109" s="306" t="n">
        <f aca="false">COUNTIF(V$107:V$114,X109)+COUNTIF(X$107:X$114,X109)</f>
        <v>0</v>
      </c>
      <c r="AF109" s="306"/>
      <c r="AG109" s="302" t="str">
        <f aca="false">IF(OR(V109&lt;&gt;"",X109&lt;&gt;""),IF(AD109&lt;&gt;1,0,COUNTIF($B$107:$B$114,V109)+COUNTIF($D$107:$D$114,V109))+IF(AE109&lt;&gt;1,0,COUNTIF($B$107:$B$114,X109)+COUNTIF($D$107:$D$114,X109)),"")</f>
        <v/>
      </c>
      <c r="AI109" s="297"/>
      <c r="AJ109" s="280" t="str">
        <f aca="false">IF(AI109="","",VLOOKUP(AI109,Language!$D$5:$E$100,2,0))</f>
        <v/>
      </c>
      <c r="AK109" s="284"/>
      <c r="AL109" s="280" t="str">
        <f aca="false">IF(AK109="","",VLOOKUP(AK109,Language!$D$5:$E$100,2,0))</f>
        <v/>
      </c>
      <c r="AM109" s="303"/>
      <c r="AN109" s="304"/>
      <c r="AO109" s="305"/>
      <c r="AP109" s="305"/>
      <c r="AQ109" s="306" t="n">
        <f aca="false">COUNTIF(AI$107:AI$114,AI109)+COUNTIF(AK$107:AK$114,AI109)</f>
        <v>0</v>
      </c>
      <c r="AR109" s="306" t="n">
        <f aca="false">COUNTIF(AI$107:AI$114,AK109)+COUNTIF(AK$107:AK$114,AK109)</f>
        <v>0</v>
      </c>
      <c r="AS109" s="306"/>
      <c r="AT109" s="302" t="str">
        <f aca="false">IF(OR(AI109&lt;&gt;"",AK109&lt;&gt;""),IF(AQ109&lt;&gt;1,0,COUNTIF($B$107:$B$114,AI109)+COUNTIF($D$107:$D$114,AI109))+IF(AR109&lt;&gt;1,0,COUNTIF($B$107:$B$114,AK109)+COUNTIF($D$107:$D$114,AK109)),"")</f>
        <v/>
      </c>
      <c r="AV109" s="297"/>
      <c r="AW109" s="280" t="str">
        <f aca="false">IF(AV109="","",VLOOKUP(AV109,Language!$D$5:$E$100,2,0))</f>
        <v/>
      </c>
      <c r="AX109" s="284"/>
      <c r="AY109" s="280" t="str">
        <f aca="false">IF(AX109="","",VLOOKUP(AX109,Language!$D$5:$E$100,2,0))</f>
        <v/>
      </c>
      <c r="AZ109" s="303"/>
      <c r="BA109" s="304"/>
      <c r="BB109" s="305"/>
      <c r="BC109" s="305"/>
      <c r="BD109" s="306" t="n">
        <f aca="false">COUNTIF(AV$107:AV$114,AV109)+COUNTIF(AX$107:AX$114,AV109)</f>
        <v>0</v>
      </c>
      <c r="BE109" s="306" t="n">
        <f aca="false">COUNTIF(AV$107:AV$114,AX109)+COUNTIF(AX$107:AX$114,AX109)</f>
        <v>0</v>
      </c>
      <c r="BF109" s="306"/>
      <c r="BG109" s="302" t="str">
        <f aca="false">IF(OR(AV109&lt;&gt;"",AX109&lt;&gt;""),IF(BD109&lt;&gt;1,0,COUNTIF($B$107:$B$114,AV109)+COUNTIF($D$107:$D$114,AV109))+IF(BE109&lt;&gt;1,0,COUNTIF($B$107:$B$114,AX109)+COUNTIF($D$107:$D$114,AX109)),"")</f>
        <v/>
      </c>
      <c r="BI109" s="297"/>
      <c r="BJ109" s="280" t="str">
        <f aca="false">IF(BI109="","",VLOOKUP(BI109,Language!$D$5:$E$100,2,0))</f>
        <v/>
      </c>
      <c r="BK109" s="284"/>
      <c r="BL109" s="280" t="str">
        <f aca="false">IF(BK109="","",VLOOKUP(BK109,Language!$D$5:$E$100,2,0))</f>
        <v/>
      </c>
      <c r="BM109" s="303"/>
      <c r="BN109" s="304"/>
      <c r="BO109" s="305"/>
      <c r="BP109" s="305"/>
      <c r="BQ109" s="306" t="n">
        <f aca="false">COUNTIF(BI$107:BI$114,BI109)+COUNTIF(BK$107:BK$114,BI109)</f>
        <v>0</v>
      </c>
      <c r="BR109" s="306" t="n">
        <f aca="false">COUNTIF(BI$107:BI$114,BK109)+COUNTIF(BK$107:BK$114,BK109)</f>
        <v>0</v>
      </c>
      <c r="BS109" s="306"/>
      <c r="BT109" s="302" t="str">
        <f aca="false">IF(OR(BI109&lt;&gt;"",BK109&lt;&gt;""),IF(BQ109&lt;&gt;1,0,COUNTIF($B$107:$B$114,BI109)+COUNTIF($D$107:$D$114,BI109))+IF(BR109&lt;&gt;1,0,COUNTIF($B$107:$B$114,BK109)+COUNTIF($D$107:$D$114,BK109)),"")</f>
        <v/>
      </c>
      <c r="BV109" s="297"/>
      <c r="BW109" s="280" t="str">
        <f aca="false">IF(BV109="","",VLOOKUP(BV109,Language!$D$5:$E$100,2,0))</f>
        <v/>
      </c>
      <c r="BX109" s="284"/>
      <c r="BY109" s="280" t="str">
        <f aca="false">IF(BX109="","",VLOOKUP(BX109,Language!$D$5:$E$100,2,0))</f>
        <v/>
      </c>
      <c r="BZ109" s="303"/>
      <c r="CA109" s="304"/>
      <c r="CB109" s="305"/>
      <c r="CC109" s="305"/>
      <c r="CD109" s="306" t="n">
        <f aca="false">COUNTIF(BV$107:BV$114,BV109)+COUNTIF(BX$107:BX$114,BV109)</f>
        <v>0</v>
      </c>
      <c r="CE109" s="306" t="n">
        <f aca="false">COUNTIF(BV$107:BV$114,BX109)+COUNTIF(BX$107:BX$114,BX109)</f>
        <v>0</v>
      </c>
      <c r="CF109" s="306"/>
      <c r="CG109" s="302" t="str">
        <f aca="false">IF(OR(BV109&lt;&gt;"",BX109&lt;&gt;""),IF(CD109&lt;&gt;1,0,COUNTIF($B$107:$B$114,BV109)+COUNTIF($D$107:$D$114,BV109))+IF(CE109&lt;&gt;1,0,COUNTIF($B$107:$B$114,BX109)+COUNTIF($D$107:$D$114,BX109)),"")</f>
        <v/>
      </c>
      <c r="CI109" s="297"/>
      <c r="CJ109" s="280" t="str">
        <f aca="false">IF(CI109="","",VLOOKUP(CI109,Language!$D$5:$E$100,2,0))</f>
        <v/>
      </c>
      <c r="CK109" s="284"/>
      <c r="CL109" s="280" t="str">
        <f aca="false">IF(CK109="","",VLOOKUP(CK109,Language!$D$5:$E$100,2,0))</f>
        <v/>
      </c>
      <c r="CM109" s="303"/>
      <c r="CN109" s="304"/>
      <c r="CO109" s="305"/>
      <c r="CP109" s="305"/>
      <c r="CQ109" s="306" t="n">
        <f aca="false">COUNTIF(CI$107:CI$114,CI109)+COUNTIF(CK$107:CK$114,CI109)</f>
        <v>0</v>
      </c>
      <c r="CR109" s="306" t="n">
        <f aca="false">COUNTIF(CI$107:CI$114,CK109)+COUNTIF(CK$107:CK$114,CK109)</f>
        <v>0</v>
      </c>
      <c r="CS109" s="306"/>
      <c r="CT109" s="302" t="str">
        <f aca="false">IF(OR(CI109&lt;&gt;"",CK109&lt;&gt;""),IF(CQ109&lt;&gt;1,0,COUNTIF($B$107:$B$114,CI109)+COUNTIF($D$107:$D$114,CI109))+IF(CR109&lt;&gt;1,0,COUNTIF($B$107:$B$114,CK109)+COUNTIF($D$107:$D$114,CK109)),"")</f>
        <v/>
      </c>
      <c r="CV109" s="297"/>
      <c r="CW109" s="280" t="str">
        <f aca="false">IF(CV109="","",VLOOKUP(CV109,Language!$D$5:$E$100,2,0))</f>
        <v/>
      </c>
      <c r="CX109" s="284"/>
      <c r="CY109" s="280" t="str">
        <f aca="false">IF(CX109="","",VLOOKUP(CX109,Language!$D$5:$E$100,2,0))</f>
        <v/>
      </c>
      <c r="CZ109" s="303"/>
      <c r="DA109" s="304"/>
      <c r="DB109" s="305"/>
      <c r="DC109" s="305"/>
      <c r="DD109" s="306" t="n">
        <f aca="false">COUNTIF(CV$107:CV$114,CV109)+COUNTIF(CX$107:CX$114,CV109)</f>
        <v>0</v>
      </c>
      <c r="DE109" s="306" t="n">
        <f aca="false">COUNTIF(CV$107:CV$114,CX109)+COUNTIF(CX$107:CX$114,CX109)</f>
        <v>0</v>
      </c>
      <c r="DF109" s="306"/>
      <c r="DG109" s="302" t="str">
        <f aca="false">IF(OR(CV109&lt;&gt;"",CX109&lt;&gt;""),IF(DD109&lt;&gt;1,0,COUNTIF($B$107:$B$114,CV109)+COUNTIF($D$107:$D$114,CV109))+IF(DE109&lt;&gt;1,0,COUNTIF($B$107:$B$114,CX109)+COUNTIF($D$107:$D$114,CX109)),"")</f>
        <v/>
      </c>
      <c r="DI109" s="297"/>
      <c r="DJ109" s="280" t="str">
        <f aca="false">IF(DI109="","",VLOOKUP(DI109,Language!$D$5:$E$100,2,0))</f>
        <v/>
      </c>
      <c r="DK109" s="284"/>
      <c r="DL109" s="280" t="str">
        <f aca="false">IF(DK109="","",VLOOKUP(DK109,Language!$D$5:$E$100,2,0))</f>
        <v/>
      </c>
      <c r="DM109" s="303"/>
      <c r="DN109" s="304"/>
      <c r="DO109" s="305"/>
      <c r="DP109" s="305"/>
      <c r="DQ109" s="306" t="n">
        <f aca="false">COUNTIF(DI$107:DI$114,DI109)+COUNTIF(DK$107:DK$114,DI109)</f>
        <v>0</v>
      </c>
      <c r="DR109" s="306" t="n">
        <f aca="false">COUNTIF(DI$107:DI$114,DK109)+COUNTIF(DK$107:DK$114,DK109)</f>
        <v>0</v>
      </c>
      <c r="DS109" s="306"/>
      <c r="DT109" s="302" t="str">
        <f aca="false">IF(OR(DI109&lt;&gt;"",DK109&lt;&gt;""),IF(DQ109&lt;&gt;1,0,COUNTIF($B$107:$B$114,DI109)+COUNTIF($D$107:$D$114,DI109))+IF(DR109&lt;&gt;1,0,COUNTIF($B$107:$B$114,DK109)+COUNTIF($D$107:$D$114,DK109)),"")</f>
        <v/>
      </c>
      <c r="DV109" s="297"/>
      <c r="DW109" s="280" t="str">
        <f aca="false">IF(DV109="","",VLOOKUP(DV109,Language!$D$5:$E$100,2,0))</f>
        <v/>
      </c>
      <c r="DX109" s="284"/>
      <c r="DY109" s="280" t="str">
        <f aca="false">IF(DX109="","",VLOOKUP(DX109,Language!$D$5:$E$100,2,0))</f>
        <v/>
      </c>
      <c r="DZ109" s="303"/>
      <c r="EA109" s="304"/>
      <c r="EB109" s="305"/>
      <c r="EC109" s="305"/>
      <c r="ED109" s="306" t="n">
        <f aca="false">COUNTIF(DV$107:DV$114,DV109)+COUNTIF(DX$107:DX$114,DV109)</f>
        <v>0</v>
      </c>
      <c r="EE109" s="306" t="n">
        <f aca="false">COUNTIF(DV$107:DV$114,DX109)+COUNTIF(DX$107:DX$114,DX109)</f>
        <v>0</v>
      </c>
      <c r="EF109" s="306"/>
      <c r="EG109" s="302" t="str">
        <f aca="false">IF(OR(DV109&lt;&gt;"",DX109&lt;&gt;""),IF(ED109&lt;&gt;1,0,COUNTIF($B$107:$B$114,DV109)+COUNTIF($D$107:$D$114,DV109))+IF(EE109&lt;&gt;1,0,COUNTIF($B$107:$B$114,DX109)+COUNTIF($D$107:$D$114,DX109)),"")</f>
        <v/>
      </c>
      <c r="EI109" s="297"/>
      <c r="EJ109" s="280" t="str">
        <f aca="false">IF(EI109="","",VLOOKUP(EI109,Language!$D$5:$E$100,2,0))</f>
        <v/>
      </c>
      <c r="EK109" s="284"/>
      <c r="EL109" s="280" t="str">
        <f aca="false">IF(EK109="","",VLOOKUP(EK109,Language!$D$5:$E$100,2,0))</f>
        <v/>
      </c>
      <c r="EM109" s="303"/>
      <c r="EN109" s="304"/>
      <c r="EO109" s="305"/>
      <c r="EP109" s="305"/>
      <c r="EQ109" s="306" t="n">
        <f aca="false">COUNTIF(EI$107:EI$114,EI109)+COUNTIF(EK$107:EK$114,EI109)</f>
        <v>0</v>
      </c>
      <c r="ER109" s="306" t="n">
        <f aca="false">COUNTIF(EI$107:EI$114,EK109)+COUNTIF(EK$107:EK$114,EK109)</f>
        <v>0</v>
      </c>
      <c r="ES109" s="306"/>
      <c r="ET109" s="302" t="str">
        <f aca="false">IF(OR(EI109&lt;&gt;"",EK109&lt;&gt;""),IF(EQ109&lt;&gt;1,0,COUNTIF($B$107:$B$114,EI109)+COUNTIF($D$107:$D$114,EI109))+IF(ER109&lt;&gt;1,0,COUNTIF($B$107:$B$114,EK109)+COUNTIF($D$107:$D$114,EK109)),"")</f>
        <v/>
      </c>
      <c r="EV109" s="297"/>
      <c r="EW109" s="280" t="str">
        <f aca="false">IF(EV109="","",VLOOKUP(EV109,Language!$D$5:$E$100,2,0))</f>
        <v/>
      </c>
      <c r="EX109" s="284"/>
      <c r="EY109" s="280" t="str">
        <f aca="false">IF(EX109="","",VLOOKUP(EX109,Language!$D$5:$E$100,2,0))</f>
        <v/>
      </c>
      <c r="EZ109" s="303"/>
      <c r="FA109" s="304"/>
      <c r="FB109" s="305"/>
      <c r="FC109" s="305"/>
      <c r="FD109" s="306" t="n">
        <f aca="false">COUNTIF(EV$107:EV$114,EV109)+COUNTIF(EX$107:EX$114,EV109)</f>
        <v>0</v>
      </c>
      <c r="FE109" s="306" t="n">
        <f aca="false">COUNTIF(EV$107:EV$114,EX109)+COUNTIF(EX$107:EX$114,EX109)</f>
        <v>0</v>
      </c>
      <c r="FF109" s="306"/>
      <c r="FG109" s="302" t="str">
        <f aca="false">IF(OR(EV109&lt;&gt;"",EX109&lt;&gt;""),IF(FD109&lt;&gt;1,0,COUNTIF($B$107:$B$114,EV109)+COUNTIF($D$107:$D$114,EV109))+IF(FE109&lt;&gt;1,0,COUNTIF($B$107:$B$114,EX109)+COUNTIF($D$107:$D$114,EX109)),"")</f>
        <v/>
      </c>
      <c r="FI109" s="297"/>
      <c r="FJ109" s="280" t="str">
        <f aca="false">IF(FI109="","",VLOOKUP(FI109,Language!$D$5:$E$100,2,0))</f>
        <v/>
      </c>
      <c r="FK109" s="284"/>
      <c r="FL109" s="280" t="str">
        <f aca="false">IF(FK109="","",VLOOKUP(FK109,Language!$D$5:$E$100,2,0))</f>
        <v/>
      </c>
      <c r="FM109" s="303"/>
      <c r="FN109" s="304"/>
      <c r="FO109" s="305"/>
      <c r="FP109" s="305"/>
      <c r="FQ109" s="306" t="n">
        <f aca="false">COUNTIF(FI$107:FI$114,FI109)+COUNTIF(FK$107:FK$114,FI109)</f>
        <v>0</v>
      </c>
      <c r="FR109" s="306" t="n">
        <f aca="false">COUNTIF(FI$107:FI$114,FK109)+COUNTIF(FK$107:FK$114,FK109)</f>
        <v>0</v>
      </c>
      <c r="FS109" s="306"/>
      <c r="FT109" s="302" t="str">
        <f aca="false">IF(OR(FI109&lt;&gt;"",FK109&lt;&gt;""),IF(FQ109&lt;&gt;1,0,COUNTIF($B$107:$B$114,FI109)+COUNTIF($D$107:$D$114,FI109))+IF(FR109&lt;&gt;1,0,COUNTIF($B$107:$B$114,FK109)+COUNTIF($D$107:$D$114,FK109)),"")</f>
        <v/>
      </c>
      <c r="FV109" s="297"/>
      <c r="FW109" s="280" t="str">
        <f aca="false">IF(FV109="","",VLOOKUP(FV109,Language!$D$5:$E$100,2,0))</f>
        <v/>
      </c>
      <c r="FX109" s="284"/>
      <c r="FY109" s="280" t="str">
        <f aca="false">IF(FX109="","",VLOOKUP(FX109,Language!$D$5:$E$100,2,0))</f>
        <v/>
      </c>
      <c r="FZ109" s="303"/>
      <c r="GA109" s="304"/>
      <c r="GB109" s="305"/>
      <c r="GC109" s="305"/>
      <c r="GD109" s="306" t="n">
        <f aca="false">COUNTIF(FV$107:FV$114,FV109)+COUNTIF(FX$107:FX$114,FV109)</f>
        <v>0</v>
      </c>
      <c r="GE109" s="306" t="n">
        <f aca="false">COUNTIF(FV$107:FV$114,FX109)+COUNTIF(FX$107:FX$114,FX109)</f>
        <v>0</v>
      </c>
      <c r="GF109" s="306"/>
      <c r="GG109" s="302" t="str">
        <f aca="false">IF(OR(FV109&lt;&gt;"",FX109&lt;&gt;""),IF(GD109&lt;&gt;1,0,COUNTIF($B$107:$B$114,FV109)+COUNTIF($D$107:$D$114,FV109))+IF(GE109&lt;&gt;1,0,COUNTIF($B$107:$B$114,FX109)+COUNTIF($D$107:$D$114,FX109)),"")</f>
        <v/>
      </c>
      <c r="GI109" s="297"/>
      <c r="GJ109" s="280" t="str">
        <f aca="false">IF(GI109="","",VLOOKUP(GI109,Language!$D$5:$E$100,2,0))</f>
        <v/>
      </c>
      <c r="GK109" s="284"/>
      <c r="GL109" s="280" t="str">
        <f aca="false">IF(GK109="","",VLOOKUP(GK109,Language!$D$5:$E$100,2,0))</f>
        <v/>
      </c>
      <c r="GM109" s="303"/>
      <c r="GN109" s="304"/>
      <c r="GO109" s="305"/>
      <c r="GP109" s="305"/>
      <c r="GQ109" s="306" t="n">
        <f aca="false">COUNTIF(GI$107:GI$114,GI109)+COUNTIF(GK$107:GK$114,GI109)</f>
        <v>0</v>
      </c>
      <c r="GR109" s="306" t="n">
        <f aca="false">COUNTIF(GI$107:GI$114,GK109)+COUNTIF(GK$107:GK$114,GK109)</f>
        <v>0</v>
      </c>
      <c r="GS109" s="306"/>
      <c r="GT109" s="302" t="str">
        <f aca="false">IF(OR(GI109&lt;&gt;"",GK109&lt;&gt;""),IF(GQ109&lt;&gt;1,0,COUNTIF($B$107:$B$114,GI109)+COUNTIF($D$107:$D$114,GI109))+IF(GR109&lt;&gt;1,0,COUNTIF($B$107:$B$114,GK109)+COUNTIF($D$107:$D$114,GK109)),"")</f>
        <v/>
      </c>
      <c r="GV109" s="297"/>
      <c r="GW109" s="280" t="str">
        <f aca="false">IF(GV109="","",VLOOKUP(GV109,Language!$D$5:$E$100,2,0))</f>
        <v/>
      </c>
      <c r="GX109" s="284"/>
      <c r="GY109" s="280" t="str">
        <f aca="false">IF(GX109="","",VLOOKUP(GX109,Language!$D$5:$E$100,2,0))</f>
        <v/>
      </c>
      <c r="GZ109" s="303"/>
      <c r="HA109" s="304"/>
      <c r="HB109" s="305"/>
      <c r="HC109" s="305"/>
      <c r="HD109" s="306" t="n">
        <f aca="false">COUNTIF(GV$107:GV$114,GV109)+COUNTIF(GX$107:GX$114,GV109)</f>
        <v>0</v>
      </c>
      <c r="HE109" s="306" t="n">
        <f aca="false">COUNTIF(GV$107:GV$114,GX109)+COUNTIF(GX$107:GX$114,GX109)</f>
        <v>0</v>
      </c>
      <c r="HF109" s="306"/>
      <c r="HG109" s="302" t="str">
        <f aca="false">IF(OR(GV109&lt;&gt;"",GX109&lt;&gt;""),IF(HD109&lt;&gt;1,0,COUNTIF($B$107:$B$114,GV109)+COUNTIF($D$107:$D$114,GV109))+IF(HE109&lt;&gt;1,0,COUNTIF($B$107:$B$114,GX109)+COUNTIF($D$107:$D$114,GX109)),"")</f>
        <v/>
      </c>
      <c r="HI109" s="297"/>
      <c r="HJ109" s="280" t="str">
        <f aca="false">IF(HI109="","",VLOOKUP(HI109,Language!$D$5:$E$100,2,0))</f>
        <v/>
      </c>
      <c r="HK109" s="284"/>
      <c r="HL109" s="280" t="str">
        <f aca="false">IF(HK109="","",VLOOKUP(HK109,Language!$D$5:$E$100,2,0))</f>
        <v/>
      </c>
      <c r="HM109" s="303"/>
      <c r="HN109" s="304"/>
      <c r="HO109" s="305"/>
      <c r="HP109" s="305"/>
      <c r="HQ109" s="306" t="n">
        <f aca="false">COUNTIF(HI$107:HI$114,HI109)+COUNTIF(HK$107:HK$114,HI109)</f>
        <v>0</v>
      </c>
      <c r="HR109" s="306" t="n">
        <f aca="false">COUNTIF(HI$107:HI$114,HK109)+COUNTIF(HK$107:HK$114,HK109)</f>
        <v>0</v>
      </c>
      <c r="HS109" s="306"/>
      <c r="HT109" s="302" t="str">
        <f aca="false">IF(OR(HI109&lt;&gt;"",HK109&lt;&gt;""),IF(HQ109&lt;&gt;1,0,COUNTIF($B$107:$B$114,HI109)+COUNTIF($D$107:$D$114,HI109))+IF(HR109&lt;&gt;1,0,COUNTIF($B$107:$B$114,HK109)+COUNTIF($D$107:$D$114,HK109)),"")</f>
        <v/>
      </c>
      <c r="HV109" s="297"/>
      <c r="HW109" s="280" t="str">
        <f aca="false">IF(HV109="","",VLOOKUP(HV109,Language!$D$5:$E$100,2,0))</f>
        <v/>
      </c>
      <c r="HX109" s="284"/>
      <c r="HY109" s="280" t="str">
        <f aca="false">IF(HX109="","",VLOOKUP(HX109,Language!$D$5:$E$100,2,0))</f>
        <v/>
      </c>
      <c r="HZ109" s="303"/>
      <c r="IA109" s="304"/>
      <c r="IB109" s="305"/>
      <c r="IC109" s="305"/>
      <c r="ID109" s="306" t="n">
        <f aca="false">COUNTIF(HV$107:HV$114,HV109)+COUNTIF(HX$107:HX$114,HV109)</f>
        <v>0</v>
      </c>
      <c r="IE109" s="306" t="n">
        <f aca="false">COUNTIF(HV$107:HV$114,HX109)+COUNTIF(HX$107:HX$114,HX109)</f>
        <v>0</v>
      </c>
      <c r="IF109" s="306"/>
      <c r="IG109" s="302" t="str">
        <f aca="false">IF(OR(HV109&lt;&gt;"",HX109&lt;&gt;""),IF(ID109&lt;&gt;1,0,COUNTIF($B$107:$B$114,HV109)+COUNTIF($D$107:$D$114,HV109))+IF(IE109&lt;&gt;1,0,COUNTIF($B$107:$B$114,HX109)+COUNTIF($D$107:$D$114,HX109)),"")</f>
        <v/>
      </c>
      <c r="II109" s="297"/>
      <c r="IJ109" s="280" t="str">
        <f aca="false">IF(II109="","",VLOOKUP(II109,Language!$D$5:$E$100,2,0))</f>
        <v/>
      </c>
      <c r="IK109" s="284"/>
      <c r="IL109" s="280" t="str">
        <f aca="false">IF(IK109="","",VLOOKUP(IK109,Language!$D$5:$E$100,2,0))</f>
        <v/>
      </c>
      <c r="IM109" s="303"/>
      <c r="IN109" s="304"/>
      <c r="IO109" s="305"/>
      <c r="IP109" s="305"/>
      <c r="IQ109" s="306" t="n">
        <f aca="false">COUNTIF(II$107:II$114,II109)+COUNTIF(IK$107:IK$114,II109)</f>
        <v>0</v>
      </c>
      <c r="IR109" s="306" t="n">
        <f aca="false">COUNTIF(II$107:II$114,IK109)+COUNTIF(IK$107:IK$114,IK109)</f>
        <v>0</v>
      </c>
      <c r="IS109" s="306"/>
      <c r="IT109" s="302" t="str">
        <f aca="false">IF(OR(II109&lt;&gt;"",IK109&lt;&gt;""),IF(IQ109&lt;&gt;1,0,COUNTIF($B$107:$B$114,II109)+COUNTIF($D$107:$D$114,II109))+IF(IR109&lt;&gt;1,0,COUNTIF($B$107:$B$114,IK109)+COUNTIF($D$107:$D$114,IK109)),"")</f>
        <v/>
      </c>
      <c r="IV109" s="297"/>
      <c r="IW109" s="280" t="str">
        <f aca="false">IF(IV109="","",VLOOKUP(IV109,Language!$D$5:$E$100,2,0))</f>
        <v/>
      </c>
      <c r="IX109" s="284"/>
      <c r="IY109" s="280" t="str">
        <f aca="false">IF(IX109="","",VLOOKUP(IX109,Language!$D$5:$E$100,2,0))</f>
        <v/>
      </c>
      <c r="IZ109" s="303"/>
      <c r="JA109" s="304"/>
      <c r="JB109" s="305"/>
      <c r="JC109" s="305"/>
      <c r="JD109" s="306" t="n">
        <f aca="false">COUNTIF(IV$107:IV$114,IV109)+COUNTIF(IX$107:IX$114,IV109)</f>
        <v>0</v>
      </c>
      <c r="JE109" s="306" t="n">
        <f aca="false">COUNTIF(IV$107:IV$114,IX109)+COUNTIF(IX$107:IX$114,IX109)</f>
        <v>0</v>
      </c>
      <c r="JF109" s="306"/>
      <c r="JG109" s="302" t="str">
        <f aca="false">IF(OR(IV109&lt;&gt;"",IX109&lt;&gt;""),IF(JD109&lt;&gt;1,0,COUNTIF($B$107:$B$114,IV109)+COUNTIF($D$107:$D$114,IV109))+IF(JE109&lt;&gt;1,0,COUNTIF($B$107:$B$114,IX109)+COUNTIF($D$107:$D$114,IX109)),"")</f>
        <v/>
      </c>
      <c r="JI109" s="297"/>
      <c r="JJ109" s="280" t="str">
        <f aca="false">IF(JI109="","",VLOOKUP(JI109,Language!$D$5:$E$100,2,0))</f>
        <v/>
      </c>
      <c r="JK109" s="284"/>
      <c r="JL109" s="280" t="str">
        <f aca="false">IF(JK109="","",VLOOKUP(JK109,Language!$D$5:$E$100,2,0))</f>
        <v/>
      </c>
      <c r="JM109" s="303"/>
      <c r="JN109" s="304"/>
      <c r="JO109" s="305"/>
      <c r="JP109" s="305"/>
      <c r="JQ109" s="306" t="n">
        <f aca="false">COUNTIF(JI$107:JI$114,JI109)+COUNTIF(JK$107:JK$114,JI109)</f>
        <v>0</v>
      </c>
      <c r="JR109" s="306" t="n">
        <f aca="false">COUNTIF(JI$107:JI$114,JK109)+COUNTIF(JK$107:JK$114,JK109)</f>
        <v>0</v>
      </c>
      <c r="JS109" s="306"/>
      <c r="JT109" s="302" t="str">
        <f aca="false">IF(OR(JI109&lt;&gt;"",JK109&lt;&gt;""),IF(JQ109&lt;&gt;1,0,COUNTIF($B$107:$B$114,JI109)+COUNTIF($D$107:$D$114,JI109))+IF(JR109&lt;&gt;1,0,COUNTIF($B$107:$B$114,JK109)+COUNTIF($D$107:$D$114,JK109)),"")</f>
        <v/>
      </c>
      <c r="JV109" s="297"/>
      <c r="JW109" s="280" t="str">
        <f aca="false">IF(JV109="","",VLOOKUP(JV109,Language!$D$5:$E$100,2,0))</f>
        <v/>
      </c>
      <c r="JX109" s="284"/>
      <c r="JY109" s="280" t="str">
        <f aca="false">IF(JX109="","",VLOOKUP(JX109,Language!$D$5:$E$100,2,0))</f>
        <v/>
      </c>
      <c r="JZ109" s="303"/>
      <c r="KA109" s="304"/>
      <c r="KB109" s="305"/>
      <c r="KC109" s="305"/>
      <c r="KD109" s="306" t="n">
        <f aca="false">COUNTIF(JV$107:JV$114,JV109)+COUNTIF(JX$107:JX$114,JV109)</f>
        <v>0</v>
      </c>
      <c r="KE109" s="306" t="n">
        <f aca="false">COUNTIF(JV$107:JV$114,JX109)+COUNTIF(JX$107:JX$114,JX109)</f>
        <v>0</v>
      </c>
      <c r="KF109" s="306"/>
      <c r="KG109" s="302" t="str">
        <f aca="false">IF(OR(JV109&lt;&gt;"",JX109&lt;&gt;""),IF(KD109&lt;&gt;1,0,COUNTIF($B$107:$B$114,JV109)+COUNTIF($D$107:$D$114,JV109))+IF(KE109&lt;&gt;1,0,COUNTIF($B$107:$B$114,JX109)+COUNTIF($D$107:$D$114,JX109)),"")</f>
        <v/>
      </c>
      <c r="KI109" s="297"/>
      <c r="KJ109" s="280" t="str">
        <f aca="false">IF(KI109="","",VLOOKUP(KI109,Language!$D$5:$E$100,2,0))</f>
        <v/>
      </c>
      <c r="KK109" s="284"/>
      <c r="KL109" s="280" t="str">
        <f aca="false">IF(KK109="","",VLOOKUP(KK109,Language!$D$5:$E$100,2,0))</f>
        <v/>
      </c>
      <c r="KM109" s="303"/>
      <c r="KN109" s="304"/>
      <c r="KO109" s="305"/>
      <c r="KP109" s="305"/>
      <c r="KQ109" s="306" t="n">
        <f aca="false">COUNTIF(KI$107:KI$114,KI109)+COUNTIF(KK$107:KK$114,KI109)</f>
        <v>0</v>
      </c>
      <c r="KR109" s="306" t="n">
        <f aca="false">COUNTIF(KI$107:KI$114,KK109)+COUNTIF(KK$107:KK$114,KK109)</f>
        <v>0</v>
      </c>
      <c r="KS109" s="306"/>
      <c r="KT109" s="302" t="str">
        <f aca="false">IF(OR(KI109&lt;&gt;"",KK109&lt;&gt;""),IF(KQ109&lt;&gt;1,0,COUNTIF($B$107:$B$114,KI109)+COUNTIF($D$107:$D$114,KI109))+IF(KR109&lt;&gt;1,0,COUNTIF($B$107:$B$114,KK109)+COUNTIF($D$107:$D$114,KK109)),"")</f>
        <v/>
      </c>
      <c r="KV109" s="297"/>
      <c r="KW109" s="280" t="str">
        <f aca="false">IF(KV109="","",VLOOKUP(KV109,Language!$D$5:$E$100,2,0))</f>
        <v/>
      </c>
      <c r="KX109" s="284"/>
      <c r="KY109" s="280" t="str">
        <f aca="false">IF(KX109="","",VLOOKUP(KX109,Language!$D$5:$E$100,2,0))</f>
        <v/>
      </c>
      <c r="KZ109" s="303"/>
      <c r="LA109" s="304"/>
      <c r="LB109" s="305"/>
      <c r="LC109" s="305"/>
      <c r="LD109" s="306" t="n">
        <f aca="false">COUNTIF(KV$107:KV$114,KV109)+COUNTIF(KX$107:KX$114,KV109)</f>
        <v>0</v>
      </c>
      <c r="LE109" s="306" t="n">
        <f aca="false">COUNTIF(KV$107:KV$114,KX109)+COUNTIF(KX$107:KX$114,KX109)</f>
        <v>0</v>
      </c>
      <c r="LF109" s="306"/>
      <c r="LG109" s="302" t="str">
        <f aca="false">IF(OR(KV109&lt;&gt;"",KX109&lt;&gt;""),IF(LD109&lt;&gt;1,0,COUNTIF($B$107:$B$114,KV109)+COUNTIF($D$107:$D$114,KV109))+IF(LE109&lt;&gt;1,0,COUNTIF($B$107:$B$114,KX109)+COUNTIF($D$107:$D$114,KX109)),"")</f>
        <v/>
      </c>
      <c r="LI109" s="297"/>
      <c r="LJ109" s="280" t="str">
        <f aca="false">IF(LI109="","",VLOOKUP(LI109,Language!$D$5:$E$100,2,0))</f>
        <v/>
      </c>
      <c r="LK109" s="284"/>
      <c r="LL109" s="280" t="str">
        <f aca="false">IF(LK109="","",VLOOKUP(LK109,Language!$D$5:$E$100,2,0))</f>
        <v/>
      </c>
      <c r="LM109" s="303"/>
      <c r="LN109" s="304"/>
      <c r="LO109" s="305"/>
      <c r="LP109" s="305"/>
      <c r="LQ109" s="306" t="n">
        <f aca="false">COUNTIF(LI$107:LI$114,LI109)+COUNTIF(LK$107:LK$114,LI109)</f>
        <v>0</v>
      </c>
      <c r="LR109" s="306" t="n">
        <f aca="false">COUNTIF(LI$107:LI$114,LK109)+COUNTIF(LK$107:LK$114,LK109)</f>
        <v>0</v>
      </c>
      <c r="LS109" s="306"/>
      <c r="LT109" s="302" t="str">
        <f aca="false">IF(OR(LI109&lt;&gt;"",LK109&lt;&gt;""),IF(LQ109&lt;&gt;1,0,COUNTIF($B$107:$B$114,LI109)+COUNTIF($D$107:$D$114,LI109))+IF(LR109&lt;&gt;1,0,COUNTIF($B$107:$B$114,LK109)+COUNTIF($D$107:$D$114,LK109)),"")</f>
        <v/>
      </c>
      <c r="LV109" s="297"/>
      <c r="LW109" s="280" t="str">
        <f aca="false">IF(LV109="","",VLOOKUP(LV109,Language!$D$5:$E$100,2,0))</f>
        <v/>
      </c>
      <c r="LX109" s="284"/>
      <c r="LY109" s="280" t="str">
        <f aca="false">IF(LX109="","",VLOOKUP(LX109,Language!$D$5:$E$100,2,0))</f>
        <v/>
      </c>
      <c r="LZ109" s="303"/>
      <c r="MA109" s="304"/>
      <c r="MB109" s="305"/>
      <c r="MC109" s="305"/>
      <c r="MD109" s="306" t="n">
        <f aca="false">COUNTIF(LV$107:LV$114,LV109)+COUNTIF(LX$107:LX$114,LV109)</f>
        <v>0</v>
      </c>
      <c r="ME109" s="306" t="n">
        <f aca="false">COUNTIF(LV$107:LV$114,LX109)+COUNTIF(LX$107:LX$114,LX109)</f>
        <v>0</v>
      </c>
      <c r="MF109" s="306"/>
      <c r="MG109" s="302" t="str">
        <f aca="false">IF(OR(LV109&lt;&gt;"",LX109&lt;&gt;""),IF(MD109&lt;&gt;1,0,COUNTIF($B$107:$B$114,LV109)+COUNTIF($D$107:$D$114,LV109))+IF(ME109&lt;&gt;1,0,COUNTIF($B$107:$B$114,LX109)+COUNTIF($D$107:$D$114,LX109)),"")</f>
        <v/>
      </c>
    </row>
    <row r="110" s="135" customFormat="true" ht="15.75" hidden="false" customHeight="false" outlineLevel="0" collapsed="false">
      <c r="A110" s="252"/>
      <c r="B110" s="295" t="n">
        <f aca="false">IF(C110="","",INDEX(Groups!$C$7:$C$65,MATCH(C110,Groups!$D$7:$D$65,0)))</f>
        <v>16</v>
      </c>
      <c r="C110" s="280" t="str">
        <f aca="false">'World Cup'!$K$60</f>
        <v>USA</v>
      </c>
      <c r="D110" s="296" t="n">
        <f aca="false">IF(E110="","",INDEX(Groups!$C$7:$C$65,MATCH(E110,Groups!$D$7:$D$65,0)))</f>
        <v>9</v>
      </c>
      <c r="E110" s="280" t="str">
        <f aca="false">'World Cup'!$L$60</f>
        <v>Belgium</v>
      </c>
      <c r="F110" s="282" t="n">
        <f aca="false">IF(AND('World Cup'!$K$61&lt;&gt;"",'World Cup'!$L$61&lt;&gt;""),'World Cup'!$K$61+IF(AND('World Cup'!$K$63&lt;&gt;"",'World Cup'!$L$63&lt;&gt;"",'World Cup'!$K$61='World Cup'!$L$61),'World Cup'!$K$63,0),"")</f>
        <v>1</v>
      </c>
      <c r="G110" s="283" t="n">
        <f aca="false">IF(AND('World Cup'!$K$61&lt;&gt;"",'World Cup'!$L$61&lt;&gt;""),'World Cup'!$L$61+IF(AND('World Cup'!$K$63&lt;&gt;"",'World Cup'!$L$63&lt;&gt;"",'World Cup'!$K$61='World Cup'!$L$61),'World Cup'!$L$63,0),"")</f>
        <v>2</v>
      </c>
      <c r="I110" s="297"/>
      <c r="J110" s="280" t="str">
        <f aca="false">IF(I110="","",VLOOKUP(I110,Language!$D$5:$E$100,2,0))</f>
        <v/>
      </c>
      <c r="K110" s="284"/>
      <c r="L110" s="280" t="str">
        <f aca="false">IF(K110="","",VLOOKUP(K110,Language!$D$5:$E$100,2,0))</f>
        <v/>
      </c>
      <c r="M110" s="303"/>
      <c r="N110" s="304"/>
      <c r="O110" s="305"/>
      <c r="P110" s="305"/>
      <c r="Q110" s="306" t="n">
        <f aca="false">COUNTIF(I$107:I$114,I110)+COUNTIF(K$107:K$114,I110)</f>
        <v>0</v>
      </c>
      <c r="R110" s="306" t="n">
        <f aca="false">COUNTIF(I$107:I$114,K110)+COUNTIF(K$107:K$114,K110)</f>
        <v>0</v>
      </c>
      <c r="S110" s="306"/>
      <c r="T110" s="302" t="str">
        <f aca="false">IF(OR(I110&lt;&gt;"",K110&lt;&gt;""),IF(Q110&lt;&gt;1,0,COUNTIF($B$107:$B$114,I110)+COUNTIF($D$107:$D$114,I110))+IF(R110&lt;&gt;1,0,COUNTIF($B$107:$B$114,K110)+COUNTIF($D$107:$D$114,K110)),"")</f>
        <v/>
      </c>
      <c r="V110" s="297"/>
      <c r="W110" s="280" t="str">
        <f aca="false">IF(V110="","",VLOOKUP(V110,Language!$D$5:$E$100,2,0))</f>
        <v/>
      </c>
      <c r="X110" s="284"/>
      <c r="Y110" s="280" t="str">
        <f aca="false">IF(X110="","",VLOOKUP(X110,Language!$D$5:$E$100,2,0))</f>
        <v/>
      </c>
      <c r="Z110" s="303"/>
      <c r="AA110" s="304"/>
      <c r="AB110" s="305"/>
      <c r="AC110" s="305"/>
      <c r="AD110" s="306" t="n">
        <f aca="false">COUNTIF(V$107:V$114,V110)+COUNTIF(X$107:X$114,V110)</f>
        <v>0</v>
      </c>
      <c r="AE110" s="306" t="n">
        <f aca="false">COUNTIF(V$107:V$114,X110)+COUNTIF(X$107:X$114,X110)</f>
        <v>0</v>
      </c>
      <c r="AF110" s="306"/>
      <c r="AG110" s="302" t="str">
        <f aca="false">IF(OR(V110&lt;&gt;"",X110&lt;&gt;""),IF(AD110&lt;&gt;1,0,COUNTIF($B$107:$B$114,V110)+COUNTIF($D$107:$D$114,V110))+IF(AE110&lt;&gt;1,0,COUNTIF($B$107:$B$114,X110)+COUNTIF($D$107:$D$114,X110)),"")</f>
        <v/>
      </c>
      <c r="AI110" s="297"/>
      <c r="AJ110" s="280" t="str">
        <f aca="false">IF(AI110="","",VLOOKUP(AI110,Language!$D$5:$E$100,2,0))</f>
        <v/>
      </c>
      <c r="AK110" s="284"/>
      <c r="AL110" s="280" t="str">
        <f aca="false">IF(AK110="","",VLOOKUP(AK110,Language!$D$5:$E$100,2,0))</f>
        <v/>
      </c>
      <c r="AM110" s="303"/>
      <c r="AN110" s="304"/>
      <c r="AO110" s="305"/>
      <c r="AP110" s="305"/>
      <c r="AQ110" s="306" t="n">
        <f aca="false">COUNTIF(AI$107:AI$114,AI110)+COUNTIF(AK$107:AK$114,AI110)</f>
        <v>0</v>
      </c>
      <c r="AR110" s="306" t="n">
        <f aca="false">COUNTIF(AI$107:AI$114,AK110)+COUNTIF(AK$107:AK$114,AK110)</f>
        <v>0</v>
      </c>
      <c r="AS110" s="306"/>
      <c r="AT110" s="302" t="str">
        <f aca="false">IF(OR(AI110&lt;&gt;"",AK110&lt;&gt;""),IF(AQ110&lt;&gt;1,0,COUNTIF($B$107:$B$114,AI110)+COUNTIF($D$107:$D$114,AI110))+IF(AR110&lt;&gt;1,0,COUNTIF($B$107:$B$114,AK110)+COUNTIF($D$107:$D$114,AK110)),"")</f>
        <v/>
      </c>
      <c r="AV110" s="297"/>
      <c r="AW110" s="280" t="str">
        <f aca="false">IF(AV110="","",VLOOKUP(AV110,Language!$D$5:$E$100,2,0))</f>
        <v/>
      </c>
      <c r="AX110" s="284"/>
      <c r="AY110" s="280" t="str">
        <f aca="false">IF(AX110="","",VLOOKUP(AX110,Language!$D$5:$E$100,2,0))</f>
        <v/>
      </c>
      <c r="AZ110" s="303"/>
      <c r="BA110" s="304"/>
      <c r="BB110" s="305"/>
      <c r="BC110" s="305"/>
      <c r="BD110" s="306" t="n">
        <f aca="false">COUNTIF(AV$107:AV$114,AV110)+COUNTIF(AX$107:AX$114,AV110)</f>
        <v>0</v>
      </c>
      <c r="BE110" s="306" t="n">
        <f aca="false">COUNTIF(AV$107:AV$114,AX110)+COUNTIF(AX$107:AX$114,AX110)</f>
        <v>0</v>
      </c>
      <c r="BF110" s="306"/>
      <c r="BG110" s="302" t="str">
        <f aca="false">IF(OR(AV110&lt;&gt;"",AX110&lt;&gt;""),IF(BD110&lt;&gt;1,0,COUNTIF($B$107:$B$114,AV110)+COUNTIF($D$107:$D$114,AV110))+IF(BE110&lt;&gt;1,0,COUNTIF($B$107:$B$114,AX110)+COUNTIF($D$107:$D$114,AX110)),"")</f>
        <v/>
      </c>
      <c r="BI110" s="297"/>
      <c r="BJ110" s="280" t="str">
        <f aca="false">IF(BI110="","",VLOOKUP(BI110,Language!$D$5:$E$100,2,0))</f>
        <v/>
      </c>
      <c r="BK110" s="284"/>
      <c r="BL110" s="280" t="str">
        <f aca="false">IF(BK110="","",VLOOKUP(BK110,Language!$D$5:$E$100,2,0))</f>
        <v/>
      </c>
      <c r="BM110" s="303"/>
      <c r="BN110" s="304"/>
      <c r="BO110" s="305"/>
      <c r="BP110" s="305"/>
      <c r="BQ110" s="306" t="n">
        <f aca="false">COUNTIF(BI$107:BI$114,BI110)+COUNTIF(BK$107:BK$114,BI110)</f>
        <v>0</v>
      </c>
      <c r="BR110" s="306" t="n">
        <f aca="false">COUNTIF(BI$107:BI$114,BK110)+COUNTIF(BK$107:BK$114,BK110)</f>
        <v>0</v>
      </c>
      <c r="BS110" s="306"/>
      <c r="BT110" s="302" t="str">
        <f aca="false">IF(OR(BI110&lt;&gt;"",BK110&lt;&gt;""),IF(BQ110&lt;&gt;1,0,COUNTIF($B$107:$B$114,BI110)+COUNTIF($D$107:$D$114,BI110))+IF(BR110&lt;&gt;1,0,COUNTIF($B$107:$B$114,BK110)+COUNTIF($D$107:$D$114,BK110)),"")</f>
        <v/>
      </c>
      <c r="BV110" s="297"/>
      <c r="BW110" s="280" t="str">
        <f aca="false">IF(BV110="","",VLOOKUP(BV110,Language!$D$5:$E$100,2,0))</f>
        <v/>
      </c>
      <c r="BX110" s="284"/>
      <c r="BY110" s="280" t="str">
        <f aca="false">IF(BX110="","",VLOOKUP(BX110,Language!$D$5:$E$100,2,0))</f>
        <v/>
      </c>
      <c r="BZ110" s="303"/>
      <c r="CA110" s="304"/>
      <c r="CB110" s="305"/>
      <c r="CC110" s="305"/>
      <c r="CD110" s="306" t="n">
        <f aca="false">COUNTIF(BV$107:BV$114,BV110)+COUNTIF(BX$107:BX$114,BV110)</f>
        <v>0</v>
      </c>
      <c r="CE110" s="306" t="n">
        <f aca="false">COUNTIF(BV$107:BV$114,BX110)+COUNTIF(BX$107:BX$114,BX110)</f>
        <v>0</v>
      </c>
      <c r="CF110" s="306"/>
      <c r="CG110" s="302" t="str">
        <f aca="false">IF(OR(BV110&lt;&gt;"",BX110&lt;&gt;""),IF(CD110&lt;&gt;1,0,COUNTIF($B$107:$B$114,BV110)+COUNTIF($D$107:$D$114,BV110))+IF(CE110&lt;&gt;1,0,COUNTIF($B$107:$B$114,BX110)+COUNTIF($D$107:$D$114,BX110)),"")</f>
        <v/>
      </c>
      <c r="CI110" s="297"/>
      <c r="CJ110" s="280" t="str">
        <f aca="false">IF(CI110="","",VLOOKUP(CI110,Language!$D$5:$E$100,2,0))</f>
        <v/>
      </c>
      <c r="CK110" s="284"/>
      <c r="CL110" s="280" t="str">
        <f aca="false">IF(CK110="","",VLOOKUP(CK110,Language!$D$5:$E$100,2,0))</f>
        <v/>
      </c>
      <c r="CM110" s="303"/>
      <c r="CN110" s="304"/>
      <c r="CO110" s="305"/>
      <c r="CP110" s="305"/>
      <c r="CQ110" s="306" t="n">
        <f aca="false">COUNTIF(CI$107:CI$114,CI110)+COUNTIF(CK$107:CK$114,CI110)</f>
        <v>0</v>
      </c>
      <c r="CR110" s="306" t="n">
        <f aca="false">COUNTIF(CI$107:CI$114,CK110)+COUNTIF(CK$107:CK$114,CK110)</f>
        <v>0</v>
      </c>
      <c r="CS110" s="306"/>
      <c r="CT110" s="302" t="str">
        <f aca="false">IF(OR(CI110&lt;&gt;"",CK110&lt;&gt;""),IF(CQ110&lt;&gt;1,0,COUNTIF($B$107:$B$114,CI110)+COUNTIF($D$107:$D$114,CI110))+IF(CR110&lt;&gt;1,0,COUNTIF($B$107:$B$114,CK110)+COUNTIF($D$107:$D$114,CK110)),"")</f>
        <v/>
      </c>
      <c r="CV110" s="297"/>
      <c r="CW110" s="280" t="str">
        <f aca="false">IF(CV110="","",VLOOKUP(CV110,Language!$D$5:$E$100,2,0))</f>
        <v/>
      </c>
      <c r="CX110" s="284"/>
      <c r="CY110" s="280" t="str">
        <f aca="false">IF(CX110="","",VLOOKUP(CX110,Language!$D$5:$E$100,2,0))</f>
        <v/>
      </c>
      <c r="CZ110" s="303"/>
      <c r="DA110" s="304"/>
      <c r="DB110" s="305"/>
      <c r="DC110" s="305"/>
      <c r="DD110" s="306" t="n">
        <f aca="false">COUNTIF(CV$107:CV$114,CV110)+COUNTIF(CX$107:CX$114,CV110)</f>
        <v>0</v>
      </c>
      <c r="DE110" s="306" t="n">
        <f aca="false">COUNTIF(CV$107:CV$114,CX110)+COUNTIF(CX$107:CX$114,CX110)</f>
        <v>0</v>
      </c>
      <c r="DF110" s="306"/>
      <c r="DG110" s="302" t="str">
        <f aca="false">IF(OR(CV110&lt;&gt;"",CX110&lt;&gt;""),IF(DD110&lt;&gt;1,0,COUNTIF($B$107:$B$114,CV110)+COUNTIF($D$107:$D$114,CV110))+IF(DE110&lt;&gt;1,0,COUNTIF($B$107:$B$114,CX110)+COUNTIF($D$107:$D$114,CX110)),"")</f>
        <v/>
      </c>
      <c r="DI110" s="297"/>
      <c r="DJ110" s="280" t="str">
        <f aca="false">IF(DI110="","",VLOOKUP(DI110,Language!$D$5:$E$100,2,0))</f>
        <v/>
      </c>
      <c r="DK110" s="284"/>
      <c r="DL110" s="280" t="str">
        <f aca="false">IF(DK110="","",VLOOKUP(DK110,Language!$D$5:$E$100,2,0))</f>
        <v/>
      </c>
      <c r="DM110" s="303"/>
      <c r="DN110" s="304"/>
      <c r="DO110" s="305"/>
      <c r="DP110" s="305"/>
      <c r="DQ110" s="306" t="n">
        <f aca="false">COUNTIF(DI$107:DI$114,DI110)+COUNTIF(DK$107:DK$114,DI110)</f>
        <v>0</v>
      </c>
      <c r="DR110" s="306" t="n">
        <f aca="false">COUNTIF(DI$107:DI$114,DK110)+COUNTIF(DK$107:DK$114,DK110)</f>
        <v>0</v>
      </c>
      <c r="DS110" s="306"/>
      <c r="DT110" s="302" t="str">
        <f aca="false">IF(OR(DI110&lt;&gt;"",DK110&lt;&gt;""),IF(DQ110&lt;&gt;1,0,COUNTIF($B$107:$B$114,DI110)+COUNTIF($D$107:$D$114,DI110))+IF(DR110&lt;&gt;1,0,COUNTIF($B$107:$B$114,DK110)+COUNTIF($D$107:$D$114,DK110)),"")</f>
        <v/>
      </c>
      <c r="DV110" s="297"/>
      <c r="DW110" s="280" t="str">
        <f aca="false">IF(DV110="","",VLOOKUP(DV110,Language!$D$5:$E$100,2,0))</f>
        <v/>
      </c>
      <c r="DX110" s="284"/>
      <c r="DY110" s="280" t="str">
        <f aca="false">IF(DX110="","",VLOOKUP(DX110,Language!$D$5:$E$100,2,0))</f>
        <v/>
      </c>
      <c r="DZ110" s="303"/>
      <c r="EA110" s="304"/>
      <c r="EB110" s="305"/>
      <c r="EC110" s="305"/>
      <c r="ED110" s="306" t="n">
        <f aca="false">COUNTIF(DV$107:DV$114,DV110)+COUNTIF(DX$107:DX$114,DV110)</f>
        <v>0</v>
      </c>
      <c r="EE110" s="306" t="n">
        <f aca="false">COUNTIF(DV$107:DV$114,DX110)+COUNTIF(DX$107:DX$114,DX110)</f>
        <v>0</v>
      </c>
      <c r="EF110" s="306"/>
      <c r="EG110" s="302" t="str">
        <f aca="false">IF(OR(DV110&lt;&gt;"",DX110&lt;&gt;""),IF(ED110&lt;&gt;1,0,COUNTIF($B$107:$B$114,DV110)+COUNTIF($D$107:$D$114,DV110))+IF(EE110&lt;&gt;1,0,COUNTIF($B$107:$B$114,DX110)+COUNTIF($D$107:$D$114,DX110)),"")</f>
        <v/>
      </c>
      <c r="EI110" s="297"/>
      <c r="EJ110" s="280" t="str">
        <f aca="false">IF(EI110="","",VLOOKUP(EI110,Language!$D$5:$E$100,2,0))</f>
        <v/>
      </c>
      <c r="EK110" s="284"/>
      <c r="EL110" s="280" t="str">
        <f aca="false">IF(EK110="","",VLOOKUP(EK110,Language!$D$5:$E$100,2,0))</f>
        <v/>
      </c>
      <c r="EM110" s="303"/>
      <c r="EN110" s="304"/>
      <c r="EO110" s="305"/>
      <c r="EP110" s="305"/>
      <c r="EQ110" s="306" t="n">
        <f aca="false">COUNTIF(EI$107:EI$114,EI110)+COUNTIF(EK$107:EK$114,EI110)</f>
        <v>0</v>
      </c>
      <c r="ER110" s="306" t="n">
        <f aca="false">COUNTIF(EI$107:EI$114,EK110)+COUNTIF(EK$107:EK$114,EK110)</f>
        <v>0</v>
      </c>
      <c r="ES110" s="306"/>
      <c r="ET110" s="302" t="str">
        <f aca="false">IF(OR(EI110&lt;&gt;"",EK110&lt;&gt;""),IF(EQ110&lt;&gt;1,0,COUNTIF($B$107:$B$114,EI110)+COUNTIF($D$107:$D$114,EI110))+IF(ER110&lt;&gt;1,0,COUNTIF($B$107:$B$114,EK110)+COUNTIF($D$107:$D$114,EK110)),"")</f>
        <v/>
      </c>
      <c r="EV110" s="297"/>
      <c r="EW110" s="280" t="str">
        <f aca="false">IF(EV110="","",VLOOKUP(EV110,Language!$D$5:$E$100,2,0))</f>
        <v/>
      </c>
      <c r="EX110" s="284"/>
      <c r="EY110" s="280" t="str">
        <f aca="false">IF(EX110="","",VLOOKUP(EX110,Language!$D$5:$E$100,2,0))</f>
        <v/>
      </c>
      <c r="EZ110" s="303"/>
      <c r="FA110" s="304"/>
      <c r="FB110" s="305"/>
      <c r="FC110" s="305"/>
      <c r="FD110" s="306" t="n">
        <f aca="false">COUNTIF(EV$107:EV$114,EV110)+COUNTIF(EX$107:EX$114,EV110)</f>
        <v>0</v>
      </c>
      <c r="FE110" s="306" t="n">
        <f aca="false">COUNTIF(EV$107:EV$114,EX110)+COUNTIF(EX$107:EX$114,EX110)</f>
        <v>0</v>
      </c>
      <c r="FF110" s="306"/>
      <c r="FG110" s="302" t="str">
        <f aca="false">IF(OR(EV110&lt;&gt;"",EX110&lt;&gt;""),IF(FD110&lt;&gt;1,0,COUNTIF($B$107:$B$114,EV110)+COUNTIF($D$107:$D$114,EV110))+IF(FE110&lt;&gt;1,0,COUNTIF($B$107:$B$114,EX110)+COUNTIF($D$107:$D$114,EX110)),"")</f>
        <v/>
      </c>
      <c r="FI110" s="297"/>
      <c r="FJ110" s="280" t="str">
        <f aca="false">IF(FI110="","",VLOOKUP(FI110,Language!$D$5:$E$100,2,0))</f>
        <v/>
      </c>
      <c r="FK110" s="284"/>
      <c r="FL110" s="280" t="str">
        <f aca="false">IF(FK110="","",VLOOKUP(FK110,Language!$D$5:$E$100,2,0))</f>
        <v/>
      </c>
      <c r="FM110" s="303"/>
      <c r="FN110" s="304"/>
      <c r="FO110" s="305"/>
      <c r="FP110" s="305"/>
      <c r="FQ110" s="306" t="n">
        <f aca="false">COUNTIF(FI$107:FI$114,FI110)+COUNTIF(FK$107:FK$114,FI110)</f>
        <v>0</v>
      </c>
      <c r="FR110" s="306" t="n">
        <f aca="false">COUNTIF(FI$107:FI$114,FK110)+COUNTIF(FK$107:FK$114,FK110)</f>
        <v>0</v>
      </c>
      <c r="FS110" s="306"/>
      <c r="FT110" s="302" t="str">
        <f aca="false">IF(OR(FI110&lt;&gt;"",FK110&lt;&gt;""),IF(FQ110&lt;&gt;1,0,COUNTIF($B$107:$B$114,FI110)+COUNTIF($D$107:$D$114,FI110))+IF(FR110&lt;&gt;1,0,COUNTIF($B$107:$B$114,FK110)+COUNTIF($D$107:$D$114,FK110)),"")</f>
        <v/>
      </c>
      <c r="FV110" s="297"/>
      <c r="FW110" s="280" t="str">
        <f aca="false">IF(FV110="","",VLOOKUP(FV110,Language!$D$5:$E$100,2,0))</f>
        <v/>
      </c>
      <c r="FX110" s="284"/>
      <c r="FY110" s="280" t="str">
        <f aca="false">IF(FX110="","",VLOOKUP(FX110,Language!$D$5:$E$100,2,0))</f>
        <v/>
      </c>
      <c r="FZ110" s="303"/>
      <c r="GA110" s="304"/>
      <c r="GB110" s="305"/>
      <c r="GC110" s="305"/>
      <c r="GD110" s="306" t="n">
        <f aca="false">COUNTIF(FV$107:FV$114,FV110)+COUNTIF(FX$107:FX$114,FV110)</f>
        <v>0</v>
      </c>
      <c r="GE110" s="306" t="n">
        <f aca="false">COUNTIF(FV$107:FV$114,FX110)+COUNTIF(FX$107:FX$114,FX110)</f>
        <v>0</v>
      </c>
      <c r="GF110" s="306"/>
      <c r="GG110" s="302" t="str">
        <f aca="false">IF(OR(FV110&lt;&gt;"",FX110&lt;&gt;""),IF(GD110&lt;&gt;1,0,COUNTIF($B$107:$B$114,FV110)+COUNTIF($D$107:$D$114,FV110))+IF(GE110&lt;&gt;1,0,COUNTIF($B$107:$B$114,FX110)+COUNTIF($D$107:$D$114,FX110)),"")</f>
        <v/>
      </c>
      <c r="GI110" s="297"/>
      <c r="GJ110" s="280" t="str">
        <f aca="false">IF(GI110="","",VLOOKUP(GI110,Language!$D$5:$E$100,2,0))</f>
        <v/>
      </c>
      <c r="GK110" s="284"/>
      <c r="GL110" s="280" t="str">
        <f aca="false">IF(GK110="","",VLOOKUP(GK110,Language!$D$5:$E$100,2,0))</f>
        <v/>
      </c>
      <c r="GM110" s="303"/>
      <c r="GN110" s="304"/>
      <c r="GO110" s="305"/>
      <c r="GP110" s="305"/>
      <c r="GQ110" s="306" t="n">
        <f aca="false">COUNTIF(GI$107:GI$114,GI110)+COUNTIF(GK$107:GK$114,GI110)</f>
        <v>0</v>
      </c>
      <c r="GR110" s="306" t="n">
        <f aca="false">COUNTIF(GI$107:GI$114,GK110)+COUNTIF(GK$107:GK$114,GK110)</f>
        <v>0</v>
      </c>
      <c r="GS110" s="306"/>
      <c r="GT110" s="302" t="str">
        <f aca="false">IF(OR(GI110&lt;&gt;"",GK110&lt;&gt;""),IF(GQ110&lt;&gt;1,0,COUNTIF($B$107:$B$114,GI110)+COUNTIF($D$107:$D$114,GI110))+IF(GR110&lt;&gt;1,0,COUNTIF($B$107:$B$114,GK110)+COUNTIF($D$107:$D$114,GK110)),"")</f>
        <v/>
      </c>
      <c r="GV110" s="297"/>
      <c r="GW110" s="280" t="str">
        <f aca="false">IF(GV110="","",VLOOKUP(GV110,Language!$D$5:$E$100,2,0))</f>
        <v/>
      </c>
      <c r="GX110" s="284"/>
      <c r="GY110" s="280" t="str">
        <f aca="false">IF(GX110="","",VLOOKUP(GX110,Language!$D$5:$E$100,2,0))</f>
        <v/>
      </c>
      <c r="GZ110" s="303"/>
      <c r="HA110" s="304"/>
      <c r="HB110" s="305"/>
      <c r="HC110" s="305"/>
      <c r="HD110" s="306" t="n">
        <f aca="false">COUNTIF(GV$107:GV$114,GV110)+COUNTIF(GX$107:GX$114,GV110)</f>
        <v>0</v>
      </c>
      <c r="HE110" s="306" t="n">
        <f aca="false">COUNTIF(GV$107:GV$114,GX110)+COUNTIF(GX$107:GX$114,GX110)</f>
        <v>0</v>
      </c>
      <c r="HF110" s="306"/>
      <c r="HG110" s="302" t="str">
        <f aca="false">IF(OR(GV110&lt;&gt;"",GX110&lt;&gt;""),IF(HD110&lt;&gt;1,0,COUNTIF($B$107:$B$114,GV110)+COUNTIF($D$107:$D$114,GV110))+IF(HE110&lt;&gt;1,0,COUNTIF($B$107:$B$114,GX110)+COUNTIF($D$107:$D$114,GX110)),"")</f>
        <v/>
      </c>
      <c r="HI110" s="297"/>
      <c r="HJ110" s="280" t="str">
        <f aca="false">IF(HI110="","",VLOOKUP(HI110,Language!$D$5:$E$100,2,0))</f>
        <v/>
      </c>
      <c r="HK110" s="284"/>
      <c r="HL110" s="280" t="str">
        <f aca="false">IF(HK110="","",VLOOKUP(HK110,Language!$D$5:$E$100,2,0))</f>
        <v/>
      </c>
      <c r="HM110" s="303"/>
      <c r="HN110" s="304"/>
      <c r="HO110" s="305"/>
      <c r="HP110" s="305"/>
      <c r="HQ110" s="306" t="n">
        <f aca="false">COUNTIF(HI$107:HI$114,HI110)+COUNTIF(HK$107:HK$114,HI110)</f>
        <v>0</v>
      </c>
      <c r="HR110" s="306" t="n">
        <f aca="false">COUNTIF(HI$107:HI$114,HK110)+COUNTIF(HK$107:HK$114,HK110)</f>
        <v>0</v>
      </c>
      <c r="HS110" s="306"/>
      <c r="HT110" s="302" t="str">
        <f aca="false">IF(OR(HI110&lt;&gt;"",HK110&lt;&gt;""),IF(HQ110&lt;&gt;1,0,COUNTIF($B$107:$B$114,HI110)+COUNTIF($D$107:$D$114,HI110))+IF(HR110&lt;&gt;1,0,COUNTIF($B$107:$B$114,HK110)+COUNTIF($D$107:$D$114,HK110)),"")</f>
        <v/>
      </c>
      <c r="HV110" s="297"/>
      <c r="HW110" s="280" t="str">
        <f aca="false">IF(HV110="","",VLOOKUP(HV110,Language!$D$5:$E$100,2,0))</f>
        <v/>
      </c>
      <c r="HX110" s="284"/>
      <c r="HY110" s="280" t="str">
        <f aca="false">IF(HX110="","",VLOOKUP(HX110,Language!$D$5:$E$100,2,0))</f>
        <v/>
      </c>
      <c r="HZ110" s="303"/>
      <c r="IA110" s="304"/>
      <c r="IB110" s="305"/>
      <c r="IC110" s="305"/>
      <c r="ID110" s="306" t="n">
        <f aca="false">COUNTIF(HV$107:HV$114,HV110)+COUNTIF(HX$107:HX$114,HV110)</f>
        <v>0</v>
      </c>
      <c r="IE110" s="306" t="n">
        <f aca="false">COUNTIF(HV$107:HV$114,HX110)+COUNTIF(HX$107:HX$114,HX110)</f>
        <v>0</v>
      </c>
      <c r="IF110" s="306"/>
      <c r="IG110" s="302" t="str">
        <f aca="false">IF(OR(HV110&lt;&gt;"",HX110&lt;&gt;""),IF(ID110&lt;&gt;1,0,COUNTIF($B$107:$B$114,HV110)+COUNTIF($D$107:$D$114,HV110))+IF(IE110&lt;&gt;1,0,COUNTIF($B$107:$B$114,HX110)+COUNTIF($D$107:$D$114,HX110)),"")</f>
        <v/>
      </c>
      <c r="II110" s="297"/>
      <c r="IJ110" s="280" t="str">
        <f aca="false">IF(II110="","",VLOOKUP(II110,Language!$D$5:$E$100,2,0))</f>
        <v/>
      </c>
      <c r="IK110" s="284"/>
      <c r="IL110" s="280" t="str">
        <f aca="false">IF(IK110="","",VLOOKUP(IK110,Language!$D$5:$E$100,2,0))</f>
        <v/>
      </c>
      <c r="IM110" s="303"/>
      <c r="IN110" s="304"/>
      <c r="IO110" s="305"/>
      <c r="IP110" s="305"/>
      <c r="IQ110" s="306" t="n">
        <f aca="false">COUNTIF(II$107:II$114,II110)+COUNTIF(IK$107:IK$114,II110)</f>
        <v>0</v>
      </c>
      <c r="IR110" s="306" t="n">
        <f aca="false">COUNTIF(II$107:II$114,IK110)+COUNTIF(IK$107:IK$114,IK110)</f>
        <v>0</v>
      </c>
      <c r="IS110" s="306"/>
      <c r="IT110" s="302" t="str">
        <f aca="false">IF(OR(II110&lt;&gt;"",IK110&lt;&gt;""),IF(IQ110&lt;&gt;1,0,COUNTIF($B$107:$B$114,II110)+COUNTIF($D$107:$D$114,II110))+IF(IR110&lt;&gt;1,0,COUNTIF($B$107:$B$114,IK110)+COUNTIF($D$107:$D$114,IK110)),"")</f>
        <v/>
      </c>
      <c r="IV110" s="297"/>
      <c r="IW110" s="280" t="str">
        <f aca="false">IF(IV110="","",VLOOKUP(IV110,Language!$D$5:$E$100,2,0))</f>
        <v/>
      </c>
      <c r="IX110" s="284"/>
      <c r="IY110" s="280" t="str">
        <f aca="false">IF(IX110="","",VLOOKUP(IX110,Language!$D$5:$E$100,2,0))</f>
        <v/>
      </c>
      <c r="IZ110" s="303"/>
      <c r="JA110" s="304"/>
      <c r="JB110" s="305"/>
      <c r="JC110" s="305"/>
      <c r="JD110" s="306" t="n">
        <f aca="false">COUNTIF(IV$107:IV$114,IV110)+COUNTIF(IX$107:IX$114,IV110)</f>
        <v>0</v>
      </c>
      <c r="JE110" s="306" t="n">
        <f aca="false">COUNTIF(IV$107:IV$114,IX110)+COUNTIF(IX$107:IX$114,IX110)</f>
        <v>0</v>
      </c>
      <c r="JF110" s="306"/>
      <c r="JG110" s="302" t="str">
        <f aca="false">IF(OR(IV110&lt;&gt;"",IX110&lt;&gt;""),IF(JD110&lt;&gt;1,0,COUNTIF($B$107:$B$114,IV110)+COUNTIF($D$107:$D$114,IV110))+IF(JE110&lt;&gt;1,0,COUNTIF($B$107:$B$114,IX110)+COUNTIF($D$107:$D$114,IX110)),"")</f>
        <v/>
      </c>
      <c r="JI110" s="297"/>
      <c r="JJ110" s="280" t="str">
        <f aca="false">IF(JI110="","",VLOOKUP(JI110,Language!$D$5:$E$100,2,0))</f>
        <v/>
      </c>
      <c r="JK110" s="284"/>
      <c r="JL110" s="280" t="str">
        <f aca="false">IF(JK110="","",VLOOKUP(JK110,Language!$D$5:$E$100,2,0))</f>
        <v/>
      </c>
      <c r="JM110" s="303"/>
      <c r="JN110" s="304"/>
      <c r="JO110" s="305"/>
      <c r="JP110" s="305"/>
      <c r="JQ110" s="306" t="n">
        <f aca="false">COUNTIF(JI$107:JI$114,JI110)+COUNTIF(JK$107:JK$114,JI110)</f>
        <v>0</v>
      </c>
      <c r="JR110" s="306" t="n">
        <f aca="false">COUNTIF(JI$107:JI$114,JK110)+COUNTIF(JK$107:JK$114,JK110)</f>
        <v>0</v>
      </c>
      <c r="JS110" s="306"/>
      <c r="JT110" s="302" t="str">
        <f aca="false">IF(OR(JI110&lt;&gt;"",JK110&lt;&gt;""),IF(JQ110&lt;&gt;1,0,COUNTIF($B$107:$B$114,JI110)+COUNTIF($D$107:$D$114,JI110))+IF(JR110&lt;&gt;1,0,COUNTIF($B$107:$B$114,JK110)+COUNTIF($D$107:$D$114,JK110)),"")</f>
        <v/>
      </c>
      <c r="JV110" s="297"/>
      <c r="JW110" s="280" t="str">
        <f aca="false">IF(JV110="","",VLOOKUP(JV110,Language!$D$5:$E$100,2,0))</f>
        <v/>
      </c>
      <c r="JX110" s="284"/>
      <c r="JY110" s="280" t="str">
        <f aca="false">IF(JX110="","",VLOOKUP(JX110,Language!$D$5:$E$100,2,0))</f>
        <v/>
      </c>
      <c r="JZ110" s="303"/>
      <c r="KA110" s="304"/>
      <c r="KB110" s="305"/>
      <c r="KC110" s="305"/>
      <c r="KD110" s="306" t="n">
        <f aca="false">COUNTIF(JV$107:JV$114,JV110)+COUNTIF(JX$107:JX$114,JV110)</f>
        <v>0</v>
      </c>
      <c r="KE110" s="306" t="n">
        <f aca="false">COUNTIF(JV$107:JV$114,JX110)+COUNTIF(JX$107:JX$114,JX110)</f>
        <v>0</v>
      </c>
      <c r="KF110" s="306"/>
      <c r="KG110" s="302" t="str">
        <f aca="false">IF(OR(JV110&lt;&gt;"",JX110&lt;&gt;""),IF(KD110&lt;&gt;1,0,COUNTIF($B$107:$B$114,JV110)+COUNTIF($D$107:$D$114,JV110))+IF(KE110&lt;&gt;1,0,COUNTIF($B$107:$B$114,JX110)+COUNTIF($D$107:$D$114,JX110)),"")</f>
        <v/>
      </c>
      <c r="KI110" s="297"/>
      <c r="KJ110" s="280" t="str">
        <f aca="false">IF(KI110="","",VLOOKUP(KI110,Language!$D$5:$E$100,2,0))</f>
        <v/>
      </c>
      <c r="KK110" s="284"/>
      <c r="KL110" s="280" t="str">
        <f aca="false">IF(KK110="","",VLOOKUP(KK110,Language!$D$5:$E$100,2,0))</f>
        <v/>
      </c>
      <c r="KM110" s="303"/>
      <c r="KN110" s="304"/>
      <c r="KO110" s="305"/>
      <c r="KP110" s="305"/>
      <c r="KQ110" s="306" t="n">
        <f aca="false">COUNTIF(KI$107:KI$114,KI110)+COUNTIF(KK$107:KK$114,KI110)</f>
        <v>0</v>
      </c>
      <c r="KR110" s="306" t="n">
        <f aca="false">COUNTIF(KI$107:KI$114,KK110)+COUNTIF(KK$107:KK$114,KK110)</f>
        <v>0</v>
      </c>
      <c r="KS110" s="306"/>
      <c r="KT110" s="302" t="str">
        <f aca="false">IF(OR(KI110&lt;&gt;"",KK110&lt;&gt;""),IF(KQ110&lt;&gt;1,0,COUNTIF($B$107:$B$114,KI110)+COUNTIF($D$107:$D$114,KI110))+IF(KR110&lt;&gt;1,0,COUNTIF($B$107:$B$114,KK110)+COUNTIF($D$107:$D$114,KK110)),"")</f>
        <v/>
      </c>
      <c r="KV110" s="297"/>
      <c r="KW110" s="280" t="str">
        <f aca="false">IF(KV110="","",VLOOKUP(KV110,Language!$D$5:$E$100,2,0))</f>
        <v/>
      </c>
      <c r="KX110" s="284"/>
      <c r="KY110" s="280" t="str">
        <f aca="false">IF(KX110="","",VLOOKUP(KX110,Language!$D$5:$E$100,2,0))</f>
        <v/>
      </c>
      <c r="KZ110" s="303"/>
      <c r="LA110" s="304"/>
      <c r="LB110" s="305"/>
      <c r="LC110" s="305"/>
      <c r="LD110" s="306" t="n">
        <f aca="false">COUNTIF(KV$107:KV$114,KV110)+COUNTIF(KX$107:KX$114,KV110)</f>
        <v>0</v>
      </c>
      <c r="LE110" s="306" t="n">
        <f aca="false">COUNTIF(KV$107:KV$114,KX110)+COUNTIF(KX$107:KX$114,KX110)</f>
        <v>0</v>
      </c>
      <c r="LF110" s="306"/>
      <c r="LG110" s="302" t="str">
        <f aca="false">IF(OR(KV110&lt;&gt;"",KX110&lt;&gt;""),IF(LD110&lt;&gt;1,0,COUNTIF($B$107:$B$114,KV110)+COUNTIF($D$107:$D$114,KV110))+IF(LE110&lt;&gt;1,0,COUNTIF($B$107:$B$114,KX110)+COUNTIF($D$107:$D$114,KX110)),"")</f>
        <v/>
      </c>
      <c r="LI110" s="297"/>
      <c r="LJ110" s="280" t="str">
        <f aca="false">IF(LI110="","",VLOOKUP(LI110,Language!$D$5:$E$100,2,0))</f>
        <v/>
      </c>
      <c r="LK110" s="284"/>
      <c r="LL110" s="280" t="str">
        <f aca="false">IF(LK110="","",VLOOKUP(LK110,Language!$D$5:$E$100,2,0))</f>
        <v/>
      </c>
      <c r="LM110" s="303"/>
      <c r="LN110" s="304"/>
      <c r="LO110" s="305"/>
      <c r="LP110" s="305"/>
      <c r="LQ110" s="306" t="n">
        <f aca="false">COUNTIF(LI$107:LI$114,LI110)+COUNTIF(LK$107:LK$114,LI110)</f>
        <v>0</v>
      </c>
      <c r="LR110" s="306" t="n">
        <f aca="false">COUNTIF(LI$107:LI$114,LK110)+COUNTIF(LK$107:LK$114,LK110)</f>
        <v>0</v>
      </c>
      <c r="LS110" s="306"/>
      <c r="LT110" s="302" t="str">
        <f aca="false">IF(OR(LI110&lt;&gt;"",LK110&lt;&gt;""),IF(LQ110&lt;&gt;1,0,COUNTIF($B$107:$B$114,LI110)+COUNTIF($D$107:$D$114,LI110))+IF(LR110&lt;&gt;1,0,COUNTIF($B$107:$B$114,LK110)+COUNTIF($D$107:$D$114,LK110)),"")</f>
        <v/>
      </c>
      <c r="LV110" s="297"/>
      <c r="LW110" s="280" t="str">
        <f aca="false">IF(LV110="","",VLOOKUP(LV110,Language!$D$5:$E$100,2,0))</f>
        <v/>
      </c>
      <c r="LX110" s="284"/>
      <c r="LY110" s="280" t="str">
        <f aca="false">IF(LX110="","",VLOOKUP(LX110,Language!$D$5:$E$100,2,0))</f>
        <v/>
      </c>
      <c r="LZ110" s="303"/>
      <c r="MA110" s="304"/>
      <c r="MB110" s="305"/>
      <c r="MC110" s="305"/>
      <c r="MD110" s="306" t="n">
        <f aca="false">COUNTIF(LV$107:LV$114,LV110)+COUNTIF(LX$107:LX$114,LV110)</f>
        <v>0</v>
      </c>
      <c r="ME110" s="306" t="n">
        <f aca="false">COUNTIF(LV$107:LV$114,LX110)+COUNTIF(LX$107:LX$114,LX110)</f>
        <v>0</v>
      </c>
      <c r="MF110" s="306"/>
      <c r="MG110" s="302" t="str">
        <f aca="false">IF(OR(LV110&lt;&gt;"",LX110&lt;&gt;""),IF(MD110&lt;&gt;1,0,COUNTIF($B$107:$B$114,LV110)+COUNTIF($D$107:$D$114,LV110))+IF(ME110&lt;&gt;1,0,COUNTIF($B$107:$B$114,LX110)+COUNTIF($D$107:$D$114,LX110)),"")</f>
        <v/>
      </c>
    </row>
    <row r="111" s="135" customFormat="true" ht="15.75" hidden="false" customHeight="false" outlineLevel="0" collapsed="false">
      <c r="A111" s="252"/>
      <c r="B111" s="295" t="n">
        <f aca="false">IF(C111="","",INDEX(Groups!$C$7:$C$65,MATCH(C111,Groups!$D$7:$D$65,0)))</f>
        <v>6</v>
      </c>
      <c r="C111" s="280" t="str">
        <f aca="false">'World Cup'!$N$60</f>
        <v>Brazil</v>
      </c>
      <c r="D111" s="296" t="n">
        <f aca="false">IF(E111="","",INDEX(Groups!$C$7:$C$65,MATCH(E111,Groups!$D$7:$D$65,0)))</f>
        <v>31</v>
      </c>
      <c r="E111" s="280" t="str">
        <f aca="false">'World Cup'!$O$60</f>
        <v>Norway</v>
      </c>
      <c r="F111" s="282" t="n">
        <f aca="false">IF(AND('World Cup'!$N$61&lt;&gt;"",'World Cup'!$O$61&lt;&gt;""),'World Cup'!$N$61+IF(AND('World Cup'!$N$63&lt;&gt;"",'World Cup'!$O$63&lt;&gt;"",'World Cup'!$N$61='World Cup'!$O$61),'World Cup'!$N$63,0),"")</f>
        <v>2</v>
      </c>
      <c r="G111" s="283" t="n">
        <f aca="false">IF(AND('World Cup'!$N$61&lt;&gt;"",'World Cup'!$O$61&lt;&gt;""),'World Cup'!$O$61+IF(AND('World Cup'!$N$63&lt;&gt;"",'World Cup'!$O$63&lt;&gt;"",'World Cup'!$N$61='World Cup'!$O$61),'World Cup'!$O$63,0),"")</f>
        <v>0</v>
      </c>
      <c r="I111" s="297"/>
      <c r="J111" s="280" t="str">
        <f aca="false">IF(I111="","",VLOOKUP(I111,Language!$D$5:$E$100,2,0))</f>
        <v/>
      </c>
      <c r="K111" s="284"/>
      <c r="L111" s="280" t="str">
        <f aca="false">IF(K111="","",VLOOKUP(K111,Language!$D$5:$E$100,2,0))</f>
        <v/>
      </c>
      <c r="M111" s="303"/>
      <c r="N111" s="304"/>
      <c r="O111" s="305"/>
      <c r="P111" s="305"/>
      <c r="Q111" s="306" t="n">
        <f aca="false">COUNTIF(I$107:I$114,I111)+COUNTIF(K$107:K$114,I111)</f>
        <v>0</v>
      </c>
      <c r="R111" s="306" t="n">
        <f aca="false">COUNTIF(I$107:I$114,K111)+COUNTIF(K$107:K$114,K111)</f>
        <v>0</v>
      </c>
      <c r="S111" s="306"/>
      <c r="T111" s="302" t="str">
        <f aca="false">IF(OR(I111&lt;&gt;"",K111&lt;&gt;""),IF(Q111&lt;&gt;1,0,COUNTIF($B$107:$B$114,I111)+COUNTIF($D$107:$D$114,I111))+IF(R111&lt;&gt;1,0,COUNTIF($B$107:$B$114,K111)+COUNTIF($D$107:$D$114,K111)),"")</f>
        <v/>
      </c>
      <c r="V111" s="297"/>
      <c r="W111" s="280" t="str">
        <f aca="false">IF(V111="","",VLOOKUP(V111,Language!$D$5:$E$100,2,0))</f>
        <v/>
      </c>
      <c r="X111" s="284"/>
      <c r="Y111" s="280" t="str">
        <f aca="false">IF(X111="","",VLOOKUP(X111,Language!$D$5:$E$100,2,0))</f>
        <v/>
      </c>
      <c r="Z111" s="303"/>
      <c r="AA111" s="304"/>
      <c r="AB111" s="305"/>
      <c r="AC111" s="305"/>
      <c r="AD111" s="306" t="n">
        <f aca="false">COUNTIF(V$107:V$114,V111)+COUNTIF(X$107:X$114,V111)</f>
        <v>0</v>
      </c>
      <c r="AE111" s="306" t="n">
        <f aca="false">COUNTIF(V$107:V$114,X111)+COUNTIF(X$107:X$114,X111)</f>
        <v>0</v>
      </c>
      <c r="AF111" s="306"/>
      <c r="AG111" s="302" t="str">
        <f aca="false">IF(OR(V111&lt;&gt;"",X111&lt;&gt;""),IF(AD111&lt;&gt;1,0,COUNTIF($B$107:$B$114,V111)+COUNTIF($D$107:$D$114,V111))+IF(AE111&lt;&gt;1,0,COUNTIF($B$107:$B$114,X111)+COUNTIF($D$107:$D$114,X111)),"")</f>
        <v/>
      </c>
      <c r="AI111" s="297"/>
      <c r="AJ111" s="280" t="str">
        <f aca="false">IF(AI111="","",VLOOKUP(AI111,Language!$D$5:$E$100,2,0))</f>
        <v/>
      </c>
      <c r="AK111" s="284"/>
      <c r="AL111" s="280" t="str">
        <f aca="false">IF(AK111="","",VLOOKUP(AK111,Language!$D$5:$E$100,2,0))</f>
        <v/>
      </c>
      <c r="AM111" s="303"/>
      <c r="AN111" s="304"/>
      <c r="AO111" s="305"/>
      <c r="AP111" s="305"/>
      <c r="AQ111" s="306" t="n">
        <f aca="false">COUNTIF(AI$107:AI$114,AI111)+COUNTIF(AK$107:AK$114,AI111)</f>
        <v>0</v>
      </c>
      <c r="AR111" s="306" t="n">
        <f aca="false">COUNTIF(AI$107:AI$114,AK111)+COUNTIF(AK$107:AK$114,AK111)</f>
        <v>0</v>
      </c>
      <c r="AS111" s="306"/>
      <c r="AT111" s="302" t="str">
        <f aca="false">IF(OR(AI111&lt;&gt;"",AK111&lt;&gt;""),IF(AQ111&lt;&gt;1,0,COUNTIF($B$107:$B$114,AI111)+COUNTIF($D$107:$D$114,AI111))+IF(AR111&lt;&gt;1,0,COUNTIF($B$107:$B$114,AK111)+COUNTIF($D$107:$D$114,AK111)),"")</f>
        <v/>
      </c>
      <c r="AV111" s="297"/>
      <c r="AW111" s="280" t="str">
        <f aca="false">IF(AV111="","",VLOOKUP(AV111,Language!$D$5:$E$100,2,0))</f>
        <v/>
      </c>
      <c r="AX111" s="284"/>
      <c r="AY111" s="280" t="str">
        <f aca="false">IF(AX111="","",VLOOKUP(AX111,Language!$D$5:$E$100,2,0))</f>
        <v/>
      </c>
      <c r="AZ111" s="303"/>
      <c r="BA111" s="304"/>
      <c r="BB111" s="305"/>
      <c r="BC111" s="305"/>
      <c r="BD111" s="306" t="n">
        <f aca="false">COUNTIF(AV$107:AV$114,AV111)+COUNTIF(AX$107:AX$114,AV111)</f>
        <v>0</v>
      </c>
      <c r="BE111" s="306" t="n">
        <f aca="false">COUNTIF(AV$107:AV$114,AX111)+COUNTIF(AX$107:AX$114,AX111)</f>
        <v>0</v>
      </c>
      <c r="BF111" s="306"/>
      <c r="BG111" s="302" t="str">
        <f aca="false">IF(OR(AV111&lt;&gt;"",AX111&lt;&gt;""),IF(BD111&lt;&gt;1,0,COUNTIF($B$107:$B$114,AV111)+COUNTIF($D$107:$D$114,AV111))+IF(BE111&lt;&gt;1,0,COUNTIF($B$107:$B$114,AX111)+COUNTIF($D$107:$D$114,AX111)),"")</f>
        <v/>
      </c>
      <c r="BI111" s="297"/>
      <c r="BJ111" s="280" t="str">
        <f aca="false">IF(BI111="","",VLOOKUP(BI111,Language!$D$5:$E$100,2,0))</f>
        <v/>
      </c>
      <c r="BK111" s="284"/>
      <c r="BL111" s="280" t="str">
        <f aca="false">IF(BK111="","",VLOOKUP(BK111,Language!$D$5:$E$100,2,0))</f>
        <v/>
      </c>
      <c r="BM111" s="303"/>
      <c r="BN111" s="304"/>
      <c r="BO111" s="305"/>
      <c r="BP111" s="305"/>
      <c r="BQ111" s="306" t="n">
        <f aca="false">COUNTIF(BI$107:BI$114,BI111)+COUNTIF(BK$107:BK$114,BI111)</f>
        <v>0</v>
      </c>
      <c r="BR111" s="306" t="n">
        <f aca="false">COUNTIF(BI$107:BI$114,BK111)+COUNTIF(BK$107:BK$114,BK111)</f>
        <v>0</v>
      </c>
      <c r="BS111" s="306"/>
      <c r="BT111" s="302" t="str">
        <f aca="false">IF(OR(BI111&lt;&gt;"",BK111&lt;&gt;""),IF(BQ111&lt;&gt;1,0,COUNTIF($B$107:$B$114,BI111)+COUNTIF($D$107:$D$114,BI111))+IF(BR111&lt;&gt;1,0,COUNTIF($B$107:$B$114,BK111)+COUNTIF($D$107:$D$114,BK111)),"")</f>
        <v/>
      </c>
      <c r="BV111" s="297"/>
      <c r="BW111" s="280" t="str">
        <f aca="false">IF(BV111="","",VLOOKUP(BV111,Language!$D$5:$E$100,2,0))</f>
        <v/>
      </c>
      <c r="BX111" s="284"/>
      <c r="BY111" s="280" t="str">
        <f aca="false">IF(BX111="","",VLOOKUP(BX111,Language!$D$5:$E$100,2,0))</f>
        <v/>
      </c>
      <c r="BZ111" s="303"/>
      <c r="CA111" s="304"/>
      <c r="CB111" s="305"/>
      <c r="CC111" s="305"/>
      <c r="CD111" s="306" t="n">
        <f aca="false">COUNTIF(BV$107:BV$114,BV111)+COUNTIF(BX$107:BX$114,BV111)</f>
        <v>0</v>
      </c>
      <c r="CE111" s="306" t="n">
        <f aca="false">COUNTIF(BV$107:BV$114,BX111)+COUNTIF(BX$107:BX$114,BX111)</f>
        <v>0</v>
      </c>
      <c r="CF111" s="306"/>
      <c r="CG111" s="302" t="str">
        <f aca="false">IF(OR(BV111&lt;&gt;"",BX111&lt;&gt;""),IF(CD111&lt;&gt;1,0,COUNTIF($B$107:$B$114,BV111)+COUNTIF($D$107:$D$114,BV111))+IF(CE111&lt;&gt;1,0,COUNTIF($B$107:$B$114,BX111)+COUNTIF($D$107:$D$114,BX111)),"")</f>
        <v/>
      </c>
      <c r="CI111" s="297"/>
      <c r="CJ111" s="280" t="str">
        <f aca="false">IF(CI111="","",VLOOKUP(CI111,Language!$D$5:$E$100,2,0))</f>
        <v/>
      </c>
      <c r="CK111" s="284"/>
      <c r="CL111" s="280" t="str">
        <f aca="false">IF(CK111="","",VLOOKUP(CK111,Language!$D$5:$E$100,2,0))</f>
        <v/>
      </c>
      <c r="CM111" s="303"/>
      <c r="CN111" s="304"/>
      <c r="CO111" s="305"/>
      <c r="CP111" s="305"/>
      <c r="CQ111" s="306" t="n">
        <f aca="false">COUNTIF(CI$107:CI$114,CI111)+COUNTIF(CK$107:CK$114,CI111)</f>
        <v>0</v>
      </c>
      <c r="CR111" s="306" t="n">
        <f aca="false">COUNTIF(CI$107:CI$114,CK111)+COUNTIF(CK$107:CK$114,CK111)</f>
        <v>0</v>
      </c>
      <c r="CS111" s="306"/>
      <c r="CT111" s="302" t="str">
        <f aca="false">IF(OR(CI111&lt;&gt;"",CK111&lt;&gt;""),IF(CQ111&lt;&gt;1,0,COUNTIF($B$107:$B$114,CI111)+COUNTIF($D$107:$D$114,CI111))+IF(CR111&lt;&gt;1,0,COUNTIF($B$107:$B$114,CK111)+COUNTIF($D$107:$D$114,CK111)),"")</f>
        <v/>
      </c>
      <c r="CV111" s="297"/>
      <c r="CW111" s="280" t="str">
        <f aca="false">IF(CV111="","",VLOOKUP(CV111,Language!$D$5:$E$100,2,0))</f>
        <v/>
      </c>
      <c r="CX111" s="284"/>
      <c r="CY111" s="280" t="str">
        <f aca="false">IF(CX111="","",VLOOKUP(CX111,Language!$D$5:$E$100,2,0))</f>
        <v/>
      </c>
      <c r="CZ111" s="303"/>
      <c r="DA111" s="304"/>
      <c r="DB111" s="305"/>
      <c r="DC111" s="305"/>
      <c r="DD111" s="306" t="n">
        <f aca="false">COUNTIF(CV$107:CV$114,CV111)+COUNTIF(CX$107:CX$114,CV111)</f>
        <v>0</v>
      </c>
      <c r="DE111" s="306" t="n">
        <f aca="false">COUNTIF(CV$107:CV$114,CX111)+COUNTIF(CX$107:CX$114,CX111)</f>
        <v>0</v>
      </c>
      <c r="DF111" s="306"/>
      <c r="DG111" s="302" t="str">
        <f aca="false">IF(OR(CV111&lt;&gt;"",CX111&lt;&gt;""),IF(DD111&lt;&gt;1,0,COUNTIF($B$107:$B$114,CV111)+COUNTIF($D$107:$D$114,CV111))+IF(DE111&lt;&gt;1,0,COUNTIF($B$107:$B$114,CX111)+COUNTIF($D$107:$D$114,CX111)),"")</f>
        <v/>
      </c>
      <c r="DI111" s="297"/>
      <c r="DJ111" s="280" t="str">
        <f aca="false">IF(DI111="","",VLOOKUP(DI111,Language!$D$5:$E$100,2,0))</f>
        <v/>
      </c>
      <c r="DK111" s="284"/>
      <c r="DL111" s="280" t="str">
        <f aca="false">IF(DK111="","",VLOOKUP(DK111,Language!$D$5:$E$100,2,0))</f>
        <v/>
      </c>
      <c r="DM111" s="303"/>
      <c r="DN111" s="304"/>
      <c r="DO111" s="305"/>
      <c r="DP111" s="305"/>
      <c r="DQ111" s="306" t="n">
        <f aca="false">COUNTIF(DI$107:DI$114,DI111)+COUNTIF(DK$107:DK$114,DI111)</f>
        <v>0</v>
      </c>
      <c r="DR111" s="306" t="n">
        <f aca="false">COUNTIF(DI$107:DI$114,DK111)+COUNTIF(DK$107:DK$114,DK111)</f>
        <v>0</v>
      </c>
      <c r="DS111" s="306"/>
      <c r="DT111" s="302" t="str">
        <f aca="false">IF(OR(DI111&lt;&gt;"",DK111&lt;&gt;""),IF(DQ111&lt;&gt;1,0,COUNTIF($B$107:$B$114,DI111)+COUNTIF($D$107:$D$114,DI111))+IF(DR111&lt;&gt;1,0,COUNTIF($B$107:$B$114,DK111)+COUNTIF($D$107:$D$114,DK111)),"")</f>
        <v/>
      </c>
      <c r="DV111" s="297"/>
      <c r="DW111" s="280" t="str">
        <f aca="false">IF(DV111="","",VLOOKUP(DV111,Language!$D$5:$E$100,2,0))</f>
        <v/>
      </c>
      <c r="DX111" s="284"/>
      <c r="DY111" s="280" t="str">
        <f aca="false">IF(DX111="","",VLOOKUP(DX111,Language!$D$5:$E$100,2,0))</f>
        <v/>
      </c>
      <c r="DZ111" s="303"/>
      <c r="EA111" s="304"/>
      <c r="EB111" s="305"/>
      <c r="EC111" s="305"/>
      <c r="ED111" s="306" t="n">
        <f aca="false">COUNTIF(DV$107:DV$114,DV111)+COUNTIF(DX$107:DX$114,DV111)</f>
        <v>0</v>
      </c>
      <c r="EE111" s="306" t="n">
        <f aca="false">COUNTIF(DV$107:DV$114,DX111)+COUNTIF(DX$107:DX$114,DX111)</f>
        <v>0</v>
      </c>
      <c r="EF111" s="306"/>
      <c r="EG111" s="302" t="str">
        <f aca="false">IF(OR(DV111&lt;&gt;"",DX111&lt;&gt;""),IF(ED111&lt;&gt;1,0,COUNTIF($B$107:$B$114,DV111)+COUNTIF($D$107:$D$114,DV111))+IF(EE111&lt;&gt;1,0,COUNTIF($B$107:$B$114,DX111)+COUNTIF($D$107:$D$114,DX111)),"")</f>
        <v/>
      </c>
      <c r="EI111" s="297"/>
      <c r="EJ111" s="280" t="str">
        <f aca="false">IF(EI111="","",VLOOKUP(EI111,Language!$D$5:$E$100,2,0))</f>
        <v/>
      </c>
      <c r="EK111" s="284"/>
      <c r="EL111" s="280" t="str">
        <f aca="false">IF(EK111="","",VLOOKUP(EK111,Language!$D$5:$E$100,2,0))</f>
        <v/>
      </c>
      <c r="EM111" s="303"/>
      <c r="EN111" s="304"/>
      <c r="EO111" s="305"/>
      <c r="EP111" s="305"/>
      <c r="EQ111" s="306" t="n">
        <f aca="false">COUNTIF(EI$107:EI$114,EI111)+COUNTIF(EK$107:EK$114,EI111)</f>
        <v>0</v>
      </c>
      <c r="ER111" s="306" t="n">
        <f aca="false">COUNTIF(EI$107:EI$114,EK111)+COUNTIF(EK$107:EK$114,EK111)</f>
        <v>0</v>
      </c>
      <c r="ES111" s="306"/>
      <c r="ET111" s="302" t="str">
        <f aca="false">IF(OR(EI111&lt;&gt;"",EK111&lt;&gt;""),IF(EQ111&lt;&gt;1,0,COUNTIF($B$107:$B$114,EI111)+COUNTIF($D$107:$D$114,EI111))+IF(ER111&lt;&gt;1,0,COUNTIF($B$107:$B$114,EK111)+COUNTIF($D$107:$D$114,EK111)),"")</f>
        <v/>
      </c>
      <c r="EV111" s="297"/>
      <c r="EW111" s="280" t="str">
        <f aca="false">IF(EV111="","",VLOOKUP(EV111,Language!$D$5:$E$100,2,0))</f>
        <v/>
      </c>
      <c r="EX111" s="284"/>
      <c r="EY111" s="280" t="str">
        <f aca="false">IF(EX111="","",VLOOKUP(EX111,Language!$D$5:$E$100,2,0))</f>
        <v/>
      </c>
      <c r="EZ111" s="303"/>
      <c r="FA111" s="304"/>
      <c r="FB111" s="305"/>
      <c r="FC111" s="305"/>
      <c r="FD111" s="306" t="n">
        <f aca="false">COUNTIF(EV$107:EV$114,EV111)+COUNTIF(EX$107:EX$114,EV111)</f>
        <v>0</v>
      </c>
      <c r="FE111" s="306" t="n">
        <f aca="false">COUNTIF(EV$107:EV$114,EX111)+COUNTIF(EX$107:EX$114,EX111)</f>
        <v>0</v>
      </c>
      <c r="FF111" s="306"/>
      <c r="FG111" s="302" t="str">
        <f aca="false">IF(OR(EV111&lt;&gt;"",EX111&lt;&gt;""),IF(FD111&lt;&gt;1,0,COUNTIF($B$107:$B$114,EV111)+COUNTIF($D$107:$D$114,EV111))+IF(FE111&lt;&gt;1,0,COUNTIF($B$107:$B$114,EX111)+COUNTIF($D$107:$D$114,EX111)),"")</f>
        <v/>
      </c>
      <c r="FI111" s="297"/>
      <c r="FJ111" s="280" t="str">
        <f aca="false">IF(FI111="","",VLOOKUP(FI111,Language!$D$5:$E$100,2,0))</f>
        <v/>
      </c>
      <c r="FK111" s="284"/>
      <c r="FL111" s="280" t="str">
        <f aca="false">IF(FK111="","",VLOOKUP(FK111,Language!$D$5:$E$100,2,0))</f>
        <v/>
      </c>
      <c r="FM111" s="303"/>
      <c r="FN111" s="304"/>
      <c r="FO111" s="305"/>
      <c r="FP111" s="305"/>
      <c r="FQ111" s="306" t="n">
        <f aca="false">COUNTIF(FI$107:FI$114,FI111)+COUNTIF(FK$107:FK$114,FI111)</f>
        <v>0</v>
      </c>
      <c r="FR111" s="306" t="n">
        <f aca="false">COUNTIF(FI$107:FI$114,FK111)+COUNTIF(FK$107:FK$114,FK111)</f>
        <v>0</v>
      </c>
      <c r="FS111" s="306"/>
      <c r="FT111" s="302" t="str">
        <f aca="false">IF(OR(FI111&lt;&gt;"",FK111&lt;&gt;""),IF(FQ111&lt;&gt;1,0,COUNTIF($B$107:$B$114,FI111)+COUNTIF($D$107:$D$114,FI111))+IF(FR111&lt;&gt;1,0,COUNTIF($B$107:$B$114,FK111)+COUNTIF($D$107:$D$114,FK111)),"")</f>
        <v/>
      </c>
      <c r="FV111" s="297"/>
      <c r="FW111" s="280" t="str">
        <f aca="false">IF(FV111="","",VLOOKUP(FV111,Language!$D$5:$E$100,2,0))</f>
        <v/>
      </c>
      <c r="FX111" s="284"/>
      <c r="FY111" s="280" t="str">
        <f aca="false">IF(FX111="","",VLOOKUP(FX111,Language!$D$5:$E$100,2,0))</f>
        <v/>
      </c>
      <c r="FZ111" s="303"/>
      <c r="GA111" s="304"/>
      <c r="GB111" s="305"/>
      <c r="GC111" s="305"/>
      <c r="GD111" s="306" t="n">
        <f aca="false">COUNTIF(FV$107:FV$114,FV111)+COUNTIF(FX$107:FX$114,FV111)</f>
        <v>0</v>
      </c>
      <c r="GE111" s="306" t="n">
        <f aca="false">COUNTIF(FV$107:FV$114,FX111)+COUNTIF(FX$107:FX$114,FX111)</f>
        <v>0</v>
      </c>
      <c r="GF111" s="306"/>
      <c r="GG111" s="302" t="str">
        <f aca="false">IF(OR(FV111&lt;&gt;"",FX111&lt;&gt;""),IF(GD111&lt;&gt;1,0,COUNTIF($B$107:$B$114,FV111)+COUNTIF($D$107:$D$114,FV111))+IF(GE111&lt;&gt;1,0,COUNTIF($B$107:$B$114,FX111)+COUNTIF($D$107:$D$114,FX111)),"")</f>
        <v/>
      </c>
      <c r="GI111" s="297"/>
      <c r="GJ111" s="280" t="str">
        <f aca="false">IF(GI111="","",VLOOKUP(GI111,Language!$D$5:$E$100,2,0))</f>
        <v/>
      </c>
      <c r="GK111" s="284"/>
      <c r="GL111" s="280" t="str">
        <f aca="false">IF(GK111="","",VLOOKUP(GK111,Language!$D$5:$E$100,2,0))</f>
        <v/>
      </c>
      <c r="GM111" s="303"/>
      <c r="GN111" s="304"/>
      <c r="GO111" s="305"/>
      <c r="GP111" s="305"/>
      <c r="GQ111" s="306" t="n">
        <f aca="false">COUNTIF(GI$107:GI$114,GI111)+COUNTIF(GK$107:GK$114,GI111)</f>
        <v>0</v>
      </c>
      <c r="GR111" s="306" t="n">
        <f aca="false">COUNTIF(GI$107:GI$114,GK111)+COUNTIF(GK$107:GK$114,GK111)</f>
        <v>0</v>
      </c>
      <c r="GS111" s="306"/>
      <c r="GT111" s="302" t="str">
        <f aca="false">IF(OR(GI111&lt;&gt;"",GK111&lt;&gt;""),IF(GQ111&lt;&gt;1,0,COUNTIF($B$107:$B$114,GI111)+COUNTIF($D$107:$D$114,GI111))+IF(GR111&lt;&gt;1,0,COUNTIF($B$107:$B$114,GK111)+COUNTIF($D$107:$D$114,GK111)),"")</f>
        <v/>
      </c>
      <c r="GV111" s="297"/>
      <c r="GW111" s="280" t="str">
        <f aca="false">IF(GV111="","",VLOOKUP(GV111,Language!$D$5:$E$100,2,0))</f>
        <v/>
      </c>
      <c r="GX111" s="284"/>
      <c r="GY111" s="280" t="str">
        <f aca="false">IF(GX111="","",VLOOKUP(GX111,Language!$D$5:$E$100,2,0))</f>
        <v/>
      </c>
      <c r="GZ111" s="303"/>
      <c r="HA111" s="304"/>
      <c r="HB111" s="305"/>
      <c r="HC111" s="305"/>
      <c r="HD111" s="306" t="n">
        <f aca="false">COUNTIF(GV$107:GV$114,GV111)+COUNTIF(GX$107:GX$114,GV111)</f>
        <v>0</v>
      </c>
      <c r="HE111" s="306" t="n">
        <f aca="false">COUNTIF(GV$107:GV$114,GX111)+COUNTIF(GX$107:GX$114,GX111)</f>
        <v>0</v>
      </c>
      <c r="HF111" s="306"/>
      <c r="HG111" s="302" t="str">
        <f aca="false">IF(OR(GV111&lt;&gt;"",GX111&lt;&gt;""),IF(HD111&lt;&gt;1,0,COUNTIF($B$107:$B$114,GV111)+COUNTIF($D$107:$D$114,GV111))+IF(HE111&lt;&gt;1,0,COUNTIF($B$107:$B$114,GX111)+COUNTIF($D$107:$D$114,GX111)),"")</f>
        <v/>
      </c>
      <c r="HI111" s="297"/>
      <c r="HJ111" s="280" t="str">
        <f aca="false">IF(HI111="","",VLOOKUP(HI111,Language!$D$5:$E$100,2,0))</f>
        <v/>
      </c>
      <c r="HK111" s="284"/>
      <c r="HL111" s="280" t="str">
        <f aca="false">IF(HK111="","",VLOOKUP(HK111,Language!$D$5:$E$100,2,0))</f>
        <v/>
      </c>
      <c r="HM111" s="303"/>
      <c r="HN111" s="304"/>
      <c r="HO111" s="305"/>
      <c r="HP111" s="305"/>
      <c r="HQ111" s="306" t="n">
        <f aca="false">COUNTIF(HI$107:HI$114,HI111)+COUNTIF(HK$107:HK$114,HI111)</f>
        <v>0</v>
      </c>
      <c r="HR111" s="306" t="n">
        <f aca="false">COUNTIF(HI$107:HI$114,HK111)+COUNTIF(HK$107:HK$114,HK111)</f>
        <v>0</v>
      </c>
      <c r="HS111" s="306"/>
      <c r="HT111" s="302" t="str">
        <f aca="false">IF(OR(HI111&lt;&gt;"",HK111&lt;&gt;""),IF(HQ111&lt;&gt;1,0,COUNTIF($B$107:$B$114,HI111)+COUNTIF($D$107:$D$114,HI111))+IF(HR111&lt;&gt;1,0,COUNTIF($B$107:$B$114,HK111)+COUNTIF($D$107:$D$114,HK111)),"")</f>
        <v/>
      </c>
      <c r="HV111" s="297"/>
      <c r="HW111" s="280" t="str">
        <f aca="false">IF(HV111="","",VLOOKUP(HV111,Language!$D$5:$E$100,2,0))</f>
        <v/>
      </c>
      <c r="HX111" s="284"/>
      <c r="HY111" s="280" t="str">
        <f aca="false">IF(HX111="","",VLOOKUP(HX111,Language!$D$5:$E$100,2,0))</f>
        <v/>
      </c>
      <c r="HZ111" s="303"/>
      <c r="IA111" s="304"/>
      <c r="IB111" s="305"/>
      <c r="IC111" s="305"/>
      <c r="ID111" s="306" t="n">
        <f aca="false">COUNTIF(HV$107:HV$114,HV111)+COUNTIF(HX$107:HX$114,HV111)</f>
        <v>0</v>
      </c>
      <c r="IE111" s="306" t="n">
        <f aca="false">COUNTIF(HV$107:HV$114,HX111)+COUNTIF(HX$107:HX$114,HX111)</f>
        <v>0</v>
      </c>
      <c r="IF111" s="306"/>
      <c r="IG111" s="302" t="str">
        <f aca="false">IF(OR(HV111&lt;&gt;"",HX111&lt;&gt;""),IF(ID111&lt;&gt;1,0,COUNTIF($B$107:$B$114,HV111)+COUNTIF($D$107:$D$114,HV111))+IF(IE111&lt;&gt;1,0,COUNTIF($B$107:$B$114,HX111)+COUNTIF($D$107:$D$114,HX111)),"")</f>
        <v/>
      </c>
      <c r="II111" s="297"/>
      <c r="IJ111" s="280" t="str">
        <f aca="false">IF(II111="","",VLOOKUP(II111,Language!$D$5:$E$100,2,0))</f>
        <v/>
      </c>
      <c r="IK111" s="284"/>
      <c r="IL111" s="280" t="str">
        <f aca="false">IF(IK111="","",VLOOKUP(IK111,Language!$D$5:$E$100,2,0))</f>
        <v/>
      </c>
      <c r="IM111" s="303"/>
      <c r="IN111" s="304"/>
      <c r="IO111" s="305"/>
      <c r="IP111" s="305"/>
      <c r="IQ111" s="306" t="n">
        <f aca="false">COUNTIF(II$107:II$114,II111)+COUNTIF(IK$107:IK$114,II111)</f>
        <v>0</v>
      </c>
      <c r="IR111" s="306" t="n">
        <f aca="false">COUNTIF(II$107:II$114,IK111)+COUNTIF(IK$107:IK$114,IK111)</f>
        <v>0</v>
      </c>
      <c r="IS111" s="306"/>
      <c r="IT111" s="302" t="str">
        <f aca="false">IF(OR(II111&lt;&gt;"",IK111&lt;&gt;""),IF(IQ111&lt;&gt;1,0,COUNTIF($B$107:$B$114,II111)+COUNTIF($D$107:$D$114,II111))+IF(IR111&lt;&gt;1,0,COUNTIF($B$107:$B$114,IK111)+COUNTIF($D$107:$D$114,IK111)),"")</f>
        <v/>
      </c>
      <c r="IV111" s="297"/>
      <c r="IW111" s="280" t="str">
        <f aca="false">IF(IV111="","",VLOOKUP(IV111,Language!$D$5:$E$100,2,0))</f>
        <v/>
      </c>
      <c r="IX111" s="284"/>
      <c r="IY111" s="280" t="str">
        <f aca="false">IF(IX111="","",VLOOKUP(IX111,Language!$D$5:$E$100,2,0))</f>
        <v/>
      </c>
      <c r="IZ111" s="303"/>
      <c r="JA111" s="304"/>
      <c r="JB111" s="305"/>
      <c r="JC111" s="305"/>
      <c r="JD111" s="306" t="n">
        <f aca="false">COUNTIF(IV$107:IV$114,IV111)+COUNTIF(IX$107:IX$114,IV111)</f>
        <v>0</v>
      </c>
      <c r="JE111" s="306" t="n">
        <f aca="false">COUNTIF(IV$107:IV$114,IX111)+COUNTIF(IX$107:IX$114,IX111)</f>
        <v>0</v>
      </c>
      <c r="JF111" s="306"/>
      <c r="JG111" s="302" t="str">
        <f aca="false">IF(OR(IV111&lt;&gt;"",IX111&lt;&gt;""),IF(JD111&lt;&gt;1,0,COUNTIF($B$107:$B$114,IV111)+COUNTIF($D$107:$D$114,IV111))+IF(JE111&lt;&gt;1,0,COUNTIF($B$107:$B$114,IX111)+COUNTIF($D$107:$D$114,IX111)),"")</f>
        <v/>
      </c>
      <c r="JI111" s="297"/>
      <c r="JJ111" s="280" t="str">
        <f aca="false">IF(JI111="","",VLOOKUP(JI111,Language!$D$5:$E$100,2,0))</f>
        <v/>
      </c>
      <c r="JK111" s="284"/>
      <c r="JL111" s="280" t="str">
        <f aca="false">IF(JK111="","",VLOOKUP(JK111,Language!$D$5:$E$100,2,0))</f>
        <v/>
      </c>
      <c r="JM111" s="303"/>
      <c r="JN111" s="304"/>
      <c r="JO111" s="305"/>
      <c r="JP111" s="305"/>
      <c r="JQ111" s="306" t="n">
        <f aca="false">COUNTIF(JI$107:JI$114,JI111)+COUNTIF(JK$107:JK$114,JI111)</f>
        <v>0</v>
      </c>
      <c r="JR111" s="306" t="n">
        <f aca="false">COUNTIF(JI$107:JI$114,JK111)+COUNTIF(JK$107:JK$114,JK111)</f>
        <v>0</v>
      </c>
      <c r="JS111" s="306"/>
      <c r="JT111" s="302" t="str">
        <f aca="false">IF(OR(JI111&lt;&gt;"",JK111&lt;&gt;""),IF(JQ111&lt;&gt;1,0,COUNTIF($B$107:$B$114,JI111)+COUNTIF($D$107:$D$114,JI111))+IF(JR111&lt;&gt;1,0,COUNTIF($B$107:$B$114,JK111)+COUNTIF($D$107:$D$114,JK111)),"")</f>
        <v/>
      </c>
      <c r="JV111" s="297"/>
      <c r="JW111" s="280" t="str">
        <f aca="false">IF(JV111="","",VLOOKUP(JV111,Language!$D$5:$E$100,2,0))</f>
        <v/>
      </c>
      <c r="JX111" s="284"/>
      <c r="JY111" s="280" t="str">
        <f aca="false">IF(JX111="","",VLOOKUP(JX111,Language!$D$5:$E$100,2,0))</f>
        <v/>
      </c>
      <c r="JZ111" s="303"/>
      <c r="KA111" s="304"/>
      <c r="KB111" s="305"/>
      <c r="KC111" s="305"/>
      <c r="KD111" s="306" t="n">
        <f aca="false">COUNTIF(JV$107:JV$114,JV111)+COUNTIF(JX$107:JX$114,JV111)</f>
        <v>0</v>
      </c>
      <c r="KE111" s="306" t="n">
        <f aca="false">COUNTIF(JV$107:JV$114,JX111)+COUNTIF(JX$107:JX$114,JX111)</f>
        <v>0</v>
      </c>
      <c r="KF111" s="306"/>
      <c r="KG111" s="302" t="str">
        <f aca="false">IF(OR(JV111&lt;&gt;"",JX111&lt;&gt;""),IF(KD111&lt;&gt;1,0,COUNTIF($B$107:$B$114,JV111)+COUNTIF($D$107:$D$114,JV111))+IF(KE111&lt;&gt;1,0,COUNTIF($B$107:$B$114,JX111)+COUNTIF($D$107:$D$114,JX111)),"")</f>
        <v/>
      </c>
      <c r="KI111" s="297"/>
      <c r="KJ111" s="280" t="str">
        <f aca="false">IF(KI111="","",VLOOKUP(KI111,Language!$D$5:$E$100,2,0))</f>
        <v/>
      </c>
      <c r="KK111" s="284"/>
      <c r="KL111" s="280" t="str">
        <f aca="false">IF(KK111="","",VLOOKUP(KK111,Language!$D$5:$E$100,2,0))</f>
        <v/>
      </c>
      <c r="KM111" s="303"/>
      <c r="KN111" s="304"/>
      <c r="KO111" s="305"/>
      <c r="KP111" s="305"/>
      <c r="KQ111" s="306" t="n">
        <f aca="false">COUNTIF(KI$107:KI$114,KI111)+COUNTIF(KK$107:KK$114,KI111)</f>
        <v>0</v>
      </c>
      <c r="KR111" s="306" t="n">
        <f aca="false">COUNTIF(KI$107:KI$114,KK111)+COUNTIF(KK$107:KK$114,KK111)</f>
        <v>0</v>
      </c>
      <c r="KS111" s="306"/>
      <c r="KT111" s="302" t="str">
        <f aca="false">IF(OR(KI111&lt;&gt;"",KK111&lt;&gt;""),IF(KQ111&lt;&gt;1,0,COUNTIF($B$107:$B$114,KI111)+COUNTIF($D$107:$D$114,KI111))+IF(KR111&lt;&gt;1,0,COUNTIF($B$107:$B$114,KK111)+COUNTIF($D$107:$D$114,KK111)),"")</f>
        <v/>
      </c>
      <c r="KV111" s="297"/>
      <c r="KW111" s="280" t="str">
        <f aca="false">IF(KV111="","",VLOOKUP(KV111,Language!$D$5:$E$100,2,0))</f>
        <v/>
      </c>
      <c r="KX111" s="284"/>
      <c r="KY111" s="280" t="str">
        <f aca="false">IF(KX111="","",VLOOKUP(KX111,Language!$D$5:$E$100,2,0))</f>
        <v/>
      </c>
      <c r="KZ111" s="303"/>
      <c r="LA111" s="304"/>
      <c r="LB111" s="305"/>
      <c r="LC111" s="305"/>
      <c r="LD111" s="306" t="n">
        <f aca="false">COUNTIF(KV$107:KV$114,KV111)+COUNTIF(KX$107:KX$114,KV111)</f>
        <v>0</v>
      </c>
      <c r="LE111" s="306" t="n">
        <f aca="false">COUNTIF(KV$107:KV$114,KX111)+COUNTIF(KX$107:KX$114,KX111)</f>
        <v>0</v>
      </c>
      <c r="LF111" s="306"/>
      <c r="LG111" s="302" t="str">
        <f aca="false">IF(OR(KV111&lt;&gt;"",KX111&lt;&gt;""),IF(LD111&lt;&gt;1,0,COUNTIF($B$107:$B$114,KV111)+COUNTIF($D$107:$D$114,KV111))+IF(LE111&lt;&gt;1,0,COUNTIF($B$107:$B$114,KX111)+COUNTIF($D$107:$D$114,KX111)),"")</f>
        <v/>
      </c>
      <c r="LI111" s="297"/>
      <c r="LJ111" s="280" t="str">
        <f aca="false">IF(LI111="","",VLOOKUP(LI111,Language!$D$5:$E$100,2,0))</f>
        <v/>
      </c>
      <c r="LK111" s="284"/>
      <c r="LL111" s="280" t="str">
        <f aca="false">IF(LK111="","",VLOOKUP(LK111,Language!$D$5:$E$100,2,0))</f>
        <v/>
      </c>
      <c r="LM111" s="303"/>
      <c r="LN111" s="304"/>
      <c r="LO111" s="305"/>
      <c r="LP111" s="305"/>
      <c r="LQ111" s="306" t="n">
        <f aca="false">COUNTIF(LI$107:LI$114,LI111)+COUNTIF(LK$107:LK$114,LI111)</f>
        <v>0</v>
      </c>
      <c r="LR111" s="306" t="n">
        <f aca="false">COUNTIF(LI$107:LI$114,LK111)+COUNTIF(LK$107:LK$114,LK111)</f>
        <v>0</v>
      </c>
      <c r="LS111" s="306"/>
      <c r="LT111" s="302" t="str">
        <f aca="false">IF(OR(LI111&lt;&gt;"",LK111&lt;&gt;""),IF(LQ111&lt;&gt;1,0,COUNTIF($B$107:$B$114,LI111)+COUNTIF($D$107:$D$114,LI111))+IF(LR111&lt;&gt;1,0,COUNTIF($B$107:$B$114,LK111)+COUNTIF($D$107:$D$114,LK111)),"")</f>
        <v/>
      </c>
      <c r="LV111" s="297"/>
      <c r="LW111" s="280" t="str">
        <f aca="false">IF(LV111="","",VLOOKUP(LV111,Language!$D$5:$E$100,2,0))</f>
        <v/>
      </c>
      <c r="LX111" s="284"/>
      <c r="LY111" s="280" t="str">
        <f aca="false">IF(LX111="","",VLOOKUP(LX111,Language!$D$5:$E$100,2,0))</f>
        <v/>
      </c>
      <c r="LZ111" s="303"/>
      <c r="MA111" s="304"/>
      <c r="MB111" s="305"/>
      <c r="MC111" s="305"/>
      <c r="MD111" s="306" t="n">
        <f aca="false">COUNTIF(LV$107:LV$114,LV111)+COUNTIF(LX$107:LX$114,LV111)</f>
        <v>0</v>
      </c>
      <c r="ME111" s="306" t="n">
        <f aca="false">COUNTIF(LV$107:LV$114,LX111)+COUNTIF(LX$107:LX$114,LX111)</f>
        <v>0</v>
      </c>
      <c r="MF111" s="306"/>
      <c r="MG111" s="302" t="str">
        <f aca="false">IF(OR(LV111&lt;&gt;"",LX111&lt;&gt;""),IF(MD111&lt;&gt;1,0,COUNTIF($B$107:$B$114,LV111)+COUNTIF($D$107:$D$114,LV111))+IF(ME111&lt;&gt;1,0,COUNTIF($B$107:$B$114,LX111)+COUNTIF($D$107:$D$114,LX111)),"")</f>
        <v/>
      </c>
    </row>
    <row r="112" s="135" customFormat="true" ht="15.75" hidden="false" customHeight="false" outlineLevel="0" collapsed="false">
      <c r="A112" s="252"/>
      <c r="B112" s="295" t="n">
        <f aca="false">IF(C112="","",INDEX(Groups!$C$7:$C$65,MATCH(C112,Groups!$D$7:$D$65,0)))</f>
        <v>15</v>
      </c>
      <c r="C112" s="280" t="str">
        <f aca="false">'World Cup'!$Q$60</f>
        <v>Mexico</v>
      </c>
      <c r="D112" s="296" t="n">
        <f aca="false">IF(E112="","",INDEX(Groups!$C$7:$C$65,MATCH(E112,Groups!$D$7:$D$65,0)))</f>
        <v>4</v>
      </c>
      <c r="E112" s="280" t="str">
        <f aca="false">'World Cup'!$R$60</f>
        <v>England</v>
      </c>
      <c r="F112" s="282" t="n">
        <f aca="false">IF(AND('World Cup'!$Q$61&lt;&gt;"",'World Cup'!$R$61&lt;&gt;""),'World Cup'!$Q$61+IF(AND('World Cup'!$Q$63&lt;&gt;"",'World Cup'!$R$63&lt;&gt;"",'World Cup'!$Q$61='World Cup'!$R$61),'World Cup'!$Q$63,0),"")</f>
        <v>0</v>
      </c>
      <c r="G112" s="283" t="n">
        <f aca="false">IF(AND('World Cup'!$Q$61&lt;&gt;"",'World Cup'!$R$61&lt;&gt;""),'World Cup'!$R$61+IF(AND('World Cup'!$Q$63&lt;&gt;"",'World Cup'!$R$63&lt;&gt;"",'World Cup'!$Q$61='World Cup'!$R$61),'World Cup'!$R$63,0),"")</f>
        <v>2</v>
      </c>
      <c r="I112" s="297"/>
      <c r="J112" s="280" t="str">
        <f aca="false">IF(I112="","",VLOOKUP(I112,Language!$D$5:$E$100,2,0))</f>
        <v/>
      </c>
      <c r="K112" s="284"/>
      <c r="L112" s="280" t="str">
        <f aca="false">IF(K112="","",VLOOKUP(K112,Language!$D$5:$E$100,2,0))</f>
        <v/>
      </c>
      <c r="M112" s="303"/>
      <c r="N112" s="304"/>
      <c r="O112" s="305"/>
      <c r="P112" s="305"/>
      <c r="Q112" s="306" t="n">
        <f aca="false">COUNTIF(I$107:I$114,I112)+COUNTIF(K$107:K$114,I112)</f>
        <v>0</v>
      </c>
      <c r="R112" s="306" t="n">
        <f aca="false">COUNTIF(I$107:I$114,K112)+COUNTIF(K$107:K$114,K112)</f>
        <v>0</v>
      </c>
      <c r="S112" s="306"/>
      <c r="T112" s="302" t="str">
        <f aca="false">IF(OR(I112&lt;&gt;"",K112&lt;&gt;""),IF(Q112&lt;&gt;1,0,COUNTIF($B$107:$B$114,I112)+COUNTIF($D$107:$D$114,I112))+IF(R112&lt;&gt;1,0,COUNTIF($B$107:$B$114,K112)+COUNTIF($D$107:$D$114,K112)),"")</f>
        <v/>
      </c>
      <c r="V112" s="297"/>
      <c r="W112" s="280" t="str">
        <f aca="false">IF(V112="","",VLOOKUP(V112,Language!$D$5:$E$100,2,0))</f>
        <v/>
      </c>
      <c r="X112" s="284"/>
      <c r="Y112" s="280" t="str">
        <f aca="false">IF(X112="","",VLOOKUP(X112,Language!$D$5:$E$100,2,0))</f>
        <v/>
      </c>
      <c r="Z112" s="303"/>
      <c r="AA112" s="304"/>
      <c r="AB112" s="305"/>
      <c r="AC112" s="305"/>
      <c r="AD112" s="306" t="n">
        <f aca="false">COUNTIF(V$107:V$114,V112)+COUNTIF(X$107:X$114,V112)</f>
        <v>0</v>
      </c>
      <c r="AE112" s="306" t="n">
        <f aca="false">COUNTIF(V$107:V$114,X112)+COUNTIF(X$107:X$114,X112)</f>
        <v>0</v>
      </c>
      <c r="AF112" s="306"/>
      <c r="AG112" s="302" t="str">
        <f aca="false">IF(OR(V112&lt;&gt;"",X112&lt;&gt;""),IF(AD112&lt;&gt;1,0,COUNTIF($B$107:$B$114,V112)+COUNTIF($D$107:$D$114,V112))+IF(AE112&lt;&gt;1,0,COUNTIF($B$107:$B$114,X112)+COUNTIF($D$107:$D$114,X112)),"")</f>
        <v/>
      </c>
      <c r="AI112" s="297"/>
      <c r="AJ112" s="280" t="str">
        <f aca="false">IF(AI112="","",VLOOKUP(AI112,Language!$D$5:$E$100,2,0))</f>
        <v/>
      </c>
      <c r="AK112" s="284"/>
      <c r="AL112" s="280" t="str">
        <f aca="false">IF(AK112="","",VLOOKUP(AK112,Language!$D$5:$E$100,2,0))</f>
        <v/>
      </c>
      <c r="AM112" s="303"/>
      <c r="AN112" s="304"/>
      <c r="AO112" s="305"/>
      <c r="AP112" s="305"/>
      <c r="AQ112" s="306" t="n">
        <f aca="false">COUNTIF(AI$107:AI$114,AI112)+COUNTIF(AK$107:AK$114,AI112)</f>
        <v>0</v>
      </c>
      <c r="AR112" s="306" t="n">
        <f aca="false">COUNTIF(AI$107:AI$114,AK112)+COUNTIF(AK$107:AK$114,AK112)</f>
        <v>0</v>
      </c>
      <c r="AS112" s="306"/>
      <c r="AT112" s="302" t="str">
        <f aca="false">IF(OR(AI112&lt;&gt;"",AK112&lt;&gt;""),IF(AQ112&lt;&gt;1,0,COUNTIF($B$107:$B$114,AI112)+COUNTIF($D$107:$D$114,AI112))+IF(AR112&lt;&gt;1,0,COUNTIF($B$107:$B$114,AK112)+COUNTIF($D$107:$D$114,AK112)),"")</f>
        <v/>
      </c>
      <c r="AV112" s="297"/>
      <c r="AW112" s="280" t="str">
        <f aca="false">IF(AV112="","",VLOOKUP(AV112,Language!$D$5:$E$100,2,0))</f>
        <v/>
      </c>
      <c r="AX112" s="284"/>
      <c r="AY112" s="280" t="str">
        <f aca="false">IF(AX112="","",VLOOKUP(AX112,Language!$D$5:$E$100,2,0))</f>
        <v/>
      </c>
      <c r="AZ112" s="303"/>
      <c r="BA112" s="304"/>
      <c r="BB112" s="305"/>
      <c r="BC112" s="305"/>
      <c r="BD112" s="306" t="n">
        <f aca="false">COUNTIF(AV$107:AV$114,AV112)+COUNTIF(AX$107:AX$114,AV112)</f>
        <v>0</v>
      </c>
      <c r="BE112" s="306" t="n">
        <f aca="false">COUNTIF(AV$107:AV$114,AX112)+COUNTIF(AX$107:AX$114,AX112)</f>
        <v>0</v>
      </c>
      <c r="BF112" s="306"/>
      <c r="BG112" s="302" t="str">
        <f aca="false">IF(OR(AV112&lt;&gt;"",AX112&lt;&gt;""),IF(BD112&lt;&gt;1,0,COUNTIF($B$107:$B$114,AV112)+COUNTIF($D$107:$D$114,AV112))+IF(BE112&lt;&gt;1,0,COUNTIF($B$107:$B$114,AX112)+COUNTIF($D$107:$D$114,AX112)),"")</f>
        <v/>
      </c>
      <c r="BI112" s="297"/>
      <c r="BJ112" s="280" t="str">
        <f aca="false">IF(BI112="","",VLOOKUP(BI112,Language!$D$5:$E$100,2,0))</f>
        <v/>
      </c>
      <c r="BK112" s="284"/>
      <c r="BL112" s="280" t="str">
        <f aca="false">IF(BK112="","",VLOOKUP(BK112,Language!$D$5:$E$100,2,0))</f>
        <v/>
      </c>
      <c r="BM112" s="303"/>
      <c r="BN112" s="304"/>
      <c r="BO112" s="305"/>
      <c r="BP112" s="305"/>
      <c r="BQ112" s="306" t="n">
        <f aca="false">COUNTIF(BI$107:BI$114,BI112)+COUNTIF(BK$107:BK$114,BI112)</f>
        <v>0</v>
      </c>
      <c r="BR112" s="306" t="n">
        <f aca="false">COUNTIF(BI$107:BI$114,BK112)+COUNTIF(BK$107:BK$114,BK112)</f>
        <v>0</v>
      </c>
      <c r="BS112" s="306"/>
      <c r="BT112" s="302" t="str">
        <f aca="false">IF(OR(BI112&lt;&gt;"",BK112&lt;&gt;""),IF(BQ112&lt;&gt;1,0,COUNTIF($B$107:$B$114,BI112)+COUNTIF($D$107:$D$114,BI112))+IF(BR112&lt;&gt;1,0,COUNTIF($B$107:$B$114,BK112)+COUNTIF($D$107:$D$114,BK112)),"")</f>
        <v/>
      </c>
      <c r="BV112" s="297"/>
      <c r="BW112" s="280" t="str">
        <f aca="false">IF(BV112="","",VLOOKUP(BV112,Language!$D$5:$E$100,2,0))</f>
        <v/>
      </c>
      <c r="BX112" s="284"/>
      <c r="BY112" s="280" t="str">
        <f aca="false">IF(BX112="","",VLOOKUP(BX112,Language!$D$5:$E$100,2,0))</f>
        <v/>
      </c>
      <c r="BZ112" s="303"/>
      <c r="CA112" s="304"/>
      <c r="CB112" s="305"/>
      <c r="CC112" s="305"/>
      <c r="CD112" s="306" t="n">
        <f aca="false">COUNTIF(BV$107:BV$114,BV112)+COUNTIF(BX$107:BX$114,BV112)</f>
        <v>0</v>
      </c>
      <c r="CE112" s="306" t="n">
        <f aca="false">COUNTIF(BV$107:BV$114,BX112)+COUNTIF(BX$107:BX$114,BX112)</f>
        <v>0</v>
      </c>
      <c r="CF112" s="306"/>
      <c r="CG112" s="302" t="str">
        <f aca="false">IF(OR(BV112&lt;&gt;"",BX112&lt;&gt;""),IF(CD112&lt;&gt;1,0,COUNTIF($B$107:$B$114,BV112)+COUNTIF($D$107:$D$114,BV112))+IF(CE112&lt;&gt;1,0,COUNTIF($B$107:$B$114,BX112)+COUNTIF($D$107:$D$114,BX112)),"")</f>
        <v/>
      </c>
      <c r="CI112" s="297"/>
      <c r="CJ112" s="280" t="str">
        <f aca="false">IF(CI112="","",VLOOKUP(CI112,Language!$D$5:$E$100,2,0))</f>
        <v/>
      </c>
      <c r="CK112" s="284"/>
      <c r="CL112" s="280" t="str">
        <f aca="false">IF(CK112="","",VLOOKUP(CK112,Language!$D$5:$E$100,2,0))</f>
        <v/>
      </c>
      <c r="CM112" s="303"/>
      <c r="CN112" s="304"/>
      <c r="CO112" s="305"/>
      <c r="CP112" s="305"/>
      <c r="CQ112" s="306" t="n">
        <f aca="false">COUNTIF(CI$107:CI$114,CI112)+COUNTIF(CK$107:CK$114,CI112)</f>
        <v>0</v>
      </c>
      <c r="CR112" s="306" t="n">
        <f aca="false">COUNTIF(CI$107:CI$114,CK112)+COUNTIF(CK$107:CK$114,CK112)</f>
        <v>0</v>
      </c>
      <c r="CS112" s="306"/>
      <c r="CT112" s="302" t="str">
        <f aca="false">IF(OR(CI112&lt;&gt;"",CK112&lt;&gt;""),IF(CQ112&lt;&gt;1,0,COUNTIF($B$107:$B$114,CI112)+COUNTIF($D$107:$D$114,CI112))+IF(CR112&lt;&gt;1,0,COUNTIF($B$107:$B$114,CK112)+COUNTIF($D$107:$D$114,CK112)),"")</f>
        <v/>
      </c>
      <c r="CV112" s="297"/>
      <c r="CW112" s="280" t="str">
        <f aca="false">IF(CV112="","",VLOOKUP(CV112,Language!$D$5:$E$100,2,0))</f>
        <v/>
      </c>
      <c r="CX112" s="284"/>
      <c r="CY112" s="280" t="str">
        <f aca="false">IF(CX112="","",VLOOKUP(CX112,Language!$D$5:$E$100,2,0))</f>
        <v/>
      </c>
      <c r="CZ112" s="303"/>
      <c r="DA112" s="304"/>
      <c r="DB112" s="305"/>
      <c r="DC112" s="305"/>
      <c r="DD112" s="306" t="n">
        <f aca="false">COUNTIF(CV$107:CV$114,CV112)+COUNTIF(CX$107:CX$114,CV112)</f>
        <v>0</v>
      </c>
      <c r="DE112" s="306" t="n">
        <f aca="false">COUNTIF(CV$107:CV$114,CX112)+COUNTIF(CX$107:CX$114,CX112)</f>
        <v>0</v>
      </c>
      <c r="DF112" s="306"/>
      <c r="DG112" s="302" t="str">
        <f aca="false">IF(OR(CV112&lt;&gt;"",CX112&lt;&gt;""),IF(DD112&lt;&gt;1,0,COUNTIF($B$107:$B$114,CV112)+COUNTIF($D$107:$D$114,CV112))+IF(DE112&lt;&gt;1,0,COUNTIF($B$107:$B$114,CX112)+COUNTIF($D$107:$D$114,CX112)),"")</f>
        <v/>
      </c>
      <c r="DI112" s="297"/>
      <c r="DJ112" s="280" t="str">
        <f aca="false">IF(DI112="","",VLOOKUP(DI112,Language!$D$5:$E$100,2,0))</f>
        <v/>
      </c>
      <c r="DK112" s="284"/>
      <c r="DL112" s="280" t="str">
        <f aca="false">IF(DK112="","",VLOOKUP(DK112,Language!$D$5:$E$100,2,0))</f>
        <v/>
      </c>
      <c r="DM112" s="303"/>
      <c r="DN112" s="304"/>
      <c r="DO112" s="305"/>
      <c r="DP112" s="305"/>
      <c r="DQ112" s="306" t="n">
        <f aca="false">COUNTIF(DI$107:DI$114,DI112)+COUNTIF(DK$107:DK$114,DI112)</f>
        <v>0</v>
      </c>
      <c r="DR112" s="306" t="n">
        <f aca="false">COUNTIF(DI$107:DI$114,DK112)+COUNTIF(DK$107:DK$114,DK112)</f>
        <v>0</v>
      </c>
      <c r="DS112" s="306"/>
      <c r="DT112" s="302" t="str">
        <f aca="false">IF(OR(DI112&lt;&gt;"",DK112&lt;&gt;""),IF(DQ112&lt;&gt;1,0,COUNTIF($B$107:$B$114,DI112)+COUNTIF($D$107:$D$114,DI112))+IF(DR112&lt;&gt;1,0,COUNTIF($B$107:$B$114,DK112)+COUNTIF($D$107:$D$114,DK112)),"")</f>
        <v/>
      </c>
      <c r="DV112" s="297"/>
      <c r="DW112" s="280" t="str">
        <f aca="false">IF(DV112="","",VLOOKUP(DV112,Language!$D$5:$E$100,2,0))</f>
        <v/>
      </c>
      <c r="DX112" s="284"/>
      <c r="DY112" s="280" t="str">
        <f aca="false">IF(DX112="","",VLOOKUP(DX112,Language!$D$5:$E$100,2,0))</f>
        <v/>
      </c>
      <c r="DZ112" s="303"/>
      <c r="EA112" s="304"/>
      <c r="EB112" s="305"/>
      <c r="EC112" s="305"/>
      <c r="ED112" s="306" t="n">
        <f aca="false">COUNTIF(DV$107:DV$114,DV112)+COUNTIF(DX$107:DX$114,DV112)</f>
        <v>0</v>
      </c>
      <c r="EE112" s="306" t="n">
        <f aca="false">COUNTIF(DV$107:DV$114,DX112)+COUNTIF(DX$107:DX$114,DX112)</f>
        <v>0</v>
      </c>
      <c r="EF112" s="306"/>
      <c r="EG112" s="302" t="str">
        <f aca="false">IF(OR(DV112&lt;&gt;"",DX112&lt;&gt;""),IF(ED112&lt;&gt;1,0,COUNTIF($B$107:$B$114,DV112)+COUNTIF($D$107:$D$114,DV112))+IF(EE112&lt;&gt;1,0,COUNTIF($B$107:$B$114,DX112)+COUNTIF($D$107:$D$114,DX112)),"")</f>
        <v/>
      </c>
      <c r="EI112" s="297"/>
      <c r="EJ112" s="280" t="str">
        <f aca="false">IF(EI112="","",VLOOKUP(EI112,Language!$D$5:$E$100,2,0))</f>
        <v/>
      </c>
      <c r="EK112" s="284"/>
      <c r="EL112" s="280" t="str">
        <f aca="false">IF(EK112="","",VLOOKUP(EK112,Language!$D$5:$E$100,2,0))</f>
        <v/>
      </c>
      <c r="EM112" s="303"/>
      <c r="EN112" s="304"/>
      <c r="EO112" s="305"/>
      <c r="EP112" s="305"/>
      <c r="EQ112" s="306" t="n">
        <f aca="false">COUNTIF(EI$107:EI$114,EI112)+COUNTIF(EK$107:EK$114,EI112)</f>
        <v>0</v>
      </c>
      <c r="ER112" s="306" t="n">
        <f aca="false">COUNTIF(EI$107:EI$114,EK112)+COUNTIF(EK$107:EK$114,EK112)</f>
        <v>0</v>
      </c>
      <c r="ES112" s="306"/>
      <c r="ET112" s="302" t="str">
        <f aca="false">IF(OR(EI112&lt;&gt;"",EK112&lt;&gt;""),IF(EQ112&lt;&gt;1,0,COUNTIF($B$107:$B$114,EI112)+COUNTIF($D$107:$D$114,EI112))+IF(ER112&lt;&gt;1,0,COUNTIF($B$107:$B$114,EK112)+COUNTIF($D$107:$D$114,EK112)),"")</f>
        <v/>
      </c>
      <c r="EV112" s="297"/>
      <c r="EW112" s="280" t="str">
        <f aca="false">IF(EV112="","",VLOOKUP(EV112,Language!$D$5:$E$100,2,0))</f>
        <v/>
      </c>
      <c r="EX112" s="284"/>
      <c r="EY112" s="280" t="str">
        <f aca="false">IF(EX112="","",VLOOKUP(EX112,Language!$D$5:$E$100,2,0))</f>
        <v/>
      </c>
      <c r="EZ112" s="303"/>
      <c r="FA112" s="304"/>
      <c r="FB112" s="305"/>
      <c r="FC112" s="305"/>
      <c r="FD112" s="306" t="n">
        <f aca="false">COUNTIF(EV$107:EV$114,EV112)+COUNTIF(EX$107:EX$114,EV112)</f>
        <v>0</v>
      </c>
      <c r="FE112" s="306" t="n">
        <f aca="false">COUNTIF(EV$107:EV$114,EX112)+COUNTIF(EX$107:EX$114,EX112)</f>
        <v>0</v>
      </c>
      <c r="FF112" s="306"/>
      <c r="FG112" s="302" t="str">
        <f aca="false">IF(OR(EV112&lt;&gt;"",EX112&lt;&gt;""),IF(FD112&lt;&gt;1,0,COUNTIF($B$107:$B$114,EV112)+COUNTIF($D$107:$D$114,EV112))+IF(FE112&lt;&gt;1,0,COUNTIF($B$107:$B$114,EX112)+COUNTIF($D$107:$D$114,EX112)),"")</f>
        <v/>
      </c>
      <c r="FI112" s="297"/>
      <c r="FJ112" s="280" t="str">
        <f aca="false">IF(FI112="","",VLOOKUP(FI112,Language!$D$5:$E$100,2,0))</f>
        <v/>
      </c>
      <c r="FK112" s="284"/>
      <c r="FL112" s="280" t="str">
        <f aca="false">IF(FK112="","",VLOOKUP(FK112,Language!$D$5:$E$100,2,0))</f>
        <v/>
      </c>
      <c r="FM112" s="303"/>
      <c r="FN112" s="304"/>
      <c r="FO112" s="305"/>
      <c r="FP112" s="305"/>
      <c r="FQ112" s="306" t="n">
        <f aca="false">COUNTIF(FI$107:FI$114,FI112)+COUNTIF(FK$107:FK$114,FI112)</f>
        <v>0</v>
      </c>
      <c r="FR112" s="306" t="n">
        <f aca="false">COUNTIF(FI$107:FI$114,FK112)+COUNTIF(FK$107:FK$114,FK112)</f>
        <v>0</v>
      </c>
      <c r="FS112" s="306"/>
      <c r="FT112" s="302" t="str">
        <f aca="false">IF(OR(FI112&lt;&gt;"",FK112&lt;&gt;""),IF(FQ112&lt;&gt;1,0,COUNTIF($B$107:$B$114,FI112)+COUNTIF($D$107:$D$114,FI112))+IF(FR112&lt;&gt;1,0,COUNTIF($B$107:$B$114,FK112)+COUNTIF($D$107:$D$114,FK112)),"")</f>
        <v/>
      </c>
      <c r="FV112" s="297"/>
      <c r="FW112" s="280" t="str">
        <f aca="false">IF(FV112="","",VLOOKUP(FV112,Language!$D$5:$E$100,2,0))</f>
        <v/>
      </c>
      <c r="FX112" s="284"/>
      <c r="FY112" s="280" t="str">
        <f aca="false">IF(FX112="","",VLOOKUP(FX112,Language!$D$5:$E$100,2,0))</f>
        <v/>
      </c>
      <c r="FZ112" s="303"/>
      <c r="GA112" s="304"/>
      <c r="GB112" s="305"/>
      <c r="GC112" s="305"/>
      <c r="GD112" s="306" t="n">
        <f aca="false">COUNTIF(FV$107:FV$114,FV112)+COUNTIF(FX$107:FX$114,FV112)</f>
        <v>0</v>
      </c>
      <c r="GE112" s="306" t="n">
        <f aca="false">COUNTIF(FV$107:FV$114,FX112)+COUNTIF(FX$107:FX$114,FX112)</f>
        <v>0</v>
      </c>
      <c r="GF112" s="306"/>
      <c r="GG112" s="302" t="str">
        <f aca="false">IF(OR(FV112&lt;&gt;"",FX112&lt;&gt;""),IF(GD112&lt;&gt;1,0,COUNTIF($B$107:$B$114,FV112)+COUNTIF($D$107:$D$114,FV112))+IF(GE112&lt;&gt;1,0,COUNTIF($B$107:$B$114,FX112)+COUNTIF($D$107:$D$114,FX112)),"")</f>
        <v/>
      </c>
      <c r="GI112" s="297"/>
      <c r="GJ112" s="280" t="str">
        <f aca="false">IF(GI112="","",VLOOKUP(GI112,Language!$D$5:$E$100,2,0))</f>
        <v/>
      </c>
      <c r="GK112" s="284"/>
      <c r="GL112" s="280" t="str">
        <f aca="false">IF(GK112="","",VLOOKUP(GK112,Language!$D$5:$E$100,2,0))</f>
        <v/>
      </c>
      <c r="GM112" s="303"/>
      <c r="GN112" s="304"/>
      <c r="GO112" s="305"/>
      <c r="GP112" s="305"/>
      <c r="GQ112" s="306" t="n">
        <f aca="false">COUNTIF(GI$107:GI$114,GI112)+COUNTIF(GK$107:GK$114,GI112)</f>
        <v>0</v>
      </c>
      <c r="GR112" s="306" t="n">
        <f aca="false">COUNTIF(GI$107:GI$114,GK112)+COUNTIF(GK$107:GK$114,GK112)</f>
        <v>0</v>
      </c>
      <c r="GS112" s="306"/>
      <c r="GT112" s="302" t="str">
        <f aca="false">IF(OR(GI112&lt;&gt;"",GK112&lt;&gt;""),IF(GQ112&lt;&gt;1,0,COUNTIF($B$107:$B$114,GI112)+COUNTIF($D$107:$D$114,GI112))+IF(GR112&lt;&gt;1,0,COUNTIF($B$107:$B$114,GK112)+COUNTIF($D$107:$D$114,GK112)),"")</f>
        <v/>
      </c>
      <c r="GV112" s="297"/>
      <c r="GW112" s="280" t="str">
        <f aca="false">IF(GV112="","",VLOOKUP(GV112,Language!$D$5:$E$100,2,0))</f>
        <v/>
      </c>
      <c r="GX112" s="284"/>
      <c r="GY112" s="280" t="str">
        <f aca="false">IF(GX112="","",VLOOKUP(GX112,Language!$D$5:$E$100,2,0))</f>
        <v/>
      </c>
      <c r="GZ112" s="303"/>
      <c r="HA112" s="304"/>
      <c r="HB112" s="305"/>
      <c r="HC112" s="305"/>
      <c r="HD112" s="306" t="n">
        <f aca="false">COUNTIF(GV$107:GV$114,GV112)+COUNTIF(GX$107:GX$114,GV112)</f>
        <v>0</v>
      </c>
      <c r="HE112" s="306" t="n">
        <f aca="false">COUNTIF(GV$107:GV$114,GX112)+COUNTIF(GX$107:GX$114,GX112)</f>
        <v>0</v>
      </c>
      <c r="HF112" s="306"/>
      <c r="HG112" s="302" t="str">
        <f aca="false">IF(OR(GV112&lt;&gt;"",GX112&lt;&gt;""),IF(HD112&lt;&gt;1,0,COUNTIF($B$107:$B$114,GV112)+COUNTIF($D$107:$D$114,GV112))+IF(HE112&lt;&gt;1,0,COUNTIF($B$107:$B$114,GX112)+COUNTIF($D$107:$D$114,GX112)),"")</f>
        <v/>
      </c>
      <c r="HI112" s="297"/>
      <c r="HJ112" s="280" t="str">
        <f aca="false">IF(HI112="","",VLOOKUP(HI112,Language!$D$5:$E$100,2,0))</f>
        <v/>
      </c>
      <c r="HK112" s="284"/>
      <c r="HL112" s="280" t="str">
        <f aca="false">IF(HK112="","",VLOOKUP(HK112,Language!$D$5:$E$100,2,0))</f>
        <v/>
      </c>
      <c r="HM112" s="303"/>
      <c r="HN112" s="304"/>
      <c r="HO112" s="305"/>
      <c r="HP112" s="305"/>
      <c r="HQ112" s="306" t="n">
        <f aca="false">COUNTIF(HI$107:HI$114,HI112)+COUNTIF(HK$107:HK$114,HI112)</f>
        <v>0</v>
      </c>
      <c r="HR112" s="306" t="n">
        <f aca="false">COUNTIF(HI$107:HI$114,HK112)+COUNTIF(HK$107:HK$114,HK112)</f>
        <v>0</v>
      </c>
      <c r="HS112" s="306"/>
      <c r="HT112" s="302" t="str">
        <f aca="false">IF(OR(HI112&lt;&gt;"",HK112&lt;&gt;""),IF(HQ112&lt;&gt;1,0,COUNTIF($B$107:$B$114,HI112)+COUNTIF($D$107:$D$114,HI112))+IF(HR112&lt;&gt;1,0,COUNTIF($B$107:$B$114,HK112)+COUNTIF($D$107:$D$114,HK112)),"")</f>
        <v/>
      </c>
      <c r="HV112" s="297"/>
      <c r="HW112" s="280" t="str">
        <f aca="false">IF(HV112="","",VLOOKUP(HV112,Language!$D$5:$E$100,2,0))</f>
        <v/>
      </c>
      <c r="HX112" s="284"/>
      <c r="HY112" s="280" t="str">
        <f aca="false">IF(HX112="","",VLOOKUP(HX112,Language!$D$5:$E$100,2,0))</f>
        <v/>
      </c>
      <c r="HZ112" s="303"/>
      <c r="IA112" s="304"/>
      <c r="IB112" s="305"/>
      <c r="IC112" s="305"/>
      <c r="ID112" s="306" t="n">
        <f aca="false">COUNTIF(HV$107:HV$114,HV112)+COUNTIF(HX$107:HX$114,HV112)</f>
        <v>0</v>
      </c>
      <c r="IE112" s="306" t="n">
        <f aca="false">COUNTIF(HV$107:HV$114,HX112)+COUNTIF(HX$107:HX$114,HX112)</f>
        <v>0</v>
      </c>
      <c r="IF112" s="306"/>
      <c r="IG112" s="302" t="str">
        <f aca="false">IF(OR(HV112&lt;&gt;"",HX112&lt;&gt;""),IF(ID112&lt;&gt;1,0,COUNTIF($B$107:$B$114,HV112)+COUNTIF($D$107:$D$114,HV112))+IF(IE112&lt;&gt;1,0,COUNTIF($B$107:$B$114,HX112)+COUNTIF($D$107:$D$114,HX112)),"")</f>
        <v/>
      </c>
      <c r="II112" s="297"/>
      <c r="IJ112" s="280" t="str">
        <f aca="false">IF(II112="","",VLOOKUP(II112,Language!$D$5:$E$100,2,0))</f>
        <v/>
      </c>
      <c r="IK112" s="284"/>
      <c r="IL112" s="280" t="str">
        <f aca="false">IF(IK112="","",VLOOKUP(IK112,Language!$D$5:$E$100,2,0))</f>
        <v/>
      </c>
      <c r="IM112" s="303"/>
      <c r="IN112" s="304"/>
      <c r="IO112" s="305"/>
      <c r="IP112" s="305"/>
      <c r="IQ112" s="306" t="n">
        <f aca="false">COUNTIF(II$107:II$114,II112)+COUNTIF(IK$107:IK$114,II112)</f>
        <v>0</v>
      </c>
      <c r="IR112" s="306" t="n">
        <f aca="false">COUNTIF(II$107:II$114,IK112)+COUNTIF(IK$107:IK$114,IK112)</f>
        <v>0</v>
      </c>
      <c r="IS112" s="306"/>
      <c r="IT112" s="302" t="str">
        <f aca="false">IF(OR(II112&lt;&gt;"",IK112&lt;&gt;""),IF(IQ112&lt;&gt;1,0,COUNTIF($B$107:$B$114,II112)+COUNTIF($D$107:$D$114,II112))+IF(IR112&lt;&gt;1,0,COUNTIF($B$107:$B$114,IK112)+COUNTIF($D$107:$D$114,IK112)),"")</f>
        <v/>
      </c>
      <c r="IV112" s="297"/>
      <c r="IW112" s="280" t="str">
        <f aca="false">IF(IV112="","",VLOOKUP(IV112,Language!$D$5:$E$100,2,0))</f>
        <v/>
      </c>
      <c r="IX112" s="284"/>
      <c r="IY112" s="280" t="str">
        <f aca="false">IF(IX112="","",VLOOKUP(IX112,Language!$D$5:$E$100,2,0))</f>
        <v/>
      </c>
      <c r="IZ112" s="303"/>
      <c r="JA112" s="304"/>
      <c r="JB112" s="305"/>
      <c r="JC112" s="305"/>
      <c r="JD112" s="306" t="n">
        <f aca="false">COUNTIF(IV$107:IV$114,IV112)+COUNTIF(IX$107:IX$114,IV112)</f>
        <v>0</v>
      </c>
      <c r="JE112" s="306" t="n">
        <f aca="false">COUNTIF(IV$107:IV$114,IX112)+COUNTIF(IX$107:IX$114,IX112)</f>
        <v>0</v>
      </c>
      <c r="JF112" s="306"/>
      <c r="JG112" s="302" t="str">
        <f aca="false">IF(OR(IV112&lt;&gt;"",IX112&lt;&gt;""),IF(JD112&lt;&gt;1,0,COUNTIF($B$107:$B$114,IV112)+COUNTIF($D$107:$D$114,IV112))+IF(JE112&lt;&gt;1,0,COUNTIF($B$107:$B$114,IX112)+COUNTIF($D$107:$D$114,IX112)),"")</f>
        <v/>
      </c>
      <c r="JI112" s="297"/>
      <c r="JJ112" s="280" t="str">
        <f aca="false">IF(JI112="","",VLOOKUP(JI112,Language!$D$5:$E$100,2,0))</f>
        <v/>
      </c>
      <c r="JK112" s="284"/>
      <c r="JL112" s="280" t="str">
        <f aca="false">IF(JK112="","",VLOOKUP(JK112,Language!$D$5:$E$100,2,0))</f>
        <v/>
      </c>
      <c r="JM112" s="303"/>
      <c r="JN112" s="304"/>
      <c r="JO112" s="305"/>
      <c r="JP112" s="305"/>
      <c r="JQ112" s="306" t="n">
        <f aca="false">COUNTIF(JI$107:JI$114,JI112)+COUNTIF(JK$107:JK$114,JI112)</f>
        <v>0</v>
      </c>
      <c r="JR112" s="306" t="n">
        <f aca="false">COUNTIF(JI$107:JI$114,JK112)+COUNTIF(JK$107:JK$114,JK112)</f>
        <v>0</v>
      </c>
      <c r="JS112" s="306"/>
      <c r="JT112" s="302" t="str">
        <f aca="false">IF(OR(JI112&lt;&gt;"",JK112&lt;&gt;""),IF(JQ112&lt;&gt;1,0,COUNTIF($B$107:$B$114,JI112)+COUNTIF($D$107:$D$114,JI112))+IF(JR112&lt;&gt;1,0,COUNTIF($B$107:$B$114,JK112)+COUNTIF($D$107:$D$114,JK112)),"")</f>
        <v/>
      </c>
      <c r="JV112" s="297"/>
      <c r="JW112" s="280" t="str">
        <f aca="false">IF(JV112="","",VLOOKUP(JV112,Language!$D$5:$E$100,2,0))</f>
        <v/>
      </c>
      <c r="JX112" s="284"/>
      <c r="JY112" s="280" t="str">
        <f aca="false">IF(JX112="","",VLOOKUP(JX112,Language!$D$5:$E$100,2,0))</f>
        <v/>
      </c>
      <c r="JZ112" s="303"/>
      <c r="KA112" s="304"/>
      <c r="KB112" s="305"/>
      <c r="KC112" s="305"/>
      <c r="KD112" s="306" t="n">
        <f aca="false">COUNTIF(JV$107:JV$114,JV112)+COUNTIF(JX$107:JX$114,JV112)</f>
        <v>0</v>
      </c>
      <c r="KE112" s="306" t="n">
        <f aca="false">COUNTIF(JV$107:JV$114,JX112)+COUNTIF(JX$107:JX$114,JX112)</f>
        <v>0</v>
      </c>
      <c r="KF112" s="306"/>
      <c r="KG112" s="302" t="str">
        <f aca="false">IF(OR(JV112&lt;&gt;"",JX112&lt;&gt;""),IF(KD112&lt;&gt;1,0,COUNTIF($B$107:$B$114,JV112)+COUNTIF($D$107:$D$114,JV112))+IF(KE112&lt;&gt;1,0,COUNTIF($B$107:$B$114,JX112)+COUNTIF($D$107:$D$114,JX112)),"")</f>
        <v/>
      </c>
      <c r="KI112" s="297"/>
      <c r="KJ112" s="280" t="str">
        <f aca="false">IF(KI112="","",VLOOKUP(KI112,Language!$D$5:$E$100,2,0))</f>
        <v/>
      </c>
      <c r="KK112" s="284"/>
      <c r="KL112" s="280" t="str">
        <f aca="false">IF(KK112="","",VLOOKUP(KK112,Language!$D$5:$E$100,2,0))</f>
        <v/>
      </c>
      <c r="KM112" s="303"/>
      <c r="KN112" s="304"/>
      <c r="KO112" s="305"/>
      <c r="KP112" s="305"/>
      <c r="KQ112" s="306" t="n">
        <f aca="false">COUNTIF(KI$107:KI$114,KI112)+COUNTIF(KK$107:KK$114,KI112)</f>
        <v>0</v>
      </c>
      <c r="KR112" s="306" t="n">
        <f aca="false">COUNTIF(KI$107:KI$114,KK112)+COUNTIF(KK$107:KK$114,KK112)</f>
        <v>0</v>
      </c>
      <c r="KS112" s="306"/>
      <c r="KT112" s="302" t="str">
        <f aca="false">IF(OR(KI112&lt;&gt;"",KK112&lt;&gt;""),IF(KQ112&lt;&gt;1,0,COUNTIF($B$107:$B$114,KI112)+COUNTIF($D$107:$D$114,KI112))+IF(KR112&lt;&gt;1,0,COUNTIF($B$107:$B$114,KK112)+COUNTIF($D$107:$D$114,KK112)),"")</f>
        <v/>
      </c>
      <c r="KV112" s="297"/>
      <c r="KW112" s="280" t="str">
        <f aca="false">IF(KV112="","",VLOOKUP(KV112,Language!$D$5:$E$100,2,0))</f>
        <v/>
      </c>
      <c r="KX112" s="284"/>
      <c r="KY112" s="280" t="str">
        <f aca="false">IF(KX112="","",VLOOKUP(KX112,Language!$D$5:$E$100,2,0))</f>
        <v/>
      </c>
      <c r="KZ112" s="303"/>
      <c r="LA112" s="304"/>
      <c r="LB112" s="305"/>
      <c r="LC112" s="305"/>
      <c r="LD112" s="306" t="n">
        <f aca="false">COUNTIF(KV$107:KV$114,KV112)+COUNTIF(KX$107:KX$114,KV112)</f>
        <v>0</v>
      </c>
      <c r="LE112" s="306" t="n">
        <f aca="false">COUNTIF(KV$107:KV$114,KX112)+COUNTIF(KX$107:KX$114,KX112)</f>
        <v>0</v>
      </c>
      <c r="LF112" s="306"/>
      <c r="LG112" s="302" t="str">
        <f aca="false">IF(OR(KV112&lt;&gt;"",KX112&lt;&gt;""),IF(LD112&lt;&gt;1,0,COUNTIF($B$107:$B$114,KV112)+COUNTIF($D$107:$D$114,KV112))+IF(LE112&lt;&gt;1,0,COUNTIF($B$107:$B$114,KX112)+COUNTIF($D$107:$D$114,KX112)),"")</f>
        <v/>
      </c>
      <c r="LI112" s="297"/>
      <c r="LJ112" s="280" t="str">
        <f aca="false">IF(LI112="","",VLOOKUP(LI112,Language!$D$5:$E$100,2,0))</f>
        <v/>
      </c>
      <c r="LK112" s="284"/>
      <c r="LL112" s="280" t="str">
        <f aca="false">IF(LK112="","",VLOOKUP(LK112,Language!$D$5:$E$100,2,0))</f>
        <v/>
      </c>
      <c r="LM112" s="303"/>
      <c r="LN112" s="304"/>
      <c r="LO112" s="305"/>
      <c r="LP112" s="305"/>
      <c r="LQ112" s="306" t="n">
        <f aca="false">COUNTIF(LI$107:LI$114,LI112)+COUNTIF(LK$107:LK$114,LI112)</f>
        <v>0</v>
      </c>
      <c r="LR112" s="306" t="n">
        <f aca="false">COUNTIF(LI$107:LI$114,LK112)+COUNTIF(LK$107:LK$114,LK112)</f>
        <v>0</v>
      </c>
      <c r="LS112" s="306"/>
      <c r="LT112" s="302" t="str">
        <f aca="false">IF(OR(LI112&lt;&gt;"",LK112&lt;&gt;""),IF(LQ112&lt;&gt;1,0,COUNTIF($B$107:$B$114,LI112)+COUNTIF($D$107:$D$114,LI112))+IF(LR112&lt;&gt;1,0,COUNTIF($B$107:$B$114,LK112)+COUNTIF($D$107:$D$114,LK112)),"")</f>
        <v/>
      </c>
      <c r="LV112" s="297"/>
      <c r="LW112" s="280" t="str">
        <f aca="false">IF(LV112="","",VLOOKUP(LV112,Language!$D$5:$E$100,2,0))</f>
        <v/>
      </c>
      <c r="LX112" s="284"/>
      <c r="LY112" s="280" t="str">
        <f aca="false">IF(LX112="","",VLOOKUP(LX112,Language!$D$5:$E$100,2,0))</f>
        <v/>
      </c>
      <c r="LZ112" s="303"/>
      <c r="MA112" s="304"/>
      <c r="MB112" s="305"/>
      <c r="MC112" s="305"/>
      <c r="MD112" s="306" t="n">
        <f aca="false">COUNTIF(LV$107:LV$114,LV112)+COUNTIF(LX$107:LX$114,LV112)</f>
        <v>0</v>
      </c>
      <c r="ME112" s="306" t="n">
        <f aca="false">COUNTIF(LV$107:LV$114,LX112)+COUNTIF(LX$107:LX$114,LX112)</f>
        <v>0</v>
      </c>
      <c r="MF112" s="306"/>
      <c r="MG112" s="302" t="str">
        <f aca="false">IF(OR(LV112&lt;&gt;"",LX112&lt;&gt;""),IF(MD112&lt;&gt;1,0,COUNTIF($B$107:$B$114,LV112)+COUNTIF($D$107:$D$114,LV112))+IF(ME112&lt;&gt;1,0,COUNTIF($B$107:$B$114,LX112)+COUNTIF($D$107:$D$114,LX112)),"")</f>
        <v/>
      </c>
    </row>
    <row r="113" s="135" customFormat="true" ht="15.75" hidden="false" customHeight="false" outlineLevel="0" collapsed="false">
      <c r="A113" s="252"/>
      <c r="B113" s="295" t="n">
        <f aca="false">IF(C113="","",INDEX(Groups!$C$7:$C$65,MATCH(C113,Groups!$D$7:$D$65,0)))</f>
        <v>3</v>
      </c>
      <c r="C113" s="280" t="str">
        <f aca="false">'World Cup'!$T$60</f>
        <v>Argentina</v>
      </c>
      <c r="D113" s="296" t="n">
        <f aca="false">IF(E113="","",INDEX(Groups!$C$7:$C$65,MATCH(E113,Groups!$D$7:$D$65,0)))</f>
        <v>22</v>
      </c>
      <c r="E113" s="280" t="str">
        <f aca="false">'World Cup'!$U$60</f>
        <v>Turkey</v>
      </c>
      <c r="F113" s="282" t="n">
        <f aca="false">IF(AND('World Cup'!$T$61&lt;&gt;"",'World Cup'!$U$61&lt;&gt;""),'World Cup'!$T$61+IF(AND('World Cup'!$T$63&lt;&gt;"",'World Cup'!$U$63&lt;&gt;"",'World Cup'!$T$61='World Cup'!$U$61),'World Cup'!$T$63,0),"")</f>
        <v>2</v>
      </c>
      <c r="G113" s="283" t="n">
        <f aca="false">IF(AND('World Cup'!$T$61&lt;&gt;"",'World Cup'!$U$61&lt;&gt;""),'World Cup'!$U$61+IF(AND('World Cup'!$T$63&lt;&gt;"",'World Cup'!$U$63&lt;&gt;"",'World Cup'!$T$61='World Cup'!$U$61),'World Cup'!$U$63,0),"")</f>
        <v>0</v>
      </c>
      <c r="I113" s="297"/>
      <c r="J113" s="280" t="str">
        <f aca="false">IF(I113="","",VLOOKUP(I113,Language!$D$5:$E$100,2,0))</f>
        <v/>
      </c>
      <c r="K113" s="284"/>
      <c r="L113" s="280" t="str">
        <f aca="false">IF(K113="","",VLOOKUP(K113,Language!$D$5:$E$100,2,0))</f>
        <v/>
      </c>
      <c r="M113" s="303"/>
      <c r="N113" s="304"/>
      <c r="O113" s="305"/>
      <c r="P113" s="305"/>
      <c r="Q113" s="306" t="n">
        <f aca="false">COUNTIF(I$107:I$114,I113)+COUNTIF(K$107:K$114,I113)</f>
        <v>0</v>
      </c>
      <c r="R113" s="306" t="n">
        <f aca="false">COUNTIF(I$107:I$114,K113)+COUNTIF(K$107:K$114,K113)</f>
        <v>0</v>
      </c>
      <c r="S113" s="306"/>
      <c r="T113" s="302" t="str">
        <f aca="false">IF(OR(I113&lt;&gt;"",K113&lt;&gt;""),IF(Q113&lt;&gt;1,0,COUNTIF($B$107:$B$114,I113)+COUNTIF($D$107:$D$114,I113))+IF(R113&lt;&gt;1,0,COUNTIF($B$107:$B$114,K113)+COUNTIF($D$107:$D$114,K113)),"")</f>
        <v/>
      </c>
      <c r="V113" s="297"/>
      <c r="W113" s="280" t="str">
        <f aca="false">IF(V113="","",VLOOKUP(V113,Language!$D$5:$E$100,2,0))</f>
        <v/>
      </c>
      <c r="X113" s="284"/>
      <c r="Y113" s="280" t="str">
        <f aca="false">IF(X113="","",VLOOKUP(X113,Language!$D$5:$E$100,2,0))</f>
        <v/>
      </c>
      <c r="Z113" s="303"/>
      <c r="AA113" s="304"/>
      <c r="AB113" s="305"/>
      <c r="AC113" s="305"/>
      <c r="AD113" s="306" t="n">
        <f aca="false">COUNTIF(V$107:V$114,V113)+COUNTIF(X$107:X$114,V113)</f>
        <v>0</v>
      </c>
      <c r="AE113" s="306" t="n">
        <f aca="false">COUNTIF(V$107:V$114,X113)+COUNTIF(X$107:X$114,X113)</f>
        <v>0</v>
      </c>
      <c r="AF113" s="306"/>
      <c r="AG113" s="302" t="str">
        <f aca="false">IF(OR(V113&lt;&gt;"",X113&lt;&gt;""),IF(AD113&lt;&gt;1,0,COUNTIF($B$107:$B$114,V113)+COUNTIF($D$107:$D$114,V113))+IF(AE113&lt;&gt;1,0,COUNTIF($B$107:$B$114,X113)+COUNTIF($D$107:$D$114,X113)),"")</f>
        <v/>
      </c>
      <c r="AI113" s="297"/>
      <c r="AJ113" s="280" t="str">
        <f aca="false">IF(AI113="","",VLOOKUP(AI113,Language!$D$5:$E$100,2,0))</f>
        <v/>
      </c>
      <c r="AK113" s="284"/>
      <c r="AL113" s="280" t="str">
        <f aca="false">IF(AK113="","",VLOOKUP(AK113,Language!$D$5:$E$100,2,0))</f>
        <v/>
      </c>
      <c r="AM113" s="303"/>
      <c r="AN113" s="304"/>
      <c r="AO113" s="305"/>
      <c r="AP113" s="305"/>
      <c r="AQ113" s="306" t="n">
        <f aca="false">COUNTIF(AI$107:AI$114,AI113)+COUNTIF(AK$107:AK$114,AI113)</f>
        <v>0</v>
      </c>
      <c r="AR113" s="306" t="n">
        <f aca="false">COUNTIF(AI$107:AI$114,AK113)+COUNTIF(AK$107:AK$114,AK113)</f>
        <v>0</v>
      </c>
      <c r="AS113" s="306"/>
      <c r="AT113" s="302" t="str">
        <f aca="false">IF(OR(AI113&lt;&gt;"",AK113&lt;&gt;""),IF(AQ113&lt;&gt;1,0,COUNTIF($B$107:$B$114,AI113)+COUNTIF($D$107:$D$114,AI113))+IF(AR113&lt;&gt;1,0,COUNTIF($B$107:$B$114,AK113)+COUNTIF($D$107:$D$114,AK113)),"")</f>
        <v/>
      </c>
      <c r="AV113" s="297"/>
      <c r="AW113" s="280" t="str">
        <f aca="false">IF(AV113="","",VLOOKUP(AV113,Language!$D$5:$E$100,2,0))</f>
        <v/>
      </c>
      <c r="AX113" s="284"/>
      <c r="AY113" s="280" t="str">
        <f aca="false">IF(AX113="","",VLOOKUP(AX113,Language!$D$5:$E$100,2,0))</f>
        <v/>
      </c>
      <c r="AZ113" s="303"/>
      <c r="BA113" s="304"/>
      <c r="BB113" s="305"/>
      <c r="BC113" s="305"/>
      <c r="BD113" s="306" t="n">
        <f aca="false">COUNTIF(AV$107:AV$114,AV113)+COUNTIF(AX$107:AX$114,AV113)</f>
        <v>0</v>
      </c>
      <c r="BE113" s="306" t="n">
        <f aca="false">COUNTIF(AV$107:AV$114,AX113)+COUNTIF(AX$107:AX$114,AX113)</f>
        <v>0</v>
      </c>
      <c r="BF113" s="306"/>
      <c r="BG113" s="302" t="str">
        <f aca="false">IF(OR(AV113&lt;&gt;"",AX113&lt;&gt;""),IF(BD113&lt;&gt;1,0,COUNTIF($B$107:$B$114,AV113)+COUNTIF($D$107:$D$114,AV113))+IF(BE113&lt;&gt;1,0,COUNTIF($B$107:$B$114,AX113)+COUNTIF($D$107:$D$114,AX113)),"")</f>
        <v/>
      </c>
      <c r="BI113" s="297"/>
      <c r="BJ113" s="280" t="str">
        <f aca="false">IF(BI113="","",VLOOKUP(BI113,Language!$D$5:$E$100,2,0))</f>
        <v/>
      </c>
      <c r="BK113" s="284"/>
      <c r="BL113" s="280" t="str">
        <f aca="false">IF(BK113="","",VLOOKUP(BK113,Language!$D$5:$E$100,2,0))</f>
        <v/>
      </c>
      <c r="BM113" s="303"/>
      <c r="BN113" s="304"/>
      <c r="BO113" s="305"/>
      <c r="BP113" s="305"/>
      <c r="BQ113" s="306" t="n">
        <f aca="false">COUNTIF(BI$107:BI$114,BI113)+COUNTIF(BK$107:BK$114,BI113)</f>
        <v>0</v>
      </c>
      <c r="BR113" s="306" t="n">
        <f aca="false">COUNTIF(BI$107:BI$114,BK113)+COUNTIF(BK$107:BK$114,BK113)</f>
        <v>0</v>
      </c>
      <c r="BS113" s="306"/>
      <c r="BT113" s="302" t="str">
        <f aca="false">IF(OR(BI113&lt;&gt;"",BK113&lt;&gt;""),IF(BQ113&lt;&gt;1,0,COUNTIF($B$107:$B$114,BI113)+COUNTIF($D$107:$D$114,BI113))+IF(BR113&lt;&gt;1,0,COUNTIF($B$107:$B$114,BK113)+COUNTIF($D$107:$D$114,BK113)),"")</f>
        <v/>
      </c>
      <c r="BV113" s="297"/>
      <c r="BW113" s="280" t="str">
        <f aca="false">IF(BV113="","",VLOOKUP(BV113,Language!$D$5:$E$100,2,0))</f>
        <v/>
      </c>
      <c r="BX113" s="284"/>
      <c r="BY113" s="280" t="str">
        <f aca="false">IF(BX113="","",VLOOKUP(BX113,Language!$D$5:$E$100,2,0))</f>
        <v/>
      </c>
      <c r="BZ113" s="303"/>
      <c r="CA113" s="304"/>
      <c r="CB113" s="305"/>
      <c r="CC113" s="305"/>
      <c r="CD113" s="306" t="n">
        <f aca="false">COUNTIF(BV$107:BV$114,BV113)+COUNTIF(BX$107:BX$114,BV113)</f>
        <v>0</v>
      </c>
      <c r="CE113" s="306" t="n">
        <f aca="false">COUNTIF(BV$107:BV$114,BX113)+COUNTIF(BX$107:BX$114,BX113)</f>
        <v>0</v>
      </c>
      <c r="CF113" s="306"/>
      <c r="CG113" s="302" t="str">
        <f aca="false">IF(OR(BV113&lt;&gt;"",BX113&lt;&gt;""),IF(CD113&lt;&gt;1,0,COUNTIF($B$107:$B$114,BV113)+COUNTIF($D$107:$D$114,BV113))+IF(CE113&lt;&gt;1,0,COUNTIF($B$107:$B$114,BX113)+COUNTIF($D$107:$D$114,BX113)),"")</f>
        <v/>
      </c>
      <c r="CI113" s="297"/>
      <c r="CJ113" s="280" t="str">
        <f aca="false">IF(CI113="","",VLOOKUP(CI113,Language!$D$5:$E$100,2,0))</f>
        <v/>
      </c>
      <c r="CK113" s="284"/>
      <c r="CL113" s="280" t="str">
        <f aca="false">IF(CK113="","",VLOOKUP(CK113,Language!$D$5:$E$100,2,0))</f>
        <v/>
      </c>
      <c r="CM113" s="303"/>
      <c r="CN113" s="304"/>
      <c r="CO113" s="305"/>
      <c r="CP113" s="305"/>
      <c r="CQ113" s="306" t="n">
        <f aca="false">COUNTIF(CI$107:CI$114,CI113)+COUNTIF(CK$107:CK$114,CI113)</f>
        <v>0</v>
      </c>
      <c r="CR113" s="306" t="n">
        <f aca="false">COUNTIF(CI$107:CI$114,CK113)+COUNTIF(CK$107:CK$114,CK113)</f>
        <v>0</v>
      </c>
      <c r="CS113" s="306"/>
      <c r="CT113" s="302" t="str">
        <f aca="false">IF(OR(CI113&lt;&gt;"",CK113&lt;&gt;""),IF(CQ113&lt;&gt;1,0,COUNTIF($B$107:$B$114,CI113)+COUNTIF($D$107:$D$114,CI113))+IF(CR113&lt;&gt;1,0,COUNTIF($B$107:$B$114,CK113)+COUNTIF($D$107:$D$114,CK113)),"")</f>
        <v/>
      </c>
      <c r="CV113" s="297"/>
      <c r="CW113" s="280" t="str">
        <f aca="false">IF(CV113="","",VLOOKUP(CV113,Language!$D$5:$E$100,2,0))</f>
        <v/>
      </c>
      <c r="CX113" s="284"/>
      <c r="CY113" s="280" t="str">
        <f aca="false">IF(CX113="","",VLOOKUP(CX113,Language!$D$5:$E$100,2,0))</f>
        <v/>
      </c>
      <c r="CZ113" s="303"/>
      <c r="DA113" s="304"/>
      <c r="DB113" s="305"/>
      <c r="DC113" s="305"/>
      <c r="DD113" s="306" t="n">
        <f aca="false">COUNTIF(CV$107:CV$114,CV113)+COUNTIF(CX$107:CX$114,CV113)</f>
        <v>0</v>
      </c>
      <c r="DE113" s="306" t="n">
        <f aca="false">COUNTIF(CV$107:CV$114,CX113)+COUNTIF(CX$107:CX$114,CX113)</f>
        <v>0</v>
      </c>
      <c r="DF113" s="306"/>
      <c r="DG113" s="302" t="str">
        <f aca="false">IF(OR(CV113&lt;&gt;"",CX113&lt;&gt;""),IF(DD113&lt;&gt;1,0,COUNTIF($B$107:$B$114,CV113)+COUNTIF($D$107:$D$114,CV113))+IF(DE113&lt;&gt;1,0,COUNTIF($B$107:$B$114,CX113)+COUNTIF($D$107:$D$114,CX113)),"")</f>
        <v/>
      </c>
      <c r="DI113" s="297"/>
      <c r="DJ113" s="280" t="str">
        <f aca="false">IF(DI113="","",VLOOKUP(DI113,Language!$D$5:$E$100,2,0))</f>
        <v/>
      </c>
      <c r="DK113" s="284"/>
      <c r="DL113" s="280" t="str">
        <f aca="false">IF(DK113="","",VLOOKUP(DK113,Language!$D$5:$E$100,2,0))</f>
        <v/>
      </c>
      <c r="DM113" s="303"/>
      <c r="DN113" s="304"/>
      <c r="DO113" s="305"/>
      <c r="DP113" s="305"/>
      <c r="DQ113" s="306" t="n">
        <f aca="false">COUNTIF(DI$107:DI$114,DI113)+COUNTIF(DK$107:DK$114,DI113)</f>
        <v>0</v>
      </c>
      <c r="DR113" s="306" t="n">
        <f aca="false">COUNTIF(DI$107:DI$114,DK113)+COUNTIF(DK$107:DK$114,DK113)</f>
        <v>0</v>
      </c>
      <c r="DS113" s="306"/>
      <c r="DT113" s="302" t="str">
        <f aca="false">IF(OR(DI113&lt;&gt;"",DK113&lt;&gt;""),IF(DQ113&lt;&gt;1,0,COUNTIF($B$107:$B$114,DI113)+COUNTIF($D$107:$D$114,DI113))+IF(DR113&lt;&gt;1,0,COUNTIF($B$107:$B$114,DK113)+COUNTIF($D$107:$D$114,DK113)),"")</f>
        <v/>
      </c>
      <c r="DV113" s="297"/>
      <c r="DW113" s="280" t="str">
        <f aca="false">IF(DV113="","",VLOOKUP(DV113,Language!$D$5:$E$100,2,0))</f>
        <v/>
      </c>
      <c r="DX113" s="284"/>
      <c r="DY113" s="280" t="str">
        <f aca="false">IF(DX113="","",VLOOKUP(DX113,Language!$D$5:$E$100,2,0))</f>
        <v/>
      </c>
      <c r="DZ113" s="303"/>
      <c r="EA113" s="304"/>
      <c r="EB113" s="305"/>
      <c r="EC113" s="305"/>
      <c r="ED113" s="306" t="n">
        <f aca="false">COUNTIF(DV$107:DV$114,DV113)+COUNTIF(DX$107:DX$114,DV113)</f>
        <v>0</v>
      </c>
      <c r="EE113" s="306" t="n">
        <f aca="false">COUNTIF(DV$107:DV$114,DX113)+COUNTIF(DX$107:DX$114,DX113)</f>
        <v>0</v>
      </c>
      <c r="EF113" s="306"/>
      <c r="EG113" s="302" t="str">
        <f aca="false">IF(OR(DV113&lt;&gt;"",DX113&lt;&gt;""),IF(ED113&lt;&gt;1,0,COUNTIF($B$107:$B$114,DV113)+COUNTIF($D$107:$D$114,DV113))+IF(EE113&lt;&gt;1,0,COUNTIF($B$107:$B$114,DX113)+COUNTIF($D$107:$D$114,DX113)),"")</f>
        <v/>
      </c>
      <c r="EI113" s="297"/>
      <c r="EJ113" s="280" t="str">
        <f aca="false">IF(EI113="","",VLOOKUP(EI113,Language!$D$5:$E$100,2,0))</f>
        <v/>
      </c>
      <c r="EK113" s="284"/>
      <c r="EL113" s="280" t="str">
        <f aca="false">IF(EK113="","",VLOOKUP(EK113,Language!$D$5:$E$100,2,0))</f>
        <v/>
      </c>
      <c r="EM113" s="303"/>
      <c r="EN113" s="304"/>
      <c r="EO113" s="305"/>
      <c r="EP113" s="305"/>
      <c r="EQ113" s="306" t="n">
        <f aca="false">COUNTIF(EI$107:EI$114,EI113)+COUNTIF(EK$107:EK$114,EI113)</f>
        <v>0</v>
      </c>
      <c r="ER113" s="306" t="n">
        <f aca="false">COUNTIF(EI$107:EI$114,EK113)+COUNTIF(EK$107:EK$114,EK113)</f>
        <v>0</v>
      </c>
      <c r="ES113" s="306"/>
      <c r="ET113" s="302" t="str">
        <f aca="false">IF(OR(EI113&lt;&gt;"",EK113&lt;&gt;""),IF(EQ113&lt;&gt;1,0,COUNTIF($B$107:$B$114,EI113)+COUNTIF($D$107:$D$114,EI113))+IF(ER113&lt;&gt;1,0,COUNTIF($B$107:$B$114,EK113)+COUNTIF($D$107:$D$114,EK113)),"")</f>
        <v/>
      </c>
      <c r="EV113" s="297"/>
      <c r="EW113" s="280" t="str">
        <f aca="false">IF(EV113="","",VLOOKUP(EV113,Language!$D$5:$E$100,2,0))</f>
        <v/>
      </c>
      <c r="EX113" s="284"/>
      <c r="EY113" s="280" t="str">
        <f aca="false">IF(EX113="","",VLOOKUP(EX113,Language!$D$5:$E$100,2,0))</f>
        <v/>
      </c>
      <c r="EZ113" s="303"/>
      <c r="FA113" s="304"/>
      <c r="FB113" s="305"/>
      <c r="FC113" s="305"/>
      <c r="FD113" s="306" t="n">
        <f aca="false">COUNTIF(EV$107:EV$114,EV113)+COUNTIF(EX$107:EX$114,EV113)</f>
        <v>0</v>
      </c>
      <c r="FE113" s="306" t="n">
        <f aca="false">COUNTIF(EV$107:EV$114,EX113)+COUNTIF(EX$107:EX$114,EX113)</f>
        <v>0</v>
      </c>
      <c r="FF113" s="306"/>
      <c r="FG113" s="302" t="str">
        <f aca="false">IF(OR(EV113&lt;&gt;"",EX113&lt;&gt;""),IF(FD113&lt;&gt;1,0,COUNTIF($B$107:$B$114,EV113)+COUNTIF($D$107:$D$114,EV113))+IF(FE113&lt;&gt;1,0,COUNTIF($B$107:$B$114,EX113)+COUNTIF($D$107:$D$114,EX113)),"")</f>
        <v/>
      </c>
      <c r="FI113" s="297"/>
      <c r="FJ113" s="280" t="str">
        <f aca="false">IF(FI113="","",VLOOKUP(FI113,Language!$D$5:$E$100,2,0))</f>
        <v/>
      </c>
      <c r="FK113" s="284"/>
      <c r="FL113" s="280" t="str">
        <f aca="false">IF(FK113="","",VLOOKUP(FK113,Language!$D$5:$E$100,2,0))</f>
        <v/>
      </c>
      <c r="FM113" s="303"/>
      <c r="FN113" s="304"/>
      <c r="FO113" s="305"/>
      <c r="FP113" s="305"/>
      <c r="FQ113" s="306" t="n">
        <f aca="false">COUNTIF(FI$107:FI$114,FI113)+COUNTIF(FK$107:FK$114,FI113)</f>
        <v>0</v>
      </c>
      <c r="FR113" s="306" t="n">
        <f aca="false">COUNTIF(FI$107:FI$114,FK113)+COUNTIF(FK$107:FK$114,FK113)</f>
        <v>0</v>
      </c>
      <c r="FS113" s="306"/>
      <c r="FT113" s="302" t="str">
        <f aca="false">IF(OR(FI113&lt;&gt;"",FK113&lt;&gt;""),IF(FQ113&lt;&gt;1,0,COUNTIF($B$107:$B$114,FI113)+COUNTIF($D$107:$D$114,FI113))+IF(FR113&lt;&gt;1,0,COUNTIF($B$107:$B$114,FK113)+COUNTIF($D$107:$D$114,FK113)),"")</f>
        <v/>
      </c>
      <c r="FV113" s="297"/>
      <c r="FW113" s="280" t="str">
        <f aca="false">IF(FV113="","",VLOOKUP(FV113,Language!$D$5:$E$100,2,0))</f>
        <v/>
      </c>
      <c r="FX113" s="284"/>
      <c r="FY113" s="280" t="str">
        <f aca="false">IF(FX113="","",VLOOKUP(FX113,Language!$D$5:$E$100,2,0))</f>
        <v/>
      </c>
      <c r="FZ113" s="303"/>
      <c r="GA113" s="304"/>
      <c r="GB113" s="305"/>
      <c r="GC113" s="305"/>
      <c r="GD113" s="306" t="n">
        <f aca="false">COUNTIF(FV$107:FV$114,FV113)+COUNTIF(FX$107:FX$114,FV113)</f>
        <v>0</v>
      </c>
      <c r="GE113" s="306" t="n">
        <f aca="false">COUNTIF(FV$107:FV$114,FX113)+COUNTIF(FX$107:FX$114,FX113)</f>
        <v>0</v>
      </c>
      <c r="GF113" s="306"/>
      <c r="GG113" s="302" t="str">
        <f aca="false">IF(OR(FV113&lt;&gt;"",FX113&lt;&gt;""),IF(GD113&lt;&gt;1,0,COUNTIF($B$107:$B$114,FV113)+COUNTIF($D$107:$D$114,FV113))+IF(GE113&lt;&gt;1,0,COUNTIF($B$107:$B$114,FX113)+COUNTIF($D$107:$D$114,FX113)),"")</f>
        <v/>
      </c>
      <c r="GI113" s="297"/>
      <c r="GJ113" s="280" t="str">
        <f aca="false">IF(GI113="","",VLOOKUP(GI113,Language!$D$5:$E$100,2,0))</f>
        <v/>
      </c>
      <c r="GK113" s="284"/>
      <c r="GL113" s="280" t="str">
        <f aca="false">IF(GK113="","",VLOOKUP(GK113,Language!$D$5:$E$100,2,0))</f>
        <v/>
      </c>
      <c r="GM113" s="303"/>
      <c r="GN113" s="304"/>
      <c r="GO113" s="305"/>
      <c r="GP113" s="305"/>
      <c r="GQ113" s="306" t="n">
        <f aca="false">COUNTIF(GI$107:GI$114,GI113)+COUNTIF(GK$107:GK$114,GI113)</f>
        <v>0</v>
      </c>
      <c r="GR113" s="306" t="n">
        <f aca="false">COUNTIF(GI$107:GI$114,GK113)+COUNTIF(GK$107:GK$114,GK113)</f>
        <v>0</v>
      </c>
      <c r="GS113" s="306"/>
      <c r="GT113" s="302" t="str">
        <f aca="false">IF(OR(GI113&lt;&gt;"",GK113&lt;&gt;""),IF(GQ113&lt;&gt;1,0,COUNTIF($B$107:$B$114,GI113)+COUNTIF($D$107:$D$114,GI113))+IF(GR113&lt;&gt;1,0,COUNTIF($B$107:$B$114,GK113)+COUNTIF($D$107:$D$114,GK113)),"")</f>
        <v/>
      </c>
      <c r="GV113" s="297"/>
      <c r="GW113" s="280" t="str">
        <f aca="false">IF(GV113="","",VLOOKUP(GV113,Language!$D$5:$E$100,2,0))</f>
        <v/>
      </c>
      <c r="GX113" s="284"/>
      <c r="GY113" s="280" t="str">
        <f aca="false">IF(GX113="","",VLOOKUP(GX113,Language!$D$5:$E$100,2,0))</f>
        <v/>
      </c>
      <c r="GZ113" s="303"/>
      <c r="HA113" s="304"/>
      <c r="HB113" s="305"/>
      <c r="HC113" s="305"/>
      <c r="HD113" s="306" t="n">
        <f aca="false">COUNTIF(GV$107:GV$114,GV113)+COUNTIF(GX$107:GX$114,GV113)</f>
        <v>0</v>
      </c>
      <c r="HE113" s="306" t="n">
        <f aca="false">COUNTIF(GV$107:GV$114,GX113)+COUNTIF(GX$107:GX$114,GX113)</f>
        <v>0</v>
      </c>
      <c r="HF113" s="306"/>
      <c r="HG113" s="302" t="str">
        <f aca="false">IF(OR(GV113&lt;&gt;"",GX113&lt;&gt;""),IF(HD113&lt;&gt;1,0,COUNTIF($B$107:$B$114,GV113)+COUNTIF($D$107:$D$114,GV113))+IF(HE113&lt;&gt;1,0,COUNTIF($B$107:$B$114,GX113)+COUNTIF($D$107:$D$114,GX113)),"")</f>
        <v/>
      </c>
      <c r="HI113" s="297"/>
      <c r="HJ113" s="280" t="str">
        <f aca="false">IF(HI113="","",VLOOKUP(HI113,Language!$D$5:$E$100,2,0))</f>
        <v/>
      </c>
      <c r="HK113" s="284"/>
      <c r="HL113" s="280" t="str">
        <f aca="false">IF(HK113="","",VLOOKUP(HK113,Language!$D$5:$E$100,2,0))</f>
        <v/>
      </c>
      <c r="HM113" s="303"/>
      <c r="HN113" s="304"/>
      <c r="HO113" s="305"/>
      <c r="HP113" s="305"/>
      <c r="HQ113" s="306" t="n">
        <f aca="false">COUNTIF(HI$107:HI$114,HI113)+COUNTIF(HK$107:HK$114,HI113)</f>
        <v>0</v>
      </c>
      <c r="HR113" s="306" t="n">
        <f aca="false">COUNTIF(HI$107:HI$114,HK113)+COUNTIF(HK$107:HK$114,HK113)</f>
        <v>0</v>
      </c>
      <c r="HS113" s="306"/>
      <c r="HT113" s="302" t="str">
        <f aca="false">IF(OR(HI113&lt;&gt;"",HK113&lt;&gt;""),IF(HQ113&lt;&gt;1,0,COUNTIF($B$107:$B$114,HI113)+COUNTIF($D$107:$D$114,HI113))+IF(HR113&lt;&gt;1,0,COUNTIF($B$107:$B$114,HK113)+COUNTIF($D$107:$D$114,HK113)),"")</f>
        <v/>
      </c>
      <c r="HV113" s="297"/>
      <c r="HW113" s="280" t="str">
        <f aca="false">IF(HV113="","",VLOOKUP(HV113,Language!$D$5:$E$100,2,0))</f>
        <v/>
      </c>
      <c r="HX113" s="284"/>
      <c r="HY113" s="280" t="str">
        <f aca="false">IF(HX113="","",VLOOKUP(HX113,Language!$D$5:$E$100,2,0))</f>
        <v/>
      </c>
      <c r="HZ113" s="303"/>
      <c r="IA113" s="304"/>
      <c r="IB113" s="305"/>
      <c r="IC113" s="305"/>
      <c r="ID113" s="306" t="n">
        <f aca="false">COUNTIF(HV$107:HV$114,HV113)+COUNTIF(HX$107:HX$114,HV113)</f>
        <v>0</v>
      </c>
      <c r="IE113" s="306" t="n">
        <f aca="false">COUNTIF(HV$107:HV$114,HX113)+COUNTIF(HX$107:HX$114,HX113)</f>
        <v>0</v>
      </c>
      <c r="IF113" s="306"/>
      <c r="IG113" s="302" t="str">
        <f aca="false">IF(OR(HV113&lt;&gt;"",HX113&lt;&gt;""),IF(ID113&lt;&gt;1,0,COUNTIF($B$107:$B$114,HV113)+COUNTIF($D$107:$D$114,HV113))+IF(IE113&lt;&gt;1,0,COUNTIF($B$107:$B$114,HX113)+COUNTIF($D$107:$D$114,HX113)),"")</f>
        <v/>
      </c>
      <c r="II113" s="297"/>
      <c r="IJ113" s="280" t="str">
        <f aca="false">IF(II113="","",VLOOKUP(II113,Language!$D$5:$E$100,2,0))</f>
        <v/>
      </c>
      <c r="IK113" s="284"/>
      <c r="IL113" s="280" t="str">
        <f aca="false">IF(IK113="","",VLOOKUP(IK113,Language!$D$5:$E$100,2,0))</f>
        <v/>
      </c>
      <c r="IM113" s="303"/>
      <c r="IN113" s="304"/>
      <c r="IO113" s="305"/>
      <c r="IP113" s="305"/>
      <c r="IQ113" s="306" t="n">
        <f aca="false">COUNTIF(II$107:II$114,II113)+COUNTIF(IK$107:IK$114,II113)</f>
        <v>0</v>
      </c>
      <c r="IR113" s="306" t="n">
        <f aca="false">COUNTIF(II$107:II$114,IK113)+COUNTIF(IK$107:IK$114,IK113)</f>
        <v>0</v>
      </c>
      <c r="IS113" s="306"/>
      <c r="IT113" s="302" t="str">
        <f aca="false">IF(OR(II113&lt;&gt;"",IK113&lt;&gt;""),IF(IQ113&lt;&gt;1,0,COUNTIF($B$107:$B$114,II113)+COUNTIF($D$107:$D$114,II113))+IF(IR113&lt;&gt;1,0,COUNTIF($B$107:$B$114,IK113)+COUNTIF($D$107:$D$114,IK113)),"")</f>
        <v/>
      </c>
      <c r="IV113" s="297"/>
      <c r="IW113" s="280" t="str">
        <f aca="false">IF(IV113="","",VLOOKUP(IV113,Language!$D$5:$E$100,2,0))</f>
        <v/>
      </c>
      <c r="IX113" s="284"/>
      <c r="IY113" s="280" t="str">
        <f aca="false">IF(IX113="","",VLOOKUP(IX113,Language!$D$5:$E$100,2,0))</f>
        <v/>
      </c>
      <c r="IZ113" s="303"/>
      <c r="JA113" s="304"/>
      <c r="JB113" s="305"/>
      <c r="JC113" s="305"/>
      <c r="JD113" s="306" t="n">
        <f aca="false">COUNTIF(IV$107:IV$114,IV113)+COUNTIF(IX$107:IX$114,IV113)</f>
        <v>0</v>
      </c>
      <c r="JE113" s="306" t="n">
        <f aca="false">COUNTIF(IV$107:IV$114,IX113)+COUNTIF(IX$107:IX$114,IX113)</f>
        <v>0</v>
      </c>
      <c r="JF113" s="306"/>
      <c r="JG113" s="302" t="str">
        <f aca="false">IF(OR(IV113&lt;&gt;"",IX113&lt;&gt;""),IF(JD113&lt;&gt;1,0,COUNTIF($B$107:$B$114,IV113)+COUNTIF($D$107:$D$114,IV113))+IF(JE113&lt;&gt;1,0,COUNTIF($B$107:$B$114,IX113)+COUNTIF($D$107:$D$114,IX113)),"")</f>
        <v/>
      </c>
      <c r="JI113" s="297"/>
      <c r="JJ113" s="280" t="str">
        <f aca="false">IF(JI113="","",VLOOKUP(JI113,Language!$D$5:$E$100,2,0))</f>
        <v/>
      </c>
      <c r="JK113" s="284"/>
      <c r="JL113" s="280" t="str">
        <f aca="false">IF(JK113="","",VLOOKUP(JK113,Language!$D$5:$E$100,2,0))</f>
        <v/>
      </c>
      <c r="JM113" s="303"/>
      <c r="JN113" s="304"/>
      <c r="JO113" s="305"/>
      <c r="JP113" s="305"/>
      <c r="JQ113" s="306" t="n">
        <f aca="false">COUNTIF(JI$107:JI$114,JI113)+COUNTIF(JK$107:JK$114,JI113)</f>
        <v>0</v>
      </c>
      <c r="JR113" s="306" t="n">
        <f aca="false">COUNTIF(JI$107:JI$114,JK113)+COUNTIF(JK$107:JK$114,JK113)</f>
        <v>0</v>
      </c>
      <c r="JS113" s="306"/>
      <c r="JT113" s="302" t="str">
        <f aca="false">IF(OR(JI113&lt;&gt;"",JK113&lt;&gt;""),IF(JQ113&lt;&gt;1,0,COUNTIF($B$107:$B$114,JI113)+COUNTIF($D$107:$D$114,JI113))+IF(JR113&lt;&gt;1,0,COUNTIF($B$107:$B$114,JK113)+COUNTIF($D$107:$D$114,JK113)),"")</f>
        <v/>
      </c>
      <c r="JV113" s="297"/>
      <c r="JW113" s="280" t="str">
        <f aca="false">IF(JV113="","",VLOOKUP(JV113,Language!$D$5:$E$100,2,0))</f>
        <v/>
      </c>
      <c r="JX113" s="284"/>
      <c r="JY113" s="280" t="str">
        <f aca="false">IF(JX113="","",VLOOKUP(JX113,Language!$D$5:$E$100,2,0))</f>
        <v/>
      </c>
      <c r="JZ113" s="303"/>
      <c r="KA113" s="304"/>
      <c r="KB113" s="305"/>
      <c r="KC113" s="305"/>
      <c r="KD113" s="306" t="n">
        <f aca="false">COUNTIF(JV$107:JV$114,JV113)+COUNTIF(JX$107:JX$114,JV113)</f>
        <v>0</v>
      </c>
      <c r="KE113" s="306" t="n">
        <f aca="false">COUNTIF(JV$107:JV$114,JX113)+COUNTIF(JX$107:JX$114,JX113)</f>
        <v>0</v>
      </c>
      <c r="KF113" s="306"/>
      <c r="KG113" s="302" t="str">
        <f aca="false">IF(OR(JV113&lt;&gt;"",JX113&lt;&gt;""),IF(KD113&lt;&gt;1,0,COUNTIF($B$107:$B$114,JV113)+COUNTIF($D$107:$D$114,JV113))+IF(KE113&lt;&gt;1,0,COUNTIF($B$107:$B$114,JX113)+COUNTIF($D$107:$D$114,JX113)),"")</f>
        <v/>
      </c>
      <c r="KI113" s="297"/>
      <c r="KJ113" s="280" t="str">
        <f aca="false">IF(KI113="","",VLOOKUP(KI113,Language!$D$5:$E$100,2,0))</f>
        <v/>
      </c>
      <c r="KK113" s="284"/>
      <c r="KL113" s="280" t="str">
        <f aca="false">IF(KK113="","",VLOOKUP(KK113,Language!$D$5:$E$100,2,0))</f>
        <v/>
      </c>
      <c r="KM113" s="303"/>
      <c r="KN113" s="304"/>
      <c r="KO113" s="305"/>
      <c r="KP113" s="305"/>
      <c r="KQ113" s="306" t="n">
        <f aca="false">COUNTIF(KI$107:KI$114,KI113)+COUNTIF(KK$107:KK$114,KI113)</f>
        <v>0</v>
      </c>
      <c r="KR113" s="306" t="n">
        <f aca="false">COUNTIF(KI$107:KI$114,KK113)+COUNTIF(KK$107:KK$114,KK113)</f>
        <v>0</v>
      </c>
      <c r="KS113" s="306"/>
      <c r="KT113" s="302" t="str">
        <f aca="false">IF(OR(KI113&lt;&gt;"",KK113&lt;&gt;""),IF(KQ113&lt;&gt;1,0,COUNTIF($B$107:$B$114,KI113)+COUNTIF($D$107:$D$114,KI113))+IF(KR113&lt;&gt;1,0,COUNTIF($B$107:$B$114,KK113)+COUNTIF($D$107:$D$114,KK113)),"")</f>
        <v/>
      </c>
      <c r="KV113" s="297"/>
      <c r="KW113" s="280" t="str">
        <f aca="false">IF(KV113="","",VLOOKUP(KV113,Language!$D$5:$E$100,2,0))</f>
        <v/>
      </c>
      <c r="KX113" s="284"/>
      <c r="KY113" s="280" t="str">
        <f aca="false">IF(KX113="","",VLOOKUP(KX113,Language!$D$5:$E$100,2,0))</f>
        <v/>
      </c>
      <c r="KZ113" s="303"/>
      <c r="LA113" s="304"/>
      <c r="LB113" s="305"/>
      <c r="LC113" s="305"/>
      <c r="LD113" s="306" t="n">
        <f aca="false">COUNTIF(KV$107:KV$114,KV113)+COUNTIF(KX$107:KX$114,KV113)</f>
        <v>0</v>
      </c>
      <c r="LE113" s="306" t="n">
        <f aca="false">COUNTIF(KV$107:KV$114,KX113)+COUNTIF(KX$107:KX$114,KX113)</f>
        <v>0</v>
      </c>
      <c r="LF113" s="306"/>
      <c r="LG113" s="302" t="str">
        <f aca="false">IF(OR(KV113&lt;&gt;"",KX113&lt;&gt;""),IF(LD113&lt;&gt;1,0,COUNTIF($B$107:$B$114,KV113)+COUNTIF($D$107:$D$114,KV113))+IF(LE113&lt;&gt;1,0,COUNTIF($B$107:$B$114,KX113)+COUNTIF($D$107:$D$114,KX113)),"")</f>
        <v/>
      </c>
      <c r="LI113" s="297"/>
      <c r="LJ113" s="280" t="str">
        <f aca="false">IF(LI113="","",VLOOKUP(LI113,Language!$D$5:$E$100,2,0))</f>
        <v/>
      </c>
      <c r="LK113" s="284"/>
      <c r="LL113" s="280" t="str">
        <f aca="false">IF(LK113="","",VLOOKUP(LK113,Language!$D$5:$E$100,2,0))</f>
        <v/>
      </c>
      <c r="LM113" s="303"/>
      <c r="LN113" s="304"/>
      <c r="LO113" s="305"/>
      <c r="LP113" s="305"/>
      <c r="LQ113" s="306" t="n">
        <f aca="false">COUNTIF(LI$107:LI$114,LI113)+COUNTIF(LK$107:LK$114,LI113)</f>
        <v>0</v>
      </c>
      <c r="LR113" s="306" t="n">
        <f aca="false">COUNTIF(LI$107:LI$114,LK113)+COUNTIF(LK$107:LK$114,LK113)</f>
        <v>0</v>
      </c>
      <c r="LS113" s="306"/>
      <c r="LT113" s="302" t="str">
        <f aca="false">IF(OR(LI113&lt;&gt;"",LK113&lt;&gt;""),IF(LQ113&lt;&gt;1,0,COUNTIF($B$107:$B$114,LI113)+COUNTIF($D$107:$D$114,LI113))+IF(LR113&lt;&gt;1,0,COUNTIF($B$107:$B$114,LK113)+COUNTIF($D$107:$D$114,LK113)),"")</f>
        <v/>
      </c>
      <c r="LV113" s="297"/>
      <c r="LW113" s="280" t="str">
        <f aca="false">IF(LV113="","",VLOOKUP(LV113,Language!$D$5:$E$100,2,0))</f>
        <v/>
      </c>
      <c r="LX113" s="284"/>
      <c r="LY113" s="280" t="str">
        <f aca="false">IF(LX113="","",VLOOKUP(LX113,Language!$D$5:$E$100,2,0))</f>
        <v/>
      </c>
      <c r="LZ113" s="303"/>
      <c r="MA113" s="304"/>
      <c r="MB113" s="305"/>
      <c r="MC113" s="305"/>
      <c r="MD113" s="306" t="n">
        <f aca="false">COUNTIF(LV$107:LV$114,LV113)+COUNTIF(LX$107:LX$114,LV113)</f>
        <v>0</v>
      </c>
      <c r="ME113" s="306" t="n">
        <f aca="false">COUNTIF(LV$107:LV$114,LX113)+COUNTIF(LX$107:LX$114,LX113)</f>
        <v>0</v>
      </c>
      <c r="MF113" s="306"/>
      <c r="MG113" s="302" t="str">
        <f aca="false">IF(OR(LV113&lt;&gt;"",LX113&lt;&gt;""),IF(MD113&lt;&gt;1,0,COUNTIF($B$107:$B$114,LV113)+COUNTIF($D$107:$D$114,LV113))+IF(ME113&lt;&gt;1,0,COUNTIF($B$107:$B$114,LX113)+COUNTIF($D$107:$D$114,LX113)),"")</f>
        <v/>
      </c>
    </row>
    <row r="114" s="135" customFormat="true" ht="15.75" hidden="false" customHeight="false" outlineLevel="0" collapsed="false">
      <c r="A114" s="252"/>
      <c r="B114" s="295" t="n">
        <f aca="false">IF(C114="","",INDEX(Groups!$C$7:$C$65,MATCH(C114,Groups!$D$7:$D$65,0)))</f>
        <v>19</v>
      </c>
      <c r="C114" s="280" t="str">
        <f aca="false">'World Cup'!$W$60</f>
        <v>Switzerland</v>
      </c>
      <c r="D114" s="296" t="n">
        <f aca="false">IF(E114="","",INDEX(Groups!$C$7:$C$65,MATCH(E114,Groups!$D$7:$D$65,0)))</f>
        <v>5</v>
      </c>
      <c r="E114" s="280" t="str">
        <f aca="false">'World Cup'!$X$60</f>
        <v>Portugal</v>
      </c>
      <c r="F114" s="282" t="n">
        <f aca="false">IF(AND('World Cup'!$W$61&lt;&gt;"",'World Cup'!$X$61&lt;&gt;""),'World Cup'!$W$61+IF(AND('World Cup'!$W$63&lt;&gt;"",'World Cup'!$X$63&lt;&gt;"",'World Cup'!$W$61='World Cup'!$X$61),'World Cup'!$W$63,0),"")</f>
        <v>1</v>
      </c>
      <c r="G114" s="283" t="n">
        <f aca="false">IF(AND('World Cup'!$W$61&lt;&gt;"",'World Cup'!$X$61&lt;&gt;""),'World Cup'!$X$61+IF(AND('World Cup'!$W$63&lt;&gt;"",'World Cup'!$X$63&lt;&gt;"",'World Cup'!$W$61='World Cup'!$X$61),'World Cup'!$X$63,0),"")</f>
        <v>3</v>
      </c>
      <c r="I114" s="297"/>
      <c r="J114" s="280" t="str">
        <f aca="false">IF(I114="","",VLOOKUP(I114,Language!$D$5:$E$100,2,0))</f>
        <v/>
      </c>
      <c r="K114" s="284"/>
      <c r="L114" s="280" t="str">
        <f aca="false">IF(K114="","",VLOOKUP(K114,Language!$D$5:$E$100,2,0))</f>
        <v/>
      </c>
      <c r="M114" s="307"/>
      <c r="N114" s="308"/>
      <c r="O114" s="309"/>
      <c r="P114" s="309"/>
      <c r="Q114" s="310" t="n">
        <f aca="false">COUNTIF(I$107:I$114,I114)+COUNTIF(K$107:K$114,I114)</f>
        <v>0</v>
      </c>
      <c r="R114" s="310" t="n">
        <f aca="false">COUNTIF(I$107:I$114,K114)+COUNTIF(K$107:K$114,K114)</f>
        <v>0</v>
      </c>
      <c r="S114" s="310"/>
      <c r="T114" s="302" t="str">
        <f aca="false">IF(OR(I114&lt;&gt;"",K114&lt;&gt;""),IF(Q114&lt;&gt;1,0,COUNTIF($B$107:$B$114,I114)+COUNTIF($D$107:$D$114,I114))+IF(R114&lt;&gt;1,0,COUNTIF($B$107:$B$114,K114)+COUNTIF($D$107:$D$114,K114)),"")</f>
        <v/>
      </c>
      <c r="V114" s="297"/>
      <c r="W114" s="280" t="str">
        <f aca="false">IF(V114="","",VLOOKUP(V114,Language!$D$5:$E$100,2,0))</f>
        <v/>
      </c>
      <c r="X114" s="284"/>
      <c r="Y114" s="280" t="str">
        <f aca="false">IF(X114="","",VLOOKUP(X114,Language!$D$5:$E$100,2,0))</f>
        <v/>
      </c>
      <c r="Z114" s="307"/>
      <c r="AA114" s="308"/>
      <c r="AB114" s="309"/>
      <c r="AC114" s="309"/>
      <c r="AD114" s="310" t="n">
        <f aca="false">COUNTIF(V$107:V$114,V114)+COUNTIF(X$107:X$114,V114)</f>
        <v>0</v>
      </c>
      <c r="AE114" s="310" t="n">
        <f aca="false">COUNTIF(V$107:V$114,X114)+COUNTIF(X$107:X$114,X114)</f>
        <v>0</v>
      </c>
      <c r="AF114" s="310"/>
      <c r="AG114" s="302" t="str">
        <f aca="false">IF(OR(V114&lt;&gt;"",X114&lt;&gt;""),IF(AD114&lt;&gt;1,0,COUNTIF($B$107:$B$114,V114)+COUNTIF($D$107:$D$114,V114))+IF(AE114&lt;&gt;1,0,COUNTIF($B$107:$B$114,X114)+COUNTIF($D$107:$D$114,X114)),"")</f>
        <v/>
      </c>
      <c r="AI114" s="297"/>
      <c r="AJ114" s="280" t="str">
        <f aca="false">IF(AI114="","",VLOOKUP(AI114,Language!$D$5:$E$100,2,0))</f>
        <v/>
      </c>
      <c r="AK114" s="284"/>
      <c r="AL114" s="280" t="str">
        <f aca="false">IF(AK114="","",VLOOKUP(AK114,Language!$D$5:$E$100,2,0))</f>
        <v/>
      </c>
      <c r="AM114" s="307"/>
      <c r="AN114" s="308"/>
      <c r="AO114" s="309"/>
      <c r="AP114" s="309"/>
      <c r="AQ114" s="310" t="n">
        <f aca="false">COUNTIF(AI$107:AI$114,AI114)+COUNTIF(AK$107:AK$114,AI114)</f>
        <v>0</v>
      </c>
      <c r="AR114" s="310" t="n">
        <f aca="false">COUNTIF(AI$107:AI$114,AK114)+COUNTIF(AK$107:AK$114,AK114)</f>
        <v>0</v>
      </c>
      <c r="AS114" s="310"/>
      <c r="AT114" s="302" t="str">
        <f aca="false">IF(OR(AI114&lt;&gt;"",AK114&lt;&gt;""),IF(AQ114&lt;&gt;1,0,COUNTIF($B$107:$B$114,AI114)+COUNTIF($D$107:$D$114,AI114))+IF(AR114&lt;&gt;1,0,COUNTIF($B$107:$B$114,AK114)+COUNTIF($D$107:$D$114,AK114)),"")</f>
        <v/>
      </c>
      <c r="AV114" s="297"/>
      <c r="AW114" s="280" t="str">
        <f aca="false">IF(AV114="","",VLOOKUP(AV114,Language!$D$5:$E$100,2,0))</f>
        <v/>
      </c>
      <c r="AX114" s="284"/>
      <c r="AY114" s="280" t="str">
        <f aca="false">IF(AX114="","",VLOOKUP(AX114,Language!$D$5:$E$100,2,0))</f>
        <v/>
      </c>
      <c r="AZ114" s="307"/>
      <c r="BA114" s="308"/>
      <c r="BB114" s="309"/>
      <c r="BC114" s="309"/>
      <c r="BD114" s="310" t="n">
        <f aca="false">COUNTIF(AV$107:AV$114,AV114)+COUNTIF(AX$107:AX$114,AV114)</f>
        <v>0</v>
      </c>
      <c r="BE114" s="310" t="n">
        <f aca="false">COUNTIF(AV$107:AV$114,AX114)+COUNTIF(AX$107:AX$114,AX114)</f>
        <v>0</v>
      </c>
      <c r="BF114" s="310"/>
      <c r="BG114" s="302" t="str">
        <f aca="false">IF(OR(AV114&lt;&gt;"",AX114&lt;&gt;""),IF(BD114&lt;&gt;1,0,COUNTIF($B$107:$B$114,AV114)+COUNTIF($D$107:$D$114,AV114))+IF(BE114&lt;&gt;1,0,COUNTIF($B$107:$B$114,AX114)+COUNTIF($D$107:$D$114,AX114)),"")</f>
        <v/>
      </c>
      <c r="BI114" s="297"/>
      <c r="BJ114" s="280" t="str">
        <f aca="false">IF(BI114="","",VLOOKUP(BI114,Language!$D$5:$E$100,2,0))</f>
        <v/>
      </c>
      <c r="BK114" s="284"/>
      <c r="BL114" s="280" t="str">
        <f aca="false">IF(BK114="","",VLOOKUP(BK114,Language!$D$5:$E$100,2,0))</f>
        <v/>
      </c>
      <c r="BM114" s="307"/>
      <c r="BN114" s="308"/>
      <c r="BO114" s="309"/>
      <c r="BP114" s="309"/>
      <c r="BQ114" s="310" t="n">
        <f aca="false">COUNTIF(BI$107:BI$114,BI114)+COUNTIF(BK$107:BK$114,BI114)</f>
        <v>0</v>
      </c>
      <c r="BR114" s="310" t="n">
        <f aca="false">COUNTIF(BI$107:BI$114,BK114)+COUNTIF(BK$107:BK$114,BK114)</f>
        <v>0</v>
      </c>
      <c r="BS114" s="310"/>
      <c r="BT114" s="302" t="str">
        <f aca="false">IF(OR(BI114&lt;&gt;"",BK114&lt;&gt;""),IF(BQ114&lt;&gt;1,0,COUNTIF($B$107:$B$114,BI114)+COUNTIF($D$107:$D$114,BI114))+IF(BR114&lt;&gt;1,0,COUNTIF($B$107:$B$114,BK114)+COUNTIF($D$107:$D$114,BK114)),"")</f>
        <v/>
      </c>
      <c r="BV114" s="297"/>
      <c r="BW114" s="280" t="str">
        <f aca="false">IF(BV114="","",VLOOKUP(BV114,Language!$D$5:$E$100,2,0))</f>
        <v/>
      </c>
      <c r="BX114" s="284"/>
      <c r="BY114" s="280" t="str">
        <f aca="false">IF(BX114="","",VLOOKUP(BX114,Language!$D$5:$E$100,2,0))</f>
        <v/>
      </c>
      <c r="BZ114" s="307"/>
      <c r="CA114" s="308"/>
      <c r="CB114" s="309"/>
      <c r="CC114" s="309"/>
      <c r="CD114" s="310" t="n">
        <f aca="false">COUNTIF(BV$107:BV$114,BV114)+COUNTIF(BX$107:BX$114,BV114)</f>
        <v>0</v>
      </c>
      <c r="CE114" s="310" t="n">
        <f aca="false">COUNTIF(BV$107:BV$114,BX114)+COUNTIF(BX$107:BX$114,BX114)</f>
        <v>0</v>
      </c>
      <c r="CF114" s="310"/>
      <c r="CG114" s="302" t="str">
        <f aca="false">IF(OR(BV114&lt;&gt;"",BX114&lt;&gt;""),IF(CD114&lt;&gt;1,0,COUNTIF($B$107:$B$114,BV114)+COUNTIF($D$107:$D$114,BV114))+IF(CE114&lt;&gt;1,0,COUNTIF($B$107:$B$114,BX114)+COUNTIF($D$107:$D$114,BX114)),"")</f>
        <v/>
      </c>
      <c r="CI114" s="297"/>
      <c r="CJ114" s="280" t="str">
        <f aca="false">IF(CI114="","",VLOOKUP(CI114,Language!$D$5:$E$100,2,0))</f>
        <v/>
      </c>
      <c r="CK114" s="284"/>
      <c r="CL114" s="280" t="str">
        <f aca="false">IF(CK114="","",VLOOKUP(CK114,Language!$D$5:$E$100,2,0))</f>
        <v/>
      </c>
      <c r="CM114" s="307"/>
      <c r="CN114" s="308"/>
      <c r="CO114" s="309"/>
      <c r="CP114" s="309"/>
      <c r="CQ114" s="310" t="n">
        <f aca="false">COUNTIF(CI$107:CI$114,CI114)+COUNTIF(CK$107:CK$114,CI114)</f>
        <v>0</v>
      </c>
      <c r="CR114" s="310" t="n">
        <f aca="false">COUNTIF(CI$107:CI$114,CK114)+COUNTIF(CK$107:CK$114,CK114)</f>
        <v>0</v>
      </c>
      <c r="CS114" s="310"/>
      <c r="CT114" s="302" t="str">
        <f aca="false">IF(OR(CI114&lt;&gt;"",CK114&lt;&gt;""),IF(CQ114&lt;&gt;1,0,COUNTIF($B$107:$B$114,CI114)+COUNTIF($D$107:$D$114,CI114))+IF(CR114&lt;&gt;1,0,COUNTIF($B$107:$B$114,CK114)+COUNTIF($D$107:$D$114,CK114)),"")</f>
        <v/>
      </c>
      <c r="CV114" s="297"/>
      <c r="CW114" s="280" t="str">
        <f aca="false">IF(CV114="","",VLOOKUP(CV114,Language!$D$5:$E$100,2,0))</f>
        <v/>
      </c>
      <c r="CX114" s="284"/>
      <c r="CY114" s="280" t="str">
        <f aca="false">IF(CX114="","",VLOOKUP(CX114,Language!$D$5:$E$100,2,0))</f>
        <v/>
      </c>
      <c r="CZ114" s="307"/>
      <c r="DA114" s="308"/>
      <c r="DB114" s="309"/>
      <c r="DC114" s="309"/>
      <c r="DD114" s="310" t="n">
        <f aca="false">COUNTIF(CV$107:CV$114,CV114)+COUNTIF(CX$107:CX$114,CV114)</f>
        <v>0</v>
      </c>
      <c r="DE114" s="310" t="n">
        <f aca="false">COUNTIF(CV$107:CV$114,CX114)+COUNTIF(CX$107:CX$114,CX114)</f>
        <v>0</v>
      </c>
      <c r="DF114" s="310"/>
      <c r="DG114" s="302" t="str">
        <f aca="false">IF(OR(CV114&lt;&gt;"",CX114&lt;&gt;""),IF(DD114&lt;&gt;1,0,COUNTIF($B$107:$B$114,CV114)+COUNTIF($D$107:$D$114,CV114))+IF(DE114&lt;&gt;1,0,COUNTIF($B$107:$B$114,CX114)+COUNTIF($D$107:$D$114,CX114)),"")</f>
        <v/>
      </c>
      <c r="DI114" s="297"/>
      <c r="DJ114" s="280" t="str">
        <f aca="false">IF(DI114="","",VLOOKUP(DI114,Language!$D$5:$E$100,2,0))</f>
        <v/>
      </c>
      <c r="DK114" s="284"/>
      <c r="DL114" s="280" t="str">
        <f aca="false">IF(DK114="","",VLOOKUP(DK114,Language!$D$5:$E$100,2,0))</f>
        <v/>
      </c>
      <c r="DM114" s="307"/>
      <c r="DN114" s="308"/>
      <c r="DO114" s="309"/>
      <c r="DP114" s="309"/>
      <c r="DQ114" s="310" t="n">
        <f aca="false">COUNTIF(DI$107:DI$114,DI114)+COUNTIF(DK$107:DK$114,DI114)</f>
        <v>0</v>
      </c>
      <c r="DR114" s="310" t="n">
        <f aca="false">COUNTIF(DI$107:DI$114,DK114)+COUNTIF(DK$107:DK$114,DK114)</f>
        <v>0</v>
      </c>
      <c r="DS114" s="310"/>
      <c r="DT114" s="302" t="str">
        <f aca="false">IF(OR(DI114&lt;&gt;"",DK114&lt;&gt;""),IF(DQ114&lt;&gt;1,0,COUNTIF($B$107:$B$114,DI114)+COUNTIF($D$107:$D$114,DI114))+IF(DR114&lt;&gt;1,0,COUNTIF($B$107:$B$114,DK114)+COUNTIF($D$107:$D$114,DK114)),"")</f>
        <v/>
      </c>
      <c r="DV114" s="297"/>
      <c r="DW114" s="280" t="str">
        <f aca="false">IF(DV114="","",VLOOKUP(DV114,Language!$D$5:$E$100,2,0))</f>
        <v/>
      </c>
      <c r="DX114" s="284"/>
      <c r="DY114" s="280" t="str">
        <f aca="false">IF(DX114="","",VLOOKUP(DX114,Language!$D$5:$E$100,2,0))</f>
        <v/>
      </c>
      <c r="DZ114" s="307"/>
      <c r="EA114" s="308"/>
      <c r="EB114" s="309"/>
      <c r="EC114" s="309"/>
      <c r="ED114" s="310" t="n">
        <f aca="false">COUNTIF(DV$107:DV$114,DV114)+COUNTIF(DX$107:DX$114,DV114)</f>
        <v>0</v>
      </c>
      <c r="EE114" s="310" t="n">
        <f aca="false">COUNTIF(DV$107:DV$114,DX114)+COUNTIF(DX$107:DX$114,DX114)</f>
        <v>0</v>
      </c>
      <c r="EF114" s="310"/>
      <c r="EG114" s="302" t="str">
        <f aca="false">IF(OR(DV114&lt;&gt;"",DX114&lt;&gt;""),IF(ED114&lt;&gt;1,0,COUNTIF($B$107:$B$114,DV114)+COUNTIF($D$107:$D$114,DV114))+IF(EE114&lt;&gt;1,0,COUNTIF($B$107:$B$114,DX114)+COUNTIF($D$107:$D$114,DX114)),"")</f>
        <v/>
      </c>
      <c r="EI114" s="297"/>
      <c r="EJ114" s="280" t="str">
        <f aca="false">IF(EI114="","",VLOOKUP(EI114,Language!$D$5:$E$100,2,0))</f>
        <v/>
      </c>
      <c r="EK114" s="284"/>
      <c r="EL114" s="280" t="str">
        <f aca="false">IF(EK114="","",VLOOKUP(EK114,Language!$D$5:$E$100,2,0))</f>
        <v/>
      </c>
      <c r="EM114" s="307"/>
      <c r="EN114" s="308"/>
      <c r="EO114" s="309"/>
      <c r="EP114" s="309"/>
      <c r="EQ114" s="310" t="n">
        <f aca="false">COUNTIF(EI$107:EI$114,EI114)+COUNTIF(EK$107:EK$114,EI114)</f>
        <v>0</v>
      </c>
      <c r="ER114" s="310" t="n">
        <f aca="false">COUNTIF(EI$107:EI$114,EK114)+COUNTIF(EK$107:EK$114,EK114)</f>
        <v>0</v>
      </c>
      <c r="ES114" s="310"/>
      <c r="ET114" s="302" t="str">
        <f aca="false">IF(OR(EI114&lt;&gt;"",EK114&lt;&gt;""),IF(EQ114&lt;&gt;1,0,COUNTIF($B$107:$B$114,EI114)+COUNTIF($D$107:$D$114,EI114))+IF(ER114&lt;&gt;1,0,COUNTIF($B$107:$B$114,EK114)+COUNTIF($D$107:$D$114,EK114)),"")</f>
        <v/>
      </c>
      <c r="EV114" s="297"/>
      <c r="EW114" s="280" t="str">
        <f aca="false">IF(EV114="","",VLOOKUP(EV114,Language!$D$5:$E$100,2,0))</f>
        <v/>
      </c>
      <c r="EX114" s="284"/>
      <c r="EY114" s="280" t="str">
        <f aca="false">IF(EX114="","",VLOOKUP(EX114,Language!$D$5:$E$100,2,0))</f>
        <v/>
      </c>
      <c r="EZ114" s="307"/>
      <c r="FA114" s="308"/>
      <c r="FB114" s="309"/>
      <c r="FC114" s="309"/>
      <c r="FD114" s="310" t="n">
        <f aca="false">COUNTIF(EV$107:EV$114,EV114)+COUNTIF(EX$107:EX$114,EV114)</f>
        <v>0</v>
      </c>
      <c r="FE114" s="310" t="n">
        <f aca="false">COUNTIF(EV$107:EV$114,EX114)+COUNTIF(EX$107:EX$114,EX114)</f>
        <v>0</v>
      </c>
      <c r="FF114" s="310"/>
      <c r="FG114" s="302" t="str">
        <f aca="false">IF(OR(EV114&lt;&gt;"",EX114&lt;&gt;""),IF(FD114&lt;&gt;1,0,COUNTIF($B$107:$B$114,EV114)+COUNTIF($D$107:$D$114,EV114))+IF(FE114&lt;&gt;1,0,COUNTIF($B$107:$B$114,EX114)+COUNTIF($D$107:$D$114,EX114)),"")</f>
        <v/>
      </c>
      <c r="FI114" s="297"/>
      <c r="FJ114" s="280" t="str">
        <f aca="false">IF(FI114="","",VLOOKUP(FI114,Language!$D$5:$E$100,2,0))</f>
        <v/>
      </c>
      <c r="FK114" s="284"/>
      <c r="FL114" s="280" t="str">
        <f aca="false">IF(FK114="","",VLOOKUP(FK114,Language!$D$5:$E$100,2,0))</f>
        <v/>
      </c>
      <c r="FM114" s="307"/>
      <c r="FN114" s="308"/>
      <c r="FO114" s="309"/>
      <c r="FP114" s="309"/>
      <c r="FQ114" s="310" t="n">
        <f aca="false">COUNTIF(FI$107:FI$114,FI114)+COUNTIF(FK$107:FK$114,FI114)</f>
        <v>0</v>
      </c>
      <c r="FR114" s="310" t="n">
        <f aca="false">COUNTIF(FI$107:FI$114,FK114)+COUNTIF(FK$107:FK$114,FK114)</f>
        <v>0</v>
      </c>
      <c r="FS114" s="310"/>
      <c r="FT114" s="302" t="str">
        <f aca="false">IF(OR(FI114&lt;&gt;"",FK114&lt;&gt;""),IF(FQ114&lt;&gt;1,0,COUNTIF($B$107:$B$114,FI114)+COUNTIF($D$107:$D$114,FI114))+IF(FR114&lt;&gt;1,0,COUNTIF($B$107:$B$114,FK114)+COUNTIF($D$107:$D$114,FK114)),"")</f>
        <v/>
      </c>
      <c r="FV114" s="297"/>
      <c r="FW114" s="280" t="str">
        <f aca="false">IF(FV114="","",VLOOKUP(FV114,Language!$D$5:$E$100,2,0))</f>
        <v/>
      </c>
      <c r="FX114" s="284"/>
      <c r="FY114" s="280" t="str">
        <f aca="false">IF(FX114="","",VLOOKUP(FX114,Language!$D$5:$E$100,2,0))</f>
        <v/>
      </c>
      <c r="FZ114" s="307"/>
      <c r="GA114" s="308"/>
      <c r="GB114" s="309"/>
      <c r="GC114" s="309"/>
      <c r="GD114" s="310" t="n">
        <f aca="false">COUNTIF(FV$107:FV$114,FV114)+COUNTIF(FX$107:FX$114,FV114)</f>
        <v>0</v>
      </c>
      <c r="GE114" s="310" t="n">
        <f aca="false">COUNTIF(FV$107:FV$114,FX114)+COUNTIF(FX$107:FX$114,FX114)</f>
        <v>0</v>
      </c>
      <c r="GF114" s="310"/>
      <c r="GG114" s="302" t="str">
        <f aca="false">IF(OR(FV114&lt;&gt;"",FX114&lt;&gt;""),IF(GD114&lt;&gt;1,0,COUNTIF($B$107:$B$114,FV114)+COUNTIF($D$107:$D$114,FV114))+IF(GE114&lt;&gt;1,0,COUNTIF($B$107:$B$114,FX114)+COUNTIF($D$107:$D$114,FX114)),"")</f>
        <v/>
      </c>
      <c r="GI114" s="297"/>
      <c r="GJ114" s="280" t="str">
        <f aca="false">IF(GI114="","",VLOOKUP(GI114,Language!$D$5:$E$100,2,0))</f>
        <v/>
      </c>
      <c r="GK114" s="284"/>
      <c r="GL114" s="280" t="str">
        <f aca="false">IF(GK114="","",VLOOKUP(GK114,Language!$D$5:$E$100,2,0))</f>
        <v/>
      </c>
      <c r="GM114" s="307"/>
      <c r="GN114" s="308"/>
      <c r="GO114" s="309"/>
      <c r="GP114" s="309"/>
      <c r="GQ114" s="310" t="n">
        <f aca="false">COUNTIF(GI$107:GI$114,GI114)+COUNTIF(GK$107:GK$114,GI114)</f>
        <v>0</v>
      </c>
      <c r="GR114" s="310" t="n">
        <f aca="false">COUNTIF(GI$107:GI$114,GK114)+COUNTIF(GK$107:GK$114,GK114)</f>
        <v>0</v>
      </c>
      <c r="GS114" s="310"/>
      <c r="GT114" s="302" t="str">
        <f aca="false">IF(OR(GI114&lt;&gt;"",GK114&lt;&gt;""),IF(GQ114&lt;&gt;1,0,COUNTIF($B$107:$B$114,GI114)+COUNTIF($D$107:$D$114,GI114))+IF(GR114&lt;&gt;1,0,COUNTIF($B$107:$B$114,GK114)+COUNTIF($D$107:$D$114,GK114)),"")</f>
        <v/>
      </c>
      <c r="GV114" s="297"/>
      <c r="GW114" s="280" t="str">
        <f aca="false">IF(GV114="","",VLOOKUP(GV114,Language!$D$5:$E$100,2,0))</f>
        <v/>
      </c>
      <c r="GX114" s="284"/>
      <c r="GY114" s="280" t="str">
        <f aca="false">IF(GX114="","",VLOOKUP(GX114,Language!$D$5:$E$100,2,0))</f>
        <v/>
      </c>
      <c r="GZ114" s="307"/>
      <c r="HA114" s="308"/>
      <c r="HB114" s="309"/>
      <c r="HC114" s="309"/>
      <c r="HD114" s="310" t="n">
        <f aca="false">COUNTIF(GV$107:GV$114,GV114)+COUNTIF(GX$107:GX$114,GV114)</f>
        <v>0</v>
      </c>
      <c r="HE114" s="310" t="n">
        <f aca="false">COUNTIF(GV$107:GV$114,GX114)+COUNTIF(GX$107:GX$114,GX114)</f>
        <v>0</v>
      </c>
      <c r="HF114" s="310"/>
      <c r="HG114" s="302" t="str">
        <f aca="false">IF(OR(GV114&lt;&gt;"",GX114&lt;&gt;""),IF(HD114&lt;&gt;1,0,COUNTIF($B$107:$B$114,GV114)+COUNTIF($D$107:$D$114,GV114))+IF(HE114&lt;&gt;1,0,COUNTIF($B$107:$B$114,GX114)+COUNTIF($D$107:$D$114,GX114)),"")</f>
        <v/>
      </c>
      <c r="HI114" s="297"/>
      <c r="HJ114" s="280" t="str">
        <f aca="false">IF(HI114="","",VLOOKUP(HI114,Language!$D$5:$E$100,2,0))</f>
        <v/>
      </c>
      <c r="HK114" s="284"/>
      <c r="HL114" s="280" t="str">
        <f aca="false">IF(HK114="","",VLOOKUP(HK114,Language!$D$5:$E$100,2,0))</f>
        <v/>
      </c>
      <c r="HM114" s="307"/>
      <c r="HN114" s="308"/>
      <c r="HO114" s="309"/>
      <c r="HP114" s="309"/>
      <c r="HQ114" s="310" t="n">
        <f aca="false">COUNTIF(HI$107:HI$114,HI114)+COUNTIF(HK$107:HK$114,HI114)</f>
        <v>0</v>
      </c>
      <c r="HR114" s="310" t="n">
        <f aca="false">COUNTIF(HI$107:HI$114,HK114)+COUNTIF(HK$107:HK$114,HK114)</f>
        <v>0</v>
      </c>
      <c r="HS114" s="310"/>
      <c r="HT114" s="302" t="str">
        <f aca="false">IF(OR(HI114&lt;&gt;"",HK114&lt;&gt;""),IF(HQ114&lt;&gt;1,0,COUNTIF($B$107:$B$114,HI114)+COUNTIF($D$107:$D$114,HI114))+IF(HR114&lt;&gt;1,0,COUNTIF($B$107:$B$114,HK114)+COUNTIF($D$107:$D$114,HK114)),"")</f>
        <v/>
      </c>
      <c r="HV114" s="297"/>
      <c r="HW114" s="280" t="str">
        <f aca="false">IF(HV114="","",VLOOKUP(HV114,Language!$D$5:$E$100,2,0))</f>
        <v/>
      </c>
      <c r="HX114" s="284"/>
      <c r="HY114" s="280" t="str">
        <f aca="false">IF(HX114="","",VLOOKUP(HX114,Language!$D$5:$E$100,2,0))</f>
        <v/>
      </c>
      <c r="HZ114" s="307"/>
      <c r="IA114" s="308"/>
      <c r="IB114" s="309"/>
      <c r="IC114" s="309"/>
      <c r="ID114" s="310" t="n">
        <f aca="false">COUNTIF(HV$107:HV$114,HV114)+COUNTIF(HX$107:HX$114,HV114)</f>
        <v>0</v>
      </c>
      <c r="IE114" s="310" t="n">
        <f aca="false">COUNTIF(HV$107:HV$114,HX114)+COUNTIF(HX$107:HX$114,HX114)</f>
        <v>0</v>
      </c>
      <c r="IF114" s="310"/>
      <c r="IG114" s="302" t="str">
        <f aca="false">IF(OR(HV114&lt;&gt;"",HX114&lt;&gt;""),IF(ID114&lt;&gt;1,0,COUNTIF($B$107:$B$114,HV114)+COUNTIF($D$107:$D$114,HV114))+IF(IE114&lt;&gt;1,0,COUNTIF($B$107:$B$114,HX114)+COUNTIF($D$107:$D$114,HX114)),"")</f>
        <v/>
      </c>
      <c r="II114" s="297"/>
      <c r="IJ114" s="280" t="str">
        <f aca="false">IF(II114="","",VLOOKUP(II114,Language!$D$5:$E$100,2,0))</f>
        <v/>
      </c>
      <c r="IK114" s="284"/>
      <c r="IL114" s="280" t="str">
        <f aca="false">IF(IK114="","",VLOOKUP(IK114,Language!$D$5:$E$100,2,0))</f>
        <v/>
      </c>
      <c r="IM114" s="307"/>
      <c r="IN114" s="308"/>
      <c r="IO114" s="309"/>
      <c r="IP114" s="309"/>
      <c r="IQ114" s="310" t="n">
        <f aca="false">COUNTIF(II$107:II$114,II114)+COUNTIF(IK$107:IK$114,II114)</f>
        <v>0</v>
      </c>
      <c r="IR114" s="310" t="n">
        <f aca="false">COUNTIF(II$107:II$114,IK114)+COUNTIF(IK$107:IK$114,IK114)</f>
        <v>0</v>
      </c>
      <c r="IS114" s="310"/>
      <c r="IT114" s="302" t="str">
        <f aca="false">IF(OR(II114&lt;&gt;"",IK114&lt;&gt;""),IF(IQ114&lt;&gt;1,0,COUNTIF($B$107:$B$114,II114)+COUNTIF($D$107:$D$114,II114))+IF(IR114&lt;&gt;1,0,COUNTIF($B$107:$B$114,IK114)+COUNTIF($D$107:$D$114,IK114)),"")</f>
        <v/>
      </c>
      <c r="IV114" s="297"/>
      <c r="IW114" s="280" t="str">
        <f aca="false">IF(IV114="","",VLOOKUP(IV114,Language!$D$5:$E$100,2,0))</f>
        <v/>
      </c>
      <c r="IX114" s="284"/>
      <c r="IY114" s="280" t="str">
        <f aca="false">IF(IX114="","",VLOOKUP(IX114,Language!$D$5:$E$100,2,0))</f>
        <v/>
      </c>
      <c r="IZ114" s="307"/>
      <c r="JA114" s="308"/>
      <c r="JB114" s="309"/>
      <c r="JC114" s="309"/>
      <c r="JD114" s="310" t="n">
        <f aca="false">COUNTIF(IV$107:IV$114,IV114)+COUNTIF(IX$107:IX$114,IV114)</f>
        <v>0</v>
      </c>
      <c r="JE114" s="310" t="n">
        <f aca="false">COUNTIF(IV$107:IV$114,IX114)+COUNTIF(IX$107:IX$114,IX114)</f>
        <v>0</v>
      </c>
      <c r="JF114" s="310"/>
      <c r="JG114" s="302" t="str">
        <f aca="false">IF(OR(IV114&lt;&gt;"",IX114&lt;&gt;""),IF(JD114&lt;&gt;1,0,COUNTIF($B$107:$B$114,IV114)+COUNTIF($D$107:$D$114,IV114))+IF(JE114&lt;&gt;1,0,COUNTIF($B$107:$B$114,IX114)+COUNTIF($D$107:$D$114,IX114)),"")</f>
        <v/>
      </c>
      <c r="JI114" s="297"/>
      <c r="JJ114" s="280" t="str">
        <f aca="false">IF(JI114="","",VLOOKUP(JI114,Language!$D$5:$E$100,2,0))</f>
        <v/>
      </c>
      <c r="JK114" s="284"/>
      <c r="JL114" s="280" t="str">
        <f aca="false">IF(JK114="","",VLOOKUP(JK114,Language!$D$5:$E$100,2,0))</f>
        <v/>
      </c>
      <c r="JM114" s="307"/>
      <c r="JN114" s="308"/>
      <c r="JO114" s="309"/>
      <c r="JP114" s="309"/>
      <c r="JQ114" s="310" t="n">
        <f aca="false">COUNTIF(JI$107:JI$114,JI114)+COUNTIF(JK$107:JK$114,JI114)</f>
        <v>0</v>
      </c>
      <c r="JR114" s="310" t="n">
        <f aca="false">COUNTIF(JI$107:JI$114,JK114)+COUNTIF(JK$107:JK$114,JK114)</f>
        <v>0</v>
      </c>
      <c r="JS114" s="310"/>
      <c r="JT114" s="302" t="str">
        <f aca="false">IF(OR(JI114&lt;&gt;"",JK114&lt;&gt;""),IF(JQ114&lt;&gt;1,0,COUNTIF($B$107:$B$114,JI114)+COUNTIF($D$107:$D$114,JI114))+IF(JR114&lt;&gt;1,0,COUNTIF($B$107:$B$114,JK114)+COUNTIF($D$107:$D$114,JK114)),"")</f>
        <v/>
      </c>
      <c r="JV114" s="297"/>
      <c r="JW114" s="280" t="str">
        <f aca="false">IF(JV114="","",VLOOKUP(JV114,Language!$D$5:$E$100,2,0))</f>
        <v/>
      </c>
      <c r="JX114" s="284"/>
      <c r="JY114" s="280" t="str">
        <f aca="false">IF(JX114="","",VLOOKUP(JX114,Language!$D$5:$E$100,2,0))</f>
        <v/>
      </c>
      <c r="JZ114" s="307"/>
      <c r="KA114" s="308"/>
      <c r="KB114" s="309"/>
      <c r="KC114" s="309"/>
      <c r="KD114" s="310" t="n">
        <f aca="false">COUNTIF(JV$107:JV$114,JV114)+COUNTIF(JX$107:JX$114,JV114)</f>
        <v>0</v>
      </c>
      <c r="KE114" s="310" t="n">
        <f aca="false">COUNTIF(JV$107:JV$114,JX114)+COUNTIF(JX$107:JX$114,JX114)</f>
        <v>0</v>
      </c>
      <c r="KF114" s="310"/>
      <c r="KG114" s="302" t="str">
        <f aca="false">IF(OR(JV114&lt;&gt;"",JX114&lt;&gt;""),IF(KD114&lt;&gt;1,0,COUNTIF($B$107:$B$114,JV114)+COUNTIF($D$107:$D$114,JV114))+IF(KE114&lt;&gt;1,0,COUNTIF($B$107:$B$114,JX114)+COUNTIF($D$107:$D$114,JX114)),"")</f>
        <v/>
      </c>
      <c r="KI114" s="297"/>
      <c r="KJ114" s="280" t="str">
        <f aca="false">IF(KI114="","",VLOOKUP(KI114,Language!$D$5:$E$100,2,0))</f>
        <v/>
      </c>
      <c r="KK114" s="284"/>
      <c r="KL114" s="280" t="str">
        <f aca="false">IF(KK114="","",VLOOKUP(KK114,Language!$D$5:$E$100,2,0))</f>
        <v/>
      </c>
      <c r="KM114" s="307"/>
      <c r="KN114" s="308"/>
      <c r="KO114" s="309"/>
      <c r="KP114" s="309"/>
      <c r="KQ114" s="310" t="n">
        <f aca="false">COUNTIF(KI$107:KI$114,KI114)+COUNTIF(KK$107:KK$114,KI114)</f>
        <v>0</v>
      </c>
      <c r="KR114" s="310" t="n">
        <f aca="false">COUNTIF(KI$107:KI$114,KK114)+COUNTIF(KK$107:KK$114,KK114)</f>
        <v>0</v>
      </c>
      <c r="KS114" s="310"/>
      <c r="KT114" s="302" t="str">
        <f aca="false">IF(OR(KI114&lt;&gt;"",KK114&lt;&gt;""),IF(KQ114&lt;&gt;1,0,COUNTIF($B$107:$B$114,KI114)+COUNTIF($D$107:$D$114,KI114))+IF(KR114&lt;&gt;1,0,COUNTIF($B$107:$B$114,KK114)+COUNTIF($D$107:$D$114,KK114)),"")</f>
        <v/>
      </c>
      <c r="KV114" s="297"/>
      <c r="KW114" s="280" t="str">
        <f aca="false">IF(KV114="","",VLOOKUP(KV114,Language!$D$5:$E$100,2,0))</f>
        <v/>
      </c>
      <c r="KX114" s="284"/>
      <c r="KY114" s="280" t="str">
        <f aca="false">IF(KX114="","",VLOOKUP(KX114,Language!$D$5:$E$100,2,0))</f>
        <v/>
      </c>
      <c r="KZ114" s="307"/>
      <c r="LA114" s="308"/>
      <c r="LB114" s="309"/>
      <c r="LC114" s="309"/>
      <c r="LD114" s="310" t="n">
        <f aca="false">COUNTIF(KV$107:KV$114,KV114)+COUNTIF(KX$107:KX$114,KV114)</f>
        <v>0</v>
      </c>
      <c r="LE114" s="310" t="n">
        <f aca="false">COUNTIF(KV$107:KV$114,KX114)+COUNTIF(KX$107:KX$114,KX114)</f>
        <v>0</v>
      </c>
      <c r="LF114" s="310"/>
      <c r="LG114" s="302" t="str">
        <f aca="false">IF(OR(KV114&lt;&gt;"",KX114&lt;&gt;""),IF(LD114&lt;&gt;1,0,COUNTIF($B$107:$B$114,KV114)+COUNTIF($D$107:$D$114,KV114))+IF(LE114&lt;&gt;1,0,COUNTIF($B$107:$B$114,KX114)+COUNTIF($D$107:$D$114,KX114)),"")</f>
        <v/>
      </c>
      <c r="LI114" s="297"/>
      <c r="LJ114" s="280" t="str">
        <f aca="false">IF(LI114="","",VLOOKUP(LI114,Language!$D$5:$E$100,2,0))</f>
        <v/>
      </c>
      <c r="LK114" s="284"/>
      <c r="LL114" s="280" t="str">
        <f aca="false">IF(LK114="","",VLOOKUP(LK114,Language!$D$5:$E$100,2,0))</f>
        <v/>
      </c>
      <c r="LM114" s="307"/>
      <c r="LN114" s="308"/>
      <c r="LO114" s="309"/>
      <c r="LP114" s="309"/>
      <c r="LQ114" s="310" t="n">
        <f aca="false">COUNTIF(LI$107:LI$114,LI114)+COUNTIF(LK$107:LK$114,LI114)</f>
        <v>0</v>
      </c>
      <c r="LR114" s="310" t="n">
        <f aca="false">COUNTIF(LI$107:LI$114,LK114)+COUNTIF(LK$107:LK$114,LK114)</f>
        <v>0</v>
      </c>
      <c r="LS114" s="310"/>
      <c r="LT114" s="302" t="str">
        <f aca="false">IF(OR(LI114&lt;&gt;"",LK114&lt;&gt;""),IF(LQ114&lt;&gt;1,0,COUNTIF($B$107:$B$114,LI114)+COUNTIF($D$107:$D$114,LI114))+IF(LR114&lt;&gt;1,0,COUNTIF($B$107:$B$114,LK114)+COUNTIF($D$107:$D$114,LK114)),"")</f>
        <v/>
      </c>
      <c r="LV114" s="297"/>
      <c r="LW114" s="280" t="str">
        <f aca="false">IF(LV114="","",VLOOKUP(LV114,Language!$D$5:$E$100,2,0))</f>
        <v/>
      </c>
      <c r="LX114" s="284"/>
      <c r="LY114" s="280" t="str">
        <f aca="false">IF(LX114="","",VLOOKUP(LX114,Language!$D$5:$E$100,2,0))</f>
        <v/>
      </c>
      <c r="LZ114" s="307"/>
      <c r="MA114" s="308"/>
      <c r="MB114" s="309"/>
      <c r="MC114" s="309"/>
      <c r="MD114" s="310" t="n">
        <f aca="false">COUNTIF(LV$107:LV$114,LV114)+COUNTIF(LX$107:LX$114,LV114)</f>
        <v>0</v>
      </c>
      <c r="ME114" s="310" t="n">
        <f aca="false">COUNTIF(LV$107:LV$114,LX114)+COUNTIF(LX$107:LX$114,LX114)</f>
        <v>0</v>
      </c>
      <c r="MF114" s="310"/>
      <c r="MG114" s="302" t="str">
        <f aca="false">IF(OR(LV114&lt;&gt;"",LX114&lt;&gt;""),IF(MD114&lt;&gt;1,0,COUNTIF($B$107:$B$114,LV114)+COUNTIF($D$107:$D$114,LV114))+IF(ME114&lt;&gt;1,0,COUNTIF($B$107:$B$114,LX114)+COUNTIF($D$107:$D$114,LX114)),"")</f>
        <v/>
      </c>
    </row>
    <row r="115" s="135" customFormat="true" ht="24" hidden="false" customHeight="true" outlineLevel="0" collapsed="false">
      <c r="A115" s="252"/>
      <c r="B115" s="269" t="str">
        <f aca="false">Language!$E$216</f>
        <v>Quarter final</v>
      </c>
      <c r="C115" s="292"/>
      <c r="D115" s="292"/>
      <c r="E115" s="272"/>
      <c r="F115" s="293"/>
      <c r="G115" s="294"/>
      <c r="I115" s="269" t="str">
        <f aca="false">$B115</f>
        <v>Quarter final</v>
      </c>
      <c r="J115" s="271"/>
      <c r="K115" s="271"/>
      <c r="L115" s="272"/>
      <c r="M115" s="275"/>
      <c r="N115" s="276"/>
      <c r="O115" s="273"/>
      <c r="P115" s="277"/>
      <c r="Q115" s="272"/>
      <c r="R115" s="272"/>
      <c r="S115" s="272"/>
      <c r="T115" s="278"/>
      <c r="V115" s="269" t="str">
        <f aca="false">$B115</f>
        <v>Quarter final</v>
      </c>
      <c r="W115" s="271"/>
      <c r="X115" s="271"/>
      <c r="Y115" s="272"/>
      <c r="Z115" s="275"/>
      <c r="AA115" s="276"/>
      <c r="AB115" s="273"/>
      <c r="AC115" s="277"/>
      <c r="AD115" s="272"/>
      <c r="AE115" s="272"/>
      <c r="AF115" s="272"/>
      <c r="AG115" s="278"/>
      <c r="AI115" s="269" t="str">
        <f aca="false">$B115</f>
        <v>Quarter final</v>
      </c>
      <c r="AJ115" s="271"/>
      <c r="AK115" s="271"/>
      <c r="AL115" s="272"/>
      <c r="AM115" s="275"/>
      <c r="AN115" s="276"/>
      <c r="AO115" s="273"/>
      <c r="AP115" s="277"/>
      <c r="AQ115" s="272"/>
      <c r="AR115" s="272"/>
      <c r="AS115" s="272"/>
      <c r="AT115" s="278"/>
      <c r="AV115" s="269" t="str">
        <f aca="false">$B115</f>
        <v>Quarter final</v>
      </c>
      <c r="AW115" s="271"/>
      <c r="AX115" s="271"/>
      <c r="AY115" s="272"/>
      <c r="AZ115" s="275"/>
      <c r="BA115" s="276"/>
      <c r="BB115" s="273"/>
      <c r="BC115" s="277"/>
      <c r="BD115" s="272"/>
      <c r="BE115" s="272"/>
      <c r="BF115" s="272"/>
      <c r="BG115" s="278"/>
      <c r="BI115" s="269" t="str">
        <f aca="false">$B115</f>
        <v>Quarter final</v>
      </c>
      <c r="BJ115" s="271"/>
      <c r="BK115" s="271"/>
      <c r="BL115" s="272"/>
      <c r="BM115" s="275"/>
      <c r="BN115" s="276"/>
      <c r="BO115" s="273"/>
      <c r="BP115" s="277"/>
      <c r="BQ115" s="272"/>
      <c r="BR115" s="272"/>
      <c r="BS115" s="272"/>
      <c r="BT115" s="278"/>
      <c r="BV115" s="269" t="str">
        <f aca="false">$B115</f>
        <v>Quarter final</v>
      </c>
      <c r="BW115" s="271"/>
      <c r="BX115" s="271"/>
      <c r="BY115" s="272"/>
      <c r="BZ115" s="275"/>
      <c r="CA115" s="276"/>
      <c r="CB115" s="273"/>
      <c r="CC115" s="277"/>
      <c r="CD115" s="272"/>
      <c r="CE115" s="272"/>
      <c r="CF115" s="272"/>
      <c r="CG115" s="278"/>
      <c r="CI115" s="269" t="str">
        <f aca="false">$B115</f>
        <v>Quarter final</v>
      </c>
      <c r="CJ115" s="271"/>
      <c r="CK115" s="271"/>
      <c r="CL115" s="272"/>
      <c r="CM115" s="275"/>
      <c r="CN115" s="276"/>
      <c r="CO115" s="273"/>
      <c r="CP115" s="277"/>
      <c r="CQ115" s="272"/>
      <c r="CR115" s="272"/>
      <c r="CS115" s="272"/>
      <c r="CT115" s="278"/>
      <c r="CV115" s="269" t="str">
        <f aca="false">$B115</f>
        <v>Quarter final</v>
      </c>
      <c r="CW115" s="271"/>
      <c r="CX115" s="271"/>
      <c r="CY115" s="272"/>
      <c r="CZ115" s="275"/>
      <c r="DA115" s="276"/>
      <c r="DB115" s="273"/>
      <c r="DC115" s="277"/>
      <c r="DD115" s="272"/>
      <c r="DE115" s="272"/>
      <c r="DF115" s="272"/>
      <c r="DG115" s="278"/>
      <c r="DI115" s="269" t="str">
        <f aca="false">$B115</f>
        <v>Quarter final</v>
      </c>
      <c r="DJ115" s="271"/>
      <c r="DK115" s="271"/>
      <c r="DL115" s="272"/>
      <c r="DM115" s="275"/>
      <c r="DN115" s="276"/>
      <c r="DO115" s="273"/>
      <c r="DP115" s="277"/>
      <c r="DQ115" s="272"/>
      <c r="DR115" s="272"/>
      <c r="DS115" s="272"/>
      <c r="DT115" s="278"/>
      <c r="DV115" s="269" t="str">
        <f aca="false">$B115</f>
        <v>Quarter final</v>
      </c>
      <c r="DW115" s="271"/>
      <c r="DX115" s="271"/>
      <c r="DY115" s="272"/>
      <c r="DZ115" s="275"/>
      <c r="EA115" s="276"/>
      <c r="EB115" s="273"/>
      <c r="EC115" s="277"/>
      <c r="ED115" s="272"/>
      <c r="EE115" s="272"/>
      <c r="EF115" s="272"/>
      <c r="EG115" s="278"/>
      <c r="EI115" s="269" t="str">
        <f aca="false">$B115</f>
        <v>Quarter final</v>
      </c>
      <c r="EJ115" s="271"/>
      <c r="EK115" s="271"/>
      <c r="EL115" s="272"/>
      <c r="EM115" s="275"/>
      <c r="EN115" s="276"/>
      <c r="EO115" s="273"/>
      <c r="EP115" s="277"/>
      <c r="EQ115" s="272"/>
      <c r="ER115" s="272"/>
      <c r="ES115" s="272"/>
      <c r="ET115" s="278"/>
      <c r="EV115" s="269" t="str">
        <f aca="false">$B115</f>
        <v>Quarter final</v>
      </c>
      <c r="EW115" s="271"/>
      <c r="EX115" s="271"/>
      <c r="EY115" s="272"/>
      <c r="EZ115" s="275"/>
      <c r="FA115" s="276"/>
      <c r="FB115" s="273"/>
      <c r="FC115" s="277"/>
      <c r="FD115" s="272"/>
      <c r="FE115" s="272"/>
      <c r="FF115" s="272"/>
      <c r="FG115" s="278"/>
      <c r="FI115" s="269" t="str">
        <f aca="false">$B115</f>
        <v>Quarter final</v>
      </c>
      <c r="FJ115" s="271"/>
      <c r="FK115" s="271"/>
      <c r="FL115" s="272"/>
      <c r="FM115" s="275"/>
      <c r="FN115" s="276"/>
      <c r="FO115" s="273"/>
      <c r="FP115" s="277"/>
      <c r="FQ115" s="272"/>
      <c r="FR115" s="272"/>
      <c r="FS115" s="272"/>
      <c r="FT115" s="278"/>
      <c r="FV115" s="269" t="str">
        <f aca="false">$B115</f>
        <v>Quarter final</v>
      </c>
      <c r="FW115" s="271"/>
      <c r="FX115" s="271"/>
      <c r="FY115" s="272"/>
      <c r="FZ115" s="275"/>
      <c r="GA115" s="276"/>
      <c r="GB115" s="273"/>
      <c r="GC115" s="277"/>
      <c r="GD115" s="272"/>
      <c r="GE115" s="272"/>
      <c r="GF115" s="272"/>
      <c r="GG115" s="278"/>
      <c r="GI115" s="269" t="str">
        <f aca="false">$B115</f>
        <v>Quarter final</v>
      </c>
      <c r="GJ115" s="271"/>
      <c r="GK115" s="271"/>
      <c r="GL115" s="272"/>
      <c r="GM115" s="275"/>
      <c r="GN115" s="276"/>
      <c r="GO115" s="273"/>
      <c r="GP115" s="277"/>
      <c r="GQ115" s="272"/>
      <c r="GR115" s="272"/>
      <c r="GS115" s="272"/>
      <c r="GT115" s="278"/>
      <c r="GV115" s="269" t="str">
        <f aca="false">$B115</f>
        <v>Quarter final</v>
      </c>
      <c r="GW115" s="271"/>
      <c r="GX115" s="271"/>
      <c r="GY115" s="272"/>
      <c r="GZ115" s="275"/>
      <c r="HA115" s="276"/>
      <c r="HB115" s="273"/>
      <c r="HC115" s="277"/>
      <c r="HD115" s="272"/>
      <c r="HE115" s="272"/>
      <c r="HF115" s="272"/>
      <c r="HG115" s="278"/>
      <c r="HI115" s="269" t="str">
        <f aca="false">$B115</f>
        <v>Quarter final</v>
      </c>
      <c r="HJ115" s="271"/>
      <c r="HK115" s="271"/>
      <c r="HL115" s="272"/>
      <c r="HM115" s="275"/>
      <c r="HN115" s="276"/>
      <c r="HO115" s="273"/>
      <c r="HP115" s="277"/>
      <c r="HQ115" s="272"/>
      <c r="HR115" s="272"/>
      <c r="HS115" s="272"/>
      <c r="HT115" s="278"/>
      <c r="HV115" s="269" t="str">
        <f aca="false">$B115</f>
        <v>Quarter final</v>
      </c>
      <c r="HW115" s="271"/>
      <c r="HX115" s="271"/>
      <c r="HY115" s="272"/>
      <c r="HZ115" s="275"/>
      <c r="IA115" s="276"/>
      <c r="IB115" s="273"/>
      <c r="IC115" s="277"/>
      <c r="ID115" s="272"/>
      <c r="IE115" s="272"/>
      <c r="IF115" s="272"/>
      <c r="IG115" s="278"/>
      <c r="II115" s="269" t="str">
        <f aca="false">$B115</f>
        <v>Quarter final</v>
      </c>
      <c r="IJ115" s="271"/>
      <c r="IK115" s="271"/>
      <c r="IL115" s="272"/>
      <c r="IM115" s="275"/>
      <c r="IN115" s="276"/>
      <c r="IO115" s="273"/>
      <c r="IP115" s="277"/>
      <c r="IQ115" s="272"/>
      <c r="IR115" s="272"/>
      <c r="IS115" s="272"/>
      <c r="IT115" s="278"/>
      <c r="IV115" s="269" t="str">
        <f aca="false">$B115</f>
        <v>Quarter final</v>
      </c>
      <c r="IW115" s="271"/>
      <c r="IX115" s="271"/>
      <c r="IY115" s="272"/>
      <c r="IZ115" s="275"/>
      <c r="JA115" s="276"/>
      <c r="JB115" s="273"/>
      <c r="JC115" s="277"/>
      <c r="JD115" s="272"/>
      <c r="JE115" s="272"/>
      <c r="JF115" s="272"/>
      <c r="JG115" s="278"/>
      <c r="JI115" s="269" t="str">
        <f aca="false">$B115</f>
        <v>Quarter final</v>
      </c>
      <c r="JJ115" s="271"/>
      <c r="JK115" s="271"/>
      <c r="JL115" s="272"/>
      <c r="JM115" s="275"/>
      <c r="JN115" s="276"/>
      <c r="JO115" s="273"/>
      <c r="JP115" s="277"/>
      <c r="JQ115" s="272"/>
      <c r="JR115" s="272"/>
      <c r="JS115" s="272"/>
      <c r="JT115" s="278"/>
      <c r="JV115" s="269" t="str">
        <f aca="false">$B115</f>
        <v>Quarter final</v>
      </c>
      <c r="JW115" s="271"/>
      <c r="JX115" s="271"/>
      <c r="JY115" s="272"/>
      <c r="JZ115" s="275"/>
      <c r="KA115" s="276"/>
      <c r="KB115" s="273"/>
      <c r="KC115" s="277"/>
      <c r="KD115" s="272"/>
      <c r="KE115" s="272"/>
      <c r="KF115" s="272"/>
      <c r="KG115" s="278"/>
      <c r="KI115" s="269" t="str">
        <f aca="false">$B115</f>
        <v>Quarter final</v>
      </c>
      <c r="KJ115" s="271"/>
      <c r="KK115" s="271"/>
      <c r="KL115" s="272"/>
      <c r="KM115" s="275"/>
      <c r="KN115" s="276"/>
      <c r="KO115" s="273"/>
      <c r="KP115" s="277"/>
      <c r="KQ115" s="272"/>
      <c r="KR115" s="272"/>
      <c r="KS115" s="272"/>
      <c r="KT115" s="278"/>
      <c r="KV115" s="269" t="str">
        <f aca="false">$B115</f>
        <v>Quarter final</v>
      </c>
      <c r="KW115" s="271"/>
      <c r="KX115" s="271"/>
      <c r="KY115" s="272"/>
      <c r="KZ115" s="275"/>
      <c r="LA115" s="276"/>
      <c r="LB115" s="273"/>
      <c r="LC115" s="277"/>
      <c r="LD115" s="272"/>
      <c r="LE115" s="272"/>
      <c r="LF115" s="272"/>
      <c r="LG115" s="278"/>
      <c r="LI115" s="269" t="str">
        <f aca="false">$B115</f>
        <v>Quarter final</v>
      </c>
      <c r="LJ115" s="271"/>
      <c r="LK115" s="271"/>
      <c r="LL115" s="272"/>
      <c r="LM115" s="275"/>
      <c r="LN115" s="276"/>
      <c r="LO115" s="273"/>
      <c r="LP115" s="277"/>
      <c r="LQ115" s="272"/>
      <c r="LR115" s="272"/>
      <c r="LS115" s="272"/>
      <c r="LT115" s="278"/>
      <c r="LV115" s="269" t="str">
        <f aca="false">$B115</f>
        <v>Quarter final</v>
      </c>
      <c r="LW115" s="271"/>
      <c r="LX115" s="271"/>
      <c r="LY115" s="272"/>
      <c r="LZ115" s="275"/>
      <c r="MA115" s="276"/>
      <c r="MB115" s="273"/>
      <c r="MC115" s="277"/>
      <c r="MD115" s="272"/>
      <c r="ME115" s="272"/>
      <c r="MF115" s="272"/>
      <c r="MG115" s="278"/>
    </row>
    <row r="116" s="135" customFormat="true" ht="15.75" hidden="false" customHeight="false" outlineLevel="0" collapsed="false">
      <c r="A116" s="252"/>
      <c r="B116" s="295" t="n">
        <f aca="false">IF(C116="","",INDEX(Groups!$C$7:$C$65,MATCH(C116,Groups!$D$7:$D$65,0)))</f>
        <v>1</v>
      </c>
      <c r="C116" s="280" t="str">
        <f aca="false">'World Cup'!$C$70</f>
        <v>France</v>
      </c>
      <c r="D116" s="296" t="n">
        <f aca="false">IF(E116="","",INDEX(Groups!$C$7:$C$65,MATCH(E116,Groups!$D$7:$D$65,0)))</f>
        <v>7</v>
      </c>
      <c r="E116" s="280" t="str">
        <f aca="false">'World Cup'!$E$70</f>
        <v>Netherlands</v>
      </c>
      <c r="F116" s="282" t="n">
        <f aca="false">IF(AND('World Cup'!$C$71&lt;&gt;"",'World Cup'!$E$71&lt;&gt;""),'World Cup'!$C$71+IF(AND('World Cup'!$C$73&lt;&gt;"",'World Cup'!$E$73&lt;&gt;"",'World Cup'!$C$71='World Cup'!$E$71),'World Cup'!$C$73,0),"")</f>
        <v>3</v>
      </c>
      <c r="G116" s="283" t="n">
        <f aca="false">IF(AND('World Cup'!$C$71&lt;&gt;"",'World Cup'!$E$71&lt;&gt;""),'World Cup'!$E$71+IF(AND('World Cup'!$C$73&lt;&gt;"",'World Cup'!$E$73&lt;&gt;"",'World Cup'!$C$71='World Cup'!$E$71),'World Cup'!$E$73,0),"")</f>
        <v>1</v>
      </c>
      <c r="I116" s="297"/>
      <c r="J116" s="280" t="str">
        <f aca="false">IF(I116="","",VLOOKUP(I116,Language!$D$5:$E$100,2,0))</f>
        <v/>
      </c>
      <c r="K116" s="284"/>
      <c r="L116" s="280" t="str">
        <f aca="false">IF(K116="","",VLOOKUP(K116,Language!$D$5:$E$100,2,0))</f>
        <v/>
      </c>
      <c r="M116" s="298"/>
      <c r="N116" s="299"/>
      <c r="O116" s="300"/>
      <c r="P116" s="300"/>
      <c r="Q116" s="301" t="n">
        <f aca="false">COUNTIF(I$116:I$119,I116)+COUNTIF(K$116:K$119,I116)</f>
        <v>0</v>
      </c>
      <c r="R116" s="301" t="n">
        <f aca="false">COUNTIF(I$116:I$119,K116)+COUNTIF(K$116:K$119,K116)</f>
        <v>0</v>
      </c>
      <c r="S116" s="301"/>
      <c r="T116" s="302" t="str">
        <f aca="false">IF(OR(I116&lt;&gt;"",K116&lt;&gt;""),IF(Q116&lt;&gt;1,0,COUNTIF($B$116:$B$119,I116)+COUNTIF($D$116:$D$119,I116))+IF(R116&lt;&gt;1,0,COUNTIF($B$116:$B$119,K116)+COUNTIF($D$116:$D$119,K116)),"")</f>
        <v/>
      </c>
      <c r="V116" s="297"/>
      <c r="W116" s="280" t="str">
        <f aca="false">IF(V116="","",VLOOKUP(V116,Language!$D$5:$E$100,2,0))</f>
        <v/>
      </c>
      <c r="X116" s="284"/>
      <c r="Y116" s="280" t="str">
        <f aca="false">IF(X116="","",VLOOKUP(X116,Language!$D$5:$E$100,2,0))</f>
        <v/>
      </c>
      <c r="Z116" s="298"/>
      <c r="AA116" s="299"/>
      <c r="AB116" s="300"/>
      <c r="AC116" s="300"/>
      <c r="AD116" s="301" t="n">
        <f aca="false">COUNTIF(V$116:V$119,V116)+COUNTIF(X$116:X$119,V116)</f>
        <v>0</v>
      </c>
      <c r="AE116" s="301" t="n">
        <f aca="false">COUNTIF(V$116:V$119,X116)+COUNTIF(X$116:X$119,X116)</f>
        <v>0</v>
      </c>
      <c r="AF116" s="301"/>
      <c r="AG116" s="302" t="str">
        <f aca="false">IF(OR(V116&lt;&gt;"",X116&lt;&gt;""),IF(AD116&lt;&gt;1,0,COUNTIF($B$116:$B$119,V116)+COUNTIF($D$116:$D$119,V116))+IF(AE116&lt;&gt;1,0,COUNTIF($B$116:$B$119,X116)+COUNTIF($D$116:$D$119,X116)),"")</f>
        <v/>
      </c>
      <c r="AI116" s="297"/>
      <c r="AJ116" s="280" t="str">
        <f aca="false">IF(AI116="","",VLOOKUP(AI116,Language!$D$5:$E$100,2,0))</f>
        <v/>
      </c>
      <c r="AK116" s="284"/>
      <c r="AL116" s="280" t="str">
        <f aca="false">IF(AK116="","",VLOOKUP(AK116,Language!$D$5:$E$100,2,0))</f>
        <v/>
      </c>
      <c r="AM116" s="298"/>
      <c r="AN116" s="299"/>
      <c r="AO116" s="300"/>
      <c r="AP116" s="300"/>
      <c r="AQ116" s="301" t="n">
        <f aca="false">COUNTIF(AI$116:AI$119,AI116)+COUNTIF(AK$116:AK$119,AI116)</f>
        <v>0</v>
      </c>
      <c r="AR116" s="301" t="n">
        <f aca="false">COUNTIF(AI$116:AI$119,AK116)+COUNTIF(AK$116:AK$119,AK116)</f>
        <v>0</v>
      </c>
      <c r="AS116" s="301"/>
      <c r="AT116" s="302" t="str">
        <f aca="false">IF(OR(AI116&lt;&gt;"",AK116&lt;&gt;""),IF(AQ116&lt;&gt;1,0,COUNTIF($B$116:$B$119,AI116)+COUNTIF($D$116:$D$119,AI116))+IF(AR116&lt;&gt;1,0,COUNTIF($B$116:$B$119,AK116)+COUNTIF($D$116:$D$119,AK116)),"")</f>
        <v/>
      </c>
      <c r="AV116" s="297"/>
      <c r="AW116" s="280" t="str">
        <f aca="false">IF(AV116="","",VLOOKUP(AV116,Language!$D$5:$E$100,2,0))</f>
        <v/>
      </c>
      <c r="AX116" s="284"/>
      <c r="AY116" s="280" t="str">
        <f aca="false">IF(AX116="","",VLOOKUP(AX116,Language!$D$5:$E$100,2,0))</f>
        <v/>
      </c>
      <c r="AZ116" s="298"/>
      <c r="BA116" s="299"/>
      <c r="BB116" s="300"/>
      <c r="BC116" s="300"/>
      <c r="BD116" s="301" t="n">
        <f aca="false">COUNTIF(AV$116:AV$119,AV116)+COUNTIF(AX$116:AX$119,AV116)</f>
        <v>0</v>
      </c>
      <c r="BE116" s="301" t="n">
        <f aca="false">COUNTIF(AV$116:AV$119,AX116)+COUNTIF(AX$116:AX$119,AX116)</f>
        <v>0</v>
      </c>
      <c r="BF116" s="301"/>
      <c r="BG116" s="302" t="str">
        <f aca="false">IF(OR(AV116&lt;&gt;"",AX116&lt;&gt;""),IF(BD116&lt;&gt;1,0,COUNTIF($B$116:$B$119,AV116)+COUNTIF($D$116:$D$119,AV116))+IF(BE116&lt;&gt;1,0,COUNTIF($B$116:$B$119,AX116)+COUNTIF($D$116:$D$119,AX116)),"")</f>
        <v/>
      </c>
      <c r="BI116" s="297"/>
      <c r="BJ116" s="280" t="str">
        <f aca="false">IF(BI116="","",VLOOKUP(BI116,Language!$D$5:$E$100,2,0))</f>
        <v/>
      </c>
      <c r="BK116" s="284"/>
      <c r="BL116" s="280" t="str">
        <f aca="false">IF(BK116="","",VLOOKUP(BK116,Language!$D$5:$E$100,2,0))</f>
        <v/>
      </c>
      <c r="BM116" s="298"/>
      <c r="BN116" s="299"/>
      <c r="BO116" s="300"/>
      <c r="BP116" s="300"/>
      <c r="BQ116" s="301" t="n">
        <f aca="false">COUNTIF(BI$116:BI$119,BI116)+COUNTIF(BK$116:BK$119,BI116)</f>
        <v>0</v>
      </c>
      <c r="BR116" s="301" t="n">
        <f aca="false">COUNTIF(BI$116:BI$119,BK116)+COUNTIF(BK$116:BK$119,BK116)</f>
        <v>0</v>
      </c>
      <c r="BS116" s="301"/>
      <c r="BT116" s="302" t="str">
        <f aca="false">IF(OR(BI116&lt;&gt;"",BK116&lt;&gt;""),IF(BQ116&lt;&gt;1,0,COUNTIF($B$116:$B$119,BI116)+COUNTIF($D$116:$D$119,BI116))+IF(BR116&lt;&gt;1,0,COUNTIF($B$116:$B$119,BK116)+COUNTIF($D$116:$D$119,BK116)),"")</f>
        <v/>
      </c>
      <c r="BV116" s="297"/>
      <c r="BW116" s="280" t="str">
        <f aca="false">IF(BV116="","",VLOOKUP(BV116,Language!$D$5:$E$100,2,0))</f>
        <v/>
      </c>
      <c r="BX116" s="284"/>
      <c r="BY116" s="280" t="str">
        <f aca="false">IF(BX116="","",VLOOKUP(BX116,Language!$D$5:$E$100,2,0))</f>
        <v/>
      </c>
      <c r="BZ116" s="298"/>
      <c r="CA116" s="299"/>
      <c r="CB116" s="300"/>
      <c r="CC116" s="300"/>
      <c r="CD116" s="301" t="n">
        <f aca="false">COUNTIF(BV$116:BV$119,BV116)+COUNTIF(BX$116:BX$119,BV116)</f>
        <v>0</v>
      </c>
      <c r="CE116" s="301" t="n">
        <f aca="false">COUNTIF(BV$116:BV$119,BX116)+COUNTIF(BX$116:BX$119,BX116)</f>
        <v>0</v>
      </c>
      <c r="CF116" s="301"/>
      <c r="CG116" s="302" t="str">
        <f aca="false">IF(OR(BV116&lt;&gt;"",BX116&lt;&gt;""),IF(CD116&lt;&gt;1,0,COUNTIF($B$116:$B$119,BV116)+COUNTIF($D$116:$D$119,BV116))+IF(CE116&lt;&gt;1,0,COUNTIF($B$116:$B$119,BX116)+COUNTIF($D$116:$D$119,BX116)),"")</f>
        <v/>
      </c>
      <c r="CI116" s="297"/>
      <c r="CJ116" s="280" t="str">
        <f aca="false">IF(CI116="","",VLOOKUP(CI116,Language!$D$5:$E$100,2,0))</f>
        <v/>
      </c>
      <c r="CK116" s="284"/>
      <c r="CL116" s="280" t="str">
        <f aca="false">IF(CK116="","",VLOOKUP(CK116,Language!$D$5:$E$100,2,0))</f>
        <v/>
      </c>
      <c r="CM116" s="298"/>
      <c r="CN116" s="299"/>
      <c r="CO116" s="300"/>
      <c r="CP116" s="300"/>
      <c r="CQ116" s="301" t="n">
        <f aca="false">COUNTIF(CI$116:CI$119,CI116)+COUNTIF(CK$116:CK$119,CI116)</f>
        <v>0</v>
      </c>
      <c r="CR116" s="301" t="n">
        <f aca="false">COUNTIF(CI$116:CI$119,CK116)+COUNTIF(CK$116:CK$119,CK116)</f>
        <v>0</v>
      </c>
      <c r="CS116" s="301"/>
      <c r="CT116" s="302" t="str">
        <f aca="false">IF(OR(CI116&lt;&gt;"",CK116&lt;&gt;""),IF(CQ116&lt;&gt;1,0,COUNTIF($B$116:$B$119,CI116)+COUNTIF($D$116:$D$119,CI116))+IF(CR116&lt;&gt;1,0,COUNTIF($B$116:$B$119,CK116)+COUNTIF($D$116:$D$119,CK116)),"")</f>
        <v/>
      </c>
      <c r="CV116" s="297"/>
      <c r="CW116" s="280" t="str">
        <f aca="false">IF(CV116="","",VLOOKUP(CV116,Language!$D$5:$E$100,2,0))</f>
        <v/>
      </c>
      <c r="CX116" s="284"/>
      <c r="CY116" s="280" t="str">
        <f aca="false">IF(CX116="","",VLOOKUP(CX116,Language!$D$5:$E$100,2,0))</f>
        <v/>
      </c>
      <c r="CZ116" s="298"/>
      <c r="DA116" s="299"/>
      <c r="DB116" s="300"/>
      <c r="DC116" s="300"/>
      <c r="DD116" s="301" t="n">
        <f aca="false">COUNTIF(CV$116:CV$119,CV116)+COUNTIF(CX$116:CX$119,CV116)</f>
        <v>0</v>
      </c>
      <c r="DE116" s="301" t="n">
        <f aca="false">COUNTIF(CV$116:CV$119,CX116)+COUNTIF(CX$116:CX$119,CX116)</f>
        <v>0</v>
      </c>
      <c r="DF116" s="301"/>
      <c r="DG116" s="302" t="str">
        <f aca="false">IF(OR(CV116&lt;&gt;"",CX116&lt;&gt;""),IF(DD116&lt;&gt;1,0,COUNTIF($B$116:$B$119,CV116)+COUNTIF($D$116:$D$119,CV116))+IF(DE116&lt;&gt;1,0,COUNTIF($B$116:$B$119,CX116)+COUNTIF($D$116:$D$119,CX116)),"")</f>
        <v/>
      </c>
      <c r="DI116" s="297"/>
      <c r="DJ116" s="280" t="str">
        <f aca="false">IF(DI116="","",VLOOKUP(DI116,Language!$D$5:$E$100,2,0))</f>
        <v/>
      </c>
      <c r="DK116" s="284"/>
      <c r="DL116" s="280" t="str">
        <f aca="false">IF(DK116="","",VLOOKUP(DK116,Language!$D$5:$E$100,2,0))</f>
        <v/>
      </c>
      <c r="DM116" s="298"/>
      <c r="DN116" s="299"/>
      <c r="DO116" s="300"/>
      <c r="DP116" s="300"/>
      <c r="DQ116" s="301" t="n">
        <f aca="false">COUNTIF(DI$116:DI$119,DI116)+COUNTIF(DK$116:DK$119,DI116)</f>
        <v>0</v>
      </c>
      <c r="DR116" s="301" t="n">
        <f aca="false">COUNTIF(DI$116:DI$119,DK116)+COUNTIF(DK$116:DK$119,DK116)</f>
        <v>0</v>
      </c>
      <c r="DS116" s="301"/>
      <c r="DT116" s="302" t="str">
        <f aca="false">IF(OR(DI116&lt;&gt;"",DK116&lt;&gt;""),IF(DQ116&lt;&gt;1,0,COUNTIF($B$116:$B$119,DI116)+COUNTIF($D$116:$D$119,DI116))+IF(DR116&lt;&gt;1,0,COUNTIF($B$116:$B$119,DK116)+COUNTIF($D$116:$D$119,DK116)),"")</f>
        <v/>
      </c>
      <c r="DV116" s="297"/>
      <c r="DW116" s="280" t="str">
        <f aca="false">IF(DV116="","",VLOOKUP(DV116,Language!$D$5:$E$100,2,0))</f>
        <v/>
      </c>
      <c r="DX116" s="284"/>
      <c r="DY116" s="280" t="str">
        <f aca="false">IF(DX116="","",VLOOKUP(DX116,Language!$D$5:$E$100,2,0))</f>
        <v/>
      </c>
      <c r="DZ116" s="298"/>
      <c r="EA116" s="299"/>
      <c r="EB116" s="300"/>
      <c r="EC116" s="300"/>
      <c r="ED116" s="301" t="n">
        <f aca="false">COUNTIF(DV$116:DV$119,DV116)+COUNTIF(DX$116:DX$119,DV116)</f>
        <v>0</v>
      </c>
      <c r="EE116" s="301" t="n">
        <f aca="false">COUNTIF(DV$116:DV$119,DX116)+COUNTIF(DX$116:DX$119,DX116)</f>
        <v>0</v>
      </c>
      <c r="EF116" s="301"/>
      <c r="EG116" s="302" t="str">
        <f aca="false">IF(OR(DV116&lt;&gt;"",DX116&lt;&gt;""),IF(ED116&lt;&gt;1,0,COUNTIF($B$116:$B$119,DV116)+COUNTIF($D$116:$D$119,DV116))+IF(EE116&lt;&gt;1,0,COUNTIF($B$116:$B$119,DX116)+COUNTIF($D$116:$D$119,DX116)),"")</f>
        <v/>
      </c>
      <c r="EI116" s="297"/>
      <c r="EJ116" s="280" t="str">
        <f aca="false">IF(EI116="","",VLOOKUP(EI116,Language!$D$5:$E$100,2,0))</f>
        <v/>
      </c>
      <c r="EK116" s="284"/>
      <c r="EL116" s="280" t="str">
        <f aca="false">IF(EK116="","",VLOOKUP(EK116,Language!$D$5:$E$100,2,0))</f>
        <v/>
      </c>
      <c r="EM116" s="298"/>
      <c r="EN116" s="299"/>
      <c r="EO116" s="300"/>
      <c r="EP116" s="300"/>
      <c r="EQ116" s="301" t="n">
        <f aca="false">COUNTIF(EI$116:EI$119,EI116)+COUNTIF(EK$116:EK$119,EI116)</f>
        <v>0</v>
      </c>
      <c r="ER116" s="301" t="n">
        <f aca="false">COUNTIF(EI$116:EI$119,EK116)+COUNTIF(EK$116:EK$119,EK116)</f>
        <v>0</v>
      </c>
      <c r="ES116" s="301"/>
      <c r="ET116" s="302" t="str">
        <f aca="false">IF(OR(EI116&lt;&gt;"",EK116&lt;&gt;""),IF(EQ116&lt;&gt;1,0,COUNTIF($B$116:$B$119,EI116)+COUNTIF($D$116:$D$119,EI116))+IF(ER116&lt;&gt;1,0,COUNTIF($B$116:$B$119,EK116)+COUNTIF($D$116:$D$119,EK116)),"")</f>
        <v/>
      </c>
      <c r="EV116" s="297"/>
      <c r="EW116" s="280" t="str">
        <f aca="false">IF(EV116="","",VLOOKUP(EV116,Language!$D$5:$E$100,2,0))</f>
        <v/>
      </c>
      <c r="EX116" s="284"/>
      <c r="EY116" s="280" t="str">
        <f aca="false">IF(EX116="","",VLOOKUP(EX116,Language!$D$5:$E$100,2,0))</f>
        <v/>
      </c>
      <c r="EZ116" s="298"/>
      <c r="FA116" s="299"/>
      <c r="FB116" s="300"/>
      <c r="FC116" s="300"/>
      <c r="FD116" s="301" t="n">
        <f aca="false">COUNTIF(EV$116:EV$119,EV116)+COUNTIF(EX$116:EX$119,EV116)</f>
        <v>0</v>
      </c>
      <c r="FE116" s="301" t="n">
        <f aca="false">COUNTIF(EV$116:EV$119,EX116)+COUNTIF(EX$116:EX$119,EX116)</f>
        <v>0</v>
      </c>
      <c r="FF116" s="301"/>
      <c r="FG116" s="302" t="str">
        <f aca="false">IF(OR(EV116&lt;&gt;"",EX116&lt;&gt;""),IF(FD116&lt;&gt;1,0,COUNTIF($B$116:$B$119,EV116)+COUNTIF($D$116:$D$119,EV116))+IF(FE116&lt;&gt;1,0,COUNTIF($B$116:$B$119,EX116)+COUNTIF($D$116:$D$119,EX116)),"")</f>
        <v/>
      </c>
      <c r="FI116" s="297"/>
      <c r="FJ116" s="280" t="str">
        <f aca="false">IF(FI116="","",VLOOKUP(FI116,Language!$D$5:$E$100,2,0))</f>
        <v/>
      </c>
      <c r="FK116" s="284"/>
      <c r="FL116" s="280" t="str">
        <f aca="false">IF(FK116="","",VLOOKUP(FK116,Language!$D$5:$E$100,2,0))</f>
        <v/>
      </c>
      <c r="FM116" s="298"/>
      <c r="FN116" s="299"/>
      <c r="FO116" s="300"/>
      <c r="FP116" s="300"/>
      <c r="FQ116" s="301" t="n">
        <f aca="false">COUNTIF(FI$116:FI$119,FI116)+COUNTIF(FK$116:FK$119,FI116)</f>
        <v>0</v>
      </c>
      <c r="FR116" s="301" t="n">
        <f aca="false">COUNTIF(FI$116:FI$119,FK116)+COUNTIF(FK$116:FK$119,FK116)</f>
        <v>0</v>
      </c>
      <c r="FS116" s="301"/>
      <c r="FT116" s="302" t="str">
        <f aca="false">IF(OR(FI116&lt;&gt;"",FK116&lt;&gt;""),IF(FQ116&lt;&gt;1,0,COUNTIF($B$116:$B$119,FI116)+COUNTIF($D$116:$D$119,FI116))+IF(FR116&lt;&gt;1,0,COUNTIF($B$116:$B$119,FK116)+COUNTIF($D$116:$D$119,FK116)),"")</f>
        <v/>
      </c>
      <c r="FV116" s="297"/>
      <c r="FW116" s="280" t="str">
        <f aca="false">IF(FV116="","",VLOOKUP(FV116,Language!$D$5:$E$100,2,0))</f>
        <v/>
      </c>
      <c r="FX116" s="284"/>
      <c r="FY116" s="280" t="str">
        <f aca="false">IF(FX116="","",VLOOKUP(FX116,Language!$D$5:$E$100,2,0))</f>
        <v/>
      </c>
      <c r="FZ116" s="298"/>
      <c r="GA116" s="299"/>
      <c r="GB116" s="300"/>
      <c r="GC116" s="300"/>
      <c r="GD116" s="301" t="n">
        <f aca="false">COUNTIF(FV$116:FV$119,FV116)+COUNTIF(FX$116:FX$119,FV116)</f>
        <v>0</v>
      </c>
      <c r="GE116" s="301" t="n">
        <f aca="false">COUNTIF(FV$116:FV$119,FX116)+COUNTIF(FX$116:FX$119,FX116)</f>
        <v>0</v>
      </c>
      <c r="GF116" s="301"/>
      <c r="GG116" s="302" t="str">
        <f aca="false">IF(OR(FV116&lt;&gt;"",FX116&lt;&gt;""),IF(GD116&lt;&gt;1,0,COUNTIF($B$116:$B$119,FV116)+COUNTIF($D$116:$D$119,FV116))+IF(GE116&lt;&gt;1,0,COUNTIF($B$116:$B$119,FX116)+COUNTIF($D$116:$D$119,FX116)),"")</f>
        <v/>
      </c>
      <c r="GI116" s="297"/>
      <c r="GJ116" s="280" t="str">
        <f aca="false">IF(GI116="","",VLOOKUP(GI116,Language!$D$5:$E$100,2,0))</f>
        <v/>
      </c>
      <c r="GK116" s="284"/>
      <c r="GL116" s="280" t="str">
        <f aca="false">IF(GK116="","",VLOOKUP(GK116,Language!$D$5:$E$100,2,0))</f>
        <v/>
      </c>
      <c r="GM116" s="298"/>
      <c r="GN116" s="299"/>
      <c r="GO116" s="300"/>
      <c r="GP116" s="300"/>
      <c r="GQ116" s="301" t="n">
        <f aca="false">COUNTIF(GI$116:GI$119,GI116)+COUNTIF(GK$116:GK$119,GI116)</f>
        <v>0</v>
      </c>
      <c r="GR116" s="301" t="n">
        <f aca="false">COUNTIF(GI$116:GI$119,GK116)+COUNTIF(GK$116:GK$119,GK116)</f>
        <v>0</v>
      </c>
      <c r="GS116" s="301"/>
      <c r="GT116" s="302" t="str">
        <f aca="false">IF(OR(GI116&lt;&gt;"",GK116&lt;&gt;""),IF(GQ116&lt;&gt;1,0,COUNTIF($B$116:$B$119,GI116)+COUNTIF($D$116:$D$119,GI116))+IF(GR116&lt;&gt;1,0,COUNTIF($B$116:$B$119,GK116)+COUNTIF($D$116:$D$119,GK116)),"")</f>
        <v/>
      </c>
      <c r="GV116" s="297"/>
      <c r="GW116" s="280" t="str">
        <f aca="false">IF(GV116="","",VLOOKUP(GV116,Language!$D$5:$E$100,2,0))</f>
        <v/>
      </c>
      <c r="GX116" s="284"/>
      <c r="GY116" s="280" t="str">
        <f aca="false">IF(GX116="","",VLOOKUP(GX116,Language!$D$5:$E$100,2,0))</f>
        <v/>
      </c>
      <c r="GZ116" s="298"/>
      <c r="HA116" s="299"/>
      <c r="HB116" s="300"/>
      <c r="HC116" s="300"/>
      <c r="HD116" s="301" t="n">
        <f aca="false">COUNTIF(GV$116:GV$119,GV116)+COUNTIF(GX$116:GX$119,GV116)</f>
        <v>0</v>
      </c>
      <c r="HE116" s="301" t="n">
        <f aca="false">COUNTIF(GV$116:GV$119,GX116)+COUNTIF(GX$116:GX$119,GX116)</f>
        <v>0</v>
      </c>
      <c r="HF116" s="301"/>
      <c r="HG116" s="302" t="str">
        <f aca="false">IF(OR(GV116&lt;&gt;"",GX116&lt;&gt;""),IF(HD116&lt;&gt;1,0,COUNTIF($B$116:$B$119,GV116)+COUNTIF($D$116:$D$119,GV116))+IF(HE116&lt;&gt;1,0,COUNTIF($B$116:$B$119,GX116)+COUNTIF($D$116:$D$119,GX116)),"")</f>
        <v/>
      </c>
      <c r="HI116" s="297"/>
      <c r="HJ116" s="280" t="str">
        <f aca="false">IF(HI116="","",VLOOKUP(HI116,Language!$D$5:$E$100,2,0))</f>
        <v/>
      </c>
      <c r="HK116" s="284"/>
      <c r="HL116" s="280" t="str">
        <f aca="false">IF(HK116="","",VLOOKUP(HK116,Language!$D$5:$E$100,2,0))</f>
        <v/>
      </c>
      <c r="HM116" s="298"/>
      <c r="HN116" s="299"/>
      <c r="HO116" s="300"/>
      <c r="HP116" s="300"/>
      <c r="HQ116" s="301" t="n">
        <f aca="false">COUNTIF(HI$116:HI$119,HI116)+COUNTIF(HK$116:HK$119,HI116)</f>
        <v>0</v>
      </c>
      <c r="HR116" s="301" t="n">
        <f aca="false">COUNTIF(HI$116:HI$119,HK116)+COUNTIF(HK$116:HK$119,HK116)</f>
        <v>0</v>
      </c>
      <c r="HS116" s="301"/>
      <c r="HT116" s="302" t="str">
        <f aca="false">IF(OR(HI116&lt;&gt;"",HK116&lt;&gt;""),IF(HQ116&lt;&gt;1,0,COUNTIF($B$116:$B$119,HI116)+COUNTIF($D$116:$D$119,HI116))+IF(HR116&lt;&gt;1,0,COUNTIF($B$116:$B$119,HK116)+COUNTIF($D$116:$D$119,HK116)),"")</f>
        <v/>
      </c>
      <c r="HV116" s="297"/>
      <c r="HW116" s="280" t="str">
        <f aca="false">IF(HV116="","",VLOOKUP(HV116,Language!$D$5:$E$100,2,0))</f>
        <v/>
      </c>
      <c r="HX116" s="284"/>
      <c r="HY116" s="280" t="str">
        <f aca="false">IF(HX116="","",VLOOKUP(HX116,Language!$D$5:$E$100,2,0))</f>
        <v/>
      </c>
      <c r="HZ116" s="298"/>
      <c r="IA116" s="299"/>
      <c r="IB116" s="300"/>
      <c r="IC116" s="300"/>
      <c r="ID116" s="301" t="n">
        <f aca="false">COUNTIF(HV$116:HV$119,HV116)+COUNTIF(HX$116:HX$119,HV116)</f>
        <v>0</v>
      </c>
      <c r="IE116" s="301" t="n">
        <f aca="false">COUNTIF(HV$116:HV$119,HX116)+COUNTIF(HX$116:HX$119,HX116)</f>
        <v>0</v>
      </c>
      <c r="IF116" s="301"/>
      <c r="IG116" s="302" t="str">
        <f aca="false">IF(OR(HV116&lt;&gt;"",HX116&lt;&gt;""),IF(ID116&lt;&gt;1,0,COUNTIF($B$116:$B$119,HV116)+COUNTIF($D$116:$D$119,HV116))+IF(IE116&lt;&gt;1,0,COUNTIF($B$116:$B$119,HX116)+COUNTIF($D$116:$D$119,HX116)),"")</f>
        <v/>
      </c>
      <c r="II116" s="297"/>
      <c r="IJ116" s="280" t="str">
        <f aca="false">IF(II116="","",VLOOKUP(II116,Language!$D$5:$E$100,2,0))</f>
        <v/>
      </c>
      <c r="IK116" s="284"/>
      <c r="IL116" s="280" t="str">
        <f aca="false">IF(IK116="","",VLOOKUP(IK116,Language!$D$5:$E$100,2,0))</f>
        <v/>
      </c>
      <c r="IM116" s="298"/>
      <c r="IN116" s="299"/>
      <c r="IO116" s="300"/>
      <c r="IP116" s="300"/>
      <c r="IQ116" s="301" t="n">
        <f aca="false">COUNTIF(II$116:II$119,II116)+COUNTIF(IK$116:IK$119,II116)</f>
        <v>0</v>
      </c>
      <c r="IR116" s="301" t="n">
        <f aca="false">COUNTIF(II$116:II$119,IK116)+COUNTIF(IK$116:IK$119,IK116)</f>
        <v>0</v>
      </c>
      <c r="IS116" s="301"/>
      <c r="IT116" s="302" t="str">
        <f aca="false">IF(OR(II116&lt;&gt;"",IK116&lt;&gt;""),IF(IQ116&lt;&gt;1,0,COUNTIF($B$116:$B$119,II116)+COUNTIF($D$116:$D$119,II116))+IF(IR116&lt;&gt;1,0,COUNTIF($B$116:$B$119,IK116)+COUNTIF($D$116:$D$119,IK116)),"")</f>
        <v/>
      </c>
      <c r="IV116" s="297"/>
      <c r="IW116" s="280" t="str">
        <f aca="false">IF(IV116="","",VLOOKUP(IV116,Language!$D$5:$E$100,2,0))</f>
        <v/>
      </c>
      <c r="IX116" s="284"/>
      <c r="IY116" s="280" t="str">
        <f aca="false">IF(IX116="","",VLOOKUP(IX116,Language!$D$5:$E$100,2,0))</f>
        <v/>
      </c>
      <c r="IZ116" s="298"/>
      <c r="JA116" s="299"/>
      <c r="JB116" s="300"/>
      <c r="JC116" s="300"/>
      <c r="JD116" s="301" t="n">
        <f aca="false">COUNTIF(IV$116:IV$119,IV116)+COUNTIF(IX$116:IX$119,IV116)</f>
        <v>0</v>
      </c>
      <c r="JE116" s="301" t="n">
        <f aca="false">COUNTIF(IV$116:IV$119,IX116)+COUNTIF(IX$116:IX$119,IX116)</f>
        <v>0</v>
      </c>
      <c r="JF116" s="301"/>
      <c r="JG116" s="302" t="str">
        <f aca="false">IF(OR(IV116&lt;&gt;"",IX116&lt;&gt;""),IF(JD116&lt;&gt;1,0,COUNTIF($B$116:$B$119,IV116)+COUNTIF($D$116:$D$119,IV116))+IF(JE116&lt;&gt;1,0,COUNTIF($B$116:$B$119,IX116)+COUNTIF($D$116:$D$119,IX116)),"")</f>
        <v/>
      </c>
      <c r="JI116" s="297"/>
      <c r="JJ116" s="280" t="str">
        <f aca="false">IF(JI116="","",VLOOKUP(JI116,Language!$D$5:$E$100,2,0))</f>
        <v/>
      </c>
      <c r="JK116" s="284"/>
      <c r="JL116" s="280" t="str">
        <f aca="false">IF(JK116="","",VLOOKUP(JK116,Language!$D$5:$E$100,2,0))</f>
        <v/>
      </c>
      <c r="JM116" s="298"/>
      <c r="JN116" s="299"/>
      <c r="JO116" s="300"/>
      <c r="JP116" s="300"/>
      <c r="JQ116" s="301" t="n">
        <f aca="false">COUNTIF(JI$116:JI$119,JI116)+COUNTIF(JK$116:JK$119,JI116)</f>
        <v>0</v>
      </c>
      <c r="JR116" s="301" t="n">
        <f aca="false">COUNTIF(JI$116:JI$119,JK116)+COUNTIF(JK$116:JK$119,JK116)</f>
        <v>0</v>
      </c>
      <c r="JS116" s="301"/>
      <c r="JT116" s="302" t="str">
        <f aca="false">IF(OR(JI116&lt;&gt;"",JK116&lt;&gt;""),IF(JQ116&lt;&gt;1,0,COUNTIF($B$116:$B$119,JI116)+COUNTIF($D$116:$D$119,JI116))+IF(JR116&lt;&gt;1,0,COUNTIF($B$116:$B$119,JK116)+COUNTIF($D$116:$D$119,JK116)),"")</f>
        <v/>
      </c>
      <c r="JV116" s="297"/>
      <c r="JW116" s="280" t="str">
        <f aca="false">IF(JV116="","",VLOOKUP(JV116,Language!$D$5:$E$100,2,0))</f>
        <v/>
      </c>
      <c r="JX116" s="284"/>
      <c r="JY116" s="280" t="str">
        <f aca="false">IF(JX116="","",VLOOKUP(JX116,Language!$D$5:$E$100,2,0))</f>
        <v/>
      </c>
      <c r="JZ116" s="298"/>
      <c r="KA116" s="299"/>
      <c r="KB116" s="300"/>
      <c r="KC116" s="300"/>
      <c r="KD116" s="301" t="n">
        <f aca="false">COUNTIF(JV$116:JV$119,JV116)+COUNTIF(JX$116:JX$119,JV116)</f>
        <v>0</v>
      </c>
      <c r="KE116" s="301" t="n">
        <f aca="false">COUNTIF(JV$116:JV$119,JX116)+COUNTIF(JX$116:JX$119,JX116)</f>
        <v>0</v>
      </c>
      <c r="KF116" s="301"/>
      <c r="KG116" s="302" t="str">
        <f aca="false">IF(OR(JV116&lt;&gt;"",JX116&lt;&gt;""),IF(KD116&lt;&gt;1,0,COUNTIF($B$116:$B$119,JV116)+COUNTIF($D$116:$D$119,JV116))+IF(KE116&lt;&gt;1,0,COUNTIF($B$116:$B$119,JX116)+COUNTIF($D$116:$D$119,JX116)),"")</f>
        <v/>
      </c>
      <c r="KI116" s="297"/>
      <c r="KJ116" s="280" t="str">
        <f aca="false">IF(KI116="","",VLOOKUP(KI116,Language!$D$5:$E$100,2,0))</f>
        <v/>
      </c>
      <c r="KK116" s="284"/>
      <c r="KL116" s="280" t="str">
        <f aca="false">IF(KK116="","",VLOOKUP(KK116,Language!$D$5:$E$100,2,0))</f>
        <v/>
      </c>
      <c r="KM116" s="298"/>
      <c r="KN116" s="299"/>
      <c r="KO116" s="300"/>
      <c r="KP116" s="300"/>
      <c r="KQ116" s="301" t="n">
        <f aca="false">COUNTIF(KI$116:KI$119,KI116)+COUNTIF(KK$116:KK$119,KI116)</f>
        <v>0</v>
      </c>
      <c r="KR116" s="301" t="n">
        <f aca="false">COUNTIF(KI$116:KI$119,KK116)+COUNTIF(KK$116:KK$119,KK116)</f>
        <v>0</v>
      </c>
      <c r="KS116" s="301"/>
      <c r="KT116" s="302" t="str">
        <f aca="false">IF(OR(KI116&lt;&gt;"",KK116&lt;&gt;""),IF(KQ116&lt;&gt;1,0,COUNTIF($B$116:$B$119,KI116)+COUNTIF($D$116:$D$119,KI116))+IF(KR116&lt;&gt;1,0,COUNTIF($B$116:$B$119,KK116)+COUNTIF($D$116:$D$119,KK116)),"")</f>
        <v/>
      </c>
      <c r="KV116" s="297"/>
      <c r="KW116" s="280" t="str">
        <f aca="false">IF(KV116="","",VLOOKUP(KV116,Language!$D$5:$E$100,2,0))</f>
        <v/>
      </c>
      <c r="KX116" s="284"/>
      <c r="KY116" s="280" t="str">
        <f aca="false">IF(KX116="","",VLOOKUP(KX116,Language!$D$5:$E$100,2,0))</f>
        <v/>
      </c>
      <c r="KZ116" s="298"/>
      <c r="LA116" s="299"/>
      <c r="LB116" s="300"/>
      <c r="LC116" s="300"/>
      <c r="LD116" s="301" t="n">
        <f aca="false">COUNTIF(KV$116:KV$119,KV116)+COUNTIF(KX$116:KX$119,KV116)</f>
        <v>0</v>
      </c>
      <c r="LE116" s="301" t="n">
        <f aca="false">COUNTIF(KV$116:KV$119,KX116)+COUNTIF(KX$116:KX$119,KX116)</f>
        <v>0</v>
      </c>
      <c r="LF116" s="301"/>
      <c r="LG116" s="302" t="str">
        <f aca="false">IF(OR(KV116&lt;&gt;"",KX116&lt;&gt;""),IF(LD116&lt;&gt;1,0,COUNTIF($B$116:$B$119,KV116)+COUNTIF($D$116:$D$119,KV116))+IF(LE116&lt;&gt;1,0,COUNTIF($B$116:$B$119,KX116)+COUNTIF($D$116:$D$119,KX116)),"")</f>
        <v/>
      </c>
      <c r="LI116" s="297"/>
      <c r="LJ116" s="280" t="str">
        <f aca="false">IF(LI116="","",VLOOKUP(LI116,Language!$D$5:$E$100,2,0))</f>
        <v/>
      </c>
      <c r="LK116" s="284"/>
      <c r="LL116" s="280" t="str">
        <f aca="false">IF(LK116="","",VLOOKUP(LK116,Language!$D$5:$E$100,2,0))</f>
        <v/>
      </c>
      <c r="LM116" s="298"/>
      <c r="LN116" s="299"/>
      <c r="LO116" s="300"/>
      <c r="LP116" s="300"/>
      <c r="LQ116" s="301" t="n">
        <f aca="false">COUNTIF(LI$116:LI$119,LI116)+COUNTIF(LK$116:LK$119,LI116)</f>
        <v>0</v>
      </c>
      <c r="LR116" s="301" t="n">
        <f aca="false">COUNTIF(LI$116:LI$119,LK116)+COUNTIF(LK$116:LK$119,LK116)</f>
        <v>0</v>
      </c>
      <c r="LS116" s="301"/>
      <c r="LT116" s="302" t="str">
        <f aca="false">IF(OR(LI116&lt;&gt;"",LK116&lt;&gt;""),IF(LQ116&lt;&gt;1,0,COUNTIF($B$116:$B$119,LI116)+COUNTIF($D$116:$D$119,LI116))+IF(LR116&lt;&gt;1,0,COUNTIF($B$116:$B$119,LK116)+COUNTIF($D$116:$D$119,LK116)),"")</f>
        <v/>
      </c>
      <c r="LV116" s="297"/>
      <c r="LW116" s="280" t="str">
        <f aca="false">IF(LV116="","",VLOOKUP(LV116,Language!$D$5:$E$100,2,0))</f>
        <v/>
      </c>
      <c r="LX116" s="284"/>
      <c r="LY116" s="280" t="str">
        <f aca="false">IF(LX116="","",VLOOKUP(LX116,Language!$D$5:$E$100,2,0))</f>
        <v/>
      </c>
      <c r="LZ116" s="298"/>
      <c r="MA116" s="299"/>
      <c r="MB116" s="300"/>
      <c r="MC116" s="300"/>
      <c r="MD116" s="301" t="n">
        <f aca="false">COUNTIF(LV$116:LV$119,LV116)+COUNTIF(LX$116:LX$119,LV116)</f>
        <v>0</v>
      </c>
      <c r="ME116" s="301" t="n">
        <f aca="false">COUNTIF(LV$116:LV$119,LX116)+COUNTIF(LX$116:LX$119,LX116)</f>
        <v>0</v>
      </c>
      <c r="MF116" s="301"/>
      <c r="MG116" s="302" t="str">
        <f aca="false">IF(OR(LV116&lt;&gt;"",LX116&lt;&gt;""),IF(MD116&lt;&gt;1,0,COUNTIF($B$116:$B$119,LV116)+COUNTIF($D$116:$D$119,LV116))+IF(ME116&lt;&gt;1,0,COUNTIF($B$116:$B$119,LX116)+COUNTIF($D$116:$D$119,LX116)),"")</f>
        <v/>
      </c>
    </row>
    <row r="117" s="135" customFormat="true" ht="15.75" hidden="false" customHeight="false" outlineLevel="0" collapsed="false">
      <c r="A117" s="252"/>
      <c r="B117" s="295" t="n">
        <f aca="false">IF(C117="","",INDEX(Groups!$C$7:$C$65,MATCH(C117,Groups!$D$7:$D$65,0)))</f>
        <v>2</v>
      </c>
      <c r="C117" s="280" t="str">
        <f aca="false">'World Cup'!$I$70</f>
        <v>Spain</v>
      </c>
      <c r="D117" s="296" t="n">
        <f aca="false">IF(E117="","",INDEX(Groups!$C$7:$C$65,MATCH(E117,Groups!$D$7:$D$65,0)))</f>
        <v>9</v>
      </c>
      <c r="E117" s="280" t="str">
        <f aca="false">'World Cup'!$K$70</f>
        <v>Belgium</v>
      </c>
      <c r="F117" s="282" t="n">
        <f aca="false">IF(AND('World Cup'!$I$71&lt;&gt;"",'World Cup'!$K$71&lt;&gt;""),'World Cup'!$I$71+IF(AND('World Cup'!$I$73&lt;&gt;"",'World Cup'!$K$73&lt;&gt;"",'World Cup'!$I$71='World Cup'!$K$71),'World Cup'!$I$73,0),"")</f>
        <v>2</v>
      </c>
      <c r="G117" s="283" t="n">
        <f aca="false">IF(AND('World Cup'!$I$71&lt;&gt;"",'World Cup'!$K$71&lt;&gt;""),'World Cup'!$K$71+IF(AND('World Cup'!$I$73&lt;&gt;"",'World Cup'!$K$73&lt;&gt;"",'World Cup'!$I$71='World Cup'!$K$71),'World Cup'!$K$73,0),"")</f>
        <v>1</v>
      </c>
      <c r="I117" s="297"/>
      <c r="J117" s="280" t="str">
        <f aca="false">IF(I117="","",VLOOKUP(I117,Language!$D$5:$E$100,2,0))</f>
        <v/>
      </c>
      <c r="K117" s="284"/>
      <c r="L117" s="280" t="str">
        <f aca="false">IF(K117="","",VLOOKUP(K117,Language!$D$5:$E$100,2,0))</f>
        <v/>
      </c>
      <c r="M117" s="303"/>
      <c r="N117" s="304"/>
      <c r="O117" s="305"/>
      <c r="P117" s="305"/>
      <c r="Q117" s="306" t="n">
        <f aca="false">COUNTIF(I$116:I$119,I117)+COUNTIF(K$116:K$119,I117)</f>
        <v>0</v>
      </c>
      <c r="R117" s="306" t="n">
        <f aca="false">COUNTIF(I$116:I$119,K117)+COUNTIF(K$116:K$119,K117)</f>
        <v>0</v>
      </c>
      <c r="S117" s="306"/>
      <c r="T117" s="302" t="str">
        <f aca="false">IF(OR(I117&lt;&gt;"",K117&lt;&gt;""),IF(Q117&lt;&gt;1,0,COUNTIF($B$116:$B$119,I117)+COUNTIF($D$116:$D$119,I117))+IF(R117&lt;&gt;1,0,COUNTIF($B$116:$B$119,K117)+COUNTIF($D$116:$D$119,K117)),"")</f>
        <v/>
      </c>
      <c r="V117" s="297"/>
      <c r="W117" s="280" t="str">
        <f aca="false">IF(V117="","",VLOOKUP(V117,Language!$D$5:$E$100,2,0))</f>
        <v/>
      </c>
      <c r="X117" s="284"/>
      <c r="Y117" s="280" t="str">
        <f aca="false">IF(X117="","",VLOOKUP(X117,Language!$D$5:$E$100,2,0))</f>
        <v/>
      </c>
      <c r="Z117" s="303"/>
      <c r="AA117" s="304"/>
      <c r="AB117" s="305"/>
      <c r="AC117" s="305"/>
      <c r="AD117" s="306" t="n">
        <f aca="false">COUNTIF(V$116:V$119,V117)+COUNTIF(X$116:X$119,V117)</f>
        <v>0</v>
      </c>
      <c r="AE117" s="306" t="n">
        <f aca="false">COUNTIF(V$116:V$119,X117)+COUNTIF(X$116:X$119,X117)</f>
        <v>0</v>
      </c>
      <c r="AF117" s="306"/>
      <c r="AG117" s="302" t="str">
        <f aca="false">IF(OR(V117&lt;&gt;"",X117&lt;&gt;""),IF(AD117&lt;&gt;1,0,COUNTIF($B$116:$B$119,V117)+COUNTIF($D$116:$D$119,V117))+IF(AE117&lt;&gt;1,0,COUNTIF($B$116:$B$119,X117)+COUNTIF($D$116:$D$119,X117)),"")</f>
        <v/>
      </c>
      <c r="AI117" s="297"/>
      <c r="AJ117" s="280" t="str">
        <f aca="false">IF(AI117="","",VLOOKUP(AI117,Language!$D$5:$E$100,2,0))</f>
        <v/>
      </c>
      <c r="AK117" s="284"/>
      <c r="AL117" s="280" t="str">
        <f aca="false">IF(AK117="","",VLOOKUP(AK117,Language!$D$5:$E$100,2,0))</f>
        <v/>
      </c>
      <c r="AM117" s="303"/>
      <c r="AN117" s="304"/>
      <c r="AO117" s="305"/>
      <c r="AP117" s="305"/>
      <c r="AQ117" s="306" t="n">
        <f aca="false">COUNTIF(AI$116:AI$119,AI117)+COUNTIF(AK$116:AK$119,AI117)</f>
        <v>0</v>
      </c>
      <c r="AR117" s="306" t="n">
        <f aca="false">COUNTIF(AI$116:AI$119,AK117)+COUNTIF(AK$116:AK$119,AK117)</f>
        <v>0</v>
      </c>
      <c r="AS117" s="306"/>
      <c r="AT117" s="302" t="str">
        <f aca="false">IF(OR(AI117&lt;&gt;"",AK117&lt;&gt;""),IF(AQ117&lt;&gt;1,0,COUNTIF($B$116:$B$119,AI117)+COUNTIF($D$116:$D$119,AI117))+IF(AR117&lt;&gt;1,0,COUNTIF($B$116:$B$119,AK117)+COUNTIF($D$116:$D$119,AK117)),"")</f>
        <v/>
      </c>
      <c r="AV117" s="297"/>
      <c r="AW117" s="280" t="str">
        <f aca="false">IF(AV117="","",VLOOKUP(AV117,Language!$D$5:$E$100,2,0))</f>
        <v/>
      </c>
      <c r="AX117" s="284"/>
      <c r="AY117" s="280" t="str">
        <f aca="false">IF(AX117="","",VLOOKUP(AX117,Language!$D$5:$E$100,2,0))</f>
        <v/>
      </c>
      <c r="AZ117" s="303"/>
      <c r="BA117" s="304"/>
      <c r="BB117" s="305"/>
      <c r="BC117" s="305"/>
      <c r="BD117" s="306" t="n">
        <f aca="false">COUNTIF(AV$116:AV$119,AV117)+COUNTIF(AX$116:AX$119,AV117)</f>
        <v>0</v>
      </c>
      <c r="BE117" s="306" t="n">
        <f aca="false">COUNTIF(AV$116:AV$119,AX117)+COUNTIF(AX$116:AX$119,AX117)</f>
        <v>0</v>
      </c>
      <c r="BF117" s="306"/>
      <c r="BG117" s="302" t="str">
        <f aca="false">IF(OR(AV117&lt;&gt;"",AX117&lt;&gt;""),IF(BD117&lt;&gt;1,0,COUNTIF($B$116:$B$119,AV117)+COUNTIF($D$116:$D$119,AV117))+IF(BE117&lt;&gt;1,0,COUNTIF($B$116:$B$119,AX117)+COUNTIF($D$116:$D$119,AX117)),"")</f>
        <v/>
      </c>
      <c r="BI117" s="297"/>
      <c r="BJ117" s="280" t="str">
        <f aca="false">IF(BI117="","",VLOOKUP(BI117,Language!$D$5:$E$100,2,0))</f>
        <v/>
      </c>
      <c r="BK117" s="284"/>
      <c r="BL117" s="280" t="str">
        <f aca="false">IF(BK117="","",VLOOKUP(BK117,Language!$D$5:$E$100,2,0))</f>
        <v/>
      </c>
      <c r="BM117" s="303"/>
      <c r="BN117" s="304"/>
      <c r="BO117" s="305"/>
      <c r="BP117" s="305"/>
      <c r="BQ117" s="306" t="n">
        <f aca="false">COUNTIF(BI$116:BI$119,BI117)+COUNTIF(BK$116:BK$119,BI117)</f>
        <v>0</v>
      </c>
      <c r="BR117" s="306" t="n">
        <f aca="false">COUNTIF(BI$116:BI$119,BK117)+COUNTIF(BK$116:BK$119,BK117)</f>
        <v>0</v>
      </c>
      <c r="BS117" s="306"/>
      <c r="BT117" s="302" t="str">
        <f aca="false">IF(OR(BI117&lt;&gt;"",BK117&lt;&gt;""),IF(BQ117&lt;&gt;1,0,COUNTIF($B$116:$B$119,BI117)+COUNTIF($D$116:$D$119,BI117))+IF(BR117&lt;&gt;1,0,COUNTIF($B$116:$B$119,BK117)+COUNTIF($D$116:$D$119,BK117)),"")</f>
        <v/>
      </c>
      <c r="BV117" s="297"/>
      <c r="BW117" s="280" t="str">
        <f aca="false">IF(BV117="","",VLOOKUP(BV117,Language!$D$5:$E$100,2,0))</f>
        <v/>
      </c>
      <c r="BX117" s="284"/>
      <c r="BY117" s="280" t="str">
        <f aca="false">IF(BX117="","",VLOOKUP(BX117,Language!$D$5:$E$100,2,0))</f>
        <v/>
      </c>
      <c r="BZ117" s="303"/>
      <c r="CA117" s="304"/>
      <c r="CB117" s="305"/>
      <c r="CC117" s="305"/>
      <c r="CD117" s="306" t="n">
        <f aca="false">COUNTIF(BV$116:BV$119,BV117)+COUNTIF(BX$116:BX$119,BV117)</f>
        <v>0</v>
      </c>
      <c r="CE117" s="306" t="n">
        <f aca="false">COUNTIF(BV$116:BV$119,BX117)+COUNTIF(BX$116:BX$119,BX117)</f>
        <v>0</v>
      </c>
      <c r="CF117" s="306"/>
      <c r="CG117" s="302" t="str">
        <f aca="false">IF(OR(BV117&lt;&gt;"",BX117&lt;&gt;""),IF(CD117&lt;&gt;1,0,COUNTIF($B$116:$B$119,BV117)+COUNTIF($D$116:$D$119,BV117))+IF(CE117&lt;&gt;1,0,COUNTIF($B$116:$B$119,BX117)+COUNTIF($D$116:$D$119,BX117)),"")</f>
        <v/>
      </c>
      <c r="CI117" s="297"/>
      <c r="CJ117" s="280" t="str">
        <f aca="false">IF(CI117="","",VLOOKUP(CI117,Language!$D$5:$E$100,2,0))</f>
        <v/>
      </c>
      <c r="CK117" s="284"/>
      <c r="CL117" s="280" t="str">
        <f aca="false">IF(CK117="","",VLOOKUP(CK117,Language!$D$5:$E$100,2,0))</f>
        <v/>
      </c>
      <c r="CM117" s="303"/>
      <c r="CN117" s="304"/>
      <c r="CO117" s="305"/>
      <c r="CP117" s="305"/>
      <c r="CQ117" s="306" t="n">
        <f aca="false">COUNTIF(CI$116:CI$119,CI117)+COUNTIF(CK$116:CK$119,CI117)</f>
        <v>0</v>
      </c>
      <c r="CR117" s="306" t="n">
        <f aca="false">COUNTIF(CI$116:CI$119,CK117)+COUNTIF(CK$116:CK$119,CK117)</f>
        <v>0</v>
      </c>
      <c r="CS117" s="306"/>
      <c r="CT117" s="302" t="str">
        <f aca="false">IF(OR(CI117&lt;&gt;"",CK117&lt;&gt;""),IF(CQ117&lt;&gt;1,0,COUNTIF($B$116:$B$119,CI117)+COUNTIF($D$116:$D$119,CI117))+IF(CR117&lt;&gt;1,0,COUNTIF($B$116:$B$119,CK117)+COUNTIF($D$116:$D$119,CK117)),"")</f>
        <v/>
      </c>
      <c r="CV117" s="297"/>
      <c r="CW117" s="280" t="str">
        <f aca="false">IF(CV117="","",VLOOKUP(CV117,Language!$D$5:$E$100,2,0))</f>
        <v/>
      </c>
      <c r="CX117" s="284"/>
      <c r="CY117" s="280" t="str">
        <f aca="false">IF(CX117="","",VLOOKUP(CX117,Language!$D$5:$E$100,2,0))</f>
        <v/>
      </c>
      <c r="CZ117" s="303"/>
      <c r="DA117" s="304"/>
      <c r="DB117" s="305"/>
      <c r="DC117" s="305"/>
      <c r="DD117" s="306" t="n">
        <f aca="false">COUNTIF(CV$116:CV$119,CV117)+COUNTIF(CX$116:CX$119,CV117)</f>
        <v>0</v>
      </c>
      <c r="DE117" s="306" t="n">
        <f aca="false">COUNTIF(CV$116:CV$119,CX117)+COUNTIF(CX$116:CX$119,CX117)</f>
        <v>0</v>
      </c>
      <c r="DF117" s="306"/>
      <c r="DG117" s="302" t="str">
        <f aca="false">IF(OR(CV117&lt;&gt;"",CX117&lt;&gt;""),IF(DD117&lt;&gt;1,0,COUNTIF($B$116:$B$119,CV117)+COUNTIF($D$116:$D$119,CV117))+IF(DE117&lt;&gt;1,0,COUNTIF($B$116:$B$119,CX117)+COUNTIF($D$116:$D$119,CX117)),"")</f>
        <v/>
      </c>
      <c r="DI117" s="297"/>
      <c r="DJ117" s="280" t="str">
        <f aca="false">IF(DI117="","",VLOOKUP(DI117,Language!$D$5:$E$100,2,0))</f>
        <v/>
      </c>
      <c r="DK117" s="284"/>
      <c r="DL117" s="280" t="str">
        <f aca="false">IF(DK117="","",VLOOKUP(DK117,Language!$D$5:$E$100,2,0))</f>
        <v/>
      </c>
      <c r="DM117" s="303"/>
      <c r="DN117" s="304"/>
      <c r="DO117" s="305"/>
      <c r="DP117" s="305"/>
      <c r="DQ117" s="306" t="n">
        <f aca="false">COUNTIF(DI$116:DI$119,DI117)+COUNTIF(DK$116:DK$119,DI117)</f>
        <v>0</v>
      </c>
      <c r="DR117" s="306" t="n">
        <f aca="false">COUNTIF(DI$116:DI$119,DK117)+COUNTIF(DK$116:DK$119,DK117)</f>
        <v>0</v>
      </c>
      <c r="DS117" s="306"/>
      <c r="DT117" s="302" t="str">
        <f aca="false">IF(OR(DI117&lt;&gt;"",DK117&lt;&gt;""),IF(DQ117&lt;&gt;1,0,COUNTIF($B$116:$B$119,DI117)+COUNTIF($D$116:$D$119,DI117))+IF(DR117&lt;&gt;1,0,COUNTIF($B$116:$B$119,DK117)+COUNTIF($D$116:$D$119,DK117)),"")</f>
        <v/>
      </c>
      <c r="DV117" s="297"/>
      <c r="DW117" s="280" t="str">
        <f aca="false">IF(DV117="","",VLOOKUP(DV117,Language!$D$5:$E$100,2,0))</f>
        <v/>
      </c>
      <c r="DX117" s="284"/>
      <c r="DY117" s="280" t="str">
        <f aca="false">IF(DX117="","",VLOOKUP(DX117,Language!$D$5:$E$100,2,0))</f>
        <v/>
      </c>
      <c r="DZ117" s="303"/>
      <c r="EA117" s="304"/>
      <c r="EB117" s="305"/>
      <c r="EC117" s="305"/>
      <c r="ED117" s="306" t="n">
        <f aca="false">COUNTIF(DV$116:DV$119,DV117)+COUNTIF(DX$116:DX$119,DV117)</f>
        <v>0</v>
      </c>
      <c r="EE117" s="306" t="n">
        <f aca="false">COUNTIF(DV$116:DV$119,DX117)+COUNTIF(DX$116:DX$119,DX117)</f>
        <v>0</v>
      </c>
      <c r="EF117" s="306"/>
      <c r="EG117" s="302" t="str">
        <f aca="false">IF(OR(DV117&lt;&gt;"",DX117&lt;&gt;""),IF(ED117&lt;&gt;1,0,COUNTIF($B$116:$B$119,DV117)+COUNTIF($D$116:$D$119,DV117))+IF(EE117&lt;&gt;1,0,COUNTIF($B$116:$B$119,DX117)+COUNTIF($D$116:$D$119,DX117)),"")</f>
        <v/>
      </c>
      <c r="EI117" s="297"/>
      <c r="EJ117" s="280" t="str">
        <f aca="false">IF(EI117="","",VLOOKUP(EI117,Language!$D$5:$E$100,2,0))</f>
        <v/>
      </c>
      <c r="EK117" s="284"/>
      <c r="EL117" s="280" t="str">
        <f aca="false">IF(EK117="","",VLOOKUP(EK117,Language!$D$5:$E$100,2,0))</f>
        <v/>
      </c>
      <c r="EM117" s="303"/>
      <c r="EN117" s="304"/>
      <c r="EO117" s="305"/>
      <c r="EP117" s="305"/>
      <c r="EQ117" s="306" t="n">
        <f aca="false">COUNTIF(EI$116:EI$119,EI117)+COUNTIF(EK$116:EK$119,EI117)</f>
        <v>0</v>
      </c>
      <c r="ER117" s="306" t="n">
        <f aca="false">COUNTIF(EI$116:EI$119,EK117)+COUNTIF(EK$116:EK$119,EK117)</f>
        <v>0</v>
      </c>
      <c r="ES117" s="306"/>
      <c r="ET117" s="302" t="str">
        <f aca="false">IF(OR(EI117&lt;&gt;"",EK117&lt;&gt;""),IF(EQ117&lt;&gt;1,0,COUNTIF($B$116:$B$119,EI117)+COUNTIF($D$116:$D$119,EI117))+IF(ER117&lt;&gt;1,0,COUNTIF($B$116:$B$119,EK117)+COUNTIF($D$116:$D$119,EK117)),"")</f>
        <v/>
      </c>
      <c r="EV117" s="297"/>
      <c r="EW117" s="280" t="str">
        <f aca="false">IF(EV117="","",VLOOKUP(EV117,Language!$D$5:$E$100,2,0))</f>
        <v/>
      </c>
      <c r="EX117" s="284"/>
      <c r="EY117" s="280" t="str">
        <f aca="false">IF(EX117="","",VLOOKUP(EX117,Language!$D$5:$E$100,2,0))</f>
        <v/>
      </c>
      <c r="EZ117" s="303"/>
      <c r="FA117" s="304"/>
      <c r="FB117" s="305"/>
      <c r="FC117" s="305"/>
      <c r="FD117" s="306" t="n">
        <f aca="false">COUNTIF(EV$116:EV$119,EV117)+COUNTIF(EX$116:EX$119,EV117)</f>
        <v>0</v>
      </c>
      <c r="FE117" s="306" t="n">
        <f aca="false">COUNTIF(EV$116:EV$119,EX117)+COUNTIF(EX$116:EX$119,EX117)</f>
        <v>0</v>
      </c>
      <c r="FF117" s="306"/>
      <c r="FG117" s="302" t="str">
        <f aca="false">IF(OR(EV117&lt;&gt;"",EX117&lt;&gt;""),IF(FD117&lt;&gt;1,0,COUNTIF($B$116:$B$119,EV117)+COUNTIF($D$116:$D$119,EV117))+IF(FE117&lt;&gt;1,0,COUNTIF($B$116:$B$119,EX117)+COUNTIF($D$116:$D$119,EX117)),"")</f>
        <v/>
      </c>
      <c r="FI117" s="297"/>
      <c r="FJ117" s="280" t="str">
        <f aca="false">IF(FI117="","",VLOOKUP(FI117,Language!$D$5:$E$100,2,0))</f>
        <v/>
      </c>
      <c r="FK117" s="284"/>
      <c r="FL117" s="280" t="str">
        <f aca="false">IF(FK117="","",VLOOKUP(FK117,Language!$D$5:$E$100,2,0))</f>
        <v/>
      </c>
      <c r="FM117" s="303"/>
      <c r="FN117" s="304"/>
      <c r="FO117" s="305"/>
      <c r="FP117" s="305"/>
      <c r="FQ117" s="306" t="n">
        <f aca="false">COUNTIF(FI$116:FI$119,FI117)+COUNTIF(FK$116:FK$119,FI117)</f>
        <v>0</v>
      </c>
      <c r="FR117" s="306" t="n">
        <f aca="false">COUNTIF(FI$116:FI$119,FK117)+COUNTIF(FK$116:FK$119,FK117)</f>
        <v>0</v>
      </c>
      <c r="FS117" s="306"/>
      <c r="FT117" s="302" t="str">
        <f aca="false">IF(OR(FI117&lt;&gt;"",FK117&lt;&gt;""),IF(FQ117&lt;&gt;1,0,COUNTIF($B$116:$B$119,FI117)+COUNTIF($D$116:$D$119,FI117))+IF(FR117&lt;&gt;1,0,COUNTIF($B$116:$B$119,FK117)+COUNTIF($D$116:$D$119,FK117)),"")</f>
        <v/>
      </c>
      <c r="FV117" s="297"/>
      <c r="FW117" s="280" t="str">
        <f aca="false">IF(FV117="","",VLOOKUP(FV117,Language!$D$5:$E$100,2,0))</f>
        <v/>
      </c>
      <c r="FX117" s="284"/>
      <c r="FY117" s="280" t="str">
        <f aca="false">IF(FX117="","",VLOOKUP(FX117,Language!$D$5:$E$100,2,0))</f>
        <v/>
      </c>
      <c r="FZ117" s="303"/>
      <c r="GA117" s="304"/>
      <c r="GB117" s="305"/>
      <c r="GC117" s="305"/>
      <c r="GD117" s="306" t="n">
        <f aca="false">COUNTIF(FV$116:FV$119,FV117)+COUNTIF(FX$116:FX$119,FV117)</f>
        <v>0</v>
      </c>
      <c r="GE117" s="306" t="n">
        <f aca="false">COUNTIF(FV$116:FV$119,FX117)+COUNTIF(FX$116:FX$119,FX117)</f>
        <v>0</v>
      </c>
      <c r="GF117" s="306"/>
      <c r="GG117" s="302" t="str">
        <f aca="false">IF(OR(FV117&lt;&gt;"",FX117&lt;&gt;""),IF(GD117&lt;&gt;1,0,COUNTIF($B$116:$B$119,FV117)+COUNTIF($D$116:$D$119,FV117))+IF(GE117&lt;&gt;1,0,COUNTIF($B$116:$B$119,FX117)+COUNTIF($D$116:$D$119,FX117)),"")</f>
        <v/>
      </c>
      <c r="GI117" s="297"/>
      <c r="GJ117" s="280" t="str">
        <f aca="false">IF(GI117="","",VLOOKUP(GI117,Language!$D$5:$E$100,2,0))</f>
        <v/>
      </c>
      <c r="GK117" s="284"/>
      <c r="GL117" s="280" t="str">
        <f aca="false">IF(GK117="","",VLOOKUP(GK117,Language!$D$5:$E$100,2,0))</f>
        <v/>
      </c>
      <c r="GM117" s="303"/>
      <c r="GN117" s="304"/>
      <c r="GO117" s="305"/>
      <c r="GP117" s="305"/>
      <c r="GQ117" s="306" t="n">
        <f aca="false">COUNTIF(GI$116:GI$119,GI117)+COUNTIF(GK$116:GK$119,GI117)</f>
        <v>0</v>
      </c>
      <c r="GR117" s="306" t="n">
        <f aca="false">COUNTIF(GI$116:GI$119,GK117)+COUNTIF(GK$116:GK$119,GK117)</f>
        <v>0</v>
      </c>
      <c r="GS117" s="306"/>
      <c r="GT117" s="302" t="str">
        <f aca="false">IF(OR(GI117&lt;&gt;"",GK117&lt;&gt;""),IF(GQ117&lt;&gt;1,0,COUNTIF($B$116:$B$119,GI117)+COUNTIF($D$116:$D$119,GI117))+IF(GR117&lt;&gt;1,0,COUNTIF($B$116:$B$119,GK117)+COUNTIF($D$116:$D$119,GK117)),"")</f>
        <v/>
      </c>
      <c r="GV117" s="297"/>
      <c r="GW117" s="280" t="str">
        <f aca="false">IF(GV117="","",VLOOKUP(GV117,Language!$D$5:$E$100,2,0))</f>
        <v/>
      </c>
      <c r="GX117" s="284"/>
      <c r="GY117" s="280" t="str">
        <f aca="false">IF(GX117="","",VLOOKUP(GX117,Language!$D$5:$E$100,2,0))</f>
        <v/>
      </c>
      <c r="GZ117" s="303"/>
      <c r="HA117" s="304"/>
      <c r="HB117" s="305"/>
      <c r="HC117" s="305"/>
      <c r="HD117" s="306" t="n">
        <f aca="false">COUNTIF(GV$116:GV$119,GV117)+COUNTIF(GX$116:GX$119,GV117)</f>
        <v>0</v>
      </c>
      <c r="HE117" s="306" t="n">
        <f aca="false">COUNTIF(GV$116:GV$119,GX117)+COUNTIF(GX$116:GX$119,GX117)</f>
        <v>0</v>
      </c>
      <c r="HF117" s="306"/>
      <c r="HG117" s="302" t="str">
        <f aca="false">IF(OR(GV117&lt;&gt;"",GX117&lt;&gt;""),IF(HD117&lt;&gt;1,0,COUNTIF($B$116:$B$119,GV117)+COUNTIF($D$116:$D$119,GV117))+IF(HE117&lt;&gt;1,0,COUNTIF($B$116:$B$119,GX117)+COUNTIF($D$116:$D$119,GX117)),"")</f>
        <v/>
      </c>
      <c r="HI117" s="297"/>
      <c r="HJ117" s="280" t="str">
        <f aca="false">IF(HI117="","",VLOOKUP(HI117,Language!$D$5:$E$100,2,0))</f>
        <v/>
      </c>
      <c r="HK117" s="284"/>
      <c r="HL117" s="280" t="str">
        <f aca="false">IF(HK117="","",VLOOKUP(HK117,Language!$D$5:$E$100,2,0))</f>
        <v/>
      </c>
      <c r="HM117" s="303"/>
      <c r="HN117" s="304"/>
      <c r="HO117" s="305"/>
      <c r="HP117" s="305"/>
      <c r="HQ117" s="306" t="n">
        <f aca="false">COUNTIF(HI$116:HI$119,HI117)+COUNTIF(HK$116:HK$119,HI117)</f>
        <v>0</v>
      </c>
      <c r="HR117" s="306" t="n">
        <f aca="false">COUNTIF(HI$116:HI$119,HK117)+COUNTIF(HK$116:HK$119,HK117)</f>
        <v>0</v>
      </c>
      <c r="HS117" s="306"/>
      <c r="HT117" s="302" t="str">
        <f aca="false">IF(OR(HI117&lt;&gt;"",HK117&lt;&gt;""),IF(HQ117&lt;&gt;1,0,COUNTIF($B$116:$B$119,HI117)+COUNTIF($D$116:$D$119,HI117))+IF(HR117&lt;&gt;1,0,COUNTIF($B$116:$B$119,HK117)+COUNTIF($D$116:$D$119,HK117)),"")</f>
        <v/>
      </c>
      <c r="HV117" s="297"/>
      <c r="HW117" s="280" t="str">
        <f aca="false">IF(HV117="","",VLOOKUP(HV117,Language!$D$5:$E$100,2,0))</f>
        <v/>
      </c>
      <c r="HX117" s="284"/>
      <c r="HY117" s="280" t="str">
        <f aca="false">IF(HX117="","",VLOOKUP(HX117,Language!$D$5:$E$100,2,0))</f>
        <v/>
      </c>
      <c r="HZ117" s="303"/>
      <c r="IA117" s="304"/>
      <c r="IB117" s="305"/>
      <c r="IC117" s="305"/>
      <c r="ID117" s="306" t="n">
        <f aca="false">COUNTIF(HV$116:HV$119,HV117)+COUNTIF(HX$116:HX$119,HV117)</f>
        <v>0</v>
      </c>
      <c r="IE117" s="306" t="n">
        <f aca="false">COUNTIF(HV$116:HV$119,HX117)+COUNTIF(HX$116:HX$119,HX117)</f>
        <v>0</v>
      </c>
      <c r="IF117" s="306"/>
      <c r="IG117" s="302" t="str">
        <f aca="false">IF(OR(HV117&lt;&gt;"",HX117&lt;&gt;""),IF(ID117&lt;&gt;1,0,COUNTIF($B$116:$B$119,HV117)+COUNTIF($D$116:$D$119,HV117))+IF(IE117&lt;&gt;1,0,COUNTIF($B$116:$B$119,HX117)+COUNTIF($D$116:$D$119,HX117)),"")</f>
        <v/>
      </c>
      <c r="II117" s="297"/>
      <c r="IJ117" s="280" t="str">
        <f aca="false">IF(II117="","",VLOOKUP(II117,Language!$D$5:$E$100,2,0))</f>
        <v/>
      </c>
      <c r="IK117" s="284"/>
      <c r="IL117" s="280" t="str">
        <f aca="false">IF(IK117="","",VLOOKUP(IK117,Language!$D$5:$E$100,2,0))</f>
        <v/>
      </c>
      <c r="IM117" s="303"/>
      <c r="IN117" s="304"/>
      <c r="IO117" s="305"/>
      <c r="IP117" s="305"/>
      <c r="IQ117" s="306" t="n">
        <f aca="false">COUNTIF(II$116:II$119,II117)+COUNTIF(IK$116:IK$119,II117)</f>
        <v>0</v>
      </c>
      <c r="IR117" s="306" t="n">
        <f aca="false">COUNTIF(II$116:II$119,IK117)+COUNTIF(IK$116:IK$119,IK117)</f>
        <v>0</v>
      </c>
      <c r="IS117" s="306"/>
      <c r="IT117" s="302" t="str">
        <f aca="false">IF(OR(II117&lt;&gt;"",IK117&lt;&gt;""),IF(IQ117&lt;&gt;1,0,COUNTIF($B$116:$B$119,II117)+COUNTIF($D$116:$D$119,II117))+IF(IR117&lt;&gt;1,0,COUNTIF($B$116:$B$119,IK117)+COUNTIF($D$116:$D$119,IK117)),"")</f>
        <v/>
      </c>
      <c r="IV117" s="297"/>
      <c r="IW117" s="280" t="str">
        <f aca="false">IF(IV117="","",VLOOKUP(IV117,Language!$D$5:$E$100,2,0))</f>
        <v/>
      </c>
      <c r="IX117" s="284"/>
      <c r="IY117" s="280" t="str">
        <f aca="false">IF(IX117="","",VLOOKUP(IX117,Language!$D$5:$E$100,2,0))</f>
        <v/>
      </c>
      <c r="IZ117" s="303"/>
      <c r="JA117" s="304"/>
      <c r="JB117" s="305"/>
      <c r="JC117" s="305"/>
      <c r="JD117" s="306" t="n">
        <f aca="false">COUNTIF(IV$116:IV$119,IV117)+COUNTIF(IX$116:IX$119,IV117)</f>
        <v>0</v>
      </c>
      <c r="JE117" s="306" t="n">
        <f aca="false">COUNTIF(IV$116:IV$119,IX117)+COUNTIF(IX$116:IX$119,IX117)</f>
        <v>0</v>
      </c>
      <c r="JF117" s="306"/>
      <c r="JG117" s="302" t="str">
        <f aca="false">IF(OR(IV117&lt;&gt;"",IX117&lt;&gt;""),IF(JD117&lt;&gt;1,0,COUNTIF($B$116:$B$119,IV117)+COUNTIF($D$116:$D$119,IV117))+IF(JE117&lt;&gt;1,0,COUNTIF($B$116:$B$119,IX117)+COUNTIF($D$116:$D$119,IX117)),"")</f>
        <v/>
      </c>
      <c r="JI117" s="297"/>
      <c r="JJ117" s="280" t="str">
        <f aca="false">IF(JI117="","",VLOOKUP(JI117,Language!$D$5:$E$100,2,0))</f>
        <v/>
      </c>
      <c r="JK117" s="284"/>
      <c r="JL117" s="280" t="str">
        <f aca="false">IF(JK117="","",VLOOKUP(JK117,Language!$D$5:$E$100,2,0))</f>
        <v/>
      </c>
      <c r="JM117" s="303"/>
      <c r="JN117" s="304"/>
      <c r="JO117" s="305"/>
      <c r="JP117" s="305"/>
      <c r="JQ117" s="306" t="n">
        <f aca="false">COUNTIF(JI$116:JI$119,JI117)+COUNTIF(JK$116:JK$119,JI117)</f>
        <v>0</v>
      </c>
      <c r="JR117" s="306" t="n">
        <f aca="false">COUNTIF(JI$116:JI$119,JK117)+COUNTIF(JK$116:JK$119,JK117)</f>
        <v>0</v>
      </c>
      <c r="JS117" s="306"/>
      <c r="JT117" s="302" t="str">
        <f aca="false">IF(OR(JI117&lt;&gt;"",JK117&lt;&gt;""),IF(JQ117&lt;&gt;1,0,COUNTIF($B$116:$B$119,JI117)+COUNTIF($D$116:$D$119,JI117))+IF(JR117&lt;&gt;1,0,COUNTIF($B$116:$B$119,JK117)+COUNTIF($D$116:$D$119,JK117)),"")</f>
        <v/>
      </c>
      <c r="JV117" s="297"/>
      <c r="JW117" s="280" t="str">
        <f aca="false">IF(JV117="","",VLOOKUP(JV117,Language!$D$5:$E$100,2,0))</f>
        <v/>
      </c>
      <c r="JX117" s="284"/>
      <c r="JY117" s="280" t="str">
        <f aca="false">IF(JX117="","",VLOOKUP(JX117,Language!$D$5:$E$100,2,0))</f>
        <v/>
      </c>
      <c r="JZ117" s="303"/>
      <c r="KA117" s="304"/>
      <c r="KB117" s="305"/>
      <c r="KC117" s="305"/>
      <c r="KD117" s="306" t="n">
        <f aca="false">COUNTIF(JV$116:JV$119,JV117)+COUNTIF(JX$116:JX$119,JV117)</f>
        <v>0</v>
      </c>
      <c r="KE117" s="306" t="n">
        <f aca="false">COUNTIF(JV$116:JV$119,JX117)+COUNTIF(JX$116:JX$119,JX117)</f>
        <v>0</v>
      </c>
      <c r="KF117" s="306"/>
      <c r="KG117" s="302" t="str">
        <f aca="false">IF(OR(JV117&lt;&gt;"",JX117&lt;&gt;""),IF(KD117&lt;&gt;1,0,COUNTIF($B$116:$B$119,JV117)+COUNTIF($D$116:$D$119,JV117))+IF(KE117&lt;&gt;1,0,COUNTIF($B$116:$B$119,JX117)+COUNTIF($D$116:$D$119,JX117)),"")</f>
        <v/>
      </c>
      <c r="KI117" s="297"/>
      <c r="KJ117" s="280" t="str">
        <f aca="false">IF(KI117="","",VLOOKUP(KI117,Language!$D$5:$E$100,2,0))</f>
        <v/>
      </c>
      <c r="KK117" s="284"/>
      <c r="KL117" s="280" t="str">
        <f aca="false">IF(KK117="","",VLOOKUP(KK117,Language!$D$5:$E$100,2,0))</f>
        <v/>
      </c>
      <c r="KM117" s="303"/>
      <c r="KN117" s="304"/>
      <c r="KO117" s="305"/>
      <c r="KP117" s="305"/>
      <c r="KQ117" s="306" t="n">
        <f aca="false">COUNTIF(KI$116:KI$119,KI117)+COUNTIF(KK$116:KK$119,KI117)</f>
        <v>0</v>
      </c>
      <c r="KR117" s="306" t="n">
        <f aca="false">COUNTIF(KI$116:KI$119,KK117)+COUNTIF(KK$116:KK$119,KK117)</f>
        <v>0</v>
      </c>
      <c r="KS117" s="306"/>
      <c r="KT117" s="302" t="str">
        <f aca="false">IF(OR(KI117&lt;&gt;"",KK117&lt;&gt;""),IF(KQ117&lt;&gt;1,0,COUNTIF($B$116:$B$119,KI117)+COUNTIF($D$116:$D$119,KI117))+IF(KR117&lt;&gt;1,0,COUNTIF($B$116:$B$119,KK117)+COUNTIF($D$116:$D$119,KK117)),"")</f>
        <v/>
      </c>
      <c r="KV117" s="297"/>
      <c r="KW117" s="280" t="str">
        <f aca="false">IF(KV117="","",VLOOKUP(KV117,Language!$D$5:$E$100,2,0))</f>
        <v/>
      </c>
      <c r="KX117" s="284"/>
      <c r="KY117" s="280" t="str">
        <f aca="false">IF(KX117="","",VLOOKUP(KX117,Language!$D$5:$E$100,2,0))</f>
        <v/>
      </c>
      <c r="KZ117" s="303"/>
      <c r="LA117" s="304"/>
      <c r="LB117" s="305"/>
      <c r="LC117" s="305"/>
      <c r="LD117" s="306" t="n">
        <f aca="false">COUNTIF(KV$116:KV$119,KV117)+COUNTIF(KX$116:KX$119,KV117)</f>
        <v>0</v>
      </c>
      <c r="LE117" s="306" t="n">
        <f aca="false">COUNTIF(KV$116:KV$119,KX117)+COUNTIF(KX$116:KX$119,KX117)</f>
        <v>0</v>
      </c>
      <c r="LF117" s="306"/>
      <c r="LG117" s="302" t="str">
        <f aca="false">IF(OR(KV117&lt;&gt;"",KX117&lt;&gt;""),IF(LD117&lt;&gt;1,0,COUNTIF($B$116:$B$119,KV117)+COUNTIF($D$116:$D$119,KV117))+IF(LE117&lt;&gt;1,0,COUNTIF($B$116:$B$119,KX117)+COUNTIF($D$116:$D$119,KX117)),"")</f>
        <v/>
      </c>
      <c r="LI117" s="297"/>
      <c r="LJ117" s="280" t="str">
        <f aca="false">IF(LI117="","",VLOOKUP(LI117,Language!$D$5:$E$100,2,0))</f>
        <v/>
      </c>
      <c r="LK117" s="284"/>
      <c r="LL117" s="280" t="str">
        <f aca="false">IF(LK117="","",VLOOKUP(LK117,Language!$D$5:$E$100,2,0))</f>
        <v/>
      </c>
      <c r="LM117" s="303"/>
      <c r="LN117" s="304"/>
      <c r="LO117" s="305"/>
      <c r="LP117" s="305"/>
      <c r="LQ117" s="306" t="n">
        <f aca="false">COUNTIF(LI$116:LI$119,LI117)+COUNTIF(LK$116:LK$119,LI117)</f>
        <v>0</v>
      </c>
      <c r="LR117" s="306" t="n">
        <f aca="false">COUNTIF(LI$116:LI$119,LK117)+COUNTIF(LK$116:LK$119,LK117)</f>
        <v>0</v>
      </c>
      <c r="LS117" s="306"/>
      <c r="LT117" s="302" t="str">
        <f aca="false">IF(OR(LI117&lt;&gt;"",LK117&lt;&gt;""),IF(LQ117&lt;&gt;1,0,COUNTIF($B$116:$B$119,LI117)+COUNTIF($D$116:$D$119,LI117))+IF(LR117&lt;&gt;1,0,COUNTIF($B$116:$B$119,LK117)+COUNTIF($D$116:$D$119,LK117)),"")</f>
        <v/>
      </c>
      <c r="LV117" s="297"/>
      <c r="LW117" s="280" t="str">
        <f aca="false">IF(LV117="","",VLOOKUP(LV117,Language!$D$5:$E$100,2,0))</f>
        <v/>
      </c>
      <c r="LX117" s="284"/>
      <c r="LY117" s="280" t="str">
        <f aca="false">IF(LX117="","",VLOOKUP(LX117,Language!$D$5:$E$100,2,0))</f>
        <v/>
      </c>
      <c r="LZ117" s="303"/>
      <c r="MA117" s="304"/>
      <c r="MB117" s="305"/>
      <c r="MC117" s="305"/>
      <c r="MD117" s="306" t="n">
        <f aca="false">COUNTIF(LV$116:LV$119,LV117)+COUNTIF(LX$116:LX$119,LV117)</f>
        <v>0</v>
      </c>
      <c r="ME117" s="306" t="n">
        <f aca="false">COUNTIF(LV$116:LV$119,LX117)+COUNTIF(LX$116:LX$119,LX117)</f>
        <v>0</v>
      </c>
      <c r="MF117" s="306"/>
      <c r="MG117" s="302" t="str">
        <f aca="false">IF(OR(LV117&lt;&gt;"",LX117&lt;&gt;""),IF(MD117&lt;&gt;1,0,COUNTIF($B$116:$B$119,LV117)+COUNTIF($D$116:$D$119,LV117))+IF(ME117&lt;&gt;1,0,COUNTIF($B$116:$B$119,LX117)+COUNTIF($D$116:$D$119,LX117)),"")</f>
        <v/>
      </c>
    </row>
    <row r="118" s="135" customFormat="true" ht="15.75" hidden="false" customHeight="false" outlineLevel="0" collapsed="false">
      <c r="A118" s="252"/>
      <c r="B118" s="295" t="n">
        <f aca="false">IF(C118="","",INDEX(Groups!$C$7:$C$65,MATCH(C118,Groups!$D$7:$D$65,0)))</f>
        <v>6</v>
      </c>
      <c r="C118" s="280" t="str">
        <f aca="false">'World Cup'!$O$70</f>
        <v>Brazil</v>
      </c>
      <c r="D118" s="296" t="n">
        <f aca="false">IF(E118="","",INDEX(Groups!$C$7:$C$65,MATCH(E118,Groups!$D$7:$D$65,0)))</f>
        <v>4</v>
      </c>
      <c r="E118" s="280" t="str">
        <f aca="false">'World Cup'!$Q$70</f>
        <v>England</v>
      </c>
      <c r="F118" s="282" t="n">
        <f aca="false">IF(AND('World Cup'!$O$71&lt;&gt;"",'World Cup'!$Q$71&lt;&gt;""),'World Cup'!$O$71+IF(AND('World Cup'!$O$73&lt;&gt;"",'World Cup'!$Q$73&lt;&gt;"",'World Cup'!$O$71='World Cup'!$Q$71),'World Cup'!$O$73,0),"")</f>
        <v>1</v>
      </c>
      <c r="G118" s="283" t="n">
        <f aca="false">IF(AND('World Cup'!$O$71&lt;&gt;"",'World Cup'!$Q$71&lt;&gt;""),'World Cup'!$Q$71+IF(AND('World Cup'!$O$73&lt;&gt;"",'World Cup'!$Q$73&lt;&gt;"",'World Cup'!$O$71='World Cup'!$Q$71),'World Cup'!$Q$73,0),"")</f>
        <v>2</v>
      </c>
      <c r="I118" s="297"/>
      <c r="J118" s="280" t="str">
        <f aca="false">IF(I118="","",VLOOKUP(I118,Language!$D$5:$E$100,2,0))</f>
        <v/>
      </c>
      <c r="K118" s="284"/>
      <c r="L118" s="280" t="str">
        <f aca="false">IF(K118="","",VLOOKUP(K118,Language!$D$5:$E$100,2,0))</f>
        <v/>
      </c>
      <c r="M118" s="303"/>
      <c r="N118" s="304"/>
      <c r="O118" s="305"/>
      <c r="P118" s="305"/>
      <c r="Q118" s="306" t="n">
        <f aca="false">COUNTIF(I$116:I$119,I118)+COUNTIF(K$116:K$119,I118)</f>
        <v>0</v>
      </c>
      <c r="R118" s="306" t="n">
        <f aca="false">COUNTIF(I$116:I$119,K118)+COUNTIF(K$116:K$119,K118)</f>
        <v>0</v>
      </c>
      <c r="S118" s="306"/>
      <c r="T118" s="302" t="str">
        <f aca="false">IF(OR(I118&lt;&gt;"",K118&lt;&gt;""),IF(Q118&lt;&gt;1,0,COUNTIF($B$116:$B$119,I118)+COUNTIF($D$116:$D$119,I118))+IF(R118&lt;&gt;1,0,COUNTIF($B$116:$B$119,K118)+COUNTIF($D$116:$D$119,K118)),"")</f>
        <v/>
      </c>
      <c r="V118" s="297"/>
      <c r="W118" s="280" t="str">
        <f aca="false">IF(V118="","",VLOOKUP(V118,Language!$D$5:$E$100,2,0))</f>
        <v/>
      </c>
      <c r="X118" s="284"/>
      <c r="Y118" s="280" t="str">
        <f aca="false">IF(X118="","",VLOOKUP(X118,Language!$D$5:$E$100,2,0))</f>
        <v/>
      </c>
      <c r="Z118" s="303"/>
      <c r="AA118" s="304"/>
      <c r="AB118" s="305"/>
      <c r="AC118" s="305"/>
      <c r="AD118" s="306" t="n">
        <f aca="false">COUNTIF(V$116:V$119,V118)+COUNTIF(X$116:X$119,V118)</f>
        <v>0</v>
      </c>
      <c r="AE118" s="306" t="n">
        <f aca="false">COUNTIF(V$116:V$119,X118)+COUNTIF(X$116:X$119,X118)</f>
        <v>0</v>
      </c>
      <c r="AF118" s="306"/>
      <c r="AG118" s="302" t="str">
        <f aca="false">IF(OR(V118&lt;&gt;"",X118&lt;&gt;""),IF(AD118&lt;&gt;1,0,COUNTIF($B$116:$B$119,V118)+COUNTIF($D$116:$D$119,V118))+IF(AE118&lt;&gt;1,0,COUNTIF($B$116:$B$119,X118)+COUNTIF($D$116:$D$119,X118)),"")</f>
        <v/>
      </c>
      <c r="AI118" s="297"/>
      <c r="AJ118" s="280" t="str">
        <f aca="false">IF(AI118="","",VLOOKUP(AI118,Language!$D$5:$E$100,2,0))</f>
        <v/>
      </c>
      <c r="AK118" s="284"/>
      <c r="AL118" s="280" t="str">
        <f aca="false">IF(AK118="","",VLOOKUP(AK118,Language!$D$5:$E$100,2,0))</f>
        <v/>
      </c>
      <c r="AM118" s="303"/>
      <c r="AN118" s="304"/>
      <c r="AO118" s="305"/>
      <c r="AP118" s="305"/>
      <c r="AQ118" s="306" t="n">
        <f aca="false">COUNTIF(AI$116:AI$119,AI118)+COUNTIF(AK$116:AK$119,AI118)</f>
        <v>0</v>
      </c>
      <c r="AR118" s="306" t="n">
        <f aca="false">COUNTIF(AI$116:AI$119,AK118)+COUNTIF(AK$116:AK$119,AK118)</f>
        <v>0</v>
      </c>
      <c r="AS118" s="306"/>
      <c r="AT118" s="302" t="str">
        <f aca="false">IF(OR(AI118&lt;&gt;"",AK118&lt;&gt;""),IF(AQ118&lt;&gt;1,0,COUNTIF($B$116:$B$119,AI118)+COUNTIF($D$116:$D$119,AI118))+IF(AR118&lt;&gt;1,0,COUNTIF($B$116:$B$119,AK118)+COUNTIF($D$116:$D$119,AK118)),"")</f>
        <v/>
      </c>
      <c r="AV118" s="297"/>
      <c r="AW118" s="280" t="str">
        <f aca="false">IF(AV118="","",VLOOKUP(AV118,Language!$D$5:$E$100,2,0))</f>
        <v/>
      </c>
      <c r="AX118" s="284"/>
      <c r="AY118" s="280" t="str">
        <f aca="false">IF(AX118="","",VLOOKUP(AX118,Language!$D$5:$E$100,2,0))</f>
        <v/>
      </c>
      <c r="AZ118" s="303"/>
      <c r="BA118" s="304"/>
      <c r="BB118" s="305"/>
      <c r="BC118" s="305"/>
      <c r="BD118" s="306" t="n">
        <f aca="false">COUNTIF(AV$116:AV$119,AV118)+COUNTIF(AX$116:AX$119,AV118)</f>
        <v>0</v>
      </c>
      <c r="BE118" s="306" t="n">
        <f aca="false">COUNTIF(AV$116:AV$119,AX118)+COUNTIF(AX$116:AX$119,AX118)</f>
        <v>0</v>
      </c>
      <c r="BF118" s="306"/>
      <c r="BG118" s="302" t="str">
        <f aca="false">IF(OR(AV118&lt;&gt;"",AX118&lt;&gt;""),IF(BD118&lt;&gt;1,0,COUNTIF($B$116:$B$119,AV118)+COUNTIF($D$116:$D$119,AV118))+IF(BE118&lt;&gt;1,0,COUNTIF($B$116:$B$119,AX118)+COUNTIF($D$116:$D$119,AX118)),"")</f>
        <v/>
      </c>
      <c r="BI118" s="297"/>
      <c r="BJ118" s="280" t="str">
        <f aca="false">IF(BI118="","",VLOOKUP(BI118,Language!$D$5:$E$100,2,0))</f>
        <v/>
      </c>
      <c r="BK118" s="284"/>
      <c r="BL118" s="280" t="str">
        <f aca="false">IF(BK118="","",VLOOKUP(BK118,Language!$D$5:$E$100,2,0))</f>
        <v/>
      </c>
      <c r="BM118" s="303"/>
      <c r="BN118" s="304"/>
      <c r="BO118" s="305"/>
      <c r="BP118" s="305"/>
      <c r="BQ118" s="306" t="n">
        <f aca="false">COUNTIF(BI$116:BI$119,BI118)+COUNTIF(BK$116:BK$119,BI118)</f>
        <v>0</v>
      </c>
      <c r="BR118" s="306" t="n">
        <f aca="false">COUNTIF(BI$116:BI$119,BK118)+COUNTIF(BK$116:BK$119,BK118)</f>
        <v>0</v>
      </c>
      <c r="BS118" s="306"/>
      <c r="BT118" s="302" t="str">
        <f aca="false">IF(OR(BI118&lt;&gt;"",BK118&lt;&gt;""),IF(BQ118&lt;&gt;1,0,COUNTIF($B$116:$B$119,BI118)+COUNTIF($D$116:$D$119,BI118))+IF(BR118&lt;&gt;1,0,COUNTIF($B$116:$B$119,BK118)+COUNTIF($D$116:$D$119,BK118)),"")</f>
        <v/>
      </c>
      <c r="BV118" s="297"/>
      <c r="BW118" s="280" t="str">
        <f aca="false">IF(BV118="","",VLOOKUP(BV118,Language!$D$5:$E$100,2,0))</f>
        <v/>
      </c>
      <c r="BX118" s="284"/>
      <c r="BY118" s="280" t="str">
        <f aca="false">IF(BX118="","",VLOOKUP(BX118,Language!$D$5:$E$100,2,0))</f>
        <v/>
      </c>
      <c r="BZ118" s="303"/>
      <c r="CA118" s="304"/>
      <c r="CB118" s="305"/>
      <c r="CC118" s="305"/>
      <c r="CD118" s="306" t="n">
        <f aca="false">COUNTIF(BV$116:BV$119,BV118)+COUNTIF(BX$116:BX$119,BV118)</f>
        <v>0</v>
      </c>
      <c r="CE118" s="306" t="n">
        <f aca="false">COUNTIF(BV$116:BV$119,BX118)+COUNTIF(BX$116:BX$119,BX118)</f>
        <v>0</v>
      </c>
      <c r="CF118" s="306"/>
      <c r="CG118" s="302" t="str">
        <f aca="false">IF(OR(BV118&lt;&gt;"",BX118&lt;&gt;""),IF(CD118&lt;&gt;1,0,COUNTIF($B$116:$B$119,BV118)+COUNTIF($D$116:$D$119,BV118))+IF(CE118&lt;&gt;1,0,COUNTIF($B$116:$B$119,BX118)+COUNTIF($D$116:$D$119,BX118)),"")</f>
        <v/>
      </c>
      <c r="CI118" s="297"/>
      <c r="CJ118" s="280" t="str">
        <f aca="false">IF(CI118="","",VLOOKUP(CI118,Language!$D$5:$E$100,2,0))</f>
        <v/>
      </c>
      <c r="CK118" s="284"/>
      <c r="CL118" s="280" t="str">
        <f aca="false">IF(CK118="","",VLOOKUP(CK118,Language!$D$5:$E$100,2,0))</f>
        <v/>
      </c>
      <c r="CM118" s="303"/>
      <c r="CN118" s="304"/>
      <c r="CO118" s="305"/>
      <c r="CP118" s="305"/>
      <c r="CQ118" s="306" t="n">
        <f aca="false">COUNTIF(CI$116:CI$119,CI118)+COUNTIF(CK$116:CK$119,CI118)</f>
        <v>0</v>
      </c>
      <c r="CR118" s="306" t="n">
        <f aca="false">COUNTIF(CI$116:CI$119,CK118)+COUNTIF(CK$116:CK$119,CK118)</f>
        <v>0</v>
      </c>
      <c r="CS118" s="306"/>
      <c r="CT118" s="302" t="str">
        <f aca="false">IF(OR(CI118&lt;&gt;"",CK118&lt;&gt;""),IF(CQ118&lt;&gt;1,0,COUNTIF($B$116:$B$119,CI118)+COUNTIF($D$116:$D$119,CI118))+IF(CR118&lt;&gt;1,0,COUNTIF($B$116:$B$119,CK118)+COUNTIF($D$116:$D$119,CK118)),"")</f>
        <v/>
      </c>
      <c r="CV118" s="297"/>
      <c r="CW118" s="280" t="str">
        <f aca="false">IF(CV118="","",VLOOKUP(CV118,Language!$D$5:$E$100,2,0))</f>
        <v/>
      </c>
      <c r="CX118" s="284"/>
      <c r="CY118" s="280" t="str">
        <f aca="false">IF(CX118="","",VLOOKUP(CX118,Language!$D$5:$E$100,2,0))</f>
        <v/>
      </c>
      <c r="CZ118" s="303"/>
      <c r="DA118" s="304"/>
      <c r="DB118" s="305"/>
      <c r="DC118" s="305"/>
      <c r="DD118" s="306" t="n">
        <f aca="false">COUNTIF(CV$116:CV$119,CV118)+COUNTIF(CX$116:CX$119,CV118)</f>
        <v>0</v>
      </c>
      <c r="DE118" s="306" t="n">
        <f aca="false">COUNTIF(CV$116:CV$119,CX118)+COUNTIF(CX$116:CX$119,CX118)</f>
        <v>0</v>
      </c>
      <c r="DF118" s="306"/>
      <c r="DG118" s="302" t="str">
        <f aca="false">IF(OR(CV118&lt;&gt;"",CX118&lt;&gt;""),IF(DD118&lt;&gt;1,0,COUNTIF($B$116:$B$119,CV118)+COUNTIF($D$116:$D$119,CV118))+IF(DE118&lt;&gt;1,0,COUNTIF($B$116:$B$119,CX118)+COUNTIF($D$116:$D$119,CX118)),"")</f>
        <v/>
      </c>
      <c r="DI118" s="297"/>
      <c r="DJ118" s="280" t="str">
        <f aca="false">IF(DI118="","",VLOOKUP(DI118,Language!$D$5:$E$100,2,0))</f>
        <v/>
      </c>
      <c r="DK118" s="284"/>
      <c r="DL118" s="280" t="str">
        <f aca="false">IF(DK118="","",VLOOKUP(DK118,Language!$D$5:$E$100,2,0))</f>
        <v/>
      </c>
      <c r="DM118" s="303"/>
      <c r="DN118" s="304"/>
      <c r="DO118" s="305"/>
      <c r="DP118" s="305"/>
      <c r="DQ118" s="306" t="n">
        <f aca="false">COUNTIF(DI$116:DI$119,DI118)+COUNTIF(DK$116:DK$119,DI118)</f>
        <v>0</v>
      </c>
      <c r="DR118" s="306" t="n">
        <f aca="false">COUNTIF(DI$116:DI$119,DK118)+COUNTIF(DK$116:DK$119,DK118)</f>
        <v>0</v>
      </c>
      <c r="DS118" s="306"/>
      <c r="DT118" s="302" t="str">
        <f aca="false">IF(OR(DI118&lt;&gt;"",DK118&lt;&gt;""),IF(DQ118&lt;&gt;1,0,COUNTIF($B$116:$B$119,DI118)+COUNTIF($D$116:$D$119,DI118))+IF(DR118&lt;&gt;1,0,COUNTIF($B$116:$B$119,DK118)+COUNTIF($D$116:$D$119,DK118)),"")</f>
        <v/>
      </c>
      <c r="DV118" s="297"/>
      <c r="DW118" s="280" t="str">
        <f aca="false">IF(DV118="","",VLOOKUP(DV118,Language!$D$5:$E$100,2,0))</f>
        <v/>
      </c>
      <c r="DX118" s="284"/>
      <c r="DY118" s="280" t="str">
        <f aca="false">IF(DX118="","",VLOOKUP(DX118,Language!$D$5:$E$100,2,0))</f>
        <v/>
      </c>
      <c r="DZ118" s="303"/>
      <c r="EA118" s="304"/>
      <c r="EB118" s="305"/>
      <c r="EC118" s="305"/>
      <c r="ED118" s="306" t="n">
        <f aca="false">COUNTIF(DV$116:DV$119,DV118)+COUNTIF(DX$116:DX$119,DV118)</f>
        <v>0</v>
      </c>
      <c r="EE118" s="306" t="n">
        <f aca="false">COUNTIF(DV$116:DV$119,DX118)+COUNTIF(DX$116:DX$119,DX118)</f>
        <v>0</v>
      </c>
      <c r="EF118" s="306"/>
      <c r="EG118" s="302" t="str">
        <f aca="false">IF(OR(DV118&lt;&gt;"",DX118&lt;&gt;""),IF(ED118&lt;&gt;1,0,COUNTIF($B$116:$B$119,DV118)+COUNTIF($D$116:$D$119,DV118))+IF(EE118&lt;&gt;1,0,COUNTIF($B$116:$B$119,DX118)+COUNTIF($D$116:$D$119,DX118)),"")</f>
        <v/>
      </c>
      <c r="EI118" s="297"/>
      <c r="EJ118" s="280" t="str">
        <f aca="false">IF(EI118="","",VLOOKUP(EI118,Language!$D$5:$E$100,2,0))</f>
        <v/>
      </c>
      <c r="EK118" s="284"/>
      <c r="EL118" s="280" t="str">
        <f aca="false">IF(EK118="","",VLOOKUP(EK118,Language!$D$5:$E$100,2,0))</f>
        <v/>
      </c>
      <c r="EM118" s="303"/>
      <c r="EN118" s="304"/>
      <c r="EO118" s="305"/>
      <c r="EP118" s="305"/>
      <c r="EQ118" s="306" t="n">
        <f aca="false">COUNTIF(EI$116:EI$119,EI118)+COUNTIF(EK$116:EK$119,EI118)</f>
        <v>0</v>
      </c>
      <c r="ER118" s="306" t="n">
        <f aca="false">COUNTIF(EI$116:EI$119,EK118)+COUNTIF(EK$116:EK$119,EK118)</f>
        <v>0</v>
      </c>
      <c r="ES118" s="306"/>
      <c r="ET118" s="302" t="str">
        <f aca="false">IF(OR(EI118&lt;&gt;"",EK118&lt;&gt;""),IF(EQ118&lt;&gt;1,0,COUNTIF($B$116:$B$119,EI118)+COUNTIF($D$116:$D$119,EI118))+IF(ER118&lt;&gt;1,0,COUNTIF($B$116:$B$119,EK118)+COUNTIF($D$116:$D$119,EK118)),"")</f>
        <v/>
      </c>
      <c r="EV118" s="297"/>
      <c r="EW118" s="280" t="str">
        <f aca="false">IF(EV118="","",VLOOKUP(EV118,Language!$D$5:$E$100,2,0))</f>
        <v/>
      </c>
      <c r="EX118" s="284"/>
      <c r="EY118" s="280" t="str">
        <f aca="false">IF(EX118="","",VLOOKUP(EX118,Language!$D$5:$E$100,2,0))</f>
        <v/>
      </c>
      <c r="EZ118" s="303"/>
      <c r="FA118" s="304"/>
      <c r="FB118" s="305"/>
      <c r="FC118" s="305"/>
      <c r="FD118" s="306" t="n">
        <f aca="false">COUNTIF(EV$116:EV$119,EV118)+COUNTIF(EX$116:EX$119,EV118)</f>
        <v>0</v>
      </c>
      <c r="FE118" s="306" t="n">
        <f aca="false">COUNTIF(EV$116:EV$119,EX118)+COUNTIF(EX$116:EX$119,EX118)</f>
        <v>0</v>
      </c>
      <c r="FF118" s="306"/>
      <c r="FG118" s="302" t="str">
        <f aca="false">IF(OR(EV118&lt;&gt;"",EX118&lt;&gt;""),IF(FD118&lt;&gt;1,0,COUNTIF($B$116:$B$119,EV118)+COUNTIF($D$116:$D$119,EV118))+IF(FE118&lt;&gt;1,0,COUNTIF($B$116:$B$119,EX118)+COUNTIF($D$116:$D$119,EX118)),"")</f>
        <v/>
      </c>
      <c r="FI118" s="297"/>
      <c r="FJ118" s="280" t="str">
        <f aca="false">IF(FI118="","",VLOOKUP(FI118,Language!$D$5:$E$100,2,0))</f>
        <v/>
      </c>
      <c r="FK118" s="284"/>
      <c r="FL118" s="280" t="str">
        <f aca="false">IF(FK118="","",VLOOKUP(FK118,Language!$D$5:$E$100,2,0))</f>
        <v/>
      </c>
      <c r="FM118" s="303"/>
      <c r="FN118" s="304"/>
      <c r="FO118" s="305"/>
      <c r="FP118" s="305"/>
      <c r="FQ118" s="306" t="n">
        <f aca="false">COUNTIF(FI$116:FI$119,FI118)+COUNTIF(FK$116:FK$119,FI118)</f>
        <v>0</v>
      </c>
      <c r="FR118" s="306" t="n">
        <f aca="false">COUNTIF(FI$116:FI$119,FK118)+COUNTIF(FK$116:FK$119,FK118)</f>
        <v>0</v>
      </c>
      <c r="FS118" s="306"/>
      <c r="FT118" s="302" t="str">
        <f aca="false">IF(OR(FI118&lt;&gt;"",FK118&lt;&gt;""),IF(FQ118&lt;&gt;1,0,COUNTIF($B$116:$B$119,FI118)+COUNTIF($D$116:$D$119,FI118))+IF(FR118&lt;&gt;1,0,COUNTIF($B$116:$B$119,FK118)+COUNTIF($D$116:$D$119,FK118)),"")</f>
        <v/>
      </c>
      <c r="FV118" s="297"/>
      <c r="FW118" s="280" t="str">
        <f aca="false">IF(FV118="","",VLOOKUP(FV118,Language!$D$5:$E$100,2,0))</f>
        <v/>
      </c>
      <c r="FX118" s="284"/>
      <c r="FY118" s="280" t="str">
        <f aca="false">IF(FX118="","",VLOOKUP(FX118,Language!$D$5:$E$100,2,0))</f>
        <v/>
      </c>
      <c r="FZ118" s="303"/>
      <c r="GA118" s="304"/>
      <c r="GB118" s="305"/>
      <c r="GC118" s="305"/>
      <c r="GD118" s="306" t="n">
        <f aca="false">COUNTIF(FV$116:FV$119,FV118)+COUNTIF(FX$116:FX$119,FV118)</f>
        <v>0</v>
      </c>
      <c r="GE118" s="306" t="n">
        <f aca="false">COUNTIF(FV$116:FV$119,FX118)+COUNTIF(FX$116:FX$119,FX118)</f>
        <v>0</v>
      </c>
      <c r="GF118" s="306"/>
      <c r="GG118" s="302" t="str">
        <f aca="false">IF(OR(FV118&lt;&gt;"",FX118&lt;&gt;""),IF(GD118&lt;&gt;1,0,COUNTIF($B$116:$B$119,FV118)+COUNTIF($D$116:$D$119,FV118))+IF(GE118&lt;&gt;1,0,COUNTIF($B$116:$B$119,FX118)+COUNTIF($D$116:$D$119,FX118)),"")</f>
        <v/>
      </c>
      <c r="GI118" s="297"/>
      <c r="GJ118" s="280" t="str">
        <f aca="false">IF(GI118="","",VLOOKUP(GI118,Language!$D$5:$E$100,2,0))</f>
        <v/>
      </c>
      <c r="GK118" s="284"/>
      <c r="GL118" s="280" t="str">
        <f aca="false">IF(GK118="","",VLOOKUP(GK118,Language!$D$5:$E$100,2,0))</f>
        <v/>
      </c>
      <c r="GM118" s="303"/>
      <c r="GN118" s="304"/>
      <c r="GO118" s="305"/>
      <c r="GP118" s="305"/>
      <c r="GQ118" s="306" t="n">
        <f aca="false">COUNTIF(GI$116:GI$119,GI118)+COUNTIF(GK$116:GK$119,GI118)</f>
        <v>0</v>
      </c>
      <c r="GR118" s="306" t="n">
        <f aca="false">COUNTIF(GI$116:GI$119,GK118)+COUNTIF(GK$116:GK$119,GK118)</f>
        <v>0</v>
      </c>
      <c r="GS118" s="306"/>
      <c r="GT118" s="302" t="str">
        <f aca="false">IF(OR(GI118&lt;&gt;"",GK118&lt;&gt;""),IF(GQ118&lt;&gt;1,0,COUNTIF($B$116:$B$119,GI118)+COUNTIF($D$116:$D$119,GI118))+IF(GR118&lt;&gt;1,0,COUNTIF($B$116:$B$119,GK118)+COUNTIF($D$116:$D$119,GK118)),"")</f>
        <v/>
      </c>
      <c r="GV118" s="297"/>
      <c r="GW118" s="280" t="str">
        <f aca="false">IF(GV118="","",VLOOKUP(GV118,Language!$D$5:$E$100,2,0))</f>
        <v/>
      </c>
      <c r="GX118" s="284"/>
      <c r="GY118" s="280" t="str">
        <f aca="false">IF(GX118="","",VLOOKUP(GX118,Language!$D$5:$E$100,2,0))</f>
        <v/>
      </c>
      <c r="GZ118" s="303"/>
      <c r="HA118" s="304"/>
      <c r="HB118" s="305"/>
      <c r="HC118" s="305"/>
      <c r="HD118" s="306" t="n">
        <f aca="false">COUNTIF(GV$116:GV$119,GV118)+COUNTIF(GX$116:GX$119,GV118)</f>
        <v>0</v>
      </c>
      <c r="HE118" s="306" t="n">
        <f aca="false">COUNTIF(GV$116:GV$119,GX118)+COUNTIF(GX$116:GX$119,GX118)</f>
        <v>0</v>
      </c>
      <c r="HF118" s="306"/>
      <c r="HG118" s="302" t="str">
        <f aca="false">IF(OR(GV118&lt;&gt;"",GX118&lt;&gt;""),IF(HD118&lt;&gt;1,0,COUNTIF($B$116:$B$119,GV118)+COUNTIF($D$116:$D$119,GV118))+IF(HE118&lt;&gt;1,0,COUNTIF($B$116:$B$119,GX118)+COUNTIF($D$116:$D$119,GX118)),"")</f>
        <v/>
      </c>
      <c r="HI118" s="297"/>
      <c r="HJ118" s="280" t="str">
        <f aca="false">IF(HI118="","",VLOOKUP(HI118,Language!$D$5:$E$100,2,0))</f>
        <v/>
      </c>
      <c r="HK118" s="284"/>
      <c r="HL118" s="280" t="str">
        <f aca="false">IF(HK118="","",VLOOKUP(HK118,Language!$D$5:$E$100,2,0))</f>
        <v/>
      </c>
      <c r="HM118" s="303"/>
      <c r="HN118" s="304"/>
      <c r="HO118" s="305"/>
      <c r="HP118" s="305"/>
      <c r="HQ118" s="306" t="n">
        <f aca="false">COUNTIF(HI$116:HI$119,HI118)+COUNTIF(HK$116:HK$119,HI118)</f>
        <v>0</v>
      </c>
      <c r="HR118" s="306" t="n">
        <f aca="false">COUNTIF(HI$116:HI$119,HK118)+COUNTIF(HK$116:HK$119,HK118)</f>
        <v>0</v>
      </c>
      <c r="HS118" s="306"/>
      <c r="HT118" s="302" t="str">
        <f aca="false">IF(OR(HI118&lt;&gt;"",HK118&lt;&gt;""),IF(HQ118&lt;&gt;1,0,COUNTIF($B$116:$B$119,HI118)+COUNTIF($D$116:$D$119,HI118))+IF(HR118&lt;&gt;1,0,COUNTIF($B$116:$B$119,HK118)+COUNTIF($D$116:$D$119,HK118)),"")</f>
        <v/>
      </c>
      <c r="HV118" s="297"/>
      <c r="HW118" s="280" t="str">
        <f aca="false">IF(HV118="","",VLOOKUP(HV118,Language!$D$5:$E$100,2,0))</f>
        <v/>
      </c>
      <c r="HX118" s="284"/>
      <c r="HY118" s="280" t="str">
        <f aca="false">IF(HX118="","",VLOOKUP(HX118,Language!$D$5:$E$100,2,0))</f>
        <v/>
      </c>
      <c r="HZ118" s="303"/>
      <c r="IA118" s="304"/>
      <c r="IB118" s="305"/>
      <c r="IC118" s="305"/>
      <c r="ID118" s="306" t="n">
        <f aca="false">COUNTIF(HV$116:HV$119,HV118)+COUNTIF(HX$116:HX$119,HV118)</f>
        <v>0</v>
      </c>
      <c r="IE118" s="306" t="n">
        <f aca="false">COUNTIF(HV$116:HV$119,HX118)+COUNTIF(HX$116:HX$119,HX118)</f>
        <v>0</v>
      </c>
      <c r="IF118" s="306"/>
      <c r="IG118" s="302" t="str">
        <f aca="false">IF(OR(HV118&lt;&gt;"",HX118&lt;&gt;""),IF(ID118&lt;&gt;1,0,COUNTIF($B$116:$B$119,HV118)+COUNTIF($D$116:$D$119,HV118))+IF(IE118&lt;&gt;1,0,COUNTIF($B$116:$B$119,HX118)+COUNTIF($D$116:$D$119,HX118)),"")</f>
        <v/>
      </c>
      <c r="II118" s="297"/>
      <c r="IJ118" s="280" t="str">
        <f aca="false">IF(II118="","",VLOOKUP(II118,Language!$D$5:$E$100,2,0))</f>
        <v/>
      </c>
      <c r="IK118" s="284"/>
      <c r="IL118" s="280" t="str">
        <f aca="false">IF(IK118="","",VLOOKUP(IK118,Language!$D$5:$E$100,2,0))</f>
        <v/>
      </c>
      <c r="IM118" s="303"/>
      <c r="IN118" s="304"/>
      <c r="IO118" s="305"/>
      <c r="IP118" s="305"/>
      <c r="IQ118" s="306" t="n">
        <f aca="false">COUNTIF(II$116:II$119,II118)+COUNTIF(IK$116:IK$119,II118)</f>
        <v>0</v>
      </c>
      <c r="IR118" s="306" t="n">
        <f aca="false">COUNTIF(II$116:II$119,IK118)+COUNTIF(IK$116:IK$119,IK118)</f>
        <v>0</v>
      </c>
      <c r="IS118" s="306"/>
      <c r="IT118" s="302" t="str">
        <f aca="false">IF(OR(II118&lt;&gt;"",IK118&lt;&gt;""),IF(IQ118&lt;&gt;1,0,COUNTIF($B$116:$B$119,II118)+COUNTIF($D$116:$D$119,II118))+IF(IR118&lt;&gt;1,0,COUNTIF($B$116:$B$119,IK118)+COUNTIF($D$116:$D$119,IK118)),"")</f>
        <v/>
      </c>
      <c r="IV118" s="297"/>
      <c r="IW118" s="280" t="str">
        <f aca="false">IF(IV118="","",VLOOKUP(IV118,Language!$D$5:$E$100,2,0))</f>
        <v/>
      </c>
      <c r="IX118" s="284"/>
      <c r="IY118" s="280" t="str">
        <f aca="false">IF(IX118="","",VLOOKUP(IX118,Language!$D$5:$E$100,2,0))</f>
        <v/>
      </c>
      <c r="IZ118" s="303"/>
      <c r="JA118" s="304"/>
      <c r="JB118" s="305"/>
      <c r="JC118" s="305"/>
      <c r="JD118" s="306" t="n">
        <f aca="false">COUNTIF(IV$116:IV$119,IV118)+COUNTIF(IX$116:IX$119,IV118)</f>
        <v>0</v>
      </c>
      <c r="JE118" s="306" t="n">
        <f aca="false">COUNTIF(IV$116:IV$119,IX118)+COUNTIF(IX$116:IX$119,IX118)</f>
        <v>0</v>
      </c>
      <c r="JF118" s="306"/>
      <c r="JG118" s="302" t="str">
        <f aca="false">IF(OR(IV118&lt;&gt;"",IX118&lt;&gt;""),IF(JD118&lt;&gt;1,0,COUNTIF($B$116:$B$119,IV118)+COUNTIF($D$116:$D$119,IV118))+IF(JE118&lt;&gt;1,0,COUNTIF($B$116:$B$119,IX118)+COUNTIF($D$116:$D$119,IX118)),"")</f>
        <v/>
      </c>
      <c r="JI118" s="297"/>
      <c r="JJ118" s="280" t="str">
        <f aca="false">IF(JI118="","",VLOOKUP(JI118,Language!$D$5:$E$100,2,0))</f>
        <v/>
      </c>
      <c r="JK118" s="284"/>
      <c r="JL118" s="280" t="str">
        <f aca="false">IF(JK118="","",VLOOKUP(JK118,Language!$D$5:$E$100,2,0))</f>
        <v/>
      </c>
      <c r="JM118" s="303"/>
      <c r="JN118" s="304"/>
      <c r="JO118" s="305"/>
      <c r="JP118" s="305"/>
      <c r="JQ118" s="306" t="n">
        <f aca="false">COUNTIF(JI$116:JI$119,JI118)+COUNTIF(JK$116:JK$119,JI118)</f>
        <v>0</v>
      </c>
      <c r="JR118" s="306" t="n">
        <f aca="false">COUNTIF(JI$116:JI$119,JK118)+COUNTIF(JK$116:JK$119,JK118)</f>
        <v>0</v>
      </c>
      <c r="JS118" s="306"/>
      <c r="JT118" s="302" t="str">
        <f aca="false">IF(OR(JI118&lt;&gt;"",JK118&lt;&gt;""),IF(JQ118&lt;&gt;1,0,COUNTIF($B$116:$B$119,JI118)+COUNTIF($D$116:$D$119,JI118))+IF(JR118&lt;&gt;1,0,COUNTIF($B$116:$B$119,JK118)+COUNTIF($D$116:$D$119,JK118)),"")</f>
        <v/>
      </c>
      <c r="JV118" s="297"/>
      <c r="JW118" s="280" t="str">
        <f aca="false">IF(JV118="","",VLOOKUP(JV118,Language!$D$5:$E$100,2,0))</f>
        <v/>
      </c>
      <c r="JX118" s="284"/>
      <c r="JY118" s="280" t="str">
        <f aca="false">IF(JX118="","",VLOOKUP(JX118,Language!$D$5:$E$100,2,0))</f>
        <v/>
      </c>
      <c r="JZ118" s="303"/>
      <c r="KA118" s="304"/>
      <c r="KB118" s="305"/>
      <c r="KC118" s="305"/>
      <c r="KD118" s="306" t="n">
        <f aca="false">COUNTIF(JV$116:JV$119,JV118)+COUNTIF(JX$116:JX$119,JV118)</f>
        <v>0</v>
      </c>
      <c r="KE118" s="306" t="n">
        <f aca="false">COUNTIF(JV$116:JV$119,JX118)+COUNTIF(JX$116:JX$119,JX118)</f>
        <v>0</v>
      </c>
      <c r="KF118" s="306"/>
      <c r="KG118" s="302" t="str">
        <f aca="false">IF(OR(JV118&lt;&gt;"",JX118&lt;&gt;""),IF(KD118&lt;&gt;1,0,COUNTIF($B$116:$B$119,JV118)+COUNTIF($D$116:$D$119,JV118))+IF(KE118&lt;&gt;1,0,COUNTIF($B$116:$B$119,JX118)+COUNTIF($D$116:$D$119,JX118)),"")</f>
        <v/>
      </c>
      <c r="KI118" s="297"/>
      <c r="KJ118" s="280" t="str">
        <f aca="false">IF(KI118="","",VLOOKUP(KI118,Language!$D$5:$E$100,2,0))</f>
        <v/>
      </c>
      <c r="KK118" s="284"/>
      <c r="KL118" s="280" t="str">
        <f aca="false">IF(KK118="","",VLOOKUP(KK118,Language!$D$5:$E$100,2,0))</f>
        <v/>
      </c>
      <c r="KM118" s="303"/>
      <c r="KN118" s="304"/>
      <c r="KO118" s="305"/>
      <c r="KP118" s="305"/>
      <c r="KQ118" s="306" t="n">
        <f aca="false">COUNTIF(KI$116:KI$119,KI118)+COUNTIF(KK$116:KK$119,KI118)</f>
        <v>0</v>
      </c>
      <c r="KR118" s="306" t="n">
        <f aca="false">COUNTIF(KI$116:KI$119,KK118)+COUNTIF(KK$116:KK$119,KK118)</f>
        <v>0</v>
      </c>
      <c r="KS118" s="306"/>
      <c r="KT118" s="302" t="str">
        <f aca="false">IF(OR(KI118&lt;&gt;"",KK118&lt;&gt;""),IF(KQ118&lt;&gt;1,0,COUNTIF($B$116:$B$119,KI118)+COUNTIF($D$116:$D$119,KI118))+IF(KR118&lt;&gt;1,0,COUNTIF($B$116:$B$119,KK118)+COUNTIF($D$116:$D$119,KK118)),"")</f>
        <v/>
      </c>
      <c r="KV118" s="297"/>
      <c r="KW118" s="280" t="str">
        <f aca="false">IF(KV118="","",VLOOKUP(KV118,Language!$D$5:$E$100,2,0))</f>
        <v/>
      </c>
      <c r="KX118" s="284"/>
      <c r="KY118" s="280" t="str">
        <f aca="false">IF(KX118="","",VLOOKUP(KX118,Language!$D$5:$E$100,2,0))</f>
        <v/>
      </c>
      <c r="KZ118" s="303"/>
      <c r="LA118" s="304"/>
      <c r="LB118" s="305"/>
      <c r="LC118" s="305"/>
      <c r="LD118" s="306" t="n">
        <f aca="false">COUNTIF(KV$116:KV$119,KV118)+COUNTIF(KX$116:KX$119,KV118)</f>
        <v>0</v>
      </c>
      <c r="LE118" s="306" t="n">
        <f aca="false">COUNTIF(KV$116:KV$119,KX118)+COUNTIF(KX$116:KX$119,KX118)</f>
        <v>0</v>
      </c>
      <c r="LF118" s="306"/>
      <c r="LG118" s="302" t="str">
        <f aca="false">IF(OR(KV118&lt;&gt;"",KX118&lt;&gt;""),IF(LD118&lt;&gt;1,0,COUNTIF($B$116:$B$119,KV118)+COUNTIF($D$116:$D$119,KV118))+IF(LE118&lt;&gt;1,0,COUNTIF($B$116:$B$119,KX118)+COUNTIF($D$116:$D$119,KX118)),"")</f>
        <v/>
      </c>
      <c r="LI118" s="297"/>
      <c r="LJ118" s="280" t="str">
        <f aca="false">IF(LI118="","",VLOOKUP(LI118,Language!$D$5:$E$100,2,0))</f>
        <v/>
      </c>
      <c r="LK118" s="284"/>
      <c r="LL118" s="280" t="str">
        <f aca="false">IF(LK118="","",VLOOKUP(LK118,Language!$D$5:$E$100,2,0))</f>
        <v/>
      </c>
      <c r="LM118" s="303"/>
      <c r="LN118" s="304"/>
      <c r="LO118" s="305"/>
      <c r="LP118" s="305"/>
      <c r="LQ118" s="306" t="n">
        <f aca="false">COUNTIF(LI$116:LI$119,LI118)+COUNTIF(LK$116:LK$119,LI118)</f>
        <v>0</v>
      </c>
      <c r="LR118" s="306" t="n">
        <f aca="false">COUNTIF(LI$116:LI$119,LK118)+COUNTIF(LK$116:LK$119,LK118)</f>
        <v>0</v>
      </c>
      <c r="LS118" s="306"/>
      <c r="LT118" s="302" t="str">
        <f aca="false">IF(OR(LI118&lt;&gt;"",LK118&lt;&gt;""),IF(LQ118&lt;&gt;1,0,COUNTIF($B$116:$B$119,LI118)+COUNTIF($D$116:$D$119,LI118))+IF(LR118&lt;&gt;1,0,COUNTIF($B$116:$B$119,LK118)+COUNTIF($D$116:$D$119,LK118)),"")</f>
        <v/>
      </c>
      <c r="LV118" s="297"/>
      <c r="LW118" s="280" t="str">
        <f aca="false">IF(LV118="","",VLOOKUP(LV118,Language!$D$5:$E$100,2,0))</f>
        <v/>
      </c>
      <c r="LX118" s="284"/>
      <c r="LY118" s="280" t="str">
        <f aca="false">IF(LX118="","",VLOOKUP(LX118,Language!$D$5:$E$100,2,0))</f>
        <v/>
      </c>
      <c r="LZ118" s="303"/>
      <c r="MA118" s="304"/>
      <c r="MB118" s="305"/>
      <c r="MC118" s="305"/>
      <c r="MD118" s="306" t="n">
        <f aca="false">COUNTIF(LV$116:LV$119,LV118)+COUNTIF(LX$116:LX$119,LV118)</f>
        <v>0</v>
      </c>
      <c r="ME118" s="306" t="n">
        <f aca="false">COUNTIF(LV$116:LV$119,LX118)+COUNTIF(LX$116:LX$119,LX118)</f>
        <v>0</v>
      </c>
      <c r="MF118" s="306"/>
      <c r="MG118" s="302" t="str">
        <f aca="false">IF(OR(LV118&lt;&gt;"",LX118&lt;&gt;""),IF(MD118&lt;&gt;1,0,COUNTIF($B$116:$B$119,LV118)+COUNTIF($D$116:$D$119,LV118))+IF(ME118&lt;&gt;1,0,COUNTIF($B$116:$B$119,LX118)+COUNTIF($D$116:$D$119,LX118)),"")</f>
        <v/>
      </c>
    </row>
    <row r="119" customFormat="false" ht="15.75" hidden="false" customHeight="false" outlineLevel="0" collapsed="false">
      <c r="B119" s="295" t="n">
        <f aca="false">IF(C119="","",INDEX(Groups!$C$7:$C$65,MATCH(C119,Groups!$D$7:$D$65,0)))</f>
        <v>3</v>
      </c>
      <c r="C119" s="280" t="str">
        <f aca="false">'World Cup'!$U$70</f>
        <v>Argentina</v>
      </c>
      <c r="D119" s="296" t="n">
        <f aca="false">IF(E119="","",INDEX(Groups!$C$7:$C$65,MATCH(E119,Groups!$D$7:$D$65,0)))</f>
        <v>5</v>
      </c>
      <c r="E119" s="280" t="str">
        <f aca="false">'World Cup'!$W$70</f>
        <v>Portugal</v>
      </c>
      <c r="F119" s="282" t="n">
        <f aca="false">IF(AND('World Cup'!$U$71&lt;&gt;"",'World Cup'!$W$71&lt;&gt;""),'World Cup'!$U$71+IF(AND('World Cup'!$U$73&lt;&gt;"",'World Cup'!$W$73&lt;&gt;"",'World Cup'!$U$71='World Cup'!$W$71),'World Cup'!$U$73,0),"")</f>
        <v>0</v>
      </c>
      <c r="G119" s="283" t="n">
        <f aca="false">IF(AND('World Cup'!$U$71&lt;&gt;"",'World Cup'!$W$71&lt;&gt;""),'World Cup'!$W$71+IF(AND('World Cup'!$U$73&lt;&gt;"",'World Cup'!$W$73&lt;&gt;"",'World Cup'!$U$71='World Cup'!$W$71),'World Cup'!$W$73,0),"")</f>
        <v>1</v>
      </c>
      <c r="I119" s="297"/>
      <c r="J119" s="280" t="str">
        <f aca="false">IF(I119="","",VLOOKUP(I119,Language!$D$5:$E$100,2,0))</f>
        <v/>
      </c>
      <c r="K119" s="284"/>
      <c r="L119" s="280" t="str">
        <f aca="false">IF(K119="","",VLOOKUP(K119,Language!$D$5:$E$100,2,0))</f>
        <v/>
      </c>
      <c r="M119" s="307"/>
      <c r="N119" s="308"/>
      <c r="O119" s="309"/>
      <c r="P119" s="309"/>
      <c r="Q119" s="310" t="n">
        <f aca="false">COUNTIF(I$116:I$119,I119)+COUNTIF(K$116:K$119,I119)</f>
        <v>0</v>
      </c>
      <c r="R119" s="310" t="n">
        <f aca="false">COUNTIF(I$116:I$119,K119)+COUNTIF(K$116:K$119,K119)</f>
        <v>0</v>
      </c>
      <c r="S119" s="310"/>
      <c r="T119" s="302" t="str">
        <f aca="false">IF(OR(I119&lt;&gt;"",K119&lt;&gt;""),IF(Q119&lt;&gt;1,0,COUNTIF($B$116:$B$119,I119)+COUNTIF($D$116:$D$119,I119))+IF(R119&lt;&gt;1,0,COUNTIF($B$116:$B$119,K119)+COUNTIF($D$116:$D$119,K119)),"")</f>
        <v/>
      </c>
      <c r="V119" s="297"/>
      <c r="W119" s="280" t="str">
        <f aca="false">IF(V119="","",VLOOKUP(V119,Language!$D$5:$E$100,2,0))</f>
        <v/>
      </c>
      <c r="X119" s="284"/>
      <c r="Y119" s="280" t="str">
        <f aca="false">IF(X119="","",VLOOKUP(X119,Language!$D$5:$E$100,2,0))</f>
        <v/>
      </c>
      <c r="Z119" s="307"/>
      <c r="AA119" s="308"/>
      <c r="AB119" s="309"/>
      <c r="AC119" s="309"/>
      <c r="AD119" s="310" t="n">
        <f aca="false">COUNTIF(V$116:V$119,V119)+COUNTIF(X$116:X$119,V119)</f>
        <v>0</v>
      </c>
      <c r="AE119" s="310" t="n">
        <f aca="false">COUNTIF(V$116:V$119,X119)+COUNTIF(X$116:X$119,X119)</f>
        <v>0</v>
      </c>
      <c r="AF119" s="310"/>
      <c r="AG119" s="302" t="str">
        <f aca="false">IF(OR(V119&lt;&gt;"",X119&lt;&gt;""),IF(AD119&lt;&gt;1,0,COUNTIF($B$116:$B$119,V119)+COUNTIF($D$116:$D$119,V119))+IF(AE119&lt;&gt;1,0,COUNTIF($B$116:$B$119,X119)+COUNTIF($D$116:$D$119,X119)),"")</f>
        <v/>
      </c>
      <c r="AI119" s="297"/>
      <c r="AJ119" s="280" t="str">
        <f aca="false">IF(AI119="","",VLOOKUP(AI119,Language!$D$5:$E$100,2,0))</f>
        <v/>
      </c>
      <c r="AK119" s="284"/>
      <c r="AL119" s="280" t="str">
        <f aca="false">IF(AK119="","",VLOOKUP(AK119,Language!$D$5:$E$100,2,0))</f>
        <v/>
      </c>
      <c r="AM119" s="307"/>
      <c r="AN119" s="308"/>
      <c r="AO119" s="309"/>
      <c r="AP119" s="309"/>
      <c r="AQ119" s="310" t="n">
        <f aca="false">COUNTIF(AI$116:AI$119,AI119)+COUNTIF(AK$116:AK$119,AI119)</f>
        <v>0</v>
      </c>
      <c r="AR119" s="310" t="n">
        <f aca="false">COUNTIF(AI$116:AI$119,AK119)+COUNTIF(AK$116:AK$119,AK119)</f>
        <v>0</v>
      </c>
      <c r="AS119" s="310"/>
      <c r="AT119" s="302" t="str">
        <f aca="false">IF(OR(AI119&lt;&gt;"",AK119&lt;&gt;""),IF(AQ119&lt;&gt;1,0,COUNTIF($B$116:$B$119,AI119)+COUNTIF($D$116:$D$119,AI119))+IF(AR119&lt;&gt;1,0,COUNTIF($B$116:$B$119,AK119)+COUNTIF($D$116:$D$119,AK119)),"")</f>
        <v/>
      </c>
      <c r="AV119" s="297"/>
      <c r="AW119" s="280" t="str">
        <f aca="false">IF(AV119="","",VLOOKUP(AV119,Language!$D$5:$E$100,2,0))</f>
        <v/>
      </c>
      <c r="AX119" s="284"/>
      <c r="AY119" s="280" t="str">
        <f aca="false">IF(AX119="","",VLOOKUP(AX119,Language!$D$5:$E$100,2,0))</f>
        <v/>
      </c>
      <c r="AZ119" s="307"/>
      <c r="BA119" s="308"/>
      <c r="BB119" s="309"/>
      <c r="BC119" s="309"/>
      <c r="BD119" s="310" t="n">
        <f aca="false">COUNTIF(AV$116:AV$119,AV119)+COUNTIF(AX$116:AX$119,AV119)</f>
        <v>0</v>
      </c>
      <c r="BE119" s="310" t="n">
        <f aca="false">COUNTIF(AV$116:AV$119,AX119)+COUNTIF(AX$116:AX$119,AX119)</f>
        <v>0</v>
      </c>
      <c r="BF119" s="310"/>
      <c r="BG119" s="302" t="str">
        <f aca="false">IF(OR(AV119&lt;&gt;"",AX119&lt;&gt;""),IF(BD119&lt;&gt;1,0,COUNTIF($B$116:$B$119,AV119)+COUNTIF($D$116:$D$119,AV119))+IF(BE119&lt;&gt;1,0,COUNTIF($B$116:$B$119,AX119)+COUNTIF($D$116:$D$119,AX119)),"")</f>
        <v/>
      </c>
      <c r="BI119" s="297"/>
      <c r="BJ119" s="280" t="str">
        <f aca="false">IF(BI119="","",VLOOKUP(BI119,Language!$D$5:$E$100,2,0))</f>
        <v/>
      </c>
      <c r="BK119" s="284"/>
      <c r="BL119" s="280" t="str">
        <f aca="false">IF(BK119="","",VLOOKUP(BK119,Language!$D$5:$E$100,2,0))</f>
        <v/>
      </c>
      <c r="BM119" s="307"/>
      <c r="BN119" s="308"/>
      <c r="BO119" s="309"/>
      <c r="BP119" s="309"/>
      <c r="BQ119" s="310" t="n">
        <f aca="false">COUNTIF(BI$116:BI$119,BI119)+COUNTIF(BK$116:BK$119,BI119)</f>
        <v>0</v>
      </c>
      <c r="BR119" s="310" t="n">
        <f aca="false">COUNTIF(BI$116:BI$119,BK119)+COUNTIF(BK$116:BK$119,BK119)</f>
        <v>0</v>
      </c>
      <c r="BS119" s="310"/>
      <c r="BT119" s="302" t="str">
        <f aca="false">IF(OR(BI119&lt;&gt;"",BK119&lt;&gt;""),IF(BQ119&lt;&gt;1,0,COUNTIF($B$116:$B$119,BI119)+COUNTIF($D$116:$D$119,BI119))+IF(BR119&lt;&gt;1,0,COUNTIF($B$116:$B$119,BK119)+COUNTIF($D$116:$D$119,BK119)),"")</f>
        <v/>
      </c>
      <c r="BV119" s="297"/>
      <c r="BW119" s="280" t="str">
        <f aca="false">IF(BV119="","",VLOOKUP(BV119,Language!$D$5:$E$100,2,0))</f>
        <v/>
      </c>
      <c r="BX119" s="284"/>
      <c r="BY119" s="280" t="str">
        <f aca="false">IF(BX119="","",VLOOKUP(BX119,Language!$D$5:$E$100,2,0))</f>
        <v/>
      </c>
      <c r="BZ119" s="307"/>
      <c r="CA119" s="308"/>
      <c r="CB119" s="309"/>
      <c r="CC119" s="309"/>
      <c r="CD119" s="310" t="n">
        <f aca="false">COUNTIF(BV$116:BV$119,BV119)+COUNTIF(BX$116:BX$119,BV119)</f>
        <v>0</v>
      </c>
      <c r="CE119" s="310" t="n">
        <f aca="false">COUNTIF(BV$116:BV$119,BX119)+COUNTIF(BX$116:BX$119,BX119)</f>
        <v>0</v>
      </c>
      <c r="CF119" s="310"/>
      <c r="CG119" s="302" t="str">
        <f aca="false">IF(OR(BV119&lt;&gt;"",BX119&lt;&gt;""),IF(CD119&lt;&gt;1,0,COUNTIF($B$116:$B$119,BV119)+COUNTIF($D$116:$D$119,BV119))+IF(CE119&lt;&gt;1,0,COUNTIF($B$116:$B$119,BX119)+COUNTIF($D$116:$D$119,BX119)),"")</f>
        <v/>
      </c>
      <c r="CI119" s="297"/>
      <c r="CJ119" s="280" t="str">
        <f aca="false">IF(CI119="","",VLOOKUP(CI119,Language!$D$5:$E$100,2,0))</f>
        <v/>
      </c>
      <c r="CK119" s="284"/>
      <c r="CL119" s="280" t="str">
        <f aca="false">IF(CK119="","",VLOOKUP(CK119,Language!$D$5:$E$100,2,0))</f>
        <v/>
      </c>
      <c r="CM119" s="307"/>
      <c r="CN119" s="308"/>
      <c r="CO119" s="309"/>
      <c r="CP119" s="309"/>
      <c r="CQ119" s="310" t="n">
        <f aca="false">COUNTIF(CI$116:CI$119,CI119)+COUNTIF(CK$116:CK$119,CI119)</f>
        <v>0</v>
      </c>
      <c r="CR119" s="310" t="n">
        <f aca="false">COUNTIF(CI$116:CI$119,CK119)+COUNTIF(CK$116:CK$119,CK119)</f>
        <v>0</v>
      </c>
      <c r="CS119" s="310"/>
      <c r="CT119" s="302" t="str">
        <f aca="false">IF(OR(CI119&lt;&gt;"",CK119&lt;&gt;""),IF(CQ119&lt;&gt;1,0,COUNTIF($B$116:$B$119,CI119)+COUNTIF($D$116:$D$119,CI119))+IF(CR119&lt;&gt;1,0,COUNTIF($B$116:$B$119,CK119)+COUNTIF($D$116:$D$119,CK119)),"")</f>
        <v/>
      </c>
      <c r="CV119" s="297"/>
      <c r="CW119" s="280" t="str">
        <f aca="false">IF(CV119="","",VLOOKUP(CV119,Language!$D$5:$E$100,2,0))</f>
        <v/>
      </c>
      <c r="CX119" s="284"/>
      <c r="CY119" s="280" t="str">
        <f aca="false">IF(CX119="","",VLOOKUP(CX119,Language!$D$5:$E$100,2,0))</f>
        <v/>
      </c>
      <c r="CZ119" s="307"/>
      <c r="DA119" s="308"/>
      <c r="DB119" s="309"/>
      <c r="DC119" s="309"/>
      <c r="DD119" s="310" t="n">
        <f aca="false">COUNTIF(CV$116:CV$119,CV119)+COUNTIF(CX$116:CX$119,CV119)</f>
        <v>0</v>
      </c>
      <c r="DE119" s="310" t="n">
        <f aca="false">COUNTIF(CV$116:CV$119,CX119)+COUNTIF(CX$116:CX$119,CX119)</f>
        <v>0</v>
      </c>
      <c r="DF119" s="310"/>
      <c r="DG119" s="302" t="str">
        <f aca="false">IF(OR(CV119&lt;&gt;"",CX119&lt;&gt;""),IF(DD119&lt;&gt;1,0,COUNTIF($B$116:$B$119,CV119)+COUNTIF($D$116:$D$119,CV119))+IF(DE119&lt;&gt;1,0,COUNTIF($B$116:$B$119,CX119)+COUNTIF($D$116:$D$119,CX119)),"")</f>
        <v/>
      </c>
      <c r="DI119" s="297"/>
      <c r="DJ119" s="280" t="str">
        <f aca="false">IF(DI119="","",VLOOKUP(DI119,Language!$D$5:$E$100,2,0))</f>
        <v/>
      </c>
      <c r="DK119" s="284"/>
      <c r="DL119" s="280" t="str">
        <f aca="false">IF(DK119="","",VLOOKUP(DK119,Language!$D$5:$E$100,2,0))</f>
        <v/>
      </c>
      <c r="DM119" s="307"/>
      <c r="DN119" s="308"/>
      <c r="DO119" s="309"/>
      <c r="DP119" s="309"/>
      <c r="DQ119" s="310" t="n">
        <f aca="false">COUNTIF(DI$116:DI$119,DI119)+COUNTIF(DK$116:DK$119,DI119)</f>
        <v>0</v>
      </c>
      <c r="DR119" s="310" t="n">
        <f aca="false">COUNTIF(DI$116:DI$119,DK119)+COUNTIF(DK$116:DK$119,DK119)</f>
        <v>0</v>
      </c>
      <c r="DS119" s="310"/>
      <c r="DT119" s="302" t="str">
        <f aca="false">IF(OR(DI119&lt;&gt;"",DK119&lt;&gt;""),IF(DQ119&lt;&gt;1,0,COUNTIF($B$116:$B$119,DI119)+COUNTIF($D$116:$D$119,DI119))+IF(DR119&lt;&gt;1,0,COUNTIF($B$116:$B$119,DK119)+COUNTIF($D$116:$D$119,DK119)),"")</f>
        <v/>
      </c>
      <c r="DV119" s="297"/>
      <c r="DW119" s="280" t="str">
        <f aca="false">IF(DV119="","",VLOOKUP(DV119,Language!$D$5:$E$100,2,0))</f>
        <v/>
      </c>
      <c r="DX119" s="284"/>
      <c r="DY119" s="280" t="str">
        <f aca="false">IF(DX119="","",VLOOKUP(DX119,Language!$D$5:$E$100,2,0))</f>
        <v/>
      </c>
      <c r="DZ119" s="307"/>
      <c r="EA119" s="308"/>
      <c r="EB119" s="309"/>
      <c r="EC119" s="309"/>
      <c r="ED119" s="310" t="n">
        <f aca="false">COUNTIF(DV$116:DV$119,DV119)+COUNTIF(DX$116:DX$119,DV119)</f>
        <v>0</v>
      </c>
      <c r="EE119" s="310" t="n">
        <f aca="false">COUNTIF(DV$116:DV$119,DX119)+COUNTIF(DX$116:DX$119,DX119)</f>
        <v>0</v>
      </c>
      <c r="EF119" s="310"/>
      <c r="EG119" s="302" t="str">
        <f aca="false">IF(OR(DV119&lt;&gt;"",DX119&lt;&gt;""),IF(ED119&lt;&gt;1,0,COUNTIF($B$116:$B$119,DV119)+COUNTIF($D$116:$D$119,DV119))+IF(EE119&lt;&gt;1,0,COUNTIF($B$116:$B$119,DX119)+COUNTIF($D$116:$D$119,DX119)),"")</f>
        <v/>
      </c>
      <c r="EI119" s="297"/>
      <c r="EJ119" s="280" t="str">
        <f aca="false">IF(EI119="","",VLOOKUP(EI119,Language!$D$5:$E$100,2,0))</f>
        <v/>
      </c>
      <c r="EK119" s="284"/>
      <c r="EL119" s="280" t="str">
        <f aca="false">IF(EK119="","",VLOOKUP(EK119,Language!$D$5:$E$100,2,0))</f>
        <v/>
      </c>
      <c r="EM119" s="307"/>
      <c r="EN119" s="308"/>
      <c r="EO119" s="309"/>
      <c r="EP119" s="309"/>
      <c r="EQ119" s="310" t="n">
        <f aca="false">COUNTIF(EI$116:EI$119,EI119)+COUNTIF(EK$116:EK$119,EI119)</f>
        <v>0</v>
      </c>
      <c r="ER119" s="310" t="n">
        <f aca="false">COUNTIF(EI$116:EI$119,EK119)+COUNTIF(EK$116:EK$119,EK119)</f>
        <v>0</v>
      </c>
      <c r="ES119" s="310"/>
      <c r="ET119" s="302" t="str">
        <f aca="false">IF(OR(EI119&lt;&gt;"",EK119&lt;&gt;""),IF(EQ119&lt;&gt;1,0,COUNTIF($B$116:$B$119,EI119)+COUNTIF($D$116:$D$119,EI119))+IF(ER119&lt;&gt;1,0,COUNTIF($B$116:$B$119,EK119)+COUNTIF($D$116:$D$119,EK119)),"")</f>
        <v/>
      </c>
      <c r="EV119" s="297"/>
      <c r="EW119" s="280" t="str">
        <f aca="false">IF(EV119="","",VLOOKUP(EV119,Language!$D$5:$E$100,2,0))</f>
        <v/>
      </c>
      <c r="EX119" s="284"/>
      <c r="EY119" s="280" t="str">
        <f aca="false">IF(EX119="","",VLOOKUP(EX119,Language!$D$5:$E$100,2,0))</f>
        <v/>
      </c>
      <c r="EZ119" s="307"/>
      <c r="FA119" s="308"/>
      <c r="FB119" s="309"/>
      <c r="FC119" s="309"/>
      <c r="FD119" s="310" t="n">
        <f aca="false">COUNTIF(EV$116:EV$119,EV119)+COUNTIF(EX$116:EX$119,EV119)</f>
        <v>0</v>
      </c>
      <c r="FE119" s="310" t="n">
        <f aca="false">COUNTIF(EV$116:EV$119,EX119)+COUNTIF(EX$116:EX$119,EX119)</f>
        <v>0</v>
      </c>
      <c r="FF119" s="310"/>
      <c r="FG119" s="302" t="str">
        <f aca="false">IF(OR(EV119&lt;&gt;"",EX119&lt;&gt;""),IF(FD119&lt;&gt;1,0,COUNTIF($B$116:$B$119,EV119)+COUNTIF($D$116:$D$119,EV119))+IF(FE119&lt;&gt;1,0,COUNTIF($B$116:$B$119,EX119)+COUNTIF($D$116:$D$119,EX119)),"")</f>
        <v/>
      </c>
      <c r="FI119" s="297"/>
      <c r="FJ119" s="280" t="str">
        <f aca="false">IF(FI119="","",VLOOKUP(FI119,Language!$D$5:$E$100,2,0))</f>
        <v/>
      </c>
      <c r="FK119" s="284"/>
      <c r="FL119" s="280" t="str">
        <f aca="false">IF(FK119="","",VLOOKUP(FK119,Language!$D$5:$E$100,2,0))</f>
        <v/>
      </c>
      <c r="FM119" s="307"/>
      <c r="FN119" s="308"/>
      <c r="FO119" s="309"/>
      <c r="FP119" s="309"/>
      <c r="FQ119" s="310" t="n">
        <f aca="false">COUNTIF(FI$116:FI$119,FI119)+COUNTIF(FK$116:FK$119,FI119)</f>
        <v>0</v>
      </c>
      <c r="FR119" s="310" t="n">
        <f aca="false">COUNTIF(FI$116:FI$119,FK119)+COUNTIF(FK$116:FK$119,FK119)</f>
        <v>0</v>
      </c>
      <c r="FS119" s="310"/>
      <c r="FT119" s="302" t="str">
        <f aca="false">IF(OR(FI119&lt;&gt;"",FK119&lt;&gt;""),IF(FQ119&lt;&gt;1,0,COUNTIF($B$116:$B$119,FI119)+COUNTIF($D$116:$D$119,FI119))+IF(FR119&lt;&gt;1,0,COUNTIF($B$116:$B$119,FK119)+COUNTIF($D$116:$D$119,FK119)),"")</f>
        <v/>
      </c>
      <c r="FV119" s="297"/>
      <c r="FW119" s="280" t="str">
        <f aca="false">IF(FV119="","",VLOOKUP(FV119,Language!$D$5:$E$100,2,0))</f>
        <v/>
      </c>
      <c r="FX119" s="284"/>
      <c r="FY119" s="280" t="str">
        <f aca="false">IF(FX119="","",VLOOKUP(FX119,Language!$D$5:$E$100,2,0))</f>
        <v/>
      </c>
      <c r="FZ119" s="307"/>
      <c r="GA119" s="308"/>
      <c r="GB119" s="309"/>
      <c r="GC119" s="309"/>
      <c r="GD119" s="310" t="n">
        <f aca="false">COUNTIF(FV$116:FV$119,FV119)+COUNTIF(FX$116:FX$119,FV119)</f>
        <v>0</v>
      </c>
      <c r="GE119" s="310" t="n">
        <f aca="false">COUNTIF(FV$116:FV$119,FX119)+COUNTIF(FX$116:FX$119,FX119)</f>
        <v>0</v>
      </c>
      <c r="GF119" s="310"/>
      <c r="GG119" s="302" t="str">
        <f aca="false">IF(OR(FV119&lt;&gt;"",FX119&lt;&gt;""),IF(GD119&lt;&gt;1,0,COUNTIF($B$116:$B$119,FV119)+COUNTIF($D$116:$D$119,FV119))+IF(GE119&lt;&gt;1,0,COUNTIF($B$116:$B$119,FX119)+COUNTIF($D$116:$D$119,FX119)),"")</f>
        <v/>
      </c>
      <c r="GI119" s="297"/>
      <c r="GJ119" s="280" t="str">
        <f aca="false">IF(GI119="","",VLOOKUP(GI119,Language!$D$5:$E$100,2,0))</f>
        <v/>
      </c>
      <c r="GK119" s="284"/>
      <c r="GL119" s="280" t="str">
        <f aca="false">IF(GK119="","",VLOOKUP(GK119,Language!$D$5:$E$100,2,0))</f>
        <v/>
      </c>
      <c r="GM119" s="307"/>
      <c r="GN119" s="308"/>
      <c r="GO119" s="309"/>
      <c r="GP119" s="309"/>
      <c r="GQ119" s="310" t="n">
        <f aca="false">COUNTIF(GI$116:GI$119,GI119)+COUNTIF(GK$116:GK$119,GI119)</f>
        <v>0</v>
      </c>
      <c r="GR119" s="310" t="n">
        <f aca="false">COUNTIF(GI$116:GI$119,GK119)+COUNTIF(GK$116:GK$119,GK119)</f>
        <v>0</v>
      </c>
      <c r="GS119" s="310"/>
      <c r="GT119" s="302" t="str">
        <f aca="false">IF(OR(GI119&lt;&gt;"",GK119&lt;&gt;""),IF(GQ119&lt;&gt;1,0,COUNTIF($B$116:$B$119,GI119)+COUNTIF($D$116:$D$119,GI119))+IF(GR119&lt;&gt;1,0,COUNTIF($B$116:$B$119,GK119)+COUNTIF($D$116:$D$119,GK119)),"")</f>
        <v/>
      </c>
      <c r="GV119" s="297"/>
      <c r="GW119" s="280" t="str">
        <f aca="false">IF(GV119="","",VLOOKUP(GV119,Language!$D$5:$E$100,2,0))</f>
        <v/>
      </c>
      <c r="GX119" s="284"/>
      <c r="GY119" s="280" t="str">
        <f aca="false">IF(GX119="","",VLOOKUP(GX119,Language!$D$5:$E$100,2,0))</f>
        <v/>
      </c>
      <c r="GZ119" s="307"/>
      <c r="HA119" s="308"/>
      <c r="HB119" s="309"/>
      <c r="HC119" s="309"/>
      <c r="HD119" s="310" t="n">
        <f aca="false">COUNTIF(GV$116:GV$119,GV119)+COUNTIF(GX$116:GX$119,GV119)</f>
        <v>0</v>
      </c>
      <c r="HE119" s="310" t="n">
        <f aca="false">COUNTIF(GV$116:GV$119,GX119)+COUNTIF(GX$116:GX$119,GX119)</f>
        <v>0</v>
      </c>
      <c r="HF119" s="310"/>
      <c r="HG119" s="302" t="str">
        <f aca="false">IF(OR(GV119&lt;&gt;"",GX119&lt;&gt;""),IF(HD119&lt;&gt;1,0,COUNTIF($B$116:$B$119,GV119)+COUNTIF($D$116:$D$119,GV119))+IF(HE119&lt;&gt;1,0,COUNTIF($B$116:$B$119,GX119)+COUNTIF($D$116:$D$119,GX119)),"")</f>
        <v/>
      </c>
      <c r="HI119" s="297"/>
      <c r="HJ119" s="280" t="str">
        <f aca="false">IF(HI119="","",VLOOKUP(HI119,Language!$D$5:$E$100,2,0))</f>
        <v/>
      </c>
      <c r="HK119" s="284"/>
      <c r="HL119" s="280" t="str">
        <f aca="false">IF(HK119="","",VLOOKUP(HK119,Language!$D$5:$E$100,2,0))</f>
        <v/>
      </c>
      <c r="HM119" s="307"/>
      <c r="HN119" s="308"/>
      <c r="HO119" s="309"/>
      <c r="HP119" s="309"/>
      <c r="HQ119" s="310" t="n">
        <f aca="false">COUNTIF(HI$116:HI$119,HI119)+COUNTIF(HK$116:HK$119,HI119)</f>
        <v>0</v>
      </c>
      <c r="HR119" s="310" t="n">
        <f aca="false">COUNTIF(HI$116:HI$119,HK119)+COUNTIF(HK$116:HK$119,HK119)</f>
        <v>0</v>
      </c>
      <c r="HS119" s="310"/>
      <c r="HT119" s="302" t="str">
        <f aca="false">IF(OR(HI119&lt;&gt;"",HK119&lt;&gt;""),IF(HQ119&lt;&gt;1,0,COUNTIF($B$116:$B$119,HI119)+COUNTIF($D$116:$D$119,HI119))+IF(HR119&lt;&gt;1,0,COUNTIF($B$116:$B$119,HK119)+COUNTIF($D$116:$D$119,HK119)),"")</f>
        <v/>
      </c>
      <c r="HV119" s="297"/>
      <c r="HW119" s="280" t="str">
        <f aca="false">IF(HV119="","",VLOOKUP(HV119,Language!$D$5:$E$100,2,0))</f>
        <v/>
      </c>
      <c r="HX119" s="284"/>
      <c r="HY119" s="280" t="str">
        <f aca="false">IF(HX119="","",VLOOKUP(HX119,Language!$D$5:$E$100,2,0))</f>
        <v/>
      </c>
      <c r="HZ119" s="307"/>
      <c r="IA119" s="308"/>
      <c r="IB119" s="309"/>
      <c r="IC119" s="309"/>
      <c r="ID119" s="310" t="n">
        <f aca="false">COUNTIF(HV$116:HV$119,HV119)+COUNTIF(HX$116:HX$119,HV119)</f>
        <v>0</v>
      </c>
      <c r="IE119" s="310" t="n">
        <f aca="false">COUNTIF(HV$116:HV$119,HX119)+COUNTIF(HX$116:HX$119,HX119)</f>
        <v>0</v>
      </c>
      <c r="IF119" s="310"/>
      <c r="IG119" s="302" t="str">
        <f aca="false">IF(OR(HV119&lt;&gt;"",HX119&lt;&gt;""),IF(ID119&lt;&gt;1,0,COUNTIF($B$116:$B$119,HV119)+COUNTIF($D$116:$D$119,HV119))+IF(IE119&lt;&gt;1,0,COUNTIF($B$116:$B$119,HX119)+COUNTIF($D$116:$D$119,HX119)),"")</f>
        <v/>
      </c>
      <c r="II119" s="297"/>
      <c r="IJ119" s="280" t="str">
        <f aca="false">IF(II119="","",VLOOKUP(II119,Language!$D$5:$E$100,2,0))</f>
        <v/>
      </c>
      <c r="IK119" s="284"/>
      <c r="IL119" s="280" t="str">
        <f aca="false">IF(IK119="","",VLOOKUP(IK119,Language!$D$5:$E$100,2,0))</f>
        <v/>
      </c>
      <c r="IM119" s="307"/>
      <c r="IN119" s="308"/>
      <c r="IO119" s="309"/>
      <c r="IP119" s="309"/>
      <c r="IQ119" s="310" t="n">
        <f aca="false">COUNTIF(II$116:II$119,II119)+COUNTIF(IK$116:IK$119,II119)</f>
        <v>0</v>
      </c>
      <c r="IR119" s="310" t="n">
        <f aca="false">COUNTIF(II$116:II$119,IK119)+COUNTIF(IK$116:IK$119,IK119)</f>
        <v>0</v>
      </c>
      <c r="IS119" s="310"/>
      <c r="IT119" s="302" t="str">
        <f aca="false">IF(OR(II119&lt;&gt;"",IK119&lt;&gt;""),IF(IQ119&lt;&gt;1,0,COUNTIF($B$116:$B$119,II119)+COUNTIF($D$116:$D$119,II119))+IF(IR119&lt;&gt;1,0,COUNTIF($B$116:$B$119,IK119)+COUNTIF($D$116:$D$119,IK119)),"")</f>
        <v/>
      </c>
      <c r="IV119" s="297"/>
      <c r="IW119" s="280" t="str">
        <f aca="false">IF(IV119="","",VLOOKUP(IV119,Language!$D$5:$E$100,2,0))</f>
        <v/>
      </c>
      <c r="IX119" s="284"/>
      <c r="IY119" s="280" t="str">
        <f aca="false">IF(IX119="","",VLOOKUP(IX119,Language!$D$5:$E$100,2,0))</f>
        <v/>
      </c>
      <c r="IZ119" s="307"/>
      <c r="JA119" s="308"/>
      <c r="JB119" s="309"/>
      <c r="JC119" s="309"/>
      <c r="JD119" s="310" t="n">
        <f aca="false">COUNTIF(IV$116:IV$119,IV119)+COUNTIF(IX$116:IX$119,IV119)</f>
        <v>0</v>
      </c>
      <c r="JE119" s="310" t="n">
        <f aca="false">COUNTIF(IV$116:IV$119,IX119)+COUNTIF(IX$116:IX$119,IX119)</f>
        <v>0</v>
      </c>
      <c r="JF119" s="310"/>
      <c r="JG119" s="302" t="str">
        <f aca="false">IF(OR(IV119&lt;&gt;"",IX119&lt;&gt;""),IF(JD119&lt;&gt;1,0,COUNTIF($B$116:$B$119,IV119)+COUNTIF($D$116:$D$119,IV119))+IF(JE119&lt;&gt;1,0,COUNTIF($B$116:$B$119,IX119)+COUNTIF($D$116:$D$119,IX119)),"")</f>
        <v/>
      </c>
      <c r="JI119" s="297"/>
      <c r="JJ119" s="280" t="str">
        <f aca="false">IF(JI119="","",VLOOKUP(JI119,Language!$D$5:$E$100,2,0))</f>
        <v/>
      </c>
      <c r="JK119" s="284"/>
      <c r="JL119" s="280" t="str">
        <f aca="false">IF(JK119="","",VLOOKUP(JK119,Language!$D$5:$E$100,2,0))</f>
        <v/>
      </c>
      <c r="JM119" s="307"/>
      <c r="JN119" s="308"/>
      <c r="JO119" s="309"/>
      <c r="JP119" s="309"/>
      <c r="JQ119" s="310" t="n">
        <f aca="false">COUNTIF(JI$116:JI$119,JI119)+COUNTIF(JK$116:JK$119,JI119)</f>
        <v>0</v>
      </c>
      <c r="JR119" s="310" t="n">
        <f aca="false">COUNTIF(JI$116:JI$119,JK119)+COUNTIF(JK$116:JK$119,JK119)</f>
        <v>0</v>
      </c>
      <c r="JS119" s="310"/>
      <c r="JT119" s="302" t="str">
        <f aca="false">IF(OR(JI119&lt;&gt;"",JK119&lt;&gt;""),IF(JQ119&lt;&gt;1,0,COUNTIF($B$116:$B$119,JI119)+COUNTIF($D$116:$D$119,JI119))+IF(JR119&lt;&gt;1,0,COUNTIF($B$116:$B$119,JK119)+COUNTIF($D$116:$D$119,JK119)),"")</f>
        <v/>
      </c>
      <c r="JV119" s="297"/>
      <c r="JW119" s="280" t="str">
        <f aca="false">IF(JV119="","",VLOOKUP(JV119,Language!$D$5:$E$100,2,0))</f>
        <v/>
      </c>
      <c r="JX119" s="284"/>
      <c r="JY119" s="280" t="str">
        <f aca="false">IF(JX119="","",VLOOKUP(JX119,Language!$D$5:$E$100,2,0))</f>
        <v/>
      </c>
      <c r="JZ119" s="307"/>
      <c r="KA119" s="308"/>
      <c r="KB119" s="309"/>
      <c r="KC119" s="309"/>
      <c r="KD119" s="310" t="n">
        <f aca="false">COUNTIF(JV$116:JV$119,JV119)+COUNTIF(JX$116:JX$119,JV119)</f>
        <v>0</v>
      </c>
      <c r="KE119" s="310" t="n">
        <f aca="false">COUNTIF(JV$116:JV$119,JX119)+COUNTIF(JX$116:JX$119,JX119)</f>
        <v>0</v>
      </c>
      <c r="KF119" s="310"/>
      <c r="KG119" s="302" t="str">
        <f aca="false">IF(OR(JV119&lt;&gt;"",JX119&lt;&gt;""),IF(KD119&lt;&gt;1,0,COUNTIF($B$116:$B$119,JV119)+COUNTIF($D$116:$D$119,JV119))+IF(KE119&lt;&gt;1,0,COUNTIF($B$116:$B$119,JX119)+COUNTIF($D$116:$D$119,JX119)),"")</f>
        <v/>
      </c>
      <c r="KI119" s="297"/>
      <c r="KJ119" s="280" t="str">
        <f aca="false">IF(KI119="","",VLOOKUP(KI119,Language!$D$5:$E$100,2,0))</f>
        <v/>
      </c>
      <c r="KK119" s="284"/>
      <c r="KL119" s="280" t="str">
        <f aca="false">IF(KK119="","",VLOOKUP(KK119,Language!$D$5:$E$100,2,0))</f>
        <v/>
      </c>
      <c r="KM119" s="307"/>
      <c r="KN119" s="308"/>
      <c r="KO119" s="309"/>
      <c r="KP119" s="309"/>
      <c r="KQ119" s="310" t="n">
        <f aca="false">COUNTIF(KI$116:KI$119,KI119)+COUNTIF(KK$116:KK$119,KI119)</f>
        <v>0</v>
      </c>
      <c r="KR119" s="310" t="n">
        <f aca="false">COUNTIF(KI$116:KI$119,KK119)+COUNTIF(KK$116:KK$119,KK119)</f>
        <v>0</v>
      </c>
      <c r="KS119" s="310"/>
      <c r="KT119" s="302" t="str">
        <f aca="false">IF(OR(KI119&lt;&gt;"",KK119&lt;&gt;""),IF(KQ119&lt;&gt;1,0,COUNTIF($B$116:$B$119,KI119)+COUNTIF($D$116:$D$119,KI119))+IF(KR119&lt;&gt;1,0,COUNTIF($B$116:$B$119,KK119)+COUNTIF($D$116:$D$119,KK119)),"")</f>
        <v/>
      </c>
      <c r="KV119" s="297"/>
      <c r="KW119" s="280" t="str">
        <f aca="false">IF(KV119="","",VLOOKUP(KV119,Language!$D$5:$E$100,2,0))</f>
        <v/>
      </c>
      <c r="KX119" s="284"/>
      <c r="KY119" s="280" t="str">
        <f aca="false">IF(KX119="","",VLOOKUP(KX119,Language!$D$5:$E$100,2,0))</f>
        <v/>
      </c>
      <c r="KZ119" s="307"/>
      <c r="LA119" s="308"/>
      <c r="LB119" s="309"/>
      <c r="LC119" s="309"/>
      <c r="LD119" s="310" t="n">
        <f aca="false">COUNTIF(KV$116:KV$119,KV119)+COUNTIF(KX$116:KX$119,KV119)</f>
        <v>0</v>
      </c>
      <c r="LE119" s="310" t="n">
        <f aca="false">COUNTIF(KV$116:KV$119,KX119)+COUNTIF(KX$116:KX$119,KX119)</f>
        <v>0</v>
      </c>
      <c r="LF119" s="310"/>
      <c r="LG119" s="302" t="str">
        <f aca="false">IF(OR(KV119&lt;&gt;"",KX119&lt;&gt;""),IF(LD119&lt;&gt;1,0,COUNTIF($B$116:$B$119,KV119)+COUNTIF($D$116:$D$119,KV119))+IF(LE119&lt;&gt;1,0,COUNTIF($B$116:$B$119,KX119)+COUNTIF($D$116:$D$119,KX119)),"")</f>
        <v/>
      </c>
      <c r="LI119" s="297"/>
      <c r="LJ119" s="280" t="str">
        <f aca="false">IF(LI119="","",VLOOKUP(LI119,Language!$D$5:$E$100,2,0))</f>
        <v/>
      </c>
      <c r="LK119" s="284"/>
      <c r="LL119" s="280" t="str">
        <f aca="false">IF(LK119="","",VLOOKUP(LK119,Language!$D$5:$E$100,2,0))</f>
        <v/>
      </c>
      <c r="LM119" s="307"/>
      <c r="LN119" s="308"/>
      <c r="LO119" s="309"/>
      <c r="LP119" s="309"/>
      <c r="LQ119" s="310" t="n">
        <f aca="false">COUNTIF(LI$116:LI$119,LI119)+COUNTIF(LK$116:LK$119,LI119)</f>
        <v>0</v>
      </c>
      <c r="LR119" s="310" t="n">
        <f aca="false">COUNTIF(LI$116:LI$119,LK119)+COUNTIF(LK$116:LK$119,LK119)</f>
        <v>0</v>
      </c>
      <c r="LS119" s="310"/>
      <c r="LT119" s="302" t="str">
        <f aca="false">IF(OR(LI119&lt;&gt;"",LK119&lt;&gt;""),IF(LQ119&lt;&gt;1,0,COUNTIF($B$116:$B$119,LI119)+COUNTIF($D$116:$D$119,LI119))+IF(LR119&lt;&gt;1,0,COUNTIF($B$116:$B$119,LK119)+COUNTIF($D$116:$D$119,LK119)),"")</f>
        <v/>
      </c>
      <c r="LV119" s="297"/>
      <c r="LW119" s="280" t="str">
        <f aca="false">IF(LV119="","",VLOOKUP(LV119,Language!$D$5:$E$100,2,0))</f>
        <v/>
      </c>
      <c r="LX119" s="284"/>
      <c r="LY119" s="280" t="str">
        <f aca="false">IF(LX119="","",VLOOKUP(LX119,Language!$D$5:$E$100,2,0))</f>
        <v/>
      </c>
      <c r="LZ119" s="307"/>
      <c r="MA119" s="308"/>
      <c r="MB119" s="309"/>
      <c r="MC119" s="309"/>
      <c r="MD119" s="310" t="n">
        <f aca="false">COUNTIF(LV$116:LV$119,LV119)+COUNTIF(LX$116:LX$119,LV119)</f>
        <v>0</v>
      </c>
      <c r="ME119" s="310" t="n">
        <f aca="false">COUNTIF(LV$116:LV$119,LX119)+COUNTIF(LX$116:LX$119,LX119)</f>
        <v>0</v>
      </c>
      <c r="MF119" s="310"/>
      <c r="MG119" s="302" t="str">
        <f aca="false">IF(OR(LV119&lt;&gt;"",LX119&lt;&gt;""),IF(MD119&lt;&gt;1,0,COUNTIF($B$116:$B$119,LV119)+COUNTIF($D$116:$D$119,LV119))+IF(ME119&lt;&gt;1,0,COUNTIF($B$116:$B$119,LX119)+COUNTIF($D$116:$D$119,LX119)),"")</f>
        <v/>
      </c>
    </row>
    <row r="120" customFormat="false" ht="24" hidden="false" customHeight="true" outlineLevel="0" collapsed="false">
      <c r="B120" s="269" t="str">
        <f aca="false">Language!$E$217</f>
        <v>Semi-Final</v>
      </c>
      <c r="C120" s="270"/>
      <c r="D120" s="292"/>
      <c r="E120" s="272"/>
      <c r="F120" s="293"/>
      <c r="G120" s="294"/>
      <c r="H120" s="311"/>
      <c r="I120" s="269" t="str">
        <f aca="false">$B120</f>
        <v>Semi-Final</v>
      </c>
      <c r="J120" s="271"/>
      <c r="K120" s="271"/>
      <c r="L120" s="272"/>
      <c r="M120" s="275"/>
      <c r="N120" s="276"/>
      <c r="O120" s="273"/>
      <c r="P120" s="277"/>
      <c r="Q120" s="272"/>
      <c r="R120" s="272"/>
      <c r="S120" s="272"/>
      <c r="T120" s="278"/>
      <c r="V120" s="269" t="str">
        <f aca="false">$B120</f>
        <v>Semi-Final</v>
      </c>
      <c r="W120" s="271"/>
      <c r="X120" s="271"/>
      <c r="Y120" s="272"/>
      <c r="Z120" s="275"/>
      <c r="AA120" s="276"/>
      <c r="AB120" s="273"/>
      <c r="AC120" s="277"/>
      <c r="AD120" s="272"/>
      <c r="AE120" s="272"/>
      <c r="AF120" s="272"/>
      <c r="AG120" s="278"/>
      <c r="AI120" s="269" t="str">
        <f aca="false">$B120</f>
        <v>Semi-Final</v>
      </c>
      <c r="AJ120" s="271"/>
      <c r="AK120" s="271"/>
      <c r="AL120" s="272"/>
      <c r="AM120" s="275"/>
      <c r="AN120" s="276"/>
      <c r="AO120" s="273"/>
      <c r="AP120" s="277"/>
      <c r="AQ120" s="272"/>
      <c r="AR120" s="272"/>
      <c r="AS120" s="272"/>
      <c r="AT120" s="278"/>
      <c r="AV120" s="269" t="str">
        <f aca="false">$B120</f>
        <v>Semi-Final</v>
      </c>
      <c r="AW120" s="271"/>
      <c r="AX120" s="271"/>
      <c r="AY120" s="272"/>
      <c r="AZ120" s="275"/>
      <c r="BA120" s="276"/>
      <c r="BB120" s="273"/>
      <c r="BC120" s="277"/>
      <c r="BD120" s="272"/>
      <c r="BE120" s="272"/>
      <c r="BF120" s="272"/>
      <c r="BG120" s="278"/>
      <c r="BI120" s="269" t="str">
        <f aca="false">$B120</f>
        <v>Semi-Final</v>
      </c>
      <c r="BJ120" s="271"/>
      <c r="BK120" s="271"/>
      <c r="BL120" s="272"/>
      <c r="BM120" s="275"/>
      <c r="BN120" s="276"/>
      <c r="BO120" s="273"/>
      <c r="BP120" s="277"/>
      <c r="BQ120" s="272"/>
      <c r="BR120" s="272"/>
      <c r="BS120" s="272"/>
      <c r="BT120" s="278"/>
      <c r="BV120" s="269" t="str">
        <f aca="false">$B120</f>
        <v>Semi-Final</v>
      </c>
      <c r="BW120" s="271"/>
      <c r="BX120" s="271"/>
      <c r="BY120" s="272"/>
      <c r="BZ120" s="275"/>
      <c r="CA120" s="276"/>
      <c r="CB120" s="273"/>
      <c r="CC120" s="277"/>
      <c r="CD120" s="272"/>
      <c r="CE120" s="272"/>
      <c r="CF120" s="272"/>
      <c r="CG120" s="278"/>
      <c r="CI120" s="269" t="str">
        <f aca="false">$B120</f>
        <v>Semi-Final</v>
      </c>
      <c r="CJ120" s="271"/>
      <c r="CK120" s="271"/>
      <c r="CL120" s="272"/>
      <c r="CM120" s="275"/>
      <c r="CN120" s="276"/>
      <c r="CO120" s="273"/>
      <c r="CP120" s="277"/>
      <c r="CQ120" s="272"/>
      <c r="CR120" s="272"/>
      <c r="CS120" s="272"/>
      <c r="CT120" s="278"/>
      <c r="CV120" s="269" t="str">
        <f aca="false">$B120</f>
        <v>Semi-Final</v>
      </c>
      <c r="CW120" s="271"/>
      <c r="CX120" s="271"/>
      <c r="CY120" s="272"/>
      <c r="CZ120" s="275"/>
      <c r="DA120" s="276"/>
      <c r="DB120" s="273"/>
      <c r="DC120" s="277"/>
      <c r="DD120" s="272"/>
      <c r="DE120" s="272"/>
      <c r="DF120" s="272"/>
      <c r="DG120" s="278"/>
      <c r="DI120" s="269" t="str">
        <f aca="false">$B120</f>
        <v>Semi-Final</v>
      </c>
      <c r="DJ120" s="271"/>
      <c r="DK120" s="271"/>
      <c r="DL120" s="272"/>
      <c r="DM120" s="275"/>
      <c r="DN120" s="276"/>
      <c r="DO120" s="273"/>
      <c r="DP120" s="277"/>
      <c r="DQ120" s="272"/>
      <c r="DR120" s="272"/>
      <c r="DS120" s="272"/>
      <c r="DT120" s="278"/>
      <c r="DV120" s="269" t="str">
        <f aca="false">$B120</f>
        <v>Semi-Final</v>
      </c>
      <c r="DW120" s="271"/>
      <c r="DX120" s="271"/>
      <c r="DY120" s="272"/>
      <c r="DZ120" s="275"/>
      <c r="EA120" s="276"/>
      <c r="EB120" s="273"/>
      <c r="EC120" s="277"/>
      <c r="ED120" s="272"/>
      <c r="EE120" s="272"/>
      <c r="EF120" s="272"/>
      <c r="EG120" s="278"/>
      <c r="EI120" s="269" t="str">
        <f aca="false">$B120</f>
        <v>Semi-Final</v>
      </c>
      <c r="EJ120" s="271"/>
      <c r="EK120" s="271"/>
      <c r="EL120" s="272"/>
      <c r="EM120" s="275"/>
      <c r="EN120" s="276"/>
      <c r="EO120" s="273"/>
      <c r="EP120" s="277"/>
      <c r="EQ120" s="272"/>
      <c r="ER120" s="272"/>
      <c r="ES120" s="272"/>
      <c r="ET120" s="278"/>
      <c r="EV120" s="269" t="str">
        <f aca="false">$B120</f>
        <v>Semi-Final</v>
      </c>
      <c r="EW120" s="271"/>
      <c r="EX120" s="271"/>
      <c r="EY120" s="272"/>
      <c r="EZ120" s="275"/>
      <c r="FA120" s="276"/>
      <c r="FB120" s="273"/>
      <c r="FC120" s="277"/>
      <c r="FD120" s="272"/>
      <c r="FE120" s="272"/>
      <c r="FF120" s="272"/>
      <c r="FG120" s="278"/>
      <c r="FI120" s="269" t="str">
        <f aca="false">$B120</f>
        <v>Semi-Final</v>
      </c>
      <c r="FJ120" s="271"/>
      <c r="FK120" s="271"/>
      <c r="FL120" s="272"/>
      <c r="FM120" s="275"/>
      <c r="FN120" s="276"/>
      <c r="FO120" s="273"/>
      <c r="FP120" s="277"/>
      <c r="FQ120" s="272"/>
      <c r="FR120" s="272"/>
      <c r="FS120" s="272"/>
      <c r="FT120" s="278"/>
      <c r="FV120" s="269" t="str">
        <f aca="false">$B120</f>
        <v>Semi-Final</v>
      </c>
      <c r="FW120" s="271"/>
      <c r="FX120" s="271"/>
      <c r="FY120" s="272"/>
      <c r="FZ120" s="275"/>
      <c r="GA120" s="276"/>
      <c r="GB120" s="273"/>
      <c r="GC120" s="277"/>
      <c r="GD120" s="272"/>
      <c r="GE120" s="272"/>
      <c r="GF120" s="272"/>
      <c r="GG120" s="278"/>
      <c r="GI120" s="269" t="str">
        <f aca="false">$B120</f>
        <v>Semi-Final</v>
      </c>
      <c r="GJ120" s="271"/>
      <c r="GK120" s="271"/>
      <c r="GL120" s="272"/>
      <c r="GM120" s="275"/>
      <c r="GN120" s="276"/>
      <c r="GO120" s="273"/>
      <c r="GP120" s="277"/>
      <c r="GQ120" s="272"/>
      <c r="GR120" s="272"/>
      <c r="GS120" s="272"/>
      <c r="GT120" s="278"/>
      <c r="GV120" s="269" t="str">
        <f aca="false">$B120</f>
        <v>Semi-Final</v>
      </c>
      <c r="GW120" s="271"/>
      <c r="GX120" s="271"/>
      <c r="GY120" s="272"/>
      <c r="GZ120" s="275"/>
      <c r="HA120" s="276"/>
      <c r="HB120" s="273"/>
      <c r="HC120" s="277"/>
      <c r="HD120" s="272"/>
      <c r="HE120" s="272"/>
      <c r="HF120" s="272"/>
      <c r="HG120" s="278"/>
      <c r="HI120" s="269" t="str">
        <f aca="false">$B120</f>
        <v>Semi-Final</v>
      </c>
      <c r="HJ120" s="271"/>
      <c r="HK120" s="271"/>
      <c r="HL120" s="272"/>
      <c r="HM120" s="275"/>
      <c r="HN120" s="276"/>
      <c r="HO120" s="273"/>
      <c r="HP120" s="277"/>
      <c r="HQ120" s="272"/>
      <c r="HR120" s="272"/>
      <c r="HS120" s="272"/>
      <c r="HT120" s="278"/>
      <c r="HV120" s="269" t="str">
        <f aca="false">$B120</f>
        <v>Semi-Final</v>
      </c>
      <c r="HW120" s="271"/>
      <c r="HX120" s="271"/>
      <c r="HY120" s="272"/>
      <c r="HZ120" s="275"/>
      <c r="IA120" s="276"/>
      <c r="IB120" s="273"/>
      <c r="IC120" s="277"/>
      <c r="ID120" s="272"/>
      <c r="IE120" s="272"/>
      <c r="IF120" s="272"/>
      <c r="IG120" s="278"/>
      <c r="II120" s="269" t="str">
        <f aca="false">$B120</f>
        <v>Semi-Final</v>
      </c>
      <c r="IJ120" s="271"/>
      <c r="IK120" s="271"/>
      <c r="IL120" s="272"/>
      <c r="IM120" s="275"/>
      <c r="IN120" s="276"/>
      <c r="IO120" s="273"/>
      <c r="IP120" s="277"/>
      <c r="IQ120" s="272"/>
      <c r="IR120" s="272"/>
      <c r="IS120" s="272"/>
      <c r="IT120" s="278"/>
      <c r="IV120" s="269" t="str">
        <f aca="false">$B120</f>
        <v>Semi-Final</v>
      </c>
      <c r="IW120" s="271"/>
      <c r="IX120" s="271"/>
      <c r="IY120" s="272"/>
      <c r="IZ120" s="275"/>
      <c r="JA120" s="276"/>
      <c r="JB120" s="273"/>
      <c r="JC120" s="277"/>
      <c r="JD120" s="272"/>
      <c r="JE120" s="272"/>
      <c r="JF120" s="272"/>
      <c r="JG120" s="278"/>
      <c r="JI120" s="269" t="str">
        <f aca="false">$B120</f>
        <v>Semi-Final</v>
      </c>
      <c r="JJ120" s="271"/>
      <c r="JK120" s="271"/>
      <c r="JL120" s="272"/>
      <c r="JM120" s="275"/>
      <c r="JN120" s="276"/>
      <c r="JO120" s="273"/>
      <c r="JP120" s="277"/>
      <c r="JQ120" s="272"/>
      <c r="JR120" s="272"/>
      <c r="JS120" s="272"/>
      <c r="JT120" s="278"/>
      <c r="JV120" s="269" t="str">
        <f aca="false">$B120</f>
        <v>Semi-Final</v>
      </c>
      <c r="JW120" s="271"/>
      <c r="JX120" s="271"/>
      <c r="JY120" s="272"/>
      <c r="JZ120" s="275"/>
      <c r="KA120" s="276"/>
      <c r="KB120" s="273"/>
      <c r="KC120" s="277"/>
      <c r="KD120" s="272"/>
      <c r="KE120" s="272"/>
      <c r="KF120" s="272"/>
      <c r="KG120" s="278"/>
      <c r="KI120" s="269" t="str">
        <f aca="false">$B120</f>
        <v>Semi-Final</v>
      </c>
      <c r="KJ120" s="271"/>
      <c r="KK120" s="271"/>
      <c r="KL120" s="272"/>
      <c r="KM120" s="275"/>
      <c r="KN120" s="276"/>
      <c r="KO120" s="273"/>
      <c r="KP120" s="277"/>
      <c r="KQ120" s="272"/>
      <c r="KR120" s="272"/>
      <c r="KS120" s="272"/>
      <c r="KT120" s="278"/>
      <c r="KV120" s="269" t="str">
        <f aca="false">$B120</f>
        <v>Semi-Final</v>
      </c>
      <c r="KW120" s="271"/>
      <c r="KX120" s="271"/>
      <c r="KY120" s="272"/>
      <c r="KZ120" s="275"/>
      <c r="LA120" s="276"/>
      <c r="LB120" s="273"/>
      <c r="LC120" s="277"/>
      <c r="LD120" s="272"/>
      <c r="LE120" s="272"/>
      <c r="LF120" s="272"/>
      <c r="LG120" s="278"/>
      <c r="LI120" s="269" t="str">
        <f aca="false">$B120</f>
        <v>Semi-Final</v>
      </c>
      <c r="LJ120" s="271"/>
      <c r="LK120" s="271"/>
      <c r="LL120" s="272"/>
      <c r="LM120" s="275"/>
      <c r="LN120" s="276"/>
      <c r="LO120" s="273"/>
      <c r="LP120" s="277"/>
      <c r="LQ120" s="272"/>
      <c r="LR120" s="272"/>
      <c r="LS120" s="272"/>
      <c r="LT120" s="278"/>
      <c r="LV120" s="269" t="str">
        <f aca="false">$B120</f>
        <v>Semi-Final</v>
      </c>
      <c r="LW120" s="271"/>
      <c r="LX120" s="271"/>
      <c r="LY120" s="272"/>
      <c r="LZ120" s="275"/>
      <c r="MA120" s="276"/>
      <c r="MB120" s="273"/>
      <c r="MC120" s="277"/>
      <c r="MD120" s="272"/>
      <c r="ME120" s="272"/>
      <c r="MF120" s="272"/>
      <c r="MG120" s="278"/>
    </row>
    <row r="121" customFormat="false" ht="15.75" hidden="false" customHeight="false" outlineLevel="0" collapsed="false">
      <c r="B121" s="295" t="n">
        <f aca="false">IF(C121="","",INDEX(Groups!$C$7:$C$65,MATCH(C121,Groups!$D$7:$D$65,0)))</f>
        <v>1</v>
      </c>
      <c r="C121" s="280" t="str">
        <f aca="false">'World Cup'!$F$80</f>
        <v>France</v>
      </c>
      <c r="D121" s="296" t="n">
        <f aca="false">IF(E121="","",INDEX(Groups!$C$7:$C$65,MATCH(E121,Groups!$D$7:$D$65,0)))</f>
        <v>2</v>
      </c>
      <c r="E121" s="280" t="str">
        <f aca="false">'World Cup'!$H$80</f>
        <v>Spain</v>
      </c>
      <c r="F121" s="282" t="n">
        <f aca="false">IF(AND('World Cup'!$F$81&lt;&gt;"",'World Cup'!$H$81&lt;&gt;""),'World Cup'!$F$81+IF(AND('World Cup'!$F$83&lt;&gt;"",'World Cup'!$H$83&lt;&gt;"",'World Cup'!$F$81='World Cup'!$H$81),'World Cup'!$F$83,0),"")</f>
        <v>0</v>
      </c>
      <c r="G121" s="283" t="n">
        <f aca="false">IF(AND('World Cup'!$F$81&lt;&gt;"",'World Cup'!$H$81&lt;&gt;""),'World Cup'!$H$81+IF(AND('World Cup'!$F$83&lt;&gt;"",'World Cup'!$H$83&lt;&gt;"",'World Cup'!$F$81='World Cup'!$H$81),'World Cup'!$H$83,0),"")</f>
        <v>1</v>
      </c>
      <c r="I121" s="297"/>
      <c r="J121" s="280" t="str">
        <f aca="false">IF(I121="","",VLOOKUP(I121,Language!$D$5:$E$100,2,0))</f>
        <v/>
      </c>
      <c r="K121" s="284"/>
      <c r="L121" s="280" t="str">
        <f aca="false">IF(K121="","",VLOOKUP(K121,Language!$D$5:$E$100,2,0))</f>
        <v/>
      </c>
      <c r="M121" s="298"/>
      <c r="N121" s="299"/>
      <c r="O121" s="300"/>
      <c r="P121" s="300"/>
      <c r="Q121" s="301" t="n">
        <f aca="false">COUNTIF(I$121:I$122,I121)+COUNTIF(K$121:K$122,I121)</f>
        <v>0</v>
      </c>
      <c r="R121" s="301" t="n">
        <f aca="false">COUNTIF(I$121:I$122,K121)+COUNTIF(K$121:K$122,K121)</f>
        <v>0</v>
      </c>
      <c r="S121" s="301"/>
      <c r="T121" s="302" t="str">
        <f aca="false">IF(OR(I121&lt;&gt;"",K121&lt;&gt;""),IF(Q121&lt;&gt;1,0,COUNTIF($B$121:$B$122,I121)+COUNTIF($D$121:$D$122,I121))+IF(R121&lt;&gt;1,0,COUNTIF($B$121:$B$122,K121)+COUNTIF($D$121:$D$122,K121)),"")</f>
        <v/>
      </c>
      <c r="V121" s="297"/>
      <c r="W121" s="280" t="str">
        <f aca="false">IF(V121="","",VLOOKUP(V121,Language!$D$5:$E$100,2,0))</f>
        <v/>
      </c>
      <c r="X121" s="284"/>
      <c r="Y121" s="280" t="str">
        <f aca="false">IF(X121="","",VLOOKUP(X121,Language!$D$5:$E$100,2,0))</f>
        <v/>
      </c>
      <c r="Z121" s="298"/>
      <c r="AA121" s="299"/>
      <c r="AB121" s="300"/>
      <c r="AC121" s="300"/>
      <c r="AD121" s="301" t="n">
        <f aca="false">COUNTIF(V$121:V$122,V121)+COUNTIF(X$121:X$122,V121)</f>
        <v>0</v>
      </c>
      <c r="AE121" s="301" t="n">
        <f aca="false">COUNTIF(V$121:V$122,X121)+COUNTIF(X$121:X$122,X121)</f>
        <v>0</v>
      </c>
      <c r="AF121" s="301"/>
      <c r="AG121" s="302" t="str">
        <f aca="false">IF(OR(V121&lt;&gt;"",X121&lt;&gt;""),IF(AD121&lt;&gt;1,0,COUNTIF($B$121:$B$122,V121)+COUNTIF($D$121:$D$122,V121))+IF(AE121&lt;&gt;1,0,COUNTIF($B$121:$B$122,X121)+COUNTIF($D$121:$D$122,X121)),"")</f>
        <v/>
      </c>
      <c r="AI121" s="297"/>
      <c r="AJ121" s="280" t="str">
        <f aca="false">IF(AI121="","",VLOOKUP(AI121,Language!$D$5:$E$100,2,0))</f>
        <v/>
      </c>
      <c r="AK121" s="284"/>
      <c r="AL121" s="280" t="str">
        <f aca="false">IF(AK121="","",VLOOKUP(AK121,Language!$D$5:$E$100,2,0))</f>
        <v/>
      </c>
      <c r="AM121" s="298"/>
      <c r="AN121" s="299"/>
      <c r="AO121" s="300"/>
      <c r="AP121" s="300"/>
      <c r="AQ121" s="301" t="n">
        <f aca="false">COUNTIF(AI$121:AI$122,AI121)+COUNTIF(AK$121:AK$122,AI121)</f>
        <v>0</v>
      </c>
      <c r="AR121" s="301" t="n">
        <f aca="false">COUNTIF(AI$121:AI$122,AK121)+COUNTIF(AK$121:AK$122,AK121)</f>
        <v>0</v>
      </c>
      <c r="AS121" s="301"/>
      <c r="AT121" s="302" t="str">
        <f aca="false">IF(OR(AI121&lt;&gt;"",AK121&lt;&gt;""),IF(AQ121&lt;&gt;1,0,COUNTIF($B$121:$B$122,AI121)+COUNTIF($D$121:$D$122,AI121))+IF(AR121&lt;&gt;1,0,COUNTIF($B$121:$B$122,AK121)+COUNTIF($D$121:$D$122,AK121)),"")</f>
        <v/>
      </c>
      <c r="AV121" s="297"/>
      <c r="AW121" s="280" t="str">
        <f aca="false">IF(AV121="","",VLOOKUP(AV121,Language!$D$5:$E$100,2,0))</f>
        <v/>
      </c>
      <c r="AX121" s="284"/>
      <c r="AY121" s="280" t="str">
        <f aca="false">IF(AX121="","",VLOOKUP(AX121,Language!$D$5:$E$100,2,0))</f>
        <v/>
      </c>
      <c r="AZ121" s="298"/>
      <c r="BA121" s="299"/>
      <c r="BB121" s="300"/>
      <c r="BC121" s="300"/>
      <c r="BD121" s="301" t="n">
        <f aca="false">COUNTIF(AV$121:AV$122,AV121)+COUNTIF(AX$121:AX$122,AV121)</f>
        <v>0</v>
      </c>
      <c r="BE121" s="301" t="n">
        <f aca="false">COUNTIF(AV$121:AV$122,AX121)+COUNTIF(AX$121:AX$122,AX121)</f>
        <v>0</v>
      </c>
      <c r="BF121" s="301"/>
      <c r="BG121" s="302" t="str">
        <f aca="false">IF(OR(AV121&lt;&gt;"",AX121&lt;&gt;""),IF(BD121&lt;&gt;1,0,COUNTIF($B$121:$B$122,AV121)+COUNTIF($D$121:$D$122,AV121))+IF(BE121&lt;&gt;1,0,COUNTIF($B$121:$B$122,AX121)+COUNTIF($D$121:$D$122,AX121)),"")</f>
        <v/>
      </c>
      <c r="BI121" s="297"/>
      <c r="BJ121" s="280" t="str">
        <f aca="false">IF(BI121="","",VLOOKUP(BI121,Language!$D$5:$E$100,2,0))</f>
        <v/>
      </c>
      <c r="BK121" s="284"/>
      <c r="BL121" s="280" t="str">
        <f aca="false">IF(BK121="","",VLOOKUP(BK121,Language!$D$5:$E$100,2,0))</f>
        <v/>
      </c>
      <c r="BM121" s="298"/>
      <c r="BN121" s="299"/>
      <c r="BO121" s="300"/>
      <c r="BP121" s="300"/>
      <c r="BQ121" s="301" t="n">
        <f aca="false">COUNTIF(BI$121:BI$122,BI121)+COUNTIF(BK$121:BK$122,BI121)</f>
        <v>0</v>
      </c>
      <c r="BR121" s="301" t="n">
        <f aca="false">COUNTIF(BI$121:BI$122,BK121)+COUNTIF(BK$121:BK$122,BK121)</f>
        <v>0</v>
      </c>
      <c r="BS121" s="301"/>
      <c r="BT121" s="302" t="str">
        <f aca="false">IF(OR(BI121&lt;&gt;"",BK121&lt;&gt;""),IF(BQ121&lt;&gt;1,0,COUNTIF($B$121:$B$122,BI121)+COUNTIF($D$121:$D$122,BI121))+IF(BR121&lt;&gt;1,0,COUNTIF($B$121:$B$122,BK121)+COUNTIF($D$121:$D$122,BK121)),"")</f>
        <v/>
      </c>
      <c r="BV121" s="297"/>
      <c r="BW121" s="280" t="str">
        <f aca="false">IF(BV121="","",VLOOKUP(BV121,Language!$D$5:$E$100,2,0))</f>
        <v/>
      </c>
      <c r="BX121" s="284"/>
      <c r="BY121" s="280" t="str">
        <f aca="false">IF(BX121="","",VLOOKUP(BX121,Language!$D$5:$E$100,2,0))</f>
        <v/>
      </c>
      <c r="BZ121" s="298"/>
      <c r="CA121" s="299"/>
      <c r="CB121" s="300"/>
      <c r="CC121" s="300"/>
      <c r="CD121" s="301" t="n">
        <f aca="false">COUNTIF(BV$121:BV$122,BV121)+COUNTIF(BX$121:BX$122,BV121)</f>
        <v>0</v>
      </c>
      <c r="CE121" s="301" t="n">
        <f aca="false">COUNTIF(BV$121:BV$122,BX121)+COUNTIF(BX$121:BX$122,BX121)</f>
        <v>0</v>
      </c>
      <c r="CF121" s="301"/>
      <c r="CG121" s="302" t="str">
        <f aca="false">IF(OR(BV121&lt;&gt;"",BX121&lt;&gt;""),IF(CD121&lt;&gt;1,0,COUNTIF($B$121:$B$122,BV121)+COUNTIF($D$121:$D$122,BV121))+IF(CE121&lt;&gt;1,0,COUNTIF($B$121:$B$122,BX121)+COUNTIF($D$121:$D$122,BX121)),"")</f>
        <v/>
      </c>
      <c r="CI121" s="297"/>
      <c r="CJ121" s="280" t="str">
        <f aca="false">IF(CI121="","",VLOOKUP(CI121,Language!$D$5:$E$100,2,0))</f>
        <v/>
      </c>
      <c r="CK121" s="284"/>
      <c r="CL121" s="280" t="str">
        <f aca="false">IF(CK121="","",VLOOKUP(CK121,Language!$D$5:$E$100,2,0))</f>
        <v/>
      </c>
      <c r="CM121" s="298"/>
      <c r="CN121" s="299"/>
      <c r="CO121" s="300"/>
      <c r="CP121" s="300"/>
      <c r="CQ121" s="301" t="n">
        <f aca="false">COUNTIF(CI$121:CI$122,CI121)+COUNTIF(CK$121:CK$122,CI121)</f>
        <v>0</v>
      </c>
      <c r="CR121" s="301" t="n">
        <f aca="false">COUNTIF(CI$121:CI$122,CK121)+COUNTIF(CK$121:CK$122,CK121)</f>
        <v>0</v>
      </c>
      <c r="CS121" s="301"/>
      <c r="CT121" s="302" t="str">
        <f aca="false">IF(OR(CI121&lt;&gt;"",CK121&lt;&gt;""),IF(CQ121&lt;&gt;1,0,COUNTIF($B$121:$B$122,CI121)+COUNTIF($D$121:$D$122,CI121))+IF(CR121&lt;&gt;1,0,COUNTIF($B$121:$B$122,CK121)+COUNTIF($D$121:$D$122,CK121)),"")</f>
        <v/>
      </c>
      <c r="CV121" s="297"/>
      <c r="CW121" s="280" t="str">
        <f aca="false">IF(CV121="","",VLOOKUP(CV121,Language!$D$5:$E$100,2,0))</f>
        <v/>
      </c>
      <c r="CX121" s="284"/>
      <c r="CY121" s="280" t="str">
        <f aca="false">IF(CX121="","",VLOOKUP(CX121,Language!$D$5:$E$100,2,0))</f>
        <v/>
      </c>
      <c r="CZ121" s="298"/>
      <c r="DA121" s="299"/>
      <c r="DB121" s="300"/>
      <c r="DC121" s="300"/>
      <c r="DD121" s="301" t="n">
        <f aca="false">COUNTIF(CV$121:CV$122,CV121)+COUNTIF(CX$121:CX$122,CV121)</f>
        <v>0</v>
      </c>
      <c r="DE121" s="301" t="n">
        <f aca="false">COUNTIF(CV$121:CV$122,CX121)+COUNTIF(CX$121:CX$122,CX121)</f>
        <v>0</v>
      </c>
      <c r="DF121" s="301"/>
      <c r="DG121" s="302" t="str">
        <f aca="false">IF(OR(CV121&lt;&gt;"",CX121&lt;&gt;""),IF(DD121&lt;&gt;1,0,COUNTIF($B$121:$B$122,CV121)+COUNTIF($D$121:$D$122,CV121))+IF(DE121&lt;&gt;1,0,COUNTIF($B$121:$B$122,CX121)+COUNTIF($D$121:$D$122,CX121)),"")</f>
        <v/>
      </c>
      <c r="DI121" s="297"/>
      <c r="DJ121" s="280" t="str">
        <f aca="false">IF(DI121="","",VLOOKUP(DI121,Language!$D$5:$E$100,2,0))</f>
        <v/>
      </c>
      <c r="DK121" s="284"/>
      <c r="DL121" s="280" t="str">
        <f aca="false">IF(DK121="","",VLOOKUP(DK121,Language!$D$5:$E$100,2,0))</f>
        <v/>
      </c>
      <c r="DM121" s="298"/>
      <c r="DN121" s="299"/>
      <c r="DO121" s="300"/>
      <c r="DP121" s="300"/>
      <c r="DQ121" s="301" t="n">
        <f aca="false">COUNTIF(DI$121:DI$122,DI121)+COUNTIF(DK$121:DK$122,DI121)</f>
        <v>0</v>
      </c>
      <c r="DR121" s="301" t="n">
        <f aca="false">COUNTIF(DI$121:DI$122,DK121)+COUNTIF(DK$121:DK$122,DK121)</f>
        <v>0</v>
      </c>
      <c r="DS121" s="301"/>
      <c r="DT121" s="302" t="str">
        <f aca="false">IF(OR(DI121&lt;&gt;"",DK121&lt;&gt;""),IF(DQ121&lt;&gt;1,0,COUNTIF($B$121:$B$122,DI121)+COUNTIF($D$121:$D$122,DI121))+IF(DR121&lt;&gt;1,0,COUNTIF($B$121:$B$122,DK121)+COUNTIF($D$121:$D$122,DK121)),"")</f>
        <v/>
      </c>
      <c r="DV121" s="297"/>
      <c r="DW121" s="280" t="str">
        <f aca="false">IF(DV121="","",VLOOKUP(DV121,Language!$D$5:$E$100,2,0))</f>
        <v/>
      </c>
      <c r="DX121" s="284"/>
      <c r="DY121" s="280" t="str">
        <f aca="false">IF(DX121="","",VLOOKUP(DX121,Language!$D$5:$E$100,2,0))</f>
        <v/>
      </c>
      <c r="DZ121" s="298"/>
      <c r="EA121" s="299"/>
      <c r="EB121" s="300"/>
      <c r="EC121" s="300"/>
      <c r="ED121" s="301" t="n">
        <f aca="false">COUNTIF(DV$121:DV$122,DV121)+COUNTIF(DX$121:DX$122,DV121)</f>
        <v>0</v>
      </c>
      <c r="EE121" s="301" t="n">
        <f aca="false">COUNTIF(DV$121:DV$122,DX121)+COUNTIF(DX$121:DX$122,DX121)</f>
        <v>0</v>
      </c>
      <c r="EF121" s="301"/>
      <c r="EG121" s="302" t="str">
        <f aca="false">IF(OR(DV121&lt;&gt;"",DX121&lt;&gt;""),IF(ED121&lt;&gt;1,0,COUNTIF($B$121:$B$122,DV121)+COUNTIF($D$121:$D$122,DV121))+IF(EE121&lt;&gt;1,0,COUNTIF($B$121:$B$122,DX121)+COUNTIF($D$121:$D$122,DX121)),"")</f>
        <v/>
      </c>
      <c r="EI121" s="297"/>
      <c r="EJ121" s="280" t="str">
        <f aca="false">IF(EI121="","",VLOOKUP(EI121,Language!$D$5:$E$100,2,0))</f>
        <v/>
      </c>
      <c r="EK121" s="284"/>
      <c r="EL121" s="280" t="str">
        <f aca="false">IF(EK121="","",VLOOKUP(EK121,Language!$D$5:$E$100,2,0))</f>
        <v/>
      </c>
      <c r="EM121" s="298"/>
      <c r="EN121" s="299"/>
      <c r="EO121" s="300"/>
      <c r="EP121" s="300"/>
      <c r="EQ121" s="301" t="n">
        <f aca="false">COUNTIF(EI$121:EI$122,EI121)+COUNTIF(EK$121:EK$122,EI121)</f>
        <v>0</v>
      </c>
      <c r="ER121" s="301" t="n">
        <f aca="false">COUNTIF(EI$121:EI$122,EK121)+COUNTIF(EK$121:EK$122,EK121)</f>
        <v>0</v>
      </c>
      <c r="ES121" s="301"/>
      <c r="ET121" s="302" t="str">
        <f aca="false">IF(OR(EI121&lt;&gt;"",EK121&lt;&gt;""),IF(EQ121&lt;&gt;1,0,COUNTIF($B$121:$B$122,EI121)+COUNTIF($D$121:$D$122,EI121))+IF(ER121&lt;&gt;1,0,COUNTIF($B$121:$B$122,EK121)+COUNTIF($D$121:$D$122,EK121)),"")</f>
        <v/>
      </c>
      <c r="EV121" s="297"/>
      <c r="EW121" s="280" t="str">
        <f aca="false">IF(EV121="","",VLOOKUP(EV121,Language!$D$5:$E$100,2,0))</f>
        <v/>
      </c>
      <c r="EX121" s="284"/>
      <c r="EY121" s="280" t="str">
        <f aca="false">IF(EX121="","",VLOOKUP(EX121,Language!$D$5:$E$100,2,0))</f>
        <v/>
      </c>
      <c r="EZ121" s="298"/>
      <c r="FA121" s="299"/>
      <c r="FB121" s="300"/>
      <c r="FC121" s="300"/>
      <c r="FD121" s="301" t="n">
        <f aca="false">COUNTIF(EV$121:EV$122,EV121)+COUNTIF(EX$121:EX$122,EV121)</f>
        <v>0</v>
      </c>
      <c r="FE121" s="301" t="n">
        <f aca="false">COUNTIF(EV$121:EV$122,EX121)+COUNTIF(EX$121:EX$122,EX121)</f>
        <v>0</v>
      </c>
      <c r="FF121" s="301"/>
      <c r="FG121" s="302" t="str">
        <f aca="false">IF(OR(EV121&lt;&gt;"",EX121&lt;&gt;""),IF(FD121&lt;&gt;1,0,COUNTIF($B$121:$B$122,EV121)+COUNTIF($D$121:$D$122,EV121))+IF(FE121&lt;&gt;1,0,COUNTIF($B$121:$B$122,EX121)+COUNTIF($D$121:$D$122,EX121)),"")</f>
        <v/>
      </c>
      <c r="FI121" s="297"/>
      <c r="FJ121" s="280" t="str">
        <f aca="false">IF(FI121="","",VLOOKUP(FI121,Language!$D$5:$E$100,2,0))</f>
        <v/>
      </c>
      <c r="FK121" s="284"/>
      <c r="FL121" s="280" t="str">
        <f aca="false">IF(FK121="","",VLOOKUP(FK121,Language!$D$5:$E$100,2,0))</f>
        <v/>
      </c>
      <c r="FM121" s="298"/>
      <c r="FN121" s="299"/>
      <c r="FO121" s="300"/>
      <c r="FP121" s="300"/>
      <c r="FQ121" s="301" t="n">
        <f aca="false">COUNTIF(FI$121:FI$122,FI121)+COUNTIF(FK$121:FK$122,FI121)</f>
        <v>0</v>
      </c>
      <c r="FR121" s="301" t="n">
        <f aca="false">COUNTIF(FI$121:FI$122,FK121)+COUNTIF(FK$121:FK$122,FK121)</f>
        <v>0</v>
      </c>
      <c r="FS121" s="301"/>
      <c r="FT121" s="302" t="str">
        <f aca="false">IF(OR(FI121&lt;&gt;"",FK121&lt;&gt;""),IF(FQ121&lt;&gt;1,0,COUNTIF($B$121:$B$122,FI121)+COUNTIF($D$121:$D$122,FI121))+IF(FR121&lt;&gt;1,0,COUNTIF($B$121:$B$122,FK121)+COUNTIF($D$121:$D$122,FK121)),"")</f>
        <v/>
      </c>
      <c r="FV121" s="297"/>
      <c r="FW121" s="280" t="str">
        <f aca="false">IF(FV121="","",VLOOKUP(FV121,Language!$D$5:$E$100,2,0))</f>
        <v/>
      </c>
      <c r="FX121" s="284"/>
      <c r="FY121" s="280" t="str">
        <f aca="false">IF(FX121="","",VLOOKUP(FX121,Language!$D$5:$E$100,2,0))</f>
        <v/>
      </c>
      <c r="FZ121" s="298"/>
      <c r="GA121" s="299"/>
      <c r="GB121" s="300"/>
      <c r="GC121" s="300"/>
      <c r="GD121" s="301" t="n">
        <f aca="false">COUNTIF(FV$121:FV$122,FV121)+COUNTIF(FX$121:FX$122,FV121)</f>
        <v>0</v>
      </c>
      <c r="GE121" s="301" t="n">
        <f aca="false">COUNTIF(FV$121:FV$122,FX121)+COUNTIF(FX$121:FX$122,FX121)</f>
        <v>0</v>
      </c>
      <c r="GF121" s="301"/>
      <c r="GG121" s="302" t="str">
        <f aca="false">IF(OR(FV121&lt;&gt;"",FX121&lt;&gt;""),IF(GD121&lt;&gt;1,0,COUNTIF($B$121:$B$122,FV121)+COUNTIF($D$121:$D$122,FV121))+IF(GE121&lt;&gt;1,0,COUNTIF($B$121:$B$122,FX121)+COUNTIF($D$121:$D$122,FX121)),"")</f>
        <v/>
      </c>
      <c r="GI121" s="297"/>
      <c r="GJ121" s="280" t="str">
        <f aca="false">IF(GI121="","",VLOOKUP(GI121,Language!$D$5:$E$100,2,0))</f>
        <v/>
      </c>
      <c r="GK121" s="284"/>
      <c r="GL121" s="280" t="str">
        <f aca="false">IF(GK121="","",VLOOKUP(GK121,Language!$D$5:$E$100,2,0))</f>
        <v/>
      </c>
      <c r="GM121" s="298"/>
      <c r="GN121" s="299"/>
      <c r="GO121" s="300"/>
      <c r="GP121" s="300"/>
      <c r="GQ121" s="301" t="n">
        <f aca="false">COUNTIF(GI$121:GI$122,GI121)+COUNTIF(GK$121:GK$122,GI121)</f>
        <v>0</v>
      </c>
      <c r="GR121" s="301" t="n">
        <f aca="false">COUNTIF(GI$121:GI$122,GK121)+COUNTIF(GK$121:GK$122,GK121)</f>
        <v>0</v>
      </c>
      <c r="GS121" s="301"/>
      <c r="GT121" s="302" t="str">
        <f aca="false">IF(OR(GI121&lt;&gt;"",GK121&lt;&gt;""),IF(GQ121&lt;&gt;1,0,COUNTIF($B$121:$B$122,GI121)+COUNTIF($D$121:$D$122,GI121))+IF(GR121&lt;&gt;1,0,COUNTIF($B$121:$B$122,GK121)+COUNTIF($D$121:$D$122,GK121)),"")</f>
        <v/>
      </c>
      <c r="GV121" s="297"/>
      <c r="GW121" s="280" t="str">
        <f aca="false">IF(GV121="","",VLOOKUP(GV121,Language!$D$5:$E$100,2,0))</f>
        <v/>
      </c>
      <c r="GX121" s="284"/>
      <c r="GY121" s="280" t="str">
        <f aca="false">IF(GX121="","",VLOOKUP(GX121,Language!$D$5:$E$100,2,0))</f>
        <v/>
      </c>
      <c r="GZ121" s="298"/>
      <c r="HA121" s="299"/>
      <c r="HB121" s="300"/>
      <c r="HC121" s="300"/>
      <c r="HD121" s="301" t="n">
        <f aca="false">COUNTIF(GV$121:GV$122,GV121)+COUNTIF(GX$121:GX$122,GV121)</f>
        <v>0</v>
      </c>
      <c r="HE121" s="301" t="n">
        <f aca="false">COUNTIF(GV$121:GV$122,GX121)+COUNTIF(GX$121:GX$122,GX121)</f>
        <v>0</v>
      </c>
      <c r="HF121" s="301"/>
      <c r="HG121" s="302" t="str">
        <f aca="false">IF(OR(GV121&lt;&gt;"",GX121&lt;&gt;""),IF(HD121&lt;&gt;1,0,COUNTIF($B$121:$B$122,GV121)+COUNTIF($D$121:$D$122,GV121))+IF(HE121&lt;&gt;1,0,COUNTIF($B$121:$B$122,GX121)+COUNTIF($D$121:$D$122,GX121)),"")</f>
        <v/>
      </c>
      <c r="HI121" s="297"/>
      <c r="HJ121" s="280" t="str">
        <f aca="false">IF(HI121="","",VLOOKUP(HI121,Language!$D$5:$E$100,2,0))</f>
        <v/>
      </c>
      <c r="HK121" s="284"/>
      <c r="HL121" s="280" t="str">
        <f aca="false">IF(HK121="","",VLOOKUP(HK121,Language!$D$5:$E$100,2,0))</f>
        <v/>
      </c>
      <c r="HM121" s="298"/>
      <c r="HN121" s="299"/>
      <c r="HO121" s="300"/>
      <c r="HP121" s="300"/>
      <c r="HQ121" s="301" t="n">
        <f aca="false">COUNTIF(HI$121:HI$122,HI121)+COUNTIF(HK$121:HK$122,HI121)</f>
        <v>0</v>
      </c>
      <c r="HR121" s="301" t="n">
        <f aca="false">COUNTIF(HI$121:HI$122,HK121)+COUNTIF(HK$121:HK$122,HK121)</f>
        <v>0</v>
      </c>
      <c r="HS121" s="301"/>
      <c r="HT121" s="302" t="str">
        <f aca="false">IF(OR(HI121&lt;&gt;"",HK121&lt;&gt;""),IF(HQ121&lt;&gt;1,0,COUNTIF($B$121:$B$122,HI121)+COUNTIF($D$121:$D$122,HI121))+IF(HR121&lt;&gt;1,0,COUNTIF($B$121:$B$122,HK121)+COUNTIF($D$121:$D$122,HK121)),"")</f>
        <v/>
      </c>
      <c r="HV121" s="297"/>
      <c r="HW121" s="280" t="str">
        <f aca="false">IF(HV121="","",VLOOKUP(HV121,Language!$D$5:$E$100,2,0))</f>
        <v/>
      </c>
      <c r="HX121" s="284"/>
      <c r="HY121" s="280" t="str">
        <f aca="false">IF(HX121="","",VLOOKUP(HX121,Language!$D$5:$E$100,2,0))</f>
        <v/>
      </c>
      <c r="HZ121" s="298"/>
      <c r="IA121" s="299"/>
      <c r="IB121" s="300"/>
      <c r="IC121" s="300"/>
      <c r="ID121" s="301" t="n">
        <f aca="false">COUNTIF(HV$121:HV$122,HV121)+COUNTIF(HX$121:HX$122,HV121)</f>
        <v>0</v>
      </c>
      <c r="IE121" s="301" t="n">
        <f aca="false">COUNTIF(HV$121:HV$122,HX121)+COUNTIF(HX$121:HX$122,HX121)</f>
        <v>0</v>
      </c>
      <c r="IF121" s="301"/>
      <c r="IG121" s="302" t="str">
        <f aca="false">IF(OR(HV121&lt;&gt;"",HX121&lt;&gt;""),IF(ID121&lt;&gt;1,0,COUNTIF($B$121:$B$122,HV121)+COUNTIF($D$121:$D$122,HV121))+IF(IE121&lt;&gt;1,0,COUNTIF($B$121:$B$122,HX121)+COUNTIF($D$121:$D$122,HX121)),"")</f>
        <v/>
      </c>
      <c r="II121" s="297"/>
      <c r="IJ121" s="280" t="str">
        <f aca="false">IF(II121="","",VLOOKUP(II121,Language!$D$5:$E$100,2,0))</f>
        <v/>
      </c>
      <c r="IK121" s="284"/>
      <c r="IL121" s="280" t="str">
        <f aca="false">IF(IK121="","",VLOOKUP(IK121,Language!$D$5:$E$100,2,0))</f>
        <v/>
      </c>
      <c r="IM121" s="298"/>
      <c r="IN121" s="299"/>
      <c r="IO121" s="300"/>
      <c r="IP121" s="300"/>
      <c r="IQ121" s="301" t="n">
        <f aca="false">COUNTIF(II$121:II$122,II121)+COUNTIF(IK$121:IK$122,II121)</f>
        <v>0</v>
      </c>
      <c r="IR121" s="301" t="n">
        <f aca="false">COUNTIF(II$121:II$122,IK121)+COUNTIF(IK$121:IK$122,IK121)</f>
        <v>0</v>
      </c>
      <c r="IS121" s="301"/>
      <c r="IT121" s="302" t="str">
        <f aca="false">IF(OR(II121&lt;&gt;"",IK121&lt;&gt;""),IF(IQ121&lt;&gt;1,0,COUNTIF($B$121:$B$122,II121)+COUNTIF($D$121:$D$122,II121))+IF(IR121&lt;&gt;1,0,COUNTIF($B$121:$B$122,IK121)+COUNTIF($D$121:$D$122,IK121)),"")</f>
        <v/>
      </c>
      <c r="IV121" s="297"/>
      <c r="IW121" s="280" t="str">
        <f aca="false">IF(IV121="","",VLOOKUP(IV121,Language!$D$5:$E$100,2,0))</f>
        <v/>
      </c>
      <c r="IX121" s="284"/>
      <c r="IY121" s="280" t="str">
        <f aca="false">IF(IX121="","",VLOOKUP(IX121,Language!$D$5:$E$100,2,0))</f>
        <v/>
      </c>
      <c r="IZ121" s="298"/>
      <c r="JA121" s="299"/>
      <c r="JB121" s="300"/>
      <c r="JC121" s="300"/>
      <c r="JD121" s="301" t="n">
        <f aca="false">COUNTIF(IV$121:IV$122,IV121)+COUNTIF(IX$121:IX$122,IV121)</f>
        <v>0</v>
      </c>
      <c r="JE121" s="301" t="n">
        <f aca="false">COUNTIF(IV$121:IV$122,IX121)+COUNTIF(IX$121:IX$122,IX121)</f>
        <v>0</v>
      </c>
      <c r="JF121" s="301"/>
      <c r="JG121" s="302" t="str">
        <f aca="false">IF(OR(IV121&lt;&gt;"",IX121&lt;&gt;""),IF(JD121&lt;&gt;1,0,COUNTIF($B$121:$B$122,IV121)+COUNTIF($D$121:$D$122,IV121))+IF(JE121&lt;&gt;1,0,COUNTIF($B$121:$B$122,IX121)+COUNTIF($D$121:$D$122,IX121)),"")</f>
        <v/>
      </c>
      <c r="JI121" s="297"/>
      <c r="JJ121" s="280" t="str">
        <f aca="false">IF(JI121="","",VLOOKUP(JI121,Language!$D$5:$E$100,2,0))</f>
        <v/>
      </c>
      <c r="JK121" s="284"/>
      <c r="JL121" s="280" t="str">
        <f aca="false">IF(JK121="","",VLOOKUP(JK121,Language!$D$5:$E$100,2,0))</f>
        <v/>
      </c>
      <c r="JM121" s="298"/>
      <c r="JN121" s="299"/>
      <c r="JO121" s="300"/>
      <c r="JP121" s="300"/>
      <c r="JQ121" s="301" t="n">
        <f aca="false">COUNTIF(JI$121:JI$122,JI121)+COUNTIF(JK$121:JK$122,JI121)</f>
        <v>0</v>
      </c>
      <c r="JR121" s="301" t="n">
        <f aca="false">COUNTIF(JI$121:JI$122,JK121)+COUNTIF(JK$121:JK$122,JK121)</f>
        <v>0</v>
      </c>
      <c r="JS121" s="301"/>
      <c r="JT121" s="302" t="str">
        <f aca="false">IF(OR(JI121&lt;&gt;"",JK121&lt;&gt;""),IF(JQ121&lt;&gt;1,0,COUNTIF($B$121:$B$122,JI121)+COUNTIF($D$121:$D$122,JI121))+IF(JR121&lt;&gt;1,0,COUNTIF($B$121:$B$122,JK121)+COUNTIF($D$121:$D$122,JK121)),"")</f>
        <v/>
      </c>
      <c r="JV121" s="297"/>
      <c r="JW121" s="280" t="str">
        <f aca="false">IF(JV121="","",VLOOKUP(JV121,Language!$D$5:$E$100,2,0))</f>
        <v/>
      </c>
      <c r="JX121" s="284"/>
      <c r="JY121" s="280" t="str">
        <f aca="false">IF(JX121="","",VLOOKUP(JX121,Language!$D$5:$E$100,2,0))</f>
        <v/>
      </c>
      <c r="JZ121" s="298"/>
      <c r="KA121" s="299"/>
      <c r="KB121" s="300"/>
      <c r="KC121" s="300"/>
      <c r="KD121" s="301" t="n">
        <f aca="false">COUNTIF(JV$121:JV$122,JV121)+COUNTIF(JX$121:JX$122,JV121)</f>
        <v>0</v>
      </c>
      <c r="KE121" s="301" t="n">
        <f aca="false">COUNTIF(JV$121:JV$122,JX121)+COUNTIF(JX$121:JX$122,JX121)</f>
        <v>0</v>
      </c>
      <c r="KF121" s="301"/>
      <c r="KG121" s="302" t="str">
        <f aca="false">IF(OR(JV121&lt;&gt;"",JX121&lt;&gt;""),IF(KD121&lt;&gt;1,0,COUNTIF($B$121:$B$122,JV121)+COUNTIF($D$121:$D$122,JV121))+IF(KE121&lt;&gt;1,0,COUNTIF($B$121:$B$122,JX121)+COUNTIF($D$121:$D$122,JX121)),"")</f>
        <v/>
      </c>
      <c r="KI121" s="297"/>
      <c r="KJ121" s="280" t="str">
        <f aca="false">IF(KI121="","",VLOOKUP(KI121,Language!$D$5:$E$100,2,0))</f>
        <v/>
      </c>
      <c r="KK121" s="284"/>
      <c r="KL121" s="280" t="str">
        <f aca="false">IF(KK121="","",VLOOKUP(KK121,Language!$D$5:$E$100,2,0))</f>
        <v/>
      </c>
      <c r="KM121" s="298"/>
      <c r="KN121" s="299"/>
      <c r="KO121" s="300"/>
      <c r="KP121" s="300"/>
      <c r="KQ121" s="301" t="n">
        <f aca="false">COUNTIF(KI$121:KI$122,KI121)+COUNTIF(KK$121:KK$122,KI121)</f>
        <v>0</v>
      </c>
      <c r="KR121" s="301" t="n">
        <f aca="false">COUNTIF(KI$121:KI$122,KK121)+COUNTIF(KK$121:KK$122,KK121)</f>
        <v>0</v>
      </c>
      <c r="KS121" s="301"/>
      <c r="KT121" s="302" t="str">
        <f aca="false">IF(OR(KI121&lt;&gt;"",KK121&lt;&gt;""),IF(KQ121&lt;&gt;1,0,COUNTIF($B$121:$B$122,KI121)+COUNTIF($D$121:$D$122,KI121))+IF(KR121&lt;&gt;1,0,COUNTIF($B$121:$B$122,KK121)+COUNTIF($D$121:$D$122,KK121)),"")</f>
        <v/>
      </c>
      <c r="KV121" s="297"/>
      <c r="KW121" s="280" t="str">
        <f aca="false">IF(KV121="","",VLOOKUP(KV121,Language!$D$5:$E$100,2,0))</f>
        <v/>
      </c>
      <c r="KX121" s="284"/>
      <c r="KY121" s="280" t="str">
        <f aca="false">IF(KX121="","",VLOOKUP(KX121,Language!$D$5:$E$100,2,0))</f>
        <v/>
      </c>
      <c r="KZ121" s="298"/>
      <c r="LA121" s="299"/>
      <c r="LB121" s="300"/>
      <c r="LC121" s="300"/>
      <c r="LD121" s="301" t="n">
        <f aca="false">COUNTIF(KV$121:KV$122,KV121)+COUNTIF(KX$121:KX$122,KV121)</f>
        <v>0</v>
      </c>
      <c r="LE121" s="301" t="n">
        <f aca="false">COUNTIF(KV$121:KV$122,KX121)+COUNTIF(KX$121:KX$122,KX121)</f>
        <v>0</v>
      </c>
      <c r="LF121" s="301"/>
      <c r="LG121" s="302" t="str">
        <f aca="false">IF(OR(KV121&lt;&gt;"",KX121&lt;&gt;""),IF(LD121&lt;&gt;1,0,COUNTIF($B$121:$B$122,KV121)+COUNTIF($D$121:$D$122,KV121))+IF(LE121&lt;&gt;1,0,COUNTIF($B$121:$B$122,KX121)+COUNTIF($D$121:$D$122,KX121)),"")</f>
        <v/>
      </c>
      <c r="LI121" s="297"/>
      <c r="LJ121" s="280" t="str">
        <f aca="false">IF(LI121="","",VLOOKUP(LI121,Language!$D$5:$E$100,2,0))</f>
        <v/>
      </c>
      <c r="LK121" s="284"/>
      <c r="LL121" s="280" t="str">
        <f aca="false">IF(LK121="","",VLOOKUP(LK121,Language!$D$5:$E$100,2,0))</f>
        <v/>
      </c>
      <c r="LM121" s="298"/>
      <c r="LN121" s="299"/>
      <c r="LO121" s="300"/>
      <c r="LP121" s="300"/>
      <c r="LQ121" s="301" t="n">
        <f aca="false">COUNTIF(LI$121:LI$122,LI121)+COUNTIF(LK$121:LK$122,LI121)</f>
        <v>0</v>
      </c>
      <c r="LR121" s="301" t="n">
        <f aca="false">COUNTIF(LI$121:LI$122,LK121)+COUNTIF(LK$121:LK$122,LK121)</f>
        <v>0</v>
      </c>
      <c r="LS121" s="301"/>
      <c r="LT121" s="302" t="str">
        <f aca="false">IF(OR(LI121&lt;&gt;"",LK121&lt;&gt;""),IF(LQ121&lt;&gt;1,0,COUNTIF($B$121:$B$122,LI121)+COUNTIF($D$121:$D$122,LI121))+IF(LR121&lt;&gt;1,0,COUNTIF($B$121:$B$122,LK121)+COUNTIF($D$121:$D$122,LK121)),"")</f>
        <v/>
      </c>
      <c r="LV121" s="297"/>
      <c r="LW121" s="280" t="str">
        <f aca="false">IF(LV121="","",VLOOKUP(LV121,Language!$D$5:$E$100,2,0))</f>
        <v/>
      </c>
      <c r="LX121" s="284"/>
      <c r="LY121" s="280" t="str">
        <f aca="false">IF(LX121="","",VLOOKUP(LX121,Language!$D$5:$E$100,2,0))</f>
        <v/>
      </c>
      <c r="LZ121" s="298"/>
      <c r="MA121" s="299"/>
      <c r="MB121" s="300"/>
      <c r="MC121" s="300"/>
      <c r="MD121" s="301" t="n">
        <f aca="false">COUNTIF(LV$121:LV$122,LV121)+COUNTIF(LX$121:LX$122,LV121)</f>
        <v>0</v>
      </c>
      <c r="ME121" s="301" t="n">
        <f aca="false">COUNTIF(LV$121:LV$122,LX121)+COUNTIF(LX$121:LX$122,LX121)</f>
        <v>0</v>
      </c>
      <c r="MF121" s="301"/>
      <c r="MG121" s="302" t="str">
        <f aca="false">IF(OR(LV121&lt;&gt;"",LX121&lt;&gt;""),IF(MD121&lt;&gt;1,0,COUNTIF($B$121:$B$122,LV121)+COUNTIF($D$121:$D$122,LV121))+IF(ME121&lt;&gt;1,0,COUNTIF($B$121:$B$122,LX121)+COUNTIF($D$121:$D$122,LX121)),"")</f>
        <v/>
      </c>
    </row>
    <row r="122" customFormat="false" ht="15.75" hidden="false" customHeight="false" outlineLevel="0" collapsed="false">
      <c r="B122" s="295" t="n">
        <f aca="false">IF(C122="","",INDEX(Groups!$C$7:$C$65,MATCH(C122,Groups!$D$7:$D$65,0)))</f>
        <v>4</v>
      </c>
      <c r="C122" s="280" t="str">
        <f aca="false">'World Cup'!$R$80</f>
        <v>England</v>
      </c>
      <c r="D122" s="296" t="n">
        <f aca="false">IF(E122="","",INDEX(Groups!$C$7:$C$65,MATCH(E122,Groups!$D$7:$D$65,0)))</f>
        <v>5</v>
      </c>
      <c r="E122" s="280" t="str">
        <f aca="false">'World Cup'!$T$80</f>
        <v>Portugal</v>
      </c>
      <c r="F122" s="282" t="n">
        <f aca="false">IF(AND('World Cup'!$R$81&lt;&gt;"",'World Cup'!$T$81&lt;&gt;""),'World Cup'!$R$81+IF(AND('World Cup'!$R$83&lt;&gt;"",'World Cup'!$T$83&lt;&gt;"",'World Cup'!$R$81='World Cup'!$T$81),'World Cup'!$R$83,0),"")</f>
        <v>0</v>
      </c>
      <c r="G122" s="283" t="n">
        <f aca="false">IF(AND('World Cup'!$R$81&lt;&gt;"",'World Cup'!$T$81&lt;&gt;""),'World Cup'!$T$81+IF(AND('World Cup'!$R$83&lt;&gt;"",'World Cup'!$T$83&lt;&gt;"",'World Cup'!$R$81='World Cup'!$T$81),'World Cup'!$T$83,0),"")</f>
        <v>1</v>
      </c>
      <c r="I122" s="297"/>
      <c r="J122" s="280" t="str">
        <f aca="false">IF(I122="","",VLOOKUP(I122,Language!$D$5:$E$100,2,0))</f>
        <v/>
      </c>
      <c r="K122" s="284"/>
      <c r="L122" s="280" t="str">
        <f aca="false">IF(K122="","",VLOOKUP(K122,Language!$D$5:$E$100,2,0))</f>
        <v/>
      </c>
      <c r="M122" s="307"/>
      <c r="N122" s="308"/>
      <c r="O122" s="309"/>
      <c r="P122" s="309"/>
      <c r="Q122" s="310" t="n">
        <f aca="false">COUNTIF(I$121:I$122,I122)+COUNTIF(K$121:K$122,I122)</f>
        <v>0</v>
      </c>
      <c r="R122" s="310" t="n">
        <f aca="false">COUNTIF(I$121:I$122,K122)+COUNTIF(K$121:K$122,K122)</f>
        <v>0</v>
      </c>
      <c r="S122" s="310"/>
      <c r="T122" s="302" t="str">
        <f aca="false">IF(OR(I122&lt;&gt;"",K122&lt;&gt;""),IF(Q122&lt;&gt;1,0,COUNTIF($B$121:$B$122,I122)+COUNTIF($D$121:$D$122,I122))+IF(R122&lt;&gt;1,0,COUNTIF($B$121:$B$122,K122)+COUNTIF($D$121:$D$122,K122)),"")</f>
        <v/>
      </c>
      <c r="V122" s="297"/>
      <c r="W122" s="280" t="str">
        <f aca="false">IF(V122="","",VLOOKUP(V122,Language!$D$5:$E$100,2,0))</f>
        <v/>
      </c>
      <c r="X122" s="284"/>
      <c r="Y122" s="280" t="str">
        <f aca="false">IF(X122="","",VLOOKUP(X122,Language!$D$5:$E$100,2,0))</f>
        <v/>
      </c>
      <c r="Z122" s="307"/>
      <c r="AA122" s="308"/>
      <c r="AB122" s="309"/>
      <c r="AC122" s="309"/>
      <c r="AD122" s="310" t="n">
        <f aca="false">COUNTIF(V$121:V$122,V122)+COUNTIF(X$121:X$122,V122)</f>
        <v>0</v>
      </c>
      <c r="AE122" s="310" t="n">
        <f aca="false">COUNTIF(V$121:V$122,X122)+COUNTIF(X$121:X$122,X122)</f>
        <v>0</v>
      </c>
      <c r="AF122" s="310"/>
      <c r="AG122" s="302" t="str">
        <f aca="false">IF(OR(V122&lt;&gt;"",X122&lt;&gt;""),IF(AD122&lt;&gt;1,0,COUNTIF($B$121:$B$122,V122)+COUNTIF($D$121:$D$122,V122))+IF(AE122&lt;&gt;1,0,COUNTIF($B$121:$B$122,X122)+COUNTIF($D$121:$D$122,X122)),"")</f>
        <v/>
      </c>
      <c r="AI122" s="297"/>
      <c r="AJ122" s="280" t="str">
        <f aca="false">IF(AI122="","",VLOOKUP(AI122,Language!$D$5:$E$100,2,0))</f>
        <v/>
      </c>
      <c r="AK122" s="284"/>
      <c r="AL122" s="280" t="str">
        <f aca="false">IF(AK122="","",VLOOKUP(AK122,Language!$D$5:$E$100,2,0))</f>
        <v/>
      </c>
      <c r="AM122" s="307"/>
      <c r="AN122" s="308"/>
      <c r="AO122" s="309"/>
      <c r="AP122" s="309"/>
      <c r="AQ122" s="310" t="n">
        <f aca="false">COUNTIF(AI$121:AI$122,AI122)+COUNTIF(AK$121:AK$122,AI122)</f>
        <v>0</v>
      </c>
      <c r="AR122" s="310" t="n">
        <f aca="false">COUNTIF(AI$121:AI$122,AK122)+COUNTIF(AK$121:AK$122,AK122)</f>
        <v>0</v>
      </c>
      <c r="AS122" s="310"/>
      <c r="AT122" s="302" t="str">
        <f aca="false">IF(OR(AI122&lt;&gt;"",AK122&lt;&gt;""),IF(AQ122&lt;&gt;1,0,COUNTIF($B$121:$B$122,AI122)+COUNTIF($D$121:$D$122,AI122))+IF(AR122&lt;&gt;1,0,COUNTIF($B$121:$B$122,AK122)+COUNTIF($D$121:$D$122,AK122)),"")</f>
        <v/>
      </c>
      <c r="AV122" s="297"/>
      <c r="AW122" s="280" t="str">
        <f aca="false">IF(AV122="","",VLOOKUP(AV122,Language!$D$5:$E$100,2,0))</f>
        <v/>
      </c>
      <c r="AX122" s="284"/>
      <c r="AY122" s="280" t="str">
        <f aca="false">IF(AX122="","",VLOOKUP(AX122,Language!$D$5:$E$100,2,0))</f>
        <v/>
      </c>
      <c r="AZ122" s="307"/>
      <c r="BA122" s="308"/>
      <c r="BB122" s="309"/>
      <c r="BC122" s="309"/>
      <c r="BD122" s="310" t="n">
        <f aca="false">COUNTIF(AV$121:AV$122,AV122)+COUNTIF(AX$121:AX$122,AV122)</f>
        <v>0</v>
      </c>
      <c r="BE122" s="310" t="n">
        <f aca="false">COUNTIF(AV$121:AV$122,AX122)+COUNTIF(AX$121:AX$122,AX122)</f>
        <v>0</v>
      </c>
      <c r="BF122" s="310"/>
      <c r="BG122" s="302" t="str">
        <f aca="false">IF(OR(AV122&lt;&gt;"",AX122&lt;&gt;""),IF(BD122&lt;&gt;1,0,COUNTIF($B$121:$B$122,AV122)+COUNTIF($D$121:$D$122,AV122))+IF(BE122&lt;&gt;1,0,COUNTIF($B$121:$B$122,AX122)+COUNTIF($D$121:$D$122,AX122)),"")</f>
        <v/>
      </c>
      <c r="BI122" s="297"/>
      <c r="BJ122" s="280" t="str">
        <f aca="false">IF(BI122="","",VLOOKUP(BI122,Language!$D$5:$E$100,2,0))</f>
        <v/>
      </c>
      <c r="BK122" s="284"/>
      <c r="BL122" s="280" t="str">
        <f aca="false">IF(BK122="","",VLOOKUP(BK122,Language!$D$5:$E$100,2,0))</f>
        <v/>
      </c>
      <c r="BM122" s="307"/>
      <c r="BN122" s="308"/>
      <c r="BO122" s="309"/>
      <c r="BP122" s="309"/>
      <c r="BQ122" s="310" t="n">
        <f aca="false">COUNTIF(BI$121:BI$122,BI122)+COUNTIF(BK$121:BK$122,BI122)</f>
        <v>0</v>
      </c>
      <c r="BR122" s="310" t="n">
        <f aca="false">COUNTIF(BI$121:BI$122,BK122)+COUNTIF(BK$121:BK$122,BK122)</f>
        <v>0</v>
      </c>
      <c r="BS122" s="310"/>
      <c r="BT122" s="302" t="str">
        <f aca="false">IF(OR(BI122&lt;&gt;"",BK122&lt;&gt;""),IF(BQ122&lt;&gt;1,0,COUNTIF($B$121:$B$122,BI122)+COUNTIF($D$121:$D$122,BI122))+IF(BR122&lt;&gt;1,0,COUNTIF($B$121:$B$122,BK122)+COUNTIF($D$121:$D$122,BK122)),"")</f>
        <v/>
      </c>
      <c r="BV122" s="297"/>
      <c r="BW122" s="280" t="str">
        <f aca="false">IF(BV122="","",VLOOKUP(BV122,Language!$D$5:$E$100,2,0))</f>
        <v/>
      </c>
      <c r="BX122" s="284"/>
      <c r="BY122" s="280" t="str">
        <f aca="false">IF(BX122="","",VLOOKUP(BX122,Language!$D$5:$E$100,2,0))</f>
        <v/>
      </c>
      <c r="BZ122" s="307"/>
      <c r="CA122" s="308"/>
      <c r="CB122" s="309"/>
      <c r="CC122" s="309"/>
      <c r="CD122" s="310" t="n">
        <f aca="false">COUNTIF(BV$121:BV$122,BV122)+COUNTIF(BX$121:BX$122,BV122)</f>
        <v>0</v>
      </c>
      <c r="CE122" s="310" t="n">
        <f aca="false">COUNTIF(BV$121:BV$122,BX122)+COUNTIF(BX$121:BX$122,BX122)</f>
        <v>0</v>
      </c>
      <c r="CF122" s="310"/>
      <c r="CG122" s="302" t="str">
        <f aca="false">IF(OR(BV122&lt;&gt;"",BX122&lt;&gt;""),IF(CD122&lt;&gt;1,0,COUNTIF($B$121:$B$122,BV122)+COUNTIF($D$121:$D$122,BV122))+IF(CE122&lt;&gt;1,0,COUNTIF($B$121:$B$122,BX122)+COUNTIF($D$121:$D$122,BX122)),"")</f>
        <v/>
      </c>
      <c r="CI122" s="297"/>
      <c r="CJ122" s="280" t="str">
        <f aca="false">IF(CI122="","",VLOOKUP(CI122,Language!$D$5:$E$100,2,0))</f>
        <v/>
      </c>
      <c r="CK122" s="284"/>
      <c r="CL122" s="280" t="str">
        <f aca="false">IF(CK122="","",VLOOKUP(CK122,Language!$D$5:$E$100,2,0))</f>
        <v/>
      </c>
      <c r="CM122" s="307"/>
      <c r="CN122" s="308"/>
      <c r="CO122" s="309"/>
      <c r="CP122" s="309"/>
      <c r="CQ122" s="310" t="n">
        <f aca="false">COUNTIF(CI$121:CI$122,CI122)+COUNTIF(CK$121:CK$122,CI122)</f>
        <v>0</v>
      </c>
      <c r="CR122" s="310" t="n">
        <f aca="false">COUNTIF(CI$121:CI$122,CK122)+COUNTIF(CK$121:CK$122,CK122)</f>
        <v>0</v>
      </c>
      <c r="CS122" s="310"/>
      <c r="CT122" s="302" t="str">
        <f aca="false">IF(OR(CI122&lt;&gt;"",CK122&lt;&gt;""),IF(CQ122&lt;&gt;1,0,COUNTIF($B$121:$B$122,CI122)+COUNTIF($D$121:$D$122,CI122))+IF(CR122&lt;&gt;1,0,COUNTIF($B$121:$B$122,CK122)+COUNTIF($D$121:$D$122,CK122)),"")</f>
        <v/>
      </c>
      <c r="CV122" s="297"/>
      <c r="CW122" s="280" t="str">
        <f aca="false">IF(CV122="","",VLOOKUP(CV122,Language!$D$5:$E$100,2,0))</f>
        <v/>
      </c>
      <c r="CX122" s="284"/>
      <c r="CY122" s="280" t="str">
        <f aca="false">IF(CX122="","",VLOOKUP(CX122,Language!$D$5:$E$100,2,0))</f>
        <v/>
      </c>
      <c r="CZ122" s="307"/>
      <c r="DA122" s="308"/>
      <c r="DB122" s="309"/>
      <c r="DC122" s="309"/>
      <c r="DD122" s="310" t="n">
        <f aca="false">COUNTIF(CV$121:CV$122,CV122)+COUNTIF(CX$121:CX$122,CV122)</f>
        <v>0</v>
      </c>
      <c r="DE122" s="310" t="n">
        <f aca="false">COUNTIF(CV$121:CV$122,CX122)+COUNTIF(CX$121:CX$122,CX122)</f>
        <v>0</v>
      </c>
      <c r="DF122" s="310"/>
      <c r="DG122" s="302" t="str">
        <f aca="false">IF(OR(CV122&lt;&gt;"",CX122&lt;&gt;""),IF(DD122&lt;&gt;1,0,COUNTIF($B$121:$B$122,CV122)+COUNTIF($D$121:$D$122,CV122))+IF(DE122&lt;&gt;1,0,COUNTIF($B$121:$B$122,CX122)+COUNTIF($D$121:$D$122,CX122)),"")</f>
        <v/>
      </c>
      <c r="DI122" s="297"/>
      <c r="DJ122" s="280" t="str">
        <f aca="false">IF(DI122="","",VLOOKUP(DI122,Language!$D$5:$E$100,2,0))</f>
        <v/>
      </c>
      <c r="DK122" s="284"/>
      <c r="DL122" s="280" t="str">
        <f aca="false">IF(DK122="","",VLOOKUP(DK122,Language!$D$5:$E$100,2,0))</f>
        <v/>
      </c>
      <c r="DM122" s="307"/>
      <c r="DN122" s="308"/>
      <c r="DO122" s="309"/>
      <c r="DP122" s="309"/>
      <c r="DQ122" s="310" t="n">
        <f aca="false">COUNTIF(DI$121:DI$122,DI122)+COUNTIF(DK$121:DK$122,DI122)</f>
        <v>0</v>
      </c>
      <c r="DR122" s="310" t="n">
        <f aca="false">COUNTIF(DI$121:DI$122,DK122)+COUNTIF(DK$121:DK$122,DK122)</f>
        <v>0</v>
      </c>
      <c r="DS122" s="310"/>
      <c r="DT122" s="302" t="str">
        <f aca="false">IF(OR(DI122&lt;&gt;"",DK122&lt;&gt;""),IF(DQ122&lt;&gt;1,0,COUNTIF($B$121:$B$122,DI122)+COUNTIF($D$121:$D$122,DI122))+IF(DR122&lt;&gt;1,0,COUNTIF($B$121:$B$122,DK122)+COUNTIF($D$121:$D$122,DK122)),"")</f>
        <v/>
      </c>
      <c r="DV122" s="297"/>
      <c r="DW122" s="280" t="str">
        <f aca="false">IF(DV122="","",VLOOKUP(DV122,Language!$D$5:$E$100,2,0))</f>
        <v/>
      </c>
      <c r="DX122" s="284"/>
      <c r="DY122" s="280" t="str">
        <f aca="false">IF(DX122="","",VLOOKUP(DX122,Language!$D$5:$E$100,2,0))</f>
        <v/>
      </c>
      <c r="DZ122" s="307"/>
      <c r="EA122" s="308"/>
      <c r="EB122" s="309"/>
      <c r="EC122" s="309"/>
      <c r="ED122" s="310" t="n">
        <f aca="false">COUNTIF(DV$121:DV$122,DV122)+COUNTIF(DX$121:DX$122,DV122)</f>
        <v>0</v>
      </c>
      <c r="EE122" s="310" t="n">
        <f aca="false">COUNTIF(DV$121:DV$122,DX122)+COUNTIF(DX$121:DX$122,DX122)</f>
        <v>0</v>
      </c>
      <c r="EF122" s="310"/>
      <c r="EG122" s="302" t="str">
        <f aca="false">IF(OR(DV122&lt;&gt;"",DX122&lt;&gt;""),IF(ED122&lt;&gt;1,0,COUNTIF($B$121:$B$122,DV122)+COUNTIF($D$121:$D$122,DV122))+IF(EE122&lt;&gt;1,0,COUNTIF($B$121:$B$122,DX122)+COUNTIF($D$121:$D$122,DX122)),"")</f>
        <v/>
      </c>
      <c r="EI122" s="297"/>
      <c r="EJ122" s="280" t="str">
        <f aca="false">IF(EI122="","",VLOOKUP(EI122,Language!$D$5:$E$100,2,0))</f>
        <v/>
      </c>
      <c r="EK122" s="284"/>
      <c r="EL122" s="280" t="str">
        <f aca="false">IF(EK122="","",VLOOKUP(EK122,Language!$D$5:$E$100,2,0))</f>
        <v/>
      </c>
      <c r="EM122" s="307"/>
      <c r="EN122" s="308"/>
      <c r="EO122" s="309"/>
      <c r="EP122" s="309"/>
      <c r="EQ122" s="310" t="n">
        <f aca="false">COUNTIF(EI$121:EI$122,EI122)+COUNTIF(EK$121:EK$122,EI122)</f>
        <v>0</v>
      </c>
      <c r="ER122" s="310" t="n">
        <f aca="false">COUNTIF(EI$121:EI$122,EK122)+COUNTIF(EK$121:EK$122,EK122)</f>
        <v>0</v>
      </c>
      <c r="ES122" s="310"/>
      <c r="ET122" s="302" t="str">
        <f aca="false">IF(OR(EI122&lt;&gt;"",EK122&lt;&gt;""),IF(EQ122&lt;&gt;1,0,COUNTIF($B$121:$B$122,EI122)+COUNTIF($D$121:$D$122,EI122))+IF(ER122&lt;&gt;1,0,COUNTIF($B$121:$B$122,EK122)+COUNTIF($D$121:$D$122,EK122)),"")</f>
        <v/>
      </c>
      <c r="EV122" s="297"/>
      <c r="EW122" s="280" t="str">
        <f aca="false">IF(EV122="","",VLOOKUP(EV122,Language!$D$5:$E$100,2,0))</f>
        <v/>
      </c>
      <c r="EX122" s="284"/>
      <c r="EY122" s="280" t="str">
        <f aca="false">IF(EX122="","",VLOOKUP(EX122,Language!$D$5:$E$100,2,0))</f>
        <v/>
      </c>
      <c r="EZ122" s="307"/>
      <c r="FA122" s="308"/>
      <c r="FB122" s="309"/>
      <c r="FC122" s="309"/>
      <c r="FD122" s="310" t="n">
        <f aca="false">COUNTIF(EV$121:EV$122,EV122)+COUNTIF(EX$121:EX$122,EV122)</f>
        <v>0</v>
      </c>
      <c r="FE122" s="310" t="n">
        <f aca="false">COUNTIF(EV$121:EV$122,EX122)+COUNTIF(EX$121:EX$122,EX122)</f>
        <v>0</v>
      </c>
      <c r="FF122" s="310"/>
      <c r="FG122" s="302" t="str">
        <f aca="false">IF(OR(EV122&lt;&gt;"",EX122&lt;&gt;""),IF(FD122&lt;&gt;1,0,COUNTIF($B$121:$B$122,EV122)+COUNTIF($D$121:$D$122,EV122))+IF(FE122&lt;&gt;1,0,COUNTIF($B$121:$B$122,EX122)+COUNTIF($D$121:$D$122,EX122)),"")</f>
        <v/>
      </c>
      <c r="FI122" s="297"/>
      <c r="FJ122" s="280" t="str">
        <f aca="false">IF(FI122="","",VLOOKUP(FI122,Language!$D$5:$E$100,2,0))</f>
        <v/>
      </c>
      <c r="FK122" s="284"/>
      <c r="FL122" s="280" t="str">
        <f aca="false">IF(FK122="","",VLOOKUP(FK122,Language!$D$5:$E$100,2,0))</f>
        <v/>
      </c>
      <c r="FM122" s="307"/>
      <c r="FN122" s="308"/>
      <c r="FO122" s="309"/>
      <c r="FP122" s="309"/>
      <c r="FQ122" s="310" t="n">
        <f aca="false">COUNTIF(FI$121:FI$122,FI122)+COUNTIF(FK$121:FK$122,FI122)</f>
        <v>0</v>
      </c>
      <c r="FR122" s="310" t="n">
        <f aca="false">COUNTIF(FI$121:FI$122,FK122)+COUNTIF(FK$121:FK$122,FK122)</f>
        <v>0</v>
      </c>
      <c r="FS122" s="310"/>
      <c r="FT122" s="302" t="str">
        <f aca="false">IF(OR(FI122&lt;&gt;"",FK122&lt;&gt;""),IF(FQ122&lt;&gt;1,0,COUNTIF($B$121:$B$122,FI122)+COUNTIF($D$121:$D$122,FI122))+IF(FR122&lt;&gt;1,0,COUNTIF($B$121:$B$122,FK122)+COUNTIF($D$121:$D$122,FK122)),"")</f>
        <v/>
      </c>
      <c r="FV122" s="297"/>
      <c r="FW122" s="280" t="str">
        <f aca="false">IF(FV122="","",VLOOKUP(FV122,Language!$D$5:$E$100,2,0))</f>
        <v/>
      </c>
      <c r="FX122" s="284"/>
      <c r="FY122" s="280" t="str">
        <f aca="false">IF(FX122="","",VLOOKUP(FX122,Language!$D$5:$E$100,2,0))</f>
        <v/>
      </c>
      <c r="FZ122" s="307"/>
      <c r="GA122" s="308"/>
      <c r="GB122" s="309"/>
      <c r="GC122" s="309"/>
      <c r="GD122" s="310" t="n">
        <f aca="false">COUNTIF(FV$121:FV$122,FV122)+COUNTIF(FX$121:FX$122,FV122)</f>
        <v>0</v>
      </c>
      <c r="GE122" s="310" t="n">
        <f aca="false">COUNTIF(FV$121:FV$122,FX122)+COUNTIF(FX$121:FX$122,FX122)</f>
        <v>0</v>
      </c>
      <c r="GF122" s="310"/>
      <c r="GG122" s="302" t="str">
        <f aca="false">IF(OR(FV122&lt;&gt;"",FX122&lt;&gt;""),IF(GD122&lt;&gt;1,0,COUNTIF($B$121:$B$122,FV122)+COUNTIF($D$121:$D$122,FV122))+IF(GE122&lt;&gt;1,0,COUNTIF($B$121:$B$122,FX122)+COUNTIF($D$121:$D$122,FX122)),"")</f>
        <v/>
      </c>
      <c r="GI122" s="297"/>
      <c r="GJ122" s="280" t="str">
        <f aca="false">IF(GI122="","",VLOOKUP(GI122,Language!$D$5:$E$100,2,0))</f>
        <v/>
      </c>
      <c r="GK122" s="284"/>
      <c r="GL122" s="280" t="str">
        <f aca="false">IF(GK122="","",VLOOKUP(GK122,Language!$D$5:$E$100,2,0))</f>
        <v/>
      </c>
      <c r="GM122" s="307"/>
      <c r="GN122" s="308"/>
      <c r="GO122" s="309"/>
      <c r="GP122" s="309"/>
      <c r="GQ122" s="310" t="n">
        <f aca="false">COUNTIF(GI$121:GI$122,GI122)+COUNTIF(GK$121:GK$122,GI122)</f>
        <v>0</v>
      </c>
      <c r="GR122" s="310" t="n">
        <f aca="false">COUNTIF(GI$121:GI$122,GK122)+COUNTIF(GK$121:GK$122,GK122)</f>
        <v>0</v>
      </c>
      <c r="GS122" s="310"/>
      <c r="GT122" s="302" t="str">
        <f aca="false">IF(OR(GI122&lt;&gt;"",GK122&lt;&gt;""),IF(GQ122&lt;&gt;1,0,COUNTIF($B$121:$B$122,GI122)+COUNTIF($D$121:$D$122,GI122))+IF(GR122&lt;&gt;1,0,COUNTIF($B$121:$B$122,GK122)+COUNTIF($D$121:$D$122,GK122)),"")</f>
        <v/>
      </c>
      <c r="GV122" s="297"/>
      <c r="GW122" s="280" t="str">
        <f aca="false">IF(GV122="","",VLOOKUP(GV122,Language!$D$5:$E$100,2,0))</f>
        <v/>
      </c>
      <c r="GX122" s="284"/>
      <c r="GY122" s="280" t="str">
        <f aca="false">IF(GX122="","",VLOOKUP(GX122,Language!$D$5:$E$100,2,0))</f>
        <v/>
      </c>
      <c r="GZ122" s="307"/>
      <c r="HA122" s="308"/>
      <c r="HB122" s="309"/>
      <c r="HC122" s="309"/>
      <c r="HD122" s="310" t="n">
        <f aca="false">COUNTIF(GV$121:GV$122,GV122)+COUNTIF(GX$121:GX$122,GV122)</f>
        <v>0</v>
      </c>
      <c r="HE122" s="310" t="n">
        <f aca="false">COUNTIF(GV$121:GV$122,GX122)+COUNTIF(GX$121:GX$122,GX122)</f>
        <v>0</v>
      </c>
      <c r="HF122" s="310"/>
      <c r="HG122" s="302" t="str">
        <f aca="false">IF(OR(GV122&lt;&gt;"",GX122&lt;&gt;""),IF(HD122&lt;&gt;1,0,COUNTIF($B$121:$B$122,GV122)+COUNTIF($D$121:$D$122,GV122))+IF(HE122&lt;&gt;1,0,COUNTIF($B$121:$B$122,GX122)+COUNTIF($D$121:$D$122,GX122)),"")</f>
        <v/>
      </c>
      <c r="HI122" s="297"/>
      <c r="HJ122" s="280" t="str">
        <f aca="false">IF(HI122="","",VLOOKUP(HI122,Language!$D$5:$E$100,2,0))</f>
        <v/>
      </c>
      <c r="HK122" s="284"/>
      <c r="HL122" s="280" t="str">
        <f aca="false">IF(HK122="","",VLOOKUP(HK122,Language!$D$5:$E$100,2,0))</f>
        <v/>
      </c>
      <c r="HM122" s="307"/>
      <c r="HN122" s="308"/>
      <c r="HO122" s="309"/>
      <c r="HP122" s="309"/>
      <c r="HQ122" s="310" t="n">
        <f aca="false">COUNTIF(HI$121:HI$122,HI122)+COUNTIF(HK$121:HK$122,HI122)</f>
        <v>0</v>
      </c>
      <c r="HR122" s="310" t="n">
        <f aca="false">COUNTIF(HI$121:HI$122,HK122)+COUNTIF(HK$121:HK$122,HK122)</f>
        <v>0</v>
      </c>
      <c r="HS122" s="310"/>
      <c r="HT122" s="302" t="str">
        <f aca="false">IF(OR(HI122&lt;&gt;"",HK122&lt;&gt;""),IF(HQ122&lt;&gt;1,0,COUNTIF($B$121:$B$122,HI122)+COUNTIF($D$121:$D$122,HI122))+IF(HR122&lt;&gt;1,0,COUNTIF($B$121:$B$122,HK122)+COUNTIF($D$121:$D$122,HK122)),"")</f>
        <v/>
      </c>
      <c r="HV122" s="297"/>
      <c r="HW122" s="280" t="str">
        <f aca="false">IF(HV122="","",VLOOKUP(HV122,Language!$D$5:$E$100,2,0))</f>
        <v/>
      </c>
      <c r="HX122" s="284"/>
      <c r="HY122" s="280" t="str">
        <f aca="false">IF(HX122="","",VLOOKUP(HX122,Language!$D$5:$E$100,2,0))</f>
        <v/>
      </c>
      <c r="HZ122" s="307"/>
      <c r="IA122" s="308"/>
      <c r="IB122" s="309"/>
      <c r="IC122" s="309"/>
      <c r="ID122" s="310" t="n">
        <f aca="false">COUNTIF(HV$121:HV$122,HV122)+COUNTIF(HX$121:HX$122,HV122)</f>
        <v>0</v>
      </c>
      <c r="IE122" s="310" t="n">
        <f aca="false">COUNTIF(HV$121:HV$122,HX122)+COUNTIF(HX$121:HX$122,HX122)</f>
        <v>0</v>
      </c>
      <c r="IF122" s="310"/>
      <c r="IG122" s="302" t="str">
        <f aca="false">IF(OR(HV122&lt;&gt;"",HX122&lt;&gt;""),IF(ID122&lt;&gt;1,0,COUNTIF($B$121:$B$122,HV122)+COUNTIF($D$121:$D$122,HV122))+IF(IE122&lt;&gt;1,0,COUNTIF($B$121:$B$122,HX122)+COUNTIF($D$121:$D$122,HX122)),"")</f>
        <v/>
      </c>
      <c r="II122" s="297"/>
      <c r="IJ122" s="280" t="str">
        <f aca="false">IF(II122="","",VLOOKUP(II122,Language!$D$5:$E$100,2,0))</f>
        <v/>
      </c>
      <c r="IK122" s="284"/>
      <c r="IL122" s="280" t="str">
        <f aca="false">IF(IK122="","",VLOOKUP(IK122,Language!$D$5:$E$100,2,0))</f>
        <v/>
      </c>
      <c r="IM122" s="307"/>
      <c r="IN122" s="308"/>
      <c r="IO122" s="309"/>
      <c r="IP122" s="309"/>
      <c r="IQ122" s="310" t="n">
        <f aca="false">COUNTIF(II$121:II$122,II122)+COUNTIF(IK$121:IK$122,II122)</f>
        <v>0</v>
      </c>
      <c r="IR122" s="310" t="n">
        <f aca="false">COUNTIF(II$121:II$122,IK122)+COUNTIF(IK$121:IK$122,IK122)</f>
        <v>0</v>
      </c>
      <c r="IS122" s="310"/>
      <c r="IT122" s="302" t="str">
        <f aca="false">IF(OR(II122&lt;&gt;"",IK122&lt;&gt;""),IF(IQ122&lt;&gt;1,0,COUNTIF($B$121:$B$122,II122)+COUNTIF($D$121:$D$122,II122))+IF(IR122&lt;&gt;1,0,COUNTIF($B$121:$B$122,IK122)+COUNTIF($D$121:$D$122,IK122)),"")</f>
        <v/>
      </c>
      <c r="IV122" s="297"/>
      <c r="IW122" s="280" t="str">
        <f aca="false">IF(IV122="","",VLOOKUP(IV122,Language!$D$5:$E$100,2,0))</f>
        <v/>
      </c>
      <c r="IX122" s="284"/>
      <c r="IY122" s="280" t="str">
        <f aca="false">IF(IX122="","",VLOOKUP(IX122,Language!$D$5:$E$100,2,0))</f>
        <v/>
      </c>
      <c r="IZ122" s="307"/>
      <c r="JA122" s="308"/>
      <c r="JB122" s="309"/>
      <c r="JC122" s="309"/>
      <c r="JD122" s="310" t="n">
        <f aca="false">COUNTIF(IV$121:IV$122,IV122)+COUNTIF(IX$121:IX$122,IV122)</f>
        <v>0</v>
      </c>
      <c r="JE122" s="310" t="n">
        <f aca="false">COUNTIF(IV$121:IV$122,IX122)+COUNTIF(IX$121:IX$122,IX122)</f>
        <v>0</v>
      </c>
      <c r="JF122" s="310"/>
      <c r="JG122" s="302" t="str">
        <f aca="false">IF(OR(IV122&lt;&gt;"",IX122&lt;&gt;""),IF(JD122&lt;&gt;1,0,COUNTIF($B$121:$B$122,IV122)+COUNTIF($D$121:$D$122,IV122))+IF(JE122&lt;&gt;1,0,COUNTIF($B$121:$B$122,IX122)+COUNTIF($D$121:$D$122,IX122)),"")</f>
        <v/>
      </c>
      <c r="JI122" s="297"/>
      <c r="JJ122" s="280" t="str">
        <f aca="false">IF(JI122="","",VLOOKUP(JI122,Language!$D$5:$E$100,2,0))</f>
        <v/>
      </c>
      <c r="JK122" s="284"/>
      <c r="JL122" s="280" t="str">
        <f aca="false">IF(JK122="","",VLOOKUP(JK122,Language!$D$5:$E$100,2,0))</f>
        <v/>
      </c>
      <c r="JM122" s="307"/>
      <c r="JN122" s="308"/>
      <c r="JO122" s="309"/>
      <c r="JP122" s="309"/>
      <c r="JQ122" s="310" t="n">
        <f aca="false">COUNTIF(JI$121:JI$122,JI122)+COUNTIF(JK$121:JK$122,JI122)</f>
        <v>0</v>
      </c>
      <c r="JR122" s="310" t="n">
        <f aca="false">COUNTIF(JI$121:JI$122,JK122)+COUNTIF(JK$121:JK$122,JK122)</f>
        <v>0</v>
      </c>
      <c r="JS122" s="310"/>
      <c r="JT122" s="302" t="str">
        <f aca="false">IF(OR(JI122&lt;&gt;"",JK122&lt;&gt;""),IF(JQ122&lt;&gt;1,0,COUNTIF($B$121:$B$122,JI122)+COUNTIF($D$121:$D$122,JI122))+IF(JR122&lt;&gt;1,0,COUNTIF($B$121:$B$122,JK122)+COUNTIF($D$121:$D$122,JK122)),"")</f>
        <v/>
      </c>
      <c r="JV122" s="297"/>
      <c r="JW122" s="280" t="str">
        <f aca="false">IF(JV122="","",VLOOKUP(JV122,Language!$D$5:$E$100,2,0))</f>
        <v/>
      </c>
      <c r="JX122" s="284"/>
      <c r="JY122" s="280" t="str">
        <f aca="false">IF(JX122="","",VLOOKUP(JX122,Language!$D$5:$E$100,2,0))</f>
        <v/>
      </c>
      <c r="JZ122" s="307"/>
      <c r="KA122" s="308"/>
      <c r="KB122" s="309"/>
      <c r="KC122" s="309"/>
      <c r="KD122" s="310" t="n">
        <f aca="false">COUNTIF(JV$121:JV$122,JV122)+COUNTIF(JX$121:JX$122,JV122)</f>
        <v>0</v>
      </c>
      <c r="KE122" s="310" t="n">
        <f aca="false">COUNTIF(JV$121:JV$122,JX122)+COUNTIF(JX$121:JX$122,JX122)</f>
        <v>0</v>
      </c>
      <c r="KF122" s="310"/>
      <c r="KG122" s="302" t="str">
        <f aca="false">IF(OR(JV122&lt;&gt;"",JX122&lt;&gt;""),IF(KD122&lt;&gt;1,0,COUNTIF($B$121:$B$122,JV122)+COUNTIF($D$121:$D$122,JV122))+IF(KE122&lt;&gt;1,0,COUNTIF($B$121:$B$122,JX122)+COUNTIF($D$121:$D$122,JX122)),"")</f>
        <v/>
      </c>
      <c r="KI122" s="297"/>
      <c r="KJ122" s="280" t="str">
        <f aca="false">IF(KI122="","",VLOOKUP(KI122,Language!$D$5:$E$100,2,0))</f>
        <v/>
      </c>
      <c r="KK122" s="284"/>
      <c r="KL122" s="280" t="str">
        <f aca="false">IF(KK122="","",VLOOKUP(KK122,Language!$D$5:$E$100,2,0))</f>
        <v/>
      </c>
      <c r="KM122" s="307"/>
      <c r="KN122" s="308"/>
      <c r="KO122" s="309"/>
      <c r="KP122" s="309"/>
      <c r="KQ122" s="310" t="n">
        <f aca="false">COUNTIF(KI$121:KI$122,KI122)+COUNTIF(KK$121:KK$122,KI122)</f>
        <v>0</v>
      </c>
      <c r="KR122" s="310" t="n">
        <f aca="false">COUNTIF(KI$121:KI$122,KK122)+COUNTIF(KK$121:KK$122,KK122)</f>
        <v>0</v>
      </c>
      <c r="KS122" s="310"/>
      <c r="KT122" s="302" t="str">
        <f aca="false">IF(OR(KI122&lt;&gt;"",KK122&lt;&gt;""),IF(KQ122&lt;&gt;1,0,COUNTIF($B$121:$B$122,KI122)+COUNTIF($D$121:$D$122,KI122))+IF(KR122&lt;&gt;1,0,COUNTIF($B$121:$B$122,KK122)+COUNTIF($D$121:$D$122,KK122)),"")</f>
        <v/>
      </c>
      <c r="KV122" s="297"/>
      <c r="KW122" s="280" t="str">
        <f aca="false">IF(KV122="","",VLOOKUP(KV122,Language!$D$5:$E$100,2,0))</f>
        <v/>
      </c>
      <c r="KX122" s="284"/>
      <c r="KY122" s="280" t="str">
        <f aca="false">IF(KX122="","",VLOOKUP(KX122,Language!$D$5:$E$100,2,0))</f>
        <v/>
      </c>
      <c r="KZ122" s="307"/>
      <c r="LA122" s="308"/>
      <c r="LB122" s="309"/>
      <c r="LC122" s="309"/>
      <c r="LD122" s="310" t="n">
        <f aca="false">COUNTIF(KV$121:KV$122,KV122)+COUNTIF(KX$121:KX$122,KV122)</f>
        <v>0</v>
      </c>
      <c r="LE122" s="310" t="n">
        <f aca="false">COUNTIF(KV$121:KV$122,KX122)+COUNTIF(KX$121:KX$122,KX122)</f>
        <v>0</v>
      </c>
      <c r="LF122" s="310"/>
      <c r="LG122" s="302" t="str">
        <f aca="false">IF(OR(KV122&lt;&gt;"",KX122&lt;&gt;""),IF(LD122&lt;&gt;1,0,COUNTIF($B$121:$B$122,KV122)+COUNTIF($D$121:$D$122,KV122))+IF(LE122&lt;&gt;1,0,COUNTIF($B$121:$B$122,KX122)+COUNTIF($D$121:$D$122,KX122)),"")</f>
        <v/>
      </c>
      <c r="LI122" s="297"/>
      <c r="LJ122" s="280" t="str">
        <f aca="false">IF(LI122="","",VLOOKUP(LI122,Language!$D$5:$E$100,2,0))</f>
        <v/>
      </c>
      <c r="LK122" s="284"/>
      <c r="LL122" s="280" t="str">
        <f aca="false">IF(LK122="","",VLOOKUP(LK122,Language!$D$5:$E$100,2,0))</f>
        <v/>
      </c>
      <c r="LM122" s="307"/>
      <c r="LN122" s="308"/>
      <c r="LO122" s="309"/>
      <c r="LP122" s="309"/>
      <c r="LQ122" s="310" t="n">
        <f aca="false">COUNTIF(LI$121:LI$122,LI122)+COUNTIF(LK$121:LK$122,LI122)</f>
        <v>0</v>
      </c>
      <c r="LR122" s="310" t="n">
        <f aca="false">COUNTIF(LI$121:LI$122,LK122)+COUNTIF(LK$121:LK$122,LK122)</f>
        <v>0</v>
      </c>
      <c r="LS122" s="310"/>
      <c r="LT122" s="302" t="str">
        <f aca="false">IF(OR(LI122&lt;&gt;"",LK122&lt;&gt;""),IF(LQ122&lt;&gt;1,0,COUNTIF($B$121:$B$122,LI122)+COUNTIF($D$121:$D$122,LI122))+IF(LR122&lt;&gt;1,0,COUNTIF($B$121:$B$122,LK122)+COUNTIF($D$121:$D$122,LK122)),"")</f>
        <v/>
      </c>
      <c r="LV122" s="297"/>
      <c r="LW122" s="280" t="str">
        <f aca="false">IF(LV122="","",VLOOKUP(LV122,Language!$D$5:$E$100,2,0))</f>
        <v/>
      </c>
      <c r="LX122" s="284"/>
      <c r="LY122" s="280" t="str">
        <f aca="false">IF(LX122="","",VLOOKUP(LX122,Language!$D$5:$E$100,2,0))</f>
        <v/>
      </c>
      <c r="LZ122" s="307"/>
      <c r="MA122" s="308"/>
      <c r="MB122" s="309"/>
      <c r="MC122" s="309"/>
      <c r="MD122" s="310" t="n">
        <f aca="false">COUNTIF(LV$121:LV$122,LV122)+COUNTIF(LX$121:LX$122,LV122)</f>
        <v>0</v>
      </c>
      <c r="ME122" s="310" t="n">
        <f aca="false">COUNTIF(LV$121:LV$122,LX122)+COUNTIF(LX$121:LX$122,LX122)</f>
        <v>0</v>
      </c>
      <c r="MF122" s="310"/>
      <c r="MG122" s="302" t="str">
        <f aca="false">IF(OR(LV122&lt;&gt;"",LX122&lt;&gt;""),IF(MD122&lt;&gt;1,0,COUNTIF($B$121:$B$122,LV122)+COUNTIF($D$121:$D$122,LV122))+IF(ME122&lt;&gt;1,0,COUNTIF($B$121:$B$122,LX122)+COUNTIF($D$121:$D$122,LX122)),"")</f>
        <v/>
      </c>
    </row>
    <row r="123" customFormat="false" ht="24" hidden="false" customHeight="true" outlineLevel="0" collapsed="false">
      <c r="B123" s="269" t="str">
        <f aca="false">Language!$E$218</f>
        <v>Third place</v>
      </c>
      <c r="C123" s="270"/>
      <c r="D123" s="292"/>
      <c r="E123" s="272"/>
      <c r="F123" s="293"/>
      <c r="G123" s="294"/>
      <c r="H123" s="311"/>
      <c r="I123" s="269" t="str">
        <f aca="false">$B125</f>
        <v>Final</v>
      </c>
      <c r="J123" s="271"/>
      <c r="K123" s="271"/>
      <c r="L123" s="272"/>
      <c r="M123" s="275"/>
      <c r="N123" s="276"/>
      <c r="O123" s="273"/>
      <c r="P123" s="277"/>
      <c r="Q123" s="272"/>
      <c r="R123" s="272"/>
      <c r="S123" s="272"/>
      <c r="T123" s="278"/>
      <c r="V123" s="269" t="str">
        <f aca="false">$B125</f>
        <v>Final</v>
      </c>
      <c r="W123" s="271"/>
      <c r="X123" s="271"/>
      <c r="Y123" s="272"/>
      <c r="Z123" s="275"/>
      <c r="AA123" s="276"/>
      <c r="AB123" s="273"/>
      <c r="AC123" s="277"/>
      <c r="AD123" s="272"/>
      <c r="AE123" s="272"/>
      <c r="AF123" s="272"/>
      <c r="AG123" s="278"/>
      <c r="AI123" s="269" t="str">
        <f aca="false">$B125</f>
        <v>Final</v>
      </c>
      <c r="AJ123" s="271"/>
      <c r="AK123" s="271"/>
      <c r="AL123" s="272"/>
      <c r="AM123" s="275"/>
      <c r="AN123" s="276"/>
      <c r="AO123" s="273"/>
      <c r="AP123" s="277"/>
      <c r="AQ123" s="272"/>
      <c r="AR123" s="272"/>
      <c r="AS123" s="272"/>
      <c r="AT123" s="278"/>
      <c r="AV123" s="269" t="str">
        <f aca="false">$B125</f>
        <v>Final</v>
      </c>
      <c r="AW123" s="271"/>
      <c r="AX123" s="271"/>
      <c r="AY123" s="272"/>
      <c r="AZ123" s="275"/>
      <c r="BA123" s="276"/>
      <c r="BB123" s="273"/>
      <c r="BC123" s="277"/>
      <c r="BD123" s="272"/>
      <c r="BE123" s="272"/>
      <c r="BF123" s="272"/>
      <c r="BG123" s="278"/>
      <c r="BI123" s="269" t="str">
        <f aca="false">$B125</f>
        <v>Final</v>
      </c>
      <c r="BJ123" s="271"/>
      <c r="BK123" s="271"/>
      <c r="BL123" s="272"/>
      <c r="BM123" s="275"/>
      <c r="BN123" s="276"/>
      <c r="BO123" s="273"/>
      <c r="BP123" s="277"/>
      <c r="BQ123" s="272"/>
      <c r="BR123" s="272"/>
      <c r="BS123" s="272"/>
      <c r="BT123" s="278"/>
      <c r="BV123" s="269" t="str">
        <f aca="false">$B125</f>
        <v>Final</v>
      </c>
      <c r="BW123" s="271"/>
      <c r="BX123" s="271"/>
      <c r="BY123" s="272"/>
      <c r="BZ123" s="275"/>
      <c r="CA123" s="276"/>
      <c r="CB123" s="273"/>
      <c r="CC123" s="277"/>
      <c r="CD123" s="272"/>
      <c r="CE123" s="272"/>
      <c r="CF123" s="272"/>
      <c r="CG123" s="278"/>
      <c r="CI123" s="269" t="str">
        <f aca="false">$B125</f>
        <v>Final</v>
      </c>
      <c r="CJ123" s="271"/>
      <c r="CK123" s="271"/>
      <c r="CL123" s="272"/>
      <c r="CM123" s="275"/>
      <c r="CN123" s="276"/>
      <c r="CO123" s="273"/>
      <c r="CP123" s="277"/>
      <c r="CQ123" s="272"/>
      <c r="CR123" s="272"/>
      <c r="CS123" s="272"/>
      <c r="CT123" s="278"/>
      <c r="CV123" s="269" t="str">
        <f aca="false">$B125</f>
        <v>Final</v>
      </c>
      <c r="CW123" s="271"/>
      <c r="CX123" s="271"/>
      <c r="CY123" s="272"/>
      <c r="CZ123" s="275"/>
      <c r="DA123" s="276"/>
      <c r="DB123" s="273"/>
      <c r="DC123" s="277"/>
      <c r="DD123" s="272"/>
      <c r="DE123" s="272"/>
      <c r="DF123" s="272"/>
      <c r="DG123" s="278"/>
      <c r="DI123" s="269" t="str">
        <f aca="false">$B125</f>
        <v>Final</v>
      </c>
      <c r="DJ123" s="271"/>
      <c r="DK123" s="271"/>
      <c r="DL123" s="272"/>
      <c r="DM123" s="275"/>
      <c r="DN123" s="276"/>
      <c r="DO123" s="273"/>
      <c r="DP123" s="277"/>
      <c r="DQ123" s="272"/>
      <c r="DR123" s="272"/>
      <c r="DS123" s="272"/>
      <c r="DT123" s="278"/>
      <c r="DV123" s="269" t="str">
        <f aca="false">$B125</f>
        <v>Final</v>
      </c>
      <c r="DW123" s="271"/>
      <c r="DX123" s="271"/>
      <c r="DY123" s="272"/>
      <c r="DZ123" s="275"/>
      <c r="EA123" s="276"/>
      <c r="EB123" s="273"/>
      <c r="EC123" s="277"/>
      <c r="ED123" s="272"/>
      <c r="EE123" s="272"/>
      <c r="EF123" s="272"/>
      <c r="EG123" s="278"/>
      <c r="EI123" s="269" t="str">
        <f aca="false">$B125</f>
        <v>Final</v>
      </c>
      <c r="EJ123" s="271"/>
      <c r="EK123" s="271"/>
      <c r="EL123" s="272"/>
      <c r="EM123" s="275"/>
      <c r="EN123" s="276"/>
      <c r="EO123" s="273"/>
      <c r="EP123" s="277"/>
      <c r="EQ123" s="272"/>
      <c r="ER123" s="272"/>
      <c r="ES123" s="272"/>
      <c r="ET123" s="278"/>
      <c r="EV123" s="269" t="str">
        <f aca="false">$B125</f>
        <v>Final</v>
      </c>
      <c r="EW123" s="271"/>
      <c r="EX123" s="271"/>
      <c r="EY123" s="272"/>
      <c r="EZ123" s="275"/>
      <c r="FA123" s="276"/>
      <c r="FB123" s="273"/>
      <c r="FC123" s="277"/>
      <c r="FD123" s="272"/>
      <c r="FE123" s="272"/>
      <c r="FF123" s="272"/>
      <c r="FG123" s="278"/>
      <c r="FI123" s="269" t="str">
        <f aca="false">$B125</f>
        <v>Final</v>
      </c>
      <c r="FJ123" s="271"/>
      <c r="FK123" s="271"/>
      <c r="FL123" s="272"/>
      <c r="FM123" s="275"/>
      <c r="FN123" s="276"/>
      <c r="FO123" s="273"/>
      <c r="FP123" s="277"/>
      <c r="FQ123" s="272"/>
      <c r="FR123" s="272"/>
      <c r="FS123" s="272"/>
      <c r="FT123" s="278"/>
      <c r="FV123" s="269" t="str">
        <f aca="false">$B125</f>
        <v>Final</v>
      </c>
      <c r="FW123" s="271"/>
      <c r="FX123" s="271"/>
      <c r="FY123" s="272"/>
      <c r="FZ123" s="275"/>
      <c r="GA123" s="276"/>
      <c r="GB123" s="273"/>
      <c r="GC123" s="277"/>
      <c r="GD123" s="272"/>
      <c r="GE123" s="272"/>
      <c r="GF123" s="272"/>
      <c r="GG123" s="278"/>
      <c r="GI123" s="269" t="str">
        <f aca="false">$B125</f>
        <v>Final</v>
      </c>
      <c r="GJ123" s="271"/>
      <c r="GK123" s="271"/>
      <c r="GL123" s="272"/>
      <c r="GM123" s="275"/>
      <c r="GN123" s="276"/>
      <c r="GO123" s="273"/>
      <c r="GP123" s="277"/>
      <c r="GQ123" s="272"/>
      <c r="GR123" s="272"/>
      <c r="GS123" s="272"/>
      <c r="GT123" s="278"/>
      <c r="GV123" s="269" t="str">
        <f aca="false">$B125</f>
        <v>Final</v>
      </c>
      <c r="GW123" s="271"/>
      <c r="GX123" s="271"/>
      <c r="GY123" s="272"/>
      <c r="GZ123" s="275"/>
      <c r="HA123" s="276"/>
      <c r="HB123" s="273"/>
      <c r="HC123" s="277"/>
      <c r="HD123" s="272"/>
      <c r="HE123" s="272"/>
      <c r="HF123" s="272"/>
      <c r="HG123" s="278"/>
      <c r="HI123" s="269" t="str">
        <f aca="false">$B125</f>
        <v>Final</v>
      </c>
      <c r="HJ123" s="271"/>
      <c r="HK123" s="271"/>
      <c r="HL123" s="272"/>
      <c r="HM123" s="275"/>
      <c r="HN123" s="276"/>
      <c r="HO123" s="273"/>
      <c r="HP123" s="277"/>
      <c r="HQ123" s="272"/>
      <c r="HR123" s="272"/>
      <c r="HS123" s="272"/>
      <c r="HT123" s="278"/>
      <c r="HV123" s="269" t="str">
        <f aca="false">$B125</f>
        <v>Final</v>
      </c>
      <c r="HW123" s="271"/>
      <c r="HX123" s="271"/>
      <c r="HY123" s="272"/>
      <c r="HZ123" s="275"/>
      <c r="IA123" s="276"/>
      <c r="IB123" s="273"/>
      <c r="IC123" s="277"/>
      <c r="ID123" s="272"/>
      <c r="IE123" s="272"/>
      <c r="IF123" s="272"/>
      <c r="IG123" s="278"/>
      <c r="II123" s="269" t="str">
        <f aca="false">$B125</f>
        <v>Final</v>
      </c>
      <c r="IJ123" s="271"/>
      <c r="IK123" s="271"/>
      <c r="IL123" s="272"/>
      <c r="IM123" s="275"/>
      <c r="IN123" s="276"/>
      <c r="IO123" s="273"/>
      <c r="IP123" s="277"/>
      <c r="IQ123" s="272"/>
      <c r="IR123" s="272"/>
      <c r="IS123" s="272"/>
      <c r="IT123" s="278"/>
      <c r="IV123" s="269" t="str">
        <f aca="false">$B125</f>
        <v>Final</v>
      </c>
      <c r="IW123" s="271"/>
      <c r="IX123" s="271"/>
      <c r="IY123" s="272"/>
      <c r="IZ123" s="275"/>
      <c r="JA123" s="276"/>
      <c r="JB123" s="273"/>
      <c r="JC123" s="277"/>
      <c r="JD123" s="272"/>
      <c r="JE123" s="272"/>
      <c r="JF123" s="272"/>
      <c r="JG123" s="278"/>
      <c r="JI123" s="269" t="str">
        <f aca="false">$B125</f>
        <v>Final</v>
      </c>
      <c r="JJ123" s="271"/>
      <c r="JK123" s="271"/>
      <c r="JL123" s="272"/>
      <c r="JM123" s="275"/>
      <c r="JN123" s="276"/>
      <c r="JO123" s="273"/>
      <c r="JP123" s="277"/>
      <c r="JQ123" s="272"/>
      <c r="JR123" s="272"/>
      <c r="JS123" s="272"/>
      <c r="JT123" s="278"/>
      <c r="JV123" s="269" t="str">
        <f aca="false">$B125</f>
        <v>Final</v>
      </c>
      <c r="JW123" s="271"/>
      <c r="JX123" s="271"/>
      <c r="JY123" s="272"/>
      <c r="JZ123" s="275"/>
      <c r="KA123" s="276"/>
      <c r="KB123" s="273"/>
      <c r="KC123" s="277"/>
      <c r="KD123" s="272"/>
      <c r="KE123" s="272"/>
      <c r="KF123" s="272"/>
      <c r="KG123" s="278"/>
      <c r="KI123" s="269" t="str">
        <f aca="false">$B125</f>
        <v>Final</v>
      </c>
      <c r="KJ123" s="271"/>
      <c r="KK123" s="271"/>
      <c r="KL123" s="272"/>
      <c r="KM123" s="275"/>
      <c r="KN123" s="276"/>
      <c r="KO123" s="273"/>
      <c r="KP123" s="277"/>
      <c r="KQ123" s="272"/>
      <c r="KR123" s="272"/>
      <c r="KS123" s="272"/>
      <c r="KT123" s="278"/>
      <c r="KV123" s="269" t="str">
        <f aca="false">$B125</f>
        <v>Final</v>
      </c>
      <c r="KW123" s="271"/>
      <c r="KX123" s="271"/>
      <c r="KY123" s="272"/>
      <c r="KZ123" s="275"/>
      <c r="LA123" s="276"/>
      <c r="LB123" s="273"/>
      <c r="LC123" s="277"/>
      <c r="LD123" s="272"/>
      <c r="LE123" s="272"/>
      <c r="LF123" s="272"/>
      <c r="LG123" s="278"/>
      <c r="LI123" s="269" t="str">
        <f aca="false">$B125</f>
        <v>Final</v>
      </c>
      <c r="LJ123" s="271"/>
      <c r="LK123" s="271"/>
      <c r="LL123" s="272"/>
      <c r="LM123" s="275"/>
      <c r="LN123" s="276"/>
      <c r="LO123" s="273"/>
      <c r="LP123" s="277"/>
      <c r="LQ123" s="272"/>
      <c r="LR123" s="272"/>
      <c r="LS123" s="272"/>
      <c r="LT123" s="278"/>
      <c r="LV123" s="269" t="str">
        <f aca="false">$B125</f>
        <v>Final</v>
      </c>
      <c r="LW123" s="271"/>
      <c r="LX123" s="271"/>
      <c r="LY123" s="272"/>
      <c r="LZ123" s="275"/>
      <c r="MA123" s="276"/>
      <c r="MB123" s="273"/>
      <c r="MC123" s="277"/>
      <c r="MD123" s="272"/>
      <c r="ME123" s="272"/>
      <c r="MF123" s="272"/>
      <c r="MG123" s="278"/>
    </row>
    <row r="124" customFormat="false" ht="15.75" hidden="false" customHeight="false" outlineLevel="0" collapsed="false">
      <c r="B124" s="295" t="n">
        <f aca="false">IF(C124="","",INDEX(Groups!$C$7:$C$65,MATCH(C124,Groups!$D$7:$D$65,0)))</f>
        <v>1</v>
      </c>
      <c r="C124" s="280" t="str">
        <f aca="false">'World Cup'!$L$88</f>
        <v>France</v>
      </c>
      <c r="D124" s="296" t="n">
        <f aca="false">IF(E124="","",INDEX(Groups!$C$7:$C$65,MATCH(E124,Groups!$D$7:$D$65,0)))</f>
        <v>4</v>
      </c>
      <c r="E124" s="280" t="str">
        <f aca="false">'World Cup'!$N$88</f>
        <v>England</v>
      </c>
      <c r="F124" s="282" t="n">
        <f aca="false">IF(AND('World Cup'!$L$89&lt;&gt;"",'World Cup'!$N$89&lt;&gt;""),'World Cup'!$L$89+IF(AND('World Cup'!$L$91&lt;&gt;"",'World Cup'!$N$91&lt;&gt;"",'World Cup'!$L$89='World Cup'!$N$89),'World Cup'!$L$91,0),"")</f>
        <v>0</v>
      </c>
      <c r="G124" s="283" t="n">
        <f aca="false">IF(AND('World Cup'!$L$89&lt;&gt;"",'World Cup'!$N$89&lt;&gt;""),'World Cup'!$N$89+IF(AND('World Cup'!$L$91&lt;&gt;"",'World Cup'!$N$91&lt;&gt;"",'World Cup'!$L$89='World Cup'!$N$89),'World Cup'!$N$91,0),"")</f>
        <v>2</v>
      </c>
      <c r="I124" s="297"/>
      <c r="J124" s="280" t="str">
        <f aca="false">IF(I124="","",VLOOKUP(I124,Language!$D$5:$E$100,2,0))</f>
        <v/>
      </c>
      <c r="K124" s="312"/>
      <c r="L124" s="280" t="str">
        <f aca="false">IF(K124="","",VLOOKUP(K124,Language!$D$5:$E$100,2,0))</f>
        <v/>
      </c>
      <c r="M124" s="313"/>
      <c r="N124" s="310"/>
      <c r="O124" s="300"/>
      <c r="P124" s="300"/>
      <c r="Q124" s="310" t="n">
        <f aca="false">COUNTIF(I$124,I124)+COUNTIF(K$124,I124)</f>
        <v>0</v>
      </c>
      <c r="R124" s="310" t="n">
        <f aca="false">COUNTIF(I$124,K124)+COUNTIF(K$124,K124)</f>
        <v>0</v>
      </c>
      <c r="S124" s="310"/>
      <c r="T124" s="302" t="str">
        <f aca="false">IF(OR(I124&lt;&gt;"",K124&lt;&gt;""),IF(Q124&lt;&gt;1,0,COUNTIF($B$126,I124)+COUNTIF($D$126,I124))+IF(R124&lt;&gt;1,0,COUNTIF($B$126,K124)+COUNTIF($D$126,K124)),"")</f>
        <v/>
      </c>
      <c r="V124" s="297"/>
      <c r="W124" s="280" t="str">
        <f aca="false">IF(V124="","",VLOOKUP(V124,Language!$D$5:$E$100,2,0))</f>
        <v/>
      </c>
      <c r="X124" s="312"/>
      <c r="Y124" s="280" t="str">
        <f aca="false">IF(X124="","",VLOOKUP(X124,Language!$D$5:$E$100,2,0))</f>
        <v/>
      </c>
      <c r="Z124" s="313"/>
      <c r="AA124" s="310"/>
      <c r="AB124" s="300"/>
      <c r="AC124" s="300"/>
      <c r="AD124" s="310" t="n">
        <f aca="false">COUNTIF(V$124,V124)+COUNTIF(X$124,V124)</f>
        <v>0</v>
      </c>
      <c r="AE124" s="310" t="n">
        <f aca="false">COUNTIF(V$124,X124)+COUNTIF(X$124,X124)</f>
        <v>0</v>
      </c>
      <c r="AF124" s="310"/>
      <c r="AG124" s="302" t="str">
        <f aca="false">IF(OR(V124&lt;&gt;"",X124&lt;&gt;""),IF(AD124&lt;&gt;1,0,COUNTIF($B$126,V124)+COUNTIF($D$126,V124))+IF(AE124&lt;&gt;1,0,COUNTIF($B$126,X124)+COUNTIF($D$126,X124)),"")</f>
        <v/>
      </c>
      <c r="AI124" s="297"/>
      <c r="AJ124" s="280" t="str">
        <f aca="false">IF(AI124="","",VLOOKUP(AI124,Language!$D$5:$E$100,2,0))</f>
        <v/>
      </c>
      <c r="AK124" s="312"/>
      <c r="AL124" s="280" t="str">
        <f aca="false">IF(AK124="","",VLOOKUP(AK124,Language!$D$5:$E$100,2,0))</f>
        <v/>
      </c>
      <c r="AM124" s="313"/>
      <c r="AN124" s="310"/>
      <c r="AO124" s="300"/>
      <c r="AP124" s="300"/>
      <c r="AQ124" s="310" t="n">
        <f aca="false">COUNTIF(AI$124,AI124)+COUNTIF(AK$124,AI124)</f>
        <v>0</v>
      </c>
      <c r="AR124" s="310" t="n">
        <f aca="false">COUNTIF(AI$124,AK124)+COUNTIF(AK$124,AK124)</f>
        <v>0</v>
      </c>
      <c r="AS124" s="310"/>
      <c r="AT124" s="302" t="str">
        <f aca="false">IF(OR(AI124&lt;&gt;"",AK124&lt;&gt;""),IF(AQ124&lt;&gt;1,0,COUNTIF($B$126,AI124)+COUNTIF($D$126,AI124))+IF(AR124&lt;&gt;1,0,COUNTIF($B$126,AK124)+COUNTIF($D$126,AK124)),"")</f>
        <v/>
      </c>
      <c r="AV124" s="297"/>
      <c r="AW124" s="280" t="str">
        <f aca="false">IF(AV124="","",VLOOKUP(AV124,Language!$D$5:$E$100,2,0))</f>
        <v/>
      </c>
      <c r="AX124" s="312"/>
      <c r="AY124" s="280" t="str">
        <f aca="false">IF(AX124="","",VLOOKUP(AX124,Language!$D$5:$E$100,2,0))</f>
        <v/>
      </c>
      <c r="AZ124" s="313"/>
      <c r="BA124" s="310"/>
      <c r="BB124" s="300"/>
      <c r="BC124" s="300"/>
      <c r="BD124" s="310" t="n">
        <f aca="false">COUNTIF(AV$124,AV124)+COUNTIF(AX$124,AV124)</f>
        <v>0</v>
      </c>
      <c r="BE124" s="310" t="n">
        <f aca="false">COUNTIF(AV$124,AX124)+COUNTIF(AX$124,AX124)</f>
        <v>0</v>
      </c>
      <c r="BF124" s="310"/>
      <c r="BG124" s="302" t="str">
        <f aca="false">IF(OR(AV124&lt;&gt;"",AX124&lt;&gt;""),IF(BD124&lt;&gt;1,0,COUNTIF($B$126,AV124)+COUNTIF($D$126,AV124))+IF(BE124&lt;&gt;1,0,COUNTIF($B$126,AX124)+COUNTIF($D$126,AX124)),"")</f>
        <v/>
      </c>
      <c r="BI124" s="297"/>
      <c r="BJ124" s="280" t="str">
        <f aca="false">IF(BI124="","",VLOOKUP(BI124,Language!$D$5:$E$100,2,0))</f>
        <v/>
      </c>
      <c r="BK124" s="312"/>
      <c r="BL124" s="280" t="str">
        <f aca="false">IF(BK124="","",VLOOKUP(BK124,Language!$D$5:$E$100,2,0))</f>
        <v/>
      </c>
      <c r="BM124" s="313"/>
      <c r="BN124" s="310"/>
      <c r="BO124" s="300"/>
      <c r="BP124" s="300"/>
      <c r="BQ124" s="310" t="n">
        <f aca="false">COUNTIF(BI$124,BI124)+COUNTIF(BK$124,BI124)</f>
        <v>0</v>
      </c>
      <c r="BR124" s="310" t="n">
        <f aca="false">COUNTIF(BI$124,BK124)+COUNTIF(BK$124,BK124)</f>
        <v>0</v>
      </c>
      <c r="BS124" s="310"/>
      <c r="BT124" s="302" t="str">
        <f aca="false">IF(OR(BI124&lt;&gt;"",BK124&lt;&gt;""),IF(BQ124&lt;&gt;1,0,COUNTIF($B$126,BI124)+COUNTIF($D$126,BI124))+IF(BR124&lt;&gt;1,0,COUNTIF($B$126,BK124)+COUNTIF($D$126,BK124)),"")</f>
        <v/>
      </c>
      <c r="BV124" s="297"/>
      <c r="BW124" s="280" t="str">
        <f aca="false">IF(BV124="","",VLOOKUP(BV124,Language!$D$5:$E$100,2,0))</f>
        <v/>
      </c>
      <c r="BX124" s="312"/>
      <c r="BY124" s="280" t="str">
        <f aca="false">IF(BX124="","",VLOOKUP(BX124,Language!$D$5:$E$100,2,0))</f>
        <v/>
      </c>
      <c r="BZ124" s="313"/>
      <c r="CA124" s="310"/>
      <c r="CB124" s="300"/>
      <c r="CC124" s="300"/>
      <c r="CD124" s="310" t="n">
        <f aca="false">COUNTIF(BV$124,BV124)+COUNTIF(BX$124,BV124)</f>
        <v>0</v>
      </c>
      <c r="CE124" s="310" t="n">
        <f aca="false">COUNTIF(BV$124,BX124)+COUNTIF(BX$124,BX124)</f>
        <v>0</v>
      </c>
      <c r="CF124" s="310"/>
      <c r="CG124" s="302" t="str">
        <f aca="false">IF(OR(BV124&lt;&gt;"",BX124&lt;&gt;""),IF(CD124&lt;&gt;1,0,COUNTIF($B$126,BV124)+COUNTIF($D$126,BV124))+IF(CE124&lt;&gt;1,0,COUNTIF($B$126,BX124)+COUNTIF($D$126,BX124)),"")</f>
        <v/>
      </c>
      <c r="CI124" s="297"/>
      <c r="CJ124" s="280" t="str">
        <f aca="false">IF(CI124="","",VLOOKUP(CI124,Language!$D$5:$E$100,2,0))</f>
        <v/>
      </c>
      <c r="CK124" s="312"/>
      <c r="CL124" s="280" t="str">
        <f aca="false">IF(CK124="","",VLOOKUP(CK124,Language!$D$5:$E$100,2,0))</f>
        <v/>
      </c>
      <c r="CM124" s="313"/>
      <c r="CN124" s="310"/>
      <c r="CO124" s="300"/>
      <c r="CP124" s="300"/>
      <c r="CQ124" s="310" t="n">
        <f aca="false">COUNTIF(CI$124,CI124)+COUNTIF(CK$124,CI124)</f>
        <v>0</v>
      </c>
      <c r="CR124" s="310" t="n">
        <f aca="false">COUNTIF(CI$124,CK124)+COUNTIF(CK$124,CK124)</f>
        <v>0</v>
      </c>
      <c r="CS124" s="310"/>
      <c r="CT124" s="302" t="str">
        <f aca="false">IF(OR(CI124&lt;&gt;"",CK124&lt;&gt;""),IF(CQ124&lt;&gt;1,0,COUNTIF($B$126,CI124)+COUNTIF($D$126,CI124))+IF(CR124&lt;&gt;1,0,COUNTIF($B$126,CK124)+COUNTIF($D$126,CK124)),"")</f>
        <v/>
      </c>
      <c r="CV124" s="297"/>
      <c r="CW124" s="280" t="str">
        <f aca="false">IF(CV124="","",VLOOKUP(CV124,Language!$D$5:$E$100,2,0))</f>
        <v/>
      </c>
      <c r="CX124" s="312"/>
      <c r="CY124" s="280" t="str">
        <f aca="false">IF(CX124="","",VLOOKUP(CX124,Language!$D$5:$E$100,2,0))</f>
        <v/>
      </c>
      <c r="CZ124" s="313"/>
      <c r="DA124" s="310"/>
      <c r="DB124" s="300"/>
      <c r="DC124" s="300"/>
      <c r="DD124" s="310" t="n">
        <f aca="false">COUNTIF(CV$124,CV124)+COUNTIF(CX$124,CV124)</f>
        <v>0</v>
      </c>
      <c r="DE124" s="310" t="n">
        <f aca="false">COUNTIF(CV$124,CX124)+COUNTIF(CX$124,CX124)</f>
        <v>0</v>
      </c>
      <c r="DF124" s="310"/>
      <c r="DG124" s="302" t="str">
        <f aca="false">IF(OR(CV124&lt;&gt;"",CX124&lt;&gt;""),IF(DD124&lt;&gt;1,0,COUNTIF($B$126,CV124)+COUNTIF($D$126,CV124))+IF(DE124&lt;&gt;1,0,COUNTIF($B$126,CX124)+COUNTIF($D$126,CX124)),"")</f>
        <v/>
      </c>
      <c r="DI124" s="297"/>
      <c r="DJ124" s="280" t="str">
        <f aca="false">IF(DI124="","",VLOOKUP(DI124,Language!$D$5:$E$100,2,0))</f>
        <v/>
      </c>
      <c r="DK124" s="312"/>
      <c r="DL124" s="280" t="str">
        <f aca="false">IF(DK124="","",VLOOKUP(DK124,Language!$D$5:$E$100,2,0))</f>
        <v/>
      </c>
      <c r="DM124" s="313"/>
      <c r="DN124" s="310"/>
      <c r="DO124" s="300"/>
      <c r="DP124" s="300"/>
      <c r="DQ124" s="310" t="n">
        <f aca="false">COUNTIF(DI$124,DI124)+COUNTIF(DK$124,DI124)</f>
        <v>0</v>
      </c>
      <c r="DR124" s="310" t="n">
        <f aca="false">COUNTIF(DI$124,DK124)+COUNTIF(DK$124,DK124)</f>
        <v>0</v>
      </c>
      <c r="DS124" s="310"/>
      <c r="DT124" s="302" t="str">
        <f aca="false">IF(OR(DI124&lt;&gt;"",DK124&lt;&gt;""),IF(DQ124&lt;&gt;1,0,COUNTIF($B$126,DI124)+COUNTIF($D$126,DI124))+IF(DR124&lt;&gt;1,0,COUNTIF($B$126,DK124)+COUNTIF($D$126,DK124)),"")</f>
        <v/>
      </c>
      <c r="DV124" s="297"/>
      <c r="DW124" s="280" t="str">
        <f aca="false">IF(DV124="","",VLOOKUP(DV124,Language!$D$5:$E$100,2,0))</f>
        <v/>
      </c>
      <c r="DX124" s="312"/>
      <c r="DY124" s="280" t="str">
        <f aca="false">IF(DX124="","",VLOOKUP(DX124,Language!$D$5:$E$100,2,0))</f>
        <v/>
      </c>
      <c r="DZ124" s="313"/>
      <c r="EA124" s="310"/>
      <c r="EB124" s="300"/>
      <c r="EC124" s="300"/>
      <c r="ED124" s="310" t="n">
        <f aca="false">COUNTIF(DV$124,DV124)+COUNTIF(DX$124,DV124)</f>
        <v>0</v>
      </c>
      <c r="EE124" s="310" t="n">
        <f aca="false">COUNTIF(DV$124,DX124)+COUNTIF(DX$124,DX124)</f>
        <v>0</v>
      </c>
      <c r="EF124" s="310"/>
      <c r="EG124" s="302" t="str">
        <f aca="false">IF(OR(DV124&lt;&gt;"",DX124&lt;&gt;""),IF(ED124&lt;&gt;1,0,COUNTIF($B$126,DV124)+COUNTIF($D$126,DV124))+IF(EE124&lt;&gt;1,0,COUNTIF($B$126,DX124)+COUNTIF($D$126,DX124)),"")</f>
        <v/>
      </c>
      <c r="EI124" s="297"/>
      <c r="EJ124" s="280" t="str">
        <f aca="false">IF(EI124="","",VLOOKUP(EI124,Language!$D$5:$E$100,2,0))</f>
        <v/>
      </c>
      <c r="EK124" s="312"/>
      <c r="EL124" s="280" t="str">
        <f aca="false">IF(EK124="","",VLOOKUP(EK124,Language!$D$5:$E$100,2,0))</f>
        <v/>
      </c>
      <c r="EM124" s="313"/>
      <c r="EN124" s="310"/>
      <c r="EO124" s="300"/>
      <c r="EP124" s="300"/>
      <c r="EQ124" s="310" t="n">
        <f aca="false">COUNTIF(EI$124,EI124)+COUNTIF(EK$124,EI124)</f>
        <v>0</v>
      </c>
      <c r="ER124" s="310" t="n">
        <f aca="false">COUNTIF(EI$124,EK124)+COUNTIF(EK$124,EK124)</f>
        <v>0</v>
      </c>
      <c r="ES124" s="310"/>
      <c r="ET124" s="302" t="str">
        <f aca="false">IF(OR(EI124&lt;&gt;"",EK124&lt;&gt;""),IF(EQ124&lt;&gt;1,0,COUNTIF($B$126,EI124)+COUNTIF($D$126,EI124))+IF(ER124&lt;&gt;1,0,COUNTIF($B$126,EK124)+COUNTIF($D$126,EK124)),"")</f>
        <v/>
      </c>
      <c r="EV124" s="297"/>
      <c r="EW124" s="280" t="str">
        <f aca="false">IF(EV124="","",VLOOKUP(EV124,Language!$D$5:$E$100,2,0))</f>
        <v/>
      </c>
      <c r="EX124" s="312"/>
      <c r="EY124" s="280" t="str">
        <f aca="false">IF(EX124="","",VLOOKUP(EX124,Language!$D$5:$E$100,2,0))</f>
        <v/>
      </c>
      <c r="EZ124" s="313"/>
      <c r="FA124" s="310"/>
      <c r="FB124" s="300"/>
      <c r="FC124" s="300"/>
      <c r="FD124" s="310" t="n">
        <f aca="false">COUNTIF(EV$124,EV124)+COUNTIF(EX$124,EV124)</f>
        <v>0</v>
      </c>
      <c r="FE124" s="310" t="n">
        <f aca="false">COUNTIF(EV$124,EX124)+COUNTIF(EX$124,EX124)</f>
        <v>0</v>
      </c>
      <c r="FF124" s="310"/>
      <c r="FG124" s="302" t="str">
        <f aca="false">IF(OR(EV124&lt;&gt;"",EX124&lt;&gt;""),IF(FD124&lt;&gt;1,0,COUNTIF($B$126,EV124)+COUNTIF($D$126,EV124))+IF(FE124&lt;&gt;1,0,COUNTIF($B$126,EX124)+COUNTIF($D$126,EX124)),"")</f>
        <v/>
      </c>
      <c r="FI124" s="297"/>
      <c r="FJ124" s="280" t="str">
        <f aca="false">IF(FI124="","",VLOOKUP(FI124,Language!$D$5:$E$100,2,0))</f>
        <v/>
      </c>
      <c r="FK124" s="312"/>
      <c r="FL124" s="280" t="str">
        <f aca="false">IF(FK124="","",VLOOKUP(FK124,Language!$D$5:$E$100,2,0))</f>
        <v/>
      </c>
      <c r="FM124" s="313"/>
      <c r="FN124" s="310"/>
      <c r="FO124" s="300"/>
      <c r="FP124" s="300"/>
      <c r="FQ124" s="310" t="n">
        <f aca="false">COUNTIF(FI$124,FI124)+COUNTIF(FK$124,FI124)</f>
        <v>0</v>
      </c>
      <c r="FR124" s="310" t="n">
        <f aca="false">COUNTIF(FI$124,FK124)+COUNTIF(FK$124,FK124)</f>
        <v>0</v>
      </c>
      <c r="FS124" s="310"/>
      <c r="FT124" s="302" t="str">
        <f aca="false">IF(OR(FI124&lt;&gt;"",FK124&lt;&gt;""),IF(FQ124&lt;&gt;1,0,COUNTIF($B$126,FI124)+COUNTIF($D$126,FI124))+IF(FR124&lt;&gt;1,0,COUNTIF($B$126,FK124)+COUNTIF($D$126,FK124)),"")</f>
        <v/>
      </c>
      <c r="FV124" s="297"/>
      <c r="FW124" s="280" t="str">
        <f aca="false">IF(FV124="","",VLOOKUP(FV124,Language!$D$5:$E$100,2,0))</f>
        <v/>
      </c>
      <c r="FX124" s="312"/>
      <c r="FY124" s="280" t="str">
        <f aca="false">IF(FX124="","",VLOOKUP(FX124,Language!$D$5:$E$100,2,0))</f>
        <v/>
      </c>
      <c r="FZ124" s="313"/>
      <c r="GA124" s="310"/>
      <c r="GB124" s="300"/>
      <c r="GC124" s="300"/>
      <c r="GD124" s="310" t="n">
        <f aca="false">COUNTIF(FV$124,FV124)+COUNTIF(FX$124,FV124)</f>
        <v>0</v>
      </c>
      <c r="GE124" s="310" t="n">
        <f aca="false">COUNTIF(FV$124,FX124)+COUNTIF(FX$124,FX124)</f>
        <v>0</v>
      </c>
      <c r="GF124" s="310"/>
      <c r="GG124" s="302" t="str">
        <f aca="false">IF(OR(FV124&lt;&gt;"",FX124&lt;&gt;""),IF(GD124&lt;&gt;1,0,COUNTIF($B$126,FV124)+COUNTIF($D$126,FV124))+IF(GE124&lt;&gt;1,0,COUNTIF($B$126,FX124)+COUNTIF($D$126,FX124)),"")</f>
        <v/>
      </c>
      <c r="GI124" s="297"/>
      <c r="GJ124" s="280" t="str">
        <f aca="false">IF(GI124="","",VLOOKUP(GI124,Language!$D$5:$E$100,2,0))</f>
        <v/>
      </c>
      <c r="GK124" s="312"/>
      <c r="GL124" s="280" t="str">
        <f aca="false">IF(GK124="","",VLOOKUP(GK124,Language!$D$5:$E$100,2,0))</f>
        <v/>
      </c>
      <c r="GM124" s="313"/>
      <c r="GN124" s="310"/>
      <c r="GO124" s="300"/>
      <c r="GP124" s="300"/>
      <c r="GQ124" s="310" t="n">
        <f aca="false">COUNTIF(GI$124,GI124)+COUNTIF(GK$124,GI124)</f>
        <v>0</v>
      </c>
      <c r="GR124" s="310" t="n">
        <f aca="false">COUNTIF(GI$124,GK124)+COUNTIF(GK$124,GK124)</f>
        <v>0</v>
      </c>
      <c r="GS124" s="310"/>
      <c r="GT124" s="302" t="str">
        <f aca="false">IF(OR(GI124&lt;&gt;"",GK124&lt;&gt;""),IF(GQ124&lt;&gt;1,0,COUNTIF($B$126,GI124)+COUNTIF($D$126,GI124))+IF(GR124&lt;&gt;1,0,COUNTIF($B$126,GK124)+COUNTIF($D$126,GK124)),"")</f>
        <v/>
      </c>
      <c r="GV124" s="297"/>
      <c r="GW124" s="280" t="str">
        <f aca="false">IF(GV124="","",VLOOKUP(GV124,Language!$D$5:$E$100,2,0))</f>
        <v/>
      </c>
      <c r="GX124" s="312"/>
      <c r="GY124" s="280" t="str">
        <f aca="false">IF(GX124="","",VLOOKUP(GX124,Language!$D$5:$E$100,2,0))</f>
        <v/>
      </c>
      <c r="GZ124" s="313"/>
      <c r="HA124" s="310"/>
      <c r="HB124" s="300"/>
      <c r="HC124" s="300"/>
      <c r="HD124" s="310" t="n">
        <f aca="false">COUNTIF(GV$124,GV124)+COUNTIF(GX$124,GV124)</f>
        <v>0</v>
      </c>
      <c r="HE124" s="310" t="n">
        <f aca="false">COUNTIF(GV$124,GX124)+COUNTIF(GX$124,GX124)</f>
        <v>0</v>
      </c>
      <c r="HF124" s="310"/>
      <c r="HG124" s="302" t="str">
        <f aca="false">IF(OR(GV124&lt;&gt;"",GX124&lt;&gt;""),IF(HD124&lt;&gt;1,0,COUNTIF($B$126,GV124)+COUNTIF($D$126,GV124))+IF(HE124&lt;&gt;1,0,COUNTIF($B$126,GX124)+COUNTIF($D$126,GX124)),"")</f>
        <v/>
      </c>
      <c r="HI124" s="297"/>
      <c r="HJ124" s="280" t="str">
        <f aca="false">IF(HI124="","",VLOOKUP(HI124,Language!$D$5:$E$100,2,0))</f>
        <v/>
      </c>
      <c r="HK124" s="312"/>
      <c r="HL124" s="280" t="str">
        <f aca="false">IF(HK124="","",VLOOKUP(HK124,Language!$D$5:$E$100,2,0))</f>
        <v/>
      </c>
      <c r="HM124" s="313"/>
      <c r="HN124" s="310"/>
      <c r="HO124" s="300"/>
      <c r="HP124" s="300"/>
      <c r="HQ124" s="310" t="n">
        <f aca="false">COUNTIF(HI$124,HI124)+COUNTIF(HK$124,HI124)</f>
        <v>0</v>
      </c>
      <c r="HR124" s="310" t="n">
        <f aca="false">COUNTIF(HI$124,HK124)+COUNTIF(HK$124,HK124)</f>
        <v>0</v>
      </c>
      <c r="HS124" s="310"/>
      <c r="HT124" s="302" t="str">
        <f aca="false">IF(OR(HI124&lt;&gt;"",HK124&lt;&gt;""),IF(HQ124&lt;&gt;1,0,COUNTIF($B$126,HI124)+COUNTIF($D$126,HI124))+IF(HR124&lt;&gt;1,0,COUNTIF($B$126,HK124)+COUNTIF($D$126,HK124)),"")</f>
        <v/>
      </c>
      <c r="HV124" s="297"/>
      <c r="HW124" s="280" t="str">
        <f aca="false">IF(HV124="","",VLOOKUP(HV124,Language!$D$5:$E$100,2,0))</f>
        <v/>
      </c>
      <c r="HX124" s="312"/>
      <c r="HY124" s="280" t="str">
        <f aca="false">IF(HX124="","",VLOOKUP(HX124,Language!$D$5:$E$100,2,0))</f>
        <v/>
      </c>
      <c r="HZ124" s="313"/>
      <c r="IA124" s="310"/>
      <c r="IB124" s="300"/>
      <c r="IC124" s="300"/>
      <c r="ID124" s="310" t="n">
        <f aca="false">COUNTIF(HV$124,HV124)+COUNTIF(HX$124,HV124)</f>
        <v>0</v>
      </c>
      <c r="IE124" s="310" t="n">
        <f aca="false">COUNTIF(HV$124,HX124)+COUNTIF(HX$124,HX124)</f>
        <v>0</v>
      </c>
      <c r="IF124" s="310"/>
      <c r="IG124" s="302" t="str">
        <f aca="false">IF(OR(HV124&lt;&gt;"",HX124&lt;&gt;""),IF(ID124&lt;&gt;1,0,COUNTIF($B$126,HV124)+COUNTIF($D$126,HV124))+IF(IE124&lt;&gt;1,0,COUNTIF($B$126,HX124)+COUNTIF($D$126,HX124)),"")</f>
        <v/>
      </c>
      <c r="II124" s="297"/>
      <c r="IJ124" s="280" t="str">
        <f aca="false">IF(II124="","",VLOOKUP(II124,Language!$D$5:$E$100,2,0))</f>
        <v/>
      </c>
      <c r="IK124" s="312"/>
      <c r="IL124" s="280" t="str">
        <f aca="false">IF(IK124="","",VLOOKUP(IK124,Language!$D$5:$E$100,2,0))</f>
        <v/>
      </c>
      <c r="IM124" s="313"/>
      <c r="IN124" s="310"/>
      <c r="IO124" s="300"/>
      <c r="IP124" s="300"/>
      <c r="IQ124" s="310" t="n">
        <f aca="false">COUNTIF(II$124,II124)+COUNTIF(IK$124,II124)</f>
        <v>0</v>
      </c>
      <c r="IR124" s="310" t="n">
        <f aca="false">COUNTIF(II$124,IK124)+COUNTIF(IK$124,IK124)</f>
        <v>0</v>
      </c>
      <c r="IS124" s="310"/>
      <c r="IT124" s="302" t="str">
        <f aca="false">IF(OR(II124&lt;&gt;"",IK124&lt;&gt;""),IF(IQ124&lt;&gt;1,0,COUNTIF($B$126,II124)+COUNTIF($D$126,II124))+IF(IR124&lt;&gt;1,0,COUNTIF($B$126,IK124)+COUNTIF($D$126,IK124)),"")</f>
        <v/>
      </c>
      <c r="IV124" s="297"/>
      <c r="IW124" s="280" t="str">
        <f aca="false">IF(IV124="","",VLOOKUP(IV124,Language!$D$5:$E$100,2,0))</f>
        <v/>
      </c>
      <c r="IX124" s="312"/>
      <c r="IY124" s="280" t="str">
        <f aca="false">IF(IX124="","",VLOOKUP(IX124,Language!$D$5:$E$100,2,0))</f>
        <v/>
      </c>
      <c r="IZ124" s="313"/>
      <c r="JA124" s="310"/>
      <c r="JB124" s="300"/>
      <c r="JC124" s="300"/>
      <c r="JD124" s="310" t="n">
        <f aca="false">COUNTIF(IV$124,IV124)+COUNTIF(IX$124,IV124)</f>
        <v>0</v>
      </c>
      <c r="JE124" s="310" t="n">
        <f aca="false">COUNTIF(IV$124,IX124)+COUNTIF(IX$124,IX124)</f>
        <v>0</v>
      </c>
      <c r="JF124" s="310"/>
      <c r="JG124" s="302" t="str">
        <f aca="false">IF(OR(IV124&lt;&gt;"",IX124&lt;&gt;""),IF(JD124&lt;&gt;1,0,COUNTIF($B$126,IV124)+COUNTIF($D$126,IV124))+IF(JE124&lt;&gt;1,0,COUNTIF($B$126,IX124)+COUNTIF($D$126,IX124)),"")</f>
        <v/>
      </c>
      <c r="JI124" s="297"/>
      <c r="JJ124" s="280" t="str">
        <f aca="false">IF(JI124="","",VLOOKUP(JI124,Language!$D$5:$E$100,2,0))</f>
        <v/>
      </c>
      <c r="JK124" s="312"/>
      <c r="JL124" s="280" t="str">
        <f aca="false">IF(JK124="","",VLOOKUP(JK124,Language!$D$5:$E$100,2,0))</f>
        <v/>
      </c>
      <c r="JM124" s="313"/>
      <c r="JN124" s="310"/>
      <c r="JO124" s="300"/>
      <c r="JP124" s="300"/>
      <c r="JQ124" s="310" t="n">
        <f aca="false">COUNTIF(JI$124,JI124)+COUNTIF(JK$124,JI124)</f>
        <v>0</v>
      </c>
      <c r="JR124" s="310" t="n">
        <f aca="false">COUNTIF(JI$124,JK124)+COUNTIF(JK$124,JK124)</f>
        <v>0</v>
      </c>
      <c r="JS124" s="310"/>
      <c r="JT124" s="302" t="str">
        <f aca="false">IF(OR(JI124&lt;&gt;"",JK124&lt;&gt;""),IF(JQ124&lt;&gt;1,0,COUNTIF($B$126,JI124)+COUNTIF($D$126,JI124))+IF(JR124&lt;&gt;1,0,COUNTIF($B$126,JK124)+COUNTIF($D$126,JK124)),"")</f>
        <v/>
      </c>
      <c r="JV124" s="297"/>
      <c r="JW124" s="280" t="str">
        <f aca="false">IF(JV124="","",VLOOKUP(JV124,Language!$D$5:$E$100,2,0))</f>
        <v/>
      </c>
      <c r="JX124" s="312"/>
      <c r="JY124" s="280" t="str">
        <f aca="false">IF(JX124="","",VLOOKUP(JX124,Language!$D$5:$E$100,2,0))</f>
        <v/>
      </c>
      <c r="JZ124" s="313"/>
      <c r="KA124" s="310"/>
      <c r="KB124" s="300"/>
      <c r="KC124" s="300"/>
      <c r="KD124" s="310" t="n">
        <f aca="false">COUNTIF(JV$124,JV124)+COUNTIF(JX$124,JV124)</f>
        <v>0</v>
      </c>
      <c r="KE124" s="310" t="n">
        <f aca="false">COUNTIF(JV$124,JX124)+COUNTIF(JX$124,JX124)</f>
        <v>0</v>
      </c>
      <c r="KF124" s="310"/>
      <c r="KG124" s="302" t="str">
        <f aca="false">IF(OR(JV124&lt;&gt;"",JX124&lt;&gt;""),IF(KD124&lt;&gt;1,0,COUNTIF($B$126,JV124)+COUNTIF($D$126,JV124))+IF(KE124&lt;&gt;1,0,COUNTIF($B$126,JX124)+COUNTIF($D$126,JX124)),"")</f>
        <v/>
      </c>
      <c r="KI124" s="297"/>
      <c r="KJ124" s="280" t="str">
        <f aca="false">IF(KI124="","",VLOOKUP(KI124,Language!$D$5:$E$100,2,0))</f>
        <v/>
      </c>
      <c r="KK124" s="312"/>
      <c r="KL124" s="280" t="str">
        <f aca="false">IF(KK124="","",VLOOKUP(KK124,Language!$D$5:$E$100,2,0))</f>
        <v/>
      </c>
      <c r="KM124" s="313"/>
      <c r="KN124" s="310"/>
      <c r="KO124" s="300"/>
      <c r="KP124" s="300"/>
      <c r="KQ124" s="310" t="n">
        <f aca="false">COUNTIF(KI$124,KI124)+COUNTIF(KK$124,KI124)</f>
        <v>0</v>
      </c>
      <c r="KR124" s="310" t="n">
        <f aca="false">COUNTIF(KI$124,KK124)+COUNTIF(KK$124,KK124)</f>
        <v>0</v>
      </c>
      <c r="KS124" s="310"/>
      <c r="KT124" s="302" t="str">
        <f aca="false">IF(OR(KI124&lt;&gt;"",KK124&lt;&gt;""),IF(KQ124&lt;&gt;1,0,COUNTIF($B$126,KI124)+COUNTIF($D$126,KI124))+IF(KR124&lt;&gt;1,0,COUNTIF($B$126,KK124)+COUNTIF($D$126,KK124)),"")</f>
        <v/>
      </c>
      <c r="KV124" s="297"/>
      <c r="KW124" s="280" t="str">
        <f aca="false">IF(KV124="","",VLOOKUP(KV124,Language!$D$5:$E$100,2,0))</f>
        <v/>
      </c>
      <c r="KX124" s="312"/>
      <c r="KY124" s="280" t="str">
        <f aca="false">IF(KX124="","",VLOOKUP(KX124,Language!$D$5:$E$100,2,0))</f>
        <v/>
      </c>
      <c r="KZ124" s="313"/>
      <c r="LA124" s="310"/>
      <c r="LB124" s="300"/>
      <c r="LC124" s="300"/>
      <c r="LD124" s="310" t="n">
        <f aca="false">COUNTIF(KV$124,KV124)+COUNTIF(KX$124,KV124)</f>
        <v>0</v>
      </c>
      <c r="LE124" s="310" t="n">
        <f aca="false">COUNTIF(KV$124,KX124)+COUNTIF(KX$124,KX124)</f>
        <v>0</v>
      </c>
      <c r="LF124" s="310"/>
      <c r="LG124" s="302" t="str">
        <f aca="false">IF(OR(KV124&lt;&gt;"",KX124&lt;&gt;""),IF(LD124&lt;&gt;1,0,COUNTIF($B$126,KV124)+COUNTIF($D$126,KV124))+IF(LE124&lt;&gt;1,0,COUNTIF($B$126,KX124)+COUNTIF($D$126,KX124)),"")</f>
        <v/>
      </c>
      <c r="LI124" s="297"/>
      <c r="LJ124" s="280" t="str">
        <f aca="false">IF(LI124="","",VLOOKUP(LI124,Language!$D$5:$E$100,2,0))</f>
        <v/>
      </c>
      <c r="LK124" s="312"/>
      <c r="LL124" s="280" t="str">
        <f aca="false">IF(LK124="","",VLOOKUP(LK124,Language!$D$5:$E$100,2,0))</f>
        <v/>
      </c>
      <c r="LM124" s="313"/>
      <c r="LN124" s="310"/>
      <c r="LO124" s="300"/>
      <c r="LP124" s="300"/>
      <c r="LQ124" s="310" t="n">
        <f aca="false">COUNTIF(LI$124,LI124)+COUNTIF(LK$124,LI124)</f>
        <v>0</v>
      </c>
      <c r="LR124" s="310" t="n">
        <f aca="false">COUNTIF(LI$124,LK124)+COUNTIF(LK$124,LK124)</f>
        <v>0</v>
      </c>
      <c r="LS124" s="310"/>
      <c r="LT124" s="302" t="str">
        <f aca="false">IF(OR(LI124&lt;&gt;"",LK124&lt;&gt;""),IF(LQ124&lt;&gt;1,0,COUNTIF($B$126,LI124)+COUNTIF($D$126,LI124))+IF(LR124&lt;&gt;1,0,COUNTIF($B$126,LK124)+COUNTIF($D$126,LK124)),"")</f>
        <v/>
      </c>
      <c r="LV124" s="297"/>
      <c r="LW124" s="280" t="str">
        <f aca="false">IF(LV124="","",VLOOKUP(LV124,Language!$D$5:$E$100,2,0))</f>
        <v/>
      </c>
      <c r="LX124" s="312"/>
      <c r="LY124" s="280" t="str">
        <f aca="false">IF(LX124="","",VLOOKUP(LX124,Language!$D$5:$E$100,2,0))</f>
        <v/>
      </c>
      <c r="LZ124" s="313"/>
      <c r="MA124" s="310"/>
      <c r="MB124" s="300"/>
      <c r="MC124" s="300"/>
      <c r="MD124" s="310" t="n">
        <f aca="false">COUNTIF(LV$124,LV124)+COUNTIF(LX$124,LV124)</f>
        <v>0</v>
      </c>
      <c r="ME124" s="310" t="n">
        <f aca="false">COUNTIF(LV$124,LX124)+COUNTIF(LX$124,LX124)</f>
        <v>0</v>
      </c>
      <c r="MF124" s="310"/>
      <c r="MG124" s="302" t="str">
        <f aca="false">IF(OR(LV124&lt;&gt;"",LX124&lt;&gt;""),IF(MD124&lt;&gt;1,0,COUNTIF($B$126,LV124)+COUNTIF($D$126,LV124))+IF(ME124&lt;&gt;1,0,COUNTIF($B$126,LX124)+COUNTIF($D$126,LX124)),"")</f>
        <v/>
      </c>
    </row>
    <row r="125" customFormat="false" ht="24" hidden="false" customHeight="true" outlineLevel="0" collapsed="false">
      <c r="B125" s="269" t="str">
        <f aca="false">Language!$E$219</f>
        <v>Final</v>
      </c>
      <c r="C125" s="270"/>
      <c r="D125" s="292"/>
      <c r="E125" s="272"/>
      <c r="F125" s="293"/>
      <c r="G125" s="294"/>
      <c r="I125" s="269" t="str">
        <f aca="false">$B123</f>
        <v>Third place</v>
      </c>
      <c r="J125" s="271"/>
      <c r="K125" s="271"/>
      <c r="L125" s="272"/>
      <c r="M125" s="275"/>
      <c r="N125" s="276"/>
      <c r="O125" s="273"/>
      <c r="P125" s="277"/>
      <c r="Q125" s="272"/>
      <c r="R125" s="272"/>
      <c r="S125" s="272"/>
      <c r="T125" s="278"/>
      <c r="V125" s="269" t="str">
        <f aca="false">$B123</f>
        <v>Third place</v>
      </c>
      <c r="W125" s="271"/>
      <c r="X125" s="271"/>
      <c r="Y125" s="272"/>
      <c r="Z125" s="275"/>
      <c r="AA125" s="276"/>
      <c r="AB125" s="273"/>
      <c r="AC125" s="277"/>
      <c r="AD125" s="272"/>
      <c r="AE125" s="272"/>
      <c r="AF125" s="272"/>
      <c r="AG125" s="278"/>
      <c r="AI125" s="269" t="str">
        <f aca="false">$B123</f>
        <v>Third place</v>
      </c>
      <c r="AJ125" s="271"/>
      <c r="AK125" s="271"/>
      <c r="AL125" s="272"/>
      <c r="AM125" s="275"/>
      <c r="AN125" s="276"/>
      <c r="AO125" s="273"/>
      <c r="AP125" s="277"/>
      <c r="AQ125" s="272"/>
      <c r="AR125" s="272"/>
      <c r="AS125" s="272"/>
      <c r="AT125" s="278"/>
      <c r="AV125" s="269" t="str">
        <f aca="false">$B123</f>
        <v>Third place</v>
      </c>
      <c r="AW125" s="271"/>
      <c r="AX125" s="271"/>
      <c r="AY125" s="272"/>
      <c r="AZ125" s="275"/>
      <c r="BA125" s="276"/>
      <c r="BB125" s="273"/>
      <c r="BC125" s="277"/>
      <c r="BD125" s="272"/>
      <c r="BE125" s="272"/>
      <c r="BF125" s="272"/>
      <c r="BG125" s="278"/>
      <c r="BI125" s="269" t="str">
        <f aca="false">$B123</f>
        <v>Third place</v>
      </c>
      <c r="BJ125" s="271"/>
      <c r="BK125" s="271"/>
      <c r="BL125" s="272"/>
      <c r="BM125" s="275"/>
      <c r="BN125" s="276"/>
      <c r="BO125" s="273"/>
      <c r="BP125" s="277"/>
      <c r="BQ125" s="272"/>
      <c r="BR125" s="272"/>
      <c r="BS125" s="272"/>
      <c r="BT125" s="278"/>
      <c r="BV125" s="269" t="str">
        <f aca="false">$B123</f>
        <v>Third place</v>
      </c>
      <c r="BW125" s="271"/>
      <c r="BX125" s="271"/>
      <c r="BY125" s="272"/>
      <c r="BZ125" s="275"/>
      <c r="CA125" s="276"/>
      <c r="CB125" s="273"/>
      <c r="CC125" s="277"/>
      <c r="CD125" s="272"/>
      <c r="CE125" s="272"/>
      <c r="CF125" s="272"/>
      <c r="CG125" s="278"/>
      <c r="CI125" s="269" t="str">
        <f aca="false">$B123</f>
        <v>Third place</v>
      </c>
      <c r="CJ125" s="271"/>
      <c r="CK125" s="271"/>
      <c r="CL125" s="272"/>
      <c r="CM125" s="275"/>
      <c r="CN125" s="276"/>
      <c r="CO125" s="273"/>
      <c r="CP125" s="277"/>
      <c r="CQ125" s="272"/>
      <c r="CR125" s="272"/>
      <c r="CS125" s="272"/>
      <c r="CT125" s="278"/>
      <c r="CV125" s="269" t="str">
        <f aca="false">$B123</f>
        <v>Third place</v>
      </c>
      <c r="CW125" s="271"/>
      <c r="CX125" s="271"/>
      <c r="CY125" s="272"/>
      <c r="CZ125" s="275"/>
      <c r="DA125" s="276"/>
      <c r="DB125" s="273"/>
      <c r="DC125" s="277"/>
      <c r="DD125" s="272"/>
      <c r="DE125" s="272"/>
      <c r="DF125" s="272"/>
      <c r="DG125" s="278"/>
      <c r="DI125" s="269" t="str">
        <f aca="false">$B123</f>
        <v>Third place</v>
      </c>
      <c r="DJ125" s="271"/>
      <c r="DK125" s="271"/>
      <c r="DL125" s="272"/>
      <c r="DM125" s="275"/>
      <c r="DN125" s="276"/>
      <c r="DO125" s="273"/>
      <c r="DP125" s="277"/>
      <c r="DQ125" s="272"/>
      <c r="DR125" s="272"/>
      <c r="DS125" s="272"/>
      <c r="DT125" s="278"/>
      <c r="DV125" s="269" t="str">
        <f aca="false">$B123</f>
        <v>Third place</v>
      </c>
      <c r="DW125" s="271"/>
      <c r="DX125" s="271"/>
      <c r="DY125" s="272"/>
      <c r="DZ125" s="275"/>
      <c r="EA125" s="276"/>
      <c r="EB125" s="273"/>
      <c r="EC125" s="277"/>
      <c r="ED125" s="272"/>
      <c r="EE125" s="272"/>
      <c r="EF125" s="272"/>
      <c r="EG125" s="278"/>
      <c r="EI125" s="269" t="str">
        <f aca="false">$B123</f>
        <v>Third place</v>
      </c>
      <c r="EJ125" s="271"/>
      <c r="EK125" s="271"/>
      <c r="EL125" s="272"/>
      <c r="EM125" s="275"/>
      <c r="EN125" s="276"/>
      <c r="EO125" s="273"/>
      <c r="EP125" s="277"/>
      <c r="EQ125" s="272"/>
      <c r="ER125" s="272"/>
      <c r="ES125" s="272"/>
      <c r="ET125" s="278"/>
      <c r="EV125" s="269" t="str">
        <f aca="false">$B123</f>
        <v>Third place</v>
      </c>
      <c r="EW125" s="271"/>
      <c r="EX125" s="271"/>
      <c r="EY125" s="272"/>
      <c r="EZ125" s="275"/>
      <c r="FA125" s="276"/>
      <c r="FB125" s="273"/>
      <c r="FC125" s="277"/>
      <c r="FD125" s="272"/>
      <c r="FE125" s="272"/>
      <c r="FF125" s="272"/>
      <c r="FG125" s="278"/>
      <c r="FI125" s="269" t="str">
        <f aca="false">$B123</f>
        <v>Third place</v>
      </c>
      <c r="FJ125" s="271"/>
      <c r="FK125" s="271"/>
      <c r="FL125" s="272"/>
      <c r="FM125" s="275"/>
      <c r="FN125" s="276"/>
      <c r="FO125" s="273"/>
      <c r="FP125" s="277"/>
      <c r="FQ125" s="272"/>
      <c r="FR125" s="272"/>
      <c r="FS125" s="272"/>
      <c r="FT125" s="278"/>
      <c r="FV125" s="269" t="str">
        <f aca="false">$B123</f>
        <v>Third place</v>
      </c>
      <c r="FW125" s="271"/>
      <c r="FX125" s="271"/>
      <c r="FY125" s="272"/>
      <c r="FZ125" s="275"/>
      <c r="GA125" s="276"/>
      <c r="GB125" s="273"/>
      <c r="GC125" s="277"/>
      <c r="GD125" s="272"/>
      <c r="GE125" s="272"/>
      <c r="GF125" s="272"/>
      <c r="GG125" s="278"/>
      <c r="GI125" s="269" t="str">
        <f aca="false">$B123</f>
        <v>Third place</v>
      </c>
      <c r="GJ125" s="271"/>
      <c r="GK125" s="271"/>
      <c r="GL125" s="272"/>
      <c r="GM125" s="275"/>
      <c r="GN125" s="276"/>
      <c r="GO125" s="273"/>
      <c r="GP125" s="277"/>
      <c r="GQ125" s="272"/>
      <c r="GR125" s="272"/>
      <c r="GS125" s="272"/>
      <c r="GT125" s="278"/>
      <c r="GV125" s="269" t="str">
        <f aca="false">$B123</f>
        <v>Third place</v>
      </c>
      <c r="GW125" s="271"/>
      <c r="GX125" s="271"/>
      <c r="GY125" s="272"/>
      <c r="GZ125" s="275"/>
      <c r="HA125" s="276"/>
      <c r="HB125" s="273"/>
      <c r="HC125" s="277"/>
      <c r="HD125" s="272"/>
      <c r="HE125" s="272"/>
      <c r="HF125" s="272"/>
      <c r="HG125" s="278"/>
      <c r="HI125" s="269" t="str">
        <f aca="false">$B123</f>
        <v>Third place</v>
      </c>
      <c r="HJ125" s="271"/>
      <c r="HK125" s="271"/>
      <c r="HL125" s="272"/>
      <c r="HM125" s="275"/>
      <c r="HN125" s="276"/>
      <c r="HO125" s="273"/>
      <c r="HP125" s="277"/>
      <c r="HQ125" s="272"/>
      <c r="HR125" s="272"/>
      <c r="HS125" s="272"/>
      <c r="HT125" s="278"/>
      <c r="HV125" s="269" t="str">
        <f aca="false">$B123</f>
        <v>Third place</v>
      </c>
      <c r="HW125" s="271"/>
      <c r="HX125" s="271"/>
      <c r="HY125" s="272"/>
      <c r="HZ125" s="275"/>
      <c r="IA125" s="276"/>
      <c r="IB125" s="273"/>
      <c r="IC125" s="277"/>
      <c r="ID125" s="272"/>
      <c r="IE125" s="272"/>
      <c r="IF125" s="272"/>
      <c r="IG125" s="278"/>
      <c r="II125" s="269" t="str">
        <f aca="false">$B123</f>
        <v>Third place</v>
      </c>
      <c r="IJ125" s="271"/>
      <c r="IK125" s="271"/>
      <c r="IL125" s="272"/>
      <c r="IM125" s="275"/>
      <c r="IN125" s="276"/>
      <c r="IO125" s="273"/>
      <c r="IP125" s="277"/>
      <c r="IQ125" s="272"/>
      <c r="IR125" s="272"/>
      <c r="IS125" s="272"/>
      <c r="IT125" s="278"/>
      <c r="IV125" s="269" t="str">
        <f aca="false">$B123</f>
        <v>Third place</v>
      </c>
      <c r="IW125" s="271"/>
      <c r="IX125" s="271"/>
      <c r="IY125" s="272"/>
      <c r="IZ125" s="275"/>
      <c r="JA125" s="276"/>
      <c r="JB125" s="273"/>
      <c r="JC125" s="277"/>
      <c r="JD125" s="272"/>
      <c r="JE125" s="272"/>
      <c r="JF125" s="272"/>
      <c r="JG125" s="278"/>
      <c r="JI125" s="269" t="str">
        <f aca="false">$B123</f>
        <v>Third place</v>
      </c>
      <c r="JJ125" s="271"/>
      <c r="JK125" s="271"/>
      <c r="JL125" s="272"/>
      <c r="JM125" s="275"/>
      <c r="JN125" s="276"/>
      <c r="JO125" s="273"/>
      <c r="JP125" s="277"/>
      <c r="JQ125" s="272"/>
      <c r="JR125" s="272"/>
      <c r="JS125" s="272"/>
      <c r="JT125" s="278"/>
      <c r="JV125" s="269" t="str">
        <f aca="false">$B123</f>
        <v>Third place</v>
      </c>
      <c r="JW125" s="271"/>
      <c r="JX125" s="271"/>
      <c r="JY125" s="272"/>
      <c r="JZ125" s="275"/>
      <c r="KA125" s="276"/>
      <c r="KB125" s="273"/>
      <c r="KC125" s="277"/>
      <c r="KD125" s="272"/>
      <c r="KE125" s="272"/>
      <c r="KF125" s="272"/>
      <c r="KG125" s="278"/>
      <c r="KI125" s="269" t="str">
        <f aca="false">$B123</f>
        <v>Third place</v>
      </c>
      <c r="KJ125" s="271"/>
      <c r="KK125" s="271"/>
      <c r="KL125" s="272"/>
      <c r="KM125" s="275"/>
      <c r="KN125" s="276"/>
      <c r="KO125" s="273"/>
      <c r="KP125" s="277"/>
      <c r="KQ125" s="272"/>
      <c r="KR125" s="272"/>
      <c r="KS125" s="272"/>
      <c r="KT125" s="278"/>
      <c r="KV125" s="269" t="str">
        <f aca="false">$B123</f>
        <v>Third place</v>
      </c>
      <c r="KW125" s="271"/>
      <c r="KX125" s="271"/>
      <c r="KY125" s="272"/>
      <c r="KZ125" s="275"/>
      <c r="LA125" s="276"/>
      <c r="LB125" s="273"/>
      <c r="LC125" s="277"/>
      <c r="LD125" s="272"/>
      <c r="LE125" s="272"/>
      <c r="LF125" s="272"/>
      <c r="LG125" s="278"/>
      <c r="LI125" s="269" t="str">
        <f aca="false">$B123</f>
        <v>Third place</v>
      </c>
      <c r="LJ125" s="271"/>
      <c r="LK125" s="271"/>
      <c r="LL125" s="272"/>
      <c r="LM125" s="275"/>
      <c r="LN125" s="276"/>
      <c r="LO125" s="273"/>
      <c r="LP125" s="277"/>
      <c r="LQ125" s="272"/>
      <c r="LR125" s="272"/>
      <c r="LS125" s="272"/>
      <c r="LT125" s="278"/>
      <c r="LV125" s="269" t="str">
        <f aca="false">$B123</f>
        <v>Third place</v>
      </c>
      <c r="LW125" s="271"/>
      <c r="LX125" s="271"/>
      <c r="LY125" s="272"/>
      <c r="LZ125" s="275"/>
      <c r="MA125" s="276"/>
      <c r="MB125" s="273"/>
      <c r="MC125" s="277"/>
      <c r="MD125" s="272"/>
      <c r="ME125" s="272"/>
      <c r="MF125" s="272"/>
      <c r="MG125" s="278"/>
    </row>
    <row r="126" customFormat="false" ht="15.75" hidden="false" customHeight="false" outlineLevel="0" collapsed="false">
      <c r="B126" s="314" t="n">
        <f aca="false">IF(C126="","",INDEX(Groups!$C$7:$C$65,MATCH(C126,Groups!$D$7:$D$65,0)))</f>
        <v>2</v>
      </c>
      <c r="C126" s="315" t="str">
        <f aca="false">'World Cup'!$L$98</f>
        <v>Spain</v>
      </c>
      <c r="D126" s="316" t="n">
        <f aca="false">IF(E126="","",INDEX(Groups!$C$7:$C$65,MATCH(E126,Groups!$D$7:$D$65,0)))</f>
        <v>5</v>
      </c>
      <c r="E126" s="317" t="str">
        <f aca="false">'World Cup'!$N$98</f>
        <v>Portugal</v>
      </c>
      <c r="F126" s="318" t="n">
        <f aca="false">IF(AND('World Cup'!$L$99&lt;&gt;"",'World Cup'!$N$99&lt;&gt;""),'World Cup'!$L$99+IF(AND('World Cup'!$L$101&lt;&gt;"",'World Cup'!$N$101&lt;&gt;"",'World Cup'!$L$99='World Cup'!$N$99),'World Cup'!$L$101,0),"")</f>
        <v>2</v>
      </c>
      <c r="G126" s="319" t="n">
        <f aca="false">IF(AND('World Cup'!$L$99&lt;&gt;"",'World Cup'!$N$99&lt;&gt;""),'World Cup'!$N$99+IF(AND('World Cup'!$L$101&lt;&gt;"",'World Cup'!$N$101&lt;&gt;"",'World Cup'!$L$99='World Cup'!$N$99),'World Cup'!$N$101,0),"")</f>
        <v>0</v>
      </c>
      <c r="I126" s="297"/>
      <c r="J126" s="280" t="str">
        <f aca="false">IF(I126="","",VLOOKUP(I126,Language!$D$5:$E$100,2,0))</f>
        <v/>
      </c>
      <c r="K126" s="313"/>
      <c r="L126" s="320"/>
      <c r="M126" s="321"/>
      <c r="N126" s="310"/>
      <c r="O126" s="322" t="str">
        <f aca="false">IF(($F124&lt;&gt;"")*($G124&lt;&gt;"")*(I126&lt;&gt;""),($F124&gt;$G124)*($B124=I126)+($F124&lt;$G124)*($D124=I126),"")</f>
        <v/>
      </c>
      <c r="P126" s="313"/>
      <c r="Q126" s="320" t="n">
        <f aca="false">COUNTIF(I$99:I$101,I126)+COUNTIF(K$99:K$101,I126)</f>
        <v>0</v>
      </c>
      <c r="R126" s="320" t="n">
        <f aca="false">COUNTIF(I$99:I$101,K126)+COUNTIF(K$99:K$101,K126)</f>
        <v>0</v>
      </c>
      <c r="S126" s="310"/>
      <c r="T126" s="323"/>
      <c r="V126" s="297"/>
      <c r="W126" s="280" t="str">
        <f aca="false">IF(V126="","",VLOOKUP(V126,Language!$D$5:$E$100,2,0))</f>
        <v/>
      </c>
      <c r="X126" s="313"/>
      <c r="Y126" s="320"/>
      <c r="Z126" s="321"/>
      <c r="AA126" s="310"/>
      <c r="AB126" s="322" t="str">
        <f aca="false">IF(($F124&lt;&gt;"")*($G124&lt;&gt;"")*(V126&lt;&gt;""),($F124&gt;$G124)*($B124=V126)+($F124&lt;$G124)*($D124=V126),"")</f>
        <v/>
      </c>
      <c r="AC126" s="313"/>
      <c r="AD126" s="320" t="n">
        <f aca="false">COUNTIF(V$99:V$101,V126)+COUNTIF(X$99:X$101,V126)</f>
        <v>0</v>
      </c>
      <c r="AE126" s="320" t="n">
        <f aca="false">COUNTIF(V$99:V$101,X126)+COUNTIF(X$99:X$101,X126)</f>
        <v>0</v>
      </c>
      <c r="AF126" s="310"/>
      <c r="AG126" s="323"/>
      <c r="AI126" s="297"/>
      <c r="AJ126" s="280" t="str">
        <f aca="false">IF(AI126="","",VLOOKUP(AI126,Language!$D$5:$E$100,2,0))</f>
        <v/>
      </c>
      <c r="AK126" s="313"/>
      <c r="AL126" s="320"/>
      <c r="AM126" s="321"/>
      <c r="AN126" s="310"/>
      <c r="AO126" s="322" t="str">
        <f aca="false">IF(($F124&lt;&gt;"")*($G124&lt;&gt;"")*(AI126&lt;&gt;""),($F124&gt;$G124)*($B124=AI126)+($F124&lt;$G124)*($D124=AI126),"")</f>
        <v/>
      </c>
      <c r="AP126" s="313"/>
      <c r="AQ126" s="320" t="n">
        <f aca="false">COUNTIF(AI$99:AI$101,AI126)+COUNTIF(AK$99:AK$101,AI126)</f>
        <v>0</v>
      </c>
      <c r="AR126" s="320" t="n">
        <f aca="false">COUNTIF(AI$99:AI$101,AK126)+COUNTIF(AK$99:AK$101,AK126)</f>
        <v>0</v>
      </c>
      <c r="AS126" s="310"/>
      <c r="AT126" s="323"/>
      <c r="AV126" s="297"/>
      <c r="AW126" s="280" t="str">
        <f aca="false">IF(AV126="","",VLOOKUP(AV126,Language!$D$5:$E$100,2,0))</f>
        <v/>
      </c>
      <c r="AX126" s="313"/>
      <c r="AY126" s="320"/>
      <c r="AZ126" s="321"/>
      <c r="BA126" s="310"/>
      <c r="BB126" s="322" t="str">
        <f aca="false">IF(($F124&lt;&gt;"")*($G124&lt;&gt;"")*(AV126&lt;&gt;""),($F124&gt;$G124)*($B124=AV126)+($F124&lt;$G124)*($D124=AV126),"")</f>
        <v/>
      </c>
      <c r="BC126" s="313"/>
      <c r="BD126" s="320" t="n">
        <f aca="false">COUNTIF(AV$99:AV$101,AV126)+COUNTIF(AX$99:AX$101,AV126)</f>
        <v>0</v>
      </c>
      <c r="BE126" s="320" t="n">
        <f aca="false">COUNTIF(AV$99:AV$101,AX126)+COUNTIF(AX$99:AX$101,AX126)</f>
        <v>0</v>
      </c>
      <c r="BF126" s="310"/>
      <c r="BG126" s="323"/>
      <c r="BI126" s="297"/>
      <c r="BJ126" s="280" t="str">
        <f aca="false">IF(BI126="","",VLOOKUP(BI126,Language!$D$5:$E$100,2,0))</f>
        <v/>
      </c>
      <c r="BK126" s="313"/>
      <c r="BL126" s="320"/>
      <c r="BM126" s="321"/>
      <c r="BN126" s="310"/>
      <c r="BO126" s="322" t="str">
        <f aca="false">IF(($F124&lt;&gt;"")*($G124&lt;&gt;"")*(BI126&lt;&gt;""),($F124&gt;$G124)*($B124=BI126)+($F124&lt;$G124)*($D124=BI126),"")</f>
        <v/>
      </c>
      <c r="BP126" s="313"/>
      <c r="BQ126" s="320" t="n">
        <f aca="false">COUNTIF(BI$99:BI$101,BI126)+COUNTIF(BK$99:BK$101,BI126)</f>
        <v>0</v>
      </c>
      <c r="BR126" s="320" t="n">
        <f aca="false">COUNTIF(BI$99:BI$101,BK126)+COUNTIF(BK$99:BK$101,BK126)</f>
        <v>0</v>
      </c>
      <c r="BS126" s="310"/>
      <c r="BT126" s="323"/>
      <c r="BV126" s="297"/>
      <c r="BW126" s="280" t="str">
        <f aca="false">IF(BV126="","",VLOOKUP(BV126,Language!$D$5:$E$100,2,0))</f>
        <v/>
      </c>
      <c r="BX126" s="313"/>
      <c r="BY126" s="320"/>
      <c r="BZ126" s="321"/>
      <c r="CA126" s="310"/>
      <c r="CB126" s="322" t="str">
        <f aca="false">IF(($F124&lt;&gt;"")*($G124&lt;&gt;"")*(BV126&lt;&gt;""),($F124&gt;$G124)*($B124=BV126)+($F124&lt;$G124)*($D124=BV126),"")</f>
        <v/>
      </c>
      <c r="CC126" s="313"/>
      <c r="CD126" s="320" t="n">
        <f aca="false">COUNTIF(BV$99:BV$101,BV126)+COUNTIF(BX$99:BX$101,BV126)</f>
        <v>0</v>
      </c>
      <c r="CE126" s="320" t="n">
        <f aca="false">COUNTIF(BV$99:BV$101,BX126)+COUNTIF(BX$99:BX$101,BX126)</f>
        <v>0</v>
      </c>
      <c r="CF126" s="310"/>
      <c r="CG126" s="323"/>
      <c r="CI126" s="297"/>
      <c r="CJ126" s="280" t="str">
        <f aca="false">IF(CI126="","",VLOOKUP(CI126,Language!$D$5:$E$100,2,0))</f>
        <v/>
      </c>
      <c r="CK126" s="313"/>
      <c r="CL126" s="320"/>
      <c r="CM126" s="321"/>
      <c r="CN126" s="310"/>
      <c r="CO126" s="322" t="str">
        <f aca="false">IF(($F124&lt;&gt;"")*($G124&lt;&gt;"")*(CI126&lt;&gt;""),($F124&gt;$G124)*($B124=CI126)+($F124&lt;$G124)*($D124=CI126),"")</f>
        <v/>
      </c>
      <c r="CP126" s="313"/>
      <c r="CQ126" s="320" t="n">
        <f aca="false">COUNTIF(CI$99:CI$101,CI126)+COUNTIF(CK$99:CK$101,CI126)</f>
        <v>0</v>
      </c>
      <c r="CR126" s="320" t="n">
        <f aca="false">COUNTIF(CI$99:CI$101,CK126)+COUNTIF(CK$99:CK$101,CK126)</f>
        <v>0</v>
      </c>
      <c r="CS126" s="310"/>
      <c r="CT126" s="323"/>
      <c r="CV126" s="297"/>
      <c r="CW126" s="280" t="str">
        <f aca="false">IF(CV126="","",VLOOKUP(CV126,Language!$D$5:$E$100,2,0))</f>
        <v/>
      </c>
      <c r="CX126" s="313"/>
      <c r="CY126" s="320"/>
      <c r="CZ126" s="321"/>
      <c r="DA126" s="310"/>
      <c r="DB126" s="322" t="str">
        <f aca="false">IF(($F124&lt;&gt;"")*($G124&lt;&gt;"")*(CV126&lt;&gt;""),($F124&gt;$G124)*($B124=CV126)+($F124&lt;$G124)*($D124=CV126),"")</f>
        <v/>
      </c>
      <c r="DC126" s="313"/>
      <c r="DD126" s="320" t="n">
        <f aca="false">COUNTIF(CV$99:CV$101,CV126)+COUNTIF(CX$99:CX$101,CV126)</f>
        <v>0</v>
      </c>
      <c r="DE126" s="320" t="n">
        <f aca="false">COUNTIF(CV$99:CV$101,CX126)+COUNTIF(CX$99:CX$101,CX126)</f>
        <v>0</v>
      </c>
      <c r="DF126" s="310"/>
      <c r="DG126" s="323"/>
      <c r="DI126" s="297"/>
      <c r="DJ126" s="280" t="str">
        <f aca="false">IF(DI126="","",VLOOKUP(DI126,Language!$D$5:$E$100,2,0))</f>
        <v/>
      </c>
      <c r="DK126" s="313"/>
      <c r="DL126" s="320"/>
      <c r="DM126" s="321"/>
      <c r="DN126" s="310"/>
      <c r="DO126" s="322" t="str">
        <f aca="false">IF(($F124&lt;&gt;"")*($G124&lt;&gt;"")*(DI126&lt;&gt;""),($F124&gt;$G124)*($B124=DI126)+($F124&lt;$G124)*($D124=DI126),"")</f>
        <v/>
      </c>
      <c r="DP126" s="313"/>
      <c r="DQ126" s="320" t="n">
        <f aca="false">COUNTIF(DI$99:DI$101,DI126)+COUNTIF(DK$99:DK$101,DI126)</f>
        <v>0</v>
      </c>
      <c r="DR126" s="320" t="n">
        <f aca="false">COUNTIF(DI$99:DI$101,DK126)+COUNTIF(DK$99:DK$101,DK126)</f>
        <v>0</v>
      </c>
      <c r="DS126" s="310"/>
      <c r="DT126" s="323"/>
      <c r="DV126" s="297"/>
      <c r="DW126" s="280" t="str">
        <f aca="false">IF(DV126="","",VLOOKUP(DV126,Language!$D$5:$E$100,2,0))</f>
        <v/>
      </c>
      <c r="DX126" s="313"/>
      <c r="DY126" s="320"/>
      <c r="DZ126" s="321"/>
      <c r="EA126" s="310"/>
      <c r="EB126" s="322" t="str">
        <f aca="false">IF(($F124&lt;&gt;"")*($G124&lt;&gt;"")*(DV126&lt;&gt;""),($F124&gt;$G124)*($B124=DV126)+($F124&lt;$G124)*($D124=DV126),"")</f>
        <v/>
      </c>
      <c r="EC126" s="313"/>
      <c r="ED126" s="320" t="n">
        <f aca="false">COUNTIF(DV$99:DV$101,DV126)+COUNTIF(DX$99:DX$101,DV126)</f>
        <v>0</v>
      </c>
      <c r="EE126" s="320" t="n">
        <f aca="false">COUNTIF(DV$99:DV$101,DX126)+COUNTIF(DX$99:DX$101,DX126)</f>
        <v>0</v>
      </c>
      <c r="EF126" s="310"/>
      <c r="EG126" s="323"/>
      <c r="EI126" s="297"/>
      <c r="EJ126" s="280" t="str">
        <f aca="false">IF(EI126="","",VLOOKUP(EI126,Language!$D$5:$E$100,2,0))</f>
        <v/>
      </c>
      <c r="EK126" s="313"/>
      <c r="EL126" s="320"/>
      <c r="EM126" s="321"/>
      <c r="EN126" s="310"/>
      <c r="EO126" s="322" t="str">
        <f aca="false">IF(($F124&lt;&gt;"")*($G124&lt;&gt;"")*(EI126&lt;&gt;""),($F124&gt;$G124)*($B124=EI126)+($F124&lt;$G124)*($D124=EI126),"")</f>
        <v/>
      </c>
      <c r="EP126" s="313"/>
      <c r="EQ126" s="320" t="n">
        <f aca="false">COUNTIF(EI$99:EI$101,EI126)+COUNTIF(EK$99:EK$101,EI126)</f>
        <v>0</v>
      </c>
      <c r="ER126" s="320" t="n">
        <f aca="false">COUNTIF(EI$99:EI$101,EK126)+COUNTIF(EK$99:EK$101,EK126)</f>
        <v>0</v>
      </c>
      <c r="ES126" s="310"/>
      <c r="ET126" s="323"/>
      <c r="EV126" s="297"/>
      <c r="EW126" s="280" t="str">
        <f aca="false">IF(EV126="","",VLOOKUP(EV126,Language!$D$5:$E$100,2,0))</f>
        <v/>
      </c>
      <c r="EX126" s="313"/>
      <c r="EY126" s="320"/>
      <c r="EZ126" s="321"/>
      <c r="FA126" s="310"/>
      <c r="FB126" s="322" t="str">
        <f aca="false">IF(($F124&lt;&gt;"")*($G124&lt;&gt;"")*(EV126&lt;&gt;""),($F124&gt;$G124)*($B124=EV126)+($F124&lt;$G124)*($D124=EV126),"")</f>
        <v/>
      </c>
      <c r="FC126" s="313"/>
      <c r="FD126" s="320" t="n">
        <f aca="false">COUNTIF(EV$99:EV$101,EV126)+COUNTIF(EX$99:EX$101,EV126)</f>
        <v>0</v>
      </c>
      <c r="FE126" s="320" t="n">
        <f aca="false">COUNTIF(EV$99:EV$101,EX126)+COUNTIF(EX$99:EX$101,EX126)</f>
        <v>0</v>
      </c>
      <c r="FF126" s="310"/>
      <c r="FG126" s="323"/>
      <c r="FI126" s="297"/>
      <c r="FJ126" s="280" t="str">
        <f aca="false">IF(FI126="","",VLOOKUP(FI126,Language!$D$5:$E$100,2,0))</f>
        <v/>
      </c>
      <c r="FK126" s="313"/>
      <c r="FL126" s="320"/>
      <c r="FM126" s="321"/>
      <c r="FN126" s="310"/>
      <c r="FO126" s="322" t="str">
        <f aca="false">IF(($F124&lt;&gt;"")*($G124&lt;&gt;"")*(FI126&lt;&gt;""),($F124&gt;$G124)*($B124=FI126)+($F124&lt;$G124)*($D124=FI126),"")</f>
        <v/>
      </c>
      <c r="FP126" s="313"/>
      <c r="FQ126" s="320" t="n">
        <f aca="false">COUNTIF(FI$99:FI$101,FI126)+COUNTIF(FK$99:FK$101,FI126)</f>
        <v>0</v>
      </c>
      <c r="FR126" s="320" t="n">
        <f aca="false">COUNTIF(FI$99:FI$101,FK126)+COUNTIF(FK$99:FK$101,FK126)</f>
        <v>0</v>
      </c>
      <c r="FS126" s="310"/>
      <c r="FT126" s="323"/>
      <c r="FV126" s="297"/>
      <c r="FW126" s="280" t="str">
        <f aca="false">IF(FV126="","",VLOOKUP(FV126,Language!$D$5:$E$100,2,0))</f>
        <v/>
      </c>
      <c r="FX126" s="313"/>
      <c r="FY126" s="320"/>
      <c r="FZ126" s="321"/>
      <c r="GA126" s="310"/>
      <c r="GB126" s="322" t="str">
        <f aca="false">IF(($F124&lt;&gt;"")*($G124&lt;&gt;"")*(FV126&lt;&gt;""),($F124&gt;$G124)*($B124=FV126)+($F124&lt;$G124)*($D124=FV126),"")</f>
        <v/>
      </c>
      <c r="GC126" s="313"/>
      <c r="GD126" s="320" t="n">
        <f aca="false">COUNTIF(FV$99:FV$101,FV126)+COUNTIF(FX$99:FX$101,FV126)</f>
        <v>0</v>
      </c>
      <c r="GE126" s="320" t="n">
        <f aca="false">COUNTIF(FV$99:FV$101,FX126)+COUNTIF(FX$99:FX$101,FX126)</f>
        <v>0</v>
      </c>
      <c r="GF126" s="310"/>
      <c r="GG126" s="323"/>
      <c r="GI126" s="297"/>
      <c r="GJ126" s="280" t="str">
        <f aca="false">IF(GI126="","",VLOOKUP(GI126,Language!$D$5:$E$100,2,0))</f>
        <v/>
      </c>
      <c r="GK126" s="313"/>
      <c r="GL126" s="320"/>
      <c r="GM126" s="321"/>
      <c r="GN126" s="310"/>
      <c r="GO126" s="322" t="str">
        <f aca="false">IF(($F124&lt;&gt;"")*($G124&lt;&gt;"")*(GI126&lt;&gt;""),($F124&gt;$G124)*($B124=GI126)+($F124&lt;$G124)*($D124=GI126),"")</f>
        <v/>
      </c>
      <c r="GP126" s="313"/>
      <c r="GQ126" s="320" t="n">
        <f aca="false">COUNTIF(GI$99:GI$101,GI126)+COUNTIF(GK$99:GK$101,GI126)</f>
        <v>0</v>
      </c>
      <c r="GR126" s="320" t="n">
        <f aca="false">COUNTIF(GI$99:GI$101,GK126)+COUNTIF(GK$99:GK$101,GK126)</f>
        <v>0</v>
      </c>
      <c r="GS126" s="310"/>
      <c r="GT126" s="323"/>
      <c r="GV126" s="297"/>
      <c r="GW126" s="280" t="str">
        <f aca="false">IF(GV126="","",VLOOKUP(GV126,Language!$D$5:$E$100,2,0))</f>
        <v/>
      </c>
      <c r="GX126" s="313"/>
      <c r="GY126" s="320"/>
      <c r="GZ126" s="321"/>
      <c r="HA126" s="310"/>
      <c r="HB126" s="322" t="str">
        <f aca="false">IF(($F124&lt;&gt;"")*($G124&lt;&gt;"")*(GV126&lt;&gt;""),($F124&gt;$G124)*($B124=GV126)+($F124&lt;$G124)*($D124=GV126),"")</f>
        <v/>
      </c>
      <c r="HC126" s="313"/>
      <c r="HD126" s="320" t="n">
        <f aca="false">COUNTIF(GV$99:GV$101,GV126)+COUNTIF(GX$99:GX$101,GV126)</f>
        <v>0</v>
      </c>
      <c r="HE126" s="320" t="n">
        <f aca="false">COUNTIF(GV$99:GV$101,GX126)+COUNTIF(GX$99:GX$101,GX126)</f>
        <v>0</v>
      </c>
      <c r="HF126" s="310"/>
      <c r="HG126" s="323"/>
      <c r="HI126" s="297"/>
      <c r="HJ126" s="280" t="str">
        <f aca="false">IF(HI126="","",VLOOKUP(HI126,Language!$D$5:$E$100,2,0))</f>
        <v/>
      </c>
      <c r="HK126" s="313"/>
      <c r="HL126" s="320"/>
      <c r="HM126" s="321"/>
      <c r="HN126" s="310"/>
      <c r="HO126" s="322" t="str">
        <f aca="false">IF(($F124&lt;&gt;"")*($G124&lt;&gt;"")*(HI126&lt;&gt;""),($F124&gt;$G124)*($B124=HI126)+($F124&lt;$G124)*($D124=HI126),"")</f>
        <v/>
      </c>
      <c r="HP126" s="313"/>
      <c r="HQ126" s="320" t="n">
        <f aca="false">COUNTIF(HI$99:HI$101,HI126)+COUNTIF(HK$99:HK$101,HI126)</f>
        <v>0</v>
      </c>
      <c r="HR126" s="320" t="n">
        <f aca="false">COUNTIF(HI$99:HI$101,HK126)+COUNTIF(HK$99:HK$101,HK126)</f>
        <v>0</v>
      </c>
      <c r="HS126" s="310"/>
      <c r="HT126" s="323"/>
      <c r="HV126" s="297"/>
      <c r="HW126" s="280" t="str">
        <f aca="false">IF(HV126="","",VLOOKUP(HV126,Language!$D$5:$E$100,2,0))</f>
        <v/>
      </c>
      <c r="HX126" s="313"/>
      <c r="HY126" s="320"/>
      <c r="HZ126" s="321"/>
      <c r="IA126" s="310"/>
      <c r="IB126" s="322" t="str">
        <f aca="false">IF(($F124&lt;&gt;"")*($G124&lt;&gt;"")*(HV126&lt;&gt;""),($F124&gt;$G124)*($B124=HV126)+($F124&lt;$G124)*($D124=HV126),"")</f>
        <v/>
      </c>
      <c r="IC126" s="313"/>
      <c r="ID126" s="320" t="n">
        <f aca="false">COUNTIF(HV$99:HV$101,HV126)+COUNTIF(HX$99:HX$101,HV126)</f>
        <v>0</v>
      </c>
      <c r="IE126" s="320" t="n">
        <f aca="false">COUNTIF(HV$99:HV$101,HX126)+COUNTIF(HX$99:HX$101,HX126)</f>
        <v>0</v>
      </c>
      <c r="IF126" s="310"/>
      <c r="IG126" s="323"/>
      <c r="II126" s="297"/>
      <c r="IJ126" s="280" t="str">
        <f aca="false">IF(II126="","",VLOOKUP(II126,Language!$D$5:$E$100,2,0))</f>
        <v/>
      </c>
      <c r="IK126" s="313"/>
      <c r="IL126" s="320"/>
      <c r="IM126" s="321"/>
      <c r="IN126" s="310"/>
      <c r="IO126" s="322" t="str">
        <f aca="false">IF(($F124&lt;&gt;"")*($G124&lt;&gt;"")*(II126&lt;&gt;""),($F124&gt;$G124)*($B124=II126)+($F124&lt;$G124)*($D124=II126),"")</f>
        <v/>
      </c>
      <c r="IP126" s="313"/>
      <c r="IQ126" s="320" t="n">
        <f aca="false">COUNTIF(II$99:II$101,II126)+COUNTIF(IK$99:IK$101,II126)</f>
        <v>0</v>
      </c>
      <c r="IR126" s="320" t="n">
        <f aca="false">COUNTIF(II$99:II$101,IK126)+COUNTIF(IK$99:IK$101,IK126)</f>
        <v>0</v>
      </c>
      <c r="IS126" s="310"/>
      <c r="IT126" s="323"/>
      <c r="IV126" s="297"/>
      <c r="IW126" s="280" t="str">
        <f aca="false">IF(IV126="","",VLOOKUP(IV126,Language!$D$5:$E$100,2,0))</f>
        <v/>
      </c>
      <c r="IX126" s="313"/>
      <c r="IY126" s="320"/>
      <c r="IZ126" s="321"/>
      <c r="JA126" s="310"/>
      <c r="JB126" s="322" t="str">
        <f aca="false">IF(($F124&lt;&gt;"")*($G124&lt;&gt;"")*(IV126&lt;&gt;""),($F124&gt;$G124)*($B124=IV126)+($F124&lt;$G124)*($D124=IV126),"")</f>
        <v/>
      </c>
      <c r="JC126" s="313"/>
      <c r="JD126" s="320" t="n">
        <f aca="false">COUNTIF(IV$99:IV$101,IV126)+COUNTIF(IX$99:IX$101,IV126)</f>
        <v>0</v>
      </c>
      <c r="JE126" s="320" t="n">
        <f aca="false">COUNTIF(IV$99:IV$101,IX126)+COUNTIF(IX$99:IX$101,IX126)</f>
        <v>0</v>
      </c>
      <c r="JF126" s="310"/>
      <c r="JG126" s="323"/>
      <c r="JI126" s="297"/>
      <c r="JJ126" s="280" t="str">
        <f aca="false">IF(JI126="","",VLOOKUP(JI126,Language!$D$5:$E$100,2,0))</f>
        <v/>
      </c>
      <c r="JK126" s="313"/>
      <c r="JL126" s="320"/>
      <c r="JM126" s="321"/>
      <c r="JN126" s="310"/>
      <c r="JO126" s="322" t="str">
        <f aca="false">IF(($F124&lt;&gt;"")*($G124&lt;&gt;"")*(JI126&lt;&gt;""),($F124&gt;$G124)*($B124=JI126)+($F124&lt;$G124)*($D124=JI126),"")</f>
        <v/>
      </c>
      <c r="JP126" s="313"/>
      <c r="JQ126" s="320" t="n">
        <f aca="false">COUNTIF(JI$99:JI$101,JI126)+COUNTIF(JK$99:JK$101,JI126)</f>
        <v>0</v>
      </c>
      <c r="JR126" s="320" t="n">
        <f aca="false">COUNTIF(JI$99:JI$101,JK126)+COUNTIF(JK$99:JK$101,JK126)</f>
        <v>0</v>
      </c>
      <c r="JS126" s="310"/>
      <c r="JT126" s="323"/>
      <c r="JV126" s="297"/>
      <c r="JW126" s="280" t="str">
        <f aca="false">IF(JV126="","",VLOOKUP(JV126,Language!$D$5:$E$100,2,0))</f>
        <v/>
      </c>
      <c r="JX126" s="313"/>
      <c r="JY126" s="320"/>
      <c r="JZ126" s="321"/>
      <c r="KA126" s="310"/>
      <c r="KB126" s="322" t="str">
        <f aca="false">IF(($F124&lt;&gt;"")*($G124&lt;&gt;"")*(JV126&lt;&gt;""),($F124&gt;$G124)*($B124=JV126)+($F124&lt;$G124)*($D124=JV126),"")</f>
        <v/>
      </c>
      <c r="KC126" s="313"/>
      <c r="KD126" s="320" t="n">
        <f aca="false">COUNTIF(JV$99:JV$101,JV126)+COUNTIF(JX$99:JX$101,JV126)</f>
        <v>0</v>
      </c>
      <c r="KE126" s="320" t="n">
        <f aca="false">COUNTIF(JV$99:JV$101,JX126)+COUNTIF(JX$99:JX$101,JX126)</f>
        <v>0</v>
      </c>
      <c r="KF126" s="310"/>
      <c r="KG126" s="323"/>
      <c r="KI126" s="297"/>
      <c r="KJ126" s="280" t="str">
        <f aca="false">IF(KI126="","",VLOOKUP(KI126,Language!$D$5:$E$100,2,0))</f>
        <v/>
      </c>
      <c r="KK126" s="313"/>
      <c r="KL126" s="320"/>
      <c r="KM126" s="321"/>
      <c r="KN126" s="310"/>
      <c r="KO126" s="322" t="str">
        <f aca="false">IF(($F124&lt;&gt;"")*($G124&lt;&gt;"")*(KI126&lt;&gt;""),($F124&gt;$G124)*($B124=KI126)+($F124&lt;$G124)*($D124=KI126),"")</f>
        <v/>
      </c>
      <c r="KP126" s="313"/>
      <c r="KQ126" s="320" t="n">
        <f aca="false">COUNTIF(KI$99:KI$101,KI126)+COUNTIF(KK$99:KK$101,KI126)</f>
        <v>0</v>
      </c>
      <c r="KR126" s="320" t="n">
        <f aca="false">COUNTIF(KI$99:KI$101,KK126)+COUNTIF(KK$99:KK$101,KK126)</f>
        <v>0</v>
      </c>
      <c r="KS126" s="310"/>
      <c r="KT126" s="323"/>
      <c r="KV126" s="297"/>
      <c r="KW126" s="280" t="str">
        <f aca="false">IF(KV126="","",VLOOKUP(KV126,Language!$D$5:$E$100,2,0))</f>
        <v/>
      </c>
      <c r="KX126" s="313"/>
      <c r="KY126" s="320"/>
      <c r="KZ126" s="321"/>
      <c r="LA126" s="310"/>
      <c r="LB126" s="322" t="str">
        <f aca="false">IF(($F124&lt;&gt;"")*($G124&lt;&gt;"")*(KV126&lt;&gt;""),($F124&gt;$G124)*($B124=KV126)+($F124&lt;$G124)*($D124=KV126),"")</f>
        <v/>
      </c>
      <c r="LC126" s="313"/>
      <c r="LD126" s="320" t="n">
        <f aca="false">COUNTIF(KV$99:KV$101,KV126)+COUNTIF(KX$99:KX$101,KV126)</f>
        <v>0</v>
      </c>
      <c r="LE126" s="320" t="n">
        <f aca="false">COUNTIF(KV$99:KV$101,KX126)+COUNTIF(KX$99:KX$101,KX126)</f>
        <v>0</v>
      </c>
      <c r="LF126" s="310"/>
      <c r="LG126" s="323"/>
      <c r="LI126" s="297"/>
      <c r="LJ126" s="280" t="str">
        <f aca="false">IF(LI126="","",VLOOKUP(LI126,Language!$D$5:$E$100,2,0))</f>
        <v/>
      </c>
      <c r="LK126" s="313"/>
      <c r="LL126" s="320"/>
      <c r="LM126" s="321"/>
      <c r="LN126" s="310"/>
      <c r="LO126" s="322" t="str">
        <f aca="false">IF(($F124&lt;&gt;"")*($G124&lt;&gt;"")*(LI126&lt;&gt;""),($F124&gt;$G124)*($B124=LI126)+($F124&lt;$G124)*($D124=LI126),"")</f>
        <v/>
      </c>
      <c r="LP126" s="313"/>
      <c r="LQ126" s="320" t="n">
        <f aca="false">COUNTIF(LI$99:LI$101,LI126)+COUNTIF(LK$99:LK$101,LI126)</f>
        <v>0</v>
      </c>
      <c r="LR126" s="320" t="n">
        <f aca="false">COUNTIF(LI$99:LI$101,LK126)+COUNTIF(LK$99:LK$101,LK126)</f>
        <v>0</v>
      </c>
      <c r="LS126" s="310"/>
      <c r="LT126" s="323"/>
      <c r="LV126" s="297"/>
      <c r="LW126" s="280" t="str">
        <f aca="false">IF(LV126="","",VLOOKUP(LV126,Language!$D$5:$E$100,2,0))</f>
        <v/>
      </c>
      <c r="LX126" s="313"/>
      <c r="LY126" s="320"/>
      <c r="LZ126" s="321"/>
      <c r="MA126" s="310"/>
      <c r="MB126" s="322" t="str">
        <f aca="false">IF(($F124&lt;&gt;"")*($G124&lt;&gt;"")*(LV126&lt;&gt;""),($F124&gt;$G124)*($B124=LV126)+($F124&lt;$G124)*($D124=LV126),"")</f>
        <v/>
      </c>
      <c r="MC126" s="313"/>
      <c r="MD126" s="320" t="n">
        <f aca="false">COUNTIF(LV$99:LV$101,LV126)+COUNTIF(LX$99:LX$101,LV126)</f>
        <v>0</v>
      </c>
      <c r="ME126" s="320" t="n">
        <f aca="false">COUNTIF(LV$99:LV$101,LX126)+COUNTIF(LX$99:LX$101,LX126)</f>
        <v>0</v>
      </c>
      <c r="MF126" s="310"/>
      <c r="MG126" s="323"/>
    </row>
    <row r="127" customFormat="false" ht="17.35" hidden="false" customHeight="false" outlineLevel="0" collapsed="false">
      <c r="B127" s="324" t="str">
        <f aca="false">Language!$E$220</f>
        <v>World Champion</v>
      </c>
      <c r="C127" s="325"/>
      <c r="D127" s="326"/>
      <c r="E127" s="327"/>
      <c r="F127" s="328"/>
      <c r="G127" s="328"/>
      <c r="I127" s="269" t="str">
        <f aca="false">$B127</f>
        <v>World Champion</v>
      </c>
      <c r="J127" s="271"/>
      <c r="K127" s="271"/>
      <c r="L127" s="272"/>
      <c r="M127" s="275"/>
      <c r="N127" s="276"/>
      <c r="O127" s="273"/>
      <c r="P127" s="277"/>
      <c r="Q127" s="272"/>
      <c r="R127" s="272"/>
      <c r="S127" s="272"/>
      <c r="T127" s="278"/>
      <c r="V127" s="269" t="str">
        <f aca="false">$B127</f>
        <v>World Champion</v>
      </c>
      <c r="W127" s="271"/>
      <c r="X127" s="271"/>
      <c r="Y127" s="272"/>
      <c r="Z127" s="275"/>
      <c r="AA127" s="276"/>
      <c r="AB127" s="273"/>
      <c r="AC127" s="277"/>
      <c r="AD127" s="272"/>
      <c r="AE127" s="272"/>
      <c r="AF127" s="272"/>
      <c r="AG127" s="278"/>
      <c r="AI127" s="269" t="str">
        <f aca="false">$B127</f>
        <v>World Champion</v>
      </c>
      <c r="AJ127" s="271"/>
      <c r="AK127" s="271"/>
      <c r="AL127" s="272"/>
      <c r="AM127" s="275"/>
      <c r="AN127" s="276"/>
      <c r="AO127" s="273"/>
      <c r="AP127" s="277"/>
      <c r="AQ127" s="272"/>
      <c r="AR127" s="272"/>
      <c r="AS127" s="272"/>
      <c r="AT127" s="278"/>
      <c r="AV127" s="269" t="str">
        <f aca="false">$B127</f>
        <v>World Champion</v>
      </c>
      <c r="AW127" s="271"/>
      <c r="AX127" s="271"/>
      <c r="AY127" s="272"/>
      <c r="AZ127" s="275"/>
      <c r="BA127" s="276"/>
      <c r="BB127" s="273"/>
      <c r="BC127" s="277"/>
      <c r="BD127" s="272"/>
      <c r="BE127" s="272"/>
      <c r="BF127" s="272"/>
      <c r="BG127" s="278"/>
      <c r="BI127" s="269" t="str">
        <f aca="false">$B127</f>
        <v>World Champion</v>
      </c>
      <c r="BJ127" s="271"/>
      <c r="BK127" s="271"/>
      <c r="BL127" s="272"/>
      <c r="BM127" s="275"/>
      <c r="BN127" s="276"/>
      <c r="BO127" s="273"/>
      <c r="BP127" s="277"/>
      <c r="BQ127" s="272"/>
      <c r="BR127" s="272"/>
      <c r="BS127" s="272"/>
      <c r="BT127" s="278"/>
      <c r="BV127" s="269" t="str">
        <f aca="false">$B127</f>
        <v>World Champion</v>
      </c>
      <c r="BW127" s="271"/>
      <c r="BX127" s="271"/>
      <c r="BY127" s="272"/>
      <c r="BZ127" s="275"/>
      <c r="CA127" s="276"/>
      <c r="CB127" s="273"/>
      <c r="CC127" s="277"/>
      <c r="CD127" s="272"/>
      <c r="CE127" s="272"/>
      <c r="CF127" s="272"/>
      <c r="CG127" s="278"/>
      <c r="CI127" s="269" t="str">
        <f aca="false">$B127</f>
        <v>World Champion</v>
      </c>
      <c r="CJ127" s="271"/>
      <c r="CK127" s="271"/>
      <c r="CL127" s="272"/>
      <c r="CM127" s="275"/>
      <c r="CN127" s="276"/>
      <c r="CO127" s="273"/>
      <c r="CP127" s="277"/>
      <c r="CQ127" s="272"/>
      <c r="CR127" s="272"/>
      <c r="CS127" s="272"/>
      <c r="CT127" s="278"/>
      <c r="CV127" s="269" t="str">
        <f aca="false">$B127</f>
        <v>World Champion</v>
      </c>
      <c r="CW127" s="271"/>
      <c r="CX127" s="271"/>
      <c r="CY127" s="272"/>
      <c r="CZ127" s="275"/>
      <c r="DA127" s="276"/>
      <c r="DB127" s="273"/>
      <c r="DC127" s="277"/>
      <c r="DD127" s="272"/>
      <c r="DE127" s="272"/>
      <c r="DF127" s="272"/>
      <c r="DG127" s="278"/>
      <c r="DI127" s="269" t="str">
        <f aca="false">$B127</f>
        <v>World Champion</v>
      </c>
      <c r="DJ127" s="271"/>
      <c r="DK127" s="271"/>
      <c r="DL127" s="272"/>
      <c r="DM127" s="275"/>
      <c r="DN127" s="276"/>
      <c r="DO127" s="273"/>
      <c r="DP127" s="277"/>
      <c r="DQ127" s="272"/>
      <c r="DR127" s="272"/>
      <c r="DS127" s="272"/>
      <c r="DT127" s="278"/>
      <c r="DV127" s="269" t="str">
        <f aca="false">$B127</f>
        <v>World Champion</v>
      </c>
      <c r="DW127" s="271"/>
      <c r="DX127" s="271"/>
      <c r="DY127" s="272"/>
      <c r="DZ127" s="275"/>
      <c r="EA127" s="276"/>
      <c r="EB127" s="273"/>
      <c r="EC127" s="277"/>
      <c r="ED127" s="272"/>
      <c r="EE127" s="272"/>
      <c r="EF127" s="272"/>
      <c r="EG127" s="278"/>
      <c r="EI127" s="269" t="str">
        <f aca="false">$B127</f>
        <v>World Champion</v>
      </c>
      <c r="EJ127" s="271"/>
      <c r="EK127" s="271"/>
      <c r="EL127" s="272"/>
      <c r="EM127" s="275"/>
      <c r="EN127" s="276"/>
      <c r="EO127" s="273"/>
      <c r="EP127" s="277"/>
      <c r="EQ127" s="272"/>
      <c r="ER127" s="272"/>
      <c r="ES127" s="272"/>
      <c r="ET127" s="278"/>
      <c r="EV127" s="269" t="str">
        <f aca="false">$B127</f>
        <v>World Champion</v>
      </c>
      <c r="EW127" s="271"/>
      <c r="EX127" s="271"/>
      <c r="EY127" s="272"/>
      <c r="EZ127" s="275"/>
      <c r="FA127" s="276"/>
      <c r="FB127" s="273"/>
      <c r="FC127" s="277"/>
      <c r="FD127" s="272"/>
      <c r="FE127" s="272"/>
      <c r="FF127" s="272"/>
      <c r="FG127" s="278"/>
      <c r="FI127" s="269" t="str">
        <f aca="false">$B127</f>
        <v>World Champion</v>
      </c>
      <c r="FJ127" s="271"/>
      <c r="FK127" s="271"/>
      <c r="FL127" s="272"/>
      <c r="FM127" s="275"/>
      <c r="FN127" s="276"/>
      <c r="FO127" s="273"/>
      <c r="FP127" s="277"/>
      <c r="FQ127" s="272"/>
      <c r="FR127" s="272"/>
      <c r="FS127" s="272"/>
      <c r="FT127" s="278"/>
      <c r="FV127" s="269" t="str">
        <f aca="false">$B127</f>
        <v>World Champion</v>
      </c>
      <c r="FW127" s="271"/>
      <c r="FX127" s="271"/>
      <c r="FY127" s="272"/>
      <c r="FZ127" s="275"/>
      <c r="GA127" s="276"/>
      <c r="GB127" s="273"/>
      <c r="GC127" s="277"/>
      <c r="GD127" s="272"/>
      <c r="GE127" s="272"/>
      <c r="GF127" s="272"/>
      <c r="GG127" s="278"/>
      <c r="GI127" s="269" t="str">
        <f aca="false">$B127</f>
        <v>World Champion</v>
      </c>
      <c r="GJ127" s="271"/>
      <c r="GK127" s="271"/>
      <c r="GL127" s="272"/>
      <c r="GM127" s="275"/>
      <c r="GN127" s="276"/>
      <c r="GO127" s="273"/>
      <c r="GP127" s="277"/>
      <c r="GQ127" s="272"/>
      <c r="GR127" s="272"/>
      <c r="GS127" s="272"/>
      <c r="GT127" s="278"/>
      <c r="GV127" s="269" t="str">
        <f aca="false">$B127</f>
        <v>World Champion</v>
      </c>
      <c r="GW127" s="271"/>
      <c r="GX127" s="271"/>
      <c r="GY127" s="272"/>
      <c r="GZ127" s="275"/>
      <c r="HA127" s="276"/>
      <c r="HB127" s="273"/>
      <c r="HC127" s="277"/>
      <c r="HD127" s="272"/>
      <c r="HE127" s="272"/>
      <c r="HF127" s="272"/>
      <c r="HG127" s="278"/>
      <c r="HI127" s="269" t="str">
        <f aca="false">$B127</f>
        <v>World Champion</v>
      </c>
      <c r="HJ127" s="271"/>
      <c r="HK127" s="271"/>
      <c r="HL127" s="272"/>
      <c r="HM127" s="275"/>
      <c r="HN127" s="276"/>
      <c r="HO127" s="273"/>
      <c r="HP127" s="277"/>
      <c r="HQ127" s="272"/>
      <c r="HR127" s="272"/>
      <c r="HS127" s="272"/>
      <c r="HT127" s="278"/>
      <c r="HV127" s="269" t="str">
        <f aca="false">$B127</f>
        <v>World Champion</v>
      </c>
      <c r="HW127" s="271"/>
      <c r="HX127" s="271"/>
      <c r="HY127" s="272"/>
      <c r="HZ127" s="275"/>
      <c r="IA127" s="276"/>
      <c r="IB127" s="273"/>
      <c r="IC127" s="277"/>
      <c r="ID127" s="272"/>
      <c r="IE127" s="272"/>
      <c r="IF127" s="272"/>
      <c r="IG127" s="278"/>
      <c r="II127" s="269" t="str">
        <f aca="false">$B127</f>
        <v>World Champion</v>
      </c>
      <c r="IJ127" s="271"/>
      <c r="IK127" s="271"/>
      <c r="IL127" s="272"/>
      <c r="IM127" s="275"/>
      <c r="IN127" s="276"/>
      <c r="IO127" s="273"/>
      <c r="IP127" s="277"/>
      <c r="IQ127" s="272"/>
      <c r="IR127" s="272"/>
      <c r="IS127" s="272"/>
      <c r="IT127" s="278"/>
      <c r="IV127" s="269" t="str">
        <f aca="false">$B127</f>
        <v>World Champion</v>
      </c>
      <c r="IW127" s="271"/>
      <c r="IX127" s="271"/>
      <c r="IY127" s="272"/>
      <c r="IZ127" s="275"/>
      <c r="JA127" s="276"/>
      <c r="JB127" s="273"/>
      <c r="JC127" s="277"/>
      <c r="JD127" s="272"/>
      <c r="JE127" s="272"/>
      <c r="JF127" s="272"/>
      <c r="JG127" s="278"/>
      <c r="JI127" s="269" t="str">
        <f aca="false">$B127</f>
        <v>World Champion</v>
      </c>
      <c r="JJ127" s="271"/>
      <c r="JK127" s="271"/>
      <c r="JL127" s="272"/>
      <c r="JM127" s="275"/>
      <c r="JN127" s="276"/>
      <c r="JO127" s="273"/>
      <c r="JP127" s="277"/>
      <c r="JQ127" s="272"/>
      <c r="JR127" s="272"/>
      <c r="JS127" s="272"/>
      <c r="JT127" s="278"/>
      <c r="JV127" s="269" t="str">
        <f aca="false">$B127</f>
        <v>World Champion</v>
      </c>
      <c r="JW127" s="271"/>
      <c r="JX127" s="271"/>
      <c r="JY127" s="272"/>
      <c r="JZ127" s="275"/>
      <c r="KA127" s="276"/>
      <c r="KB127" s="273"/>
      <c r="KC127" s="277"/>
      <c r="KD127" s="272"/>
      <c r="KE127" s="272"/>
      <c r="KF127" s="272"/>
      <c r="KG127" s="278"/>
      <c r="KI127" s="269" t="str">
        <f aca="false">$B127</f>
        <v>World Champion</v>
      </c>
      <c r="KJ127" s="271"/>
      <c r="KK127" s="271"/>
      <c r="KL127" s="272"/>
      <c r="KM127" s="275"/>
      <c r="KN127" s="276"/>
      <c r="KO127" s="273"/>
      <c r="KP127" s="277"/>
      <c r="KQ127" s="272"/>
      <c r="KR127" s="272"/>
      <c r="KS127" s="272"/>
      <c r="KT127" s="278"/>
      <c r="KV127" s="269" t="str">
        <f aca="false">$B127</f>
        <v>World Champion</v>
      </c>
      <c r="KW127" s="271"/>
      <c r="KX127" s="271"/>
      <c r="KY127" s="272"/>
      <c r="KZ127" s="275"/>
      <c r="LA127" s="276"/>
      <c r="LB127" s="273"/>
      <c r="LC127" s="277"/>
      <c r="LD127" s="272"/>
      <c r="LE127" s="272"/>
      <c r="LF127" s="272"/>
      <c r="LG127" s="278"/>
      <c r="LI127" s="269" t="str">
        <f aca="false">$B127</f>
        <v>World Champion</v>
      </c>
      <c r="LJ127" s="271"/>
      <c r="LK127" s="271"/>
      <c r="LL127" s="272"/>
      <c r="LM127" s="275"/>
      <c r="LN127" s="276"/>
      <c r="LO127" s="273"/>
      <c r="LP127" s="277"/>
      <c r="LQ127" s="272"/>
      <c r="LR127" s="272"/>
      <c r="LS127" s="272"/>
      <c r="LT127" s="278"/>
      <c r="LV127" s="269" t="str">
        <f aca="false">$B127</f>
        <v>World Champion</v>
      </c>
      <c r="LW127" s="271"/>
      <c r="LX127" s="271"/>
      <c r="LY127" s="272"/>
      <c r="LZ127" s="275"/>
      <c r="MA127" s="276"/>
      <c r="MB127" s="273"/>
      <c r="MC127" s="277"/>
      <c r="MD127" s="272"/>
      <c r="ME127" s="272"/>
      <c r="MF127" s="272"/>
      <c r="MG127" s="278"/>
    </row>
    <row r="128" customFormat="false" ht="15.75" hidden="false" customHeight="false" outlineLevel="0" collapsed="false">
      <c r="B128" s="326"/>
      <c r="C128" s="325"/>
      <c r="D128" s="326"/>
      <c r="E128" s="327"/>
      <c r="F128" s="328"/>
      <c r="G128" s="328"/>
      <c r="I128" s="329"/>
      <c r="J128" s="330" t="str">
        <f aca="false">IF(I128="","",VLOOKUP(I128,Language!$D$5:$E$100,2,0))</f>
        <v/>
      </c>
      <c r="K128" s="331"/>
      <c r="L128" s="332"/>
      <c r="M128" s="333"/>
      <c r="N128" s="334"/>
      <c r="O128" s="335" t="str">
        <f aca="false">IF(($F126&lt;&gt;"")*($G126&lt;&gt;"")*(I128&lt;&gt;""),($F126&gt;$G126)*($B126=I128)+($F126&lt;$G126)*($D126=I128),"")</f>
        <v/>
      </c>
      <c r="P128" s="336"/>
      <c r="Q128" s="310"/>
      <c r="R128" s="306"/>
      <c r="S128" s="310"/>
      <c r="T128" s="337"/>
      <c r="V128" s="329"/>
      <c r="W128" s="330" t="str">
        <f aca="false">IF(V128="","",VLOOKUP(V128,Language!$D$5:$E$100,2,0))</f>
        <v/>
      </c>
      <c r="X128" s="331"/>
      <c r="Y128" s="332"/>
      <c r="Z128" s="333"/>
      <c r="AA128" s="334"/>
      <c r="AB128" s="335" t="str">
        <f aca="false">IF(($F126&lt;&gt;"")*($G126&lt;&gt;"")*(V128&lt;&gt;""),($F126&gt;$G126)*($B126=V128)+($F126&lt;$G126)*($D126=V128),"")</f>
        <v/>
      </c>
      <c r="AC128" s="336"/>
      <c r="AD128" s="310"/>
      <c r="AE128" s="306"/>
      <c r="AF128" s="310"/>
      <c r="AG128" s="337"/>
      <c r="AI128" s="329"/>
      <c r="AJ128" s="330" t="str">
        <f aca="false">IF(AI128="","",VLOOKUP(AI128,Language!$D$5:$E$100,2,0))</f>
        <v/>
      </c>
      <c r="AK128" s="331"/>
      <c r="AL128" s="332"/>
      <c r="AM128" s="333"/>
      <c r="AN128" s="334"/>
      <c r="AO128" s="335" t="str">
        <f aca="false">IF(($F126&lt;&gt;"")*($G126&lt;&gt;"")*(AI128&lt;&gt;""),($F126&gt;$G126)*($B126=AI128)+($F126&lt;$G126)*($D126=AI128),"")</f>
        <v/>
      </c>
      <c r="AP128" s="336"/>
      <c r="AQ128" s="310"/>
      <c r="AR128" s="306"/>
      <c r="AS128" s="310"/>
      <c r="AT128" s="337"/>
      <c r="AV128" s="329"/>
      <c r="AW128" s="330" t="str">
        <f aca="false">IF(AV128="","",VLOOKUP(AV128,Language!$D$5:$E$100,2,0))</f>
        <v/>
      </c>
      <c r="AX128" s="331"/>
      <c r="AY128" s="332"/>
      <c r="AZ128" s="333"/>
      <c r="BA128" s="334"/>
      <c r="BB128" s="335" t="str">
        <f aca="false">IF(($F126&lt;&gt;"")*($G126&lt;&gt;"")*(AV128&lt;&gt;""),($F126&gt;$G126)*($B126=AV128)+($F126&lt;$G126)*($D126=AV128),"")</f>
        <v/>
      </c>
      <c r="BC128" s="336"/>
      <c r="BD128" s="310"/>
      <c r="BE128" s="306"/>
      <c r="BF128" s="310"/>
      <c r="BG128" s="337"/>
      <c r="BI128" s="329"/>
      <c r="BJ128" s="330" t="str">
        <f aca="false">IF(BI128="","",VLOOKUP(BI128,Language!$D$5:$E$100,2,0))</f>
        <v/>
      </c>
      <c r="BK128" s="331"/>
      <c r="BL128" s="332"/>
      <c r="BM128" s="333"/>
      <c r="BN128" s="334"/>
      <c r="BO128" s="335" t="str">
        <f aca="false">IF(($F126&lt;&gt;"")*($G126&lt;&gt;"")*(BI128&lt;&gt;""),($F126&gt;$G126)*($B126=BI128)+($F126&lt;$G126)*($D126=BI128),"")</f>
        <v/>
      </c>
      <c r="BP128" s="336"/>
      <c r="BQ128" s="310"/>
      <c r="BR128" s="306"/>
      <c r="BS128" s="310"/>
      <c r="BT128" s="337"/>
      <c r="BV128" s="329"/>
      <c r="BW128" s="330" t="str">
        <f aca="false">IF(BV128="","",VLOOKUP(BV128,Language!$D$5:$E$100,2,0))</f>
        <v/>
      </c>
      <c r="BX128" s="331"/>
      <c r="BY128" s="332"/>
      <c r="BZ128" s="333"/>
      <c r="CA128" s="334"/>
      <c r="CB128" s="335" t="str">
        <f aca="false">IF(($F126&lt;&gt;"")*($G126&lt;&gt;"")*(BV128&lt;&gt;""),($F126&gt;$G126)*($B126=BV128)+($F126&lt;$G126)*($D126=BV128),"")</f>
        <v/>
      </c>
      <c r="CC128" s="336"/>
      <c r="CD128" s="310"/>
      <c r="CE128" s="306"/>
      <c r="CF128" s="310"/>
      <c r="CG128" s="337"/>
      <c r="CI128" s="329"/>
      <c r="CJ128" s="330" t="str">
        <f aca="false">IF(CI128="","",VLOOKUP(CI128,Language!$D$5:$E$100,2,0))</f>
        <v/>
      </c>
      <c r="CK128" s="331"/>
      <c r="CL128" s="332"/>
      <c r="CM128" s="333"/>
      <c r="CN128" s="334"/>
      <c r="CO128" s="335" t="str">
        <f aca="false">IF(($F126&lt;&gt;"")*($G126&lt;&gt;"")*(CI128&lt;&gt;""),($F126&gt;$G126)*($B126=CI128)+($F126&lt;$G126)*($D126=CI128),"")</f>
        <v/>
      </c>
      <c r="CP128" s="336"/>
      <c r="CQ128" s="310"/>
      <c r="CR128" s="306"/>
      <c r="CS128" s="310"/>
      <c r="CT128" s="337"/>
      <c r="CV128" s="329"/>
      <c r="CW128" s="330" t="str">
        <f aca="false">IF(CV128="","",VLOOKUP(CV128,Language!$D$5:$E$100,2,0))</f>
        <v/>
      </c>
      <c r="CX128" s="331"/>
      <c r="CY128" s="332"/>
      <c r="CZ128" s="333"/>
      <c r="DA128" s="334"/>
      <c r="DB128" s="335" t="str">
        <f aca="false">IF(($F126&lt;&gt;"")*($G126&lt;&gt;"")*(CV128&lt;&gt;""),($F126&gt;$G126)*($B126=CV128)+($F126&lt;$G126)*($D126=CV128),"")</f>
        <v/>
      </c>
      <c r="DC128" s="336"/>
      <c r="DD128" s="310"/>
      <c r="DE128" s="306"/>
      <c r="DF128" s="310"/>
      <c r="DG128" s="337"/>
      <c r="DI128" s="329"/>
      <c r="DJ128" s="330" t="str">
        <f aca="false">IF(DI128="","",VLOOKUP(DI128,Language!$D$5:$E$100,2,0))</f>
        <v/>
      </c>
      <c r="DK128" s="331"/>
      <c r="DL128" s="332"/>
      <c r="DM128" s="333"/>
      <c r="DN128" s="334"/>
      <c r="DO128" s="335" t="str">
        <f aca="false">IF(($F126&lt;&gt;"")*($G126&lt;&gt;"")*(DI128&lt;&gt;""),($F126&gt;$G126)*($B126=DI128)+($F126&lt;$G126)*($D126=DI128),"")</f>
        <v/>
      </c>
      <c r="DP128" s="336"/>
      <c r="DQ128" s="310"/>
      <c r="DR128" s="306"/>
      <c r="DS128" s="310"/>
      <c r="DT128" s="337"/>
      <c r="DV128" s="329"/>
      <c r="DW128" s="330" t="str">
        <f aca="false">IF(DV128="","",VLOOKUP(DV128,Language!$D$5:$E$100,2,0))</f>
        <v/>
      </c>
      <c r="DX128" s="331"/>
      <c r="DY128" s="332"/>
      <c r="DZ128" s="333"/>
      <c r="EA128" s="334"/>
      <c r="EB128" s="335" t="str">
        <f aca="false">IF(($F126&lt;&gt;"")*($G126&lt;&gt;"")*(DV128&lt;&gt;""),($F126&gt;$G126)*($B126=DV128)+($F126&lt;$G126)*($D126=DV128),"")</f>
        <v/>
      </c>
      <c r="EC128" s="336"/>
      <c r="ED128" s="310"/>
      <c r="EE128" s="306"/>
      <c r="EF128" s="310"/>
      <c r="EG128" s="337"/>
      <c r="EI128" s="329"/>
      <c r="EJ128" s="330" t="str">
        <f aca="false">IF(EI128="","",VLOOKUP(EI128,Language!$D$5:$E$100,2,0))</f>
        <v/>
      </c>
      <c r="EK128" s="331"/>
      <c r="EL128" s="332"/>
      <c r="EM128" s="333"/>
      <c r="EN128" s="334"/>
      <c r="EO128" s="335" t="str">
        <f aca="false">IF(($F126&lt;&gt;"")*($G126&lt;&gt;"")*(EI128&lt;&gt;""),($F126&gt;$G126)*($B126=EI128)+($F126&lt;$G126)*($D126=EI128),"")</f>
        <v/>
      </c>
      <c r="EP128" s="336"/>
      <c r="EQ128" s="310"/>
      <c r="ER128" s="306"/>
      <c r="ES128" s="310"/>
      <c r="ET128" s="337"/>
      <c r="EV128" s="329"/>
      <c r="EW128" s="330" t="str">
        <f aca="false">IF(EV128="","",VLOOKUP(EV128,Language!$D$5:$E$100,2,0))</f>
        <v/>
      </c>
      <c r="EX128" s="331"/>
      <c r="EY128" s="332"/>
      <c r="EZ128" s="333"/>
      <c r="FA128" s="334"/>
      <c r="FB128" s="335" t="str">
        <f aca="false">IF(($F126&lt;&gt;"")*($G126&lt;&gt;"")*(EV128&lt;&gt;""),($F126&gt;$G126)*($B126=EV128)+($F126&lt;$G126)*($D126=EV128),"")</f>
        <v/>
      </c>
      <c r="FC128" s="336"/>
      <c r="FD128" s="310"/>
      <c r="FE128" s="306"/>
      <c r="FF128" s="310"/>
      <c r="FG128" s="337"/>
      <c r="FI128" s="329"/>
      <c r="FJ128" s="330" t="str">
        <f aca="false">IF(FI128="","",VLOOKUP(FI128,Language!$D$5:$E$100,2,0))</f>
        <v/>
      </c>
      <c r="FK128" s="331"/>
      <c r="FL128" s="332"/>
      <c r="FM128" s="333"/>
      <c r="FN128" s="334"/>
      <c r="FO128" s="335" t="str">
        <f aca="false">IF(($F126&lt;&gt;"")*($G126&lt;&gt;"")*(FI128&lt;&gt;""),($F126&gt;$G126)*($B126=FI128)+($F126&lt;$G126)*($D126=FI128),"")</f>
        <v/>
      </c>
      <c r="FP128" s="336"/>
      <c r="FQ128" s="310"/>
      <c r="FR128" s="306"/>
      <c r="FS128" s="310"/>
      <c r="FT128" s="337"/>
      <c r="FV128" s="329"/>
      <c r="FW128" s="330" t="str">
        <f aca="false">IF(FV128="","",VLOOKUP(FV128,Language!$D$5:$E$100,2,0))</f>
        <v/>
      </c>
      <c r="FX128" s="331"/>
      <c r="FY128" s="332"/>
      <c r="FZ128" s="333"/>
      <c r="GA128" s="334"/>
      <c r="GB128" s="335" t="str">
        <f aca="false">IF(($F126&lt;&gt;"")*($G126&lt;&gt;"")*(FV128&lt;&gt;""),($F126&gt;$G126)*($B126=FV128)+($F126&lt;$G126)*($D126=FV128),"")</f>
        <v/>
      </c>
      <c r="GC128" s="336"/>
      <c r="GD128" s="310"/>
      <c r="GE128" s="306"/>
      <c r="GF128" s="310"/>
      <c r="GG128" s="337"/>
      <c r="GI128" s="329"/>
      <c r="GJ128" s="330" t="str">
        <f aca="false">IF(GI128="","",VLOOKUP(GI128,Language!$D$5:$E$100,2,0))</f>
        <v/>
      </c>
      <c r="GK128" s="331"/>
      <c r="GL128" s="332"/>
      <c r="GM128" s="333"/>
      <c r="GN128" s="334"/>
      <c r="GO128" s="335" t="str">
        <f aca="false">IF(($F126&lt;&gt;"")*($G126&lt;&gt;"")*(GI128&lt;&gt;""),($F126&gt;$G126)*($B126=GI128)+($F126&lt;$G126)*($D126=GI128),"")</f>
        <v/>
      </c>
      <c r="GP128" s="336"/>
      <c r="GQ128" s="310"/>
      <c r="GR128" s="306"/>
      <c r="GS128" s="310"/>
      <c r="GT128" s="337"/>
      <c r="GV128" s="329"/>
      <c r="GW128" s="330" t="str">
        <f aca="false">IF(GV128="","",VLOOKUP(GV128,Language!$D$5:$E$100,2,0))</f>
        <v/>
      </c>
      <c r="GX128" s="331"/>
      <c r="GY128" s="332"/>
      <c r="GZ128" s="333"/>
      <c r="HA128" s="334"/>
      <c r="HB128" s="335" t="str">
        <f aca="false">IF(($F126&lt;&gt;"")*($G126&lt;&gt;"")*(GV128&lt;&gt;""),($F126&gt;$G126)*($B126=GV128)+($F126&lt;$G126)*($D126=GV128),"")</f>
        <v/>
      </c>
      <c r="HC128" s="336"/>
      <c r="HD128" s="310"/>
      <c r="HE128" s="306"/>
      <c r="HF128" s="310"/>
      <c r="HG128" s="337"/>
      <c r="HI128" s="329"/>
      <c r="HJ128" s="330" t="str">
        <f aca="false">IF(HI128="","",VLOOKUP(HI128,Language!$D$5:$E$100,2,0))</f>
        <v/>
      </c>
      <c r="HK128" s="331"/>
      <c r="HL128" s="332"/>
      <c r="HM128" s="333"/>
      <c r="HN128" s="334"/>
      <c r="HO128" s="335" t="str">
        <f aca="false">IF(($F126&lt;&gt;"")*($G126&lt;&gt;"")*(HI128&lt;&gt;""),($F126&gt;$G126)*($B126=HI128)+($F126&lt;$G126)*($D126=HI128),"")</f>
        <v/>
      </c>
      <c r="HP128" s="336"/>
      <c r="HQ128" s="310"/>
      <c r="HR128" s="306"/>
      <c r="HS128" s="310"/>
      <c r="HT128" s="337"/>
      <c r="HV128" s="329"/>
      <c r="HW128" s="330" t="str">
        <f aca="false">IF(HV128="","",VLOOKUP(HV128,Language!$D$5:$E$100,2,0))</f>
        <v/>
      </c>
      <c r="HX128" s="331"/>
      <c r="HY128" s="332"/>
      <c r="HZ128" s="333"/>
      <c r="IA128" s="334"/>
      <c r="IB128" s="335" t="str">
        <f aca="false">IF(($F126&lt;&gt;"")*($G126&lt;&gt;"")*(HV128&lt;&gt;""),($F126&gt;$G126)*($B126=HV128)+($F126&lt;$G126)*($D126=HV128),"")</f>
        <v/>
      </c>
      <c r="IC128" s="336"/>
      <c r="ID128" s="310"/>
      <c r="IE128" s="306"/>
      <c r="IF128" s="310"/>
      <c r="IG128" s="337"/>
      <c r="II128" s="329"/>
      <c r="IJ128" s="330" t="str">
        <f aca="false">IF(II128="","",VLOOKUP(II128,Language!$D$5:$E$100,2,0))</f>
        <v/>
      </c>
      <c r="IK128" s="331"/>
      <c r="IL128" s="332"/>
      <c r="IM128" s="333"/>
      <c r="IN128" s="334"/>
      <c r="IO128" s="335" t="str">
        <f aca="false">IF(($F126&lt;&gt;"")*($G126&lt;&gt;"")*(II128&lt;&gt;""),($F126&gt;$G126)*($B126=II128)+($F126&lt;$G126)*($D126=II128),"")</f>
        <v/>
      </c>
      <c r="IP128" s="336"/>
      <c r="IQ128" s="310"/>
      <c r="IR128" s="306"/>
      <c r="IS128" s="310"/>
      <c r="IT128" s="337"/>
      <c r="IV128" s="329"/>
      <c r="IW128" s="330" t="str">
        <f aca="false">IF(IV128="","",VLOOKUP(IV128,Language!$D$5:$E$100,2,0))</f>
        <v/>
      </c>
      <c r="IX128" s="331"/>
      <c r="IY128" s="332"/>
      <c r="IZ128" s="333"/>
      <c r="JA128" s="334"/>
      <c r="JB128" s="335" t="str">
        <f aca="false">IF(($F126&lt;&gt;"")*($G126&lt;&gt;"")*(IV128&lt;&gt;""),($F126&gt;$G126)*($B126=IV128)+($F126&lt;$G126)*($D126=IV128),"")</f>
        <v/>
      </c>
      <c r="JC128" s="336"/>
      <c r="JD128" s="310"/>
      <c r="JE128" s="306"/>
      <c r="JF128" s="310"/>
      <c r="JG128" s="337"/>
      <c r="JI128" s="329"/>
      <c r="JJ128" s="330" t="str">
        <f aca="false">IF(JI128="","",VLOOKUP(JI128,Language!$D$5:$E$100,2,0))</f>
        <v/>
      </c>
      <c r="JK128" s="331"/>
      <c r="JL128" s="332"/>
      <c r="JM128" s="333"/>
      <c r="JN128" s="334"/>
      <c r="JO128" s="335" t="str">
        <f aca="false">IF(($F126&lt;&gt;"")*($G126&lt;&gt;"")*(JI128&lt;&gt;""),($F126&gt;$G126)*($B126=JI128)+($F126&lt;$G126)*($D126=JI128),"")</f>
        <v/>
      </c>
      <c r="JP128" s="336"/>
      <c r="JQ128" s="310"/>
      <c r="JR128" s="306"/>
      <c r="JS128" s="310"/>
      <c r="JT128" s="337"/>
      <c r="JV128" s="329"/>
      <c r="JW128" s="330" t="str">
        <f aca="false">IF(JV128="","",VLOOKUP(JV128,Language!$D$5:$E$100,2,0))</f>
        <v/>
      </c>
      <c r="JX128" s="331"/>
      <c r="JY128" s="332"/>
      <c r="JZ128" s="333"/>
      <c r="KA128" s="334"/>
      <c r="KB128" s="335" t="str">
        <f aca="false">IF(($F126&lt;&gt;"")*($G126&lt;&gt;"")*(JV128&lt;&gt;""),($F126&gt;$G126)*($B126=JV128)+($F126&lt;$G126)*($D126=JV128),"")</f>
        <v/>
      </c>
      <c r="KC128" s="336"/>
      <c r="KD128" s="310"/>
      <c r="KE128" s="306"/>
      <c r="KF128" s="310"/>
      <c r="KG128" s="337"/>
      <c r="KI128" s="329"/>
      <c r="KJ128" s="330" t="str">
        <f aca="false">IF(KI128="","",VLOOKUP(KI128,Language!$D$5:$E$100,2,0))</f>
        <v/>
      </c>
      <c r="KK128" s="331"/>
      <c r="KL128" s="332"/>
      <c r="KM128" s="333"/>
      <c r="KN128" s="334"/>
      <c r="KO128" s="335" t="str">
        <f aca="false">IF(($F126&lt;&gt;"")*($G126&lt;&gt;"")*(KI128&lt;&gt;""),($F126&gt;$G126)*($B126=KI128)+($F126&lt;$G126)*($D126=KI128),"")</f>
        <v/>
      </c>
      <c r="KP128" s="336"/>
      <c r="KQ128" s="310"/>
      <c r="KR128" s="306"/>
      <c r="KS128" s="310"/>
      <c r="KT128" s="337"/>
      <c r="KV128" s="329"/>
      <c r="KW128" s="330" t="str">
        <f aca="false">IF(KV128="","",VLOOKUP(KV128,Language!$D$5:$E$100,2,0))</f>
        <v/>
      </c>
      <c r="KX128" s="331"/>
      <c r="KY128" s="332"/>
      <c r="KZ128" s="333"/>
      <c r="LA128" s="334"/>
      <c r="LB128" s="335" t="str">
        <f aca="false">IF(($F126&lt;&gt;"")*($G126&lt;&gt;"")*(KV128&lt;&gt;""),($F126&gt;$G126)*($B126=KV128)+($F126&lt;$G126)*($D126=KV128),"")</f>
        <v/>
      </c>
      <c r="LC128" s="336"/>
      <c r="LD128" s="310"/>
      <c r="LE128" s="306"/>
      <c r="LF128" s="310"/>
      <c r="LG128" s="337"/>
      <c r="LI128" s="329"/>
      <c r="LJ128" s="330" t="str">
        <f aca="false">IF(LI128="","",VLOOKUP(LI128,Language!$D$5:$E$100,2,0))</f>
        <v/>
      </c>
      <c r="LK128" s="331"/>
      <c r="LL128" s="332"/>
      <c r="LM128" s="333"/>
      <c r="LN128" s="334"/>
      <c r="LO128" s="335" t="str">
        <f aca="false">IF(($F126&lt;&gt;"")*($G126&lt;&gt;"")*(LI128&lt;&gt;""),($F126&gt;$G126)*($B126=LI128)+($F126&lt;$G126)*($D126=LI128),"")</f>
        <v/>
      </c>
      <c r="LP128" s="336"/>
      <c r="LQ128" s="310"/>
      <c r="LR128" s="306"/>
      <c r="LS128" s="310"/>
      <c r="LT128" s="337"/>
      <c r="LV128" s="329"/>
      <c r="LW128" s="330" t="str">
        <f aca="false">IF(LV128="","",VLOOKUP(LV128,Language!$D$5:$E$100,2,0))</f>
        <v/>
      </c>
      <c r="LX128" s="331"/>
      <c r="LY128" s="332"/>
      <c r="LZ128" s="333"/>
      <c r="MA128" s="334"/>
      <c r="MB128" s="335" t="str">
        <f aca="false">IF(($F126&lt;&gt;"")*($G126&lt;&gt;"")*(LV128&lt;&gt;""),($F126&gt;$G126)*($B126=LV128)+($F126&lt;$G126)*($D126=LV128),"")</f>
        <v/>
      </c>
      <c r="MC128" s="336"/>
      <c r="MD128" s="310"/>
      <c r="ME128" s="306"/>
      <c r="MF128" s="310"/>
      <c r="MG128" s="337"/>
    </row>
    <row r="129" customFormat="false" ht="40.5" hidden="false" customHeight="true" outlineLevel="0" collapsed="false">
      <c r="L129" s="338"/>
      <c r="M129" s="339"/>
      <c r="N129" s="339"/>
      <c r="O129" s="266" t="str">
        <f aca="false">Language!$E$219</f>
        <v>Final</v>
      </c>
      <c r="P129" s="266" t="str">
        <f aca="false">Language!$E$210</f>
        <v>W/D/L</v>
      </c>
      <c r="Q129" s="266" t="str">
        <f aca="false">Language!$E$211</f>
        <v>GD</v>
      </c>
      <c r="R129" s="266" t="str">
        <f aca="false">Language!$E$212</f>
        <v>exact</v>
      </c>
      <c r="S129" s="266" t="str">
        <f aca="false">Language!$E$224</f>
        <v>many g.</v>
      </c>
      <c r="T129" s="267" t="str">
        <f aca="false">Language!$E$213</f>
        <v>teams</v>
      </c>
      <c r="Y129" s="338"/>
      <c r="Z129" s="339"/>
      <c r="AA129" s="339"/>
      <c r="AB129" s="266" t="str">
        <f aca="false">Language!$E$219</f>
        <v>Final</v>
      </c>
      <c r="AC129" s="266" t="str">
        <f aca="false">Language!$E$210</f>
        <v>W/D/L</v>
      </c>
      <c r="AD129" s="266" t="str">
        <f aca="false">Language!$E$211</f>
        <v>GD</v>
      </c>
      <c r="AE129" s="266" t="str">
        <f aca="false">Language!$E$212</f>
        <v>exact</v>
      </c>
      <c r="AF129" s="266" t="str">
        <f aca="false">Language!$E$224</f>
        <v>many g.</v>
      </c>
      <c r="AG129" s="267" t="str">
        <f aca="false">Language!$E$213</f>
        <v>teams</v>
      </c>
      <c r="AL129" s="338"/>
      <c r="AM129" s="339"/>
      <c r="AN129" s="339"/>
      <c r="AO129" s="266" t="str">
        <f aca="false">Language!$E$219</f>
        <v>Final</v>
      </c>
      <c r="AP129" s="266" t="str">
        <f aca="false">Language!$E$210</f>
        <v>W/D/L</v>
      </c>
      <c r="AQ129" s="266" t="str">
        <f aca="false">Language!$E$211</f>
        <v>GD</v>
      </c>
      <c r="AR129" s="266" t="str">
        <f aca="false">Language!$E$212</f>
        <v>exact</v>
      </c>
      <c r="AS129" s="266" t="str">
        <f aca="false">Language!$E$224</f>
        <v>many g.</v>
      </c>
      <c r="AT129" s="267" t="str">
        <f aca="false">Language!$E$213</f>
        <v>teams</v>
      </c>
      <c r="AY129" s="338"/>
      <c r="AZ129" s="339"/>
      <c r="BA129" s="339"/>
      <c r="BB129" s="266" t="str">
        <f aca="false">Language!$E$219</f>
        <v>Final</v>
      </c>
      <c r="BC129" s="266" t="str">
        <f aca="false">Language!$E$210</f>
        <v>W/D/L</v>
      </c>
      <c r="BD129" s="266" t="str">
        <f aca="false">Language!$E$211</f>
        <v>GD</v>
      </c>
      <c r="BE129" s="266" t="str">
        <f aca="false">Language!$E$212</f>
        <v>exact</v>
      </c>
      <c r="BF129" s="266" t="str">
        <f aca="false">Language!$E$224</f>
        <v>many g.</v>
      </c>
      <c r="BG129" s="267" t="str">
        <f aca="false">Language!$E$213</f>
        <v>teams</v>
      </c>
      <c r="BL129" s="338"/>
      <c r="BM129" s="339"/>
      <c r="BN129" s="339"/>
      <c r="BO129" s="266" t="str">
        <f aca="false">Language!$E$219</f>
        <v>Final</v>
      </c>
      <c r="BP129" s="266" t="str">
        <f aca="false">Language!$E$210</f>
        <v>W/D/L</v>
      </c>
      <c r="BQ129" s="266" t="str">
        <f aca="false">Language!$E$211</f>
        <v>GD</v>
      </c>
      <c r="BR129" s="266" t="str">
        <f aca="false">Language!$E$212</f>
        <v>exact</v>
      </c>
      <c r="BS129" s="266" t="str">
        <f aca="false">Language!$E$224</f>
        <v>many g.</v>
      </c>
      <c r="BT129" s="267" t="str">
        <f aca="false">Language!$E$213</f>
        <v>teams</v>
      </c>
      <c r="BY129" s="338"/>
      <c r="BZ129" s="339"/>
      <c r="CA129" s="339"/>
      <c r="CB129" s="266" t="str">
        <f aca="false">Language!$E$219</f>
        <v>Final</v>
      </c>
      <c r="CC129" s="266" t="str">
        <f aca="false">Language!$E$210</f>
        <v>W/D/L</v>
      </c>
      <c r="CD129" s="266" t="str">
        <f aca="false">Language!$E$211</f>
        <v>GD</v>
      </c>
      <c r="CE129" s="266" t="str">
        <f aca="false">Language!$E$212</f>
        <v>exact</v>
      </c>
      <c r="CF129" s="266" t="str">
        <f aca="false">Language!$E$224</f>
        <v>many g.</v>
      </c>
      <c r="CG129" s="267" t="str">
        <f aca="false">Language!$E$213</f>
        <v>teams</v>
      </c>
      <c r="CL129" s="338"/>
      <c r="CM129" s="339"/>
      <c r="CN129" s="339"/>
      <c r="CO129" s="266" t="str">
        <f aca="false">Language!$E$219</f>
        <v>Final</v>
      </c>
      <c r="CP129" s="266" t="str">
        <f aca="false">Language!$E$210</f>
        <v>W/D/L</v>
      </c>
      <c r="CQ129" s="266" t="str">
        <f aca="false">Language!$E$211</f>
        <v>GD</v>
      </c>
      <c r="CR129" s="266" t="str">
        <f aca="false">Language!$E$212</f>
        <v>exact</v>
      </c>
      <c r="CS129" s="266" t="str">
        <f aca="false">Language!$E$224</f>
        <v>many g.</v>
      </c>
      <c r="CT129" s="267" t="str">
        <f aca="false">Language!$E$213</f>
        <v>teams</v>
      </c>
      <c r="CY129" s="338"/>
      <c r="CZ129" s="339"/>
      <c r="DA129" s="339"/>
      <c r="DB129" s="266" t="str">
        <f aca="false">Language!$E$219</f>
        <v>Final</v>
      </c>
      <c r="DC129" s="266" t="str">
        <f aca="false">Language!$E$210</f>
        <v>W/D/L</v>
      </c>
      <c r="DD129" s="266" t="str">
        <f aca="false">Language!$E$211</f>
        <v>GD</v>
      </c>
      <c r="DE129" s="266" t="str">
        <f aca="false">Language!$E$212</f>
        <v>exact</v>
      </c>
      <c r="DF129" s="266" t="str">
        <f aca="false">Language!$E$224</f>
        <v>many g.</v>
      </c>
      <c r="DG129" s="267" t="str">
        <f aca="false">Language!$E$213</f>
        <v>teams</v>
      </c>
      <c r="DL129" s="338"/>
      <c r="DM129" s="339"/>
      <c r="DN129" s="339"/>
      <c r="DO129" s="266" t="str">
        <f aca="false">Language!$E$219</f>
        <v>Final</v>
      </c>
      <c r="DP129" s="266" t="str">
        <f aca="false">Language!$E$210</f>
        <v>W/D/L</v>
      </c>
      <c r="DQ129" s="266" t="str">
        <f aca="false">Language!$E$211</f>
        <v>GD</v>
      </c>
      <c r="DR129" s="266" t="str">
        <f aca="false">Language!$E$212</f>
        <v>exact</v>
      </c>
      <c r="DS129" s="266" t="str">
        <f aca="false">Language!$E$224</f>
        <v>many g.</v>
      </c>
      <c r="DT129" s="267" t="str">
        <f aca="false">Language!$E$213</f>
        <v>teams</v>
      </c>
      <c r="DY129" s="338"/>
      <c r="DZ129" s="339"/>
      <c r="EA129" s="339"/>
      <c r="EB129" s="266" t="str">
        <f aca="false">Language!$E$219</f>
        <v>Final</v>
      </c>
      <c r="EC129" s="266" t="str">
        <f aca="false">Language!$E$210</f>
        <v>W/D/L</v>
      </c>
      <c r="ED129" s="266" t="str">
        <f aca="false">Language!$E$211</f>
        <v>GD</v>
      </c>
      <c r="EE129" s="266" t="str">
        <f aca="false">Language!$E$212</f>
        <v>exact</v>
      </c>
      <c r="EF129" s="266" t="str">
        <f aca="false">Language!$E$224</f>
        <v>many g.</v>
      </c>
      <c r="EG129" s="267" t="str">
        <f aca="false">Language!$E$213</f>
        <v>teams</v>
      </c>
      <c r="EL129" s="338"/>
      <c r="EM129" s="339"/>
      <c r="EN129" s="339"/>
      <c r="EO129" s="266" t="str">
        <f aca="false">Language!$E$219</f>
        <v>Final</v>
      </c>
      <c r="EP129" s="266" t="str">
        <f aca="false">Language!$E$210</f>
        <v>W/D/L</v>
      </c>
      <c r="EQ129" s="266" t="str">
        <f aca="false">Language!$E$211</f>
        <v>GD</v>
      </c>
      <c r="ER129" s="266" t="str">
        <f aca="false">Language!$E$212</f>
        <v>exact</v>
      </c>
      <c r="ES129" s="266" t="str">
        <f aca="false">Language!$E$224</f>
        <v>many g.</v>
      </c>
      <c r="ET129" s="267" t="str">
        <f aca="false">Language!$E$213</f>
        <v>teams</v>
      </c>
      <c r="EY129" s="338"/>
      <c r="EZ129" s="339"/>
      <c r="FA129" s="339"/>
      <c r="FB129" s="266" t="str">
        <f aca="false">Language!$E$219</f>
        <v>Final</v>
      </c>
      <c r="FC129" s="266" t="str">
        <f aca="false">Language!$E$210</f>
        <v>W/D/L</v>
      </c>
      <c r="FD129" s="266" t="str">
        <f aca="false">Language!$E$211</f>
        <v>GD</v>
      </c>
      <c r="FE129" s="266" t="str">
        <f aca="false">Language!$E$212</f>
        <v>exact</v>
      </c>
      <c r="FF129" s="266" t="str">
        <f aca="false">Language!$E$224</f>
        <v>many g.</v>
      </c>
      <c r="FG129" s="267" t="str">
        <f aca="false">Language!$E$213</f>
        <v>teams</v>
      </c>
      <c r="FL129" s="338"/>
      <c r="FM129" s="339"/>
      <c r="FN129" s="339"/>
      <c r="FO129" s="266" t="str">
        <f aca="false">Language!$E$219</f>
        <v>Final</v>
      </c>
      <c r="FP129" s="266" t="str">
        <f aca="false">Language!$E$210</f>
        <v>W/D/L</v>
      </c>
      <c r="FQ129" s="266" t="str">
        <f aca="false">Language!$E$211</f>
        <v>GD</v>
      </c>
      <c r="FR129" s="266" t="str">
        <f aca="false">Language!$E$212</f>
        <v>exact</v>
      </c>
      <c r="FS129" s="266" t="str">
        <f aca="false">Language!$E$224</f>
        <v>many g.</v>
      </c>
      <c r="FT129" s="267" t="str">
        <f aca="false">Language!$E$213</f>
        <v>teams</v>
      </c>
      <c r="FY129" s="338"/>
      <c r="FZ129" s="339"/>
      <c r="GA129" s="339"/>
      <c r="GB129" s="266" t="str">
        <f aca="false">Language!$E$219</f>
        <v>Final</v>
      </c>
      <c r="GC129" s="266" t="str">
        <f aca="false">Language!$E$210</f>
        <v>W/D/L</v>
      </c>
      <c r="GD129" s="266" t="str">
        <f aca="false">Language!$E$211</f>
        <v>GD</v>
      </c>
      <c r="GE129" s="266" t="str">
        <f aca="false">Language!$E$212</f>
        <v>exact</v>
      </c>
      <c r="GF129" s="266" t="str">
        <f aca="false">Language!$E$224</f>
        <v>many g.</v>
      </c>
      <c r="GG129" s="267" t="str">
        <f aca="false">Language!$E$213</f>
        <v>teams</v>
      </c>
      <c r="GL129" s="338"/>
      <c r="GM129" s="339"/>
      <c r="GN129" s="339"/>
      <c r="GO129" s="266" t="str">
        <f aca="false">Language!$E$219</f>
        <v>Final</v>
      </c>
      <c r="GP129" s="266" t="str">
        <f aca="false">Language!$E$210</f>
        <v>W/D/L</v>
      </c>
      <c r="GQ129" s="266" t="str">
        <f aca="false">Language!$E$211</f>
        <v>GD</v>
      </c>
      <c r="GR129" s="266" t="str">
        <f aca="false">Language!$E$212</f>
        <v>exact</v>
      </c>
      <c r="GS129" s="266" t="str">
        <f aca="false">Language!$E$224</f>
        <v>many g.</v>
      </c>
      <c r="GT129" s="267" t="str">
        <f aca="false">Language!$E$213</f>
        <v>teams</v>
      </c>
      <c r="GY129" s="338"/>
      <c r="GZ129" s="339"/>
      <c r="HA129" s="339"/>
      <c r="HB129" s="266" t="str">
        <f aca="false">Language!$E$219</f>
        <v>Final</v>
      </c>
      <c r="HC129" s="266" t="str">
        <f aca="false">Language!$E$210</f>
        <v>W/D/L</v>
      </c>
      <c r="HD129" s="266" t="str">
        <f aca="false">Language!$E$211</f>
        <v>GD</v>
      </c>
      <c r="HE129" s="266" t="str">
        <f aca="false">Language!$E$212</f>
        <v>exact</v>
      </c>
      <c r="HF129" s="266" t="str">
        <f aca="false">Language!$E$224</f>
        <v>many g.</v>
      </c>
      <c r="HG129" s="267" t="str">
        <f aca="false">Language!$E$213</f>
        <v>teams</v>
      </c>
      <c r="HL129" s="338"/>
      <c r="HM129" s="339"/>
      <c r="HN129" s="339"/>
      <c r="HO129" s="266" t="str">
        <f aca="false">Language!$E$219</f>
        <v>Final</v>
      </c>
      <c r="HP129" s="266" t="str">
        <f aca="false">Language!$E$210</f>
        <v>W/D/L</v>
      </c>
      <c r="HQ129" s="266" t="str">
        <f aca="false">Language!$E$211</f>
        <v>GD</v>
      </c>
      <c r="HR129" s="266" t="str">
        <f aca="false">Language!$E$212</f>
        <v>exact</v>
      </c>
      <c r="HS129" s="266" t="str">
        <f aca="false">Language!$E$224</f>
        <v>many g.</v>
      </c>
      <c r="HT129" s="267" t="str">
        <f aca="false">Language!$E$213</f>
        <v>teams</v>
      </c>
      <c r="HY129" s="338"/>
      <c r="HZ129" s="339"/>
      <c r="IA129" s="339"/>
      <c r="IB129" s="266" t="str">
        <f aca="false">Language!$E$219</f>
        <v>Final</v>
      </c>
      <c r="IC129" s="266" t="str">
        <f aca="false">Language!$E$210</f>
        <v>W/D/L</v>
      </c>
      <c r="ID129" s="266" t="str">
        <f aca="false">Language!$E$211</f>
        <v>GD</v>
      </c>
      <c r="IE129" s="266" t="str">
        <f aca="false">Language!$E$212</f>
        <v>exact</v>
      </c>
      <c r="IF129" s="266" t="str">
        <f aca="false">Language!$E$224</f>
        <v>many g.</v>
      </c>
      <c r="IG129" s="267" t="str">
        <f aca="false">Language!$E$213</f>
        <v>teams</v>
      </c>
      <c r="IL129" s="338"/>
      <c r="IM129" s="339"/>
      <c r="IN129" s="339"/>
      <c r="IO129" s="266" t="str">
        <f aca="false">Language!$E$219</f>
        <v>Final</v>
      </c>
      <c r="IP129" s="266" t="str">
        <f aca="false">Language!$E$210</f>
        <v>W/D/L</v>
      </c>
      <c r="IQ129" s="266" t="str">
        <f aca="false">Language!$E$211</f>
        <v>GD</v>
      </c>
      <c r="IR129" s="266" t="str">
        <f aca="false">Language!$E$212</f>
        <v>exact</v>
      </c>
      <c r="IS129" s="266" t="str">
        <f aca="false">Language!$E$224</f>
        <v>many g.</v>
      </c>
      <c r="IT129" s="267" t="str">
        <f aca="false">Language!$E$213</f>
        <v>teams</v>
      </c>
      <c r="IY129" s="338"/>
      <c r="IZ129" s="339"/>
      <c r="JA129" s="339"/>
      <c r="JB129" s="266" t="str">
        <f aca="false">Language!$E$219</f>
        <v>Final</v>
      </c>
      <c r="JC129" s="266" t="str">
        <f aca="false">Language!$E$210</f>
        <v>W/D/L</v>
      </c>
      <c r="JD129" s="266" t="str">
        <f aca="false">Language!$E$211</f>
        <v>GD</v>
      </c>
      <c r="JE129" s="266" t="str">
        <f aca="false">Language!$E$212</f>
        <v>exact</v>
      </c>
      <c r="JF129" s="266" t="str">
        <f aca="false">Language!$E$224</f>
        <v>many g.</v>
      </c>
      <c r="JG129" s="267" t="str">
        <f aca="false">Language!$E$213</f>
        <v>teams</v>
      </c>
      <c r="JL129" s="338"/>
      <c r="JM129" s="339"/>
      <c r="JN129" s="339"/>
      <c r="JO129" s="266" t="str">
        <f aca="false">Language!$E$219</f>
        <v>Final</v>
      </c>
      <c r="JP129" s="266" t="str">
        <f aca="false">Language!$E$210</f>
        <v>W/D/L</v>
      </c>
      <c r="JQ129" s="266" t="str">
        <f aca="false">Language!$E$211</f>
        <v>GD</v>
      </c>
      <c r="JR129" s="266" t="str">
        <f aca="false">Language!$E$212</f>
        <v>exact</v>
      </c>
      <c r="JS129" s="266" t="str">
        <f aca="false">Language!$E$224</f>
        <v>many g.</v>
      </c>
      <c r="JT129" s="267" t="str">
        <f aca="false">Language!$E$213</f>
        <v>teams</v>
      </c>
      <c r="JY129" s="338"/>
      <c r="JZ129" s="339"/>
      <c r="KA129" s="339"/>
      <c r="KB129" s="266" t="str">
        <f aca="false">Language!$E$219</f>
        <v>Final</v>
      </c>
      <c r="KC129" s="266" t="str">
        <f aca="false">Language!$E$210</f>
        <v>W/D/L</v>
      </c>
      <c r="KD129" s="266" t="str">
        <f aca="false">Language!$E$211</f>
        <v>GD</v>
      </c>
      <c r="KE129" s="266" t="str">
        <f aca="false">Language!$E$212</f>
        <v>exact</v>
      </c>
      <c r="KF129" s="266" t="str">
        <f aca="false">Language!$E$224</f>
        <v>many g.</v>
      </c>
      <c r="KG129" s="267" t="str">
        <f aca="false">Language!$E$213</f>
        <v>teams</v>
      </c>
      <c r="KL129" s="338"/>
      <c r="KM129" s="339"/>
      <c r="KN129" s="339"/>
      <c r="KO129" s="266" t="str">
        <f aca="false">Language!$E$219</f>
        <v>Final</v>
      </c>
      <c r="KP129" s="266" t="str">
        <f aca="false">Language!$E$210</f>
        <v>W/D/L</v>
      </c>
      <c r="KQ129" s="266" t="str">
        <f aca="false">Language!$E$211</f>
        <v>GD</v>
      </c>
      <c r="KR129" s="266" t="str">
        <f aca="false">Language!$E$212</f>
        <v>exact</v>
      </c>
      <c r="KS129" s="266" t="str">
        <f aca="false">Language!$E$224</f>
        <v>many g.</v>
      </c>
      <c r="KT129" s="267" t="str">
        <f aca="false">Language!$E$213</f>
        <v>teams</v>
      </c>
      <c r="KY129" s="338"/>
      <c r="KZ129" s="339"/>
      <c r="LA129" s="339"/>
      <c r="LB129" s="266" t="str">
        <f aca="false">Language!$E$219</f>
        <v>Final</v>
      </c>
      <c r="LC129" s="266" t="str">
        <f aca="false">Language!$E$210</f>
        <v>W/D/L</v>
      </c>
      <c r="LD129" s="266" t="str">
        <f aca="false">Language!$E$211</f>
        <v>GD</v>
      </c>
      <c r="LE129" s="266" t="str">
        <f aca="false">Language!$E$212</f>
        <v>exact</v>
      </c>
      <c r="LF129" s="266" t="str">
        <f aca="false">Language!$E$224</f>
        <v>many g.</v>
      </c>
      <c r="LG129" s="267" t="str">
        <f aca="false">Language!$E$213</f>
        <v>teams</v>
      </c>
      <c r="LL129" s="338"/>
      <c r="LM129" s="339"/>
      <c r="LN129" s="339"/>
      <c r="LO129" s="266" t="str">
        <f aca="false">Language!$E$219</f>
        <v>Final</v>
      </c>
      <c r="LP129" s="266" t="str">
        <f aca="false">Language!$E$210</f>
        <v>W/D/L</v>
      </c>
      <c r="LQ129" s="266" t="str">
        <f aca="false">Language!$E$211</f>
        <v>GD</v>
      </c>
      <c r="LR129" s="266" t="str">
        <f aca="false">Language!$E$212</f>
        <v>exact</v>
      </c>
      <c r="LS129" s="266" t="str">
        <f aca="false">Language!$E$224</f>
        <v>many g.</v>
      </c>
      <c r="LT129" s="267" t="str">
        <f aca="false">Language!$E$213</f>
        <v>teams</v>
      </c>
      <c r="LY129" s="338"/>
      <c r="LZ129" s="339"/>
      <c r="MA129" s="339"/>
      <c r="MB129" s="266" t="str">
        <f aca="false">Language!$E$219</f>
        <v>Final</v>
      </c>
      <c r="MC129" s="266" t="str">
        <f aca="false">Language!$E$210</f>
        <v>W/D/L</v>
      </c>
      <c r="MD129" s="266" t="str">
        <f aca="false">Language!$E$211</f>
        <v>GD</v>
      </c>
      <c r="ME129" s="266" t="str">
        <f aca="false">Language!$E$212</f>
        <v>exact</v>
      </c>
      <c r="MF129" s="266" t="str">
        <f aca="false">Language!$E$224</f>
        <v>many g.</v>
      </c>
      <c r="MG129" s="267" t="str">
        <f aca="false">Language!$E$213</f>
        <v>teams</v>
      </c>
    </row>
    <row r="130" customFormat="false" ht="15.75" hidden="false" customHeight="false" outlineLevel="0" collapsed="false">
      <c r="L130" s="340" t="str">
        <f aca="false">Language!$E$245</f>
        <v>Number:</v>
      </c>
      <c r="M130" s="340"/>
      <c r="N130" s="340"/>
      <c r="O130" s="281" t="n">
        <f aca="false">SUM(O126:O128)</f>
        <v>0</v>
      </c>
      <c r="P130" s="281" t="n">
        <f aca="false">SUM(P6:P88)</f>
        <v>0</v>
      </c>
      <c r="Q130" s="281" t="n">
        <f aca="false">SUM(Q6:Q88)</f>
        <v>0</v>
      </c>
      <c r="R130" s="281" t="n">
        <f aca="false">SUM(R6:R88)</f>
        <v>0</v>
      </c>
      <c r="S130" s="281" t="n">
        <f aca="false">SUM(S6:S88)</f>
        <v>0</v>
      </c>
      <c r="T130" s="341" t="n">
        <f aca="false">SUM(T90:T124)</f>
        <v>0</v>
      </c>
      <c r="Y130" s="340" t="str">
        <f aca="false">Language!$E$245</f>
        <v>Number:</v>
      </c>
      <c r="Z130" s="340"/>
      <c r="AA130" s="340"/>
      <c r="AB130" s="281" t="n">
        <f aca="false">SUM(AB126:AB128)</f>
        <v>0</v>
      </c>
      <c r="AC130" s="281" t="n">
        <f aca="false">SUM(AC6:AC88)</f>
        <v>0</v>
      </c>
      <c r="AD130" s="281" t="n">
        <f aca="false">SUM(AD6:AD88)</f>
        <v>0</v>
      </c>
      <c r="AE130" s="281" t="n">
        <f aca="false">SUM(AE6:AE88)</f>
        <v>0</v>
      </c>
      <c r="AF130" s="281" t="n">
        <f aca="false">SUM(AF6:AF88)</f>
        <v>0</v>
      </c>
      <c r="AG130" s="341" t="n">
        <f aca="false">SUM(AG90:AG124)</f>
        <v>0</v>
      </c>
      <c r="AL130" s="340" t="str">
        <f aca="false">Language!$E$245</f>
        <v>Number:</v>
      </c>
      <c r="AM130" s="340"/>
      <c r="AN130" s="340"/>
      <c r="AO130" s="281" t="n">
        <f aca="false">SUM(AO126:AO128)</f>
        <v>0</v>
      </c>
      <c r="AP130" s="281" t="n">
        <f aca="false">SUM(AP6:AP88)</f>
        <v>0</v>
      </c>
      <c r="AQ130" s="281" t="n">
        <f aca="false">SUM(AQ6:AQ88)</f>
        <v>0</v>
      </c>
      <c r="AR130" s="281" t="n">
        <f aca="false">SUM(AR6:AR88)</f>
        <v>0</v>
      </c>
      <c r="AS130" s="281" t="n">
        <f aca="false">SUM(AS6:AS88)</f>
        <v>0</v>
      </c>
      <c r="AT130" s="341" t="n">
        <f aca="false">SUM(AT90:AT124)</f>
        <v>0</v>
      </c>
      <c r="AY130" s="340" t="str">
        <f aca="false">Language!$E$245</f>
        <v>Number:</v>
      </c>
      <c r="AZ130" s="340"/>
      <c r="BA130" s="340"/>
      <c r="BB130" s="281" t="n">
        <f aca="false">SUM(BB126:BB128)</f>
        <v>0</v>
      </c>
      <c r="BC130" s="281" t="n">
        <f aca="false">SUM(BC6:BC88)</f>
        <v>0</v>
      </c>
      <c r="BD130" s="281" t="n">
        <f aca="false">SUM(BD6:BD88)</f>
        <v>0</v>
      </c>
      <c r="BE130" s="281" t="n">
        <f aca="false">SUM(BE6:BE88)</f>
        <v>0</v>
      </c>
      <c r="BF130" s="281" t="n">
        <f aca="false">SUM(BF6:BF88)</f>
        <v>0</v>
      </c>
      <c r="BG130" s="341" t="n">
        <f aca="false">SUM(BG90:BG124)</f>
        <v>0</v>
      </c>
      <c r="BL130" s="340" t="str">
        <f aca="false">Language!$E$245</f>
        <v>Number:</v>
      </c>
      <c r="BM130" s="340"/>
      <c r="BN130" s="340"/>
      <c r="BO130" s="281" t="n">
        <f aca="false">SUM(BO126:BO128)</f>
        <v>0</v>
      </c>
      <c r="BP130" s="281" t="n">
        <f aca="false">SUM(BP6:BP88)</f>
        <v>0</v>
      </c>
      <c r="BQ130" s="281" t="n">
        <f aca="false">SUM(BQ6:BQ88)</f>
        <v>0</v>
      </c>
      <c r="BR130" s="281" t="n">
        <f aca="false">SUM(BR6:BR88)</f>
        <v>0</v>
      </c>
      <c r="BS130" s="281" t="n">
        <f aca="false">SUM(BS6:BS88)</f>
        <v>0</v>
      </c>
      <c r="BT130" s="341" t="n">
        <f aca="false">SUM(BT90:BT124)</f>
        <v>0</v>
      </c>
      <c r="BY130" s="340" t="str">
        <f aca="false">Language!$E$245</f>
        <v>Number:</v>
      </c>
      <c r="BZ130" s="340"/>
      <c r="CA130" s="340"/>
      <c r="CB130" s="281" t="n">
        <f aca="false">SUM(CB126:CB128)</f>
        <v>0</v>
      </c>
      <c r="CC130" s="281" t="n">
        <f aca="false">SUM(CC6:CC88)</f>
        <v>0</v>
      </c>
      <c r="CD130" s="281" t="n">
        <f aca="false">SUM(CD6:CD88)</f>
        <v>0</v>
      </c>
      <c r="CE130" s="281" t="n">
        <f aca="false">SUM(CE6:CE88)</f>
        <v>0</v>
      </c>
      <c r="CF130" s="281" t="n">
        <f aca="false">SUM(CF6:CF88)</f>
        <v>0</v>
      </c>
      <c r="CG130" s="341" t="n">
        <f aca="false">SUM(CG90:CG124)</f>
        <v>0</v>
      </c>
      <c r="CL130" s="340" t="str">
        <f aca="false">Language!$E$245</f>
        <v>Number:</v>
      </c>
      <c r="CM130" s="340"/>
      <c r="CN130" s="340"/>
      <c r="CO130" s="281" t="n">
        <f aca="false">SUM(CO126:CO128)</f>
        <v>0</v>
      </c>
      <c r="CP130" s="281" t="n">
        <f aca="false">SUM(CP6:CP88)</f>
        <v>0</v>
      </c>
      <c r="CQ130" s="281" t="n">
        <f aca="false">SUM(CQ6:CQ88)</f>
        <v>0</v>
      </c>
      <c r="CR130" s="281" t="n">
        <f aca="false">SUM(CR6:CR88)</f>
        <v>0</v>
      </c>
      <c r="CS130" s="281" t="n">
        <f aca="false">SUM(CS6:CS88)</f>
        <v>0</v>
      </c>
      <c r="CT130" s="341" t="n">
        <f aca="false">SUM(CT90:CT124)</f>
        <v>0</v>
      </c>
      <c r="CY130" s="340" t="str">
        <f aca="false">Language!$E$245</f>
        <v>Number:</v>
      </c>
      <c r="CZ130" s="340"/>
      <c r="DA130" s="340"/>
      <c r="DB130" s="281" t="n">
        <f aca="false">SUM(DB126:DB128)</f>
        <v>0</v>
      </c>
      <c r="DC130" s="281" t="n">
        <f aca="false">SUM(DC6:DC88)</f>
        <v>0</v>
      </c>
      <c r="DD130" s="281" t="n">
        <f aca="false">SUM(DD6:DD88)</f>
        <v>0</v>
      </c>
      <c r="DE130" s="281" t="n">
        <f aca="false">SUM(DE6:DE88)</f>
        <v>0</v>
      </c>
      <c r="DF130" s="281" t="n">
        <f aca="false">SUM(DF6:DF88)</f>
        <v>0</v>
      </c>
      <c r="DG130" s="341" t="n">
        <f aca="false">SUM(DG90:DG124)</f>
        <v>0</v>
      </c>
      <c r="DL130" s="340" t="str">
        <f aca="false">Language!$E$245</f>
        <v>Number:</v>
      </c>
      <c r="DM130" s="340"/>
      <c r="DN130" s="340"/>
      <c r="DO130" s="281" t="n">
        <f aca="false">SUM(DO126:DO128)</f>
        <v>0</v>
      </c>
      <c r="DP130" s="281" t="n">
        <f aca="false">SUM(DP6:DP88)</f>
        <v>0</v>
      </c>
      <c r="DQ130" s="281" t="n">
        <f aca="false">SUM(DQ6:DQ88)</f>
        <v>0</v>
      </c>
      <c r="DR130" s="281" t="n">
        <f aca="false">SUM(DR6:DR88)</f>
        <v>0</v>
      </c>
      <c r="DS130" s="281" t="n">
        <f aca="false">SUM(DS6:DS88)</f>
        <v>0</v>
      </c>
      <c r="DT130" s="341" t="n">
        <f aca="false">SUM(DT90:DT124)</f>
        <v>0</v>
      </c>
      <c r="DY130" s="340" t="str">
        <f aca="false">Language!$E$245</f>
        <v>Number:</v>
      </c>
      <c r="DZ130" s="340"/>
      <c r="EA130" s="340"/>
      <c r="EB130" s="281" t="n">
        <f aca="false">SUM(EB126:EB128)</f>
        <v>0</v>
      </c>
      <c r="EC130" s="281" t="n">
        <f aca="false">SUM(EC6:EC88)</f>
        <v>0</v>
      </c>
      <c r="ED130" s="281" t="n">
        <f aca="false">SUM(ED6:ED88)</f>
        <v>0</v>
      </c>
      <c r="EE130" s="281" t="n">
        <f aca="false">SUM(EE6:EE88)</f>
        <v>0</v>
      </c>
      <c r="EF130" s="281" t="n">
        <f aca="false">SUM(EF6:EF88)</f>
        <v>0</v>
      </c>
      <c r="EG130" s="341" t="n">
        <f aca="false">SUM(EG90:EG124)</f>
        <v>0</v>
      </c>
      <c r="EL130" s="340" t="str">
        <f aca="false">Language!$E$245</f>
        <v>Number:</v>
      </c>
      <c r="EM130" s="340"/>
      <c r="EN130" s="340"/>
      <c r="EO130" s="281" t="n">
        <f aca="false">SUM(EO126:EO128)</f>
        <v>0</v>
      </c>
      <c r="EP130" s="281" t="n">
        <f aca="false">SUM(EP6:EP88)</f>
        <v>0</v>
      </c>
      <c r="EQ130" s="281" t="n">
        <f aca="false">SUM(EQ6:EQ88)</f>
        <v>0</v>
      </c>
      <c r="ER130" s="281" t="n">
        <f aca="false">SUM(ER6:ER88)</f>
        <v>0</v>
      </c>
      <c r="ES130" s="281" t="n">
        <f aca="false">SUM(ES6:ES88)</f>
        <v>0</v>
      </c>
      <c r="ET130" s="341" t="n">
        <f aca="false">SUM(ET90:ET124)</f>
        <v>0</v>
      </c>
      <c r="EY130" s="340" t="str">
        <f aca="false">Language!$E$245</f>
        <v>Number:</v>
      </c>
      <c r="EZ130" s="340"/>
      <c r="FA130" s="340"/>
      <c r="FB130" s="281" t="n">
        <f aca="false">SUM(FB126:FB128)</f>
        <v>0</v>
      </c>
      <c r="FC130" s="281" t="n">
        <f aca="false">SUM(FC6:FC88)</f>
        <v>0</v>
      </c>
      <c r="FD130" s="281" t="n">
        <f aca="false">SUM(FD6:FD88)</f>
        <v>0</v>
      </c>
      <c r="FE130" s="281" t="n">
        <f aca="false">SUM(FE6:FE88)</f>
        <v>0</v>
      </c>
      <c r="FF130" s="281" t="n">
        <f aca="false">SUM(FF6:FF88)</f>
        <v>0</v>
      </c>
      <c r="FG130" s="341" t="n">
        <f aca="false">SUM(FG90:FG124)</f>
        <v>0</v>
      </c>
      <c r="FL130" s="340" t="str">
        <f aca="false">Language!$E$245</f>
        <v>Number:</v>
      </c>
      <c r="FM130" s="340"/>
      <c r="FN130" s="340"/>
      <c r="FO130" s="281" t="n">
        <f aca="false">SUM(FO126:FO128)</f>
        <v>0</v>
      </c>
      <c r="FP130" s="281" t="n">
        <f aca="false">SUM(FP6:FP88)</f>
        <v>0</v>
      </c>
      <c r="FQ130" s="281" t="n">
        <f aca="false">SUM(FQ6:FQ88)</f>
        <v>0</v>
      </c>
      <c r="FR130" s="281" t="n">
        <f aca="false">SUM(FR6:FR88)</f>
        <v>0</v>
      </c>
      <c r="FS130" s="281" t="n">
        <f aca="false">SUM(FS6:FS88)</f>
        <v>0</v>
      </c>
      <c r="FT130" s="341" t="n">
        <f aca="false">SUM(FT90:FT124)</f>
        <v>0</v>
      </c>
      <c r="FY130" s="340" t="str">
        <f aca="false">Language!$E$245</f>
        <v>Number:</v>
      </c>
      <c r="FZ130" s="340"/>
      <c r="GA130" s="340"/>
      <c r="GB130" s="281" t="n">
        <f aca="false">SUM(GB126:GB128)</f>
        <v>0</v>
      </c>
      <c r="GC130" s="281" t="n">
        <f aca="false">SUM(GC6:GC88)</f>
        <v>0</v>
      </c>
      <c r="GD130" s="281" t="n">
        <f aca="false">SUM(GD6:GD88)</f>
        <v>0</v>
      </c>
      <c r="GE130" s="281" t="n">
        <f aca="false">SUM(GE6:GE88)</f>
        <v>0</v>
      </c>
      <c r="GF130" s="281" t="n">
        <f aca="false">SUM(GF6:GF88)</f>
        <v>0</v>
      </c>
      <c r="GG130" s="341" t="n">
        <f aca="false">SUM(GG90:GG124)</f>
        <v>0</v>
      </c>
      <c r="GL130" s="340" t="str">
        <f aca="false">Language!$E$245</f>
        <v>Number:</v>
      </c>
      <c r="GM130" s="340"/>
      <c r="GN130" s="340"/>
      <c r="GO130" s="281" t="n">
        <f aca="false">SUM(GO126:GO128)</f>
        <v>0</v>
      </c>
      <c r="GP130" s="281" t="n">
        <f aca="false">SUM(GP6:GP88)</f>
        <v>0</v>
      </c>
      <c r="GQ130" s="281" t="n">
        <f aca="false">SUM(GQ6:GQ88)</f>
        <v>0</v>
      </c>
      <c r="GR130" s="281" t="n">
        <f aca="false">SUM(GR6:GR88)</f>
        <v>0</v>
      </c>
      <c r="GS130" s="281" t="n">
        <f aca="false">SUM(GS6:GS88)</f>
        <v>0</v>
      </c>
      <c r="GT130" s="341" t="n">
        <f aca="false">SUM(GT90:GT124)</f>
        <v>0</v>
      </c>
      <c r="GY130" s="340" t="str">
        <f aca="false">Language!$E$245</f>
        <v>Number:</v>
      </c>
      <c r="GZ130" s="340"/>
      <c r="HA130" s="340"/>
      <c r="HB130" s="281" t="n">
        <f aca="false">SUM(HB126:HB128)</f>
        <v>0</v>
      </c>
      <c r="HC130" s="281" t="n">
        <f aca="false">SUM(HC6:HC88)</f>
        <v>0</v>
      </c>
      <c r="HD130" s="281" t="n">
        <f aca="false">SUM(HD6:HD88)</f>
        <v>0</v>
      </c>
      <c r="HE130" s="281" t="n">
        <f aca="false">SUM(HE6:HE88)</f>
        <v>0</v>
      </c>
      <c r="HF130" s="281" t="n">
        <f aca="false">SUM(HF6:HF88)</f>
        <v>0</v>
      </c>
      <c r="HG130" s="341" t="n">
        <f aca="false">SUM(HG90:HG124)</f>
        <v>0</v>
      </c>
      <c r="HL130" s="340" t="str">
        <f aca="false">Language!$E$245</f>
        <v>Number:</v>
      </c>
      <c r="HM130" s="340"/>
      <c r="HN130" s="340"/>
      <c r="HO130" s="281" t="n">
        <f aca="false">SUM(HO126:HO128)</f>
        <v>0</v>
      </c>
      <c r="HP130" s="281" t="n">
        <f aca="false">SUM(HP6:HP88)</f>
        <v>0</v>
      </c>
      <c r="HQ130" s="281" t="n">
        <f aca="false">SUM(HQ6:HQ88)</f>
        <v>0</v>
      </c>
      <c r="HR130" s="281" t="n">
        <f aca="false">SUM(HR6:HR88)</f>
        <v>0</v>
      </c>
      <c r="HS130" s="281" t="n">
        <f aca="false">SUM(HS6:HS88)</f>
        <v>0</v>
      </c>
      <c r="HT130" s="341" t="n">
        <f aca="false">SUM(HT90:HT124)</f>
        <v>0</v>
      </c>
      <c r="HY130" s="340" t="str">
        <f aca="false">Language!$E$245</f>
        <v>Number:</v>
      </c>
      <c r="HZ130" s="340"/>
      <c r="IA130" s="340"/>
      <c r="IB130" s="281" t="n">
        <f aca="false">SUM(IB126:IB128)</f>
        <v>0</v>
      </c>
      <c r="IC130" s="281" t="n">
        <f aca="false">SUM(IC6:IC88)</f>
        <v>0</v>
      </c>
      <c r="ID130" s="281" t="n">
        <f aca="false">SUM(ID6:ID88)</f>
        <v>0</v>
      </c>
      <c r="IE130" s="281" t="n">
        <f aca="false">SUM(IE6:IE88)</f>
        <v>0</v>
      </c>
      <c r="IF130" s="281" t="n">
        <f aca="false">SUM(IF6:IF88)</f>
        <v>0</v>
      </c>
      <c r="IG130" s="341" t="n">
        <f aca="false">SUM(IG90:IG124)</f>
        <v>0</v>
      </c>
      <c r="IL130" s="340" t="str">
        <f aca="false">Language!$E$245</f>
        <v>Number:</v>
      </c>
      <c r="IM130" s="340"/>
      <c r="IN130" s="340"/>
      <c r="IO130" s="281" t="n">
        <f aca="false">SUM(IO126:IO128)</f>
        <v>0</v>
      </c>
      <c r="IP130" s="281" t="n">
        <f aca="false">SUM(IP6:IP88)</f>
        <v>0</v>
      </c>
      <c r="IQ130" s="281" t="n">
        <f aca="false">SUM(IQ6:IQ88)</f>
        <v>0</v>
      </c>
      <c r="IR130" s="281" t="n">
        <f aca="false">SUM(IR6:IR88)</f>
        <v>0</v>
      </c>
      <c r="IS130" s="281" t="n">
        <f aca="false">SUM(IS6:IS88)</f>
        <v>0</v>
      </c>
      <c r="IT130" s="341" t="n">
        <f aca="false">SUM(IT90:IT124)</f>
        <v>0</v>
      </c>
      <c r="IY130" s="340" t="str">
        <f aca="false">Language!$E$245</f>
        <v>Number:</v>
      </c>
      <c r="IZ130" s="340"/>
      <c r="JA130" s="340"/>
      <c r="JB130" s="281" t="n">
        <f aca="false">SUM(JB126:JB128)</f>
        <v>0</v>
      </c>
      <c r="JC130" s="281" t="n">
        <f aca="false">SUM(JC6:JC88)</f>
        <v>0</v>
      </c>
      <c r="JD130" s="281" t="n">
        <f aca="false">SUM(JD6:JD88)</f>
        <v>0</v>
      </c>
      <c r="JE130" s="281" t="n">
        <f aca="false">SUM(JE6:JE88)</f>
        <v>0</v>
      </c>
      <c r="JF130" s="281" t="n">
        <f aca="false">SUM(JF6:JF88)</f>
        <v>0</v>
      </c>
      <c r="JG130" s="341" t="n">
        <f aca="false">SUM(JG90:JG124)</f>
        <v>0</v>
      </c>
      <c r="JL130" s="340" t="str">
        <f aca="false">Language!$E$245</f>
        <v>Number:</v>
      </c>
      <c r="JM130" s="340"/>
      <c r="JN130" s="340"/>
      <c r="JO130" s="281" t="n">
        <f aca="false">SUM(JO126:JO128)</f>
        <v>0</v>
      </c>
      <c r="JP130" s="281" t="n">
        <f aca="false">SUM(JP6:JP88)</f>
        <v>0</v>
      </c>
      <c r="JQ130" s="281" t="n">
        <f aca="false">SUM(JQ6:JQ88)</f>
        <v>0</v>
      </c>
      <c r="JR130" s="281" t="n">
        <f aca="false">SUM(JR6:JR88)</f>
        <v>0</v>
      </c>
      <c r="JS130" s="281" t="n">
        <f aca="false">SUM(JS6:JS88)</f>
        <v>0</v>
      </c>
      <c r="JT130" s="341" t="n">
        <f aca="false">SUM(JT90:JT124)</f>
        <v>0</v>
      </c>
      <c r="JY130" s="340" t="str">
        <f aca="false">Language!$E$245</f>
        <v>Number:</v>
      </c>
      <c r="JZ130" s="340"/>
      <c r="KA130" s="340"/>
      <c r="KB130" s="281" t="n">
        <f aca="false">SUM(KB126:KB128)</f>
        <v>0</v>
      </c>
      <c r="KC130" s="281" t="n">
        <f aca="false">SUM(KC6:KC88)</f>
        <v>0</v>
      </c>
      <c r="KD130" s="281" t="n">
        <f aca="false">SUM(KD6:KD88)</f>
        <v>0</v>
      </c>
      <c r="KE130" s="281" t="n">
        <f aca="false">SUM(KE6:KE88)</f>
        <v>0</v>
      </c>
      <c r="KF130" s="281" t="n">
        <f aca="false">SUM(KF6:KF88)</f>
        <v>0</v>
      </c>
      <c r="KG130" s="341" t="n">
        <f aca="false">SUM(KG90:KG124)</f>
        <v>0</v>
      </c>
      <c r="KL130" s="340" t="str">
        <f aca="false">Language!$E$245</f>
        <v>Number:</v>
      </c>
      <c r="KM130" s="340"/>
      <c r="KN130" s="340"/>
      <c r="KO130" s="281" t="n">
        <f aca="false">SUM(KO126:KO128)</f>
        <v>0</v>
      </c>
      <c r="KP130" s="281" t="n">
        <f aca="false">SUM(KP6:KP88)</f>
        <v>0</v>
      </c>
      <c r="KQ130" s="281" t="n">
        <f aca="false">SUM(KQ6:KQ88)</f>
        <v>0</v>
      </c>
      <c r="KR130" s="281" t="n">
        <f aca="false">SUM(KR6:KR88)</f>
        <v>0</v>
      </c>
      <c r="KS130" s="281" t="n">
        <f aca="false">SUM(KS6:KS88)</f>
        <v>0</v>
      </c>
      <c r="KT130" s="341" t="n">
        <f aca="false">SUM(KT90:KT124)</f>
        <v>0</v>
      </c>
      <c r="KY130" s="340" t="str">
        <f aca="false">Language!$E$245</f>
        <v>Number:</v>
      </c>
      <c r="KZ130" s="340"/>
      <c r="LA130" s="340"/>
      <c r="LB130" s="281" t="n">
        <f aca="false">SUM(LB126:LB128)</f>
        <v>0</v>
      </c>
      <c r="LC130" s="281" t="n">
        <f aca="false">SUM(LC6:LC88)</f>
        <v>0</v>
      </c>
      <c r="LD130" s="281" t="n">
        <f aca="false">SUM(LD6:LD88)</f>
        <v>0</v>
      </c>
      <c r="LE130" s="281" t="n">
        <f aca="false">SUM(LE6:LE88)</f>
        <v>0</v>
      </c>
      <c r="LF130" s="281" t="n">
        <f aca="false">SUM(LF6:LF88)</f>
        <v>0</v>
      </c>
      <c r="LG130" s="341" t="n">
        <f aca="false">SUM(LG90:LG124)</f>
        <v>0</v>
      </c>
      <c r="LL130" s="340" t="str">
        <f aca="false">Language!$E$245</f>
        <v>Number:</v>
      </c>
      <c r="LM130" s="340"/>
      <c r="LN130" s="340"/>
      <c r="LO130" s="281" t="n">
        <f aca="false">SUM(LO126:LO128)</f>
        <v>0</v>
      </c>
      <c r="LP130" s="281" t="n">
        <f aca="false">SUM(LP6:LP88)</f>
        <v>0</v>
      </c>
      <c r="LQ130" s="281" t="n">
        <f aca="false">SUM(LQ6:LQ88)</f>
        <v>0</v>
      </c>
      <c r="LR130" s="281" t="n">
        <f aca="false">SUM(LR6:LR88)</f>
        <v>0</v>
      </c>
      <c r="LS130" s="281" t="n">
        <f aca="false">SUM(LS6:LS88)</f>
        <v>0</v>
      </c>
      <c r="LT130" s="341" t="n">
        <f aca="false">SUM(LT90:LT124)</f>
        <v>0</v>
      </c>
      <c r="LY130" s="340" t="str">
        <f aca="false">Language!$E$245</f>
        <v>Number:</v>
      </c>
      <c r="LZ130" s="340"/>
      <c r="MA130" s="340"/>
      <c r="MB130" s="281" t="n">
        <f aca="false">SUM(MB126:MB128)</f>
        <v>0</v>
      </c>
      <c r="MC130" s="281" t="n">
        <f aca="false">SUM(MC6:MC88)</f>
        <v>0</v>
      </c>
      <c r="MD130" s="281" t="n">
        <f aca="false">SUM(MD6:MD88)</f>
        <v>0</v>
      </c>
      <c r="ME130" s="281" t="n">
        <f aca="false">SUM(ME6:ME88)</f>
        <v>0</v>
      </c>
      <c r="MF130" s="281" t="n">
        <f aca="false">SUM(MF6:MF88)</f>
        <v>0</v>
      </c>
      <c r="MG130" s="341" t="n">
        <f aca="false">SUM(MG90:MG124)</f>
        <v>0</v>
      </c>
    </row>
    <row r="131" customFormat="false" ht="15.75" hidden="false" customHeight="false" outlineLevel="0" collapsed="false">
      <c r="L131" s="342" t="str">
        <f aca="false">Language!$E$207</f>
        <v>Points:</v>
      </c>
      <c r="M131" s="342"/>
      <c r="N131" s="342"/>
      <c r="O131" s="343" t="n">
        <f aca="false">O130*PrSettings!$F$9</f>
        <v>0</v>
      </c>
      <c r="P131" s="343" t="n">
        <f aca="false">P130*PrSettings!$F$4</f>
        <v>0</v>
      </c>
      <c r="Q131" s="343" t="n">
        <f aca="false">Q130*PrSettings!$F$5</f>
        <v>0</v>
      </c>
      <c r="R131" s="343" t="n">
        <f aca="false">R130*PrSettings!$F$6</f>
        <v>0</v>
      </c>
      <c r="S131" s="343" t="n">
        <f aca="false">S130*PrSettings!$F$7</f>
        <v>0</v>
      </c>
      <c r="T131" s="344" t="n">
        <f aca="false">T130*PrSettings!$F$8</f>
        <v>0</v>
      </c>
      <c r="Y131" s="342" t="str">
        <f aca="false">Language!$E$207</f>
        <v>Points:</v>
      </c>
      <c r="Z131" s="342"/>
      <c r="AA131" s="342"/>
      <c r="AB131" s="343" t="n">
        <f aca="false">AB130*PrSettings!$F$9</f>
        <v>0</v>
      </c>
      <c r="AC131" s="343" t="n">
        <f aca="false">AC130*PrSettings!$F$4</f>
        <v>0</v>
      </c>
      <c r="AD131" s="343" t="n">
        <f aca="false">AD130*PrSettings!$F$5</f>
        <v>0</v>
      </c>
      <c r="AE131" s="343" t="n">
        <f aca="false">AE130*PrSettings!$F$6</f>
        <v>0</v>
      </c>
      <c r="AF131" s="343" t="n">
        <f aca="false">AF130*PrSettings!$F$7</f>
        <v>0</v>
      </c>
      <c r="AG131" s="344" t="n">
        <f aca="false">AG130*PrSettings!$F$8</f>
        <v>0</v>
      </c>
      <c r="AL131" s="342" t="str">
        <f aca="false">Language!$E$207</f>
        <v>Points:</v>
      </c>
      <c r="AM131" s="342"/>
      <c r="AN131" s="342"/>
      <c r="AO131" s="343" t="n">
        <f aca="false">AO130*PrSettings!$F$9</f>
        <v>0</v>
      </c>
      <c r="AP131" s="343" t="n">
        <f aca="false">AP130*PrSettings!$F$4</f>
        <v>0</v>
      </c>
      <c r="AQ131" s="343" t="n">
        <f aca="false">AQ130*PrSettings!$F$5</f>
        <v>0</v>
      </c>
      <c r="AR131" s="343" t="n">
        <f aca="false">AR130*PrSettings!$F$6</f>
        <v>0</v>
      </c>
      <c r="AS131" s="343" t="n">
        <f aca="false">AS130*PrSettings!$F$7</f>
        <v>0</v>
      </c>
      <c r="AT131" s="344" t="n">
        <f aca="false">AT130*PrSettings!$F$8</f>
        <v>0</v>
      </c>
      <c r="AY131" s="342" t="str">
        <f aca="false">Language!$E$207</f>
        <v>Points:</v>
      </c>
      <c r="AZ131" s="342"/>
      <c r="BA131" s="342"/>
      <c r="BB131" s="343" t="n">
        <f aca="false">BB130*PrSettings!$F$9</f>
        <v>0</v>
      </c>
      <c r="BC131" s="343" t="n">
        <f aca="false">BC130*PrSettings!$F$4</f>
        <v>0</v>
      </c>
      <c r="BD131" s="343" t="n">
        <f aca="false">BD130*PrSettings!$F$5</f>
        <v>0</v>
      </c>
      <c r="BE131" s="343" t="n">
        <f aca="false">BE130*PrSettings!$F$6</f>
        <v>0</v>
      </c>
      <c r="BF131" s="343" t="n">
        <f aca="false">BF130*PrSettings!$F$7</f>
        <v>0</v>
      </c>
      <c r="BG131" s="344" t="n">
        <f aca="false">BG130*PrSettings!$F$8</f>
        <v>0</v>
      </c>
      <c r="BL131" s="342" t="str">
        <f aca="false">Language!$E$207</f>
        <v>Points:</v>
      </c>
      <c r="BM131" s="342"/>
      <c r="BN131" s="342"/>
      <c r="BO131" s="343" t="n">
        <f aca="false">BO130*PrSettings!$F$9</f>
        <v>0</v>
      </c>
      <c r="BP131" s="343" t="n">
        <f aca="false">BP130*PrSettings!$F$4</f>
        <v>0</v>
      </c>
      <c r="BQ131" s="343" t="n">
        <f aca="false">BQ130*PrSettings!$F$5</f>
        <v>0</v>
      </c>
      <c r="BR131" s="343" t="n">
        <f aca="false">BR130*PrSettings!$F$6</f>
        <v>0</v>
      </c>
      <c r="BS131" s="343" t="n">
        <f aca="false">BS130*PrSettings!$F$7</f>
        <v>0</v>
      </c>
      <c r="BT131" s="344" t="n">
        <f aca="false">BT130*PrSettings!$F$8</f>
        <v>0</v>
      </c>
      <c r="BY131" s="342" t="str">
        <f aca="false">Language!$E$207</f>
        <v>Points:</v>
      </c>
      <c r="BZ131" s="342"/>
      <c r="CA131" s="342"/>
      <c r="CB131" s="343" t="n">
        <f aca="false">CB130*PrSettings!$F$9</f>
        <v>0</v>
      </c>
      <c r="CC131" s="343" t="n">
        <f aca="false">CC130*PrSettings!$F$4</f>
        <v>0</v>
      </c>
      <c r="CD131" s="343" t="n">
        <f aca="false">CD130*PrSettings!$F$5</f>
        <v>0</v>
      </c>
      <c r="CE131" s="343" t="n">
        <f aca="false">CE130*PrSettings!$F$6</f>
        <v>0</v>
      </c>
      <c r="CF131" s="343" t="n">
        <f aca="false">CF130*PrSettings!$F$7</f>
        <v>0</v>
      </c>
      <c r="CG131" s="344" t="n">
        <f aca="false">CG130*PrSettings!$F$8</f>
        <v>0</v>
      </c>
      <c r="CL131" s="342" t="str">
        <f aca="false">Language!$E$207</f>
        <v>Points:</v>
      </c>
      <c r="CM131" s="342"/>
      <c r="CN131" s="342"/>
      <c r="CO131" s="343" t="n">
        <f aca="false">CO130*PrSettings!$F$9</f>
        <v>0</v>
      </c>
      <c r="CP131" s="343" t="n">
        <f aca="false">CP130*PrSettings!$F$4</f>
        <v>0</v>
      </c>
      <c r="CQ131" s="343" t="n">
        <f aca="false">CQ130*PrSettings!$F$5</f>
        <v>0</v>
      </c>
      <c r="CR131" s="343" t="n">
        <f aca="false">CR130*PrSettings!$F$6</f>
        <v>0</v>
      </c>
      <c r="CS131" s="343" t="n">
        <f aca="false">CS130*PrSettings!$F$7</f>
        <v>0</v>
      </c>
      <c r="CT131" s="344" t="n">
        <f aca="false">CT130*PrSettings!$F$8</f>
        <v>0</v>
      </c>
      <c r="CY131" s="342" t="str">
        <f aca="false">Language!$E$207</f>
        <v>Points:</v>
      </c>
      <c r="CZ131" s="342"/>
      <c r="DA131" s="342"/>
      <c r="DB131" s="343" t="n">
        <f aca="false">DB130*PrSettings!$F$9</f>
        <v>0</v>
      </c>
      <c r="DC131" s="343" t="n">
        <f aca="false">DC130*PrSettings!$F$4</f>
        <v>0</v>
      </c>
      <c r="DD131" s="343" t="n">
        <f aca="false">DD130*PrSettings!$F$5</f>
        <v>0</v>
      </c>
      <c r="DE131" s="343" t="n">
        <f aca="false">DE130*PrSettings!$F$6</f>
        <v>0</v>
      </c>
      <c r="DF131" s="343" t="n">
        <f aca="false">DF130*PrSettings!$F$7</f>
        <v>0</v>
      </c>
      <c r="DG131" s="344" t="n">
        <f aca="false">DG130*PrSettings!$F$8</f>
        <v>0</v>
      </c>
      <c r="DL131" s="342" t="str">
        <f aca="false">Language!$E$207</f>
        <v>Points:</v>
      </c>
      <c r="DM131" s="342"/>
      <c r="DN131" s="342"/>
      <c r="DO131" s="343" t="n">
        <f aca="false">DO130*PrSettings!$F$9</f>
        <v>0</v>
      </c>
      <c r="DP131" s="343" t="n">
        <f aca="false">DP130*PrSettings!$F$4</f>
        <v>0</v>
      </c>
      <c r="DQ131" s="343" t="n">
        <f aca="false">DQ130*PrSettings!$F$5</f>
        <v>0</v>
      </c>
      <c r="DR131" s="343" t="n">
        <f aca="false">DR130*PrSettings!$F$6</f>
        <v>0</v>
      </c>
      <c r="DS131" s="343" t="n">
        <f aca="false">DS130*PrSettings!$F$7</f>
        <v>0</v>
      </c>
      <c r="DT131" s="344" t="n">
        <f aca="false">DT130*PrSettings!$F$8</f>
        <v>0</v>
      </c>
      <c r="DY131" s="342" t="str">
        <f aca="false">Language!$E$207</f>
        <v>Points:</v>
      </c>
      <c r="DZ131" s="342"/>
      <c r="EA131" s="342"/>
      <c r="EB131" s="343" t="n">
        <f aca="false">EB130*PrSettings!$F$9</f>
        <v>0</v>
      </c>
      <c r="EC131" s="343" t="n">
        <f aca="false">EC130*PrSettings!$F$4</f>
        <v>0</v>
      </c>
      <c r="ED131" s="343" t="n">
        <f aca="false">ED130*PrSettings!$F$5</f>
        <v>0</v>
      </c>
      <c r="EE131" s="343" t="n">
        <f aca="false">EE130*PrSettings!$F$6</f>
        <v>0</v>
      </c>
      <c r="EF131" s="343" t="n">
        <f aca="false">EF130*PrSettings!$F$7</f>
        <v>0</v>
      </c>
      <c r="EG131" s="344" t="n">
        <f aca="false">EG130*PrSettings!$F$8</f>
        <v>0</v>
      </c>
      <c r="EL131" s="342" t="str">
        <f aca="false">Language!$E$207</f>
        <v>Points:</v>
      </c>
      <c r="EM131" s="342"/>
      <c r="EN131" s="342"/>
      <c r="EO131" s="343" t="n">
        <f aca="false">EO130*PrSettings!$F$9</f>
        <v>0</v>
      </c>
      <c r="EP131" s="343" t="n">
        <f aca="false">EP130*PrSettings!$F$4</f>
        <v>0</v>
      </c>
      <c r="EQ131" s="343" t="n">
        <f aca="false">EQ130*PrSettings!$F$5</f>
        <v>0</v>
      </c>
      <c r="ER131" s="343" t="n">
        <f aca="false">ER130*PrSettings!$F$6</f>
        <v>0</v>
      </c>
      <c r="ES131" s="343" t="n">
        <f aca="false">ES130*PrSettings!$F$7</f>
        <v>0</v>
      </c>
      <c r="ET131" s="344" t="n">
        <f aca="false">ET130*PrSettings!$F$8</f>
        <v>0</v>
      </c>
      <c r="EY131" s="342" t="str">
        <f aca="false">Language!$E$207</f>
        <v>Points:</v>
      </c>
      <c r="EZ131" s="342"/>
      <c r="FA131" s="342"/>
      <c r="FB131" s="343" t="n">
        <f aca="false">FB130*PrSettings!$F$9</f>
        <v>0</v>
      </c>
      <c r="FC131" s="343" t="n">
        <f aca="false">FC130*PrSettings!$F$4</f>
        <v>0</v>
      </c>
      <c r="FD131" s="343" t="n">
        <f aca="false">FD130*PrSettings!$F$5</f>
        <v>0</v>
      </c>
      <c r="FE131" s="343" t="n">
        <f aca="false">FE130*PrSettings!$F$6</f>
        <v>0</v>
      </c>
      <c r="FF131" s="343" t="n">
        <f aca="false">FF130*PrSettings!$F$7</f>
        <v>0</v>
      </c>
      <c r="FG131" s="344" t="n">
        <f aca="false">FG130*PrSettings!$F$8</f>
        <v>0</v>
      </c>
      <c r="FL131" s="342" t="str">
        <f aca="false">Language!$E$207</f>
        <v>Points:</v>
      </c>
      <c r="FM131" s="342"/>
      <c r="FN131" s="342"/>
      <c r="FO131" s="343" t="n">
        <f aca="false">FO130*PrSettings!$F$9</f>
        <v>0</v>
      </c>
      <c r="FP131" s="343" t="n">
        <f aca="false">FP130*PrSettings!$F$4</f>
        <v>0</v>
      </c>
      <c r="FQ131" s="343" t="n">
        <f aca="false">FQ130*PrSettings!$F$5</f>
        <v>0</v>
      </c>
      <c r="FR131" s="343" t="n">
        <f aca="false">FR130*PrSettings!$F$6</f>
        <v>0</v>
      </c>
      <c r="FS131" s="343" t="n">
        <f aca="false">FS130*PrSettings!$F$7</f>
        <v>0</v>
      </c>
      <c r="FT131" s="344" t="n">
        <f aca="false">FT130*PrSettings!$F$8</f>
        <v>0</v>
      </c>
      <c r="FY131" s="342" t="str">
        <f aca="false">Language!$E$207</f>
        <v>Points:</v>
      </c>
      <c r="FZ131" s="342"/>
      <c r="GA131" s="342"/>
      <c r="GB131" s="343" t="n">
        <f aca="false">GB130*PrSettings!$F$9</f>
        <v>0</v>
      </c>
      <c r="GC131" s="343" t="n">
        <f aca="false">GC130*PrSettings!$F$4</f>
        <v>0</v>
      </c>
      <c r="GD131" s="343" t="n">
        <f aca="false">GD130*PrSettings!$F$5</f>
        <v>0</v>
      </c>
      <c r="GE131" s="343" t="n">
        <f aca="false">GE130*PrSettings!$F$6</f>
        <v>0</v>
      </c>
      <c r="GF131" s="343" t="n">
        <f aca="false">GF130*PrSettings!$F$7</f>
        <v>0</v>
      </c>
      <c r="GG131" s="344" t="n">
        <f aca="false">GG130*PrSettings!$F$8</f>
        <v>0</v>
      </c>
      <c r="GL131" s="342" t="str">
        <f aca="false">Language!$E$207</f>
        <v>Points:</v>
      </c>
      <c r="GM131" s="342"/>
      <c r="GN131" s="342"/>
      <c r="GO131" s="343" t="n">
        <f aca="false">GO130*PrSettings!$F$9</f>
        <v>0</v>
      </c>
      <c r="GP131" s="343" t="n">
        <f aca="false">GP130*PrSettings!$F$4</f>
        <v>0</v>
      </c>
      <c r="GQ131" s="343" t="n">
        <f aca="false">GQ130*PrSettings!$F$5</f>
        <v>0</v>
      </c>
      <c r="GR131" s="343" t="n">
        <f aca="false">GR130*PrSettings!$F$6</f>
        <v>0</v>
      </c>
      <c r="GS131" s="343" t="n">
        <f aca="false">GS130*PrSettings!$F$7</f>
        <v>0</v>
      </c>
      <c r="GT131" s="344" t="n">
        <f aca="false">GT130*PrSettings!$F$8</f>
        <v>0</v>
      </c>
      <c r="GY131" s="342" t="str">
        <f aca="false">Language!$E$207</f>
        <v>Points:</v>
      </c>
      <c r="GZ131" s="342"/>
      <c r="HA131" s="342"/>
      <c r="HB131" s="343" t="n">
        <f aca="false">HB130*PrSettings!$F$9</f>
        <v>0</v>
      </c>
      <c r="HC131" s="343" t="n">
        <f aca="false">HC130*PrSettings!$F$4</f>
        <v>0</v>
      </c>
      <c r="HD131" s="343" t="n">
        <f aca="false">HD130*PrSettings!$F$5</f>
        <v>0</v>
      </c>
      <c r="HE131" s="343" t="n">
        <f aca="false">HE130*PrSettings!$F$6</f>
        <v>0</v>
      </c>
      <c r="HF131" s="343" t="n">
        <f aca="false">HF130*PrSettings!$F$7</f>
        <v>0</v>
      </c>
      <c r="HG131" s="344" t="n">
        <f aca="false">HG130*PrSettings!$F$8</f>
        <v>0</v>
      </c>
      <c r="HL131" s="342" t="str">
        <f aca="false">Language!$E$207</f>
        <v>Points:</v>
      </c>
      <c r="HM131" s="342"/>
      <c r="HN131" s="342"/>
      <c r="HO131" s="343" t="n">
        <f aca="false">HO130*PrSettings!$F$9</f>
        <v>0</v>
      </c>
      <c r="HP131" s="343" t="n">
        <f aca="false">HP130*PrSettings!$F$4</f>
        <v>0</v>
      </c>
      <c r="HQ131" s="343" t="n">
        <f aca="false">HQ130*PrSettings!$F$5</f>
        <v>0</v>
      </c>
      <c r="HR131" s="343" t="n">
        <f aca="false">HR130*PrSettings!$F$6</f>
        <v>0</v>
      </c>
      <c r="HS131" s="343" t="n">
        <f aca="false">HS130*PrSettings!$F$7</f>
        <v>0</v>
      </c>
      <c r="HT131" s="344" t="n">
        <f aca="false">HT130*PrSettings!$F$8</f>
        <v>0</v>
      </c>
      <c r="HY131" s="342" t="str">
        <f aca="false">Language!$E$207</f>
        <v>Points:</v>
      </c>
      <c r="HZ131" s="342"/>
      <c r="IA131" s="342"/>
      <c r="IB131" s="343" t="n">
        <f aca="false">IB130*PrSettings!$F$9</f>
        <v>0</v>
      </c>
      <c r="IC131" s="343" t="n">
        <f aca="false">IC130*PrSettings!$F$4</f>
        <v>0</v>
      </c>
      <c r="ID131" s="343" t="n">
        <f aca="false">ID130*PrSettings!$F$5</f>
        <v>0</v>
      </c>
      <c r="IE131" s="343" t="n">
        <f aca="false">IE130*PrSettings!$F$6</f>
        <v>0</v>
      </c>
      <c r="IF131" s="343" t="n">
        <f aca="false">IF130*PrSettings!$F$7</f>
        <v>0</v>
      </c>
      <c r="IG131" s="344" t="n">
        <f aca="false">IG130*PrSettings!$F$8</f>
        <v>0</v>
      </c>
      <c r="IL131" s="342" t="str">
        <f aca="false">Language!$E$207</f>
        <v>Points:</v>
      </c>
      <c r="IM131" s="342"/>
      <c r="IN131" s="342"/>
      <c r="IO131" s="343" t="n">
        <f aca="false">IO130*PrSettings!$F$9</f>
        <v>0</v>
      </c>
      <c r="IP131" s="343" t="n">
        <f aca="false">IP130*PrSettings!$F$4</f>
        <v>0</v>
      </c>
      <c r="IQ131" s="343" t="n">
        <f aca="false">IQ130*PrSettings!$F$5</f>
        <v>0</v>
      </c>
      <c r="IR131" s="343" t="n">
        <f aca="false">IR130*PrSettings!$F$6</f>
        <v>0</v>
      </c>
      <c r="IS131" s="343" t="n">
        <f aca="false">IS130*PrSettings!$F$7</f>
        <v>0</v>
      </c>
      <c r="IT131" s="344" t="n">
        <f aca="false">IT130*PrSettings!$F$8</f>
        <v>0</v>
      </c>
      <c r="IY131" s="342" t="str">
        <f aca="false">Language!$E$207</f>
        <v>Points:</v>
      </c>
      <c r="IZ131" s="342"/>
      <c r="JA131" s="342"/>
      <c r="JB131" s="343" t="n">
        <f aca="false">JB130*PrSettings!$F$9</f>
        <v>0</v>
      </c>
      <c r="JC131" s="343" t="n">
        <f aca="false">JC130*PrSettings!$F$4</f>
        <v>0</v>
      </c>
      <c r="JD131" s="343" t="n">
        <f aca="false">JD130*PrSettings!$F$5</f>
        <v>0</v>
      </c>
      <c r="JE131" s="343" t="n">
        <f aca="false">JE130*PrSettings!$F$6</f>
        <v>0</v>
      </c>
      <c r="JF131" s="343" t="n">
        <f aca="false">JF130*PrSettings!$F$7</f>
        <v>0</v>
      </c>
      <c r="JG131" s="344" t="n">
        <f aca="false">JG130*PrSettings!$F$8</f>
        <v>0</v>
      </c>
      <c r="JL131" s="342" t="str">
        <f aca="false">Language!$E$207</f>
        <v>Points:</v>
      </c>
      <c r="JM131" s="342"/>
      <c r="JN131" s="342"/>
      <c r="JO131" s="343" t="n">
        <f aca="false">JO130*PrSettings!$F$9</f>
        <v>0</v>
      </c>
      <c r="JP131" s="343" t="n">
        <f aca="false">JP130*PrSettings!$F$4</f>
        <v>0</v>
      </c>
      <c r="JQ131" s="343" t="n">
        <f aca="false">JQ130*PrSettings!$F$5</f>
        <v>0</v>
      </c>
      <c r="JR131" s="343" t="n">
        <f aca="false">JR130*PrSettings!$F$6</f>
        <v>0</v>
      </c>
      <c r="JS131" s="343" t="n">
        <f aca="false">JS130*PrSettings!$F$7</f>
        <v>0</v>
      </c>
      <c r="JT131" s="344" t="n">
        <f aca="false">JT130*PrSettings!$F$8</f>
        <v>0</v>
      </c>
      <c r="JY131" s="342" t="str">
        <f aca="false">Language!$E$207</f>
        <v>Points:</v>
      </c>
      <c r="JZ131" s="342"/>
      <c r="KA131" s="342"/>
      <c r="KB131" s="343" t="n">
        <f aca="false">KB130*PrSettings!$F$9</f>
        <v>0</v>
      </c>
      <c r="KC131" s="343" t="n">
        <f aca="false">KC130*PrSettings!$F$4</f>
        <v>0</v>
      </c>
      <c r="KD131" s="343" t="n">
        <f aca="false">KD130*PrSettings!$F$5</f>
        <v>0</v>
      </c>
      <c r="KE131" s="343" t="n">
        <f aca="false">KE130*PrSettings!$F$6</f>
        <v>0</v>
      </c>
      <c r="KF131" s="343" t="n">
        <f aca="false">KF130*PrSettings!$F$7</f>
        <v>0</v>
      </c>
      <c r="KG131" s="344" t="n">
        <f aca="false">KG130*PrSettings!$F$8</f>
        <v>0</v>
      </c>
      <c r="KL131" s="342" t="str">
        <f aca="false">Language!$E$207</f>
        <v>Points:</v>
      </c>
      <c r="KM131" s="342"/>
      <c r="KN131" s="342"/>
      <c r="KO131" s="343" t="n">
        <f aca="false">KO130*PrSettings!$F$9</f>
        <v>0</v>
      </c>
      <c r="KP131" s="343" t="n">
        <f aca="false">KP130*PrSettings!$F$4</f>
        <v>0</v>
      </c>
      <c r="KQ131" s="343" t="n">
        <f aca="false">KQ130*PrSettings!$F$5</f>
        <v>0</v>
      </c>
      <c r="KR131" s="343" t="n">
        <f aca="false">KR130*PrSettings!$F$6</f>
        <v>0</v>
      </c>
      <c r="KS131" s="343" t="n">
        <f aca="false">KS130*PrSettings!$F$7</f>
        <v>0</v>
      </c>
      <c r="KT131" s="344" t="n">
        <f aca="false">KT130*PrSettings!$F$8</f>
        <v>0</v>
      </c>
      <c r="KY131" s="342" t="str">
        <f aca="false">Language!$E$207</f>
        <v>Points:</v>
      </c>
      <c r="KZ131" s="342"/>
      <c r="LA131" s="342"/>
      <c r="LB131" s="343" t="n">
        <f aca="false">LB130*PrSettings!$F$9</f>
        <v>0</v>
      </c>
      <c r="LC131" s="343" t="n">
        <f aca="false">LC130*PrSettings!$F$4</f>
        <v>0</v>
      </c>
      <c r="LD131" s="343" t="n">
        <f aca="false">LD130*PrSettings!$F$5</f>
        <v>0</v>
      </c>
      <c r="LE131" s="343" t="n">
        <f aca="false">LE130*PrSettings!$F$6</f>
        <v>0</v>
      </c>
      <c r="LF131" s="343" t="n">
        <f aca="false">LF130*PrSettings!$F$7</f>
        <v>0</v>
      </c>
      <c r="LG131" s="344" t="n">
        <f aca="false">LG130*PrSettings!$F$8</f>
        <v>0</v>
      </c>
      <c r="LL131" s="342" t="str">
        <f aca="false">Language!$E$207</f>
        <v>Points:</v>
      </c>
      <c r="LM131" s="342"/>
      <c r="LN131" s="342"/>
      <c r="LO131" s="343" t="n">
        <f aca="false">LO130*PrSettings!$F$9</f>
        <v>0</v>
      </c>
      <c r="LP131" s="343" t="n">
        <f aca="false">LP130*PrSettings!$F$4</f>
        <v>0</v>
      </c>
      <c r="LQ131" s="343" t="n">
        <f aca="false">LQ130*PrSettings!$F$5</f>
        <v>0</v>
      </c>
      <c r="LR131" s="343" t="n">
        <f aca="false">LR130*PrSettings!$F$6</f>
        <v>0</v>
      </c>
      <c r="LS131" s="343" t="n">
        <f aca="false">LS130*PrSettings!$F$7</f>
        <v>0</v>
      </c>
      <c r="LT131" s="344" t="n">
        <f aca="false">LT130*PrSettings!$F$8</f>
        <v>0</v>
      </c>
      <c r="LY131" s="342" t="str">
        <f aca="false">Language!$E$207</f>
        <v>Points:</v>
      </c>
      <c r="LZ131" s="342"/>
      <c r="MA131" s="342"/>
      <c r="MB131" s="343" t="n">
        <f aca="false">MB130*PrSettings!$F$9</f>
        <v>0</v>
      </c>
      <c r="MC131" s="343" t="n">
        <f aca="false">MC130*PrSettings!$F$4</f>
        <v>0</v>
      </c>
      <c r="MD131" s="343" t="n">
        <f aca="false">MD130*PrSettings!$F$5</f>
        <v>0</v>
      </c>
      <c r="ME131" s="343" t="n">
        <f aca="false">ME130*PrSettings!$F$6</f>
        <v>0</v>
      </c>
      <c r="MF131" s="343" t="n">
        <f aca="false">MF130*PrSettings!$F$7</f>
        <v>0</v>
      </c>
      <c r="MG131" s="344" t="n">
        <f aca="false">MG130*PrSettings!$F$8</f>
        <v>0</v>
      </c>
    </row>
    <row r="132" customFormat="false" ht="22.5" hidden="false" customHeight="true" outlineLevel="0" collapsed="false">
      <c r="L132" s="345" t="str">
        <f aca="false">Language!$E$208</f>
        <v>Sum:</v>
      </c>
      <c r="M132" s="345"/>
      <c r="N132" s="345"/>
      <c r="O132" s="346" t="n">
        <f aca="false">SUM(O131:T131)</f>
        <v>0</v>
      </c>
      <c r="P132" s="346"/>
      <c r="Q132" s="346"/>
      <c r="R132" s="346"/>
      <c r="S132" s="346"/>
      <c r="T132" s="346"/>
      <c r="Y132" s="345" t="str">
        <f aca="false">Language!$E$208</f>
        <v>Sum:</v>
      </c>
      <c r="Z132" s="345"/>
      <c r="AA132" s="345"/>
      <c r="AB132" s="346" t="n">
        <f aca="false">SUM(AB131:AG131)</f>
        <v>0</v>
      </c>
      <c r="AC132" s="346"/>
      <c r="AD132" s="346"/>
      <c r="AE132" s="346"/>
      <c r="AF132" s="346"/>
      <c r="AG132" s="346"/>
      <c r="AL132" s="345" t="str">
        <f aca="false">Language!$E$208</f>
        <v>Sum:</v>
      </c>
      <c r="AM132" s="345"/>
      <c r="AN132" s="345"/>
      <c r="AO132" s="346" t="n">
        <f aca="false">SUM(AO131:AT131)</f>
        <v>0</v>
      </c>
      <c r="AP132" s="346"/>
      <c r="AQ132" s="346"/>
      <c r="AR132" s="346"/>
      <c r="AS132" s="346"/>
      <c r="AT132" s="346"/>
      <c r="AY132" s="345" t="str">
        <f aca="false">Language!$E$208</f>
        <v>Sum:</v>
      </c>
      <c r="AZ132" s="345"/>
      <c r="BA132" s="345"/>
      <c r="BB132" s="346" t="n">
        <f aca="false">SUM(BB131:BG131)</f>
        <v>0</v>
      </c>
      <c r="BC132" s="346"/>
      <c r="BD132" s="346"/>
      <c r="BE132" s="346"/>
      <c r="BF132" s="346"/>
      <c r="BG132" s="346"/>
      <c r="BL132" s="345" t="str">
        <f aca="false">Language!$E$208</f>
        <v>Sum:</v>
      </c>
      <c r="BM132" s="345"/>
      <c r="BN132" s="345"/>
      <c r="BO132" s="346" t="n">
        <f aca="false">SUM(BO131:BT131)</f>
        <v>0</v>
      </c>
      <c r="BP132" s="346"/>
      <c r="BQ132" s="346"/>
      <c r="BR132" s="346"/>
      <c r="BS132" s="346"/>
      <c r="BT132" s="346"/>
      <c r="BY132" s="345" t="str">
        <f aca="false">Language!$E$208</f>
        <v>Sum:</v>
      </c>
      <c r="BZ132" s="345"/>
      <c r="CA132" s="345"/>
      <c r="CB132" s="346" t="n">
        <f aca="false">SUM(CB131:CG131)</f>
        <v>0</v>
      </c>
      <c r="CC132" s="346"/>
      <c r="CD132" s="346"/>
      <c r="CE132" s="346"/>
      <c r="CF132" s="346"/>
      <c r="CG132" s="346"/>
      <c r="CL132" s="345" t="str">
        <f aca="false">Language!$E$208</f>
        <v>Sum:</v>
      </c>
      <c r="CM132" s="345"/>
      <c r="CN132" s="345"/>
      <c r="CO132" s="346" t="n">
        <f aca="false">SUM(CO131:CT131)</f>
        <v>0</v>
      </c>
      <c r="CP132" s="346"/>
      <c r="CQ132" s="346"/>
      <c r="CR132" s="346"/>
      <c r="CS132" s="346"/>
      <c r="CT132" s="346"/>
      <c r="CY132" s="345" t="str">
        <f aca="false">Language!$E$208</f>
        <v>Sum:</v>
      </c>
      <c r="CZ132" s="345"/>
      <c r="DA132" s="345"/>
      <c r="DB132" s="346" t="n">
        <f aca="false">SUM(DB131:DG131)</f>
        <v>0</v>
      </c>
      <c r="DC132" s="346"/>
      <c r="DD132" s="346"/>
      <c r="DE132" s="346"/>
      <c r="DF132" s="346"/>
      <c r="DG132" s="346"/>
      <c r="DL132" s="345" t="str">
        <f aca="false">Language!$E$208</f>
        <v>Sum:</v>
      </c>
      <c r="DM132" s="345"/>
      <c r="DN132" s="345"/>
      <c r="DO132" s="346" t="n">
        <f aca="false">SUM(DO131:DT131)</f>
        <v>0</v>
      </c>
      <c r="DP132" s="346"/>
      <c r="DQ132" s="346"/>
      <c r="DR132" s="346"/>
      <c r="DS132" s="346"/>
      <c r="DT132" s="346"/>
      <c r="DY132" s="345" t="str">
        <f aca="false">Language!$E$208</f>
        <v>Sum:</v>
      </c>
      <c r="DZ132" s="345"/>
      <c r="EA132" s="345"/>
      <c r="EB132" s="346" t="n">
        <f aca="false">SUM(EB131:EG131)</f>
        <v>0</v>
      </c>
      <c r="EC132" s="346"/>
      <c r="ED132" s="346"/>
      <c r="EE132" s="346"/>
      <c r="EF132" s="346"/>
      <c r="EG132" s="346"/>
      <c r="EL132" s="345" t="str">
        <f aca="false">Language!$E$208</f>
        <v>Sum:</v>
      </c>
      <c r="EM132" s="345"/>
      <c r="EN132" s="345"/>
      <c r="EO132" s="346" t="n">
        <f aca="false">SUM(EO131:ET131)</f>
        <v>0</v>
      </c>
      <c r="EP132" s="346"/>
      <c r="EQ132" s="346"/>
      <c r="ER132" s="346"/>
      <c r="ES132" s="346"/>
      <c r="ET132" s="346"/>
      <c r="EY132" s="345" t="str">
        <f aca="false">Language!$E$208</f>
        <v>Sum:</v>
      </c>
      <c r="EZ132" s="345"/>
      <c r="FA132" s="345"/>
      <c r="FB132" s="346" t="n">
        <f aca="false">SUM(FB131:FG131)</f>
        <v>0</v>
      </c>
      <c r="FC132" s="346"/>
      <c r="FD132" s="346"/>
      <c r="FE132" s="346"/>
      <c r="FF132" s="346"/>
      <c r="FG132" s="346"/>
      <c r="FL132" s="345" t="str">
        <f aca="false">Language!$E$208</f>
        <v>Sum:</v>
      </c>
      <c r="FM132" s="345"/>
      <c r="FN132" s="345"/>
      <c r="FO132" s="346" t="n">
        <f aca="false">SUM(FO131:FT131)</f>
        <v>0</v>
      </c>
      <c r="FP132" s="346"/>
      <c r="FQ132" s="346"/>
      <c r="FR132" s="346"/>
      <c r="FS132" s="346"/>
      <c r="FT132" s="346"/>
      <c r="FY132" s="345" t="str">
        <f aca="false">Language!$E$208</f>
        <v>Sum:</v>
      </c>
      <c r="FZ132" s="345"/>
      <c r="GA132" s="345"/>
      <c r="GB132" s="346" t="n">
        <f aca="false">SUM(GB131:GG131)</f>
        <v>0</v>
      </c>
      <c r="GC132" s="346"/>
      <c r="GD132" s="346"/>
      <c r="GE132" s="346"/>
      <c r="GF132" s="346"/>
      <c r="GG132" s="346"/>
      <c r="GL132" s="345" t="str">
        <f aca="false">Language!$E$208</f>
        <v>Sum:</v>
      </c>
      <c r="GM132" s="345"/>
      <c r="GN132" s="345"/>
      <c r="GO132" s="346" t="n">
        <f aca="false">SUM(GO131:GT131)</f>
        <v>0</v>
      </c>
      <c r="GP132" s="346"/>
      <c r="GQ132" s="346"/>
      <c r="GR132" s="346"/>
      <c r="GS132" s="346"/>
      <c r="GT132" s="346"/>
      <c r="GY132" s="345" t="str">
        <f aca="false">Language!$E$208</f>
        <v>Sum:</v>
      </c>
      <c r="GZ132" s="345"/>
      <c r="HA132" s="345"/>
      <c r="HB132" s="346" t="n">
        <f aca="false">SUM(HB131:HG131)</f>
        <v>0</v>
      </c>
      <c r="HC132" s="346"/>
      <c r="HD132" s="346"/>
      <c r="HE132" s="346"/>
      <c r="HF132" s="346"/>
      <c r="HG132" s="346"/>
      <c r="HL132" s="345" t="str">
        <f aca="false">Language!$E$208</f>
        <v>Sum:</v>
      </c>
      <c r="HM132" s="345"/>
      <c r="HN132" s="345"/>
      <c r="HO132" s="346" t="n">
        <f aca="false">SUM(HO131:HT131)</f>
        <v>0</v>
      </c>
      <c r="HP132" s="346"/>
      <c r="HQ132" s="346"/>
      <c r="HR132" s="346"/>
      <c r="HS132" s="346"/>
      <c r="HT132" s="346"/>
      <c r="HY132" s="345" t="str">
        <f aca="false">Language!$E$208</f>
        <v>Sum:</v>
      </c>
      <c r="HZ132" s="345"/>
      <c r="IA132" s="345"/>
      <c r="IB132" s="346" t="n">
        <f aca="false">SUM(IB131:IG131)</f>
        <v>0</v>
      </c>
      <c r="IC132" s="346"/>
      <c r="ID132" s="346"/>
      <c r="IE132" s="346"/>
      <c r="IF132" s="346"/>
      <c r="IG132" s="346"/>
      <c r="IL132" s="345" t="str">
        <f aca="false">Language!$E$208</f>
        <v>Sum:</v>
      </c>
      <c r="IM132" s="345"/>
      <c r="IN132" s="345"/>
      <c r="IO132" s="346" t="n">
        <f aca="false">SUM(IO131:IT131)</f>
        <v>0</v>
      </c>
      <c r="IP132" s="346"/>
      <c r="IQ132" s="346"/>
      <c r="IR132" s="346"/>
      <c r="IS132" s="346"/>
      <c r="IT132" s="346"/>
      <c r="IY132" s="345" t="str">
        <f aca="false">Language!$E$208</f>
        <v>Sum:</v>
      </c>
      <c r="IZ132" s="345"/>
      <c r="JA132" s="345"/>
      <c r="JB132" s="346" t="n">
        <f aca="false">SUM(JB131:JG131)</f>
        <v>0</v>
      </c>
      <c r="JC132" s="346"/>
      <c r="JD132" s="346"/>
      <c r="JE132" s="346"/>
      <c r="JF132" s="346"/>
      <c r="JG132" s="346"/>
      <c r="JL132" s="345" t="str">
        <f aca="false">Language!$E$208</f>
        <v>Sum:</v>
      </c>
      <c r="JM132" s="345"/>
      <c r="JN132" s="345"/>
      <c r="JO132" s="346" t="n">
        <f aca="false">SUM(JO131:JT131)</f>
        <v>0</v>
      </c>
      <c r="JP132" s="346"/>
      <c r="JQ132" s="346"/>
      <c r="JR132" s="346"/>
      <c r="JS132" s="346"/>
      <c r="JT132" s="346"/>
      <c r="JY132" s="345" t="str">
        <f aca="false">Language!$E$208</f>
        <v>Sum:</v>
      </c>
      <c r="JZ132" s="345"/>
      <c r="KA132" s="345"/>
      <c r="KB132" s="346" t="n">
        <f aca="false">SUM(KB131:KG131)</f>
        <v>0</v>
      </c>
      <c r="KC132" s="346"/>
      <c r="KD132" s="346"/>
      <c r="KE132" s="346"/>
      <c r="KF132" s="346"/>
      <c r="KG132" s="346"/>
      <c r="KL132" s="345" t="str">
        <f aca="false">Language!$E$208</f>
        <v>Sum:</v>
      </c>
      <c r="KM132" s="345"/>
      <c r="KN132" s="345"/>
      <c r="KO132" s="346" t="n">
        <f aca="false">SUM(KO131:KT131)</f>
        <v>0</v>
      </c>
      <c r="KP132" s="346"/>
      <c r="KQ132" s="346"/>
      <c r="KR132" s="346"/>
      <c r="KS132" s="346"/>
      <c r="KT132" s="346"/>
      <c r="KY132" s="345" t="str">
        <f aca="false">Language!$E$208</f>
        <v>Sum:</v>
      </c>
      <c r="KZ132" s="345"/>
      <c r="LA132" s="345"/>
      <c r="LB132" s="346" t="n">
        <f aca="false">SUM(LB131:LG131)</f>
        <v>0</v>
      </c>
      <c r="LC132" s="346"/>
      <c r="LD132" s="346"/>
      <c r="LE132" s="346"/>
      <c r="LF132" s="346"/>
      <c r="LG132" s="346"/>
      <c r="LL132" s="345" t="str">
        <f aca="false">Language!$E$208</f>
        <v>Sum:</v>
      </c>
      <c r="LM132" s="345"/>
      <c r="LN132" s="345"/>
      <c r="LO132" s="346" t="n">
        <f aca="false">SUM(LO131:LT131)</f>
        <v>0</v>
      </c>
      <c r="LP132" s="346"/>
      <c r="LQ132" s="346"/>
      <c r="LR132" s="346"/>
      <c r="LS132" s="346"/>
      <c r="LT132" s="346"/>
      <c r="LY132" s="345" t="str">
        <f aca="false">Language!$E$208</f>
        <v>Sum:</v>
      </c>
      <c r="LZ132" s="345"/>
      <c r="MA132" s="345"/>
      <c r="MB132" s="346" t="n">
        <f aca="false">SUM(MB131:MG131)</f>
        <v>0</v>
      </c>
      <c r="MC132" s="346"/>
      <c r="MD132" s="346"/>
      <c r="ME132" s="346"/>
      <c r="MF132" s="346"/>
      <c r="MG132" s="346"/>
    </row>
    <row r="133" customFormat="false" ht="30.75" hidden="false" customHeight="true" outlineLevel="0" collapsed="false"/>
    <row r="134" s="1" customFormat="true" ht="15.75" hidden="false" customHeight="false" outlineLevel="0" collapsed="false">
      <c r="A134" s="252"/>
      <c r="B134" s="347" t="str">
        <f aca="false">Language!$E$221</f>
        <v>Hint</v>
      </c>
      <c r="C134" s="347"/>
      <c r="D134" s="347"/>
      <c r="E134" s="347"/>
      <c r="F134" s="347"/>
      <c r="G134" s="347"/>
      <c r="H134" s="347"/>
      <c r="I134" s="348"/>
      <c r="J134" s="348"/>
      <c r="K134" s="348"/>
      <c r="L134" s="348"/>
      <c r="T134" s="135"/>
      <c r="U134" s="0"/>
      <c r="V134" s="348"/>
      <c r="W134" s="348"/>
      <c r="X134" s="348"/>
      <c r="Y134" s="348"/>
      <c r="AG134" s="135"/>
      <c r="AI134" s="348"/>
      <c r="AJ134" s="348"/>
      <c r="AK134" s="348"/>
      <c r="AL134" s="348"/>
      <c r="AT134" s="135"/>
      <c r="AV134" s="348"/>
      <c r="AW134" s="348"/>
      <c r="AX134" s="348"/>
      <c r="AY134" s="348"/>
      <c r="BG134" s="135"/>
      <c r="BI134" s="348"/>
      <c r="BJ134" s="348"/>
      <c r="BK134" s="348"/>
      <c r="BL134" s="348"/>
      <c r="BT134" s="135"/>
      <c r="BV134" s="348"/>
      <c r="BW134" s="348"/>
      <c r="BX134" s="348"/>
      <c r="BY134" s="348"/>
      <c r="CG134" s="135"/>
      <c r="CI134" s="348"/>
      <c r="CJ134" s="348"/>
      <c r="CK134" s="348"/>
      <c r="CL134" s="348"/>
      <c r="CT134" s="135"/>
      <c r="CV134" s="348"/>
      <c r="CW134" s="348"/>
      <c r="CX134" s="348"/>
      <c r="CY134" s="348"/>
      <c r="DG134" s="135"/>
      <c r="DI134" s="348"/>
      <c r="DJ134" s="348"/>
      <c r="DK134" s="348"/>
      <c r="DL134" s="348"/>
      <c r="DT134" s="135"/>
      <c r="DV134" s="348"/>
      <c r="DW134" s="348"/>
      <c r="DX134" s="348"/>
      <c r="DY134" s="348"/>
      <c r="EG134" s="135"/>
      <c r="EI134" s="348"/>
      <c r="EJ134" s="348"/>
      <c r="EK134" s="348"/>
      <c r="EL134" s="348"/>
      <c r="ET134" s="135"/>
      <c r="EV134" s="348"/>
      <c r="EW134" s="348"/>
      <c r="EX134" s="348"/>
      <c r="EY134" s="348"/>
      <c r="FG134" s="135"/>
      <c r="FI134" s="348"/>
      <c r="FJ134" s="348"/>
      <c r="FK134" s="348"/>
      <c r="FL134" s="348"/>
      <c r="FT134" s="135"/>
      <c r="FV134" s="348"/>
      <c r="FW134" s="348"/>
      <c r="FX134" s="348"/>
      <c r="FY134" s="348"/>
      <c r="GG134" s="135"/>
      <c r="GI134" s="348"/>
      <c r="GJ134" s="348"/>
      <c r="GK134" s="348"/>
      <c r="GL134" s="348"/>
      <c r="GT134" s="135"/>
      <c r="GV134" s="348"/>
      <c r="GW134" s="348"/>
      <c r="GX134" s="348"/>
      <c r="GY134" s="348"/>
      <c r="HG134" s="135"/>
      <c r="HI134" s="348"/>
      <c r="HJ134" s="348"/>
      <c r="HK134" s="348"/>
      <c r="HL134" s="348"/>
      <c r="HT134" s="135"/>
      <c r="HV134" s="348"/>
      <c r="HW134" s="348"/>
      <c r="HX134" s="348"/>
      <c r="HY134" s="348"/>
      <c r="IG134" s="135"/>
      <c r="II134" s="348"/>
      <c r="IJ134" s="348"/>
      <c r="IK134" s="348"/>
      <c r="IL134" s="348"/>
      <c r="IT134" s="135"/>
      <c r="IV134" s="348"/>
      <c r="IW134" s="348"/>
      <c r="IX134" s="348"/>
      <c r="IY134" s="348"/>
      <c r="JG134" s="135"/>
      <c r="JI134" s="348"/>
      <c r="JJ134" s="348"/>
      <c r="JK134" s="348"/>
      <c r="JL134" s="348"/>
      <c r="JT134" s="135"/>
      <c r="JV134" s="348"/>
      <c r="JW134" s="348"/>
      <c r="JX134" s="348"/>
      <c r="JY134" s="348"/>
      <c r="KG134" s="135"/>
      <c r="KI134" s="348"/>
      <c r="KJ134" s="348"/>
      <c r="KK134" s="348"/>
      <c r="KL134" s="348"/>
      <c r="KT134" s="135"/>
      <c r="KV134" s="348"/>
      <c r="KW134" s="348"/>
      <c r="KX134" s="348"/>
      <c r="KY134" s="348"/>
      <c r="LG134" s="135"/>
      <c r="LI134" s="348"/>
      <c r="LJ134" s="348"/>
      <c r="LK134" s="348"/>
      <c r="LL134" s="348"/>
      <c r="LT134" s="135"/>
      <c r="LV134" s="348"/>
      <c r="LW134" s="348"/>
      <c r="LX134" s="348"/>
      <c r="LY134" s="348"/>
      <c r="MG134" s="135"/>
    </row>
    <row r="135" s="1" customFormat="true" ht="16.5" hidden="false" customHeight="true" outlineLevel="0" collapsed="false">
      <c r="A135" s="252"/>
      <c r="B135" s="349" t="str">
        <f aca="false">Language!$E$230</f>
        <v>For example, to add ten more people, select columns HI through MG and copy them to the right. Finished.
(Remove sheet protection!)</v>
      </c>
      <c r="C135" s="349"/>
      <c r="D135" s="349"/>
      <c r="E135" s="349"/>
      <c r="F135" s="349"/>
      <c r="G135" s="349"/>
      <c r="H135" s="349"/>
      <c r="I135" s="350"/>
      <c r="J135" s="351"/>
      <c r="K135" s="351"/>
      <c r="L135" s="351"/>
      <c r="T135" s="135"/>
      <c r="U135" s="0"/>
      <c r="V135" s="351"/>
      <c r="W135" s="351"/>
      <c r="X135" s="351"/>
      <c r="Y135" s="351"/>
      <c r="AG135" s="135"/>
      <c r="AI135" s="351"/>
      <c r="AJ135" s="351"/>
      <c r="AK135" s="351"/>
      <c r="AL135" s="351"/>
      <c r="AT135" s="135"/>
      <c r="AV135" s="351"/>
      <c r="AW135" s="351"/>
      <c r="AX135" s="351"/>
      <c r="AY135" s="351"/>
      <c r="BG135" s="135"/>
      <c r="BI135" s="351"/>
      <c r="BJ135" s="351"/>
      <c r="BK135" s="351"/>
      <c r="BL135" s="351"/>
      <c r="BT135" s="135"/>
      <c r="BV135" s="351"/>
      <c r="BW135" s="351"/>
      <c r="BX135" s="351"/>
      <c r="BY135" s="351"/>
      <c r="CG135" s="135"/>
      <c r="CI135" s="351"/>
      <c r="CJ135" s="351"/>
      <c r="CK135" s="351"/>
      <c r="CL135" s="351"/>
      <c r="CT135" s="135"/>
      <c r="CV135" s="351"/>
      <c r="CW135" s="351"/>
      <c r="CX135" s="351"/>
      <c r="CY135" s="351"/>
      <c r="DG135" s="135"/>
      <c r="DI135" s="351"/>
      <c r="DJ135" s="351"/>
      <c r="DK135" s="351"/>
      <c r="DL135" s="351"/>
      <c r="DT135" s="135"/>
      <c r="DV135" s="351"/>
      <c r="DW135" s="351"/>
      <c r="DX135" s="351"/>
      <c r="DY135" s="351"/>
      <c r="EG135" s="135"/>
      <c r="EI135" s="351"/>
      <c r="EJ135" s="351"/>
      <c r="EK135" s="351"/>
      <c r="EL135" s="351"/>
      <c r="ET135" s="135"/>
      <c r="EV135" s="351"/>
      <c r="EW135" s="351"/>
      <c r="EX135" s="351"/>
      <c r="EY135" s="351"/>
      <c r="FG135" s="135"/>
      <c r="FI135" s="351"/>
      <c r="FJ135" s="351"/>
      <c r="FK135" s="351"/>
      <c r="FL135" s="351"/>
      <c r="FT135" s="135"/>
      <c r="FV135" s="351"/>
      <c r="FW135" s="351"/>
      <c r="FX135" s="351"/>
      <c r="FY135" s="351"/>
      <c r="GG135" s="135"/>
      <c r="GI135" s="351"/>
      <c r="GJ135" s="351"/>
      <c r="GK135" s="351"/>
      <c r="GL135" s="351"/>
      <c r="GT135" s="135"/>
      <c r="GV135" s="351"/>
      <c r="GW135" s="351"/>
      <c r="GX135" s="351"/>
      <c r="GY135" s="351"/>
      <c r="HG135" s="135"/>
      <c r="HI135" s="351"/>
      <c r="HJ135" s="351"/>
      <c r="HK135" s="351"/>
      <c r="HL135" s="351"/>
      <c r="HT135" s="135"/>
      <c r="HV135" s="351"/>
      <c r="HW135" s="351"/>
      <c r="HX135" s="351"/>
      <c r="HY135" s="351"/>
      <c r="IG135" s="135"/>
      <c r="II135" s="351"/>
      <c r="IJ135" s="351"/>
      <c r="IK135" s="351"/>
      <c r="IL135" s="351"/>
      <c r="IT135" s="135"/>
      <c r="IV135" s="351"/>
      <c r="IW135" s="351"/>
      <c r="IX135" s="351"/>
      <c r="IY135" s="351"/>
      <c r="JG135" s="135"/>
      <c r="JI135" s="351"/>
      <c r="JJ135" s="351"/>
      <c r="JK135" s="351"/>
      <c r="JL135" s="351"/>
      <c r="JT135" s="135"/>
      <c r="JV135" s="351"/>
      <c r="JW135" s="351"/>
      <c r="JX135" s="351"/>
      <c r="JY135" s="351"/>
      <c r="KG135" s="135"/>
      <c r="KI135" s="351"/>
      <c r="KJ135" s="351"/>
      <c r="KK135" s="351"/>
      <c r="KL135" s="351"/>
      <c r="KT135" s="135"/>
      <c r="KV135" s="351"/>
      <c r="KW135" s="351"/>
      <c r="KX135" s="351"/>
      <c r="KY135" s="351"/>
      <c r="LG135" s="135"/>
      <c r="LI135" s="351"/>
      <c r="LJ135" s="351"/>
      <c r="LK135" s="351"/>
      <c r="LL135" s="351"/>
      <c r="LT135" s="135"/>
      <c r="LV135" s="351"/>
      <c r="LW135" s="351"/>
      <c r="LX135" s="351"/>
      <c r="LY135" s="351"/>
      <c r="MG135" s="135"/>
    </row>
    <row r="136" s="1" customFormat="true" ht="15.75" hidden="false" customHeight="false" outlineLevel="0" collapsed="false">
      <c r="A136" s="252"/>
      <c r="B136" s="349"/>
      <c r="C136" s="349"/>
      <c r="D136" s="349"/>
      <c r="E136" s="349"/>
      <c r="F136" s="349"/>
      <c r="G136" s="349"/>
      <c r="H136" s="349"/>
      <c r="I136" s="350"/>
      <c r="J136" s="351"/>
      <c r="K136" s="351"/>
      <c r="L136" s="351"/>
      <c r="T136" s="135"/>
      <c r="U136" s="0"/>
      <c r="V136" s="351"/>
      <c r="W136" s="351"/>
      <c r="X136" s="351"/>
      <c r="Y136" s="351"/>
      <c r="AG136" s="135"/>
      <c r="AI136" s="351"/>
      <c r="AJ136" s="351"/>
      <c r="AK136" s="351"/>
      <c r="AL136" s="351"/>
      <c r="AT136" s="135"/>
      <c r="AV136" s="351"/>
      <c r="AW136" s="351"/>
      <c r="AX136" s="351"/>
      <c r="AY136" s="351"/>
      <c r="BG136" s="135"/>
      <c r="BI136" s="351"/>
      <c r="BJ136" s="351"/>
      <c r="BK136" s="351"/>
      <c r="BL136" s="351"/>
      <c r="BT136" s="135"/>
      <c r="BV136" s="351"/>
      <c r="BW136" s="351"/>
      <c r="BX136" s="351"/>
      <c r="BY136" s="351"/>
      <c r="CG136" s="135"/>
      <c r="CI136" s="351"/>
      <c r="CJ136" s="351"/>
      <c r="CK136" s="351"/>
      <c r="CL136" s="351"/>
      <c r="CT136" s="135"/>
      <c r="CV136" s="351"/>
      <c r="CW136" s="351"/>
      <c r="CX136" s="351"/>
      <c r="CY136" s="351"/>
      <c r="DG136" s="135"/>
      <c r="DI136" s="351"/>
      <c r="DJ136" s="351"/>
      <c r="DK136" s="351"/>
      <c r="DL136" s="351"/>
      <c r="DT136" s="135"/>
      <c r="DV136" s="351"/>
      <c r="DW136" s="351"/>
      <c r="DX136" s="351"/>
      <c r="DY136" s="351"/>
      <c r="EG136" s="135"/>
      <c r="EI136" s="351"/>
      <c r="EJ136" s="351"/>
      <c r="EK136" s="351"/>
      <c r="EL136" s="351"/>
      <c r="ET136" s="135"/>
      <c r="EV136" s="351"/>
      <c r="EW136" s="351"/>
      <c r="EX136" s="351"/>
      <c r="EY136" s="351"/>
      <c r="FG136" s="135"/>
      <c r="FI136" s="351"/>
      <c r="FJ136" s="351"/>
      <c r="FK136" s="351"/>
      <c r="FL136" s="351"/>
      <c r="FT136" s="135"/>
      <c r="FV136" s="351"/>
      <c r="FW136" s="351"/>
      <c r="FX136" s="351"/>
      <c r="FY136" s="351"/>
      <c r="GG136" s="135"/>
      <c r="GI136" s="351"/>
      <c r="GJ136" s="351"/>
      <c r="GK136" s="351"/>
      <c r="GL136" s="351"/>
      <c r="GT136" s="135"/>
      <c r="GV136" s="351"/>
      <c r="GW136" s="351"/>
      <c r="GX136" s="351"/>
      <c r="GY136" s="351"/>
      <c r="HG136" s="135"/>
      <c r="HI136" s="351"/>
      <c r="HJ136" s="351"/>
      <c r="HK136" s="351"/>
      <c r="HL136" s="351"/>
      <c r="HT136" s="135"/>
      <c r="HV136" s="351"/>
      <c r="HW136" s="351"/>
      <c r="HX136" s="351"/>
      <c r="HY136" s="351"/>
      <c r="IG136" s="135"/>
      <c r="II136" s="351"/>
      <c r="IJ136" s="351"/>
      <c r="IK136" s="351"/>
      <c r="IL136" s="351"/>
      <c r="IT136" s="135"/>
      <c r="IV136" s="351"/>
      <c r="IW136" s="351"/>
      <c r="IX136" s="351"/>
      <c r="IY136" s="351"/>
      <c r="JG136" s="135"/>
      <c r="JI136" s="351"/>
      <c r="JJ136" s="351"/>
      <c r="JK136" s="351"/>
      <c r="JL136" s="351"/>
      <c r="JT136" s="135"/>
      <c r="JV136" s="351"/>
      <c r="JW136" s="351"/>
      <c r="JX136" s="351"/>
      <c r="JY136" s="351"/>
      <c r="KG136" s="135"/>
      <c r="KI136" s="351"/>
      <c r="KJ136" s="351"/>
      <c r="KK136" s="351"/>
      <c r="KL136" s="351"/>
      <c r="KT136" s="135"/>
      <c r="KV136" s="351"/>
      <c r="KW136" s="351"/>
      <c r="KX136" s="351"/>
      <c r="KY136" s="351"/>
      <c r="LG136" s="135"/>
      <c r="LI136" s="351"/>
      <c r="LJ136" s="351"/>
      <c r="LK136" s="351"/>
      <c r="LL136" s="351"/>
      <c r="LT136" s="135"/>
      <c r="LV136" s="351"/>
      <c r="LW136" s="351"/>
      <c r="LX136" s="351"/>
      <c r="LY136" s="351"/>
      <c r="MG136" s="135"/>
    </row>
    <row r="137" s="1" customFormat="true" ht="15.75" hidden="false" customHeight="false" outlineLevel="0" collapsed="false">
      <c r="A137" s="252"/>
      <c r="B137" s="349"/>
      <c r="C137" s="349"/>
      <c r="D137" s="349"/>
      <c r="E137" s="349"/>
      <c r="F137" s="349"/>
      <c r="G137" s="349"/>
      <c r="H137" s="349"/>
      <c r="I137" s="350"/>
      <c r="J137" s="351"/>
      <c r="K137" s="351"/>
      <c r="L137" s="351"/>
      <c r="T137" s="135"/>
      <c r="U137" s="0"/>
      <c r="V137" s="351"/>
      <c r="W137" s="351"/>
      <c r="X137" s="351"/>
      <c r="Y137" s="351"/>
      <c r="AG137" s="135"/>
      <c r="AI137" s="351"/>
      <c r="AJ137" s="351"/>
      <c r="AK137" s="351"/>
      <c r="AL137" s="351"/>
      <c r="AT137" s="135"/>
      <c r="AV137" s="351"/>
      <c r="AW137" s="351"/>
      <c r="AX137" s="351"/>
      <c r="AY137" s="351"/>
      <c r="BG137" s="135"/>
      <c r="BI137" s="351"/>
      <c r="BJ137" s="351"/>
      <c r="BK137" s="351"/>
      <c r="BL137" s="351"/>
      <c r="BT137" s="135"/>
      <c r="BV137" s="351"/>
      <c r="BW137" s="351"/>
      <c r="BX137" s="351"/>
      <c r="BY137" s="351"/>
      <c r="CG137" s="135"/>
      <c r="CI137" s="351"/>
      <c r="CJ137" s="351"/>
      <c r="CK137" s="351"/>
      <c r="CL137" s="351"/>
      <c r="CT137" s="135"/>
      <c r="CV137" s="351"/>
      <c r="CW137" s="351"/>
      <c r="CX137" s="351"/>
      <c r="CY137" s="351"/>
      <c r="DG137" s="135"/>
      <c r="DI137" s="351"/>
      <c r="DJ137" s="351"/>
      <c r="DK137" s="351"/>
      <c r="DL137" s="351"/>
      <c r="DT137" s="135"/>
      <c r="DV137" s="351"/>
      <c r="DW137" s="351"/>
      <c r="DX137" s="351"/>
      <c r="DY137" s="351"/>
      <c r="EG137" s="135"/>
      <c r="EI137" s="351"/>
      <c r="EJ137" s="351"/>
      <c r="EK137" s="351"/>
      <c r="EL137" s="351"/>
      <c r="ET137" s="135"/>
      <c r="EV137" s="351"/>
      <c r="EW137" s="351"/>
      <c r="EX137" s="351"/>
      <c r="EY137" s="351"/>
      <c r="FG137" s="135"/>
      <c r="FI137" s="351"/>
      <c r="FJ137" s="351"/>
      <c r="FK137" s="351"/>
      <c r="FL137" s="351"/>
      <c r="FT137" s="135"/>
      <c r="FV137" s="351"/>
      <c r="FW137" s="351"/>
      <c r="FX137" s="351"/>
      <c r="FY137" s="351"/>
      <c r="GG137" s="135"/>
      <c r="GI137" s="351"/>
      <c r="GJ137" s="351"/>
      <c r="GK137" s="351"/>
      <c r="GL137" s="351"/>
      <c r="GT137" s="135"/>
      <c r="GV137" s="351"/>
      <c r="GW137" s="351"/>
      <c r="GX137" s="351"/>
      <c r="GY137" s="351"/>
      <c r="HG137" s="135"/>
      <c r="HI137" s="351"/>
      <c r="HJ137" s="351"/>
      <c r="HK137" s="351"/>
      <c r="HL137" s="351"/>
      <c r="HT137" s="135"/>
      <c r="HV137" s="351"/>
      <c r="HW137" s="351"/>
      <c r="HX137" s="351"/>
      <c r="HY137" s="351"/>
      <c r="IG137" s="135"/>
      <c r="II137" s="351"/>
      <c r="IJ137" s="351"/>
      <c r="IK137" s="351"/>
      <c r="IL137" s="351"/>
      <c r="IT137" s="135"/>
      <c r="IV137" s="351"/>
      <c r="IW137" s="351"/>
      <c r="IX137" s="351"/>
      <c r="IY137" s="351"/>
      <c r="JG137" s="135"/>
      <c r="JI137" s="351"/>
      <c r="JJ137" s="351"/>
      <c r="JK137" s="351"/>
      <c r="JL137" s="351"/>
      <c r="JT137" s="135"/>
      <c r="JV137" s="351"/>
      <c r="JW137" s="351"/>
      <c r="JX137" s="351"/>
      <c r="JY137" s="351"/>
      <c r="KG137" s="135"/>
      <c r="KI137" s="351"/>
      <c r="KJ137" s="351"/>
      <c r="KK137" s="351"/>
      <c r="KL137" s="351"/>
      <c r="KT137" s="135"/>
      <c r="KV137" s="351"/>
      <c r="KW137" s="351"/>
      <c r="KX137" s="351"/>
      <c r="KY137" s="351"/>
      <c r="LG137" s="135"/>
      <c r="LI137" s="351"/>
      <c r="LJ137" s="351"/>
      <c r="LK137" s="351"/>
      <c r="LL137" s="351"/>
      <c r="LT137" s="135"/>
      <c r="LV137" s="351"/>
      <c r="LW137" s="351"/>
      <c r="LX137" s="351"/>
      <c r="LY137" s="351"/>
      <c r="MG137" s="135"/>
    </row>
    <row r="138" s="1" customFormat="true" ht="15.75" hidden="false" customHeight="true" outlineLevel="0" collapsed="false">
      <c r="A138" s="252"/>
      <c r="B138" s="352" t="str">
        <f aca="false">Language!$E$231</f>
        <v>To predict the teams in the KO round, enter the team numbers in the yellow fields.</v>
      </c>
      <c r="C138" s="352"/>
      <c r="D138" s="352"/>
      <c r="E138" s="352"/>
      <c r="F138" s="352"/>
      <c r="G138" s="352"/>
      <c r="H138" s="352"/>
      <c r="I138" s="350"/>
      <c r="J138" s="351"/>
      <c r="K138" s="351"/>
      <c r="L138" s="351"/>
      <c r="T138" s="135"/>
      <c r="U138" s="0"/>
      <c r="V138" s="351"/>
      <c r="W138" s="351"/>
      <c r="X138" s="351"/>
      <c r="Y138" s="351"/>
      <c r="AG138" s="135"/>
      <c r="AI138" s="351"/>
      <c r="AJ138" s="351"/>
      <c r="AK138" s="351"/>
      <c r="AL138" s="351"/>
      <c r="AT138" s="135"/>
      <c r="AV138" s="351"/>
      <c r="AW138" s="351"/>
      <c r="AX138" s="351"/>
      <c r="AY138" s="351"/>
      <c r="BG138" s="135"/>
      <c r="BI138" s="351"/>
      <c r="BJ138" s="351"/>
      <c r="BK138" s="351"/>
      <c r="BL138" s="351"/>
      <c r="BT138" s="135"/>
      <c r="BV138" s="351"/>
      <c r="BW138" s="351"/>
      <c r="BX138" s="351"/>
      <c r="BY138" s="351"/>
      <c r="CG138" s="135"/>
      <c r="CI138" s="351"/>
      <c r="CJ138" s="351"/>
      <c r="CK138" s="351"/>
      <c r="CL138" s="351"/>
      <c r="CT138" s="135"/>
      <c r="CV138" s="351"/>
      <c r="CW138" s="351"/>
      <c r="CX138" s="351"/>
      <c r="CY138" s="351"/>
      <c r="DG138" s="135"/>
      <c r="DI138" s="351"/>
      <c r="DJ138" s="351"/>
      <c r="DK138" s="351"/>
      <c r="DL138" s="351"/>
      <c r="DT138" s="135"/>
      <c r="DV138" s="351"/>
      <c r="DW138" s="351"/>
      <c r="DX138" s="351"/>
      <c r="DY138" s="351"/>
      <c r="EG138" s="135"/>
      <c r="EI138" s="351"/>
      <c r="EJ138" s="351"/>
      <c r="EK138" s="351"/>
      <c r="EL138" s="351"/>
      <c r="ET138" s="135"/>
      <c r="EV138" s="351"/>
      <c r="EW138" s="351"/>
      <c r="EX138" s="351"/>
      <c r="EY138" s="351"/>
      <c r="FG138" s="135"/>
      <c r="FI138" s="351"/>
      <c r="FJ138" s="351"/>
      <c r="FK138" s="351"/>
      <c r="FL138" s="351"/>
      <c r="FT138" s="135"/>
      <c r="FV138" s="351"/>
      <c r="FW138" s="351"/>
      <c r="FX138" s="351"/>
      <c r="FY138" s="351"/>
      <c r="GG138" s="135"/>
      <c r="GI138" s="351"/>
      <c r="GJ138" s="351"/>
      <c r="GK138" s="351"/>
      <c r="GL138" s="351"/>
      <c r="GT138" s="135"/>
      <c r="GV138" s="351"/>
      <c r="GW138" s="351"/>
      <c r="GX138" s="351"/>
      <c r="GY138" s="351"/>
      <c r="HG138" s="135"/>
      <c r="HI138" s="351"/>
      <c r="HJ138" s="351"/>
      <c r="HK138" s="351"/>
      <c r="HL138" s="351"/>
      <c r="HT138" s="135"/>
      <c r="HV138" s="351"/>
      <c r="HW138" s="351"/>
      <c r="HX138" s="351"/>
      <c r="HY138" s="351"/>
      <c r="IG138" s="135"/>
      <c r="II138" s="351"/>
      <c r="IJ138" s="351"/>
      <c r="IK138" s="351"/>
      <c r="IL138" s="351"/>
      <c r="IT138" s="135"/>
      <c r="IV138" s="351"/>
      <c r="IW138" s="351"/>
      <c r="IX138" s="351"/>
      <c r="IY138" s="351"/>
      <c r="JG138" s="135"/>
      <c r="JI138" s="351"/>
      <c r="JJ138" s="351"/>
      <c r="JK138" s="351"/>
      <c r="JL138" s="351"/>
      <c r="JT138" s="135"/>
      <c r="JV138" s="351"/>
      <c r="JW138" s="351"/>
      <c r="JX138" s="351"/>
      <c r="JY138" s="351"/>
      <c r="KG138" s="135"/>
      <c r="KI138" s="351"/>
      <c r="KJ138" s="351"/>
      <c r="KK138" s="351"/>
      <c r="KL138" s="351"/>
      <c r="KT138" s="135"/>
      <c r="KV138" s="351"/>
      <c r="KW138" s="351"/>
      <c r="KX138" s="351"/>
      <c r="KY138" s="351"/>
      <c r="LG138" s="135"/>
      <c r="LI138" s="351"/>
      <c r="LJ138" s="351"/>
      <c r="LK138" s="351"/>
      <c r="LL138" s="351"/>
      <c r="LT138" s="135"/>
      <c r="LV138" s="351"/>
      <c r="LW138" s="351"/>
      <c r="LX138" s="351"/>
      <c r="LY138" s="351"/>
      <c r="MG138" s="135"/>
    </row>
    <row r="139" s="1" customFormat="true" ht="15.75" hidden="false" customHeight="false" outlineLevel="0" collapsed="false">
      <c r="A139" s="252"/>
      <c r="B139" s="352"/>
      <c r="C139" s="352"/>
      <c r="D139" s="352"/>
      <c r="E139" s="352"/>
      <c r="F139" s="352"/>
      <c r="G139" s="352"/>
      <c r="H139" s="352"/>
      <c r="I139" s="350"/>
      <c r="J139" s="351"/>
      <c r="K139" s="351"/>
      <c r="L139" s="351"/>
      <c r="T139" s="135"/>
      <c r="U139" s="0"/>
      <c r="V139" s="351"/>
      <c r="W139" s="351"/>
      <c r="X139" s="351"/>
      <c r="Y139" s="351"/>
      <c r="AG139" s="135"/>
      <c r="AI139" s="351"/>
      <c r="AJ139" s="351"/>
      <c r="AK139" s="351"/>
      <c r="AL139" s="351"/>
      <c r="AT139" s="135"/>
      <c r="AV139" s="351"/>
      <c r="AW139" s="351"/>
      <c r="AX139" s="351"/>
      <c r="AY139" s="351"/>
      <c r="BG139" s="135"/>
      <c r="BI139" s="351"/>
      <c r="BJ139" s="351"/>
      <c r="BK139" s="351"/>
      <c r="BL139" s="351"/>
      <c r="BT139" s="135"/>
      <c r="BV139" s="351"/>
      <c r="BW139" s="351"/>
      <c r="BX139" s="351"/>
      <c r="BY139" s="351"/>
      <c r="CG139" s="135"/>
      <c r="CI139" s="351"/>
      <c r="CJ139" s="351"/>
      <c r="CK139" s="351"/>
      <c r="CL139" s="351"/>
      <c r="CT139" s="135"/>
      <c r="CV139" s="351"/>
      <c r="CW139" s="351"/>
      <c r="CX139" s="351"/>
      <c r="CY139" s="351"/>
      <c r="DG139" s="135"/>
      <c r="DI139" s="351"/>
      <c r="DJ139" s="351"/>
      <c r="DK139" s="351"/>
      <c r="DL139" s="351"/>
      <c r="DT139" s="135"/>
      <c r="DV139" s="351"/>
      <c r="DW139" s="351"/>
      <c r="DX139" s="351"/>
      <c r="DY139" s="351"/>
      <c r="EG139" s="135"/>
      <c r="EI139" s="351"/>
      <c r="EJ139" s="351"/>
      <c r="EK139" s="351"/>
      <c r="EL139" s="351"/>
      <c r="ET139" s="135"/>
      <c r="EV139" s="351"/>
      <c r="EW139" s="351"/>
      <c r="EX139" s="351"/>
      <c r="EY139" s="351"/>
      <c r="FG139" s="135"/>
      <c r="FI139" s="351"/>
      <c r="FJ139" s="351"/>
      <c r="FK139" s="351"/>
      <c r="FL139" s="351"/>
      <c r="FT139" s="135"/>
      <c r="FV139" s="351"/>
      <c r="FW139" s="351"/>
      <c r="FX139" s="351"/>
      <c r="FY139" s="351"/>
      <c r="GG139" s="135"/>
      <c r="GI139" s="351"/>
      <c r="GJ139" s="351"/>
      <c r="GK139" s="351"/>
      <c r="GL139" s="351"/>
      <c r="GT139" s="135"/>
      <c r="GV139" s="351"/>
      <c r="GW139" s="351"/>
      <c r="GX139" s="351"/>
      <c r="GY139" s="351"/>
      <c r="HG139" s="135"/>
      <c r="HI139" s="351"/>
      <c r="HJ139" s="351"/>
      <c r="HK139" s="351"/>
      <c r="HL139" s="351"/>
      <c r="HT139" s="135"/>
      <c r="HV139" s="351"/>
      <c r="HW139" s="351"/>
      <c r="HX139" s="351"/>
      <c r="HY139" s="351"/>
      <c r="IG139" s="135"/>
      <c r="II139" s="351"/>
      <c r="IJ139" s="351"/>
      <c r="IK139" s="351"/>
      <c r="IL139" s="351"/>
      <c r="IT139" s="135"/>
      <c r="IV139" s="351"/>
      <c r="IW139" s="351"/>
      <c r="IX139" s="351"/>
      <c r="IY139" s="351"/>
      <c r="JG139" s="135"/>
      <c r="JI139" s="351"/>
      <c r="JJ139" s="351"/>
      <c r="JK139" s="351"/>
      <c r="JL139" s="351"/>
      <c r="JT139" s="135"/>
      <c r="JV139" s="351"/>
      <c r="JW139" s="351"/>
      <c r="JX139" s="351"/>
      <c r="JY139" s="351"/>
      <c r="KG139" s="135"/>
      <c r="KI139" s="351"/>
      <c r="KJ139" s="351"/>
      <c r="KK139" s="351"/>
      <c r="KL139" s="351"/>
      <c r="KT139" s="135"/>
      <c r="KV139" s="351"/>
      <c r="KW139" s="351"/>
      <c r="KX139" s="351"/>
      <c r="KY139" s="351"/>
      <c r="LG139" s="135"/>
      <c r="LI139" s="351"/>
      <c r="LJ139" s="351"/>
      <c r="LK139" s="351"/>
      <c r="LL139" s="351"/>
      <c r="LT139" s="135"/>
      <c r="LV139" s="351"/>
      <c r="LW139" s="351"/>
      <c r="LX139" s="351"/>
      <c r="LY139" s="351"/>
      <c r="MG139" s="135"/>
    </row>
    <row r="140" s="1" customFormat="true" ht="15.75" hidden="false" customHeight="false" outlineLevel="0" collapsed="false">
      <c r="A140" s="252"/>
      <c r="B140" s="352"/>
      <c r="C140" s="352"/>
      <c r="D140" s="352"/>
      <c r="E140" s="352"/>
      <c r="F140" s="352"/>
      <c r="G140" s="352"/>
      <c r="H140" s="352"/>
      <c r="I140" s="350"/>
      <c r="J140" s="351"/>
      <c r="K140" s="351"/>
      <c r="L140" s="351"/>
      <c r="T140" s="135"/>
      <c r="U140" s="0"/>
      <c r="V140" s="351"/>
      <c r="W140" s="351"/>
      <c r="X140" s="351"/>
      <c r="Y140" s="351"/>
      <c r="AG140" s="135"/>
      <c r="AI140" s="351"/>
      <c r="AJ140" s="351"/>
      <c r="AK140" s="351"/>
      <c r="AL140" s="351"/>
      <c r="AT140" s="135"/>
      <c r="AV140" s="351"/>
      <c r="AW140" s="351"/>
      <c r="AX140" s="351"/>
      <c r="AY140" s="351"/>
      <c r="BG140" s="135"/>
      <c r="BI140" s="351"/>
      <c r="BJ140" s="351"/>
      <c r="BK140" s="351"/>
      <c r="BL140" s="351"/>
      <c r="BT140" s="135"/>
      <c r="BV140" s="351"/>
      <c r="BW140" s="351"/>
      <c r="BX140" s="351"/>
      <c r="BY140" s="351"/>
      <c r="CG140" s="135"/>
      <c r="CI140" s="351"/>
      <c r="CJ140" s="351"/>
      <c r="CK140" s="351"/>
      <c r="CL140" s="351"/>
      <c r="CT140" s="135"/>
      <c r="CV140" s="351"/>
      <c r="CW140" s="351"/>
      <c r="CX140" s="351"/>
      <c r="CY140" s="351"/>
      <c r="DG140" s="135"/>
      <c r="DI140" s="351"/>
      <c r="DJ140" s="351"/>
      <c r="DK140" s="351"/>
      <c r="DL140" s="351"/>
      <c r="DT140" s="135"/>
      <c r="DV140" s="351"/>
      <c r="DW140" s="351"/>
      <c r="DX140" s="351"/>
      <c r="DY140" s="351"/>
      <c r="EG140" s="135"/>
      <c r="EI140" s="351"/>
      <c r="EJ140" s="351"/>
      <c r="EK140" s="351"/>
      <c r="EL140" s="351"/>
      <c r="ET140" s="135"/>
      <c r="EV140" s="351"/>
      <c r="EW140" s="351"/>
      <c r="EX140" s="351"/>
      <c r="EY140" s="351"/>
      <c r="FG140" s="135"/>
      <c r="FI140" s="351"/>
      <c r="FJ140" s="351"/>
      <c r="FK140" s="351"/>
      <c r="FL140" s="351"/>
      <c r="FT140" s="135"/>
      <c r="FV140" s="351"/>
      <c r="FW140" s="351"/>
      <c r="FX140" s="351"/>
      <c r="FY140" s="351"/>
      <c r="GG140" s="135"/>
      <c r="GI140" s="351"/>
      <c r="GJ140" s="351"/>
      <c r="GK140" s="351"/>
      <c r="GL140" s="351"/>
      <c r="GT140" s="135"/>
      <c r="GV140" s="351"/>
      <c r="GW140" s="351"/>
      <c r="GX140" s="351"/>
      <c r="GY140" s="351"/>
      <c r="HG140" s="135"/>
      <c r="HI140" s="351"/>
      <c r="HJ140" s="351"/>
      <c r="HK140" s="351"/>
      <c r="HL140" s="351"/>
      <c r="HT140" s="135"/>
      <c r="HV140" s="351"/>
      <c r="HW140" s="351"/>
      <c r="HX140" s="351"/>
      <c r="HY140" s="351"/>
      <c r="IG140" s="135"/>
      <c r="II140" s="351"/>
      <c r="IJ140" s="351"/>
      <c r="IK140" s="351"/>
      <c r="IL140" s="351"/>
      <c r="IT140" s="135"/>
      <c r="IV140" s="351"/>
      <c r="IW140" s="351"/>
      <c r="IX140" s="351"/>
      <c r="IY140" s="351"/>
      <c r="JG140" s="135"/>
      <c r="JI140" s="351"/>
      <c r="JJ140" s="351"/>
      <c r="JK140" s="351"/>
      <c r="JL140" s="351"/>
      <c r="JT140" s="135"/>
      <c r="JV140" s="351"/>
      <c r="JW140" s="351"/>
      <c r="JX140" s="351"/>
      <c r="JY140" s="351"/>
      <c r="KG140" s="135"/>
      <c r="KI140" s="351"/>
      <c r="KJ140" s="351"/>
      <c r="KK140" s="351"/>
      <c r="KL140" s="351"/>
      <c r="KT140" s="135"/>
      <c r="KV140" s="351"/>
      <c r="KW140" s="351"/>
      <c r="KX140" s="351"/>
      <c r="KY140" s="351"/>
      <c r="LG140" s="135"/>
      <c r="LI140" s="351"/>
      <c r="LJ140" s="351"/>
      <c r="LK140" s="351"/>
      <c r="LL140" s="351"/>
      <c r="LT140" s="135"/>
      <c r="LV140" s="351"/>
      <c r="LW140" s="351"/>
      <c r="LX140" s="351"/>
      <c r="LY140" s="351"/>
      <c r="MG140" s="135"/>
    </row>
    <row r="141" customFormat="false" ht="15.75" hidden="false" customHeight="false" outlineLevel="0" collapsed="false">
      <c r="B141" s="353" t="str">
        <f aca="false">Language!$E$232</f>
        <v>The factors for the individual categories and other presettings can be selected on the 'PrSettings' worksheet.</v>
      </c>
      <c r="C141" s="353"/>
      <c r="D141" s="353"/>
      <c r="E141" s="353"/>
      <c r="F141" s="353"/>
      <c r="G141" s="353"/>
      <c r="H141" s="353"/>
    </row>
    <row r="142" customFormat="false" ht="15.75" hidden="false" customHeight="false" outlineLevel="0" collapsed="false">
      <c r="B142" s="353"/>
      <c r="C142" s="353"/>
      <c r="D142" s="353"/>
      <c r="E142" s="353"/>
      <c r="F142" s="353"/>
      <c r="G142" s="353"/>
      <c r="H142" s="353"/>
    </row>
    <row r="143" customFormat="false" ht="15.75" hidden="false" customHeight="false" outlineLevel="0" collapsed="false">
      <c r="B143" s="353"/>
      <c r="C143" s="353"/>
      <c r="D143" s="353"/>
      <c r="E143" s="353"/>
      <c r="F143" s="353"/>
      <c r="G143" s="353"/>
      <c r="H143" s="353"/>
    </row>
    <row r="144" s="1" customFormat="true" ht="16.5" hidden="false" customHeight="false" outlineLevel="0" collapsed="false">
      <c r="A144" s="252"/>
      <c r="B144" s="252"/>
      <c r="F144" s="253"/>
      <c r="G144" s="253"/>
      <c r="H144" s="135"/>
      <c r="T144" s="135"/>
      <c r="U144" s="0"/>
      <c r="AG144" s="135"/>
      <c r="AT144" s="135"/>
      <c r="BG144" s="135"/>
      <c r="BT144" s="135"/>
      <c r="CG144" s="135"/>
      <c r="CT144" s="135"/>
      <c r="DG144" s="135"/>
      <c r="DT144" s="135"/>
      <c r="EG144" s="135"/>
      <c r="ET144" s="135"/>
      <c r="FG144" s="135"/>
      <c r="FT144" s="135"/>
      <c r="GG144" s="135"/>
      <c r="GT144" s="135"/>
      <c r="HG144" s="135"/>
      <c r="HT144" s="135"/>
      <c r="IG144" s="135"/>
      <c r="IT144" s="135"/>
      <c r="JG144" s="135"/>
      <c r="JT144" s="135"/>
      <c r="KG144" s="135"/>
      <c r="KT144" s="135"/>
      <c r="LG144" s="135"/>
      <c r="LT144" s="135"/>
      <c r="MG144" s="135"/>
    </row>
    <row r="145" s="1" customFormat="true" ht="15.75" hidden="true" customHeight="false" outlineLevel="0" collapsed="false">
      <c r="A145" s="252"/>
      <c r="B145" s="252"/>
      <c r="F145" s="253"/>
      <c r="G145" s="253"/>
      <c r="H145" s="135"/>
      <c r="T145" s="135"/>
      <c r="U145" s="0"/>
      <c r="AG145" s="135"/>
      <c r="AT145" s="135"/>
      <c r="BG145" s="135"/>
      <c r="BT145" s="135"/>
      <c r="CG145" s="135"/>
      <c r="CT145" s="135"/>
      <c r="DG145" s="135"/>
      <c r="DT145" s="135"/>
      <c r="EG145" s="135"/>
      <c r="ET145" s="135"/>
      <c r="FG145" s="135"/>
      <c r="FT145" s="135"/>
      <c r="GG145" s="135"/>
      <c r="GT145" s="135"/>
      <c r="HG145" s="135"/>
      <c r="HT145" s="135"/>
      <c r="IG145" s="135"/>
      <c r="IT145" s="135"/>
      <c r="JG145" s="135"/>
      <c r="JT145" s="135"/>
      <c r="KG145" s="135"/>
      <c r="KT145" s="135"/>
      <c r="LG145" s="135"/>
      <c r="LT145" s="135"/>
      <c r="MG145" s="135"/>
    </row>
    <row r="146" s="1" customFormat="true" ht="15.75" hidden="true" customHeight="false" outlineLevel="0" collapsed="false">
      <c r="A146" s="252"/>
      <c r="B146" s="252"/>
      <c r="F146" s="253"/>
      <c r="G146" s="253"/>
      <c r="H146" s="135"/>
      <c r="T146" s="135"/>
      <c r="U146" s="0"/>
      <c r="AG146" s="135"/>
      <c r="AT146" s="135"/>
      <c r="BG146" s="135"/>
      <c r="BT146" s="135"/>
      <c r="CG146" s="135"/>
      <c r="CT146" s="135"/>
      <c r="DG146" s="135"/>
      <c r="DT146" s="135"/>
      <c r="EG146" s="135"/>
      <c r="ET146" s="135"/>
      <c r="FG146" s="135"/>
      <c r="FT146" s="135"/>
      <c r="GG146" s="135"/>
      <c r="GT146" s="135"/>
      <c r="HG146" s="135"/>
      <c r="HT146" s="135"/>
      <c r="IG146" s="135"/>
      <c r="IT146" s="135"/>
      <c r="JG146" s="135"/>
      <c r="JT146" s="135"/>
      <c r="KG146" s="135"/>
      <c r="KT146" s="135"/>
      <c r="LG146" s="135"/>
      <c r="LT146" s="135"/>
      <c r="MG146" s="135"/>
    </row>
    <row r="147" s="1" customFormat="true" ht="15.75" hidden="true" customHeight="true" outlineLevel="0" collapsed="false">
      <c r="A147" s="252"/>
      <c r="B147" s="252"/>
      <c r="F147" s="253"/>
      <c r="G147" s="253"/>
      <c r="H147" s="135"/>
      <c r="T147" s="135"/>
      <c r="U147" s="0"/>
      <c r="AG147" s="135"/>
      <c r="AT147" s="135"/>
      <c r="BG147" s="135"/>
      <c r="BT147" s="135"/>
      <c r="CG147" s="135"/>
      <c r="CT147" s="135"/>
      <c r="DG147" s="135"/>
      <c r="DT147" s="135"/>
      <c r="EG147" s="135"/>
      <c r="ET147" s="135"/>
      <c r="FG147" s="135"/>
      <c r="FT147" s="135"/>
      <c r="GG147" s="135"/>
      <c r="GT147" s="135"/>
      <c r="HG147" s="135"/>
      <c r="HT147" s="135"/>
      <c r="IG147" s="135"/>
      <c r="IT147" s="135"/>
      <c r="JG147" s="135"/>
      <c r="JT147" s="135"/>
      <c r="KG147" s="135"/>
      <c r="KT147" s="135"/>
      <c r="LG147" s="135"/>
      <c r="LT147" s="135"/>
      <c r="MG147" s="135"/>
    </row>
    <row r="148" s="1" customFormat="true" ht="15.75" hidden="true" customHeight="true" outlineLevel="0" collapsed="false">
      <c r="A148" s="252"/>
      <c r="B148" s="252"/>
      <c r="F148" s="253"/>
      <c r="G148" s="253"/>
      <c r="H148" s="135"/>
      <c r="T148" s="135"/>
      <c r="U148" s="0"/>
      <c r="AG148" s="135"/>
      <c r="AT148" s="135"/>
      <c r="BG148" s="135"/>
      <c r="BT148" s="135"/>
      <c r="CG148" s="135"/>
      <c r="CT148" s="135"/>
      <c r="DG148" s="135"/>
      <c r="DT148" s="135"/>
      <c r="EG148" s="135"/>
      <c r="ET148" s="135"/>
      <c r="FG148" s="135"/>
      <c r="FT148" s="135"/>
      <c r="GG148" s="135"/>
      <c r="GT148" s="135"/>
      <c r="HG148" s="135"/>
      <c r="HT148" s="135"/>
      <c r="IG148" s="135"/>
      <c r="IT148" s="135"/>
      <c r="JG148" s="135"/>
      <c r="JT148" s="135"/>
      <c r="KG148" s="135"/>
      <c r="KT148" s="135"/>
      <c r="LG148" s="135"/>
      <c r="LT148" s="135"/>
      <c r="MG148" s="135"/>
    </row>
    <row r="149" s="1" customFormat="true" ht="15.75" hidden="true" customHeight="true" outlineLevel="0" collapsed="false">
      <c r="A149" s="252"/>
      <c r="B149" s="252"/>
      <c r="F149" s="253"/>
      <c r="G149" s="253"/>
      <c r="H149" s="135"/>
      <c r="T149" s="135"/>
      <c r="U149" s="0"/>
      <c r="AG149" s="135"/>
      <c r="AT149" s="135"/>
      <c r="BG149" s="135"/>
      <c r="BT149" s="135"/>
      <c r="CG149" s="135"/>
      <c r="CT149" s="135"/>
      <c r="DG149" s="135"/>
      <c r="DT149" s="135"/>
      <c r="EG149" s="135"/>
      <c r="ET149" s="135"/>
      <c r="FG149" s="135"/>
      <c r="FT149" s="135"/>
      <c r="GG149" s="135"/>
      <c r="GT149" s="135"/>
      <c r="HG149" s="135"/>
      <c r="HT149" s="135"/>
      <c r="IG149" s="135"/>
      <c r="IT149" s="135"/>
      <c r="JG149" s="135"/>
      <c r="JT149" s="135"/>
      <c r="KG149" s="135"/>
      <c r="KT149" s="135"/>
      <c r="LG149" s="135"/>
      <c r="LT149" s="135"/>
      <c r="MG149" s="135"/>
    </row>
    <row r="150" s="1" customFormat="true" ht="15.75" hidden="true" customHeight="true" outlineLevel="0" collapsed="false">
      <c r="A150" s="252"/>
      <c r="B150" s="252"/>
      <c r="F150" s="253"/>
      <c r="G150" s="253"/>
      <c r="H150" s="135"/>
      <c r="T150" s="135"/>
      <c r="U150" s="0"/>
      <c r="AG150" s="135"/>
      <c r="AT150" s="135"/>
      <c r="BG150" s="135"/>
      <c r="BT150" s="135"/>
      <c r="CG150" s="135"/>
      <c r="CT150" s="135"/>
      <c r="DG150" s="135"/>
      <c r="DT150" s="135"/>
      <c r="EG150" s="135"/>
      <c r="ET150" s="135"/>
      <c r="FG150" s="135"/>
      <c r="FT150" s="135"/>
      <c r="GG150" s="135"/>
      <c r="GT150" s="135"/>
      <c r="HG150" s="135"/>
      <c r="HT150" s="135"/>
      <c r="IG150" s="135"/>
      <c r="IT150" s="135"/>
      <c r="JG150" s="135"/>
      <c r="JT150" s="135"/>
      <c r="KG150" s="135"/>
      <c r="KT150" s="135"/>
      <c r="LG150" s="135"/>
      <c r="LT150" s="135"/>
      <c r="MG150" s="135"/>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30:N130"/>
    <mergeCell ref="Y130:AA130"/>
    <mergeCell ref="AL130:AN130"/>
    <mergeCell ref="AY130:BA130"/>
    <mergeCell ref="BL130:BN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 ref="KY130:LA130"/>
    <mergeCell ref="LL130:LN130"/>
    <mergeCell ref="LY130:MA130"/>
    <mergeCell ref="L131:N131"/>
    <mergeCell ref="Y131:AA131"/>
    <mergeCell ref="AL131:AN131"/>
    <mergeCell ref="AY131:BA131"/>
    <mergeCell ref="BL131:BN131"/>
    <mergeCell ref="BY131:CA131"/>
    <mergeCell ref="CL131:CN131"/>
    <mergeCell ref="CY131:DA131"/>
    <mergeCell ref="DL131:DN131"/>
    <mergeCell ref="DY131:EA131"/>
    <mergeCell ref="EL131:EN131"/>
    <mergeCell ref="EY131:FA131"/>
    <mergeCell ref="FL131:FN131"/>
    <mergeCell ref="FY131:GA131"/>
    <mergeCell ref="GL131:GN131"/>
    <mergeCell ref="GY131:HA131"/>
    <mergeCell ref="HL131:HN131"/>
    <mergeCell ref="HY131:IA131"/>
    <mergeCell ref="IL131:IN131"/>
    <mergeCell ref="IY131:JA131"/>
    <mergeCell ref="JL131:JN131"/>
    <mergeCell ref="JY131:KA131"/>
    <mergeCell ref="KL131:KN131"/>
    <mergeCell ref="KY131:LA131"/>
    <mergeCell ref="LL131:LN131"/>
    <mergeCell ref="LY131:M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 ref="CY132:DA132"/>
    <mergeCell ref="DB132:DG132"/>
    <mergeCell ref="DL132:DN132"/>
    <mergeCell ref="DO132:DT132"/>
    <mergeCell ref="DY132:EA132"/>
    <mergeCell ref="EB132:EG132"/>
    <mergeCell ref="EL132:EN132"/>
    <mergeCell ref="EO132:ET132"/>
    <mergeCell ref="EY132:FA132"/>
    <mergeCell ref="FB132:FG132"/>
    <mergeCell ref="FL132:FN132"/>
    <mergeCell ref="FO132:FT132"/>
    <mergeCell ref="FY132:GA132"/>
    <mergeCell ref="GB132:GG132"/>
    <mergeCell ref="GL132:GN132"/>
    <mergeCell ref="GO132:GT132"/>
    <mergeCell ref="GY132:HA132"/>
    <mergeCell ref="HB132:HG132"/>
    <mergeCell ref="HL132:HN132"/>
    <mergeCell ref="HO132:HT132"/>
    <mergeCell ref="HY132:IA132"/>
    <mergeCell ref="IB132:IG132"/>
    <mergeCell ref="IL132:IN132"/>
    <mergeCell ref="IO132:IT132"/>
    <mergeCell ref="IY132:JA132"/>
    <mergeCell ref="JB132:JG132"/>
    <mergeCell ref="JL132:JN132"/>
    <mergeCell ref="JO132:JT132"/>
    <mergeCell ref="JY132:KA132"/>
    <mergeCell ref="KB132:KG132"/>
    <mergeCell ref="KL132:KN132"/>
    <mergeCell ref="KO132:KT132"/>
    <mergeCell ref="KY132:LA132"/>
    <mergeCell ref="LB132:LG132"/>
    <mergeCell ref="LL132:LN132"/>
    <mergeCell ref="LO132:LT132"/>
    <mergeCell ref="LY132:MA132"/>
    <mergeCell ref="MB132:MG132"/>
    <mergeCell ref="B134:H134"/>
    <mergeCell ref="B135:H137"/>
    <mergeCell ref="B138:H140"/>
    <mergeCell ref="B141:H143"/>
  </mergeCells>
  <conditionalFormatting sqref="J107:J114 J116:J119 J121:J122 J90:J105 J124 J126 J128 W107:W114 W116:W119 W121:W122 W90:W105 W124 W126 W128 AJ107:AJ114 AJ116:AJ119 AJ121:AJ122 AJ90:AJ105 AJ124 AJ126 AJ128 AW107:AW114 AW116:AW119 AW121:AW122 AW90:AW105 AW124 AW126 AW128 BJ107:BJ114 BJ116:BJ119 BJ121:BJ122 BJ90:BJ105 BJ124 BJ126 BJ128 BW107:BW114 BW116:BW119 BW121:BW122 BW90:BW105 BW124 BW126 BW128 CJ107:CJ114 CJ116:CJ119 CJ121:CJ122 CJ90:CJ105 CJ124 CJ126 CJ128 CW107:CW114 CW116:CW119 CW121:CW122 CW90:CW105 CW124 CW126 CW128 DJ107:DJ114 DJ116:DJ119 DJ121:DJ122 DJ90:DJ105 DJ124 DJ126 DJ128 DW107:DW114 DW116:DW119 DW121:DW122 DW90:DW105 DW124 DW126 DW128 EJ107:EJ114 EJ116:EJ119 EJ121:EJ122 EJ90:EJ105 EJ124 EJ126 EJ128 EW107:EW114 EW116:EW119 EW121:EW122 EW90:EW105 EW124 EW126 EW128 FJ107:FJ114 FJ116:FJ119 FJ121:FJ122 FJ90:FJ105 FJ124 FJ126 FJ128 FW107:FW114 FW116:FW119 FW121:FW122 FW90:FW105 FW124 FW126 FW128 GJ107:GJ114 GJ116:GJ119 GJ121:GJ122 GJ90:GJ105 GJ124 GJ126 GJ128 GW107:GW114 GW116:GW119 GW121:GW122 GW90:GW105 GW124 GW126 GW128 HJ107:HJ114 HJ116:HJ119 HJ121:HJ122 HJ90:HJ105 HJ124 HJ126 HJ128 HW107:HW114 HW116:HW119 HW121:HW122 HW90:HW105 HW124 HW126 HW128 IJ107:IJ114 IJ116:IJ119 IJ121:IJ122 IJ90:IJ105 IJ124 IJ126 IJ128 IW107:IW114 IW116:IW119 IW121:IW122 IW90:IW105 IW124 IW126 IW128 JJ107:JJ114 JJ116:JJ119 JJ121:JJ122 JJ90:JJ105 JJ124 JJ126 JJ128 JW107:JW114 JW116:JW119 JW121:JW122 JW90:JW105 JW124 JW126 JW128 KJ107:KJ114 KJ116:KJ119 KJ121:KJ122 KJ90:KJ105 KJ124 KJ126 KJ128 KW107:KW114 KW116:KW119 KW121:KW122 KW90:KW105 KW124 KW126 KW128 LJ107:LJ114 LJ116:LJ119 LJ121:LJ122 LJ90:LJ105 LJ124 LJ126 LJ128 LW107:LW114 LW116:LW119 LW121:LW122 LW90:LW105 LW124 LW126 LW128">
    <cfRule type="expression" priority="2" aboveAverage="0" equalAverage="0" bottom="0" percent="0" rank="0" text="" dxfId="27">
      <formula>Q90&gt;1</formula>
    </cfRule>
  </conditionalFormatting>
  <conditionalFormatting sqref="L116:L119 L121:L122 L107:L114 L90:L105 L124 Y116:Y119 Y121:Y122 Y107:Y114 Y90:Y105 Y124 AL116:AL119 AL121:AL122 AL107:AL114 AL90:AL105 AL124 AY116:AY119 AY121:AY122 AY107:AY114 AY90:AY105 AY124 BL116:BL119 BL121:BL122 BL107:BL114 BL90:BL105 BL124 BY116:BY119 BY121:BY122 BY107:BY114 BY90:BY105 BY124 CL116:CL119 CL121:CL122 CL107:CL114 CL90:CL105 CL124 CY116:CY119 CY121:CY122 CY107:CY114 CY90:CY105 CY124 DL116:DL119 DL121:DL122 DL107:DL114 DL90:DL105 DL124 DY116:DY119 DY121:DY122 DY107:DY114 DY90:DY105 DY124 EL116:EL119 EL121:EL122 EL107:EL114 EL90:EL105 EL124 EY116:EY119 EY121:EY122 EY107:EY114 EY90:EY105 EY124 FL116:FL119 FL121:FL122 FL107:FL114 FL90:FL105 FL124 FY116:FY119 FY121:FY122 FY107:FY114 FY90:FY105 FY124 GL116:GL119 GL121:GL122 GL107:GL114 GL90:GL105 GL124 GY116:GY119 GY121:GY122 GY107:GY114 GY90:GY105 GY124 HL116:HL119 HL121:HL122 HL107:HL114 HL90:HL105 HL124 HY116:HY119 HY121:HY122 HY107:HY114 HY90:HY105 HY124 IL116:IL119 IL121:IL122 IL107:IL114 IL90:IL105 IL124 IY116:IY119 IY121:IY122 IY107:IY114 IY90:IY105 IY124 JL116:JL119 JL121:JL122 JL107:JL114 JL90:JL105 JL124 JY116:JY119 JY121:JY122 JY107:JY114 JY90:JY105 JY124 KL116:KL119 KL121:KL122 KL107:KL114 KL90:KL105 KL124 KY116:KY119 KY121:KY122 KY107:KY114 KY90:KY105 KY124 LL116:LL119 LL121:LL122 LL107:LL114 LL90:LL105 LL124 LY116:LY119 LY121:LY122 LY107:LY114 LY90:LY105 LY124">
    <cfRule type="expression" priority="3" aboveAverage="0" equalAverage="0" bottom="0" percent="0" rank="0" text="" dxfId="28">
      <formula>R90&gt;1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4" id="{DD62105A-A520-4FAE-A17E-83401611DD32}">
            <xm:f>AND(PrSettings!$M$4&lt;&gt;"●",$F6=$G6)</xm:f>
            <x14:dxf>
              <font>
                <b val="0"/>
                <i val="0"/>
                <color rgb="FFB72343"/>
              </font>
            </x14:dxf>
          </x14:cfRule>
          <xm:sqref>Q6:Q88</xm:sqref>
        </x14:conditionalFormatting>
        <x14:conditionalFormatting xmlns:xm="http://schemas.microsoft.com/office/excel/2006/main">
          <x14:cfRule type="expression" priority="5" id="{8D37D15C-66F3-4D27-A49F-8420DC70B129}">
            <xm:f>AND(PrSettings!$M$4&lt;&gt;"●",$F6=$G6)</xm:f>
            <x14:dxf>
              <font>
                <b val="0"/>
                <i val="0"/>
                <color rgb="FFB72343"/>
              </font>
            </x14:dxf>
          </x14:cfRule>
          <xm:sqref>AD6:AD88</xm:sqref>
        </x14:conditionalFormatting>
        <x14:conditionalFormatting xmlns:xm="http://schemas.microsoft.com/office/excel/2006/main">
          <x14:cfRule type="expression" priority="6" id="{1E8AE51E-169F-4AEE-9B60-958031D8A141}">
            <xm:f>AND(PrSettings!$M$4&lt;&gt;"●",$F6=$G6)</xm:f>
            <x14:dxf>
              <font>
                <color rgb="FFD0CECE"/>
              </font>
            </x14:dxf>
          </x14:cfRule>
          <xm:sqref>AQ6:AQ88</xm:sqref>
        </x14:conditionalFormatting>
        <x14:conditionalFormatting xmlns:xm="http://schemas.microsoft.com/office/excel/2006/main">
          <x14:cfRule type="expression" priority="7" id="{D3751D37-DF3D-4833-8089-53486E73E870}">
            <xm:f>AND(PrSettings!$M$4&lt;&gt;"●",$F6=$G6)</xm:f>
            <x14:dxf>
              <font>
                <color rgb="FFD0CECE"/>
              </font>
            </x14:dxf>
          </x14:cfRule>
          <xm:sqref>BD6:BD88</xm:sqref>
        </x14:conditionalFormatting>
        <x14:conditionalFormatting xmlns:xm="http://schemas.microsoft.com/office/excel/2006/main">
          <x14:cfRule type="expression" priority="8" id="{BB418511-A390-4FD9-89E4-7751A411B425}">
            <xm:f>AND(PrSettings!$M$4&lt;&gt;"●",$F6=$G6)</xm:f>
            <x14:dxf>
              <font>
                <color rgb="FFD0CECE"/>
              </font>
            </x14:dxf>
          </x14:cfRule>
          <xm:sqref>BQ6:BQ88</xm:sqref>
        </x14:conditionalFormatting>
        <x14:conditionalFormatting xmlns:xm="http://schemas.microsoft.com/office/excel/2006/main">
          <x14:cfRule type="expression" priority="9" id="{EFFA65D2-69A7-4BE6-9F2E-14B7D22B4370}">
            <xm:f>AND(PrSettings!$M$4&lt;&gt;"●",$F6=$G6)</xm:f>
            <x14:dxf>
              <font>
                <color rgb="FFD0CECE"/>
              </font>
            </x14:dxf>
          </x14:cfRule>
          <xm:sqref>CD6:CD88</xm:sqref>
        </x14:conditionalFormatting>
        <x14:conditionalFormatting xmlns:xm="http://schemas.microsoft.com/office/excel/2006/main">
          <x14:cfRule type="expression" priority="10" id="{91EA16A6-104B-4F30-9255-7FC66B5778B6}">
            <xm:f>AND(PrSettings!$M$4&lt;&gt;"●",$F6=$G6)</xm:f>
            <x14:dxf>
              <font>
                <color rgb="FFD0CECE"/>
              </font>
            </x14:dxf>
          </x14:cfRule>
          <xm:sqref>CQ6:CQ88</xm:sqref>
        </x14:conditionalFormatting>
        <x14:conditionalFormatting xmlns:xm="http://schemas.microsoft.com/office/excel/2006/main">
          <x14:cfRule type="expression" priority="11" id="{BD18C043-D225-4B1E-8C4B-B24B3CC91B29}">
            <xm:f>AND(PrSettings!$M$4&lt;&gt;"●",$F6=$G6)</xm:f>
            <x14:dxf>
              <font>
                <color rgb="FFD0CECE"/>
              </font>
            </x14:dxf>
          </x14:cfRule>
          <xm:sqref>DD6:DD88</xm:sqref>
        </x14:conditionalFormatting>
        <x14:conditionalFormatting xmlns:xm="http://schemas.microsoft.com/office/excel/2006/main">
          <x14:cfRule type="expression" priority="12" id="{2885219C-2D56-4327-846A-8AD04662DAF2}">
            <xm:f>AND(PrSettings!$M$4&lt;&gt;"●",$F6=$G6)</xm:f>
            <x14:dxf>
              <font>
                <color rgb="FFD0CECE"/>
              </font>
            </x14:dxf>
          </x14:cfRule>
          <xm:sqref>DQ6:DQ88</xm:sqref>
        </x14:conditionalFormatting>
        <x14:conditionalFormatting xmlns:xm="http://schemas.microsoft.com/office/excel/2006/main">
          <x14:cfRule type="expression" priority="13" id="{313FD043-968F-4EE0-8412-674458822194}">
            <xm:f>AND(PrSettings!$M$4&lt;&gt;"●",$F6=$G6)</xm:f>
            <x14:dxf>
              <font>
                <color rgb="FFD0CECE"/>
              </font>
            </x14:dxf>
          </x14:cfRule>
          <xm:sqref>ED6:ED88</xm:sqref>
        </x14:conditionalFormatting>
        <x14:conditionalFormatting xmlns:xm="http://schemas.microsoft.com/office/excel/2006/main">
          <x14:cfRule type="expression" priority="14" id="{7030F1DF-58E7-4CD7-B029-563F65783C5B}">
            <xm:f>AND(PrSettings!$M$4&lt;&gt;"●",$F6=$G6)</xm:f>
            <x14:dxf>
              <font>
                <color rgb="FFD0CECE"/>
              </font>
            </x14:dxf>
          </x14:cfRule>
          <xm:sqref>EQ6:EQ88</xm:sqref>
        </x14:conditionalFormatting>
        <x14:conditionalFormatting xmlns:xm="http://schemas.microsoft.com/office/excel/2006/main">
          <x14:cfRule type="expression" priority="15" id="{1C97EC7E-8688-496E-ADF8-A9DB488F2EB0}">
            <xm:f>AND(PrSettings!$M$4&lt;&gt;"●",$F6=$G6)</xm:f>
            <x14:dxf>
              <font>
                <color rgb="FFD0CECE"/>
              </font>
            </x14:dxf>
          </x14:cfRule>
          <xm:sqref>FD6:FD88</xm:sqref>
        </x14:conditionalFormatting>
        <x14:conditionalFormatting xmlns:xm="http://schemas.microsoft.com/office/excel/2006/main">
          <x14:cfRule type="expression" priority="16" id="{37F49D24-A685-4739-8E55-618867ADB27E}">
            <xm:f>AND(PrSettings!$M$4&lt;&gt;"●",$F6=$G6)</xm:f>
            <x14:dxf>
              <font>
                <color rgb="FFD0CECE"/>
              </font>
            </x14:dxf>
          </x14:cfRule>
          <xm:sqref>FQ6:FQ88</xm:sqref>
        </x14:conditionalFormatting>
        <x14:conditionalFormatting xmlns:xm="http://schemas.microsoft.com/office/excel/2006/main">
          <x14:cfRule type="expression" priority="17" id="{D2404FBB-4935-44FA-9BB6-A0105FD5D98C}">
            <xm:f>AND(PrSettings!$M$4&lt;&gt;"●",$F6=$G6)</xm:f>
            <x14:dxf>
              <font>
                <color rgb="FFD0CECE"/>
              </font>
            </x14:dxf>
          </x14:cfRule>
          <xm:sqref>GD6:GD88</xm:sqref>
        </x14:conditionalFormatting>
        <x14:conditionalFormatting xmlns:xm="http://schemas.microsoft.com/office/excel/2006/main">
          <x14:cfRule type="expression" priority="18" id="{E8BFA6C6-2F69-4BB9-BDDE-F1136A8FDEF5}">
            <xm:f>AND(PrSettings!$M$4&lt;&gt;"●",$F6=$G6)</xm:f>
            <x14:dxf>
              <font>
                <color rgb="FFD0CECE"/>
              </font>
            </x14:dxf>
          </x14:cfRule>
          <xm:sqref>GQ6:GQ88</xm:sqref>
        </x14:conditionalFormatting>
        <x14:conditionalFormatting xmlns:xm="http://schemas.microsoft.com/office/excel/2006/main">
          <x14:cfRule type="expression" priority="19" id="{124DC066-529E-4C5A-91A9-54E7D7D0FCFE}">
            <xm:f>AND(PrSettings!$M$4&lt;&gt;"●",$F6=$G6)</xm:f>
            <x14:dxf>
              <font>
                <color rgb="FFD0CECE"/>
              </font>
            </x14:dxf>
          </x14:cfRule>
          <xm:sqref>HD6:HD88</xm:sqref>
        </x14:conditionalFormatting>
        <x14:conditionalFormatting xmlns:xm="http://schemas.microsoft.com/office/excel/2006/main">
          <x14:cfRule type="expression" priority="20" id="{C6451399-A429-41C0-941D-28BBAAF9F2F0}">
            <xm:f>AND(PrSettings!$M$4&lt;&gt;"●",$F6=$G6)</xm:f>
            <x14:dxf>
              <font>
                <color rgb="FFD0CECE"/>
              </font>
            </x14:dxf>
          </x14:cfRule>
          <xm:sqref>HQ6:HQ88</xm:sqref>
        </x14:conditionalFormatting>
        <x14:conditionalFormatting xmlns:xm="http://schemas.microsoft.com/office/excel/2006/main">
          <x14:cfRule type="expression" priority="21" id="{1B883020-104E-4A00-AAE0-EFFE68B1F0D2}">
            <xm:f>AND(PrSettings!$M$4&lt;&gt;"●",$F6=$G6)</xm:f>
            <x14:dxf>
              <font>
                <color rgb="FFD0CECE"/>
              </font>
            </x14:dxf>
          </x14:cfRule>
          <xm:sqref>ID6:ID88</xm:sqref>
        </x14:conditionalFormatting>
        <x14:conditionalFormatting xmlns:xm="http://schemas.microsoft.com/office/excel/2006/main">
          <x14:cfRule type="expression" priority="22" id="{801C4F36-177E-4293-A122-1BDCB12DD535}">
            <xm:f>AND(PrSettings!$M$4&lt;&gt;"●",$F6=$G6)</xm:f>
            <x14:dxf>
              <font>
                <color rgb="FFD0CECE"/>
              </font>
            </x14:dxf>
          </x14:cfRule>
          <xm:sqref>IQ6:IQ88</xm:sqref>
        </x14:conditionalFormatting>
        <x14:conditionalFormatting xmlns:xm="http://schemas.microsoft.com/office/excel/2006/main">
          <x14:cfRule type="expression" priority="23" id="{2F299063-2368-4FF7-9C46-923E32C7AE69}">
            <xm:f>AND(PrSettings!$M$4&lt;&gt;"●",$F6=$G6)</xm:f>
            <x14:dxf>
              <font>
                <color rgb="FFD0CECE"/>
              </font>
            </x14:dxf>
          </x14:cfRule>
          <xm:sqref>JD6:JD88</xm:sqref>
        </x14:conditionalFormatting>
        <x14:conditionalFormatting xmlns:xm="http://schemas.microsoft.com/office/excel/2006/main">
          <x14:cfRule type="expression" priority="24" id="{2FCA2ACF-3082-47FD-80A7-AD1244538A53}">
            <xm:f>AND(PrSettings!$M$4&lt;&gt;"●",$F6=$G6)</xm:f>
            <x14:dxf>
              <font>
                <color rgb="FFD0CECE"/>
              </font>
            </x14:dxf>
          </x14:cfRule>
          <xm:sqref>JQ6:JQ88</xm:sqref>
        </x14:conditionalFormatting>
        <x14:conditionalFormatting xmlns:xm="http://schemas.microsoft.com/office/excel/2006/main">
          <x14:cfRule type="expression" priority="25" id="{7AEAF529-BA2E-43CA-9845-836BA9AE93FB}">
            <xm:f>AND(PrSettings!$M$4&lt;&gt;"●",$F6=$G6)</xm:f>
            <x14:dxf>
              <font>
                <color rgb="FFD0CECE"/>
              </font>
            </x14:dxf>
          </x14:cfRule>
          <xm:sqref>KD6:KD88</xm:sqref>
        </x14:conditionalFormatting>
        <x14:conditionalFormatting xmlns:xm="http://schemas.microsoft.com/office/excel/2006/main">
          <x14:cfRule type="expression" priority="26" id="{7574D022-D3AB-4830-AB34-16FAB08080B1}">
            <xm:f>AND(PrSettings!$M$4&lt;&gt;"●",$F6=$G6)</xm:f>
            <x14:dxf>
              <font>
                <color rgb="FFD0CECE"/>
              </font>
            </x14:dxf>
          </x14:cfRule>
          <xm:sqref>KQ6:KQ88</xm:sqref>
        </x14:conditionalFormatting>
        <x14:conditionalFormatting xmlns:xm="http://schemas.microsoft.com/office/excel/2006/main">
          <x14:cfRule type="expression" priority="27" id="{1A95C83D-6AB7-49E3-BDC8-CF8CA757C343}">
            <xm:f>AND(PrSettings!$M$4&lt;&gt;"●",$F6=$G6)</xm:f>
            <x14:dxf>
              <font>
                <color rgb="FFD0CECE"/>
              </font>
            </x14:dxf>
          </x14:cfRule>
          <xm:sqref>LD6:LD88</xm:sqref>
        </x14:conditionalFormatting>
        <x14:conditionalFormatting xmlns:xm="http://schemas.microsoft.com/office/excel/2006/main">
          <x14:cfRule type="expression" priority="28" id="{BC3FB573-2E6D-4E1A-9671-ED2581164430}">
            <xm:f>AND(PrSettings!$M$4&lt;&gt;"●",$F6=$G6)</xm:f>
            <x14:dxf>
              <font>
                <color rgb="FFD0CECE"/>
              </font>
            </x14:dxf>
          </x14:cfRule>
          <xm:sqref>LQ6:LQ88</xm:sqref>
        </x14:conditionalFormatting>
        <x14:conditionalFormatting xmlns:xm="http://schemas.microsoft.com/office/excel/2006/main">
          <x14:cfRule type="expression" priority="29" id="{DAB53588-D070-4FE8-BB5C-A3D9CE1BF4FE}">
            <xm:f>AND(PrSettings!$M$4&lt;&gt;"●",$F6=$G6)</xm:f>
            <x14:dxf>
              <font>
                <color rgb="FFD0CECE"/>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2578125" defaultRowHeight="15" customHeight="false" zeroHeight="true" outlineLevelRow="0" outlineLevelCol="0"/>
  <cols>
    <col collapsed="false" customWidth="true" hidden="false" outlineLevel="0" max="2" min="2" style="354" width="6.29"/>
    <col collapsed="false" customWidth="true" hidden="false" outlineLevel="0" max="3" min="3" style="355" width="21"/>
    <col collapsed="false" customWidth="true" hidden="true" outlineLevel="0" max="6" min="6" style="0" width="3.29"/>
    <col collapsed="false" customWidth="false" hidden="true" outlineLevel="0" max="7" min="7" style="0" width="11.43"/>
    <col collapsed="false" customWidth="true" hidden="true" outlineLevel="0" max="8" min="8" style="0" width="21"/>
    <col collapsed="false" customWidth="false" hidden="true" outlineLevel="0" max="10" min="9" style="0" width="11.43"/>
    <col collapsed="false" customWidth="true" hidden="true" outlineLevel="0" max="11" min="11" style="0" width="8"/>
    <col collapsed="false" customWidth="true" hidden="true" outlineLevel="0" max="12" min="12" style="0" width="18.14"/>
    <col collapsed="false" customWidth="true" hidden="true" outlineLevel="0" max="13" min="13" style="0" width="5.57"/>
    <col collapsed="false" customWidth="false" hidden="true" outlineLevel="0" max="16384" min="14" style="0" width="11.43"/>
  </cols>
  <sheetData>
    <row r="1" customFormat="false" ht="22.05" hidden="false" customHeight="false" outlineLevel="0" collapsed="false">
      <c r="B1" s="356" t="str">
        <f aca="false">Language!$E$127</f>
        <v>Predictions Ranking</v>
      </c>
      <c r="C1" s="356"/>
      <c r="D1" s="356"/>
    </row>
    <row r="2" customFormat="false" ht="15" hidden="false" customHeight="false" outlineLevel="0" collapsed="false"/>
    <row r="3" customFormat="false" ht="15" hidden="false" customHeight="false" outlineLevel="0" collapsed="false">
      <c r="B3" s="357"/>
      <c r="C3" s="358" t="str">
        <f aca="false">Language!$E$176</f>
        <v>Name</v>
      </c>
      <c r="D3" s="359" t="str">
        <f aca="false">Language!$E$135</f>
        <v>Total</v>
      </c>
      <c r="E3" s="360"/>
      <c r="F3" s="360"/>
      <c r="G3" s="361" t="s">
        <v>71</v>
      </c>
      <c r="H3" s="362" t="s">
        <v>72</v>
      </c>
      <c r="I3" s="359" t="s">
        <v>73</v>
      </c>
      <c r="J3" s="363" t="s">
        <v>71</v>
      </c>
      <c r="L3" s="364" t="s">
        <v>74</v>
      </c>
      <c r="M3" s="0" t="n">
        <v>9</v>
      </c>
    </row>
    <row r="4" customFormat="false" ht="15" hidden="false" customHeight="false" outlineLevel="0" collapsed="false">
      <c r="B4" s="365" t="n">
        <v>1</v>
      </c>
      <c r="C4" s="366" t="str">
        <f aca="false">IFERROR(VLOOKUP(B4,$G$4:$H$103,2,0),"")</f>
        <v>Anna</v>
      </c>
      <c r="D4" s="367" t="n">
        <f aca="false">IFERROR(VLOOKUP(B4,$G$4:$I$103,3,0),"")</f>
        <v>0</v>
      </c>
      <c r="E4" s="368"/>
      <c r="F4" s="368"/>
      <c r="G4" s="369" t="n">
        <f aca="false">IF(J4="","",RANK(J4,$J$4:$J$103,1))</f>
        <v>1</v>
      </c>
      <c r="H4" s="370" t="str">
        <f aca="false">IF(INDEX(Predictions_1!$A$2:$AWV$3,2,$M$3+(ROW(A1)-1)*$M$4)="","",INDEX(Predictions_1!$A$2:$AWV$3,2,$M$3+(ROW(A1)-1)*$M$4))</f>
        <v>Anna</v>
      </c>
      <c r="I4" s="371" t="n">
        <f aca="false">IF(INDEX(Predictions_1!$A$2:$AWV$3,2,$M$3+(ROW(A1)-1)*$M$4)="","",INDEX(Predictions_1!$A$2:$AWV$3,1,$M$3+(ROW(A1)-1)*$M$4))</f>
        <v>0</v>
      </c>
      <c r="J4" s="369" t="n">
        <f aca="false">IF(I4="","",RANK(I4,$I$4:$I$103,0)+ROW()*0.001)</f>
        <v>1.004</v>
      </c>
      <c r="L4" s="0" t="s">
        <v>75</v>
      </c>
      <c r="M4" s="0" t="n">
        <v>13</v>
      </c>
    </row>
    <row r="5" customFormat="false" ht="15" hidden="false" customHeight="false" outlineLevel="0" collapsed="false">
      <c r="B5" s="372" t="n">
        <v>2</v>
      </c>
      <c r="C5" s="366" t="str">
        <f aca="false">IFERROR(VLOOKUP(B5,$G$4:$H$103,2,0),"")</f>
        <v>Peter</v>
      </c>
      <c r="D5" s="367" t="n">
        <f aca="false">IFERROR(VLOOKUP(B5,$G$4:$I$103,3,0),"")</f>
        <v>0</v>
      </c>
      <c r="E5" s="368"/>
      <c r="F5" s="368"/>
      <c r="G5" s="373" t="n">
        <f aca="false">IF(J5="","",RANK(J5,$J$4:$J$103,1))</f>
        <v>2</v>
      </c>
      <c r="H5" s="374" t="str">
        <f aca="false">IF(INDEX(Predictions_1!$A$2:$AWV$3,2,$M$3+(ROW(A2)-1)*$M$4)="","",INDEX(Predictions_1!$A$2:$AWV$3,2,$M$3+(ROW(A2)-1)*$M$4))</f>
        <v>Peter</v>
      </c>
      <c r="I5" s="375" t="n">
        <f aca="false">IF(INDEX(Predictions_1!$A$2:$AWV$3,2,$M$3+(ROW(A2)-1)*$M$4)="","",INDEX(Predictions_1!$A$2:$AWV$3,1,$M$3+(ROW(A2)-1)*$M$4))</f>
        <v>0</v>
      </c>
      <c r="J5" s="373" t="n">
        <f aca="false">IF(I5="","",RANK(I5,$I$4:$I$103,0)+ROW()*0.001)</f>
        <v>1.005</v>
      </c>
    </row>
    <row r="6" customFormat="false" ht="15" hidden="false" customHeight="false" outlineLevel="0" collapsed="false">
      <c r="B6" s="365" t="n">
        <v>3</v>
      </c>
      <c r="C6" s="366" t="str">
        <f aca="false">IFERROR(VLOOKUP(B6,$G$4:$H$103,2,0),"")</f>
        <v/>
      </c>
      <c r="D6" s="367" t="str">
        <f aca="false">IFERROR(VLOOKUP(B6,$G$4:$I$103,3,0),"")</f>
        <v/>
      </c>
      <c r="E6" s="368"/>
      <c r="F6" s="368"/>
      <c r="G6" s="373" t="str">
        <f aca="false">IF(J6="","",RANK(J6,$J$4:$J$103,1))</f>
        <v/>
      </c>
      <c r="H6" s="374" t="str">
        <f aca="false">IF(INDEX(Predictions_1!$A$2:$AWV$3,2,$M$3+(ROW(A3)-1)*$M$4)="","",INDEX(Predictions_1!$A$2:$AWV$3,2,$M$3+(ROW(A3)-1)*$M$4))</f>
        <v/>
      </c>
      <c r="I6" s="375" t="str">
        <f aca="false">IF(INDEX(Predictions_1!$A$2:$AWV$3,2,$M$3+(ROW(A3)-1)*$M$4)="","",INDEX(Predictions_1!$A$2:$AWV$3,1,$M$3+(ROW(A3)-1)*$M$4))</f>
        <v/>
      </c>
      <c r="J6" s="373" t="str">
        <f aca="false">IF(I6="","",RANK(I6,$I$4:$I$103,0)+ROW()*0.001)</f>
        <v/>
      </c>
    </row>
    <row r="7" customFormat="false" ht="15" hidden="false" customHeight="false" outlineLevel="0" collapsed="false">
      <c r="B7" s="372" t="n">
        <v>4</v>
      </c>
      <c r="C7" s="366" t="str">
        <f aca="false">IFERROR(VLOOKUP(B7,$G$4:$H$103,2,0),"")</f>
        <v/>
      </c>
      <c r="D7" s="367" t="str">
        <f aca="false">IFERROR(VLOOKUP(B7,$G$4:$I$103,3,0),"")</f>
        <v/>
      </c>
      <c r="E7" s="368"/>
      <c r="F7" s="368"/>
      <c r="G7" s="373" t="str">
        <f aca="false">IF(J7="","",RANK(J7,$J$4:$J$103,1))</f>
        <v/>
      </c>
      <c r="H7" s="374" t="str">
        <f aca="false">IF(INDEX(Predictions_1!$A$2:$AWV$3,2,$M$3+(ROW(A4)-1)*$M$4)="","",INDEX(Predictions_1!$A$2:$AWV$3,2,$M$3+(ROW(A4)-1)*$M$4))</f>
        <v/>
      </c>
      <c r="I7" s="375" t="str">
        <f aca="false">IF(INDEX(Predictions_1!$A$2:$AWV$3,2,$M$3+(ROW(A4)-1)*$M$4)="","",INDEX(Predictions_1!$A$2:$AWV$3,1,$M$3+(ROW(A4)-1)*$M$4))</f>
        <v/>
      </c>
      <c r="J7" s="373" t="str">
        <f aca="false">IF(I7="","",RANK(I7,$I$4:$I$103,0)+ROW()*0.001)</f>
        <v/>
      </c>
    </row>
    <row r="8" customFormat="false" ht="15" hidden="false" customHeight="false" outlineLevel="0" collapsed="false">
      <c r="B8" s="365" t="n">
        <v>5</v>
      </c>
      <c r="C8" s="366" t="str">
        <f aca="false">IFERROR(VLOOKUP(B8,$G$4:$H$103,2,0),"")</f>
        <v/>
      </c>
      <c r="D8" s="367" t="str">
        <f aca="false">IFERROR(VLOOKUP(B8,$G$4:$I$103,3,0),"")</f>
        <v/>
      </c>
      <c r="E8" s="368"/>
      <c r="F8" s="368"/>
      <c r="G8" s="373" t="str">
        <f aca="false">IF(J8="","",RANK(J8,$J$4:$J$103,1))</f>
        <v/>
      </c>
      <c r="H8" s="374" t="str">
        <f aca="false">IF(INDEX(Predictions_1!$A$2:$AWV$3,2,$M$3+(ROW(A5)-1)*$M$4)="","",INDEX(Predictions_1!$A$2:$AWV$3,2,$M$3+(ROW(A5)-1)*$M$4))</f>
        <v/>
      </c>
      <c r="I8" s="375" t="str">
        <f aca="false">IF(INDEX(Predictions_1!$A$2:$AWV$3,2,$M$3+(ROW(A5)-1)*$M$4)="","",INDEX(Predictions_1!$A$2:$AWV$3,1,$M$3+(ROW(A5)-1)*$M$4))</f>
        <v/>
      </c>
      <c r="J8" s="373" t="str">
        <f aca="false">IF(I8="","",RANK(I8,$I$4:$I$103,0)+ROW()*0.001)</f>
        <v/>
      </c>
    </row>
    <row r="9" customFormat="false" ht="15" hidden="false" customHeight="false" outlineLevel="0" collapsed="false">
      <c r="B9" s="372" t="n">
        <v>6</v>
      </c>
      <c r="C9" s="366" t="str">
        <f aca="false">IFERROR(VLOOKUP(B9,$G$4:$H$103,2,0),"")</f>
        <v/>
      </c>
      <c r="D9" s="367" t="str">
        <f aca="false">IFERROR(VLOOKUP(B9,$G$4:$I$103,3,0),"")</f>
        <v/>
      </c>
      <c r="E9" s="368"/>
      <c r="F9" s="368"/>
      <c r="G9" s="373" t="str">
        <f aca="false">IF(J9="","",RANK(J9,$J$4:$J$103,1))</f>
        <v/>
      </c>
      <c r="H9" s="374" t="str">
        <f aca="false">IF(INDEX(Predictions_1!$A$2:$AWV$3,2,$M$3+(ROW(A6)-1)*$M$4)="","",INDEX(Predictions_1!$A$2:$AWV$3,2,$M$3+(ROW(A6)-1)*$M$4))</f>
        <v/>
      </c>
      <c r="I9" s="375" t="str">
        <f aca="false">IF(INDEX(Predictions_1!$A$2:$AWV$3,2,$M$3+(ROW(A6)-1)*$M$4)="","",INDEX(Predictions_1!$A$2:$AWV$3,1,$M$3+(ROW(A6)-1)*$M$4))</f>
        <v/>
      </c>
      <c r="J9" s="373" t="str">
        <f aca="false">IF(I9="","",RANK(I9,$I$4:$I$103,0)+ROW()*0.001)</f>
        <v/>
      </c>
    </row>
    <row r="10" customFormat="false" ht="15" hidden="false" customHeight="false" outlineLevel="0" collapsed="false">
      <c r="B10" s="365" t="n">
        <v>7</v>
      </c>
      <c r="C10" s="366" t="str">
        <f aca="false">IFERROR(VLOOKUP(B10,$G$4:$H$103,2,0),"")</f>
        <v/>
      </c>
      <c r="D10" s="367" t="str">
        <f aca="false">IFERROR(VLOOKUP(B10,$G$4:$I$103,3,0),"")</f>
        <v/>
      </c>
      <c r="E10" s="368"/>
      <c r="F10" s="368"/>
      <c r="G10" s="373" t="str">
        <f aca="false">IF(J10="","",RANK(J10,$J$4:$J$103,1))</f>
        <v/>
      </c>
      <c r="H10" s="374" t="str">
        <f aca="false">IF(INDEX(Predictions_1!$A$2:$AWV$3,2,$M$3+(ROW(A7)-1)*$M$4)="","",INDEX(Predictions_1!$A$2:$AWV$3,2,$M$3+(ROW(A7)-1)*$M$4))</f>
        <v/>
      </c>
      <c r="I10" s="375" t="str">
        <f aca="false">IF(INDEX(Predictions_1!$A$2:$AWV$3,2,$M$3+(ROW(A7)-1)*$M$4)="","",INDEX(Predictions_1!$A$2:$AWV$3,1,$M$3+(ROW(A7)-1)*$M$4))</f>
        <v/>
      </c>
      <c r="J10" s="373" t="str">
        <f aca="false">IF(I10="","",RANK(I10,$I$4:$I$103,0)+ROW()*0.001)</f>
        <v/>
      </c>
    </row>
    <row r="11" customFormat="false" ht="15" hidden="false" customHeight="false" outlineLevel="0" collapsed="false">
      <c r="B11" s="372" t="n">
        <v>8</v>
      </c>
      <c r="C11" s="366" t="str">
        <f aca="false">IFERROR(VLOOKUP(B11,$G$4:$H$103,2,0),"")</f>
        <v/>
      </c>
      <c r="D11" s="367" t="str">
        <f aca="false">IFERROR(VLOOKUP(B11,$G$4:$I$103,3,0),"")</f>
        <v/>
      </c>
      <c r="E11" s="368"/>
      <c r="F11" s="368"/>
      <c r="G11" s="373" t="str">
        <f aca="false">IF(J11="","",RANK(J11,$J$4:$J$103,1))</f>
        <v/>
      </c>
      <c r="H11" s="374" t="str">
        <f aca="false">IF(INDEX(Predictions_1!$A$2:$AWV$3,2,$M$3+(ROW(A8)-1)*$M$4)="","",INDEX(Predictions_1!$A$2:$AWV$3,2,$M$3+(ROW(A8)-1)*$M$4))</f>
        <v/>
      </c>
      <c r="I11" s="375" t="str">
        <f aca="false">IF(INDEX(Predictions_1!$A$2:$AWV$3,2,$M$3+(ROW(A8)-1)*$M$4)="","",INDEX(Predictions_1!$A$2:$AWV$3,1,$M$3+(ROW(A8)-1)*$M$4))</f>
        <v/>
      </c>
      <c r="J11" s="373" t="str">
        <f aca="false">IF(I11="","",RANK(I11,$I$4:$I$103,0)+ROW()*0.001)</f>
        <v/>
      </c>
    </row>
    <row r="12" customFormat="false" ht="15" hidden="false" customHeight="false" outlineLevel="0" collapsed="false">
      <c r="B12" s="365" t="n">
        <v>9</v>
      </c>
      <c r="C12" s="366" t="str">
        <f aca="false">IFERROR(VLOOKUP(B12,$G$4:$H$103,2,0),"")</f>
        <v/>
      </c>
      <c r="D12" s="367" t="str">
        <f aca="false">IFERROR(VLOOKUP(B12,$G$4:$I$103,3,0),"")</f>
        <v/>
      </c>
      <c r="E12" s="368"/>
      <c r="F12" s="368"/>
      <c r="G12" s="373" t="str">
        <f aca="false">IF(J12="","",RANK(J12,$J$4:$J$103,1))</f>
        <v/>
      </c>
      <c r="H12" s="374" t="str">
        <f aca="false">IF(INDEX(Predictions_1!$A$2:$AWV$3,2,$M$3+(ROW(A9)-1)*$M$4)="","",INDEX(Predictions_1!$A$2:$AWV$3,2,$M$3+(ROW(A9)-1)*$M$4))</f>
        <v/>
      </c>
      <c r="I12" s="375" t="str">
        <f aca="false">IF(INDEX(Predictions_1!$A$2:$AWV$3,2,$M$3+(ROW(A9)-1)*$M$4)="","",INDEX(Predictions_1!$A$2:$AWV$3,1,$M$3+(ROW(A9)-1)*$M$4))</f>
        <v/>
      </c>
      <c r="J12" s="373" t="str">
        <f aca="false">IF(I12="","",RANK(I12,$I$4:$I$103,0)+ROW()*0.001)</f>
        <v/>
      </c>
    </row>
    <row r="13" customFormat="false" ht="15" hidden="false" customHeight="false" outlineLevel="0" collapsed="false">
      <c r="B13" s="372" t="n">
        <v>10</v>
      </c>
      <c r="C13" s="366" t="str">
        <f aca="false">IFERROR(VLOOKUP(B13,$G$4:$H$103,2,0),"")</f>
        <v/>
      </c>
      <c r="D13" s="367" t="str">
        <f aca="false">IFERROR(VLOOKUP(B13,$G$4:$I$103,3,0),"")</f>
        <v/>
      </c>
      <c r="E13" s="368"/>
      <c r="F13" s="368"/>
      <c r="G13" s="373" t="str">
        <f aca="false">IF(J13="","",RANK(J13,$J$4:$J$103,1))</f>
        <v/>
      </c>
      <c r="H13" s="374" t="str">
        <f aca="false">IF(INDEX(Predictions_1!$A$2:$AWV$3,2,$M$3+(ROW(A10)-1)*$M$4)="","",INDEX(Predictions_1!$A$2:$AWV$3,2,$M$3+(ROW(A10)-1)*$M$4))</f>
        <v/>
      </c>
      <c r="I13" s="375" t="str">
        <f aca="false">IF(INDEX(Predictions_1!$A$2:$AWV$3,2,$M$3+(ROW(A10)-1)*$M$4)="","",INDEX(Predictions_1!$A$2:$AWV$3,1,$M$3+(ROW(A10)-1)*$M$4))</f>
        <v/>
      </c>
      <c r="J13" s="373" t="str">
        <f aca="false">IF(I13="","",RANK(I13,$I$4:$I$103,0)+ROW()*0.001)</f>
        <v/>
      </c>
    </row>
    <row r="14" customFormat="false" ht="15" hidden="false" customHeight="false" outlineLevel="0" collapsed="false">
      <c r="B14" s="365" t="n">
        <v>11</v>
      </c>
      <c r="C14" s="366" t="str">
        <f aca="false">IFERROR(VLOOKUP(B14,$G$4:$H$103,2,0),"")</f>
        <v/>
      </c>
      <c r="D14" s="367" t="str">
        <f aca="false">IFERROR(VLOOKUP(B14,$G$4:$I$103,3,0),"")</f>
        <v/>
      </c>
      <c r="E14" s="368"/>
      <c r="F14" s="368"/>
      <c r="G14" s="373" t="str">
        <f aca="false">IF(J14="","",RANK(J14,$J$4:$J$103,1))</f>
        <v/>
      </c>
      <c r="H14" s="374" t="str">
        <f aca="false">IF(INDEX(Predictions_1!$A$2:$AWV$3,2,$M$3+(ROW(A11)-1)*$M$4)="","",INDEX(Predictions_1!$A$2:$AWV$3,2,$M$3+(ROW(A11)-1)*$M$4))</f>
        <v/>
      </c>
      <c r="I14" s="375" t="str">
        <f aca="false">IF(INDEX(Predictions_1!$A$2:$AWV$3,2,$M$3+(ROW(A11)-1)*$M$4)="","",INDEX(Predictions_1!$A$2:$AWV$3,1,$M$3+(ROW(A11)-1)*$M$4))</f>
        <v/>
      </c>
      <c r="J14" s="373" t="str">
        <f aca="false">IF(I14="","",RANK(I14,$I$4:$I$103,0)+ROW()*0.001)</f>
        <v/>
      </c>
    </row>
    <row r="15" customFormat="false" ht="15" hidden="false" customHeight="false" outlineLevel="0" collapsed="false">
      <c r="B15" s="372" t="n">
        <v>12</v>
      </c>
      <c r="C15" s="366" t="str">
        <f aca="false">IFERROR(VLOOKUP(B15,$G$4:$H$103,2,0),"")</f>
        <v/>
      </c>
      <c r="D15" s="367" t="str">
        <f aca="false">IFERROR(VLOOKUP(B15,$G$4:$I$103,3,0),"")</f>
        <v/>
      </c>
      <c r="E15" s="368"/>
      <c r="F15" s="368"/>
      <c r="G15" s="373" t="str">
        <f aca="false">IF(J15="","",RANK(J15,$J$4:$J$103,1))</f>
        <v/>
      </c>
      <c r="H15" s="374" t="str">
        <f aca="false">IF(INDEX(Predictions_1!$A$2:$AWV$3,2,$M$3+(ROW(A12)-1)*$M$4)="","",INDEX(Predictions_1!$A$2:$AWV$3,2,$M$3+(ROW(A12)-1)*$M$4))</f>
        <v/>
      </c>
      <c r="I15" s="375" t="str">
        <f aca="false">IF(INDEX(Predictions_1!$A$2:$AWV$3,2,$M$3+(ROW(A12)-1)*$M$4)="","",INDEX(Predictions_1!$A$2:$AWV$3,1,$M$3+(ROW(A12)-1)*$M$4))</f>
        <v/>
      </c>
      <c r="J15" s="373" t="str">
        <f aca="false">IF(I15="","",RANK(I15,$I$4:$I$103,0)+ROW()*0.001)</f>
        <v/>
      </c>
    </row>
    <row r="16" customFormat="false" ht="15" hidden="false" customHeight="false" outlineLevel="0" collapsed="false">
      <c r="B16" s="365" t="n">
        <v>13</v>
      </c>
      <c r="C16" s="366" t="str">
        <f aca="false">IFERROR(VLOOKUP(B16,$G$4:$H$103,2,0),"")</f>
        <v/>
      </c>
      <c r="D16" s="367" t="str">
        <f aca="false">IFERROR(VLOOKUP(B16,$G$4:$I$103,3,0),"")</f>
        <v/>
      </c>
      <c r="E16" s="368"/>
      <c r="F16" s="368"/>
      <c r="G16" s="373" t="str">
        <f aca="false">IF(J16="","",RANK(J16,$J$4:$J$103,1))</f>
        <v/>
      </c>
      <c r="H16" s="374" t="str">
        <f aca="false">IF(INDEX(Predictions_1!$A$2:$AWV$3,2,$M$3+(ROW(A13)-1)*$M$4)="","",INDEX(Predictions_1!$A$2:$AWV$3,2,$M$3+(ROW(A13)-1)*$M$4))</f>
        <v/>
      </c>
      <c r="I16" s="375" t="str">
        <f aca="false">IF(INDEX(Predictions_1!$A$2:$AWV$3,2,$M$3+(ROW(A13)-1)*$M$4)="","",INDEX(Predictions_1!$A$2:$AWV$3,1,$M$3+(ROW(A13)-1)*$M$4))</f>
        <v/>
      </c>
      <c r="J16" s="373" t="str">
        <f aca="false">IF(I16="","",RANK(I16,$I$4:$I$103,0)+ROW()*0.001)</f>
        <v/>
      </c>
    </row>
    <row r="17" customFormat="false" ht="15" hidden="false" customHeight="false" outlineLevel="0" collapsed="false">
      <c r="B17" s="372" t="n">
        <v>14</v>
      </c>
      <c r="C17" s="366" t="str">
        <f aca="false">IFERROR(VLOOKUP(B17,$G$4:$H$103,2,0),"")</f>
        <v/>
      </c>
      <c r="D17" s="367" t="str">
        <f aca="false">IFERROR(VLOOKUP(B17,$G$4:$I$103,3,0),"")</f>
        <v/>
      </c>
      <c r="E17" s="368"/>
      <c r="F17" s="368"/>
      <c r="G17" s="373" t="str">
        <f aca="false">IF(J17="","",RANK(J17,$J$4:$J$103,1))</f>
        <v/>
      </c>
      <c r="H17" s="374" t="str">
        <f aca="false">IF(INDEX(Predictions_1!$A$2:$AWV$3,2,$M$3+(ROW(A14)-1)*$M$4)="","",INDEX(Predictions_1!$A$2:$AWV$3,2,$M$3+(ROW(A14)-1)*$M$4))</f>
        <v/>
      </c>
      <c r="I17" s="375" t="str">
        <f aca="false">IF(INDEX(Predictions_1!$A$2:$AWV$3,2,$M$3+(ROW(A14)-1)*$M$4)="","",INDEX(Predictions_1!$A$2:$AWV$3,1,$M$3+(ROW(A14)-1)*$M$4))</f>
        <v/>
      </c>
      <c r="J17" s="373" t="str">
        <f aca="false">IF(I17="","",RANK(I17,$I$4:$I$103,0)+ROW()*0.001)</f>
        <v/>
      </c>
    </row>
    <row r="18" customFormat="false" ht="15" hidden="false" customHeight="false" outlineLevel="0" collapsed="false">
      <c r="B18" s="365" t="n">
        <v>15</v>
      </c>
      <c r="C18" s="366" t="str">
        <f aca="false">IFERROR(VLOOKUP(B18,$G$4:$H$103,2,0),"")</f>
        <v/>
      </c>
      <c r="D18" s="367" t="str">
        <f aca="false">IFERROR(VLOOKUP(B18,$G$4:$I$103,3,0),"")</f>
        <v/>
      </c>
      <c r="E18" s="368"/>
      <c r="F18" s="368"/>
      <c r="G18" s="373" t="str">
        <f aca="false">IF(J18="","",RANK(J18,$J$4:$J$103,1))</f>
        <v/>
      </c>
      <c r="H18" s="374" t="str">
        <f aca="false">IF(INDEX(Predictions_1!$A$2:$AWV$3,2,$M$3+(ROW(A15)-1)*$M$4)="","",INDEX(Predictions_1!$A$2:$AWV$3,2,$M$3+(ROW(A15)-1)*$M$4))</f>
        <v/>
      </c>
      <c r="I18" s="375" t="str">
        <f aca="false">IF(INDEX(Predictions_1!$A$2:$AWV$3,2,$M$3+(ROW(A15)-1)*$M$4)="","",INDEX(Predictions_1!$A$2:$AWV$3,1,$M$3+(ROW(A15)-1)*$M$4))</f>
        <v/>
      </c>
      <c r="J18" s="373" t="str">
        <f aca="false">IF(I18="","",RANK(I18,$I$4:$I$103,0)+ROW()*0.001)</f>
        <v/>
      </c>
    </row>
    <row r="19" customFormat="false" ht="15" hidden="false" customHeight="false" outlineLevel="0" collapsed="false">
      <c r="B19" s="372" t="n">
        <v>16</v>
      </c>
      <c r="C19" s="366" t="str">
        <f aca="false">IFERROR(VLOOKUP(B19,$G$4:$H$103,2,0),"")</f>
        <v/>
      </c>
      <c r="D19" s="367" t="str">
        <f aca="false">IFERROR(VLOOKUP(B19,$G$4:$I$103,3,0),"")</f>
        <v/>
      </c>
      <c r="E19" s="368"/>
      <c r="F19" s="368"/>
      <c r="G19" s="373" t="str">
        <f aca="false">IF(J19="","",RANK(J19,$J$4:$J$103,1))</f>
        <v/>
      </c>
      <c r="H19" s="374" t="str">
        <f aca="false">IF(INDEX(Predictions_1!$A$2:$AWV$3,2,$M$3+(ROW(A16)-1)*$M$4)="","",INDEX(Predictions_1!$A$2:$AWV$3,2,$M$3+(ROW(A16)-1)*$M$4))</f>
        <v/>
      </c>
      <c r="I19" s="375" t="str">
        <f aca="false">IF(INDEX(Predictions_1!$A$2:$AWV$3,2,$M$3+(ROW(A16)-1)*$M$4)="","",INDEX(Predictions_1!$A$2:$AWV$3,1,$M$3+(ROW(A16)-1)*$M$4))</f>
        <v/>
      </c>
      <c r="J19" s="373" t="str">
        <f aca="false">IF(I19="","",RANK(I19,$I$4:$I$103,0)+ROW()*0.001)</f>
        <v/>
      </c>
    </row>
    <row r="20" customFormat="false" ht="15" hidden="false" customHeight="false" outlineLevel="0" collapsed="false">
      <c r="B20" s="365" t="n">
        <v>17</v>
      </c>
      <c r="C20" s="366" t="str">
        <f aca="false">IFERROR(VLOOKUP(B20,$G$4:$H$103,2,0),"")</f>
        <v/>
      </c>
      <c r="D20" s="367" t="str">
        <f aca="false">IFERROR(VLOOKUP(B20,$G$4:$I$103,3,0),"")</f>
        <v/>
      </c>
      <c r="E20" s="368"/>
      <c r="F20" s="368"/>
      <c r="G20" s="373" t="str">
        <f aca="false">IF(J20="","",RANK(J20,$J$4:$J$103,1))</f>
        <v/>
      </c>
      <c r="H20" s="374" t="str">
        <f aca="false">IF(INDEX(Predictions_1!$A$2:$AWV$3,2,$M$3+(ROW(A17)-1)*$M$4)="","",INDEX(Predictions_1!$A$2:$AWV$3,2,$M$3+(ROW(A17)-1)*$M$4))</f>
        <v/>
      </c>
      <c r="I20" s="375" t="str">
        <f aca="false">IF(INDEX(Predictions_1!$A$2:$AWV$3,2,$M$3+(ROW(A17)-1)*$M$4)="","",INDEX(Predictions_1!$A$2:$AWV$3,1,$M$3+(ROW(A17)-1)*$M$4))</f>
        <v/>
      </c>
      <c r="J20" s="373" t="str">
        <f aca="false">IF(I20="","",RANK(I20,$I$4:$I$103,0)+ROW()*0.001)</f>
        <v/>
      </c>
    </row>
    <row r="21" customFormat="false" ht="15" hidden="false" customHeight="false" outlineLevel="0" collapsed="false">
      <c r="B21" s="372" t="n">
        <v>18</v>
      </c>
      <c r="C21" s="366" t="str">
        <f aca="false">IFERROR(VLOOKUP(B21,$G$4:$H$103,2,0),"")</f>
        <v/>
      </c>
      <c r="D21" s="367" t="str">
        <f aca="false">IFERROR(VLOOKUP(B21,$G$4:$I$103,3,0),"")</f>
        <v/>
      </c>
      <c r="E21" s="368"/>
      <c r="F21" s="368"/>
      <c r="G21" s="373" t="str">
        <f aca="false">IF(J21="","",RANK(J21,$J$4:$J$103,1))</f>
        <v/>
      </c>
      <c r="H21" s="374" t="str">
        <f aca="false">IF(INDEX(Predictions_1!$A$2:$AWV$3,2,$M$3+(ROW(A18)-1)*$M$4)="","",INDEX(Predictions_1!$A$2:$AWV$3,2,$M$3+(ROW(A18)-1)*$M$4))</f>
        <v/>
      </c>
      <c r="I21" s="375" t="str">
        <f aca="false">IF(INDEX(Predictions_1!$A$2:$AWV$3,2,$M$3+(ROW(A18)-1)*$M$4)="","",INDEX(Predictions_1!$A$2:$AWV$3,1,$M$3+(ROW(A18)-1)*$M$4))</f>
        <v/>
      </c>
      <c r="J21" s="373" t="str">
        <f aca="false">IF(I21="","",RANK(I21,$I$4:$I$103,0)+ROW()*0.001)</f>
        <v/>
      </c>
    </row>
    <row r="22" customFormat="false" ht="15" hidden="false" customHeight="false" outlineLevel="0" collapsed="false">
      <c r="B22" s="365" t="n">
        <v>19</v>
      </c>
      <c r="C22" s="366" t="str">
        <f aca="false">IFERROR(VLOOKUP(B22,$G$4:$H$103,2,0),"")</f>
        <v/>
      </c>
      <c r="D22" s="367" t="str">
        <f aca="false">IFERROR(VLOOKUP(B22,$G$4:$I$103,3,0),"")</f>
        <v/>
      </c>
      <c r="E22" s="368"/>
      <c r="F22" s="368"/>
      <c r="G22" s="373" t="str">
        <f aca="false">IF(J22="","",RANK(J22,$J$4:$J$103,1))</f>
        <v/>
      </c>
      <c r="H22" s="374" t="str">
        <f aca="false">IF(INDEX(Predictions_1!$A$2:$AWV$3,2,$M$3+(ROW(A19)-1)*$M$4)="","",INDEX(Predictions_1!$A$2:$AWV$3,2,$M$3+(ROW(A19)-1)*$M$4))</f>
        <v/>
      </c>
      <c r="I22" s="375" t="str">
        <f aca="false">IF(INDEX(Predictions_1!$A$2:$AWV$3,2,$M$3+(ROW(A19)-1)*$M$4)="","",INDEX(Predictions_1!$A$2:$AWV$3,1,$M$3+(ROW(A19)-1)*$M$4))</f>
        <v/>
      </c>
      <c r="J22" s="373" t="str">
        <f aca="false">IF(I22="","",RANK(I22,$I$4:$I$103,0)+ROW()*0.001)</f>
        <v/>
      </c>
    </row>
    <row r="23" customFormat="false" ht="15" hidden="false" customHeight="false" outlineLevel="0" collapsed="false">
      <c r="B23" s="372" t="n">
        <v>20</v>
      </c>
      <c r="C23" s="366" t="str">
        <f aca="false">IFERROR(VLOOKUP(B23,$G$4:$H$103,2,0),"")</f>
        <v/>
      </c>
      <c r="D23" s="367" t="str">
        <f aca="false">IFERROR(VLOOKUP(B23,$G$4:$I$103,3,0),"")</f>
        <v/>
      </c>
      <c r="E23" s="368"/>
      <c r="F23" s="368"/>
      <c r="G23" s="373" t="str">
        <f aca="false">IF(J23="","",RANK(J23,$J$4:$J$103,1))</f>
        <v/>
      </c>
      <c r="H23" s="374" t="str">
        <f aca="false">IF(INDEX(Predictions_1!$A$2:$AWV$3,2,$M$3+(ROW(A20)-1)*$M$4)="","",INDEX(Predictions_1!$A$2:$AWV$3,2,$M$3+(ROW(A20)-1)*$M$4))</f>
        <v/>
      </c>
      <c r="I23" s="375" t="str">
        <f aca="false">IF(INDEX(Predictions_1!$A$2:$AWV$3,2,$M$3+(ROW(A20)-1)*$M$4)="","",INDEX(Predictions_1!$A$2:$AWV$3,1,$M$3+(ROW(A20)-1)*$M$4))</f>
        <v/>
      </c>
      <c r="J23" s="373" t="str">
        <f aca="false">IF(I23="","",RANK(I23,$I$4:$I$103,0)+ROW()*0.001)</f>
        <v/>
      </c>
    </row>
    <row r="24" customFormat="false" ht="15" hidden="false" customHeight="false" outlineLevel="0" collapsed="false">
      <c r="B24" s="365" t="n">
        <v>21</v>
      </c>
      <c r="C24" s="366" t="str">
        <f aca="false">IFERROR(VLOOKUP(B24,$G$4:$H$103,2,0),"")</f>
        <v/>
      </c>
      <c r="D24" s="367" t="str">
        <f aca="false">IFERROR(VLOOKUP(B24,$G$4:$I$103,3,0),"")</f>
        <v/>
      </c>
      <c r="E24" s="368"/>
      <c r="F24" s="368"/>
      <c r="G24" s="373" t="str">
        <f aca="false">IF(J24="","",RANK(J24,$J$4:$J$103,1))</f>
        <v/>
      </c>
      <c r="H24" s="374" t="str">
        <f aca="false">IF(INDEX(Predictions_1!$A$2:$AWV$3,2,$M$3+(ROW(A21)-1)*$M$4)="","",INDEX(Predictions_1!$A$2:$AWV$3,2,$M$3+(ROW(A21)-1)*$M$4))</f>
        <v/>
      </c>
      <c r="I24" s="375" t="str">
        <f aca="false">IF(INDEX(Predictions_1!$A$2:$AWV$3,2,$M$3+(ROW(A21)-1)*$M$4)="","",INDEX(Predictions_1!$A$2:$AWV$3,1,$M$3+(ROW(A21)-1)*$M$4))</f>
        <v/>
      </c>
      <c r="J24" s="373" t="str">
        <f aca="false">IF(I24="","",RANK(I24,$I$4:$I$103,0)+ROW()*0.001)</f>
        <v/>
      </c>
    </row>
    <row r="25" customFormat="false" ht="15" hidden="false" customHeight="false" outlineLevel="0" collapsed="false">
      <c r="B25" s="372" t="n">
        <v>22</v>
      </c>
      <c r="C25" s="366" t="str">
        <f aca="false">IFERROR(VLOOKUP(B25,$G$4:$H$103,2,0),"")</f>
        <v/>
      </c>
      <c r="D25" s="367" t="str">
        <f aca="false">IFERROR(VLOOKUP(B25,$G$4:$I$103,3,0),"")</f>
        <v/>
      </c>
      <c r="E25" s="368"/>
      <c r="F25" s="368"/>
      <c r="G25" s="373" t="str">
        <f aca="false">IF(J25="","",RANK(J25,$J$4:$J$103,1))</f>
        <v/>
      </c>
      <c r="H25" s="374" t="str">
        <f aca="false">IF(INDEX(Predictions_1!$A$2:$AWV$3,2,$M$3+(ROW(A22)-1)*$M$4)="","",INDEX(Predictions_1!$A$2:$AWV$3,2,$M$3+(ROW(A22)-1)*$M$4))</f>
        <v/>
      </c>
      <c r="I25" s="375" t="str">
        <f aca="false">IF(INDEX(Predictions_1!$A$2:$AWV$3,2,$M$3+(ROW(A22)-1)*$M$4)="","",INDEX(Predictions_1!$A$2:$AWV$3,1,$M$3+(ROW(A22)-1)*$M$4))</f>
        <v/>
      </c>
      <c r="J25" s="373" t="str">
        <f aca="false">IF(I25="","",RANK(I25,$I$4:$I$103,0)+ROW()*0.001)</f>
        <v/>
      </c>
    </row>
    <row r="26" customFormat="false" ht="15" hidden="false" customHeight="false" outlineLevel="0" collapsed="false">
      <c r="B26" s="365" t="n">
        <v>23</v>
      </c>
      <c r="C26" s="366" t="str">
        <f aca="false">IFERROR(VLOOKUP(B26,$G$4:$H$103,2,0),"")</f>
        <v/>
      </c>
      <c r="D26" s="367" t="str">
        <f aca="false">IFERROR(VLOOKUP(B26,$G$4:$I$103,3,0),"")</f>
        <v/>
      </c>
      <c r="E26" s="368"/>
      <c r="F26" s="368"/>
      <c r="G26" s="373" t="str">
        <f aca="false">IF(J26="","",RANK(J26,$J$4:$J$103,1))</f>
        <v/>
      </c>
      <c r="H26" s="374" t="str">
        <f aca="false">IF(INDEX(Predictions_1!$A$2:$AWV$3,2,$M$3+(ROW(A23)-1)*$M$4)="","",INDEX(Predictions_1!$A$2:$AWV$3,2,$M$3+(ROW(A23)-1)*$M$4))</f>
        <v/>
      </c>
      <c r="I26" s="375" t="str">
        <f aca="false">IF(INDEX(Predictions_1!$A$2:$AWV$3,2,$M$3+(ROW(A23)-1)*$M$4)="","",INDEX(Predictions_1!$A$2:$AWV$3,1,$M$3+(ROW(A23)-1)*$M$4))</f>
        <v/>
      </c>
      <c r="J26" s="373" t="str">
        <f aca="false">IF(I26="","",RANK(I26,$I$4:$I$103,0)+ROW()*0.001)</f>
        <v/>
      </c>
    </row>
    <row r="27" customFormat="false" ht="15" hidden="false" customHeight="false" outlineLevel="0" collapsed="false">
      <c r="B27" s="372" t="n">
        <v>24</v>
      </c>
      <c r="C27" s="366" t="str">
        <f aca="false">IFERROR(VLOOKUP(B27,$G$4:$H$103,2,0),"")</f>
        <v/>
      </c>
      <c r="D27" s="367" t="str">
        <f aca="false">IFERROR(VLOOKUP(B27,$G$4:$I$103,3,0),"")</f>
        <v/>
      </c>
      <c r="E27" s="368"/>
      <c r="F27" s="368"/>
      <c r="G27" s="373" t="str">
        <f aca="false">IF(J27="","",RANK(J27,$J$4:$J$103,1))</f>
        <v/>
      </c>
      <c r="H27" s="374" t="str">
        <f aca="false">IF(INDEX(Predictions_1!$A$2:$AWV$3,2,$M$3+(ROW(A24)-1)*$M$4)="","",INDEX(Predictions_1!$A$2:$AWV$3,2,$M$3+(ROW(A24)-1)*$M$4))</f>
        <v/>
      </c>
      <c r="I27" s="375" t="str">
        <f aca="false">IF(INDEX(Predictions_1!$A$2:$AWV$3,2,$M$3+(ROW(A24)-1)*$M$4)="","",INDEX(Predictions_1!$A$2:$AWV$3,1,$M$3+(ROW(A24)-1)*$M$4))</f>
        <v/>
      </c>
      <c r="J27" s="373" t="str">
        <f aca="false">IF(I27="","",RANK(I27,$I$4:$I$103,0)+ROW()*0.001)</f>
        <v/>
      </c>
    </row>
    <row r="28" customFormat="false" ht="15" hidden="false" customHeight="false" outlineLevel="0" collapsed="false">
      <c r="B28" s="365" t="n">
        <v>25</v>
      </c>
      <c r="C28" s="366" t="str">
        <f aca="false">IFERROR(VLOOKUP(B28,$G$4:$H$103,2,0),"")</f>
        <v/>
      </c>
      <c r="D28" s="367" t="str">
        <f aca="false">IFERROR(VLOOKUP(B28,$G$4:$I$103,3,0),"")</f>
        <v/>
      </c>
      <c r="E28" s="368"/>
      <c r="F28" s="368"/>
      <c r="G28" s="373" t="str">
        <f aca="false">IF(J28="","",RANK(J28,$J$4:$J$103,1))</f>
        <v/>
      </c>
      <c r="H28" s="374" t="str">
        <f aca="false">IF(INDEX(Predictions_1!$A$2:$AWV$3,2,$M$3+(ROW(A25)-1)*$M$4)="","",INDEX(Predictions_1!$A$2:$AWV$3,2,$M$3+(ROW(A25)-1)*$M$4))</f>
        <v/>
      </c>
      <c r="I28" s="375" t="str">
        <f aca="false">IF(INDEX(Predictions_1!$A$2:$AWV$3,2,$M$3+(ROW(A25)-1)*$M$4)="","",INDEX(Predictions_1!$A$2:$AWV$3,1,$M$3+(ROW(A25)-1)*$M$4))</f>
        <v/>
      </c>
      <c r="J28" s="373" t="str">
        <f aca="false">IF(I28="","",RANK(I28,$I$4:$I$103,0)+ROW()*0.001)</f>
        <v/>
      </c>
    </row>
    <row r="29" customFormat="false" ht="15" hidden="false" customHeight="false" outlineLevel="0" collapsed="false">
      <c r="B29" s="372" t="n">
        <v>26</v>
      </c>
      <c r="C29" s="366" t="str">
        <f aca="false">IFERROR(VLOOKUP(B29,$G$4:$H$103,2,0),"")</f>
        <v/>
      </c>
      <c r="D29" s="367" t="str">
        <f aca="false">IFERROR(VLOOKUP(B29,$G$4:$I$103,3,0),"")</f>
        <v/>
      </c>
      <c r="E29" s="368"/>
      <c r="F29" s="368"/>
      <c r="G29" s="373" t="str">
        <f aca="false">IF(J29="","",RANK(J29,$J$4:$J$103,1))</f>
        <v/>
      </c>
      <c r="H29" s="374" t="str">
        <f aca="false">IF(INDEX(Predictions_1!$A$2:$AWV$3,2,$M$3+(ROW(A26)-1)*$M$4)="","",INDEX(Predictions_1!$A$2:$AWV$3,2,$M$3+(ROW(A26)-1)*$M$4))</f>
        <v/>
      </c>
      <c r="I29" s="375" t="str">
        <f aca="false">IF(INDEX(Predictions_1!$A$2:$AWV$3,2,$M$3+(ROW(A26)-1)*$M$4)="","",INDEX(Predictions_1!$A$2:$AWV$3,1,$M$3+(ROW(A26)-1)*$M$4))</f>
        <v/>
      </c>
      <c r="J29" s="373" t="str">
        <f aca="false">IF(I29="","",RANK(I29,$I$4:$I$103,0)+ROW()*0.001)</f>
        <v/>
      </c>
    </row>
    <row r="30" customFormat="false" ht="15" hidden="false" customHeight="false" outlineLevel="0" collapsed="false">
      <c r="B30" s="365" t="n">
        <v>27</v>
      </c>
      <c r="C30" s="366" t="str">
        <f aca="false">IFERROR(VLOOKUP(B30,$G$4:$H$103,2,0),"")</f>
        <v/>
      </c>
      <c r="D30" s="367" t="str">
        <f aca="false">IFERROR(VLOOKUP(B30,$G$4:$I$103,3,0),"")</f>
        <v/>
      </c>
      <c r="E30" s="368"/>
      <c r="F30" s="368"/>
      <c r="G30" s="373" t="str">
        <f aca="false">IF(J30="","",RANK(J30,$J$4:$J$103,1))</f>
        <v/>
      </c>
      <c r="H30" s="374" t="str">
        <f aca="false">IF(INDEX(Predictions_1!$A$2:$AWV$3,2,$M$3+(ROW(A27)-1)*$M$4)="","",INDEX(Predictions_1!$A$2:$AWV$3,2,$M$3+(ROW(A27)-1)*$M$4))</f>
        <v/>
      </c>
      <c r="I30" s="375" t="str">
        <f aca="false">IF(INDEX(Predictions_1!$A$2:$AWV$3,2,$M$3+(ROW(A27)-1)*$M$4)="","",INDEX(Predictions_1!$A$2:$AWV$3,1,$M$3+(ROW(A27)-1)*$M$4))</f>
        <v/>
      </c>
      <c r="J30" s="373" t="str">
        <f aca="false">IF(I30="","",RANK(I30,$I$4:$I$103,0)+ROW()*0.001)</f>
        <v/>
      </c>
    </row>
    <row r="31" customFormat="false" ht="15" hidden="false" customHeight="false" outlineLevel="0" collapsed="false">
      <c r="B31" s="372" t="n">
        <v>28</v>
      </c>
      <c r="C31" s="366" t="str">
        <f aca="false">IFERROR(VLOOKUP(B31,$G$4:$H$103,2,0),"")</f>
        <v/>
      </c>
      <c r="D31" s="367" t="str">
        <f aca="false">IFERROR(VLOOKUP(B31,$G$4:$I$103,3,0),"")</f>
        <v/>
      </c>
      <c r="E31" s="368"/>
      <c r="F31" s="368"/>
      <c r="G31" s="373" t="str">
        <f aca="false">IF(J31="","",RANK(J31,$J$4:$J$103,1))</f>
        <v/>
      </c>
      <c r="H31" s="374" t="str">
        <f aca="false">IF(INDEX(Predictions_1!$A$2:$AWV$3,2,$M$3+(ROW(A28)-1)*$M$4)="","",INDEX(Predictions_1!$A$2:$AWV$3,2,$M$3+(ROW(A28)-1)*$M$4))</f>
        <v/>
      </c>
      <c r="I31" s="375" t="str">
        <f aca="false">IF(INDEX(Predictions_1!$A$2:$AWV$3,2,$M$3+(ROW(A28)-1)*$M$4)="","",INDEX(Predictions_1!$A$2:$AWV$3,1,$M$3+(ROW(A28)-1)*$M$4))</f>
        <v/>
      </c>
      <c r="J31" s="373" t="str">
        <f aca="false">IF(I31="","",RANK(I31,$I$4:$I$103,0)+ROW()*0.001)</f>
        <v/>
      </c>
    </row>
    <row r="32" customFormat="false" ht="15" hidden="false" customHeight="false" outlineLevel="0" collapsed="false">
      <c r="B32" s="365" t="n">
        <v>29</v>
      </c>
      <c r="C32" s="366" t="str">
        <f aca="false">IFERROR(VLOOKUP(B32,$G$4:$H$103,2,0),"")</f>
        <v/>
      </c>
      <c r="D32" s="367" t="str">
        <f aca="false">IFERROR(VLOOKUP(B32,$G$4:$I$103,3,0),"")</f>
        <v/>
      </c>
      <c r="E32" s="368"/>
      <c r="F32" s="368"/>
      <c r="G32" s="373" t="str">
        <f aca="false">IF(J32="","",RANK(J32,$J$4:$J$103,1))</f>
        <v/>
      </c>
      <c r="H32" s="374" t="str">
        <f aca="false">IF(INDEX(Predictions_1!$A$2:$AWV$3,2,$M$3+(ROW(A29)-1)*$M$4)="","",INDEX(Predictions_1!$A$2:$AWV$3,2,$M$3+(ROW(A29)-1)*$M$4))</f>
        <v/>
      </c>
      <c r="I32" s="375" t="str">
        <f aca="false">IF(INDEX(Predictions_1!$A$2:$AWV$3,2,$M$3+(ROW(A29)-1)*$M$4)="","",INDEX(Predictions_1!$A$2:$AWV$3,1,$M$3+(ROW(A29)-1)*$M$4))</f>
        <v/>
      </c>
      <c r="J32" s="373" t="str">
        <f aca="false">IF(I32="","",RANK(I32,$I$4:$I$103,0)+ROW()*0.001)</f>
        <v/>
      </c>
    </row>
    <row r="33" customFormat="false" ht="15" hidden="false" customHeight="false" outlineLevel="0" collapsed="false">
      <c r="B33" s="365" t="n">
        <v>30</v>
      </c>
      <c r="C33" s="366" t="str">
        <f aca="false">IFERROR(VLOOKUP(B33,$G$4:$H$103,2,0),"")</f>
        <v/>
      </c>
      <c r="D33" s="367" t="str">
        <f aca="false">IFERROR(VLOOKUP(B33,$G$4:$I$103,3,0),"")</f>
        <v/>
      </c>
      <c r="E33" s="368"/>
      <c r="F33" s="368"/>
      <c r="G33" s="373" t="str">
        <f aca="false">IF(J33="","",RANK(J33,$J$4:$J$103,1))</f>
        <v/>
      </c>
      <c r="H33" s="374" t="str">
        <f aca="false">IF(INDEX(Predictions_1!$A$2:$AWV$3,2,$M$3+(ROW(A30)-1)*$M$4)="","",INDEX(Predictions_1!$A$2:$AWV$3,2,$M$3+(ROW(A30)-1)*$M$4))</f>
        <v/>
      </c>
      <c r="I33" s="375" t="str">
        <f aca="false">IF(INDEX(Predictions_1!$A$2:$AWV$3,2,$M$3+(ROW(A30)-1)*$M$4)="","",INDEX(Predictions_1!$A$2:$AWV$3,1,$M$3+(ROW(A30)-1)*$M$4))</f>
        <v/>
      </c>
      <c r="J33" s="373" t="str">
        <f aca="false">IF(I33="","",RANK(I33,$I$4:$I$103,0)+ROW()*0.001)</f>
        <v/>
      </c>
    </row>
    <row r="34" customFormat="false" ht="15" hidden="false" customHeight="false" outlineLevel="0" collapsed="false">
      <c r="B34" s="365" t="n">
        <v>31</v>
      </c>
      <c r="C34" s="366" t="str">
        <f aca="false">IFERROR(VLOOKUP(B34,$G$4:$H$103,2,0),"")</f>
        <v/>
      </c>
      <c r="D34" s="367" t="str">
        <f aca="false">IFERROR(VLOOKUP(B34,$G$4:$I$103,3,0),"")</f>
        <v/>
      </c>
      <c r="E34" s="368"/>
      <c r="F34" s="368"/>
      <c r="G34" s="373" t="str">
        <f aca="false">IF(J34="","",RANK(J34,$J$4:$J$103,1))</f>
        <v/>
      </c>
      <c r="H34" s="374" t="str">
        <f aca="false">IF(INDEX(Predictions_1!$A$2:$AWV$3,2,$M$3+(ROW(A31)-1)*$M$4)="","",INDEX(Predictions_1!$A$2:$AWV$3,2,$M$3+(ROW(A31)-1)*$M$4))</f>
        <v/>
      </c>
      <c r="I34" s="375" t="str">
        <f aca="false">IF(INDEX(Predictions_1!$A$2:$AWV$3,2,$M$3+(ROW(A31)-1)*$M$4)="","",INDEX(Predictions_1!$A$2:$AWV$3,1,$M$3+(ROW(A31)-1)*$M$4))</f>
        <v/>
      </c>
      <c r="J34" s="373" t="str">
        <f aca="false">IF(I34="","",RANK(I34,$I$4:$I$103,0)+ROW()*0.001)</f>
        <v/>
      </c>
    </row>
    <row r="35" customFormat="false" ht="15" hidden="false" customHeight="false" outlineLevel="0" collapsed="false">
      <c r="B35" s="365" t="n">
        <v>32</v>
      </c>
      <c r="C35" s="366" t="str">
        <f aca="false">IFERROR(VLOOKUP(B35,$G$4:$H$103,2,0),"")</f>
        <v/>
      </c>
      <c r="D35" s="367" t="str">
        <f aca="false">IFERROR(VLOOKUP(B35,$G$4:$I$103,3,0),"")</f>
        <v/>
      </c>
      <c r="E35" s="368"/>
      <c r="F35" s="368"/>
      <c r="G35" s="373" t="str">
        <f aca="false">IF(J35="","",RANK(J35,$J$4:$J$103,1))</f>
        <v/>
      </c>
      <c r="H35" s="374" t="str">
        <f aca="false">IF(INDEX(Predictions_1!$A$2:$AWV$3,2,$M$3+(ROW(A32)-1)*$M$4)="","",INDEX(Predictions_1!$A$2:$AWV$3,2,$M$3+(ROW(A32)-1)*$M$4))</f>
        <v/>
      </c>
      <c r="I35" s="375" t="str">
        <f aca="false">IF(INDEX(Predictions_1!$A$2:$AWV$3,2,$M$3+(ROW(A32)-1)*$M$4)="","",INDEX(Predictions_1!$A$2:$AWV$3,1,$M$3+(ROW(A32)-1)*$M$4))</f>
        <v/>
      </c>
      <c r="J35" s="373" t="str">
        <f aca="false">IF(I35="","",RANK(I35,$I$4:$I$103,0)+ROW()*0.001)</f>
        <v/>
      </c>
    </row>
    <row r="36" customFormat="false" ht="15" hidden="false" customHeight="false" outlineLevel="0" collapsed="false">
      <c r="B36" s="365" t="n">
        <v>33</v>
      </c>
      <c r="C36" s="366" t="str">
        <f aca="false">IFERROR(VLOOKUP(B36,$G$4:$H$103,2,0),"")</f>
        <v/>
      </c>
      <c r="D36" s="367" t="str">
        <f aca="false">IFERROR(VLOOKUP(B36,$G$4:$I$103,3,0),"")</f>
        <v/>
      </c>
      <c r="E36" s="368"/>
      <c r="F36" s="368"/>
      <c r="G36" s="373" t="str">
        <f aca="false">IF(J36="","",RANK(J36,$J$4:$J$103,1))</f>
        <v/>
      </c>
      <c r="H36" s="374" t="str">
        <f aca="false">IF(INDEX(Predictions_1!$A$2:$AWV$3,2,$M$3+(ROW(A33)-1)*$M$4)="","",INDEX(Predictions_1!$A$2:$AWV$3,2,$M$3+(ROW(A33)-1)*$M$4))</f>
        <v/>
      </c>
      <c r="I36" s="375" t="str">
        <f aca="false">IF(INDEX(Predictions_1!$A$2:$AWV$3,2,$M$3+(ROW(A33)-1)*$M$4)="","",INDEX(Predictions_1!$A$2:$AWV$3,1,$M$3+(ROW(A33)-1)*$M$4))</f>
        <v/>
      </c>
      <c r="J36" s="373" t="str">
        <f aca="false">IF(I36="","",RANK(I36,$I$4:$I$103,0)+ROW()*0.001)</f>
        <v/>
      </c>
    </row>
    <row r="37" customFormat="false" ht="15" hidden="false" customHeight="false" outlineLevel="0" collapsed="false">
      <c r="B37" s="365" t="n">
        <v>34</v>
      </c>
      <c r="C37" s="366" t="str">
        <f aca="false">IFERROR(VLOOKUP(B37,$G$4:$H$103,2,0),"")</f>
        <v/>
      </c>
      <c r="D37" s="367" t="str">
        <f aca="false">IFERROR(VLOOKUP(B37,$G$4:$I$103,3,0),"")</f>
        <v/>
      </c>
      <c r="E37" s="368"/>
      <c r="F37" s="368"/>
      <c r="G37" s="373" t="str">
        <f aca="false">IF(J37="","",RANK(J37,$J$4:$J$103,1))</f>
        <v/>
      </c>
      <c r="H37" s="374" t="str">
        <f aca="false">IF(INDEX(Predictions_1!$A$2:$AWV$3,2,$M$3+(ROW(A34)-1)*$M$4)="","",INDEX(Predictions_1!$A$2:$AWV$3,2,$M$3+(ROW(A34)-1)*$M$4))</f>
        <v/>
      </c>
      <c r="I37" s="375" t="str">
        <f aca="false">IF(INDEX(Predictions_1!$A$2:$AWV$3,2,$M$3+(ROW(A34)-1)*$M$4)="","",INDEX(Predictions_1!$A$2:$AWV$3,1,$M$3+(ROW(A34)-1)*$M$4))</f>
        <v/>
      </c>
      <c r="J37" s="373" t="str">
        <f aca="false">IF(I37="","",RANK(I37,$I$4:$I$103,0)+ROW()*0.001)</f>
        <v/>
      </c>
    </row>
    <row r="38" customFormat="false" ht="15" hidden="false" customHeight="false" outlineLevel="0" collapsed="false">
      <c r="B38" s="365" t="n">
        <v>35</v>
      </c>
      <c r="C38" s="366" t="str">
        <f aca="false">IFERROR(VLOOKUP(B38,$G$4:$H$103,2,0),"")</f>
        <v/>
      </c>
      <c r="D38" s="367" t="str">
        <f aca="false">IFERROR(VLOOKUP(B38,$G$4:$I$103,3,0),"")</f>
        <v/>
      </c>
      <c r="E38" s="368"/>
      <c r="F38" s="368"/>
      <c r="G38" s="373" t="str">
        <f aca="false">IF(J38="","",RANK(J38,$J$4:$J$103,1))</f>
        <v/>
      </c>
      <c r="H38" s="374" t="str">
        <f aca="false">IF(INDEX(Predictions_1!$A$2:$AWV$3,2,$M$3+(ROW(A35)-1)*$M$4)="","",INDEX(Predictions_1!$A$2:$AWV$3,2,$M$3+(ROW(A35)-1)*$M$4))</f>
        <v/>
      </c>
      <c r="I38" s="375" t="str">
        <f aca="false">IF(INDEX(Predictions_1!$A$2:$AWV$3,2,$M$3+(ROW(A35)-1)*$M$4)="","",INDEX(Predictions_1!$A$2:$AWV$3,1,$M$3+(ROW(A35)-1)*$M$4))</f>
        <v/>
      </c>
      <c r="J38" s="373" t="str">
        <f aca="false">IF(I38="","",RANK(I38,$I$4:$I$103,0)+ROW()*0.001)</f>
        <v/>
      </c>
    </row>
    <row r="39" customFormat="false" ht="15" hidden="false" customHeight="false" outlineLevel="0" collapsed="false">
      <c r="B39" s="365" t="n">
        <v>36</v>
      </c>
      <c r="C39" s="366" t="str">
        <f aca="false">IFERROR(VLOOKUP(B39,$G$4:$H$103,2,0),"")</f>
        <v/>
      </c>
      <c r="D39" s="367" t="str">
        <f aca="false">IFERROR(VLOOKUP(B39,$G$4:$I$103,3,0),"")</f>
        <v/>
      </c>
      <c r="E39" s="368"/>
      <c r="F39" s="368"/>
      <c r="G39" s="373" t="str">
        <f aca="false">IF(J39="","",RANK(J39,$J$4:$J$103,1))</f>
        <v/>
      </c>
      <c r="H39" s="374" t="str">
        <f aca="false">IF(INDEX(Predictions_1!$A$2:$AWV$3,2,$M$3+(ROW(A36)-1)*$M$4)="","",INDEX(Predictions_1!$A$2:$AWV$3,2,$M$3+(ROW(A36)-1)*$M$4))</f>
        <v/>
      </c>
      <c r="I39" s="375" t="str">
        <f aca="false">IF(INDEX(Predictions_1!$A$2:$AWV$3,2,$M$3+(ROW(A36)-1)*$M$4)="","",INDEX(Predictions_1!$A$2:$AWV$3,1,$M$3+(ROW(A36)-1)*$M$4))</f>
        <v/>
      </c>
      <c r="J39" s="373" t="str">
        <f aca="false">IF(I39="","",RANK(I39,$I$4:$I$103,0)+ROW()*0.001)</f>
        <v/>
      </c>
    </row>
    <row r="40" customFormat="false" ht="15" hidden="false" customHeight="false" outlineLevel="0" collapsed="false">
      <c r="B40" s="365" t="n">
        <v>37</v>
      </c>
      <c r="C40" s="366" t="str">
        <f aca="false">IFERROR(VLOOKUP(B40,$G$4:$H$103,2,0),"")</f>
        <v/>
      </c>
      <c r="D40" s="367" t="str">
        <f aca="false">IFERROR(VLOOKUP(B40,$G$4:$I$103,3,0),"")</f>
        <v/>
      </c>
      <c r="E40" s="368"/>
      <c r="F40" s="368"/>
      <c r="G40" s="373" t="str">
        <f aca="false">IF(J40="","",RANK(J40,$J$4:$J$103,1))</f>
        <v/>
      </c>
      <c r="H40" s="374" t="str">
        <f aca="false">IF(INDEX(Predictions_1!$A$2:$AWV$3,2,$M$3+(ROW(A37)-1)*$M$4)="","",INDEX(Predictions_1!$A$2:$AWV$3,2,$M$3+(ROW(A37)-1)*$M$4))</f>
        <v/>
      </c>
      <c r="I40" s="375" t="str">
        <f aca="false">IF(INDEX(Predictions_1!$A$2:$AWV$3,2,$M$3+(ROW(A37)-1)*$M$4)="","",INDEX(Predictions_1!$A$2:$AWV$3,1,$M$3+(ROW(A37)-1)*$M$4))</f>
        <v/>
      </c>
      <c r="J40" s="373" t="str">
        <f aca="false">IF(I40="","",RANK(I40,$I$4:$I$103,0)+ROW()*0.001)</f>
        <v/>
      </c>
    </row>
    <row r="41" customFormat="false" ht="15" hidden="false" customHeight="false" outlineLevel="0" collapsed="false">
      <c r="B41" s="365" t="n">
        <v>38</v>
      </c>
      <c r="C41" s="366" t="str">
        <f aca="false">IFERROR(VLOOKUP(B41,$G$4:$H$103,2,0),"")</f>
        <v/>
      </c>
      <c r="D41" s="367" t="str">
        <f aca="false">IFERROR(VLOOKUP(B41,$G$4:$I$103,3,0),"")</f>
        <v/>
      </c>
      <c r="E41" s="368"/>
      <c r="F41" s="368"/>
      <c r="G41" s="373" t="str">
        <f aca="false">IF(J41="","",RANK(J41,$J$4:$J$103,1))</f>
        <v/>
      </c>
      <c r="H41" s="374" t="str">
        <f aca="false">IF(INDEX(Predictions_1!$A$2:$AWV$3,2,$M$3+(ROW(A38)-1)*$M$4)="","",INDEX(Predictions_1!$A$2:$AWV$3,2,$M$3+(ROW(A38)-1)*$M$4))</f>
        <v/>
      </c>
      <c r="I41" s="375" t="str">
        <f aca="false">IF(INDEX(Predictions_1!$A$2:$AWV$3,2,$M$3+(ROW(A38)-1)*$M$4)="","",INDEX(Predictions_1!$A$2:$AWV$3,1,$M$3+(ROW(A38)-1)*$M$4))</f>
        <v/>
      </c>
      <c r="J41" s="373" t="str">
        <f aca="false">IF(I41="","",RANK(I41,$I$4:$I$103,0)+ROW()*0.001)</f>
        <v/>
      </c>
    </row>
    <row r="42" customFormat="false" ht="15" hidden="false" customHeight="false" outlineLevel="0" collapsed="false">
      <c r="B42" s="365" t="n">
        <v>39</v>
      </c>
      <c r="C42" s="366" t="str">
        <f aca="false">IFERROR(VLOOKUP(B42,$G$4:$H$103,2,0),"")</f>
        <v/>
      </c>
      <c r="D42" s="367" t="str">
        <f aca="false">IFERROR(VLOOKUP(B42,$G$4:$I$103,3,0),"")</f>
        <v/>
      </c>
      <c r="E42" s="368"/>
      <c r="F42" s="368"/>
      <c r="G42" s="373" t="str">
        <f aca="false">IF(J42="","",RANK(J42,$J$4:$J$103,1))</f>
        <v/>
      </c>
      <c r="H42" s="374" t="str">
        <f aca="false">IF(INDEX(Predictions_1!$A$2:$AWV$3,2,$M$3+(ROW(A39)-1)*$M$4)="","",INDEX(Predictions_1!$A$2:$AWV$3,2,$M$3+(ROW(A39)-1)*$M$4))</f>
        <v/>
      </c>
      <c r="I42" s="375" t="str">
        <f aca="false">IF(INDEX(Predictions_1!$A$2:$AWV$3,2,$M$3+(ROW(A39)-1)*$M$4)="","",INDEX(Predictions_1!$A$2:$AWV$3,1,$M$3+(ROW(A39)-1)*$M$4))</f>
        <v/>
      </c>
      <c r="J42" s="373" t="str">
        <f aca="false">IF(I42="","",RANK(I42,$I$4:$I$103,0)+ROW()*0.001)</f>
        <v/>
      </c>
    </row>
    <row r="43" customFormat="false" ht="15" hidden="false" customHeight="false" outlineLevel="0" collapsed="false">
      <c r="B43" s="365" t="n">
        <v>40</v>
      </c>
      <c r="C43" s="366" t="str">
        <f aca="false">IFERROR(VLOOKUP(B43,$G$4:$H$103,2,0),"")</f>
        <v/>
      </c>
      <c r="D43" s="367" t="str">
        <f aca="false">IFERROR(VLOOKUP(B43,$G$4:$I$103,3,0),"")</f>
        <v/>
      </c>
      <c r="E43" s="368"/>
      <c r="F43" s="368"/>
      <c r="G43" s="373" t="str">
        <f aca="false">IF(J43="","",RANK(J43,$J$4:$J$103,1))</f>
        <v/>
      </c>
      <c r="H43" s="374" t="str">
        <f aca="false">IF(INDEX(Predictions_1!$A$2:$AWV$3,2,$M$3+(ROW(A40)-1)*$M$4)="","",INDEX(Predictions_1!$A$2:$AWV$3,2,$M$3+(ROW(A40)-1)*$M$4))</f>
        <v/>
      </c>
      <c r="I43" s="375" t="str">
        <f aca="false">IF(INDEX(Predictions_1!$A$2:$AWV$3,2,$M$3+(ROW(A40)-1)*$M$4)="","",INDEX(Predictions_1!$A$2:$AWV$3,1,$M$3+(ROW(A40)-1)*$M$4))</f>
        <v/>
      </c>
      <c r="J43" s="373" t="str">
        <f aca="false">IF(I43="","",RANK(I43,$I$4:$I$103,0)+ROW()*0.001)</f>
        <v/>
      </c>
    </row>
    <row r="44" customFormat="false" ht="15" hidden="false" customHeight="false" outlineLevel="0" collapsed="false">
      <c r="B44" s="365" t="n">
        <v>41</v>
      </c>
      <c r="C44" s="366" t="str">
        <f aca="false">IFERROR(VLOOKUP(B44,$G$4:$H$103,2,0),"")</f>
        <v/>
      </c>
      <c r="D44" s="367" t="str">
        <f aca="false">IFERROR(VLOOKUP(B44,$G$4:$I$103,3,0),"")</f>
        <v/>
      </c>
      <c r="E44" s="368"/>
      <c r="F44" s="368"/>
      <c r="G44" s="373" t="str">
        <f aca="false">IF(J44="","",RANK(J44,$J$4:$J$103,1))</f>
        <v/>
      </c>
      <c r="H44" s="374" t="str">
        <f aca="false">IF(INDEX(Predictions_1!$A$2:$AWV$3,2,$M$3+(ROW(A41)-1)*$M$4)="","",INDEX(Predictions_1!$A$2:$AWV$3,2,$M$3+(ROW(A41)-1)*$M$4))</f>
        <v/>
      </c>
      <c r="I44" s="375" t="str">
        <f aca="false">IF(INDEX(Predictions_1!$A$2:$AWV$3,2,$M$3+(ROW(A41)-1)*$M$4)="","",INDEX(Predictions_1!$A$2:$AWV$3,1,$M$3+(ROW(A41)-1)*$M$4))</f>
        <v/>
      </c>
      <c r="J44" s="373" t="str">
        <f aca="false">IF(I44="","",RANK(I44,$I$4:$I$103,0)+ROW()*0.001)</f>
        <v/>
      </c>
    </row>
    <row r="45" customFormat="false" ht="15" hidden="false" customHeight="false" outlineLevel="0" collapsed="false">
      <c r="B45" s="365" t="n">
        <v>42</v>
      </c>
      <c r="C45" s="366" t="str">
        <f aca="false">IFERROR(VLOOKUP(B45,$G$4:$H$103,2,0),"")</f>
        <v/>
      </c>
      <c r="D45" s="367" t="str">
        <f aca="false">IFERROR(VLOOKUP(B45,$G$4:$I$103,3,0),"")</f>
        <v/>
      </c>
      <c r="E45" s="368"/>
      <c r="F45" s="368"/>
      <c r="G45" s="373" t="str">
        <f aca="false">IF(J45="","",RANK(J45,$J$4:$J$103,1))</f>
        <v/>
      </c>
      <c r="H45" s="374" t="str">
        <f aca="false">IF(INDEX(Predictions_1!$A$2:$AWV$3,2,$M$3+(ROW(A42)-1)*$M$4)="","",INDEX(Predictions_1!$A$2:$AWV$3,2,$M$3+(ROW(A42)-1)*$M$4))</f>
        <v/>
      </c>
      <c r="I45" s="375" t="str">
        <f aca="false">IF(INDEX(Predictions_1!$A$2:$AWV$3,2,$M$3+(ROW(A42)-1)*$M$4)="","",INDEX(Predictions_1!$A$2:$AWV$3,1,$M$3+(ROW(A42)-1)*$M$4))</f>
        <v/>
      </c>
      <c r="J45" s="373" t="str">
        <f aca="false">IF(I45="","",RANK(I45,$I$4:$I$103,0)+ROW()*0.001)</f>
        <v/>
      </c>
    </row>
    <row r="46" customFormat="false" ht="15" hidden="false" customHeight="false" outlineLevel="0" collapsed="false">
      <c r="B46" s="365" t="n">
        <v>43</v>
      </c>
      <c r="C46" s="366" t="str">
        <f aca="false">IFERROR(VLOOKUP(B46,$G$4:$H$103,2,0),"")</f>
        <v/>
      </c>
      <c r="D46" s="367" t="str">
        <f aca="false">IFERROR(VLOOKUP(B46,$G$4:$I$103,3,0),"")</f>
        <v/>
      </c>
      <c r="E46" s="368"/>
      <c r="F46" s="368"/>
      <c r="G46" s="373" t="str">
        <f aca="false">IF(J46="","",RANK(J46,$J$4:$J$103,1))</f>
        <v/>
      </c>
      <c r="H46" s="374" t="str">
        <f aca="false">IF(INDEX(Predictions_1!$A$2:$AWV$3,2,$M$3+(ROW(A43)-1)*$M$4)="","",INDEX(Predictions_1!$A$2:$AWV$3,2,$M$3+(ROW(A43)-1)*$M$4))</f>
        <v/>
      </c>
      <c r="I46" s="375" t="str">
        <f aca="false">IF(INDEX(Predictions_1!$A$2:$AWV$3,2,$M$3+(ROW(A43)-1)*$M$4)="","",INDEX(Predictions_1!$A$2:$AWV$3,1,$M$3+(ROW(A43)-1)*$M$4))</f>
        <v/>
      </c>
      <c r="J46" s="373" t="str">
        <f aca="false">IF(I46="","",RANK(I46,$I$4:$I$103,0)+ROW()*0.001)</f>
        <v/>
      </c>
    </row>
    <row r="47" customFormat="false" ht="15" hidden="false" customHeight="false" outlineLevel="0" collapsed="false">
      <c r="B47" s="365" t="n">
        <v>44</v>
      </c>
      <c r="C47" s="366" t="str">
        <f aca="false">IFERROR(VLOOKUP(B47,$G$4:$H$103,2,0),"")</f>
        <v/>
      </c>
      <c r="D47" s="367" t="str">
        <f aca="false">IFERROR(VLOOKUP(B47,$G$4:$I$103,3,0),"")</f>
        <v/>
      </c>
      <c r="E47" s="368"/>
      <c r="F47" s="368"/>
      <c r="G47" s="373" t="str">
        <f aca="false">IF(J47="","",RANK(J47,$J$4:$J$103,1))</f>
        <v/>
      </c>
      <c r="H47" s="374" t="str">
        <f aca="false">IF(INDEX(Predictions_1!$A$2:$AWV$3,2,$M$3+(ROW(A44)-1)*$M$4)="","",INDEX(Predictions_1!$A$2:$AWV$3,2,$M$3+(ROW(A44)-1)*$M$4))</f>
        <v/>
      </c>
      <c r="I47" s="375" t="str">
        <f aca="false">IF(INDEX(Predictions_1!$A$2:$AWV$3,2,$M$3+(ROW(A44)-1)*$M$4)="","",INDEX(Predictions_1!$A$2:$AWV$3,1,$M$3+(ROW(A44)-1)*$M$4))</f>
        <v/>
      </c>
      <c r="J47" s="373" t="str">
        <f aca="false">IF(I47="","",RANK(I47,$I$4:$I$103,0)+ROW()*0.001)</f>
        <v/>
      </c>
    </row>
    <row r="48" customFormat="false" ht="15" hidden="false" customHeight="false" outlineLevel="0" collapsed="false">
      <c r="B48" s="365" t="n">
        <v>45</v>
      </c>
      <c r="C48" s="366" t="str">
        <f aca="false">IFERROR(VLOOKUP(B48,$G$4:$H$103,2,0),"")</f>
        <v/>
      </c>
      <c r="D48" s="367" t="str">
        <f aca="false">IFERROR(VLOOKUP(B48,$G$4:$I$103,3,0),"")</f>
        <v/>
      </c>
      <c r="E48" s="368"/>
      <c r="F48" s="368"/>
      <c r="G48" s="373" t="str">
        <f aca="false">IF(J48="","",RANK(J48,$J$4:$J$103,1))</f>
        <v/>
      </c>
      <c r="H48" s="374" t="str">
        <f aca="false">IF(INDEX(Predictions_1!$A$2:$AWV$3,2,$M$3+(ROW(A45)-1)*$M$4)="","",INDEX(Predictions_1!$A$2:$AWV$3,2,$M$3+(ROW(A45)-1)*$M$4))</f>
        <v/>
      </c>
      <c r="I48" s="375" t="str">
        <f aca="false">IF(INDEX(Predictions_1!$A$2:$AWV$3,2,$M$3+(ROW(A45)-1)*$M$4)="","",INDEX(Predictions_1!$A$2:$AWV$3,1,$M$3+(ROW(A45)-1)*$M$4))</f>
        <v/>
      </c>
      <c r="J48" s="373" t="str">
        <f aca="false">IF(I48="","",RANK(I48,$I$4:$I$103,0)+ROW()*0.001)</f>
        <v/>
      </c>
    </row>
    <row r="49" customFormat="false" ht="15" hidden="false" customHeight="false" outlineLevel="0" collapsed="false">
      <c r="B49" s="365" t="n">
        <v>46</v>
      </c>
      <c r="C49" s="366" t="str">
        <f aca="false">IFERROR(VLOOKUP(B49,$G$4:$H$103,2,0),"")</f>
        <v/>
      </c>
      <c r="D49" s="367" t="str">
        <f aca="false">IFERROR(VLOOKUP(B49,$G$4:$I$103,3,0),"")</f>
        <v/>
      </c>
      <c r="E49" s="368"/>
      <c r="F49" s="368"/>
      <c r="G49" s="373" t="str">
        <f aca="false">IF(J49="","",RANK(J49,$J$4:$J$103,1))</f>
        <v/>
      </c>
      <c r="H49" s="374" t="str">
        <f aca="false">IF(INDEX(Predictions_1!$A$2:$AWV$3,2,$M$3+(ROW(A46)-1)*$M$4)="","",INDEX(Predictions_1!$A$2:$AWV$3,2,$M$3+(ROW(A46)-1)*$M$4))</f>
        <v/>
      </c>
      <c r="I49" s="375" t="str">
        <f aca="false">IF(INDEX(Predictions_1!$A$2:$AWV$3,2,$M$3+(ROW(A46)-1)*$M$4)="","",INDEX(Predictions_1!$A$2:$AWV$3,1,$M$3+(ROW(A46)-1)*$M$4))</f>
        <v/>
      </c>
      <c r="J49" s="373" t="str">
        <f aca="false">IF(I49="","",RANK(I49,$I$4:$I$103,0)+ROW()*0.001)</f>
        <v/>
      </c>
    </row>
    <row r="50" customFormat="false" ht="15" hidden="false" customHeight="false" outlineLevel="0" collapsed="false">
      <c r="B50" s="365" t="n">
        <v>47</v>
      </c>
      <c r="C50" s="366" t="str">
        <f aca="false">IFERROR(VLOOKUP(B50,$G$4:$H$103,2,0),"")</f>
        <v/>
      </c>
      <c r="D50" s="367" t="str">
        <f aca="false">IFERROR(VLOOKUP(B50,$G$4:$I$103,3,0),"")</f>
        <v/>
      </c>
      <c r="E50" s="368"/>
      <c r="F50" s="368"/>
      <c r="G50" s="373" t="str">
        <f aca="false">IF(J50="","",RANK(J50,$J$4:$J$103,1))</f>
        <v/>
      </c>
      <c r="H50" s="374" t="str">
        <f aca="false">IF(INDEX(Predictions_1!$A$2:$AWV$3,2,$M$3+(ROW(A47)-1)*$M$4)="","",INDEX(Predictions_1!$A$2:$AWV$3,2,$M$3+(ROW(A47)-1)*$M$4))</f>
        <v/>
      </c>
      <c r="I50" s="375" t="str">
        <f aca="false">IF(INDEX(Predictions_1!$A$2:$AWV$3,2,$M$3+(ROW(A47)-1)*$M$4)="","",INDEX(Predictions_1!$A$2:$AWV$3,1,$M$3+(ROW(A47)-1)*$M$4))</f>
        <v/>
      </c>
      <c r="J50" s="373" t="str">
        <f aca="false">IF(I50="","",RANK(I50,$I$4:$I$103,0)+ROW()*0.001)</f>
        <v/>
      </c>
    </row>
    <row r="51" customFormat="false" ht="15" hidden="false" customHeight="false" outlineLevel="0" collapsed="false">
      <c r="B51" s="365" t="n">
        <v>48</v>
      </c>
      <c r="C51" s="366" t="str">
        <f aca="false">IFERROR(VLOOKUP(B51,$G$4:$H$103,2,0),"")</f>
        <v/>
      </c>
      <c r="D51" s="367" t="str">
        <f aca="false">IFERROR(VLOOKUP(B51,$G$4:$I$103,3,0),"")</f>
        <v/>
      </c>
      <c r="E51" s="368"/>
      <c r="F51" s="368"/>
      <c r="G51" s="373" t="str">
        <f aca="false">IF(J51="","",RANK(J51,$J$4:$J$103,1))</f>
        <v/>
      </c>
      <c r="H51" s="374" t="str">
        <f aca="false">IF(INDEX(Predictions_1!$A$2:$AWV$3,2,$M$3+(ROW(A48)-1)*$M$4)="","",INDEX(Predictions_1!$A$2:$AWV$3,2,$M$3+(ROW(A48)-1)*$M$4))</f>
        <v/>
      </c>
      <c r="I51" s="375" t="str">
        <f aca="false">IF(INDEX(Predictions_1!$A$2:$AWV$3,2,$M$3+(ROW(A48)-1)*$M$4)="","",INDEX(Predictions_1!$A$2:$AWV$3,1,$M$3+(ROW(A48)-1)*$M$4))</f>
        <v/>
      </c>
      <c r="J51" s="373" t="str">
        <f aca="false">IF(I51="","",RANK(I51,$I$4:$I$103,0)+ROW()*0.001)</f>
        <v/>
      </c>
    </row>
    <row r="52" customFormat="false" ht="15" hidden="false" customHeight="false" outlineLevel="0" collapsed="false">
      <c r="B52" s="365" t="n">
        <v>49</v>
      </c>
      <c r="C52" s="366" t="str">
        <f aca="false">IFERROR(VLOOKUP(B52,$G$4:$H$103,2,0),"")</f>
        <v/>
      </c>
      <c r="D52" s="367" t="str">
        <f aca="false">IFERROR(VLOOKUP(B52,$G$4:$I$103,3,0),"")</f>
        <v/>
      </c>
      <c r="E52" s="368"/>
      <c r="F52" s="368"/>
      <c r="G52" s="373" t="str">
        <f aca="false">IF(J52="","",RANK(J52,$J$4:$J$103,1))</f>
        <v/>
      </c>
      <c r="H52" s="374" t="str">
        <f aca="false">IF(INDEX(Predictions_1!$A$2:$AWV$3,2,$M$3+(ROW(A49)-1)*$M$4)="","",INDEX(Predictions_1!$A$2:$AWV$3,2,$M$3+(ROW(A49)-1)*$M$4))</f>
        <v/>
      </c>
      <c r="I52" s="375" t="str">
        <f aca="false">IF(INDEX(Predictions_1!$A$2:$AWV$3,2,$M$3+(ROW(A49)-1)*$M$4)="","",INDEX(Predictions_1!$A$2:$AWV$3,1,$M$3+(ROW(A49)-1)*$M$4))</f>
        <v/>
      </c>
      <c r="J52" s="373" t="str">
        <f aca="false">IF(I52="","",RANK(I52,$I$4:$I$103,0)+ROW()*0.001)</f>
        <v/>
      </c>
    </row>
    <row r="53" customFormat="false" ht="15" hidden="false" customHeight="false" outlineLevel="0" collapsed="false">
      <c r="B53" s="365" t="n">
        <v>50</v>
      </c>
      <c r="C53" s="366" t="str">
        <f aca="false">IFERROR(VLOOKUP(B53,$G$4:$H$103,2,0),"")</f>
        <v/>
      </c>
      <c r="D53" s="367" t="str">
        <f aca="false">IFERROR(VLOOKUP(B53,$G$4:$I$103,3,0),"")</f>
        <v/>
      </c>
      <c r="E53" s="368"/>
      <c r="F53" s="368"/>
      <c r="G53" s="373" t="str">
        <f aca="false">IF(J53="","",RANK(J53,$J$4:$J$103,1))</f>
        <v/>
      </c>
      <c r="H53" s="374" t="str">
        <f aca="false">IF(INDEX(Predictions_1!$A$2:$AWV$3,2,$M$3+(ROW(A50)-1)*$M$4)="","",INDEX(Predictions_1!$A$2:$AWV$3,2,$M$3+(ROW(A50)-1)*$M$4))</f>
        <v/>
      </c>
      <c r="I53" s="375" t="str">
        <f aca="false">IF(INDEX(Predictions_1!$A$2:$AWV$3,2,$M$3+(ROW(A50)-1)*$M$4)="","",INDEX(Predictions_1!$A$2:$AWV$3,1,$M$3+(ROW(A50)-1)*$M$4))</f>
        <v/>
      </c>
      <c r="J53" s="373" t="str">
        <f aca="false">IF(I53="","",RANK(I53,$I$4:$I$103,0)+ROW()*0.001)</f>
        <v/>
      </c>
    </row>
    <row r="54" customFormat="false" ht="15" hidden="false" customHeight="false" outlineLevel="0" collapsed="false">
      <c r="B54" s="365" t="n">
        <v>51</v>
      </c>
      <c r="C54" s="366" t="str">
        <f aca="false">IFERROR(VLOOKUP(B54,$G$4:$H$103,2,0),"")</f>
        <v/>
      </c>
      <c r="D54" s="367" t="str">
        <f aca="false">IFERROR(VLOOKUP(B54,$G$4:$I$103,3,0),"")</f>
        <v/>
      </c>
      <c r="E54" s="368"/>
      <c r="F54" s="368"/>
      <c r="G54" s="373" t="str">
        <f aca="false">IF(J54="","",RANK(J54,$J$4:$J$103,1))</f>
        <v/>
      </c>
      <c r="H54" s="374" t="str">
        <f aca="false">IF(INDEX(Predictions_1!$A$2:$AWV$3,2,$M$3+(ROW(A51)-1)*$M$4)="","",INDEX(Predictions_1!$A$2:$AWV$3,2,$M$3+(ROW(A51)-1)*$M$4))</f>
        <v/>
      </c>
      <c r="I54" s="375" t="str">
        <f aca="false">IF(INDEX(Predictions_1!$A$2:$AWV$3,2,$M$3+(ROW(A51)-1)*$M$4)="","",INDEX(Predictions_1!$A$2:$AWV$3,1,$M$3+(ROW(A51)-1)*$M$4))</f>
        <v/>
      </c>
      <c r="J54" s="373" t="str">
        <f aca="false">IF(I54="","",RANK(I54,$I$4:$I$103,0)+ROW()*0.001)</f>
        <v/>
      </c>
    </row>
    <row r="55" customFormat="false" ht="15" hidden="false" customHeight="false" outlineLevel="0" collapsed="false">
      <c r="B55" s="365" t="n">
        <v>52</v>
      </c>
      <c r="C55" s="366" t="str">
        <f aca="false">IFERROR(VLOOKUP(B55,$G$4:$H$103,2,0),"")</f>
        <v/>
      </c>
      <c r="D55" s="367" t="str">
        <f aca="false">IFERROR(VLOOKUP(B55,$G$4:$I$103,3,0),"")</f>
        <v/>
      </c>
      <c r="E55" s="368"/>
      <c r="F55" s="368"/>
      <c r="G55" s="373" t="str">
        <f aca="false">IF(J55="","",RANK(J55,$J$4:$J$103,1))</f>
        <v/>
      </c>
      <c r="H55" s="374" t="str">
        <f aca="false">IF(INDEX(Predictions_1!$A$2:$AWV$3,2,$M$3+(ROW(A52)-1)*$M$4)="","",INDEX(Predictions_1!$A$2:$AWV$3,2,$M$3+(ROW(A52)-1)*$M$4))</f>
        <v/>
      </c>
      <c r="I55" s="375" t="str">
        <f aca="false">IF(INDEX(Predictions_1!$A$2:$AWV$3,2,$M$3+(ROW(A52)-1)*$M$4)="","",INDEX(Predictions_1!$A$2:$AWV$3,1,$M$3+(ROW(A52)-1)*$M$4))</f>
        <v/>
      </c>
      <c r="J55" s="373" t="str">
        <f aca="false">IF(I55="","",RANK(I55,$I$4:$I$103,0)+ROW()*0.001)</f>
        <v/>
      </c>
    </row>
    <row r="56" customFormat="false" ht="15" hidden="false" customHeight="false" outlineLevel="0" collapsed="false">
      <c r="B56" s="365" t="n">
        <v>53</v>
      </c>
      <c r="C56" s="366" t="str">
        <f aca="false">IFERROR(VLOOKUP(B56,$G$4:$H$103,2,0),"")</f>
        <v/>
      </c>
      <c r="D56" s="367" t="str">
        <f aca="false">IFERROR(VLOOKUP(B56,$G$4:$I$103,3,0),"")</f>
        <v/>
      </c>
      <c r="E56" s="368"/>
      <c r="F56" s="368"/>
      <c r="G56" s="373" t="str">
        <f aca="false">IF(J56="","",RANK(J56,$J$4:$J$103,1))</f>
        <v/>
      </c>
      <c r="H56" s="374" t="str">
        <f aca="false">IF(INDEX(Predictions_1!$A$2:$AWV$3,2,$M$3+(ROW(A53)-1)*$M$4)="","",INDEX(Predictions_1!$A$2:$AWV$3,2,$M$3+(ROW(A53)-1)*$M$4))</f>
        <v/>
      </c>
      <c r="I56" s="375" t="str">
        <f aca="false">IF(INDEX(Predictions_1!$A$2:$AWV$3,2,$M$3+(ROW(A53)-1)*$M$4)="","",INDEX(Predictions_1!$A$2:$AWV$3,1,$M$3+(ROW(A53)-1)*$M$4))</f>
        <v/>
      </c>
      <c r="J56" s="373" t="str">
        <f aca="false">IF(I56="","",RANK(I56,$I$4:$I$103,0)+ROW()*0.001)</f>
        <v/>
      </c>
    </row>
    <row r="57" customFormat="false" ht="15" hidden="false" customHeight="false" outlineLevel="0" collapsed="false">
      <c r="B57" s="365" t="n">
        <v>54</v>
      </c>
      <c r="C57" s="366" t="str">
        <f aca="false">IFERROR(VLOOKUP(B57,$G$4:$H$103,2,0),"")</f>
        <v/>
      </c>
      <c r="D57" s="367" t="str">
        <f aca="false">IFERROR(VLOOKUP(B57,$G$4:$I$103,3,0),"")</f>
        <v/>
      </c>
      <c r="E57" s="368"/>
      <c r="F57" s="368"/>
      <c r="G57" s="373" t="str">
        <f aca="false">IF(J57="","",RANK(J57,$J$4:$J$103,1))</f>
        <v/>
      </c>
      <c r="H57" s="374" t="str">
        <f aca="false">IF(INDEX(Predictions_1!$A$2:$AWV$3,2,$M$3+(ROW(A54)-1)*$M$4)="","",INDEX(Predictions_1!$A$2:$AWV$3,2,$M$3+(ROW(A54)-1)*$M$4))</f>
        <v/>
      </c>
      <c r="I57" s="375" t="str">
        <f aca="false">IF(INDEX(Predictions_1!$A$2:$AWV$3,2,$M$3+(ROW(A54)-1)*$M$4)="","",INDEX(Predictions_1!$A$2:$AWV$3,1,$M$3+(ROW(A54)-1)*$M$4))</f>
        <v/>
      </c>
      <c r="J57" s="373" t="str">
        <f aca="false">IF(I57="","",RANK(I57,$I$4:$I$103,0)+ROW()*0.001)</f>
        <v/>
      </c>
    </row>
    <row r="58" customFormat="false" ht="15" hidden="false" customHeight="false" outlineLevel="0" collapsed="false">
      <c r="B58" s="365" t="n">
        <v>55</v>
      </c>
      <c r="C58" s="366" t="str">
        <f aca="false">IFERROR(VLOOKUP(B58,$G$4:$H$103,2,0),"")</f>
        <v/>
      </c>
      <c r="D58" s="367" t="str">
        <f aca="false">IFERROR(VLOOKUP(B58,$G$4:$I$103,3,0),"")</f>
        <v/>
      </c>
      <c r="E58" s="368"/>
      <c r="F58" s="368"/>
      <c r="G58" s="373" t="str">
        <f aca="false">IF(J58="","",RANK(J58,$J$4:$J$103,1))</f>
        <v/>
      </c>
      <c r="H58" s="374" t="str">
        <f aca="false">IF(INDEX(Predictions_1!$A$2:$AWV$3,2,$M$3+(ROW(A55)-1)*$M$4)="","",INDEX(Predictions_1!$A$2:$AWV$3,2,$M$3+(ROW(A55)-1)*$M$4))</f>
        <v/>
      </c>
      <c r="I58" s="375" t="str">
        <f aca="false">IF(INDEX(Predictions_1!$A$2:$AWV$3,2,$M$3+(ROW(A55)-1)*$M$4)="","",INDEX(Predictions_1!$A$2:$AWV$3,1,$M$3+(ROW(A55)-1)*$M$4))</f>
        <v/>
      </c>
      <c r="J58" s="373" t="str">
        <f aca="false">IF(I58="","",RANK(I58,$I$4:$I$103,0)+ROW()*0.001)</f>
        <v/>
      </c>
    </row>
    <row r="59" customFormat="false" ht="15" hidden="false" customHeight="false" outlineLevel="0" collapsed="false">
      <c r="B59" s="365" t="n">
        <v>56</v>
      </c>
      <c r="C59" s="366" t="str">
        <f aca="false">IFERROR(VLOOKUP(B59,$G$4:$H$103,2,0),"")</f>
        <v/>
      </c>
      <c r="D59" s="367" t="str">
        <f aca="false">IFERROR(VLOOKUP(B59,$G$4:$I$103,3,0),"")</f>
        <v/>
      </c>
      <c r="E59" s="368"/>
      <c r="F59" s="368"/>
      <c r="G59" s="373" t="str">
        <f aca="false">IF(J59="","",RANK(J59,$J$4:$J$103,1))</f>
        <v/>
      </c>
      <c r="H59" s="374" t="str">
        <f aca="false">IF(INDEX(Predictions_1!$A$2:$AWV$3,2,$M$3+(ROW(A56)-1)*$M$4)="","",INDEX(Predictions_1!$A$2:$AWV$3,2,$M$3+(ROW(A56)-1)*$M$4))</f>
        <v/>
      </c>
      <c r="I59" s="375" t="str">
        <f aca="false">IF(INDEX(Predictions_1!$A$2:$AWV$3,2,$M$3+(ROW(A56)-1)*$M$4)="","",INDEX(Predictions_1!$A$2:$AWV$3,1,$M$3+(ROW(A56)-1)*$M$4))</f>
        <v/>
      </c>
      <c r="J59" s="373" t="str">
        <f aca="false">IF(I59="","",RANK(I59,$I$4:$I$103,0)+ROW()*0.001)</f>
        <v/>
      </c>
    </row>
    <row r="60" customFormat="false" ht="15" hidden="false" customHeight="false" outlineLevel="0" collapsed="false">
      <c r="B60" s="365" t="n">
        <v>57</v>
      </c>
      <c r="C60" s="366" t="str">
        <f aca="false">IFERROR(VLOOKUP(B60,$G$4:$H$103,2,0),"")</f>
        <v/>
      </c>
      <c r="D60" s="367" t="str">
        <f aca="false">IFERROR(VLOOKUP(B60,$G$4:$I$103,3,0),"")</f>
        <v/>
      </c>
      <c r="E60" s="368"/>
      <c r="F60" s="368"/>
      <c r="G60" s="373" t="str">
        <f aca="false">IF(J60="","",RANK(J60,$J$4:$J$103,1))</f>
        <v/>
      </c>
      <c r="H60" s="374" t="str">
        <f aca="false">IF(INDEX(Predictions_1!$A$2:$AWV$3,2,$M$3+(ROW(A57)-1)*$M$4)="","",INDEX(Predictions_1!$A$2:$AWV$3,2,$M$3+(ROW(A57)-1)*$M$4))</f>
        <v/>
      </c>
      <c r="I60" s="375" t="str">
        <f aca="false">IF(INDEX(Predictions_1!$A$2:$AWV$3,2,$M$3+(ROW(A57)-1)*$M$4)="","",INDEX(Predictions_1!$A$2:$AWV$3,1,$M$3+(ROW(A57)-1)*$M$4))</f>
        <v/>
      </c>
      <c r="J60" s="373" t="str">
        <f aca="false">IF(I60="","",RANK(I60,$I$4:$I$103,0)+ROW()*0.001)</f>
        <v/>
      </c>
    </row>
    <row r="61" customFormat="false" ht="15" hidden="false" customHeight="false" outlineLevel="0" collapsed="false">
      <c r="B61" s="365" t="n">
        <v>58</v>
      </c>
      <c r="C61" s="366" t="str">
        <f aca="false">IFERROR(VLOOKUP(B61,$G$4:$H$103,2,0),"")</f>
        <v/>
      </c>
      <c r="D61" s="367" t="str">
        <f aca="false">IFERROR(VLOOKUP(B61,$G$4:$I$103,3,0),"")</f>
        <v/>
      </c>
      <c r="E61" s="368"/>
      <c r="F61" s="368"/>
      <c r="G61" s="373" t="str">
        <f aca="false">IF(J61="","",RANK(J61,$J$4:$J$103,1))</f>
        <v/>
      </c>
      <c r="H61" s="374" t="str">
        <f aca="false">IF(INDEX(Predictions_1!$A$2:$AWV$3,2,$M$3+(ROW(A58)-1)*$M$4)="","",INDEX(Predictions_1!$A$2:$AWV$3,2,$M$3+(ROW(A58)-1)*$M$4))</f>
        <v/>
      </c>
      <c r="I61" s="375" t="str">
        <f aca="false">IF(INDEX(Predictions_1!$A$2:$AWV$3,2,$M$3+(ROW(A58)-1)*$M$4)="","",INDEX(Predictions_1!$A$2:$AWV$3,1,$M$3+(ROW(A58)-1)*$M$4))</f>
        <v/>
      </c>
      <c r="J61" s="373" t="str">
        <f aca="false">IF(I61="","",RANK(I61,$I$4:$I$103,0)+ROW()*0.001)</f>
        <v/>
      </c>
    </row>
    <row r="62" customFormat="false" ht="15" hidden="false" customHeight="false" outlineLevel="0" collapsed="false">
      <c r="B62" s="365" t="n">
        <v>59</v>
      </c>
      <c r="C62" s="366" t="str">
        <f aca="false">IFERROR(VLOOKUP(B62,$G$4:$H$103,2,0),"")</f>
        <v/>
      </c>
      <c r="D62" s="367" t="str">
        <f aca="false">IFERROR(VLOOKUP(B62,$G$4:$I$103,3,0),"")</f>
        <v/>
      </c>
      <c r="E62" s="368"/>
      <c r="F62" s="368"/>
      <c r="G62" s="373" t="str">
        <f aca="false">IF(J62="","",RANK(J62,$J$4:$J$103,1))</f>
        <v/>
      </c>
      <c r="H62" s="374" t="str">
        <f aca="false">IF(INDEX(Predictions_1!$A$2:$AWV$3,2,$M$3+(ROW(A59)-1)*$M$4)="","",INDEX(Predictions_1!$A$2:$AWV$3,2,$M$3+(ROW(A59)-1)*$M$4))</f>
        <v/>
      </c>
      <c r="I62" s="375" t="str">
        <f aca="false">IF(INDEX(Predictions_1!$A$2:$AWV$3,2,$M$3+(ROW(A59)-1)*$M$4)="","",INDEX(Predictions_1!$A$2:$AWV$3,1,$M$3+(ROW(A59)-1)*$M$4))</f>
        <v/>
      </c>
      <c r="J62" s="373" t="str">
        <f aca="false">IF(I62="","",RANK(I62,$I$4:$I$103,0)+ROW()*0.001)</f>
        <v/>
      </c>
    </row>
    <row r="63" customFormat="false" ht="15" hidden="false" customHeight="false" outlineLevel="0" collapsed="false">
      <c r="B63" s="365" t="n">
        <v>60</v>
      </c>
      <c r="C63" s="366" t="str">
        <f aca="false">IFERROR(VLOOKUP(B63,$G$4:$H$103,2,0),"")</f>
        <v/>
      </c>
      <c r="D63" s="367" t="str">
        <f aca="false">IFERROR(VLOOKUP(B63,$G$4:$I$103,3,0),"")</f>
        <v/>
      </c>
      <c r="E63" s="368"/>
      <c r="F63" s="368"/>
      <c r="G63" s="373" t="str">
        <f aca="false">IF(J63="","",RANK(J63,$J$4:$J$103,1))</f>
        <v/>
      </c>
      <c r="H63" s="374" t="str">
        <f aca="false">IF(INDEX(Predictions_1!$A$2:$AWV$3,2,$M$3+(ROW(A60)-1)*$M$4)="","",INDEX(Predictions_1!$A$2:$AWV$3,2,$M$3+(ROW(A60)-1)*$M$4))</f>
        <v/>
      </c>
      <c r="I63" s="375" t="str">
        <f aca="false">IF(INDEX(Predictions_1!$A$2:$AWV$3,2,$M$3+(ROW(A60)-1)*$M$4)="","",INDEX(Predictions_1!$A$2:$AWV$3,1,$M$3+(ROW(A60)-1)*$M$4))</f>
        <v/>
      </c>
      <c r="J63" s="373" t="str">
        <f aca="false">IF(I63="","",RANK(I63,$I$4:$I$103,0)+ROW()*0.001)</f>
        <v/>
      </c>
    </row>
    <row r="64" customFormat="false" ht="15" hidden="false" customHeight="false" outlineLevel="0" collapsed="false">
      <c r="B64" s="365" t="n">
        <v>61</v>
      </c>
      <c r="C64" s="366" t="str">
        <f aca="false">IFERROR(VLOOKUP(B64,$G$4:$H$103,2,0),"")</f>
        <v/>
      </c>
      <c r="D64" s="367" t="str">
        <f aca="false">IFERROR(VLOOKUP(B64,$G$4:$I$103,3,0),"")</f>
        <v/>
      </c>
      <c r="E64" s="368"/>
      <c r="F64" s="368"/>
      <c r="G64" s="373" t="str">
        <f aca="false">IF(J64="","",RANK(J64,$J$4:$J$103,1))</f>
        <v/>
      </c>
      <c r="H64" s="374" t="str">
        <f aca="false">IF(INDEX(Predictions_1!$A$2:$AWV$3,2,$M$3+(ROW(A61)-1)*$M$4)="","",INDEX(Predictions_1!$A$2:$AWV$3,2,$M$3+(ROW(A61)-1)*$M$4))</f>
        <v/>
      </c>
      <c r="I64" s="375" t="str">
        <f aca="false">IF(INDEX(Predictions_1!$A$2:$AWV$3,2,$M$3+(ROW(A61)-1)*$M$4)="","",INDEX(Predictions_1!$A$2:$AWV$3,1,$M$3+(ROW(A61)-1)*$M$4))</f>
        <v/>
      </c>
      <c r="J64" s="373" t="str">
        <f aca="false">IF(I64="","",RANK(I64,$I$4:$I$103,0)+ROW()*0.001)</f>
        <v/>
      </c>
    </row>
    <row r="65" customFormat="false" ht="15" hidden="false" customHeight="false" outlineLevel="0" collapsed="false">
      <c r="B65" s="365" t="n">
        <v>62</v>
      </c>
      <c r="C65" s="366" t="str">
        <f aca="false">IFERROR(VLOOKUP(B65,$G$4:$H$103,2,0),"")</f>
        <v/>
      </c>
      <c r="D65" s="367" t="str">
        <f aca="false">IFERROR(VLOOKUP(B65,$G$4:$I$103,3,0),"")</f>
        <v/>
      </c>
      <c r="E65" s="368"/>
      <c r="F65" s="368"/>
      <c r="G65" s="373" t="str">
        <f aca="false">IF(J65="","",RANK(J65,$J$4:$J$103,1))</f>
        <v/>
      </c>
      <c r="H65" s="374" t="str">
        <f aca="false">IF(INDEX(Predictions_1!$A$2:$AWV$3,2,$M$3+(ROW(A62)-1)*$M$4)="","",INDEX(Predictions_1!$A$2:$AWV$3,2,$M$3+(ROW(A62)-1)*$M$4))</f>
        <v/>
      </c>
      <c r="I65" s="375" t="str">
        <f aca="false">IF(INDEX(Predictions_1!$A$2:$AWV$3,2,$M$3+(ROW(A62)-1)*$M$4)="","",INDEX(Predictions_1!$A$2:$AWV$3,1,$M$3+(ROW(A62)-1)*$M$4))</f>
        <v/>
      </c>
      <c r="J65" s="373" t="str">
        <f aca="false">IF(I65="","",RANK(I65,$I$4:$I$103,0)+ROW()*0.001)</f>
        <v/>
      </c>
    </row>
    <row r="66" customFormat="false" ht="15" hidden="false" customHeight="false" outlineLevel="0" collapsed="false">
      <c r="B66" s="365" t="n">
        <v>63</v>
      </c>
      <c r="C66" s="366" t="str">
        <f aca="false">IFERROR(VLOOKUP(B66,$G$4:$H$103,2,0),"")</f>
        <v/>
      </c>
      <c r="D66" s="367" t="str">
        <f aca="false">IFERROR(VLOOKUP(B66,$G$4:$I$103,3,0),"")</f>
        <v/>
      </c>
      <c r="E66" s="368"/>
      <c r="F66" s="368"/>
      <c r="G66" s="373" t="str">
        <f aca="false">IF(J66="","",RANK(J66,$J$4:$J$103,1))</f>
        <v/>
      </c>
      <c r="H66" s="374" t="str">
        <f aca="false">IF(INDEX(Predictions_1!$A$2:$AWV$3,2,$M$3+(ROW(A63)-1)*$M$4)="","",INDEX(Predictions_1!$A$2:$AWV$3,2,$M$3+(ROW(A63)-1)*$M$4))</f>
        <v/>
      </c>
      <c r="I66" s="375" t="str">
        <f aca="false">IF(INDEX(Predictions_1!$A$2:$AWV$3,2,$M$3+(ROW(A63)-1)*$M$4)="","",INDEX(Predictions_1!$A$2:$AWV$3,1,$M$3+(ROW(A63)-1)*$M$4))</f>
        <v/>
      </c>
      <c r="J66" s="373" t="str">
        <f aca="false">IF(I66="","",RANK(I66,$I$4:$I$103,0)+ROW()*0.001)</f>
        <v/>
      </c>
    </row>
    <row r="67" customFormat="false" ht="15" hidden="false" customHeight="false" outlineLevel="0" collapsed="false">
      <c r="B67" s="365" t="n">
        <v>64</v>
      </c>
      <c r="C67" s="366" t="str">
        <f aca="false">IFERROR(VLOOKUP(B67,$G$4:$H$103,2,0),"")</f>
        <v/>
      </c>
      <c r="D67" s="367" t="str">
        <f aca="false">IFERROR(VLOOKUP(B67,$G$4:$I$103,3,0),"")</f>
        <v/>
      </c>
      <c r="E67" s="368"/>
      <c r="F67" s="368"/>
      <c r="G67" s="373" t="str">
        <f aca="false">IF(J67="","",RANK(J67,$J$4:$J$103,1))</f>
        <v/>
      </c>
      <c r="H67" s="374" t="str">
        <f aca="false">IF(INDEX(Predictions_1!$A$2:$AWV$3,2,$M$3+(ROW(A64)-1)*$M$4)="","",INDEX(Predictions_1!$A$2:$AWV$3,2,$M$3+(ROW(A64)-1)*$M$4))</f>
        <v/>
      </c>
      <c r="I67" s="375" t="str">
        <f aca="false">IF(INDEX(Predictions_1!$A$2:$AWV$3,2,$M$3+(ROW(A64)-1)*$M$4)="","",INDEX(Predictions_1!$A$2:$AWV$3,1,$M$3+(ROW(A64)-1)*$M$4))</f>
        <v/>
      </c>
      <c r="J67" s="373" t="str">
        <f aca="false">IF(I67="","",RANK(I67,$I$4:$I$103,0)+ROW()*0.001)</f>
        <v/>
      </c>
    </row>
    <row r="68" customFormat="false" ht="15" hidden="false" customHeight="false" outlineLevel="0" collapsed="false">
      <c r="B68" s="365" t="n">
        <v>65</v>
      </c>
      <c r="C68" s="366" t="str">
        <f aca="false">IFERROR(VLOOKUP(B68,$G$4:$H$103,2,0),"")</f>
        <v/>
      </c>
      <c r="D68" s="367" t="str">
        <f aca="false">IFERROR(VLOOKUP(B68,$G$4:$I$103,3,0),"")</f>
        <v/>
      </c>
      <c r="E68" s="368"/>
      <c r="F68" s="368"/>
      <c r="G68" s="373" t="str">
        <f aca="false">IF(J68="","",RANK(J68,$J$4:$J$103,1))</f>
        <v/>
      </c>
      <c r="H68" s="374" t="str">
        <f aca="false">IF(INDEX(Predictions_1!$A$2:$AWV$3,2,$M$3+(ROW(A65)-1)*$M$4)="","",INDEX(Predictions_1!$A$2:$AWV$3,2,$M$3+(ROW(A65)-1)*$M$4))</f>
        <v/>
      </c>
      <c r="I68" s="375" t="str">
        <f aca="false">IF(INDEX(Predictions_1!$A$2:$AWV$3,2,$M$3+(ROW(A65)-1)*$M$4)="","",INDEX(Predictions_1!$A$2:$AWV$3,1,$M$3+(ROW(A65)-1)*$M$4))</f>
        <v/>
      </c>
      <c r="J68" s="373" t="str">
        <f aca="false">IF(I68="","",RANK(I68,$I$4:$I$103,0)+ROW()*0.001)</f>
        <v/>
      </c>
    </row>
    <row r="69" customFormat="false" ht="15" hidden="false" customHeight="false" outlineLevel="0" collapsed="false">
      <c r="B69" s="365" t="n">
        <v>66</v>
      </c>
      <c r="C69" s="366" t="str">
        <f aca="false">IFERROR(VLOOKUP(B69,$G$4:$H$103,2,0),"")</f>
        <v/>
      </c>
      <c r="D69" s="367" t="str">
        <f aca="false">IFERROR(VLOOKUP(B69,$G$4:$I$103,3,0),"")</f>
        <v/>
      </c>
      <c r="E69" s="368"/>
      <c r="F69" s="368"/>
      <c r="G69" s="373" t="str">
        <f aca="false">IF(J69="","",RANK(J69,$J$4:$J$103,1))</f>
        <v/>
      </c>
      <c r="H69" s="374" t="str">
        <f aca="false">IF(INDEX(Predictions_1!$A$2:$AWV$3,2,$M$3+(ROW(A66)-1)*$M$4)="","",INDEX(Predictions_1!$A$2:$AWV$3,2,$M$3+(ROW(A66)-1)*$M$4))</f>
        <v/>
      </c>
      <c r="I69" s="375" t="str">
        <f aca="false">IF(INDEX(Predictions_1!$A$2:$AWV$3,2,$M$3+(ROW(A66)-1)*$M$4)="","",INDEX(Predictions_1!$A$2:$AWV$3,1,$M$3+(ROW(A66)-1)*$M$4))</f>
        <v/>
      </c>
      <c r="J69" s="373" t="str">
        <f aca="false">IF(I69="","",RANK(I69,$I$4:$I$103,0)+ROW()*0.001)</f>
        <v/>
      </c>
    </row>
    <row r="70" customFormat="false" ht="15" hidden="false" customHeight="false" outlineLevel="0" collapsed="false">
      <c r="B70" s="365" t="n">
        <v>67</v>
      </c>
      <c r="C70" s="366" t="str">
        <f aca="false">IFERROR(VLOOKUP(B70,$G$4:$H$103,2,0),"")</f>
        <v/>
      </c>
      <c r="D70" s="367" t="str">
        <f aca="false">IFERROR(VLOOKUP(B70,$G$4:$I$103,3,0),"")</f>
        <v/>
      </c>
      <c r="E70" s="368"/>
      <c r="F70" s="368"/>
      <c r="G70" s="373" t="str">
        <f aca="false">IF(J70="","",RANK(J70,$J$4:$J$103,1))</f>
        <v/>
      </c>
      <c r="H70" s="374" t="str">
        <f aca="false">IF(INDEX(Predictions_1!$A$2:$AWV$3,2,$M$3+(ROW(A67)-1)*$M$4)="","",INDEX(Predictions_1!$A$2:$AWV$3,2,$M$3+(ROW(A67)-1)*$M$4))</f>
        <v/>
      </c>
      <c r="I70" s="375" t="str">
        <f aca="false">IF(INDEX(Predictions_1!$A$2:$AWV$3,2,$M$3+(ROW(A67)-1)*$M$4)="","",INDEX(Predictions_1!$A$2:$AWV$3,1,$M$3+(ROW(A67)-1)*$M$4))</f>
        <v/>
      </c>
      <c r="J70" s="373" t="str">
        <f aca="false">IF(I70="","",RANK(I70,$I$4:$I$103,0)+ROW()*0.001)</f>
        <v/>
      </c>
    </row>
    <row r="71" customFormat="false" ht="15" hidden="false" customHeight="false" outlineLevel="0" collapsed="false">
      <c r="B71" s="365" t="n">
        <v>68</v>
      </c>
      <c r="C71" s="366" t="str">
        <f aca="false">IFERROR(VLOOKUP(B71,$G$4:$H$103,2,0),"")</f>
        <v/>
      </c>
      <c r="D71" s="367" t="str">
        <f aca="false">IFERROR(VLOOKUP(B71,$G$4:$I$103,3,0),"")</f>
        <v/>
      </c>
      <c r="E71" s="368"/>
      <c r="F71" s="368"/>
      <c r="G71" s="373" t="str">
        <f aca="false">IF(J71="","",RANK(J71,$J$4:$J$103,1))</f>
        <v/>
      </c>
      <c r="H71" s="374" t="str">
        <f aca="false">IF(INDEX(Predictions_1!$A$2:$AWV$3,2,$M$3+(ROW(A68)-1)*$M$4)="","",INDEX(Predictions_1!$A$2:$AWV$3,2,$M$3+(ROW(A68)-1)*$M$4))</f>
        <v/>
      </c>
      <c r="I71" s="375" t="str">
        <f aca="false">IF(INDEX(Predictions_1!$A$2:$AWV$3,2,$M$3+(ROW(A68)-1)*$M$4)="","",INDEX(Predictions_1!$A$2:$AWV$3,1,$M$3+(ROW(A68)-1)*$M$4))</f>
        <v/>
      </c>
      <c r="J71" s="373" t="str">
        <f aca="false">IF(I71="","",RANK(I71,$I$4:$I$103,0)+ROW()*0.001)</f>
        <v/>
      </c>
    </row>
    <row r="72" customFormat="false" ht="15" hidden="false" customHeight="false" outlineLevel="0" collapsed="false">
      <c r="B72" s="365" t="n">
        <v>69</v>
      </c>
      <c r="C72" s="366" t="str">
        <f aca="false">IFERROR(VLOOKUP(B72,$G$4:$H$103,2,0),"")</f>
        <v/>
      </c>
      <c r="D72" s="367" t="str">
        <f aca="false">IFERROR(VLOOKUP(B72,$G$4:$I$103,3,0),"")</f>
        <v/>
      </c>
      <c r="E72" s="368"/>
      <c r="F72" s="368"/>
      <c r="G72" s="373" t="str">
        <f aca="false">IF(J72="","",RANK(J72,$J$4:$J$103,1))</f>
        <v/>
      </c>
      <c r="H72" s="374" t="str">
        <f aca="false">IF(INDEX(Predictions_1!$A$2:$AWV$3,2,$M$3+(ROW(A69)-1)*$M$4)="","",INDEX(Predictions_1!$A$2:$AWV$3,2,$M$3+(ROW(A69)-1)*$M$4))</f>
        <v/>
      </c>
      <c r="I72" s="375" t="str">
        <f aca="false">IF(INDEX(Predictions_1!$A$2:$AWV$3,2,$M$3+(ROW(A69)-1)*$M$4)="","",INDEX(Predictions_1!$A$2:$AWV$3,1,$M$3+(ROW(A69)-1)*$M$4))</f>
        <v/>
      </c>
      <c r="J72" s="373" t="str">
        <f aca="false">IF(I72="","",RANK(I72,$I$4:$I$103,0)+ROW()*0.001)</f>
        <v/>
      </c>
    </row>
    <row r="73" customFormat="false" ht="15" hidden="false" customHeight="false" outlineLevel="0" collapsed="false">
      <c r="B73" s="365" t="n">
        <v>70</v>
      </c>
      <c r="C73" s="366" t="str">
        <f aca="false">IFERROR(VLOOKUP(B73,$G$4:$H$103,2,0),"")</f>
        <v/>
      </c>
      <c r="D73" s="367" t="str">
        <f aca="false">IFERROR(VLOOKUP(B73,$G$4:$I$103,3,0),"")</f>
        <v/>
      </c>
      <c r="E73" s="368"/>
      <c r="F73" s="368"/>
      <c r="G73" s="373" t="str">
        <f aca="false">IF(J73="","",RANK(J73,$J$4:$J$103,1))</f>
        <v/>
      </c>
      <c r="H73" s="374" t="str">
        <f aca="false">IF(INDEX(Predictions_1!$A$2:$AWV$3,2,$M$3+(ROW(A70)-1)*$M$4)="","",INDEX(Predictions_1!$A$2:$AWV$3,2,$M$3+(ROW(A70)-1)*$M$4))</f>
        <v/>
      </c>
      <c r="I73" s="375" t="str">
        <f aca="false">IF(INDEX(Predictions_1!$A$2:$AWV$3,2,$M$3+(ROW(A70)-1)*$M$4)="","",INDEX(Predictions_1!$A$2:$AWV$3,1,$M$3+(ROW(A70)-1)*$M$4))</f>
        <v/>
      </c>
      <c r="J73" s="373" t="str">
        <f aca="false">IF(I73="","",RANK(I73,$I$4:$I$103,0)+ROW()*0.001)</f>
        <v/>
      </c>
    </row>
    <row r="74" customFormat="false" ht="15" hidden="false" customHeight="false" outlineLevel="0" collapsed="false">
      <c r="B74" s="365" t="n">
        <v>71</v>
      </c>
      <c r="C74" s="366" t="str">
        <f aca="false">IFERROR(VLOOKUP(B74,$G$4:$H$103,2,0),"")</f>
        <v/>
      </c>
      <c r="D74" s="367" t="str">
        <f aca="false">IFERROR(VLOOKUP(B74,$G$4:$I$103,3,0),"")</f>
        <v/>
      </c>
      <c r="E74" s="368"/>
      <c r="F74" s="368"/>
      <c r="G74" s="373" t="str">
        <f aca="false">IF(J74="","",RANK(J74,$J$4:$J$103,1))</f>
        <v/>
      </c>
      <c r="H74" s="374" t="str">
        <f aca="false">IF(INDEX(Predictions_1!$A$2:$AWV$3,2,$M$3+(ROW(A71)-1)*$M$4)="","",INDEX(Predictions_1!$A$2:$AWV$3,2,$M$3+(ROW(A71)-1)*$M$4))</f>
        <v/>
      </c>
      <c r="I74" s="375" t="str">
        <f aca="false">IF(INDEX(Predictions_1!$A$2:$AWV$3,2,$M$3+(ROW(A71)-1)*$M$4)="","",INDEX(Predictions_1!$A$2:$AWV$3,1,$M$3+(ROW(A71)-1)*$M$4))</f>
        <v/>
      </c>
      <c r="J74" s="373" t="str">
        <f aca="false">IF(I74="","",RANK(I74,$I$4:$I$103,0)+ROW()*0.001)</f>
        <v/>
      </c>
    </row>
    <row r="75" customFormat="false" ht="15" hidden="false" customHeight="false" outlineLevel="0" collapsed="false">
      <c r="B75" s="365" t="n">
        <v>72</v>
      </c>
      <c r="C75" s="366" t="str">
        <f aca="false">IFERROR(VLOOKUP(B75,$G$4:$H$103,2,0),"")</f>
        <v/>
      </c>
      <c r="D75" s="367" t="str">
        <f aca="false">IFERROR(VLOOKUP(B75,$G$4:$I$103,3,0),"")</f>
        <v/>
      </c>
      <c r="E75" s="368"/>
      <c r="F75" s="368"/>
      <c r="G75" s="373" t="str">
        <f aca="false">IF(J75="","",RANK(J75,$J$4:$J$103,1))</f>
        <v/>
      </c>
      <c r="H75" s="374" t="str">
        <f aca="false">IF(INDEX(Predictions_1!$A$2:$AWV$3,2,$M$3+(ROW(A72)-1)*$M$4)="","",INDEX(Predictions_1!$A$2:$AWV$3,2,$M$3+(ROW(A72)-1)*$M$4))</f>
        <v/>
      </c>
      <c r="I75" s="375" t="str">
        <f aca="false">IF(INDEX(Predictions_1!$A$2:$AWV$3,2,$M$3+(ROW(A72)-1)*$M$4)="","",INDEX(Predictions_1!$A$2:$AWV$3,1,$M$3+(ROW(A72)-1)*$M$4))</f>
        <v/>
      </c>
      <c r="J75" s="373" t="str">
        <f aca="false">IF(I75="","",RANK(I75,$I$4:$I$103,0)+ROW()*0.001)</f>
        <v/>
      </c>
    </row>
    <row r="76" customFormat="false" ht="15" hidden="false" customHeight="false" outlineLevel="0" collapsed="false">
      <c r="B76" s="365" t="n">
        <v>73</v>
      </c>
      <c r="C76" s="366" t="str">
        <f aca="false">IFERROR(VLOOKUP(B76,$G$4:$H$103,2,0),"")</f>
        <v/>
      </c>
      <c r="D76" s="367" t="str">
        <f aca="false">IFERROR(VLOOKUP(B76,$G$4:$I$103,3,0),"")</f>
        <v/>
      </c>
      <c r="E76" s="368"/>
      <c r="F76" s="368"/>
      <c r="G76" s="373" t="str">
        <f aca="false">IF(J76="","",RANK(J76,$J$4:$J$103,1))</f>
        <v/>
      </c>
      <c r="H76" s="374" t="str">
        <f aca="false">IF(INDEX(Predictions_1!$A$2:$AWV$3,2,$M$3+(ROW(A73)-1)*$M$4)="","",INDEX(Predictions_1!$A$2:$AWV$3,2,$M$3+(ROW(A73)-1)*$M$4))</f>
        <v/>
      </c>
      <c r="I76" s="375" t="str">
        <f aca="false">IF(INDEX(Predictions_1!$A$2:$AWV$3,2,$M$3+(ROW(A73)-1)*$M$4)="","",INDEX(Predictions_1!$A$2:$AWV$3,1,$M$3+(ROW(A73)-1)*$M$4))</f>
        <v/>
      </c>
      <c r="J76" s="373" t="str">
        <f aca="false">IF(I76="","",RANK(I76,$I$4:$I$103,0)+ROW()*0.001)</f>
        <v/>
      </c>
    </row>
    <row r="77" customFormat="false" ht="15" hidden="false" customHeight="false" outlineLevel="0" collapsed="false">
      <c r="B77" s="365" t="n">
        <v>74</v>
      </c>
      <c r="C77" s="366" t="str">
        <f aca="false">IFERROR(VLOOKUP(B77,$G$4:$H$103,2,0),"")</f>
        <v/>
      </c>
      <c r="D77" s="367" t="str">
        <f aca="false">IFERROR(VLOOKUP(B77,$G$4:$I$103,3,0),"")</f>
        <v/>
      </c>
      <c r="E77" s="368"/>
      <c r="F77" s="368"/>
      <c r="G77" s="373" t="str">
        <f aca="false">IF(J77="","",RANK(J77,$J$4:$J$103,1))</f>
        <v/>
      </c>
      <c r="H77" s="374" t="str">
        <f aca="false">IF(INDEX(Predictions_1!$A$2:$AWV$3,2,$M$3+(ROW(A74)-1)*$M$4)="","",INDEX(Predictions_1!$A$2:$AWV$3,2,$M$3+(ROW(A74)-1)*$M$4))</f>
        <v/>
      </c>
      <c r="I77" s="375" t="str">
        <f aca="false">IF(INDEX(Predictions_1!$A$2:$AWV$3,2,$M$3+(ROW(A74)-1)*$M$4)="","",INDEX(Predictions_1!$A$2:$AWV$3,1,$M$3+(ROW(A74)-1)*$M$4))</f>
        <v/>
      </c>
      <c r="J77" s="373" t="str">
        <f aca="false">IF(I77="","",RANK(I77,$I$4:$I$103,0)+ROW()*0.001)</f>
        <v/>
      </c>
    </row>
    <row r="78" customFormat="false" ht="15" hidden="false" customHeight="false" outlineLevel="0" collapsed="false">
      <c r="B78" s="365" t="n">
        <v>75</v>
      </c>
      <c r="C78" s="366" t="str">
        <f aca="false">IFERROR(VLOOKUP(B78,$G$4:$H$103,2,0),"")</f>
        <v/>
      </c>
      <c r="D78" s="367" t="str">
        <f aca="false">IFERROR(VLOOKUP(B78,$G$4:$I$103,3,0),"")</f>
        <v/>
      </c>
      <c r="E78" s="368"/>
      <c r="F78" s="368"/>
      <c r="G78" s="373" t="str">
        <f aca="false">IF(J78="","",RANK(J78,$J$4:$J$103,1))</f>
        <v/>
      </c>
      <c r="H78" s="374" t="str">
        <f aca="false">IF(INDEX(Predictions_1!$A$2:$AWV$3,2,$M$3+(ROW(A75)-1)*$M$4)="","",INDEX(Predictions_1!$A$2:$AWV$3,2,$M$3+(ROW(A75)-1)*$M$4))</f>
        <v/>
      </c>
      <c r="I78" s="375" t="str">
        <f aca="false">IF(INDEX(Predictions_1!$A$2:$AWV$3,2,$M$3+(ROW(A75)-1)*$M$4)="","",INDEX(Predictions_1!$A$2:$AWV$3,1,$M$3+(ROW(A75)-1)*$M$4))</f>
        <v/>
      </c>
      <c r="J78" s="373" t="str">
        <f aca="false">IF(I78="","",RANK(I78,$I$4:$I$103,0)+ROW()*0.001)</f>
        <v/>
      </c>
    </row>
    <row r="79" customFormat="false" ht="15" hidden="false" customHeight="false" outlineLevel="0" collapsed="false">
      <c r="B79" s="365" t="n">
        <v>76</v>
      </c>
      <c r="C79" s="366" t="str">
        <f aca="false">IFERROR(VLOOKUP(B79,$G$4:$H$103,2,0),"")</f>
        <v/>
      </c>
      <c r="D79" s="367" t="str">
        <f aca="false">IFERROR(VLOOKUP(B79,$G$4:$I$103,3,0),"")</f>
        <v/>
      </c>
      <c r="E79" s="368"/>
      <c r="F79" s="368"/>
      <c r="G79" s="373" t="str">
        <f aca="false">IF(J79="","",RANK(J79,$J$4:$J$103,1))</f>
        <v/>
      </c>
      <c r="H79" s="374" t="str">
        <f aca="false">IF(INDEX(Predictions_1!$A$2:$AWV$3,2,$M$3+(ROW(A76)-1)*$M$4)="","",INDEX(Predictions_1!$A$2:$AWV$3,2,$M$3+(ROW(A76)-1)*$M$4))</f>
        <v/>
      </c>
      <c r="I79" s="375" t="str">
        <f aca="false">IF(INDEX(Predictions_1!$A$2:$AWV$3,2,$M$3+(ROW(A76)-1)*$M$4)="","",INDEX(Predictions_1!$A$2:$AWV$3,1,$M$3+(ROW(A76)-1)*$M$4))</f>
        <v/>
      </c>
      <c r="J79" s="373" t="str">
        <f aca="false">IF(I79="","",RANK(I79,$I$4:$I$103,0)+ROW()*0.001)</f>
        <v/>
      </c>
    </row>
    <row r="80" customFormat="false" ht="15" hidden="false" customHeight="false" outlineLevel="0" collapsed="false">
      <c r="B80" s="365" t="n">
        <v>77</v>
      </c>
      <c r="C80" s="366" t="str">
        <f aca="false">IFERROR(VLOOKUP(B80,$G$4:$H$103,2,0),"")</f>
        <v/>
      </c>
      <c r="D80" s="367" t="str">
        <f aca="false">IFERROR(VLOOKUP(B80,$G$4:$I$103,3,0),"")</f>
        <v/>
      </c>
      <c r="E80" s="368"/>
      <c r="F80" s="368"/>
      <c r="G80" s="373" t="str">
        <f aca="false">IF(J80="","",RANK(J80,$J$4:$J$103,1))</f>
        <v/>
      </c>
      <c r="H80" s="374" t="str">
        <f aca="false">IF(INDEX(Predictions_1!$A$2:$AWV$3,2,$M$3+(ROW(A77)-1)*$M$4)="","",INDEX(Predictions_1!$A$2:$AWV$3,2,$M$3+(ROW(A77)-1)*$M$4))</f>
        <v/>
      </c>
      <c r="I80" s="375" t="str">
        <f aca="false">IF(INDEX(Predictions_1!$A$2:$AWV$3,2,$M$3+(ROW(A77)-1)*$M$4)="","",INDEX(Predictions_1!$A$2:$AWV$3,1,$M$3+(ROW(A77)-1)*$M$4))</f>
        <v/>
      </c>
      <c r="J80" s="373" t="str">
        <f aca="false">IF(I80="","",RANK(I80,$I$4:$I$103,0)+ROW()*0.001)</f>
        <v/>
      </c>
    </row>
    <row r="81" customFormat="false" ht="15" hidden="false" customHeight="false" outlineLevel="0" collapsed="false">
      <c r="B81" s="365" t="n">
        <v>78</v>
      </c>
      <c r="C81" s="366" t="str">
        <f aca="false">IFERROR(VLOOKUP(B81,$G$4:$H$103,2,0),"")</f>
        <v/>
      </c>
      <c r="D81" s="367" t="str">
        <f aca="false">IFERROR(VLOOKUP(B81,$G$4:$I$103,3,0),"")</f>
        <v/>
      </c>
      <c r="E81" s="368"/>
      <c r="F81" s="368"/>
      <c r="G81" s="373" t="str">
        <f aca="false">IF(J81="","",RANK(J81,$J$4:$J$103,1))</f>
        <v/>
      </c>
      <c r="H81" s="374" t="str">
        <f aca="false">IF(INDEX(Predictions_1!$A$2:$AWV$3,2,$M$3+(ROW(A78)-1)*$M$4)="","",INDEX(Predictions_1!$A$2:$AWV$3,2,$M$3+(ROW(A78)-1)*$M$4))</f>
        <v/>
      </c>
      <c r="I81" s="375" t="str">
        <f aca="false">IF(INDEX(Predictions_1!$A$2:$AWV$3,2,$M$3+(ROW(A78)-1)*$M$4)="","",INDEX(Predictions_1!$A$2:$AWV$3,1,$M$3+(ROW(A78)-1)*$M$4))</f>
        <v/>
      </c>
      <c r="J81" s="373" t="str">
        <f aca="false">IF(I81="","",RANK(I81,$I$4:$I$103,0)+ROW()*0.001)</f>
        <v/>
      </c>
    </row>
    <row r="82" customFormat="false" ht="15" hidden="false" customHeight="false" outlineLevel="0" collapsed="false">
      <c r="B82" s="365" t="n">
        <v>79</v>
      </c>
      <c r="C82" s="366" t="str">
        <f aca="false">IFERROR(VLOOKUP(B82,$G$4:$H$103,2,0),"")</f>
        <v/>
      </c>
      <c r="D82" s="367" t="str">
        <f aca="false">IFERROR(VLOOKUP(B82,$G$4:$I$103,3,0),"")</f>
        <v/>
      </c>
      <c r="E82" s="368"/>
      <c r="F82" s="368"/>
      <c r="G82" s="373" t="str">
        <f aca="false">IF(J82="","",RANK(J82,$J$4:$J$103,1))</f>
        <v/>
      </c>
      <c r="H82" s="374" t="str">
        <f aca="false">IF(INDEX(Predictions_1!$A$2:$AWV$3,2,$M$3+(ROW(A79)-1)*$M$4)="","",INDEX(Predictions_1!$A$2:$AWV$3,2,$M$3+(ROW(A79)-1)*$M$4))</f>
        <v/>
      </c>
      <c r="I82" s="375" t="str">
        <f aca="false">IF(INDEX(Predictions_1!$A$2:$AWV$3,2,$M$3+(ROW(A79)-1)*$M$4)="","",INDEX(Predictions_1!$A$2:$AWV$3,1,$M$3+(ROW(A79)-1)*$M$4))</f>
        <v/>
      </c>
      <c r="J82" s="373" t="str">
        <f aca="false">IF(I82="","",RANK(I82,$I$4:$I$103,0)+ROW()*0.001)</f>
        <v/>
      </c>
    </row>
    <row r="83" customFormat="false" ht="15" hidden="false" customHeight="false" outlineLevel="0" collapsed="false">
      <c r="B83" s="365" t="n">
        <v>80</v>
      </c>
      <c r="C83" s="366" t="str">
        <f aca="false">IFERROR(VLOOKUP(B83,$G$4:$H$103,2,0),"")</f>
        <v/>
      </c>
      <c r="D83" s="367" t="str">
        <f aca="false">IFERROR(VLOOKUP(B83,$G$4:$I$103,3,0),"")</f>
        <v/>
      </c>
      <c r="E83" s="368"/>
      <c r="F83" s="368"/>
      <c r="G83" s="373" t="str">
        <f aca="false">IF(J83="","",RANK(J83,$J$4:$J$103,1))</f>
        <v/>
      </c>
      <c r="H83" s="374" t="str">
        <f aca="false">IF(INDEX(Predictions_1!$A$2:$AWV$3,2,$M$3+(ROW(A80)-1)*$M$4)="","",INDEX(Predictions_1!$A$2:$AWV$3,2,$M$3+(ROW(A80)-1)*$M$4))</f>
        <v/>
      </c>
      <c r="I83" s="375" t="str">
        <f aca="false">IF(INDEX(Predictions_1!$A$2:$AWV$3,2,$M$3+(ROW(A80)-1)*$M$4)="","",INDEX(Predictions_1!$A$2:$AWV$3,1,$M$3+(ROW(A80)-1)*$M$4))</f>
        <v/>
      </c>
      <c r="J83" s="373" t="str">
        <f aca="false">IF(I83="","",RANK(I83,$I$4:$I$103,0)+ROW()*0.001)</f>
        <v/>
      </c>
    </row>
    <row r="84" customFormat="false" ht="15" hidden="false" customHeight="false" outlineLevel="0" collapsed="false">
      <c r="B84" s="365" t="n">
        <v>81</v>
      </c>
      <c r="C84" s="366" t="str">
        <f aca="false">IFERROR(VLOOKUP(B84,$G$4:$H$103,2,0),"")</f>
        <v/>
      </c>
      <c r="D84" s="367" t="str">
        <f aca="false">IFERROR(VLOOKUP(B84,$G$4:$I$103,3,0),"")</f>
        <v/>
      </c>
      <c r="E84" s="368"/>
      <c r="F84" s="368"/>
      <c r="G84" s="373" t="str">
        <f aca="false">IF(J84="","",RANK(J84,$J$4:$J$103,1))</f>
        <v/>
      </c>
      <c r="H84" s="374" t="str">
        <f aca="false">IF(INDEX(Predictions_1!$A$2:$AWV$3,2,$M$3+(ROW(A81)-1)*$M$4)="","",INDEX(Predictions_1!$A$2:$AWV$3,2,$M$3+(ROW(A81)-1)*$M$4))</f>
        <v/>
      </c>
      <c r="I84" s="375" t="str">
        <f aca="false">IF(INDEX(Predictions_1!$A$2:$AWV$3,2,$M$3+(ROW(A81)-1)*$M$4)="","",INDEX(Predictions_1!$A$2:$AWV$3,1,$M$3+(ROW(A81)-1)*$M$4))</f>
        <v/>
      </c>
      <c r="J84" s="373" t="str">
        <f aca="false">IF(I84="","",RANK(I84,$I$4:$I$103,0)+ROW()*0.001)</f>
        <v/>
      </c>
    </row>
    <row r="85" customFormat="false" ht="15" hidden="false" customHeight="false" outlineLevel="0" collapsed="false">
      <c r="B85" s="365" t="n">
        <v>82</v>
      </c>
      <c r="C85" s="366" t="str">
        <f aca="false">IFERROR(VLOOKUP(B85,$G$4:$H$103,2,0),"")</f>
        <v/>
      </c>
      <c r="D85" s="367" t="str">
        <f aca="false">IFERROR(VLOOKUP(B85,$G$4:$I$103,3,0),"")</f>
        <v/>
      </c>
      <c r="E85" s="368"/>
      <c r="F85" s="368"/>
      <c r="G85" s="373" t="str">
        <f aca="false">IF(J85="","",RANK(J85,$J$4:$J$103,1))</f>
        <v/>
      </c>
      <c r="H85" s="374" t="str">
        <f aca="false">IF(INDEX(Predictions_1!$A$2:$AWV$3,2,$M$3+(ROW(A82)-1)*$M$4)="","",INDEX(Predictions_1!$A$2:$AWV$3,2,$M$3+(ROW(A82)-1)*$M$4))</f>
        <v/>
      </c>
      <c r="I85" s="375" t="str">
        <f aca="false">IF(INDEX(Predictions_1!$A$2:$AWV$3,2,$M$3+(ROW(A82)-1)*$M$4)="","",INDEX(Predictions_1!$A$2:$AWV$3,1,$M$3+(ROW(A82)-1)*$M$4))</f>
        <v/>
      </c>
      <c r="J85" s="373" t="str">
        <f aca="false">IF(I85="","",RANK(I85,$I$4:$I$103,0)+ROW()*0.001)</f>
        <v/>
      </c>
    </row>
    <row r="86" customFormat="false" ht="15" hidden="false" customHeight="false" outlineLevel="0" collapsed="false">
      <c r="B86" s="365" t="n">
        <v>83</v>
      </c>
      <c r="C86" s="366" t="str">
        <f aca="false">IFERROR(VLOOKUP(B86,$G$4:$H$103,2,0),"")</f>
        <v/>
      </c>
      <c r="D86" s="367" t="str">
        <f aca="false">IFERROR(VLOOKUP(B86,$G$4:$I$103,3,0),"")</f>
        <v/>
      </c>
      <c r="E86" s="368"/>
      <c r="F86" s="368"/>
      <c r="G86" s="373" t="str">
        <f aca="false">IF(J86="","",RANK(J86,$J$4:$J$103,1))</f>
        <v/>
      </c>
      <c r="H86" s="374" t="str">
        <f aca="false">IF(INDEX(Predictions_1!$A$2:$AWV$3,2,$M$3+(ROW(A83)-1)*$M$4)="","",INDEX(Predictions_1!$A$2:$AWV$3,2,$M$3+(ROW(A83)-1)*$M$4))</f>
        <v/>
      </c>
      <c r="I86" s="375" t="str">
        <f aca="false">IF(INDEX(Predictions_1!$A$2:$AWV$3,2,$M$3+(ROW(A83)-1)*$M$4)="","",INDEX(Predictions_1!$A$2:$AWV$3,1,$M$3+(ROW(A83)-1)*$M$4))</f>
        <v/>
      </c>
      <c r="J86" s="373" t="str">
        <f aca="false">IF(I86="","",RANK(I86,$I$4:$I$103,0)+ROW()*0.001)</f>
        <v/>
      </c>
    </row>
    <row r="87" customFormat="false" ht="15" hidden="false" customHeight="false" outlineLevel="0" collapsed="false">
      <c r="B87" s="365" t="n">
        <v>84</v>
      </c>
      <c r="C87" s="366" t="str">
        <f aca="false">IFERROR(VLOOKUP(B87,$G$4:$H$103,2,0),"")</f>
        <v/>
      </c>
      <c r="D87" s="367" t="str">
        <f aca="false">IFERROR(VLOOKUP(B87,$G$4:$I$103,3,0),"")</f>
        <v/>
      </c>
      <c r="E87" s="368"/>
      <c r="F87" s="368"/>
      <c r="G87" s="373" t="str">
        <f aca="false">IF(J87="","",RANK(J87,$J$4:$J$103,1))</f>
        <v/>
      </c>
      <c r="H87" s="374" t="str">
        <f aca="false">IF(INDEX(Predictions_1!$A$2:$AWV$3,2,$M$3+(ROW(A84)-1)*$M$4)="","",INDEX(Predictions_1!$A$2:$AWV$3,2,$M$3+(ROW(A84)-1)*$M$4))</f>
        <v/>
      </c>
      <c r="I87" s="375" t="str">
        <f aca="false">IF(INDEX(Predictions_1!$A$2:$AWV$3,2,$M$3+(ROW(A84)-1)*$M$4)="","",INDEX(Predictions_1!$A$2:$AWV$3,1,$M$3+(ROW(A84)-1)*$M$4))</f>
        <v/>
      </c>
      <c r="J87" s="373" t="str">
        <f aca="false">IF(I87="","",RANK(I87,$I$4:$I$103,0)+ROW()*0.001)</f>
        <v/>
      </c>
    </row>
    <row r="88" customFormat="false" ht="15" hidden="false" customHeight="false" outlineLevel="0" collapsed="false">
      <c r="B88" s="365" t="n">
        <v>85</v>
      </c>
      <c r="C88" s="366" t="str">
        <f aca="false">IFERROR(VLOOKUP(B88,$G$4:$H$103,2,0),"")</f>
        <v/>
      </c>
      <c r="D88" s="367" t="str">
        <f aca="false">IFERROR(VLOOKUP(B88,$G$4:$I$103,3,0),"")</f>
        <v/>
      </c>
      <c r="E88" s="368"/>
      <c r="F88" s="368"/>
      <c r="G88" s="373" t="str">
        <f aca="false">IF(J88="","",RANK(J88,$J$4:$J$103,1))</f>
        <v/>
      </c>
      <c r="H88" s="374" t="str">
        <f aca="false">IF(INDEX(Predictions_1!$A$2:$AWV$3,2,$M$3+(ROW(A85)-1)*$M$4)="","",INDEX(Predictions_1!$A$2:$AWV$3,2,$M$3+(ROW(A85)-1)*$M$4))</f>
        <v/>
      </c>
      <c r="I88" s="375" t="str">
        <f aca="false">IF(INDEX(Predictions_1!$A$2:$AWV$3,2,$M$3+(ROW(A85)-1)*$M$4)="","",INDEX(Predictions_1!$A$2:$AWV$3,1,$M$3+(ROW(A85)-1)*$M$4))</f>
        <v/>
      </c>
      <c r="J88" s="373" t="str">
        <f aca="false">IF(I88="","",RANK(I88,$I$4:$I$103,0)+ROW()*0.001)</f>
        <v/>
      </c>
    </row>
    <row r="89" customFormat="false" ht="15" hidden="false" customHeight="false" outlineLevel="0" collapsed="false">
      <c r="B89" s="365" t="n">
        <v>86</v>
      </c>
      <c r="C89" s="366" t="str">
        <f aca="false">IFERROR(VLOOKUP(B89,$G$4:$H$103,2,0),"")</f>
        <v/>
      </c>
      <c r="D89" s="367" t="str">
        <f aca="false">IFERROR(VLOOKUP(B89,$G$4:$I$103,3,0),"")</f>
        <v/>
      </c>
      <c r="E89" s="368"/>
      <c r="F89" s="368"/>
      <c r="G89" s="373" t="str">
        <f aca="false">IF(J89="","",RANK(J89,$J$4:$J$103,1))</f>
        <v/>
      </c>
      <c r="H89" s="374" t="str">
        <f aca="false">IF(INDEX(Predictions_1!$A$2:$AWV$3,2,$M$3+(ROW(A86)-1)*$M$4)="","",INDEX(Predictions_1!$A$2:$AWV$3,2,$M$3+(ROW(A86)-1)*$M$4))</f>
        <v/>
      </c>
      <c r="I89" s="375" t="str">
        <f aca="false">IF(INDEX(Predictions_1!$A$2:$AWV$3,2,$M$3+(ROW(A86)-1)*$M$4)="","",INDEX(Predictions_1!$A$2:$AWV$3,1,$M$3+(ROW(A86)-1)*$M$4))</f>
        <v/>
      </c>
      <c r="J89" s="373" t="str">
        <f aca="false">IF(I89="","",RANK(I89,$I$4:$I$103,0)+ROW()*0.001)</f>
        <v/>
      </c>
    </row>
    <row r="90" customFormat="false" ht="15" hidden="false" customHeight="false" outlineLevel="0" collapsed="false">
      <c r="B90" s="365" t="n">
        <v>87</v>
      </c>
      <c r="C90" s="366" t="str">
        <f aca="false">IFERROR(VLOOKUP(B90,$G$4:$H$103,2,0),"")</f>
        <v/>
      </c>
      <c r="D90" s="367" t="str">
        <f aca="false">IFERROR(VLOOKUP(B90,$G$4:$I$103,3,0),"")</f>
        <v/>
      </c>
      <c r="E90" s="368"/>
      <c r="F90" s="368"/>
      <c r="G90" s="373" t="str">
        <f aca="false">IF(J90="","",RANK(J90,$J$4:$J$103,1))</f>
        <v/>
      </c>
      <c r="H90" s="374" t="str">
        <f aca="false">IF(INDEX(Predictions_1!$A$2:$AWV$3,2,$M$3+(ROW(A87)-1)*$M$4)="","",INDEX(Predictions_1!$A$2:$AWV$3,2,$M$3+(ROW(A87)-1)*$M$4))</f>
        <v/>
      </c>
      <c r="I90" s="375" t="str">
        <f aca="false">IF(INDEX(Predictions_1!$A$2:$AWV$3,2,$M$3+(ROW(A87)-1)*$M$4)="","",INDEX(Predictions_1!$A$2:$AWV$3,1,$M$3+(ROW(A87)-1)*$M$4))</f>
        <v/>
      </c>
      <c r="J90" s="373" t="str">
        <f aca="false">IF(I90="","",RANK(I90,$I$4:$I$103,0)+ROW()*0.001)</f>
        <v/>
      </c>
    </row>
    <row r="91" customFormat="false" ht="15" hidden="false" customHeight="false" outlineLevel="0" collapsed="false">
      <c r="B91" s="365" t="n">
        <v>88</v>
      </c>
      <c r="C91" s="366" t="str">
        <f aca="false">IFERROR(VLOOKUP(B91,$G$4:$H$103,2,0),"")</f>
        <v/>
      </c>
      <c r="D91" s="367" t="str">
        <f aca="false">IFERROR(VLOOKUP(B91,$G$4:$I$103,3,0),"")</f>
        <v/>
      </c>
      <c r="E91" s="368"/>
      <c r="F91" s="368"/>
      <c r="G91" s="373" t="str">
        <f aca="false">IF(J91="","",RANK(J91,$J$4:$J$103,1))</f>
        <v/>
      </c>
      <c r="H91" s="374" t="str">
        <f aca="false">IF(INDEX(Predictions_1!$A$2:$AWV$3,2,$M$3+(ROW(A88)-1)*$M$4)="","",INDEX(Predictions_1!$A$2:$AWV$3,2,$M$3+(ROW(A88)-1)*$M$4))</f>
        <v/>
      </c>
      <c r="I91" s="375" t="str">
        <f aca="false">IF(INDEX(Predictions_1!$A$2:$AWV$3,2,$M$3+(ROW(A88)-1)*$M$4)="","",INDEX(Predictions_1!$A$2:$AWV$3,1,$M$3+(ROW(A88)-1)*$M$4))</f>
        <v/>
      </c>
      <c r="J91" s="373" t="str">
        <f aca="false">IF(I91="","",RANK(I91,$I$4:$I$103,0)+ROW()*0.001)</f>
        <v/>
      </c>
    </row>
    <row r="92" customFormat="false" ht="15" hidden="false" customHeight="false" outlineLevel="0" collapsed="false">
      <c r="B92" s="365" t="n">
        <v>89</v>
      </c>
      <c r="C92" s="366" t="str">
        <f aca="false">IFERROR(VLOOKUP(B92,$G$4:$H$103,2,0),"")</f>
        <v/>
      </c>
      <c r="D92" s="367" t="str">
        <f aca="false">IFERROR(VLOOKUP(B92,$G$4:$I$103,3,0),"")</f>
        <v/>
      </c>
      <c r="E92" s="368"/>
      <c r="F92" s="368"/>
      <c r="G92" s="373" t="str">
        <f aca="false">IF(J92="","",RANK(J92,$J$4:$J$103,1))</f>
        <v/>
      </c>
      <c r="H92" s="374" t="str">
        <f aca="false">IF(INDEX(Predictions_1!$A$2:$AWV$3,2,$M$3+(ROW(A89)-1)*$M$4)="","",INDEX(Predictions_1!$A$2:$AWV$3,2,$M$3+(ROW(A89)-1)*$M$4))</f>
        <v/>
      </c>
      <c r="I92" s="375" t="str">
        <f aca="false">IF(INDEX(Predictions_1!$A$2:$AWV$3,2,$M$3+(ROW(A89)-1)*$M$4)="","",INDEX(Predictions_1!$A$2:$AWV$3,1,$M$3+(ROW(A89)-1)*$M$4))</f>
        <v/>
      </c>
      <c r="J92" s="373" t="str">
        <f aca="false">IF(I92="","",RANK(I92,$I$4:$I$103,0)+ROW()*0.001)</f>
        <v/>
      </c>
    </row>
    <row r="93" customFormat="false" ht="15" hidden="false" customHeight="false" outlineLevel="0" collapsed="false">
      <c r="B93" s="365" t="n">
        <v>90</v>
      </c>
      <c r="C93" s="366" t="str">
        <f aca="false">IFERROR(VLOOKUP(B93,$G$4:$H$103,2,0),"")</f>
        <v/>
      </c>
      <c r="D93" s="367" t="str">
        <f aca="false">IFERROR(VLOOKUP(B93,$G$4:$I$103,3,0),"")</f>
        <v/>
      </c>
      <c r="E93" s="368"/>
      <c r="F93" s="368"/>
      <c r="G93" s="373" t="str">
        <f aca="false">IF(J93="","",RANK(J93,$J$4:$J$103,1))</f>
        <v/>
      </c>
      <c r="H93" s="374" t="str">
        <f aca="false">IF(INDEX(Predictions_1!$A$2:$AWV$3,2,$M$3+(ROW(A90)-1)*$M$4)="","",INDEX(Predictions_1!$A$2:$AWV$3,2,$M$3+(ROW(A90)-1)*$M$4))</f>
        <v/>
      </c>
      <c r="I93" s="375" t="str">
        <f aca="false">IF(INDEX(Predictions_1!$A$2:$AWV$3,2,$M$3+(ROW(A90)-1)*$M$4)="","",INDEX(Predictions_1!$A$2:$AWV$3,1,$M$3+(ROW(A90)-1)*$M$4))</f>
        <v/>
      </c>
      <c r="J93" s="373" t="str">
        <f aca="false">IF(I93="","",RANK(I93,$I$4:$I$103,0)+ROW()*0.001)</f>
        <v/>
      </c>
    </row>
    <row r="94" customFormat="false" ht="15" hidden="false" customHeight="false" outlineLevel="0" collapsed="false">
      <c r="B94" s="365" t="n">
        <v>91</v>
      </c>
      <c r="C94" s="366" t="str">
        <f aca="false">IFERROR(VLOOKUP(B94,$G$4:$H$103,2,0),"")</f>
        <v/>
      </c>
      <c r="D94" s="367" t="str">
        <f aca="false">IFERROR(VLOOKUP(B94,$G$4:$I$103,3,0),"")</f>
        <v/>
      </c>
      <c r="E94" s="368"/>
      <c r="F94" s="368"/>
      <c r="G94" s="373" t="str">
        <f aca="false">IF(J94="","",RANK(J94,$J$4:$J$103,1))</f>
        <v/>
      </c>
      <c r="H94" s="374" t="str">
        <f aca="false">IF(INDEX(Predictions_1!$A$2:$AWV$3,2,$M$3+(ROW(A91)-1)*$M$4)="","",INDEX(Predictions_1!$A$2:$AWV$3,2,$M$3+(ROW(A91)-1)*$M$4))</f>
        <v/>
      </c>
      <c r="I94" s="375" t="str">
        <f aca="false">IF(INDEX(Predictions_1!$A$2:$AWV$3,2,$M$3+(ROW(A91)-1)*$M$4)="","",INDEX(Predictions_1!$A$2:$AWV$3,1,$M$3+(ROW(A91)-1)*$M$4))</f>
        <v/>
      </c>
      <c r="J94" s="373" t="str">
        <f aca="false">IF(I94="","",RANK(I94,$I$4:$I$103,0)+ROW()*0.001)</f>
        <v/>
      </c>
    </row>
    <row r="95" customFormat="false" ht="15" hidden="false" customHeight="false" outlineLevel="0" collapsed="false">
      <c r="B95" s="365" t="n">
        <v>92</v>
      </c>
      <c r="C95" s="366" t="str">
        <f aca="false">IFERROR(VLOOKUP(B95,$G$4:$H$103,2,0),"")</f>
        <v/>
      </c>
      <c r="D95" s="367" t="str">
        <f aca="false">IFERROR(VLOOKUP(B95,$G$4:$I$103,3,0),"")</f>
        <v/>
      </c>
      <c r="E95" s="368"/>
      <c r="F95" s="368"/>
      <c r="G95" s="373" t="str">
        <f aca="false">IF(J95="","",RANK(J95,$J$4:$J$103,1))</f>
        <v/>
      </c>
      <c r="H95" s="374" t="str">
        <f aca="false">IF(INDEX(Predictions_1!$A$2:$AWV$3,2,$M$3+(ROW(A92)-1)*$M$4)="","",INDEX(Predictions_1!$A$2:$AWV$3,2,$M$3+(ROW(A92)-1)*$M$4))</f>
        <v/>
      </c>
      <c r="I95" s="375" t="str">
        <f aca="false">IF(INDEX(Predictions_1!$A$2:$AWV$3,2,$M$3+(ROW(A92)-1)*$M$4)="","",INDEX(Predictions_1!$A$2:$AWV$3,1,$M$3+(ROW(A92)-1)*$M$4))</f>
        <v/>
      </c>
      <c r="J95" s="373" t="str">
        <f aca="false">IF(I95="","",RANK(I95,$I$4:$I$103,0)+ROW()*0.001)</f>
        <v/>
      </c>
    </row>
    <row r="96" customFormat="false" ht="15" hidden="false" customHeight="false" outlineLevel="0" collapsed="false">
      <c r="B96" s="365" t="n">
        <v>93</v>
      </c>
      <c r="C96" s="366" t="str">
        <f aca="false">IFERROR(VLOOKUP(B96,$G$4:$H$103,2,0),"")</f>
        <v/>
      </c>
      <c r="D96" s="367" t="str">
        <f aca="false">IFERROR(VLOOKUP(B96,$G$4:$I$103,3,0),"")</f>
        <v/>
      </c>
      <c r="E96" s="368"/>
      <c r="F96" s="368"/>
      <c r="G96" s="373" t="str">
        <f aca="false">IF(J96="","",RANK(J96,$J$4:$J$103,1))</f>
        <v/>
      </c>
      <c r="H96" s="374" t="str">
        <f aca="false">IF(INDEX(Predictions_1!$A$2:$AWV$3,2,$M$3+(ROW(A93)-1)*$M$4)="","",INDEX(Predictions_1!$A$2:$AWV$3,2,$M$3+(ROW(A93)-1)*$M$4))</f>
        <v/>
      </c>
      <c r="I96" s="375" t="str">
        <f aca="false">IF(INDEX(Predictions_1!$A$2:$AWV$3,2,$M$3+(ROW(A93)-1)*$M$4)="","",INDEX(Predictions_1!$A$2:$AWV$3,1,$M$3+(ROW(A93)-1)*$M$4))</f>
        <v/>
      </c>
      <c r="J96" s="373" t="str">
        <f aca="false">IF(I96="","",RANK(I96,$I$4:$I$103,0)+ROW()*0.001)</f>
        <v/>
      </c>
    </row>
    <row r="97" customFormat="false" ht="15" hidden="false" customHeight="false" outlineLevel="0" collapsed="false">
      <c r="B97" s="365" t="n">
        <v>94</v>
      </c>
      <c r="C97" s="366" t="str">
        <f aca="false">IFERROR(VLOOKUP(B97,$G$4:$H$103,2,0),"")</f>
        <v/>
      </c>
      <c r="D97" s="367" t="str">
        <f aca="false">IFERROR(VLOOKUP(B97,$G$4:$I$103,3,0),"")</f>
        <v/>
      </c>
      <c r="E97" s="368"/>
      <c r="F97" s="368"/>
      <c r="G97" s="373" t="str">
        <f aca="false">IF(J97="","",RANK(J97,$J$4:$J$103,1))</f>
        <v/>
      </c>
      <c r="H97" s="374" t="str">
        <f aca="false">IF(INDEX(Predictions_1!$A$2:$AWV$3,2,$M$3+(ROW(A94)-1)*$M$4)="","",INDEX(Predictions_1!$A$2:$AWV$3,2,$M$3+(ROW(A94)-1)*$M$4))</f>
        <v/>
      </c>
      <c r="I97" s="375" t="str">
        <f aca="false">IF(INDEX(Predictions_1!$A$2:$AWV$3,2,$M$3+(ROW(A94)-1)*$M$4)="","",INDEX(Predictions_1!$A$2:$AWV$3,1,$M$3+(ROW(A94)-1)*$M$4))</f>
        <v/>
      </c>
      <c r="J97" s="373" t="str">
        <f aca="false">IF(I97="","",RANK(I97,$I$4:$I$103,0)+ROW()*0.001)</f>
        <v/>
      </c>
    </row>
    <row r="98" customFormat="false" ht="15" hidden="false" customHeight="false" outlineLevel="0" collapsed="false">
      <c r="B98" s="365" t="n">
        <v>95</v>
      </c>
      <c r="C98" s="366" t="str">
        <f aca="false">IFERROR(VLOOKUP(B98,$G$4:$H$103,2,0),"")</f>
        <v/>
      </c>
      <c r="D98" s="367" t="str">
        <f aca="false">IFERROR(VLOOKUP(B98,$G$4:$I$103,3,0),"")</f>
        <v/>
      </c>
      <c r="E98" s="368"/>
      <c r="F98" s="368"/>
      <c r="G98" s="373" t="str">
        <f aca="false">IF(J98="","",RANK(J98,$J$4:$J$103,1))</f>
        <v/>
      </c>
      <c r="H98" s="374" t="str">
        <f aca="false">IF(INDEX(Predictions_1!$A$2:$AWV$3,2,$M$3+(ROW(A95)-1)*$M$4)="","",INDEX(Predictions_1!$A$2:$AWV$3,2,$M$3+(ROW(A95)-1)*$M$4))</f>
        <v/>
      </c>
      <c r="I98" s="375" t="str">
        <f aca="false">IF(INDEX(Predictions_1!$A$2:$AWV$3,2,$M$3+(ROW(A95)-1)*$M$4)="","",INDEX(Predictions_1!$A$2:$AWV$3,1,$M$3+(ROW(A95)-1)*$M$4))</f>
        <v/>
      </c>
      <c r="J98" s="373" t="str">
        <f aca="false">IF(I98="","",RANK(I98,$I$4:$I$103,0)+ROW()*0.001)</f>
        <v/>
      </c>
    </row>
    <row r="99" customFormat="false" ht="15" hidden="false" customHeight="false" outlineLevel="0" collapsed="false">
      <c r="B99" s="365" t="n">
        <v>96</v>
      </c>
      <c r="C99" s="366" t="str">
        <f aca="false">IFERROR(VLOOKUP(B99,$G$4:$H$103,2,0),"")</f>
        <v/>
      </c>
      <c r="D99" s="367" t="str">
        <f aca="false">IFERROR(VLOOKUP(B99,$G$4:$I$103,3,0),"")</f>
        <v/>
      </c>
      <c r="E99" s="368"/>
      <c r="F99" s="368"/>
      <c r="G99" s="373" t="str">
        <f aca="false">IF(J99="","",RANK(J99,$J$4:$J$103,1))</f>
        <v/>
      </c>
      <c r="H99" s="374" t="str">
        <f aca="false">IF(INDEX(Predictions_1!$A$2:$AWV$3,2,$M$3+(ROW(A96)-1)*$M$4)="","",INDEX(Predictions_1!$A$2:$AWV$3,2,$M$3+(ROW(A96)-1)*$M$4))</f>
        <v/>
      </c>
      <c r="I99" s="375" t="str">
        <f aca="false">IF(INDEX(Predictions_1!$A$2:$AWV$3,2,$M$3+(ROW(A96)-1)*$M$4)="","",INDEX(Predictions_1!$A$2:$AWV$3,1,$M$3+(ROW(A96)-1)*$M$4))</f>
        <v/>
      </c>
      <c r="J99" s="373" t="str">
        <f aca="false">IF(I99="","",RANK(I99,$I$4:$I$103,0)+ROW()*0.001)</f>
        <v/>
      </c>
    </row>
    <row r="100" customFormat="false" ht="15" hidden="false" customHeight="false" outlineLevel="0" collapsed="false">
      <c r="B100" s="365" t="n">
        <v>97</v>
      </c>
      <c r="C100" s="366" t="str">
        <f aca="false">IFERROR(VLOOKUP(B100,$G$4:$H$103,2,0),"")</f>
        <v/>
      </c>
      <c r="D100" s="367" t="str">
        <f aca="false">IFERROR(VLOOKUP(B100,$G$4:$I$103,3,0),"")</f>
        <v/>
      </c>
      <c r="E100" s="368"/>
      <c r="F100" s="368"/>
      <c r="G100" s="373" t="str">
        <f aca="false">IF(J100="","",RANK(J100,$J$4:$J$103,1))</f>
        <v/>
      </c>
      <c r="H100" s="374" t="str">
        <f aca="false">IF(INDEX(Predictions_1!$A$2:$AWV$3,2,$M$3+(ROW(A97)-1)*$M$4)="","",INDEX(Predictions_1!$A$2:$AWV$3,2,$M$3+(ROW(A97)-1)*$M$4))</f>
        <v/>
      </c>
      <c r="I100" s="375" t="str">
        <f aca="false">IF(INDEX(Predictions_1!$A$2:$AWV$3,2,$M$3+(ROW(A97)-1)*$M$4)="","",INDEX(Predictions_1!$A$2:$AWV$3,1,$M$3+(ROW(A97)-1)*$M$4))</f>
        <v/>
      </c>
      <c r="J100" s="373" t="str">
        <f aca="false">IF(I100="","",RANK(I100,$I$4:$I$103,0)+ROW()*0.001)</f>
        <v/>
      </c>
    </row>
    <row r="101" customFormat="false" ht="15" hidden="false" customHeight="false" outlineLevel="0" collapsed="false">
      <c r="B101" s="365" t="n">
        <v>98</v>
      </c>
      <c r="C101" s="366" t="str">
        <f aca="false">IFERROR(VLOOKUP(B101,$G$4:$H$103,2,0),"")</f>
        <v/>
      </c>
      <c r="D101" s="367" t="str">
        <f aca="false">IFERROR(VLOOKUP(B101,$G$4:$I$103,3,0),"")</f>
        <v/>
      </c>
      <c r="E101" s="368"/>
      <c r="F101" s="368"/>
      <c r="G101" s="373" t="str">
        <f aca="false">IF(J101="","",RANK(J101,$J$4:$J$103,1))</f>
        <v/>
      </c>
      <c r="H101" s="374" t="str">
        <f aca="false">IF(INDEX(Predictions_1!$A$2:$AWV$3,2,$M$3+(ROW(A98)-1)*$M$4)="","",INDEX(Predictions_1!$A$2:$AWV$3,2,$M$3+(ROW(A98)-1)*$M$4))</f>
        <v/>
      </c>
      <c r="I101" s="375" t="str">
        <f aca="false">IF(INDEX(Predictions_1!$A$2:$AWV$3,2,$M$3+(ROW(A98)-1)*$M$4)="","",INDEX(Predictions_1!$A$2:$AWV$3,1,$M$3+(ROW(A98)-1)*$M$4))</f>
        <v/>
      </c>
      <c r="J101" s="373" t="str">
        <f aca="false">IF(I101="","",RANK(I101,$I$4:$I$103,0)+ROW()*0.001)</f>
        <v/>
      </c>
    </row>
    <row r="102" customFormat="false" ht="15" hidden="false" customHeight="false" outlineLevel="0" collapsed="false">
      <c r="B102" s="365" t="n">
        <v>99</v>
      </c>
      <c r="C102" s="366" t="str">
        <f aca="false">IFERROR(VLOOKUP(B102,$G$4:$H$103,2,0),"")</f>
        <v/>
      </c>
      <c r="D102" s="367" t="str">
        <f aca="false">IFERROR(VLOOKUP(B102,$G$4:$I$103,3,0),"")</f>
        <v/>
      </c>
      <c r="E102" s="368"/>
      <c r="F102" s="368"/>
      <c r="G102" s="373" t="str">
        <f aca="false">IF(J102="","",RANK(J102,$J$4:$J$103,1))</f>
        <v/>
      </c>
      <c r="H102" s="374" t="str">
        <f aca="false">IF(INDEX(Predictions_1!$A$2:$AWV$3,2,$M$3+(ROW(A99)-1)*$M$4)="","",INDEX(Predictions_1!$A$2:$AWV$3,2,$M$3+(ROW(A99)-1)*$M$4))</f>
        <v/>
      </c>
      <c r="I102" s="375" t="str">
        <f aca="false">IF(INDEX(Predictions_1!$A$2:$AWV$3,2,$M$3+(ROW(A99)-1)*$M$4)="","",INDEX(Predictions_1!$A$2:$AWV$3,1,$M$3+(ROW(A99)-1)*$M$4))</f>
        <v/>
      </c>
      <c r="J102" s="373" t="str">
        <f aca="false">IF(I102="","",RANK(I102,$I$4:$I$103,0)+ROW()*0.001)</f>
        <v/>
      </c>
    </row>
    <row r="103" customFormat="false" ht="15" hidden="false" customHeight="false" outlineLevel="0" collapsed="false">
      <c r="B103" s="376" t="n">
        <v>100</v>
      </c>
      <c r="C103" s="377" t="str">
        <f aca="false">IFERROR(VLOOKUP(B103,$G$4:$H$103,2,0),"")</f>
        <v/>
      </c>
      <c r="D103" s="378" t="str">
        <f aca="false">IFERROR(VLOOKUP(B103,$G$4:$I$103,3,0),"")</f>
        <v/>
      </c>
      <c r="E103" s="379"/>
      <c r="F103" s="380"/>
      <c r="G103" s="381" t="str">
        <f aca="false">IF(J103="","",RANK(J103,$J$4:$J$103,1))</f>
        <v/>
      </c>
      <c r="H103" s="382" t="str">
        <f aca="false">IF(INDEX(Predictions_1!$A$2:$AWV$3,2,$M$3+(ROW(A100)-1)*$M$4)="","",INDEX(Predictions_1!$A$2:$AWV$3,2,$M$3+(ROW(A100)-1)*$M$4))</f>
        <v/>
      </c>
      <c r="I103" s="383" t="str">
        <f aca="false">IF(INDEX(Predictions_1!$A$2:$AWV$3,2,$M$3+(ROW(A100)-1)*$M$4)="","",INDEX(Predictions_1!$A$2:$AWV$3,1,$M$3+(ROW(A100)-1)*$M$4))</f>
        <v/>
      </c>
      <c r="J103" s="381" t="str">
        <f aca="false">IF(I103="","",RANK(I103,$I$4:$I$103,0)+ROW()*0.001)</f>
        <v/>
      </c>
    </row>
    <row r="104" customFormat="false" ht="15.75" hidden="false" customHeight="false" outlineLevel="0" collapsed="false"/>
    <row r="105"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G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2578125" defaultRowHeight="15.75" customHeight="false" zeroHeight="false" outlineLevelRow="0" outlineLevelCol="0"/>
  <cols>
    <col collapsed="false" customWidth="true" hidden="false" outlineLevel="0" max="1" min="1" style="252" width="3.29"/>
    <col collapsed="false" customWidth="true" hidden="false" outlineLevel="0" max="2" min="2" style="252"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53" width="4.71"/>
    <col collapsed="false" customWidth="true" hidden="false" outlineLevel="0" max="8" min="8" style="135" width="9.86"/>
    <col collapsed="false" customWidth="true" hidden="false" outlineLevel="0" max="9" min="9" style="135" width="4.71"/>
    <col collapsed="false" customWidth="true" hidden="false" outlineLevel="0" max="10" min="10" style="135" width="15.71"/>
    <col collapsed="false" customWidth="true" hidden="false" outlineLevel="0" max="11" min="11" style="135" width="4.71"/>
    <col collapsed="false" customWidth="true" hidden="false" outlineLevel="0" max="12" min="12" style="135" width="15.71"/>
    <col collapsed="false" customWidth="true" hidden="false" outlineLevel="0" max="14" min="13" style="135" width="4.71"/>
    <col collapsed="false" customWidth="true" hidden="false" outlineLevel="0" max="20" min="15" style="135" width="3.71"/>
    <col collapsed="false" customWidth="true" hidden="false" outlineLevel="0" max="21" min="21" style="0" width="10.45"/>
    <col collapsed="false" customWidth="true" hidden="false" outlineLevel="0" max="22" min="22" style="135" width="4.71"/>
    <col collapsed="false" customWidth="true" hidden="false" outlineLevel="0" max="23" min="23" style="135" width="15.71"/>
    <col collapsed="false" customWidth="true" hidden="false" outlineLevel="0" max="24" min="24" style="135" width="4.71"/>
    <col collapsed="false" customWidth="true" hidden="false" outlineLevel="0" max="25" min="25" style="135" width="15.71"/>
    <col collapsed="false" customWidth="true" hidden="false" outlineLevel="0" max="27" min="26" style="135" width="4.71"/>
    <col collapsed="false" customWidth="true" hidden="false" outlineLevel="0" max="33" min="28" style="135" width="3.71"/>
    <col collapsed="false" customWidth="false" hidden="false" outlineLevel="0" max="34" min="34" style="1" width="11.43"/>
    <col collapsed="false" customWidth="true" hidden="false" outlineLevel="0" max="35" min="35" style="135" width="4.71"/>
    <col collapsed="false" customWidth="true" hidden="false" outlineLevel="0" max="36" min="36" style="135" width="15.71"/>
    <col collapsed="false" customWidth="true" hidden="false" outlineLevel="0" max="37" min="37" style="135" width="4.71"/>
    <col collapsed="false" customWidth="true" hidden="false" outlineLevel="0" max="38" min="38" style="135" width="15.71"/>
    <col collapsed="false" customWidth="true" hidden="false" outlineLevel="0" max="40" min="39" style="135" width="4.71"/>
    <col collapsed="false" customWidth="true" hidden="false" outlineLevel="0" max="46" min="41" style="135" width="3.71"/>
    <col collapsed="false" customWidth="false" hidden="false" outlineLevel="0" max="47" min="47" style="1" width="11.43"/>
    <col collapsed="false" customWidth="true" hidden="false" outlineLevel="0" max="48" min="48" style="135" width="4.71"/>
    <col collapsed="false" customWidth="true" hidden="false" outlineLevel="0" max="49" min="49" style="135" width="15.71"/>
    <col collapsed="false" customWidth="true" hidden="false" outlineLevel="0" max="50" min="50" style="135" width="4.71"/>
    <col collapsed="false" customWidth="true" hidden="false" outlineLevel="0" max="51" min="51" style="135" width="15.71"/>
    <col collapsed="false" customWidth="true" hidden="false" outlineLevel="0" max="53" min="52" style="135" width="4.71"/>
    <col collapsed="false" customWidth="true" hidden="false" outlineLevel="0" max="59" min="54" style="135" width="3.71"/>
    <col collapsed="false" customWidth="false" hidden="false" outlineLevel="0" max="60" min="60" style="1" width="11.43"/>
    <col collapsed="false" customWidth="true" hidden="false" outlineLevel="0" max="61" min="61" style="135" width="4.71"/>
    <col collapsed="false" customWidth="true" hidden="false" outlineLevel="0" max="62" min="62" style="135" width="15.71"/>
    <col collapsed="false" customWidth="true" hidden="false" outlineLevel="0" max="63" min="63" style="135" width="4.71"/>
    <col collapsed="false" customWidth="true" hidden="false" outlineLevel="0" max="64" min="64" style="135" width="15.71"/>
    <col collapsed="false" customWidth="true" hidden="false" outlineLevel="0" max="66" min="65" style="135" width="4.71"/>
    <col collapsed="false" customWidth="true" hidden="false" outlineLevel="0" max="72" min="67" style="135" width="3.71"/>
    <col collapsed="false" customWidth="false" hidden="false" outlineLevel="0" max="73" min="73" style="1" width="11.43"/>
    <col collapsed="false" customWidth="true" hidden="false" outlineLevel="0" max="74" min="74" style="135" width="4.71"/>
    <col collapsed="false" customWidth="true" hidden="false" outlineLevel="0" max="75" min="75" style="135" width="15.71"/>
    <col collapsed="false" customWidth="true" hidden="false" outlineLevel="0" max="76" min="76" style="135" width="4.71"/>
    <col collapsed="false" customWidth="true" hidden="false" outlineLevel="0" max="77" min="77" style="135" width="15.71"/>
    <col collapsed="false" customWidth="true" hidden="false" outlineLevel="0" max="79" min="78" style="135" width="4.71"/>
    <col collapsed="false" customWidth="true" hidden="false" outlineLevel="0" max="85" min="80" style="135" width="3.71"/>
    <col collapsed="false" customWidth="false" hidden="false" outlineLevel="0" max="86" min="86" style="1" width="11.43"/>
    <col collapsed="false" customWidth="true" hidden="false" outlineLevel="0" max="87" min="87" style="135" width="4.71"/>
    <col collapsed="false" customWidth="true" hidden="false" outlineLevel="0" max="88" min="88" style="135" width="15.71"/>
    <col collapsed="false" customWidth="true" hidden="false" outlineLevel="0" max="89" min="89" style="135" width="4.71"/>
    <col collapsed="false" customWidth="true" hidden="false" outlineLevel="0" max="90" min="90" style="135" width="15.71"/>
    <col collapsed="false" customWidth="true" hidden="false" outlineLevel="0" max="92" min="91" style="135" width="4.71"/>
    <col collapsed="false" customWidth="true" hidden="false" outlineLevel="0" max="98" min="93" style="135" width="3.71"/>
    <col collapsed="false" customWidth="false" hidden="false" outlineLevel="0" max="99" min="99" style="1" width="11.43"/>
    <col collapsed="false" customWidth="true" hidden="false" outlineLevel="0" max="100" min="100" style="135" width="4.71"/>
    <col collapsed="false" customWidth="true" hidden="false" outlineLevel="0" max="101" min="101" style="135" width="15.71"/>
    <col collapsed="false" customWidth="true" hidden="false" outlineLevel="0" max="102" min="102" style="135" width="4.71"/>
    <col collapsed="false" customWidth="true" hidden="false" outlineLevel="0" max="103" min="103" style="135" width="15.71"/>
    <col collapsed="false" customWidth="true" hidden="false" outlineLevel="0" max="105" min="104" style="135" width="4.71"/>
    <col collapsed="false" customWidth="true" hidden="false" outlineLevel="0" max="111" min="106" style="135" width="3.71"/>
    <col collapsed="false" customWidth="false" hidden="false" outlineLevel="0" max="112" min="112" style="1" width="11.43"/>
    <col collapsed="false" customWidth="true" hidden="false" outlineLevel="0" max="113" min="113" style="135" width="4.71"/>
    <col collapsed="false" customWidth="true" hidden="false" outlineLevel="0" max="114" min="114" style="135" width="15.71"/>
    <col collapsed="false" customWidth="true" hidden="false" outlineLevel="0" max="115" min="115" style="135" width="4.71"/>
    <col collapsed="false" customWidth="true" hidden="false" outlineLevel="0" max="116" min="116" style="135" width="15.71"/>
    <col collapsed="false" customWidth="true" hidden="false" outlineLevel="0" max="118" min="117" style="135" width="4.71"/>
    <col collapsed="false" customWidth="true" hidden="false" outlineLevel="0" max="124" min="119" style="135" width="3.71"/>
    <col collapsed="false" customWidth="false" hidden="false" outlineLevel="0" max="125" min="125" style="1" width="11.43"/>
    <col collapsed="false" customWidth="true" hidden="false" outlineLevel="0" max="126" min="126" style="135" width="4.71"/>
    <col collapsed="false" customWidth="true" hidden="false" outlineLevel="0" max="127" min="127" style="135" width="15.71"/>
    <col collapsed="false" customWidth="true" hidden="false" outlineLevel="0" max="128" min="128" style="135" width="4.71"/>
    <col collapsed="false" customWidth="true" hidden="false" outlineLevel="0" max="129" min="129" style="135" width="15.71"/>
    <col collapsed="false" customWidth="true" hidden="false" outlineLevel="0" max="131" min="130" style="135" width="4.71"/>
    <col collapsed="false" customWidth="true" hidden="false" outlineLevel="0" max="137" min="132" style="135" width="3.71"/>
    <col collapsed="false" customWidth="false" hidden="false" outlineLevel="0" max="138" min="138" style="1" width="11.43"/>
    <col collapsed="false" customWidth="true" hidden="false" outlineLevel="0" max="139" min="139" style="135" width="4.71"/>
    <col collapsed="false" customWidth="true" hidden="false" outlineLevel="0" max="140" min="140" style="135" width="15.71"/>
    <col collapsed="false" customWidth="true" hidden="false" outlineLevel="0" max="141" min="141" style="135" width="4.71"/>
    <col collapsed="false" customWidth="true" hidden="false" outlineLevel="0" max="142" min="142" style="135" width="15.71"/>
    <col collapsed="false" customWidth="true" hidden="false" outlineLevel="0" max="144" min="143" style="135" width="4.71"/>
    <col collapsed="false" customWidth="true" hidden="false" outlineLevel="0" max="150" min="145" style="135" width="3.71"/>
    <col collapsed="false" customWidth="false" hidden="false" outlineLevel="0" max="151" min="151" style="1" width="11.43"/>
    <col collapsed="false" customWidth="true" hidden="false" outlineLevel="0" max="152" min="152" style="135" width="4.71"/>
    <col collapsed="false" customWidth="true" hidden="false" outlineLevel="0" max="153" min="153" style="135" width="15.71"/>
    <col collapsed="false" customWidth="true" hidden="false" outlineLevel="0" max="154" min="154" style="135" width="4.71"/>
    <col collapsed="false" customWidth="true" hidden="false" outlineLevel="0" max="155" min="155" style="135" width="15.71"/>
    <col collapsed="false" customWidth="true" hidden="false" outlineLevel="0" max="157" min="156" style="135" width="4.71"/>
    <col collapsed="false" customWidth="true" hidden="false" outlineLevel="0" max="163" min="158" style="135" width="3.71"/>
    <col collapsed="false" customWidth="false" hidden="false" outlineLevel="0" max="164" min="164" style="1" width="11.43"/>
    <col collapsed="false" customWidth="true" hidden="false" outlineLevel="0" max="165" min="165" style="135" width="4.71"/>
    <col collapsed="false" customWidth="true" hidden="false" outlineLevel="0" max="166" min="166" style="135" width="15.71"/>
    <col collapsed="false" customWidth="true" hidden="false" outlineLevel="0" max="167" min="167" style="135" width="4.71"/>
    <col collapsed="false" customWidth="true" hidden="false" outlineLevel="0" max="168" min="168" style="135" width="15.71"/>
    <col collapsed="false" customWidth="true" hidden="false" outlineLevel="0" max="170" min="169" style="135" width="4.71"/>
    <col collapsed="false" customWidth="true" hidden="false" outlineLevel="0" max="176" min="171" style="135" width="3.71"/>
    <col collapsed="false" customWidth="false" hidden="false" outlineLevel="0" max="177" min="177" style="1" width="11.43"/>
    <col collapsed="false" customWidth="true" hidden="false" outlineLevel="0" max="178" min="178" style="135" width="4.71"/>
    <col collapsed="false" customWidth="true" hidden="false" outlineLevel="0" max="179" min="179" style="135" width="15.71"/>
    <col collapsed="false" customWidth="true" hidden="false" outlineLevel="0" max="180" min="180" style="135" width="4.71"/>
    <col collapsed="false" customWidth="true" hidden="false" outlineLevel="0" max="181" min="181" style="135" width="15.71"/>
    <col collapsed="false" customWidth="true" hidden="false" outlineLevel="0" max="183" min="182" style="135" width="4.71"/>
    <col collapsed="false" customWidth="true" hidden="false" outlineLevel="0" max="189" min="184" style="135" width="3.71"/>
    <col collapsed="false" customWidth="false" hidden="false" outlineLevel="0" max="190" min="190" style="1" width="11.43"/>
    <col collapsed="false" customWidth="true" hidden="false" outlineLevel="0" max="191" min="191" style="135" width="4.71"/>
    <col collapsed="false" customWidth="true" hidden="false" outlineLevel="0" max="192" min="192" style="135" width="15.71"/>
    <col collapsed="false" customWidth="true" hidden="false" outlineLevel="0" max="193" min="193" style="135" width="4.71"/>
    <col collapsed="false" customWidth="true" hidden="false" outlineLevel="0" max="194" min="194" style="135" width="15.71"/>
    <col collapsed="false" customWidth="true" hidden="false" outlineLevel="0" max="196" min="195" style="135" width="4.71"/>
    <col collapsed="false" customWidth="true" hidden="false" outlineLevel="0" max="202" min="197" style="135" width="3.71"/>
    <col collapsed="false" customWidth="false" hidden="false" outlineLevel="0" max="203" min="203" style="1" width="11.43"/>
    <col collapsed="false" customWidth="true" hidden="false" outlineLevel="0" max="204" min="204" style="135" width="4.71"/>
    <col collapsed="false" customWidth="true" hidden="false" outlineLevel="0" max="205" min="205" style="135" width="15.71"/>
    <col collapsed="false" customWidth="true" hidden="false" outlineLevel="0" max="206" min="206" style="135" width="4.71"/>
    <col collapsed="false" customWidth="true" hidden="false" outlineLevel="0" max="207" min="207" style="135" width="15.71"/>
    <col collapsed="false" customWidth="true" hidden="false" outlineLevel="0" max="209" min="208" style="135" width="4.71"/>
    <col collapsed="false" customWidth="true" hidden="false" outlineLevel="0" max="215" min="210" style="135" width="3.71"/>
    <col collapsed="false" customWidth="false" hidden="false" outlineLevel="0" max="216" min="216" style="1" width="11.43"/>
    <col collapsed="false" customWidth="true" hidden="false" outlineLevel="0" max="217" min="217" style="135" width="4.71"/>
    <col collapsed="false" customWidth="true" hidden="false" outlineLevel="0" max="218" min="218" style="135" width="15.71"/>
    <col collapsed="false" customWidth="true" hidden="false" outlineLevel="0" max="219" min="219" style="135" width="4.71"/>
    <col collapsed="false" customWidth="true" hidden="false" outlineLevel="0" max="220" min="220" style="135" width="15.71"/>
    <col collapsed="false" customWidth="true" hidden="false" outlineLevel="0" max="222" min="221" style="135" width="4.71"/>
    <col collapsed="false" customWidth="true" hidden="false" outlineLevel="0" max="228" min="223" style="135" width="3.71"/>
    <col collapsed="false" customWidth="false" hidden="false" outlineLevel="0" max="229" min="229" style="1" width="11.43"/>
    <col collapsed="false" customWidth="true" hidden="false" outlineLevel="0" max="230" min="230" style="135" width="4.71"/>
    <col collapsed="false" customWidth="true" hidden="false" outlineLevel="0" max="231" min="231" style="135" width="15.71"/>
    <col collapsed="false" customWidth="true" hidden="false" outlineLevel="0" max="232" min="232" style="135" width="4.71"/>
    <col collapsed="false" customWidth="true" hidden="false" outlineLevel="0" max="233" min="233" style="135" width="15.71"/>
    <col collapsed="false" customWidth="true" hidden="false" outlineLevel="0" max="235" min="234" style="135" width="4.71"/>
    <col collapsed="false" customWidth="true" hidden="false" outlineLevel="0" max="241" min="236" style="135" width="3.71"/>
    <col collapsed="false" customWidth="false" hidden="false" outlineLevel="0" max="242" min="242" style="1" width="11.43"/>
    <col collapsed="false" customWidth="true" hidden="false" outlineLevel="0" max="243" min="243" style="135" width="4.71"/>
    <col collapsed="false" customWidth="true" hidden="false" outlineLevel="0" max="244" min="244" style="135" width="15.71"/>
    <col collapsed="false" customWidth="true" hidden="false" outlineLevel="0" max="245" min="245" style="135" width="4.71"/>
    <col collapsed="false" customWidth="true" hidden="false" outlineLevel="0" max="246" min="246" style="135" width="15.71"/>
    <col collapsed="false" customWidth="true" hidden="false" outlineLevel="0" max="248" min="247" style="135" width="4.71"/>
    <col collapsed="false" customWidth="true" hidden="false" outlineLevel="0" max="254" min="249" style="135" width="3.71"/>
    <col collapsed="false" customWidth="false" hidden="false" outlineLevel="0" max="255" min="255" style="1" width="11.43"/>
    <col collapsed="false" customWidth="true" hidden="false" outlineLevel="0" max="256" min="256" style="135" width="4.71"/>
    <col collapsed="false" customWidth="true" hidden="false" outlineLevel="0" max="257" min="257" style="135" width="15.71"/>
    <col collapsed="false" customWidth="true" hidden="false" outlineLevel="0" max="258" min="258" style="135" width="4.71"/>
    <col collapsed="false" customWidth="true" hidden="false" outlineLevel="0" max="259" min="259" style="135" width="15.71"/>
    <col collapsed="false" customWidth="true" hidden="false" outlineLevel="0" max="261" min="260" style="135" width="4.71"/>
    <col collapsed="false" customWidth="true" hidden="false" outlineLevel="0" max="267" min="262" style="135" width="3.71"/>
    <col collapsed="false" customWidth="false" hidden="false" outlineLevel="0" max="268" min="268" style="1" width="11.43"/>
    <col collapsed="false" customWidth="true" hidden="false" outlineLevel="0" max="269" min="269" style="135" width="4.71"/>
    <col collapsed="false" customWidth="true" hidden="false" outlineLevel="0" max="270" min="270" style="135" width="15.71"/>
    <col collapsed="false" customWidth="true" hidden="false" outlineLevel="0" max="271" min="271" style="135" width="4.71"/>
    <col collapsed="false" customWidth="true" hidden="false" outlineLevel="0" max="272" min="272" style="135" width="15.71"/>
    <col collapsed="false" customWidth="true" hidden="false" outlineLevel="0" max="274" min="273" style="135" width="4.71"/>
    <col collapsed="false" customWidth="true" hidden="false" outlineLevel="0" max="280" min="275" style="135" width="3.71"/>
    <col collapsed="false" customWidth="false" hidden="false" outlineLevel="0" max="281" min="281" style="1" width="11.43"/>
    <col collapsed="false" customWidth="true" hidden="false" outlineLevel="0" max="282" min="282" style="135" width="4.71"/>
    <col collapsed="false" customWidth="true" hidden="false" outlineLevel="0" max="283" min="283" style="135" width="15.71"/>
    <col collapsed="false" customWidth="true" hidden="false" outlineLevel="0" max="284" min="284" style="135" width="4.71"/>
    <col collapsed="false" customWidth="true" hidden="false" outlineLevel="0" max="285" min="285" style="135" width="15.71"/>
    <col collapsed="false" customWidth="true" hidden="false" outlineLevel="0" max="287" min="286" style="135" width="4.71"/>
    <col collapsed="false" customWidth="true" hidden="false" outlineLevel="0" max="293" min="288" style="135" width="3.71"/>
    <col collapsed="false" customWidth="false" hidden="false" outlineLevel="0" max="294" min="294" style="1" width="11.43"/>
    <col collapsed="false" customWidth="true" hidden="false" outlineLevel="0" max="295" min="295" style="135" width="4.71"/>
    <col collapsed="false" customWidth="true" hidden="false" outlineLevel="0" max="296" min="296" style="135" width="15.71"/>
    <col collapsed="false" customWidth="true" hidden="false" outlineLevel="0" max="297" min="297" style="135" width="4.71"/>
    <col collapsed="false" customWidth="true" hidden="false" outlineLevel="0" max="298" min="298" style="135" width="15.71"/>
    <col collapsed="false" customWidth="true" hidden="false" outlineLevel="0" max="300" min="299" style="135" width="4.71"/>
    <col collapsed="false" customWidth="true" hidden="false" outlineLevel="0" max="306" min="301" style="135" width="3.71"/>
    <col collapsed="false" customWidth="false" hidden="false" outlineLevel="0" max="307" min="307" style="1" width="11.43"/>
    <col collapsed="false" customWidth="true" hidden="false" outlineLevel="0" max="308" min="308" style="135" width="4.71"/>
    <col collapsed="false" customWidth="true" hidden="false" outlineLevel="0" max="309" min="309" style="135" width="15.71"/>
    <col collapsed="false" customWidth="true" hidden="false" outlineLevel="0" max="310" min="310" style="135" width="4.71"/>
    <col collapsed="false" customWidth="true" hidden="false" outlineLevel="0" max="311" min="311" style="135" width="15.71"/>
    <col collapsed="false" customWidth="true" hidden="false" outlineLevel="0" max="313" min="312" style="135" width="4.71"/>
    <col collapsed="false" customWidth="true" hidden="false" outlineLevel="0" max="319" min="314" style="135" width="3.71"/>
    <col collapsed="false" customWidth="false" hidden="false" outlineLevel="0" max="320" min="320" style="1" width="11.43"/>
    <col collapsed="false" customWidth="true" hidden="false" outlineLevel="0" max="321" min="321" style="135" width="4.71"/>
    <col collapsed="false" customWidth="true" hidden="false" outlineLevel="0" max="322" min="322" style="135" width="15.71"/>
    <col collapsed="false" customWidth="true" hidden="false" outlineLevel="0" max="323" min="323" style="135" width="4.71"/>
    <col collapsed="false" customWidth="true" hidden="false" outlineLevel="0" max="324" min="324" style="135" width="15.71"/>
    <col collapsed="false" customWidth="true" hidden="false" outlineLevel="0" max="326" min="325" style="135" width="4.71"/>
    <col collapsed="false" customWidth="true" hidden="false" outlineLevel="0" max="332" min="327" style="135" width="3.71"/>
    <col collapsed="false" customWidth="false" hidden="false" outlineLevel="0" max="333" min="333" style="1" width="11.43"/>
    <col collapsed="false" customWidth="true" hidden="false" outlineLevel="0" max="334" min="334" style="135" width="4.71"/>
    <col collapsed="false" customWidth="true" hidden="false" outlineLevel="0" max="335" min="335" style="135" width="15.71"/>
    <col collapsed="false" customWidth="true" hidden="false" outlineLevel="0" max="336" min="336" style="135" width="4.71"/>
    <col collapsed="false" customWidth="true" hidden="false" outlineLevel="0" max="337" min="337" style="135" width="15.71"/>
    <col collapsed="false" customWidth="true" hidden="false" outlineLevel="0" max="339" min="338" style="135" width="4.71"/>
    <col collapsed="false" customWidth="true" hidden="false" outlineLevel="0" max="345" min="340" style="135" width="3.71"/>
    <col collapsed="false" customWidth="false" hidden="false" outlineLevel="0" max="16384" min="346" style="1" width="11.43"/>
  </cols>
  <sheetData>
    <row r="1" customFormat="false" ht="26.8" hidden="false" customHeight="false" outlineLevel="0" collapsed="false">
      <c r="A1" s="254"/>
      <c r="B1" s="384" t="str">
        <f aca="false">Language!$E$204</f>
        <v>Predictions</v>
      </c>
      <c r="C1" s="384"/>
      <c r="D1" s="384"/>
      <c r="E1" s="384"/>
      <c r="F1" s="384"/>
      <c r="G1" s="384"/>
    </row>
    <row r="2" customFormat="false" ht="18.75" hidden="false" customHeight="true" outlineLevel="0" collapsed="false">
      <c r="A2" s="256"/>
      <c r="B2" s="256"/>
      <c r="C2" s="140"/>
      <c r="D2" s="140"/>
      <c r="E2" s="140"/>
      <c r="I2" s="385" t="n">
        <f aca="false">O130</f>
        <v>0</v>
      </c>
      <c r="J2" s="385"/>
      <c r="K2" s="385"/>
      <c r="L2" s="385"/>
      <c r="M2" s="385"/>
      <c r="N2" s="385"/>
      <c r="O2" s="385"/>
      <c r="P2" s="385"/>
      <c r="Q2" s="385"/>
      <c r="R2" s="385"/>
      <c r="S2" s="385"/>
      <c r="T2" s="385"/>
      <c r="V2" s="385" t="n">
        <f aca="false">AB130</f>
        <v>0</v>
      </c>
      <c r="W2" s="385"/>
      <c r="X2" s="385"/>
      <c r="Y2" s="385"/>
      <c r="Z2" s="385"/>
      <c r="AA2" s="385"/>
      <c r="AB2" s="385"/>
      <c r="AC2" s="385"/>
      <c r="AD2" s="385"/>
      <c r="AE2" s="385"/>
      <c r="AF2" s="385"/>
      <c r="AG2" s="385"/>
      <c r="AI2" s="385" t="n">
        <f aca="false">AO130</f>
        <v>0</v>
      </c>
      <c r="AJ2" s="385"/>
      <c r="AK2" s="385"/>
      <c r="AL2" s="385"/>
      <c r="AM2" s="385"/>
      <c r="AN2" s="385"/>
      <c r="AO2" s="385"/>
      <c r="AP2" s="385"/>
      <c r="AQ2" s="385"/>
      <c r="AR2" s="385"/>
      <c r="AS2" s="385"/>
      <c r="AT2" s="385"/>
      <c r="AV2" s="385" t="n">
        <f aca="false">BB130</f>
        <v>0</v>
      </c>
      <c r="AW2" s="385"/>
      <c r="AX2" s="385"/>
      <c r="AY2" s="385"/>
      <c r="AZ2" s="385"/>
      <c r="BA2" s="385"/>
      <c r="BB2" s="385"/>
      <c r="BC2" s="385"/>
      <c r="BD2" s="385"/>
      <c r="BE2" s="385"/>
      <c r="BF2" s="385"/>
      <c r="BG2" s="385"/>
      <c r="BI2" s="385" t="n">
        <f aca="false">BO130</f>
        <v>0</v>
      </c>
      <c r="BJ2" s="385"/>
      <c r="BK2" s="385"/>
      <c r="BL2" s="385"/>
      <c r="BM2" s="385"/>
      <c r="BN2" s="385"/>
      <c r="BO2" s="385"/>
      <c r="BP2" s="385"/>
      <c r="BQ2" s="385"/>
      <c r="BR2" s="385"/>
      <c r="BS2" s="385"/>
      <c r="BT2" s="385"/>
      <c r="BV2" s="385" t="n">
        <f aca="false">CB130</f>
        <v>0</v>
      </c>
      <c r="BW2" s="385"/>
      <c r="BX2" s="385"/>
      <c r="BY2" s="385"/>
      <c r="BZ2" s="385"/>
      <c r="CA2" s="385"/>
      <c r="CB2" s="385"/>
      <c r="CC2" s="385"/>
      <c r="CD2" s="385"/>
      <c r="CE2" s="385"/>
      <c r="CF2" s="385"/>
      <c r="CG2" s="385"/>
      <c r="CI2" s="385" t="n">
        <f aca="false">CO130</f>
        <v>0</v>
      </c>
      <c r="CJ2" s="385"/>
      <c r="CK2" s="385"/>
      <c r="CL2" s="385"/>
      <c r="CM2" s="385"/>
      <c r="CN2" s="385"/>
      <c r="CO2" s="385"/>
      <c r="CP2" s="385"/>
      <c r="CQ2" s="385"/>
      <c r="CR2" s="385"/>
      <c r="CS2" s="385"/>
      <c r="CT2" s="385"/>
      <c r="CV2" s="385" t="n">
        <f aca="false">DB130</f>
        <v>0</v>
      </c>
      <c r="CW2" s="385"/>
      <c r="CX2" s="385"/>
      <c r="CY2" s="385"/>
      <c r="CZ2" s="385"/>
      <c r="DA2" s="385"/>
      <c r="DB2" s="385"/>
      <c r="DC2" s="385"/>
      <c r="DD2" s="385"/>
      <c r="DE2" s="385"/>
      <c r="DF2" s="385"/>
      <c r="DG2" s="385"/>
      <c r="DI2" s="385" t="n">
        <f aca="false">DO130</f>
        <v>0</v>
      </c>
      <c r="DJ2" s="385"/>
      <c r="DK2" s="385"/>
      <c r="DL2" s="385"/>
      <c r="DM2" s="385"/>
      <c r="DN2" s="385"/>
      <c r="DO2" s="385"/>
      <c r="DP2" s="385"/>
      <c r="DQ2" s="385"/>
      <c r="DR2" s="385"/>
      <c r="DS2" s="385"/>
      <c r="DT2" s="385"/>
      <c r="DV2" s="385" t="n">
        <f aca="false">EB130</f>
        <v>0</v>
      </c>
      <c r="DW2" s="385"/>
      <c r="DX2" s="385"/>
      <c r="DY2" s="385"/>
      <c r="DZ2" s="385"/>
      <c r="EA2" s="385"/>
      <c r="EB2" s="385"/>
      <c r="EC2" s="385"/>
      <c r="ED2" s="385"/>
      <c r="EE2" s="385"/>
      <c r="EF2" s="385"/>
      <c r="EG2" s="385"/>
      <c r="EI2" s="385" t="n">
        <f aca="false">EO130</f>
        <v>0</v>
      </c>
      <c r="EJ2" s="385"/>
      <c r="EK2" s="385"/>
      <c r="EL2" s="385"/>
      <c r="EM2" s="385"/>
      <c r="EN2" s="385"/>
      <c r="EO2" s="385"/>
      <c r="EP2" s="385"/>
      <c r="EQ2" s="385"/>
      <c r="ER2" s="385"/>
      <c r="ES2" s="385"/>
      <c r="ET2" s="385"/>
      <c r="EV2" s="385" t="n">
        <f aca="false">FB130</f>
        <v>0</v>
      </c>
      <c r="EW2" s="385"/>
      <c r="EX2" s="385"/>
      <c r="EY2" s="385"/>
      <c r="EZ2" s="385"/>
      <c r="FA2" s="385"/>
      <c r="FB2" s="385"/>
      <c r="FC2" s="385"/>
      <c r="FD2" s="385"/>
      <c r="FE2" s="385"/>
      <c r="FF2" s="385"/>
      <c r="FG2" s="385"/>
      <c r="FI2" s="385" t="n">
        <f aca="false">FO130</f>
        <v>0</v>
      </c>
      <c r="FJ2" s="385"/>
      <c r="FK2" s="385"/>
      <c r="FL2" s="385"/>
      <c r="FM2" s="385"/>
      <c r="FN2" s="385"/>
      <c r="FO2" s="385"/>
      <c r="FP2" s="385"/>
      <c r="FQ2" s="385"/>
      <c r="FR2" s="385"/>
      <c r="FS2" s="385"/>
      <c r="FT2" s="385"/>
      <c r="FV2" s="385" t="n">
        <f aca="false">GB130</f>
        <v>0</v>
      </c>
      <c r="FW2" s="385"/>
      <c r="FX2" s="385"/>
      <c r="FY2" s="385"/>
      <c r="FZ2" s="385"/>
      <c r="GA2" s="385"/>
      <c r="GB2" s="385"/>
      <c r="GC2" s="385"/>
      <c r="GD2" s="385"/>
      <c r="GE2" s="385"/>
      <c r="GF2" s="385"/>
      <c r="GG2" s="385"/>
      <c r="GI2" s="385" t="n">
        <f aca="false">GO130</f>
        <v>0</v>
      </c>
      <c r="GJ2" s="385"/>
      <c r="GK2" s="385"/>
      <c r="GL2" s="385"/>
      <c r="GM2" s="385"/>
      <c r="GN2" s="385"/>
      <c r="GO2" s="385"/>
      <c r="GP2" s="385"/>
      <c r="GQ2" s="385"/>
      <c r="GR2" s="385"/>
      <c r="GS2" s="385"/>
      <c r="GT2" s="385"/>
      <c r="GV2" s="385" t="n">
        <f aca="false">HB130</f>
        <v>0</v>
      </c>
      <c r="GW2" s="385"/>
      <c r="GX2" s="385"/>
      <c r="GY2" s="385"/>
      <c r="GZ2" s="385"/>
      <c r="HA2" s="385"/>
      <c r="HB2" s="385"/>
      <c r="HC2" s="385"/>
      <c r="HD2" s="385"/>
      <c r="HE2" s="385"/>
      <c r="HF2" s="385"/>
      <c r="HG2" s="385"/>
      <c r="HI2" s="385" t="n">
        <f aca="false">HO130</f>
        <v>0</v>
      </c>
      <c r="HJ2" s="385"/>
      <c r="HK2" s="385"/>
      <c r="HL2" s="385"/>
      <c r="HM2" s="385"/>
      <c r="HN2" s="385"/>
      <c r="HO2" s="385"/>
      <c r="HP2" s="385"/>
      <c r="HQ2" s="385"/>
      <c r="HR2" s="385"/>
      <c r="HS2" s="385"/>
      <c r="HT2" s="385"/>
      <c r="HV2" s="385" t="n">
        <f aca="false">IB130</f>
        <v>0</v>
      </c>
      <c r="HW2" s="385"/>
      <c r="HX2" s="385"/>
      <c r="HY2" s="385"/>
      <c r="HZ2" s="385"/>
      <c r="IA2" s="385"/>
      <c r="IB2" s="385"/>
      <c r="IC2" s="385"/>
      <c r="ID2" s="385"/>
      <c r="IE2" s="385"/>
      <c r="IF2" s="385"/>
      <c r="IG2" s="385"/>
      <c r="II2" s="385" t="n">
        <f aca="false">IO130</f>
        <v>0</v>
      </c>
      <c r="IJ2" s="385"/>
      <c r="IK2" s="385"/>
      <c r="IL2" s="385"/>
      <c r="IM2" s="385"/>
      <c r="IN2" s="385"/>
      <c r="IO2" s="385"/>
      <c r="IP2" s="385"/>
      <c r="IQ2" s="385"/>
      <c r="IR2" s="385"/>
      <c r="IS2" s="385"/>
      <c r="IT2" s="385"/>
      <c r="IV2" s="385" t="n">
        <f aca="false">JB130</f>
        <v>0</v>
      </c>
      <c r="IW2" s="385"/>
      <c r="IX2" s="385"/>
      <c r="IY2" s="385"/>
      <c r="IZ2" s="385"/>
      <c r="JA2" s="385"/>
      <c r="JB2" s="385"/>
      <c r="JC2" s="385"/>
      <c r="JD2" s="385"/>
      <c r="JE2" s="385"/>
      <c r="JF2" s="385"/>
      <c r="JG2" s="385"/>
      <c r="JI2" s="385" t="n">
        <f aca="false">JO130</f>
        <v>0</v>
      </c>
      <c r="JJ2" s="385"/>
      <c r="JK2" s="385"/>
      <c r="JL2" s="385"/>
      <c r="JM2" s="385"/>
      <c r="JN2" s="385"/>
      <c r="JO2" s="385"/>
      <c r="JP2" s="385"/>
      <c r="JQ2" s="385"/>
      <c r="JR2" s="385"/>
      <c r="JS2" s="385"/>
      <c r="JT2" s="385"/>
      <c r="JV2" s="385" t="n">
        <f aca="false">KB130</f>
        <v>0</v>
      </c>
      <c r="JW2" s="385"/>
      <c r="JX2" s="385"/>
      <c r="JY2" s="385"/>
      <c r="JZ2" s="385"/>
      <c r="KA2" s="385"/>
      <c r="KB2" s="385"/>
      <c r="KC2" s="385"/>
      <c r="KD2" s="385"/>
      <c r="KE2" s="385"/>
      <c r="KF2" s="385"/>
      <c r="KG2" s="385"/>
      <c r="KI2" s="385" t="n">
        <f aca="false">KO130</f>
        <v>0</v>
      </c>
      <c r="KJ2" s="385"/>
      <c r="KK2" s="385"/>
      <c r="KL2" s="385"/>
      <c r="KM2" s="385"/>
      <c r="KN2" s="385"/>
      <c r="KO2" s="385"/>
      <c r="KP2" s="385"/>
      <c r="KQ2" s="385"/>
      <c r="KR2" s="385"/>
      <c r="KS2" s="385"/>
      <c r="KT2" s="385"/>
      <c r="KV2" s="385" t="n">
        <f aca="false">LB130</f>
        <v>0</v>
      </c>
      <c r="KW2" s="385"/>
      <c r="KX2" s="385"/>
      <c r="KY2" s="385"/>
      <c r="KZ2" s="385"/>
      <c r="LA2" s="385"/>
      <c r="LB2" s="385"/>
      <c r="LC2" s="385"/>
      <c r="LD2" s="385"/>
      <c r="LE2" s="385"/>
      <c r="LF2" s="385"/>
      <c r="LG2" s="385"/>
      <c r="LI2" s="385" t="n">
        <f aca="false">LO130</f>
        <v>0</v>
      </c>
      <c r="LJ2" s="385"/>
      <c r="LK2" s="385"/>
      <c r="LL2" s="385"/>
      <c r="LM2" s="385"/>
      <c r="LN2" s="385"/>
      <c r="LO2" s="385"/>
      <c r="LP2" s="385"/>
      <c r="LQ2" s="385"/>
      <c r="LR2" s="385"/>
      <c r="LS2" s="385"/>
      <c r="LT2" s="385"/>
      <c r="LV2" s="385" t="n">
        <f aca="false">MB130</f>
        <v>0</v>
      </c>
      <c r="LW2" s="385"/>
      <c r="LX2" s="385"/>
      <c r="LY2" s="385"/>
      <c r="LZ2" s="385"/>
      <c r="MA2" s="385"/>
      <c r="MB2" s="385"/>
      <c r="MC2" s="385"/>
      <c r="MD2" s="385"/>
      <c r="ME2" s="385"/>
      <c r="MF2" s="385"/>
      <c r="MG2" s="385"/>
    </row>
    <row r="3" customFormat="false" ht="24.75" hidden="false" customHeight="true" outlineLevel="0" collapsed="false">
      <c r="A3" s="256"/>
      <c r="B3" s="258" t="str">
        <f aca="false">Language!$E$205</f>
        <v>Correct Results</v>
      </c>
      <c r="C3" s="258"/>
      <c r="D3" s="258"/>
      <c r="E3" s="258"/>
      <c r="F3" s="258"/>
      <c r="G3" s="258"/>
      <c r="I3" s="386" t="s">
        <v>69</v>
      </c>
      <c r="J3" s="386"/>
      <c r="K3" s="386"/>
      <c r="L3" s="386"/>
      <c r="M3" s="386"/>
      <c r="N3" s="386"/>
      <c r="O3" s="386"/>
      <c r="P3" s="386"/>
      <c r="Q3" s="386"/>
      <c r="R3" s="386"/>
      <c r="S3" s="386"/>
      <c r="T3" s="386"/>
      <c r="V3" s="386" t="s">
        <v>70</v>
      </c>
      <c r="W3" s="386"/>
      <c r="X3" s="386"/>
      <c r="Y3" s="386"/>
      <c r="Z3" s="386"/>
      <c r="AA3" s="386"/>
      <c r="AB3" s="386"/>
      <c r="AC3" s="386"/>
      <c r="AD3" s="386"/>
      <c r="AE3" s="386"/>
      <c r="AF3" s="386"/>
      <c r="AG3" s="386"/>
      <c r="AI3" s="386"/>
      <c r="AJ3" s="386"/>
      <c r="AK3" s="386"/>
      <c r="AL3" s="386"/>
      <c r="AM3" s="386"/>
      <c r="AN3" s="386"/>
      <c r="AO3" s="386"/>
      <c r="AP3" s="386"/>
      <c r="AQ3" s="386"/>
      <c r="AR3" s="386"/>
      <c r="AS3" s="386"/>
      <c r="AT3" s="386"/>
      <c r="AV3" s="386"/>
      <c r="AW3" s="386"/>
      <c r="AX3" s="386"/>
      <c r="AY3" s="386"/>
      <c r="AZ3" s="386"/>
      <c r="BA3" s="386"/>
      <c r="BB3" s="386"/>
      <c r="BC3" s="386"/>
      <c r="BD3" s="386"/>
      <c r="BE3" s="386"/>
      <c r="BF3" s="386"/>
      <c r="BG3" s="386"/>
      <c r="BI3" s="386"/>
      <c r="BJ3" s="386"/>
      <c r="BK3" s="386"/>
      <c r="BL3" s="386"/>
      <c r="BM3" s="386"/>
      <c r="BN3" s="386"/>
      <c r="BO3" s="386"/>
      <c r="BP3" s="386"/>
      <c r="BQ3" s="386"/>
      <c r="BR3" s="386"/>
      <c r="BS3" s="386"/>
      <c r="BT3" s="386"/>
      <c r="BV3" s="386"/>
      <c r="BW3" s="386"/>
      <c r="BX3" s="386"/>
      <c r="BY3" s="386"/>
      <c r="BZ3" s="386"/>
      <c r="CA3" s="386"/>
      <c r="CB3" s="386"/>
      <c r="CC3" s="386"/>
      <c r="CD3" s="386"/>
      <c r="CE3" s="386"/>
      <c r="CF3" s="386"/>
      <c r="CG3" s="386"/>
      <c r="CI3" s="386"/>
      <c r="CJ3" s="386"/>
      <c r="CK3" s="386"/>
      <c r="CL3" s="386"/>
      <c r="CM3" s="386"/>
      <c r="CN3" s="386"/>
      <c r="CO3" s="386"/>
      <c r="CP3" s="386"/>
      <c r="CQ3" s="386"/>
      <c r="CR3" s="386"/>
      <c r="CS3" s="386"/>
      <c r="CT3" s="386"/>
      <c r="CV3" s="386"/>
      <c r="CW3" s="386"/>
      <c r="CX3" s="386"/>
      <c r="CY3" s="386"/>
      <c r="CZ3" s="386"/>
      <c r="DA3" s="386"/>
      <c r="DB3" s="386"/>
      <c r="DC3" s="386"/>
      <c r="DD3" s="386"/>
      <c r="DE3" s="386"/>
      <c r="DF3" s="386"/>
      <c r="DG3" s="386"/>
      <c r="DI3" s="386"/>
      <c r="DJ3" s="386"/>
      <c r="DK3" s="386"/>
      <c r="DL3" s="386"/>
      <c r="DM3" s="386"/>
      <c r="DN3" s="386"/>
      <c r="DO3" s="386"/>
      <c r="DP3" s="386"/>
      <c r="DQ3" s="386"/>
      <c r="DR3" s="386"/>
      <c r="DS3" s="386"/>
      <c r="DT3" s="386"/>
      <c r="DV3" s="386"/>
      <c r="DW3" s="386"/>
      <c r="DX3" s="386"/>
      <c r="DY3" s="386"/>
      <c r="DZ3" s="386"/>
      <c r="EA3" s="386"/>
      <c r="EB3" s="386"/>
      <c r="EC3" s="386"/>
      <c r="ED3" s="386"/>
      <c r="EE3" s="386"/>
      <c r="EF3" s="386"/>
      <c r="EG3" s="386"/>
      <c r="EI3" s="386"/>
      <c r="EJ3" s="386"/>
      <c r="EK3" s="386"/>
      <c r="EL3" s="386"/>
      <c r="EM3" s="386"/>
      <c r="EN3" s="386"/>
      <c r="EO3" s="386"/>
      <c r="EP3" s="386"/>
      <c r="EQ3" s="386"/>
      <c r="ER3" s="386"/>
      <c r="ES3" s="386"/>
      <c r="ET3" s="386"/>
      <c r="EV3" s="386"/>
      <c r="EW3" s="386"/>
      <c r="EX3" s="386"/>
      <c r="EY3" s="386"/>
      <c r="EZ3" s="386"/>
      <c r="FA3" s="386"/>
      <c r="FB3" s="386"/>
      <c r="FC3" s="386"/>
      <c r="FD3" s="386"/>
      <c r="FE3" s="386"/>
      <c r="FF3" s="386"/>
      <c r="FG3" s="386"/>
      <c r="FI3" s="386"/>
      <c r="FJ3" s="386"/>
      <c r="FK3" s="386"/>
      <c r="FL3" s="386"/>
      <c r="FM3" s="386"/>
      <c r="FN3" s="386"/>
      <c r="FO3" s="386"/>
      <c r="FP3" s="386"/>
      <c r="FQ3" s="386"/>
      <c r="FR3" s="386"/>
      <c r="FS3" s="386"/>
      <c r="FT3" s="386"/>
      <c r="FV3" s="386"/>
      <c r="FW3" s="386"/>
      <c r="FX3" s="386"/>
      <c r="FY3" s="386"/>
      <c r="FZ3" s="386"/>
      <c r="GA3" s="386"/>
      <c r="GB3" s="386"/>
      <c r="GC3" s="386"/>
      <c r="GD3" s="386"/>
      <c r="GE3" s="386"/>
      <c r="GF3" s="386"/>
      <c r="GG3" s="386"/>
      <c r="GI3" s="386"/>
      <c r="GJ3" s="386"/>
      <c r="GK3" s="386"/>
      <c r="GL3" s="386"/>
      <c r="GM3" s="386"/>
      <c r="GN3" s="386"/>
      <c r="GO3" s="386"/>
      <c r="GP3" s="386"/>
      <c r="GQ3" s="386"/>
      <c r="GR3" s="386"/>
      <c r="GS3" s="386"/>
      <c r="GT3" s="386"/>
      <c r="GV3" s="386"/>
      <c r="GW3" s="386"/>
      <c r="GX3" s="386"/>
      <c r="GY3" s="386"/>
      <c r="GZ3" s="386"/>
      <c r="HA3" s="386"/>
      <c r="HB3" s="386"/>
      <c r="HC3" s="386"/>
      <c r="HD3" s="386"/>
      <c r="HE3" s="386"/>
      <c r="HF3" s="386"/>
      <c r="HG3" s="386"/>
      <c r="HI3" s="386"/>
      <c r="HJ3" s="386"/>
      <c r="HK3" s="386"/>
      <c r="HL3" s="386"/>
      <c r="HM3" s="386"/>
      <c r="HN3" s="386"/>
      <c r="HO3" s="386"/>
      <c r="HP3" s="386"/>
      <c r="HQ3" s="386"/>
      <c r="HR3" s="386"/>
      <c r="HS3" s="386"/>
      <c r="HT3" s="386"/>
      <c r="HV3" s="386"/>
      <c r="HW3" s="386"/>
      <c r="HX3" s="386"/>
      <c r="HY3" s="386"/>
      <c r="HZ3" s="386"/>
      <c r="IA3" s="386"/>
      <c r="IB3" s="386"/>
      <c r="IC3" s="386"/>
      <c r="ID3" s="386"/>
      <c r="IE3" s="386"/>
      <c r="IF3" s="386"/>
      <c r="IG3" s="386"/>
      <c r="II3" s="386"/>
      <c r="IJ3" s="386"/>
      <c r="IK3" s="386"/>
      <c r="IL3" s="386"/>
      <c r="IM3" s="386"/>
      <c r="IN3" s="386"/>
      <c r="IO3" s="386"/>
      <c r="IP3" s="386"/>
      <c r="IQ3" s="386"/>
      <c r="IR3" s="386"/>
      <c r="IS3" s="386"/>
      <c r="IT3" s="386"/>
      <c r="IV3" s="386"/>
      <c r="IW3" s="386"/>
      <c r="IX3" s="386"/>
      <c r="IY3" s="386"/>
      <c r="IZ3" s="386"/>
      <c r="JA3" s="386"/>
      <c r="JB3" s="386"/>
      <c r="JC3" s="386"/>
      <c r="JD3" s="386"/>
      <c r="JE3" s="386"/>
      <c r="JF3" s="386"/>
      <c r="JG3" s="386"/>
      <c r="JI3" s="386"/>
      <c r="JJ3" s="386"/>
      <c r="JK3" s="386"/>
      <c r="JL3" s="386"/>
      <c r="JM3" s="386"/>
      <c r="JN3" s="386"/>
      <c r="JO3" s="386"/>
      <c r="JP3" s="386"/>
      <c r="JQ3" s="386"/>
      <c r="JR3" s="386"/>
      <c r="JS3" s="386"/>
      <c r="JT3" s="386"/>
      <c r="JV3" s="386"/>
      <c r="JW3" s="386"/>
      <c r="JX3" s="386"/>
      <c r="JY3" s="386"/>
      <c r="JZ3" s="386"/>
      <c r="KA3" s="386"/>
      <c r="KB3" s="386"/>
      <c r="KC3" s="386"/>
      <c r="KD3" s="386"/>
      <c r="KE3" s="386"/>
      <c r="KF3" s="386"/>
      <c r="KG3" s="386"/>
      <c r="KI3" s="386"/>
      <c r="KJ3" s="386"/>
      <c r="KK3" s="386"/>
      <c r="KL3" s="386"/>
      <c r="KM3" s="386"/>
      <c r="KN3" s="386"/>
      <c r="KO3" s="386"/>
      <c r="KP3" s="386"/>
      <c r="KQ3" s="386"/>
      <c r="KR3" s="386"/>
      <c r="KS3" s="386"/>
      <c r="KT3" s="386"/>
      <c r="KV3" s="386"/>
      <c r="KW3" s="386"/>
      <c r="KX3" s="386"/>
      <c r="KY3" s="386"/>
      <c r="KZ3" s="386"/>
      <c r="LA3" s="386"/>
      <c r="LB3" s="386"/>
      <c r="LC3" s="386"/>
      <c r="LD3" s="386"/>
      <c r="LE3" s="386"/>
      <c r="LF3" s="386"/>
      <c r="LG3" s="386"/>
      <c r="LI3" s="386"/>
      <c r="LJ3" s="386"/>
      <c r="LK3" s="386"/>
      <c r="LL3" s="386"/>
      <c r="LM3" s="386"/>
      <c r="LN3" s="386"/>
      <c r="LO3" s="386"/>
      <c r="LP3" s="386"/>
      <c r="LQ3" s="386"/>
      <c r="LR3" s="386"/>
      <c r="LS3" s="386"/>
      <c r="LT3" s="386"/>
      <c r="LV3" s="386"/>
      <c r="LW3" s="386"/>
      <c r="LX3" s="386"/>
      <c r="LY3" s="386"/>
      <c r="LZ3" s="386"/>
      <c r="MA3" s="386"/>
      <c r="MB3" s="386"/>
      <c r="MC3" s="386"/>
      <c r="MD3" s="386"/>
      <c r="ME3" s="386"/>
      <c r="MF3" s="386"/>
      <c r="MG3" s="386"/>
    </row>
    <row r="4" customFormat="false" ht="40.5" hidden="false" customHeight="true" outlineLevel="0" collapsed="false">
      <c r="A4" s="256"/>
      <c r="B4" s="260"/>
      <c r="C4" s="261"/>
      <c r="D4" s="261"/>
      <c r="E4" s="262"/>
      <c r="F4" s="263" t="str">
        <f aca="false">Language!$E$209</f>
        <v>Result</v>
      </c>
      <c r="G4" s="263"/>
      <c r="I4" s="264"/>
      <c r="J4" s="261"/>
      <c r="K4" s="261"/>
      <c r="L4" s="262"/>
      <c r="M4" s="265" t="str">
        <f aca="false">Language!$E$209</f>
        <v>Result</v>
      </c>
      <c r="N4" s="265"/>
      <c r="O4" s="266" t="str">
        <f aca="false">Language!$E$219</f>
        <v>Final</v>
      </c>
      <c r="P4" s="266" t="str">
        <f aca="false">Language!$E$210</f>
        <v>W/D/L</v>
      </c>
      <c r="Q4" s="266" t="str">
        <f aca="false">Language!$E$211</f>
        <v>GD</v>
      </c>
      <c r="R4" s="266" t="str">
        <f aca="false">Language!$E$212</f>
        <v>exact</v>
      </c>
      <c r="S4" s="266" t="str">
        <f aca="false">Language!$E$224</f>
        <v>many g.</v>
      </c>
      <c r="T4" s="267" t="str">
        <f aca="false">Language!$E$213</f>
        <v>teams</v>
      </c>
      <c r="V4" s="264"/>
      <c r="W4" s="261"/>
      <c r="X4" s="261"/>
      <c r="Y4" s="262"/>
      <c r="Z4" s="265" t="str">
        <f aca="false">Language!$E$209</f>
        <v>Result</v>
      </c>
      <c r="AA4" s="265"/>
      <c r="AB4" s="266" t="str">
        <f aca="false">Language!$E$219</f>
        <v>Final</v>
      </c>
      <c r="AC4" s="266" t="str">
        <f aca="false">Language!$E$210</f>
        <v>W/D/L</v>
      </c>
      <c r="AD4" s="266" t="str">
        <f aca="false">Language!$E$211</f>
        <v>GD</v>
      </c>
      <c r="AE4" s="266" t="str">
        <f aca="false">Language!$E$212</f>
        <v>exact</v>
      </c>
      <c r="AF4" s="266" t="str">
        <f aca="false">Language!$E$224</f>
        <v>many g.</v>
      </c>
      <c r="AG4" s="267" t="str">
        <f aca="false">Language!$E$213</f>
        <v>teams</v>
      </c>
      <c r="AI4" s="264"/>
      <c r="AJ4" s="261"/>
      <c r="AK4" s="261"/>
      <c r="AL4" s="262"/>
      <c r="AM4" s="265" t="str">
        <f aca="false">Language!$E$209</f>
        <v>Result</v>
      </c>
      <c r="AN4" s="265"/>
      <c r="AO4" s="266" t="str">
        <f aca="false">Language!$E$219</f>
        <v>Final</v>
      </c>
      <c r="AP4" s="266" t="str">
        <f aca="false">Language!$E$210</f>
        <v>W/D/L</v>
      </c>
      <c r="AQ4" s="266" t="str">
        <f aca="false">Language!$E$211</f>
        <v>GD</v>
      </c>
      <c r="AR4" s="266" t="str">
        <f aca="false">Language!$E$212</f>
        <v>exact</v>
      </c>
      <c r="AS4" s="266" t="str">
        <f aca="false">Language!$E$224</f>
        <v>many g.</v>
      </c>
      <c r="AT4" s="267" t="str">
        <f aca="false">Language!$E$213</f>
        <v>teams</v>
      </c>
      <c r="AV4" s="264"/>
      <c r="AW4" s="261"/>
      <c r="AX4" s="261"/>
      <c r="AY4" s="262"/>
      <c r="AZ4" s="265" t="str">
        <f aca="false">Language!$E$209</f>
        <v>Result</v>
      </c>
      <c r="BA4" s="265"/>
      <c r="BB4" s="266" t="str">
        <f aca="false">Language!$E$219</f>
        <v>Final</v>
      </c>
      <c r="BC4" s="266" t="str">
        <f aca="false">Language!$E$210</f>
        <v>W/D/L</v>
      </c>
      <c r="BD4" s="266" t="str">
        <f aca="false">Language!$E$211</f>
        <v>GD</v>
      </c>
      <c r="BE4" s="266" t="str">
        <f aca="false">Language!$E$212</f>
        <v>exact</v>
      </c>
      <c r="BF4" s="266" t="str">
        <f aca="false">Language!$E$224</f>
        <v>many g.</v>
      </c>
      <c r="BG4" s="267" t="str">
        <f aca="false">Language!$E$213</f>
        <v>teams</v>
      </c>
      <c r="BI4" s="264"/>
      <c r="BJ4" s="261"/>
      <c r="BK4" s="261"/>
      <c r="BL4" s="262"/>
      <c r="BM4" s="265" t="str">
        <f aca="false">Language!$E$209</f>
        <v>Result</v>
      </c>
      <c r="BN4" s="265"/>
      <c r="BO4" s="266" t="str">
        <f aca="false">Language!$E$219</f>
        <v>Final</v>
      </c>
      <c r="BP4" s="266" t="str">
        <f aca="false">Language!$E$210</f>
        <v>W/D/L</v>
      </c>
      <c r="BQ4" s="266" t="str">
        <f aca="false">Language!$E$211</f>
        <v>GD</v>
      </c>
      <c r="BR4" s="266" t="str">
        <f aca="false">Language!$E$212</f>
        <v>exact</v>
      </c>
      <c r="BS4" s="266" t="str">
        <f aca="false">Language!$E$224</f>
        <v>many g.</v>
      </c>
      <c r="BT4" s="267" t="str">
        <f aca="false">Language!$E$213</f>
        <v>teams</v>
      </c>
      <c r="BV4" s="264"/>
      <c r="BW4" s="261"/>
      <c r="BX4" s="261"/>
      <c r="BY4" s="262"/>
      <c r="BZ4" s="265" t="str">
        <f aca="false">Language!$E$209</f>
        <v>Result</v>
      </c>
      <c r="CA4" s="265"/>
      <c r="CB4" s="266" t="str">
        <f aca="false">Language!$E$219</f>
        <v>Final</v>
      </c>
      <c r="CC4" s="266" t="str">
        <f aca="false">Language!$E$210</f>
        <v>W/D/L</v>
      </c>
      <c r="CD4" s="266" t="str">
        <f aca="false">Language!$E$211</f>
        <v>GD</v>
      </c>
      <c r="CE4" s="266" t="str">
        <f aca="false">Language!$E$212</f>
        <v>exact</v>
      </c>
      <c r="CF4" s="266" t="str">
        <f aca="false">Language!$E$224</f>
        <v>many g.</v>
      </c>
      <c r="CG4" s="267" t="str">
        <f aca="false">Language!$E$213</f>
        <v>teams</v>
      </c>
      <c r="CI4" s="264"/>
      <c r="CJ4" s="261"/>
      <c r="CK4" s="261"/>
      <c r="CL4" s="262"/>
      <c r="CM4" s="265" t="str">
        <f aca="false">Language!$E$209</f>
        <v>Result</v>
      </c>
      <c r="CN4" s="265"/>
      <c r="CO4" s="266" t="str">
        <f aca="false">Language!$E$219</f>
        <v>Final</v>
      </c>
      <c r="CP4" s="266" t="str">
        <f aca="false">Language!$E$210</f>
        <v>W/D/L</v>
      </c>
      <c r="CQ4" s="266" t="str">
        <f aca="false">Language!$E$211</f>
        <v>GD</v>
      </c>
      <c r="CR4" s="266" t="str">
        <f aca="false">Language!$E$212</f>
        <v>exact</v>
      </c>
      <c r="CS4" s="266" t="str">
        <f aca="false">Language!$E$224</f>
        <v>many g.</v>
      </c>
      <c r="CT4" s="267" t="str">
        <f aca="false">Language!$E$213</f>
        <v>teams</v>
      </c>
      <c r="CV4" s="264"/>
      <c r="CW4" s="261"/>
      <c r="CX4" s="261"/>
      <c r="CY4" s="262"/>
      <c r="CZ4" s="265" t="str">
        <f aca="false">Language!$E$209</f>
        <v>Result</v>
      </c>
      <c r="DA4" s="265"/>
      <c r="DB4" s="266" t="str">
        <f aca="false">Language!$E$219</f>
        <v>Final</v>
      </c>
      <c r="DC4" s="266" t="str">
        <f aca="false">Language!$E$210</f>
        <v>W/D/L</v>
      </c>
      <c r="DD4" s="266" t="str">
        <f aca="false">Language!$E$211</f>
        <v>GD</v>
      </c>
      <c r="DE4" s="266" t="str">
        <f aca="false">Language!$E$212</f>
        <v>exact</v>
      </c>
      <c r="DF4" s="266" t="str">
        <f aca="false">Language!$E$224</f>
        <v>many g.</v>
      </c>
      <c r="DG4" s="267" t="str">
        <f aca="false">Language!$E$213</f>
        <v>teams</v>
      </c>
      <c r="DI4" s="264"/>
      <c r="DJ4" s="261"/>
      <c r="DK4" s="261"/>
      <c r="DL4" s="262"/>
      <c r="DM4" s="265" t="str">
        <f aca="false">Language!$E$209</f>
        <v>Result</v>
      </c>
      <c r="DN4" s="265"/>
      <c r="DO4" s="266" t="str">
        <f aca="false">Language!$E$219</f>
        <v>Final</v>
      </c>
      <c r="DP4" s="266" t="str">
        <f aca="false">Language!$E$210</f>
        <v>W/D/L</v>
      </c>
      <c r="DQ4" s="266" t="str">
        <f aca="false">Language!$E$211</f>
        <v>GD</v>
      </c>
      <c r="DR4" s="266" t="str">
        <f aca="false">Language!$E$212</f>
        <v>exact</v>
      </c>
      <c r="DS4" s="266" t="str">
        <f aca="false">Language!$E$224</f>
        <v>many g.</v>
      </c>
      <c r="DT4" s="267" t="str">
        <f aca="false">Language!$E$213</f>
        <v>teams</v>
      </c>
      <c r="DV4" s="264"/>
      <c r="DW4" s="261"/>
      <c r="DX4" s="261"/>
      <c r="DY4" s="262"/>
      <c r="DZ4" s="265" t="str">
        <f aca="false">Language!$E$209</f>
        <v>Result</v>
      </c>
      <c r="EA4" s="265"/>
      <c r="EB4" s="266" t="str">
        <f aca="false">Language!$E$219</f>
        <v>Final</v>
      </c>
      <c r="EC4" s="266" t="str">
        <f aca="false">Language!$E$210</f>
        <v>W/D/L</v>
      </c>
      <c r="ED4" s="266" t="str">
        <f aca="false">Language!$E$211</f>
        <v>GD</v>
      </c>
      <c r="EE4" s="266" t="str">
        <f aca="false">Language!$E$212</f>
        <v>exact</v>
      </c>
      <c r="EF4" s="266" t="str">
        <f aca="false">Language!$E$224</f>
        <v>many g.</v>
      </c>
      <c r="EG4" s="267" t="str">
        <f aca="false">Language!$E$213</f>
        <v>teams</v>
      </c>
      <c r="EI4" s="264"/>
      <c r="EJ4" s="261"/>
      <c r="EK4" s="261"/>
      <c r="EL4" s="262"/>
      <c r="EM4" s="265" t="str">
        <f aca="false">Language!$E$209</f>
        <v>Result</v>
      </c>
      <c r="EN4" s="265"/>
      <c r="EO4" s="266" t="str">
        <f aca="false">Language!$E$219</f>
        <v>Final</v>
      </c>
      <c r="EP4" s="266" t="str">
        <f aca="false">Language!$E$210</f>
        <v>W/D/L</v>
      </c>
      <c r="EQ4" s="266" t="str">
        <f aca="false">Language!$E$211</f>
        <v>GD</v>
      </c>
      <c r="ER4" s="266" t="str">
        <f aca="false">Language!$E$212</f>
        <v>exact</v>
      </c>
      <c r="ES4" s="266" t="str">
        <f aca="false">Language!$E$224</f>
        <v>many g.</v>
      </c>
      <c r="ET4" s="267" t="str">
        <f aca="false">Language!$E$213</f>
        <v>teams</v>
      </c>
      <c r="EV4" s="264"/>
      <c r="EW4" s="261"/>
      <c r="EX4" s="261"/>
      <c r="EY4" s="262"/>
      <c r="EZ4" s="265" t="str">
        <f aca="false">Language!$E$209</f>
        <v>Result</v>
      </c>
      <c r="FA4" s="265"/>
      <c r="FB4" s="266" t="str">
        <f aca="false">Language!$E$219</f>
        <v>Final</v>
      </c>
      <c r="FC4" s="266" t="str">
        <f aca="false">Language!$E$210</f>
        <v>W/D/L</v>
      </c>
      <c r="FD4" s="266" t="str">
        <f aca="false">Language!$E$211</f>
        <v>GD</v>
      </c>
      <c r="FE4" s="266" t="str">
        <f aca="false">Language!$E$212</f>
        <v>exact</v>
      </c>
      <c r="FF4" s="266" t="str">
        <f aca="false">Language!$E$224</f>
        <v>many g.</v>
      </c>
      <c r="FG4" s="267" t="str">
        <f aca="false">Language!$E$213</f>
        <v>teams</v>
      </c>
      <c r="FI4" s="264"/>
      <c r="FJ4" s="261"/>
      <c r="FK4" s="261"/>
      <c r="FL4" s="262"/>
      <c r="FM4" s="265" t="str">
        <f aca="false">Language!$E$209</f>
        <v>Result</v>
      </c>
      <c r="FN4" s="265"/>
      <c r="FO4" s="266" t="str">
        <f aca="false">Language!$E$219</f>
        <v>Final</v>
      </c>
      <c r="FP4" s="266" t="str">
        <f aca="false">Language!$E$210</f>
        <v>W/D/L</v>
      </c>
      <c r="FQ4" s="266" t="str">
        <f aca="false">Language!$E$211</f>
        <v>GD</v>
      </c>
      <c r="FR4" s="266" t="str">
        <f aca="false">Language!$E$212</f>
        <v>exact</v>
      </c>
      <c r="FS4" s="266" t="str">
        <f aca="false">Language!$E$224</f>
        <v>many g.</v>
      </c>
      <c r="FT4" s="267" t="str">
        <f aca="false">Language!$E$213</f>
        <v>teams</v>
      </c>
      <c r="FV4" s="264"/>
      <c r="FW4" s="261"/>
      <c r="FX4" s="261"/>
      <c r="FY4" s="262"/>
      <c r="FZ4" s="265" t="str">
        <f aca="false">Language!$E$209</f>
        <v>Result</v>
      </c>
      <c r="GA4" s="265"/>
      <c r="GB4" s="266" t="str">
        <f aca="false">Language!$E$219</f>
        <v>Final</v>
      </c>
      <c r="GC4" s="266" t="str">
        <f aca="false">Language!$E$210</f>
        <v>W/D/L</v>
      </c>
      <c r="GD4" s="266" t="str">
        <f aca="false">Language!$E$211</f>
        <v>GD</v>
      </c>
      <c r="GE4" s="266" t="str">
        <f aca="false">Language!$E$212</f>
        <v>exact</v>
      </c>
      <c r="GF4" s="266" t="str">
        <f aca="false">Language!$E$224</f>
        <v>many g.</v>
      </c>
      <c r="GG4" s="267" t="str">
        <f aca="false">Language!$E$213</f>
        <v>teams</v>
      </c>
      <c r="GI4" s="264"/>
      <c r="GJ4" s="261"/>
      <c r="GK4" s="261"/>
      <c r="GL4" s="262"/>
      <c r="GM4" s="265" t="str">
        <f aca="false">Language!$E$209</f>
        <v>Result</v>
      </c>
      <c r="GN4" s="265"/>
      <c r="GO4" s="266" t="str">
        <f aca="false">Language!$E$219</f>
        <v>Final</v>
      </c>
      <c r="GP4" s="266" t="str">
        <f aca="false">Language!$E$210</f>
        <v>W/D/L</v>
      </c>
      <c r="GQ4" s="266" t="str">
        <f aca="false">Language!$E$211</f>
        <v>GD</v>
      </c>
      <c r="GR4" s="266" t="str">
        <f aca="false">Language!$E$212</f>
        <v>exact</v>
      </c>
      <c r="GS4" s="266" t="str">
        <f aca="false">Language!$E$224</f>
        <v>many g.</v>
      </c>
      <c r="GT4" s="267" t="str">
        <f aca="false">Language!$E$213</f>
        <v>teams</v>
      </c>
      <c r="GV4" s="264"/>
      <c r="GW4" s="261"/>
      <c r="GX4" s="261"/>
      <c r="GY4" s="262"/>
      <c r="GZ4" s="265" t="str">
        <f aca="false">Language!$E$209</f>
        <v>Result</v>
      </c>
      <c r="HA4" s="265"/>
      <c r="HB4" s="266" t="str">
        <f aca="false">Language!$E$219</f>
        <v>Final</v>
      </c>
      <c r="HC4" s="266" t="str">
        <f aca="false">Language!$E$210</f>
        <v>W/D/L</v>
      </c>
      <c r="HD4" s="266" t="str">
        <f aca="false">Language!$E$211</f>
        <v>GD</v>
      </c>
      <c r="HE4" s="266" t="str">
        <f aca="false">Language!$E$212</f>
        <v>exact</v>
      </c>
      <c r="HF4" s="266" t="str">
        <f aca="false">Language!$E$224</f>
        <v>many g.</v>
      </c>
      <c r="HG4" s="267" t="str">
        <f aca="false">Language!$E$213</f>
        <v>teams</v>
      </c>
      <c r="HI4" s="264"/>
      <c r="HJ4" s="261"/>
      <c r="HK4" s="261"/>
      <c r="HL4" s="262"/>
      <c r="HM4" s="265" t="str">
        <f aca="false">Language!$E$209</f>
        <v>Result</v>
      </c>
      <c r="HN4" s="265"/>
      <c r="HO4" s="266" t="str">
        <f aca="false">Language!$E$219</f>
        <v>Final</v>
      </c>
      <c r="HP4" s="266" t="str">
        <f aca="false">Language!$E$210</f>
        <v>W/D/L</v>
      </c>
      <c r="HQ4" s="266" t="str">
        <f aca="false">Language!$E$211</f>
        <v>GD</v>
      </c>
      <c r="HR4" s="266" t="str">
        <f aca="false">Language!$E$212</f>
        <v>exact</v>
      </c>
      <c r="HS4" s="266" t="str">
        <f aca="false">Language!$E$224</f>
        <v>many g.</v>
      </c>
      <c r="HT4" s="267" t="str">
        <f aca="false">Language!$E$213</f>
        <v>teams</v>
      </c>
      <c r="HV4" s="264"/>
      <c r="HW4" s="261"/>
      <c r="HX4" s="261"/>
      <c r="HY4" s="262"/>
      <c r="HZ4" s="265" t="str">
        <f aca="false">Language!$E$209</f>
        <v>Result</v>
      </c>
      <c r="IA4" s="265"/>
      <c r="IB4" s="266" t="str">
        <f aca="false">Language!$E$219</f>
        <v>Final</v>
      </c>
      <c r="IC4" s="266" t="str">
        <f aca="false">Language!$E$210</f>
        <v>W/D/L</v>
      </c>
      <c r="ID4" s="266" t="str">
        <f aca="false">Language!$E$211</f>
        <v>GD</v>
      </c>
      <c r="IE4" s="266" t="str">
        <f aca="false">Language!$E$212</f>
        <v>exact</v>
      </c>
      <c r="IF4" s="266" t="str">
        <f aca="false">Language!$E$224</f>
        <v>many g.</v>
      </c>
      <c r="IG4" s="267" t="str">
        <f aca="false">Language!$E$213</f>
        <v>teams</v>
      </c>
      <c r="II4" s="264"/>
      <c r="IJ4" s="261"/>
      <c r="IK4" s="261"/>
      <c r="IL4" s="262"/>
      <c r="IM4" s="265" t="str">
        <f aca="false">Language!$E$209</f>
        <v>Result</v>
      </c>
      <c r="IN4" s="265"/>
      <c r="IO4" s="266" t="str">
        <f aca="false">Language!$E$219</f>
        <v>Final</v>
      </c>
      <c r="IP4" s="266" t="str">
        <f aca="false">Language!$E$210</f>
        <v>W/D/L</v>
      </c>
      <c r="IQ4" s="266" t="str">
        <f aca="false">Language!$E$211</f>
        <v>GD</v>
      </c>
      <c r="IR4" s="266" t="str">
        <f aca="false">Language!$E$212</f>
        <v>exact</v>
      </c>
      <c r="IS4" s="266" t="str">
        <f aca="false">Language!$E$224</f>
        <v>many g.</v>
      </c>
      <c r="IT4" s="267" t="str">
        <f aca="false">Language!$E$213</f>
        <v>teams</v>
      </c>
      <c r="IV4" s="264"/>
      <c r="IW4" s="261"/>
      <c r="IX4" s="261"/>
      <c r="IY4" s="262"/>
      <c r="IZ4" s="265" t="str">
        <f aca="false">Language!$E$209</f>
        <v>Result</v>
      </c>
      <c r="JA4" s="265"/>
      <c r="JB4" s="266" t="str">
        <f aca="false">Language!$E$219</f>
        <v>Final</v>
      </c>
      <c r="JC4" s="266" t="str">
        <f aca="false">Language!$E$210</f>
        <v>W/D/L</v>
      </c>
      <c r="JD4" s="266" t="str">
        <f aca="false">Language!$E$211</f>
        <v>GD</v>
      </c>
      <c r="JE4" s="266" t="str">
        <f aca="false">Language!$E$212</f>
        <v>exact</v>
      </c>
      <c r="JF4" s="266" t="str">
        <f aca="false">Language!$E$224</f>
        <v>many g.</v>
      </c>
      <c r="JG4" s="267" t="str">
        <f aca="false">Language!$E$213</f>
        <v>teams</v>
      </c>
      <c r="JI4" s="264"/>
      <c r="JJ4" s="261"/>
      <c r="JK4" s="261"/>
      <c r="JL4" s="262"/>
      <c r="JM4" s="265" t="str">
        <f aca="false">Language!$E$209</f>
        <v>Result</v>
      </c>
      <c r="JN4" s="265"/>
      <c r="JO4" s="266" t="str">
        <f aca="false">Language!$E$219</f>
        <v>Final</v>
      </c>
      <c r="JP4" s="266" t="str">
        <f aca="false">Language!$E$210</f>
        <v>W/D/L</v>
      </c>
      <c r="JQ4" s="266" t="str">
        <f aca="false">Language!$E$211</f>
        <v>GD</v>
      </c>
      <c r="JR4" s="266" t="str">
        <f aca="false">Language!$E$212</f>
        <v>exact</v>
      </c>
      <c r="JS4" s="266" t="str">
        <f aca="false">Language!$E$224</f>
        <v>many g.</v>
      </c>
      <c r="JT4" s="267" t="str">
        <f aca="false">Language!$E$213</f>
        <v>teams</v>
      </c>
      <c r="JV4" s="264"/>
      <c r="JW4" s="261"/>
      <c r="JX4" s="261"/>
      <c r="JY4" s="262"/>
      <c r="JZ4" s="265" t="str">
        <f aca="false">Language!$E$209</f>
        <v>Result</v>
      </c>
      <c r="KA4" s="265"/>
      <c r="KB4" s="266" t="str">
        <f aca="false">Language!$E$219</f>
        <v>Final</v>
      </c>
      <c r="KC4" s="266" t="str">
        <f aca="false">Language!$E$210</f>
        <v>W/D/L</v>
      </c>
      <c r="KD4" s="266" t="str">
        <f aca="false">Language!$E$211</f>
        <v>GD</v>
      </c>
      <c r="KE4" s="266" t="str">
        <f aca="false">Language!$E$212</f>
        <v>exact</v>
      </c>
      <c r="KF4" s="266" t="str">
        <f aca="false">Language!$E$224</f>
        <v>many g.</v>
      </c>
      <c r="KG4" s="267" t="str">
        <f aca="false">Language!$E$213</f>
        <v>teams</v>
      </c>
      <c r="KI4" s="264"/>
      <c r="KJ4" s="261"/>
      <c r="KK4" s="261"/>
      <c r="KL4" s="262"/>
      <c r="KM4" s="265" t="str">
        <f aca="false">Language!$E$209</f>
        <v>Result</v>
      </c>
      <c r="KN4" s="265"/>
      <c r="KO4" s="266" t="str">
        <f aca="false">Language!$E$219</f>
        <v>Final</v>
      </c>
      <c r="KP4" s="266" t="str">
        <f aca="false">Language!$E$210</f>
        <v>W/D/L</v>
      </c>
      <c r="KQ4" s="266" t="str">
        <f aca="false">Language!$E$211</f>
        <v>GD</v>
      </c>
      <c r="KR4" s="266" t="str">
        <f aca="false">Language!$E$212</f>
        <v>exact</v>
      </c>
      <c r="KS4" s="266" t="str">
        <f aca="false">Language!$E$224</f>
        <v>many g.</v>
      </c>
      <c r="KT4" s="267" t="str">
        <f aca="false">Language!$E$213</f>
        <v>teams</v>
      </c>
      <c r="KV4" s="264"/>
      <c r="KW4" s="261"/>
      <c r="KX4" s="261"/>
      <c r="KY4" s="262"/>
      <c r="KZ4" s="265" t="str">
        <f aca="false">Language!$E$209</f>
        <v>Result</v>
      </c>
      <c r="LA4" s="265"/>
      <c r="LB4" s="266" t="str">
        <f aca="false">Language!$E$219</f>
        <v>Final</v>
      </c>
      <c r="LC4" s="266" t="str">
        <f aca="false">Language!$E$210</f>
        <v>W/D/L</v>
      </c>
      <c r="LD4" s="266" t="str">
        <f aca="false">Language!$E$211</f>
        <v>GD</v>
      </c>
      <c r="LE4" s="266" t="str">
        <f aca="false">Language!$E$212</f>
        <v>exact</v>
      </c>
      <c r="LF4" s="266" t="str">
        <f aca="false">Language!$E$224</f>
        <v>many g.</v>
      </c>
      <c r="LG4" s="267" t="str">
        <f aca="false">Language!$E$213</f>
        <v>teams</v>
      </c>
      <c r="LI4" s="264"/>
      <c r="LJ4" s="261"/>
      <c r="LK4" s="261"/>
      <c r="LL4" s="262"/>
      <c r="LM4" s="265" t="str">
        <f aca="false">Language!$E$209</f>
        <v>Result</v>
      </c>
      <c r="LN4" s="265"/>
      <c r="LO4" s="266" t="str">
        <f aca="false">Language!$E$219</f>
        <v>Final</v>
      </c>
      <c r="LP4" s="266" t="str">
        <f aca="false">Language!$E$210</f>
        <v>W/D/L</v>
      </c>
      <c r="LQ4" s="266" t="str">
        <f aca="false">Language!$E$211</f>
        <v>GD</v>
      </c>
      <c r="LR4" s="266" t="str">
        <f aca="false">Language!$E$212</f>
        <v>exact</v>
      </c>
      <c r="LS4" s="266" t="str">
        <f aca="false">Language!$E$224</f>
        <v>many g.</v>
      </c>
      <c r="LT4" s="267" t="str">
        <f aca="false">Language!$E$213</f>
        <v>teams</v>
      </c>
      <c r="LV4" s="264"/>
      <c r="LW4" s="261"/>
      <c r="LX4" s="261"/>
      <c r="LY4" s="262"/>
      <c r="LZ4" s="265" t="str">
        <f aca="false">Language!$E$209</f>
        <v>Result</v>
      </c>
      <c r="MA4" s="265"/>
      <c r="MB4" s="266" t="str">
        <f aca="false">Language!$E$219</f>
        <v>Final</v>
      </c>
      <c r="MC4" s="266" t="str">
        <f aca="false">Language!$E$210</f>
        <v>W/D/L</v>
      </c>
      <c r="MD4" s="266" t="str">
        <f aca="false">Language!$E$211</f>
        <v>GD</v>
      </c>
      <c r="ME4" s="266" t="str">
        <f aca="false">Language!$E$212</f>
        <v>exact</v>
      </c>
      <c r="MF4" s="266" t="str">
        <f aca="false">Language!$E$224</f>
        <v>many g.</v>
      </c>
      <c r="MG4" s="267" t="str">
        <f aca="false">Language!$E$213</f>
        <v>teams</v>
      </c>
    </row>
    <row r="5" customFormat="false" ht="24" hidden="false" customHeight="true" outlineLevel="0" collapsed="false">
      <c r="A5" s="268"/>
      <c r="B5" s="269" t="str">
        <f aca="false">Language!$E$130&amp;" A"</f>
        <v>Group A</v>
      </c>
      <c r="C5" s="270"/>
      <c r="D5" s="271"/>
      <c r="E5" s="272"/>
      <c r="F5" s="273"/>
      <c r="G5" s="274"/>
      <c r="I5" s="269" t="str">
        <f aca="false">$B5</f>
        <v>Group A</v>
      </c>
      <c r="J5" s="271"/>
      <c r="K5" s="271"/>
      <c r="L5" s="272"/>
      <c r="M5" s="275"/>
      <c r="N5" s="276"/>
      <c r="O5" s="273"/>
      <c r="P5" s="277"/>
      <c r="Q5" s="277"/>
      <c r="R5" s="272"/>
      <c r="S5" s="272"/>
      <c r="T5" s="278"/>
      <c r="V5" s="269" t="str">
        <f aca="false">$B5</f>
        <v>Group A</v>
      </c>
      <c r="W5" s="271"/>
      <c r="X5" s="271"/>
      <c r="Y5" s="272"/>
      <c r="Z5" s="275"/>
      <c r="AA5" s="276"/>
      <c r="AB5" s="273"/>
      <c r="AC5" s="277"/>
      <c r="AD5" s="277"/>
      <c r="AE5" s="272"/>
      <c r="AF5" s="272"/>
      <c r="AG5" s="278"/>
      <c r="AI5" s="269" t="str">
        <f aca="false">$B5</f>
        <v>Group A</v>
      </c>
      <c r="AJ5" s="271"/>
      <c r="AK5" s="271"/>
      <c r="AL5" s="272"/>
      <c r="AM5" s="275"/>
      <c r="AN5" s="276"/>
      <c r="AO5" s="273"/>
      <c r="AP5" s="277"/>
      <c r="AQ5" s="277"/>
      <c r="AR5" s="272"/>
      <c r="AS5" s="272"/>
      <c r="AT5" s="278"/>
      <c r="AV5" s="269" t="str">
        <f aca="false">$B5</f>
        <v>Group A</v>
      </c>
      <c r="AW5" s="271"/>
      <c r="AX5" s="271"/>
      <c r="AY5" s="272"/>
      <c r="AZ5" s="275"/>
      <c r="BA5" s="276"/>
      <c r="BB5" s="273"/>
      <c r="BC5" s="277"/>
      <c r="BD5" s="277"/>
      <c r="BE5" s="272"/>
      <c r="BF5" s="272"/>
      <c r="BG5" s="278"/>
      <c r="BI5" s="269" t="str">
        <f aca="false">$B5</f>
        <v>Group A</v>
      </c>
      <c r="BJ5" s="271"/>
      <c r="BK5" s="271"/>
      <c r="BL5" s="272"/>
      <c r="BM5" s="275"/>
      <c r="BN5" s="276"/>
      <c r="BO5" s="273"/>
      <c r="BP5" s="277"/>
      <c r="BQ5" s="277"/>
      <c r="BR5" s="272"/>
      <c r="BS5" s="272"/>
      <c r="BT5" s="278"/>
      <c r="BV5" s="269" t="str">
        <f aca="false">$B5</f>
        <v>Group A</v>
      </c>
      <c r="BW5" s="271"/>
      <c r="BX5" s="271"/>
      <c r="BY5" s="272"/>
      <c r="BZ5" s="275"/>
      <c r="CA5" s="276"/>
      <c r="CB5" s="273"/>
      <c r="CC5" s="277"/>
      <c r="CD5" s="277"/>
      <c r="CE5" s="272"/>
      <c r="CF5" s="272"/>
      <c r="CG5" s="278"/>
      <c r="CI5" s="269" t="str">
        <f aca="false">$B5</f>
        <v>Group A</v>
      </c>
      <c r="CJ5" s="271"/>
      <c r="CK5" s="271"/>
      <c r="CL5" s="272"/>
      <c r="CM5" s="275"/>
      <c r="CN5" s="276"/>
      <c r="CO5" s="273"/>
      <c r="CP5" s="277"/>
      <c r="CQ5" s="277"/>
      <c r="CR5" s="272"/>
      <c r="CS5" s="272"/>
      <c r="CT5" s="278"/>
      <c r="CV5" s="269" t="str">
        <f aca="false">$B5</f>
        <v>Group A</v>
      </c>
      <c r="CW5" s="271"/>
      <c r="CX5" s="271"/>
      <c r="CY5" s="272"/>
      <c r="CZ5" s="275"/>
      <c r="DA5" s="276"/>
      <c r="DB5" s="273"/>
      <c r="DC5" s="277"/>
      <c r="DD5" s="277"/>
      <c r="DE5" s="272"/>
      <c r="DF5" s="272"/>
      <c r="DG5" s="278"/>
      <c r="DI5" s="269" t="str">
        <f aca="false">$B5</f>
        <v>Group A</v>
      </c>
      <c r="DJ5" s="271"/>
      <c r="DK5" s="271"/>
      <c r="DL5" s="272"/>
      <c r="DM5" s="275"/>
      <c r="DN5" s="276"/>
      <c r="DO5" s="273"/>
      <c r="DP5" s="277"/>
      <c r="DQ5" s="277"/>
      <c r="DR5" s="272"/>
      <c r="DS5" s="272"/>
      <c r="DT5" s="278"/>
      <c r="DV5" s="269" t="str">
        <f aca="false">$B5</f>
        <v>Group A</v>
      </c>
      <c r="DW5" s="271"/>
      <c r="DX5" s="271"/>
      <c r="DY5" s="272"/>
      <c r="DZ5" s="275"/>
      <c r="EA5" s="276"/>
      <c r="EB5" s="273"/>
      <c r="EC5" s="277"/>
      <c r="ED5" s="277"/>
      <c r="EE5" s="272"/>
      <c r="EF5" s="272"/>
      <c r="EG5" s="278"/>
      <c r="EI5" s="269" t="str">
        <f aca="false">$B5</f>
        <v>Group A</v>
      </c>
      <c r="EJ5" s="271"/>
      <c r="EK5" s="271"/>
      <c r="EL5" s="272"/>
      <c r="EM5" s="275"/>
      <c r="EN5" s="276"/>
      <c r="EO5" s="273"/>
      <c r="EP5" s="277"/>
      <c r="EQ5" s="277"/>
      <c r="ER5" s="272"/>
      <c r="ES5" s="272"/>
      <c r="ET5" s="278"/>
      <c r="EV5" s="269" t="str">
        <f aca="false">$B5</f>
        <v>Group A</v>
      </c>
      <c r="EW5" s="271"/>
      <c r="EX5" s="271"/>
      <c r="EY5" s="272"/>
      <c r="EZ5" s="275"/>
      <c r="FA5" s="276"/>
      <c r="FB5" s="273"/>
      <c r="FC5" s="277"/>
      <c r="FD5" s="277"/>
      <c r="FE5" s="272"/>
      <c r="FF5" s="272"/>
      <c r="FG5" s="278"/>
      <c r="FI5" s="269" t="str">
        <f aca="false">$B5</f>
        <v>Group A</v>
      </c>
      <c r="FJ5" s="271"/>
      <c r="FK5" s="271"/>
      <c r="FL5" s="272"/>
      <c r="FM5" s="275"/>
      <c r="FN5" s="276"/>
      <c r="FO5" s="273"/>
      <c r="FP5" s="277"/>
      <c r="FQ5" s="277"/>
      <c r="FR5" s="272"/>
      <c r="FS5" s="272"/>
      <c r="FT5" s="278"/>
      <c r="FV5" s="269" t="str">
        <f aca="false">$B5</f>
        <v>Group A</v>
      </c>
      <c r="FW5" s="271"/>
      <c r="FX5" s="271"/>
      <c r="FY5" s="272"/>
      <c r="FZ5" s="275"/>
      <c r="GA5" s="276"/>
      <c r="GB5" s="273"/>
      <c r="GC5" s="277"/>
      <c r="GD5" s="277"/>
      <c r="GE5" s="272"/>
      <c r="GF5" s="272"/>
      <c r="GG5" s="278"/>
      <c r="GI5" s="269" t="str">
        <f aca="false">$B5</f>
        <v>Group A</v>
      </c>
      <c r="GJ5" s="271"/>
      <c r="GK5" s="271"/>
      <c r="GL5" s="272"/>
      <c r="GM5" s="275"/>
      <c r="GN5" s="276"/>
      <c r="GO5" s="273"/>
      <c r="GP5" s="277"/>
      <c r="GQ5" s="277"/>
      <c r="GR5" s="272"/>
      <c r="GS5" s="272"/>
      <c r="GT5" s="278"/>
      <c r="GV5" s="269" t="str">
        <f aca="false">$B5</f>
        <v>Group A</v>
      </c>
      <c r="GW5" s="271"/>
      <c r="GX5" s="271"/>
      <c r="GY5" s="272"/>
      <c r="GZ5" s="275"/>
      <c r="HA5" s="276"/>
      <c r="HB5" s="273"/>
      <c r="HC5" s="277"/>
      <c r="HD5" s="277"/>
      <c r="HE5" s="272"/>
      <c r="HF5" s="272"/>
      <c r="HG5" s="278"/>
      <c r="HI5" s="269" t="str">
        <f aca="false">$B5</f>
        <v>Group A</v>
      </c>
      <c r="HJ5" s="271"/>
      <c r="HK5" s="271"/>
      <c r="HL5" s="272"/>
      <c r="HM5" s="275"/>
      <c r="HN5" s="276"/>
      <c r="HO5" s="273"/>
      <c r="HP5" s="277"/>
      <c r="HQ5" s="277"/>
      <c r="HR5" s="272"/>
      <c r="HS5" s="272"/>
      <c r="HT5" s="278"/>
      <c r="HV5" s="269" t="str">
        <f aca="false">$B5</f>
        <v>Group A</v>
      </c>
      <c r="HW5" s="271"/>
      <c r="HX5" s="271"/>
      <c r="HY5" s="272"/>
      <c r="HZ5" s="275"/>
      <c r="IA5" s="276"/>
      <c r="IB5" s="273"/>
      <c r="IC5" s="277"/>
      <c r="ID5" s="277"/>
      <c r="IE5" s="272"/>
      <c r="IF5" s="272"/>
      <c r="IG5" s="278"/>
      <c r="II5" s="269" t="str">
        <f aca="false">$B5</f>
        <v>Group A</v>
      </c>
      <c r="IJ5" s="271"/>
      <c r="IK5" s="271"/>
      <c r="IL5" s="272"/>
      <c r="IM5" s="275"/>
      <c r="IN5" s="276"/>
      <c r="IO5" s="273"/>
      <c r="IP5" s="277"/>
      <c r="IQ5" s="277"/>
      <c r="IR5" s="272"/>
      <c r="IS5" s="272"/>
      <c r="IT5" s="278"/>
      <c r="IV5" s="269" t="str">
        <f aca="false">$B5</f>
        <v>Group A</v>
      </c>
      <c r="IW5" s="271"/>
      <c r="IX5" s="271"/>
      <c r="IY5" s="272"/>
      <c r="IZ5" s="275"/>
      <c r="JA5" s="276"/>
      <c r="JB5" s="273"/>
      <c r="JC5" s="277"/>
      <c r="JD5" s="277"/>
      <c r="JE5" s="272"/>
      <c r="JF5" s="272"/>
      <c r="JG5" s="278"/>
      <c r="JI5" s="269" t="str">
        <f aca="false">$B5</f>
        <v>Group A</v>
      </c>
      <c r="JJ5" s="271"/>
      <c r="JK5" s="271"/>
      <c r="JL5" s="272"/>
      <c r="JM5" s="275"/>
      <c r="JN5" s="276"/>
      <c r="JO5" s="273"/>
      <c r="JP5" s="277"/>
      <c r="JQ5" s="277"/>
      <c r="JR5" s="272"/>
      <c r="JS5" s="272"/>
      <c r="JT5" s="278"/>
      <c r="JV5" s="269" t="str">
        <f aca="false">$B5</f>
        <v>Group A</v>
      </c>
      <c r="JW5" s="271"/>
      <c r="JX5" s="271"/>
      <c r="JY5" s="272"/>
      <c r="JZ5" s="275"/>
      <c r="KA5" s="276"/>
      <c r="KB5" s="273"/>
      <c r="KC5" s="277"/>
      <c r="KD5" s="277"/>
      <c r="KE5" s="272"/>
      <c r="KF5" s="272"/>
      <c r="KG5" s="278"/>
      <c r="KI5" s="269" t="str">
        <f aca="false">$B5</f>
        <v>Group A</v>
      </c>
      <c r="KJ5" s="271"/>
      <c r="KK5" s="271"/>
      <c r="KL5" s="272"/>
      <c r="KM5" s="275"/>
      <c r="KN5" s="276"/>
      <c r="KO5" s="273"/>
      <c r="KP5" s="277"/>
      <c r="KQ5" s="277"/>
      <c r="KR5" s="272"/>
      <c r="KS5" s="272"/>
      <c r="KT5" s="278"/>
      <c r="KV5" s="269" t="str">
        <f aca="false">$B5</f>
        <v>Group A</v>
      </c>
      <c r="KW5" s="271"/>
      <c r="KX5" s="271"/>
      <c r="KY5" s="272"/>
      <c r="KZ5" s="275"/>
      <c r="LA5" s="276"/>
      <c r="LB5" s="273"/>
      <c r="LC5" s="277"/>
      <c r="LD5" s="277"/>
      <c r="LE5" s="272"/>
      <c r="LF5" s="272"/>
      <c r="LG5" s="278"/>
      <c r="LI5" s="269" t="str">
        <f aca="false">$B5</f>
        <v>Group A</v>
      </c>
      <c r="LJ5" s="271"/>
      <c r="LK5" s="271"/>
      <c r="LL5" s="272"/>
      <c r="LM5" s="275"/>
      <c r="LN5" s="276"/>
      <c r="LO5" s="273"/>
      <c r="LP5" s="277"/>
      <c r="LQ5" s="277"/>
      <c r="LR5" s="272"/>
      <c r="LS5" s="272"/>
      <c r="LT5" s="278"/>
      <c r="LV5" s="269" t="str">
        <f aca="false">$B5</f>
        <v>Group A</v>
      </c>
      <c r="LW5" s="271"/>
      <c r="LX5" s="271"/>
      <c r="LY5" s="272"/>
      <c r="LZ5" s="275"/>
      <c r="MA5" s="276"/>
      <c r="MB5" s="273"/>
      <c r="MC5" s="277"/>
      <c r="MD5" s="277"/>
      <c r="ME5" s="272"/>
      <c r="MF5" s="272"/>
      <c r="MG5" s="278"/>
    </row>
    <row r="6" customFormat="false" ht="15.75" hidden="false" customHeight="false" outlineLevel="0" collapsed="false">
      <c r="B6" s="279" t="n">
        <f aca="false">INDEX(Groups!$C$7:$C$65,MATCH(C6,Groups!$D$7:$D$65,0))</f>
        <v>15</v>
      </c>
      <c r="C6" s="280" t="str">
        <f aca="false">CalcA!$P$22</f>
        <v>Mexico</v>
      </c>
      <c r="D6" s="281" t="n">
        <f aca="false">INDEX(Groups!$C$7:$C$65,MATCH(E6,Groups!$D$7:$D$65,0))</f>
        <v>60</v>
      </c>
      <c r="E6" s="280" t="str">
        <f aca="false">CalcA!$Q$22</f>
        <v>South Africa</v>
      </c>
      <c r="F6" s="282" t="n">
        <f aca="false">CalcA!$R$22</f>
        <v>2</v>
      </c>
      <c r="G6" s="283" t="n">
        <f aca="false">CalcA!$S$22</f>
        <v>0</v>
      </c>
      <c r="I6" s="279" t="n">
        <f aca="false">$B6</f>
        <v>15</v>
      </c>
      <c r="J6" s="280" t="str">
        <f aca="false">$C6</f>
        <v>Mexico</v>
      </c>
      <c r="K6" s="281" t="n">
        <f aca="false">$D6</f>
        <v>60</v>
      </c>
      <c r="L6" s="280" t="str">
        <f aca="false">$E6</f>
        <v>South Africa</v>
      </c>
      <c r="M6" s="284"/>
      <c r="N6" s="284"/>
      <c r="O6" s="285"/>
      <c r="P6" s="281" t="str">
        <f aca="false">IF(($F6&lt;&gt;"")*($G6&lt;&gt;"")*(M6&lt;&gt;"")*(N6&lt;&gt;""),($F6&gt;$G6)*(M6&gt;N6)+($F6=$G6)*(M6=N6)+($F6&lt;$G6)*(M6&lt;N6),"")</f>
        <v/>
      </c>
      <c r="Q6" s="281" t="str">
        <f aca="false">IF((P6&lt;&gt;""),IF(OR($F6&lt;&gt;$G6,PrSettings!$M$4="●"),(($F6-$G6)=(M6-N6))*1,0),"")</f>
        <v/>
      </c>
      <c r="R6" s="281" t="str">
        <f aca="false">IF((P6&lt;&gt;""),($F6=M6)*($G6=N6),"")</f>
        <v/>
      </c>
      <c r="S6" s="281" t="str">
        <f aca="false">IF(P6&lt;&gt;"",IF(ABS($F6-$G6)&gt;=PrSettings!$M$7,(ABS($F6-$G6-M6+N6)&lt;=1)*1,IF(AND(P6,$F6=$G6,$F6&gt;=PrSettings!$M$6),(ABS(M6-$F6)&lt;=1)*1,IF(AND(P6,$F6+$G6&gt;=PrSettings!$M$8),(ABS(M6-$F6)+ABS(N6-$G6)&lt;=1)*1,""))),"")</f>
        <v/>
      </c>
      <c r="T6" s="286"/>
      <c r="V6" s="279" t="n">
        <f aca="false">$B6</f>
        <v>15</v>
      </c>
      <c r="W6" s="280" t="str">
        <f aca="false">$C6</f>
        <v>Mexico</v>
      </c>
      <c r="X6" s="281" t="n">
        <f aca="false">$D6</f>
        <v>60</v>
      </c>
      <c r="Y6" s="280" t="str">
        <f aca="false">$E6</f>
        <v>South Africa</v>
      </c>
      <c r="Z6" s="284"/>
      <c r="AA6" s="284"/>
      <c r="AB6" s="285"/>
      <c r="AC6" s="281" t="str">
        <f aca="false">IF(($F6&lt;&gt;"")*($G6&lt;&gt;"")*(Z6&lt;&gt;"")*(AA6&lt;&gt;""),($F6&gt;$G6)*(Z6&gt;AA6)+($F6=$G6)*(Z6=AA6)+($F6&lt;$G6)*(Z6&lt;AA6),"")</f>
        <v/>
      </c>
      <c r="AD6" s="281" t="str">
        <f aca="false">IF((AC6&lt;&gt;""),IF(OR($F6&lt;&gt;$G6,PrSettings!$M$4="●"),(($F6-$G6)=(Z6-AA6))*1,0),"")</f>
        <v/>
      </c>
      <c r="AE6" s="281" t="str">
        <f aca="false">IF((AC6&lt;&gt;""),($F6=Z6)*($G6=AA6),"")</f>
        <v/>
      </c>
      <c r="AF6" s="281" t="str">
        <f aca="false">IF(AC6&lt;&gt;"",IF(ABS($F6-$G6)&gt;=PrSettings!$M$7,(ABS($F6-$G6-Z6+AA6)&lt;=1)*1,IF(AND(AC6,$F6=$G6,$F6&gt;=PrSettings!$M$6),(ABS(Z6-$F6)&lt;=1)*1,IF(AND(AC6,$F6+$G6&gt;=PrSettings!$M$8),(ABS(Z6-$F6)+ABS(AA6-$G6)&lt;=1)*1,""))),"")</f>
        <v/>
      </c>
      <c r="AG6" s="286"/>
      <c r="AI6" s="279" t="n">
        <f aca="false">$B6</f>
        <v>15</v>
      </c>
      <c r="AJ6" s="280" t="str">
        <f aca="false">$C6</f>
        <v>Mexico</v>
      </c>
      <c r="AK6" s="281" t="n">
        <f aca="false">$D6</f>
        <v>60</v>
      </c>
      <c r="AL6" s="280" t="str">
        <f aca="false">$E6</f>
        <v>South Africa</v>
      </c>
      <c r="AM6" s="284"/>
      <c r="AN6" s="284"/>
      <c r="AO6" s="285"/>
      <c r="AP6" s="281" t="str">
        <f aca="false">IF(($F6&lt;&gt;"")*($G6&lt;&gt;"")*(AM6&lt;&gt;"")*(AN6&lt;&gt;""),($F6&gt;$G6)*(AM6&gt;AN6)+($F6=$G6)*(AM6=AN6)+($F6&lt;$G6)*(AM6&lt;AN6),"")</f>
        <v/>
      </c>
      <c r="AQ6" s="281" t="str">
        <f aca="false">IF((AP6&lt;&gt;""),IF(OR($F6&lt;&gt;$G6,PrSettings!$M$4="●"),(($F6-$G6)=(AM6-AN6))*1,0),"")</f>
        <v/>
      </c>
      <c r="AR6" s="281" t="str">
        <f aca="false">IF((AP6&lt;&gt;""),($F6=AM6)*($G6=AN6),"")</f>
        <v/>
      </c>
      <c r="AS6" s="281" t="str">
        <f aca="false">IF(AP6&lt;&gt;"",IF(ABS($F6-$G6)&gt;=PrSettings!$M$7,(ABS($F6-$G6-AM6+AN6)&lt;=1)*1,IF(AND(AP6,$F6=$G6,$F6&gt;=PrSettings!$M$6),(ABS(AM6-$F6)&lt;=1)*1,IF(AND(AP6,$F6+$G6&gt;=PrSettings!$M$8),(ABS(AM6-$F6)+ABS(AN6-$G6)&lt;=1)*1,""))),"")</f>
        <v/>
      </c>
      <c r="AT6" s="286"/>
      <c r="AV6" s="279" t="n">
        <f aca="false">$B6</f>
        <v>15</v>
      </c>
      <c r="AW6" s="280" t="str">
        <f aca="false">$C6</f>
        <v>Mexico</v>
      </c>
      <c r="AX6" s="281" t="n">
        <f aca="false">$D6</f>
        <v>60</v>
      </c>
      <c r="AY6" s="280" t="str">
        <f aca="false">$E6</f>
        <v>South Africa</v>
      </c>
      <c r="AZ6" s="284"/>
      <c r="BA6" s="284"/>
      <c r="BB6" s="285"/>
      <c r="BC6" s="281" t="str">
        <f aca="false">IF(($F6&lt;&gt;"")*($G6&lt;&gt;"")*(AZ6&lt;&gt;"")*(BA6&lt;&gt;""),($F6&gt;$G6)*(AZ6&gt;BA6)+($F6=$G6)*(AZ6=BA6)+($F6&lt;$G6)*(AZ6&lt;BA6),"")</f>
        <v/>
      </c>
      <c r="BD6" s="281" t="str">
        <f aca="false">IF((BC6&lt;&gt;""),IF(OR($F6&lt;&gt;$G6,PrSettings!$M$4="●"),(($F6-$G6)=(AZ6-BA6))*1,0),"")</f>
        <v/>
      </c>
      <c r="BE6" s="281" t="str">
        <f aca="false">IF((BC6&lt;&gt;""),($F6=AZ6)*($G6=BA6),"")</f>
        <v/>
      </c>
      <c r="BF6" s="281" t="str">
        <f aca="false">IF(BC6&lt;&gt;"",IF(ABS($F6-$G6)&gt;=PrSettings!$M$7,(ABS($F6-$G6-AZ6+BA6)&lt;=1)*1,IF(AND(BC6,$F6=$G6,$F6&gt;=PrSettings!$M$6),(ABS(AZ6-$F6)&lt;=1)*1,IF(AND(BC6,$F6+$G6&gt;=PrSettings!$M$8),(ABS(AZ6-$F6)+ABS(BA6-$G6)&lt;=1)*1,""))),"")</f>
        <v/>
      </c>
      <c r="BG6" s="286"/>
      <c r="BI6" s="279" t="n">
        <f aca="false">$B6</f>
        <v>15</v>
      </c>
      <c r="BJ6" s="280" t="str">
        <f aca="false">$C6</f>
        <v>Mexico</v>
      </c>
      <c r="BK6" s="281" t="n">
        <f aca="false">$D6</f>
        <v>60</v>
      </c>
      <c r="BL6" s="280" t="str">
        <f aca="false">$E6</f>
        <v>South Africa</v>
      </c>
      <c r="BM6" s="284"/>
      <c r="BN6" s="284"/>
      <c r="BO6" s="285"/>
      <c r="BP6" s="281" t="str">
        <f aca="false">IF(($F6&lt;&gt;"")*($G6&lt;&gt;"")*(BM6&lt;&gt;"")*(BN6&lt;&gt;""),($F6&gt;$G6)*(BM6&gt;BN6)+($F6=$G6)*(BM6=BN6)+($F6&lt;$G6)*(BM6&lt;BN6),"")</f>
        <v/>
      </c>
      <c r="BQ6" s="281" t="str">
        <f aca="false">IF((BP6&lt;&gt;""),IF(OR($F6&lt;&gt;$G6,PrSettings!$M$4="●"),(($F6-$G6)=(BM6-BN6))*1,0),"")</f>
        <v/>
      </c>
      <c r="BR6" s="281" t="str">
        <f aca="false">IF((BP6&lt;&gt;""),($F6=BM6)*($G6=BN6),"")</f>
        <v/>
      </c>
      <c r="BS6" s="281" t="str">
        <f aca="false">IF(BP6&lt;&gt;"",IF(ABS($F6-$G6)&gt;=PrSettings!$M$7,(ABS($F6-$G6-BM6+BN6)&lt;=1)*1,IF(AND(BP6,$F6=$G6,$F6&gt;=PrSettings!$M$6),(ABS(BM6-$F6)&lt;=1)*1,IF(AND(BP6,$F6+$G6&gt;=PrSettings!$M$8),(ABS(BM6-$F6)+ABS(BN6-$G6)&lt;=1)*1,""))),"")</f>
        <v/>
      </c>
      <c r="BT6" s="286"/>
      <c r="BV6" s="279" t="n">
        <f aca="false">$B6</f>
        <v>15</v>
      </c>
      <c r="BW6" s="280" t="str">
        <f aca="false">$C6</f>
        <v>Mexico</v>
      </c>
      <c r="BX6" s="281" t="n">
        <f aca="false">$D6</f>
        <v>60</v>
      </c>
      <c r="BY6" s="280" t="str">
        <f aca="false">$E6</f>
        <v>South Africa</v>
      </c>
      <c r="BZ6" s="284"/>
      <c r="CA6" s="284"/>
      <c r="CB6" s="285"/>
      <c r="CC6" s="281" t="str">
        <f aca="false">IF(($F6&lt;&gt;"")*($G6&lt;&gt;"")*(BZ6&lt;&gt;"")*(CA6&lt;&gt;""),($F6&gt;$G6)*(BZ6&gt;CA6)+($F6=$G6)*(BZ6=CA6)+($F6&lt;$G6)*(BZ6&lt;CA6),"")</f>
        <v/>
      </c>
      <c r="CD6" s="281" t="str">
        <f aca="false">IF((CC6&lt;&gt;""),IF(OR($F6&lt;&gt;$G6,PrSettings!$M$4="●"),(($F6-$G6)=(BZ6-CA6))*1,0),"")</f>
        <v/>
      </c>
      <c r="CE6" s="281" t="str">
        <f aca="false">IF((CC6&lt;&gt;""),($F6=BZ6)*($G6=CA6),"")</f>
        <v/>
      </c>
      <c r="CF6" s="281" t="str">
        <f aca="false">IF(CC6&lt;&gt;"",IF(ABS($F6-$G6)&gt;=PrSettings!$M$7,(ABS($F6-$G6-BZ6+CA6)&lt;=1)*1,IF(AND(CC6,$F6=$G6,$F6&gt;=PrSettings!$M$6),(ABS(BZ6-$F6)&lt;=1)*1,IF(AND(CC6,$F6+$G6&gt;=PrSettings!$M$8),(ABS(BZ6-$F6)+ABS(CA6-$G6)&lt;=1)*1,""))),"")</f>
        <v/>
      </c>
      <c r="CG6" s="286"/>
      <c r="CI6" s="279" t="n">
        <f aca="false">$B6</f>
        <v>15</v>
      </c>
      <c r="CJ6" s="280" t="str">
        <f aca="false">$C6</f>
        <v>Mexico</v>
      </c>
      <c r="CK6" s="281" t="n">
        <f aca="false">$D6</f>
        <v>60</v>
      </c>
      <c r="CL6" s="280" t="str">
        <f aca="false">$E6</f>
        <v>South Africa</v>
      </c>
      <c r="CM6" s="284"/>
      <c r="CN6" s="284"/>
      <c r="CO6" s="285"/>
      <c r="CP6" s="281" t="str">
        <f aca="false">IF(($F6&lt;&gt;"")*($G6&lt;&gt;"")*(CM6&lt;&gt;"")*(CN6&lt;&gt;""),($F6&gt;$G6)*(CM6&gt;CN6)+($F6=$G6)*(CM6=CN6)+($F6&lt;$G6)*(CM6&lt;CN6),"")</f>
        <v/>
      </c>
      <c r="CQ6" s="281" t="str">
        <f aca="false">IF((CP6&lt;&gt;""),IF(OR($F6&lt;&gt;$G6,PrSettings!$M$4="●"),(($F6-$G6)=(CM6-CN6))*1,0),"")</f>
        <v/>
      </c>
      <c r="CR6" s="281" t="str">
        <f aca="false">IF((CP6&lt;&gt;""),($F6=CM6)*($G6=CN6),"")</f>
        <v/>
      </c>
      <c r="CS6" s="281" t="str">
        <f aca="false">IF(CP6&lt;&gt;"",IF(ABS($F6-$G6)&gt;=PrSettings!$M$7,(ABS($F6-$G6-CM6+CN6)&lt;=1)*1,IF(AND(CP6,$F6=$G6,$F6&gt;=PrSettings!$M$6),(ABS(CM6-$F6)&lt;=1)*1,IF(AND(CP6,$F6+$G6&gt;=PrSettings!$M$8),(ABS(CM6-$F6)+ABS(CN6-$G6)&lt;=1)*1,""))),"")</f>
        <v/>
      </c>
      <c r="CT6" s="286"/>
      <c r="CV6" s="279" t="n">
        <f aca="false">$B6</f>
        <v>15</v>
      </c>
      <c r="CW6" s="280" t="str">
        <f aca="false">$C6</f>
        <v>Mexico</v>
      </c>
      <c r="CX6" s="281" t="n">
        <f aca="false">$D6</f>
        <v>60</v>
      </c>
      <c r="CY6" s="280" t="str">
        <f aca="false">$E6</f>
        <v>South Africa</v>
      </c>
      <c r="CZ6" s="284"/>
      <c r="DA6" s="284"/>
      <c r="DB6" s="285"/>
      <c r="DC6" s="281" t="str">
        <f aca="false">IF(($F6&lt;&gt;"")*($G6&lt;&gt;"")*(CZ6&lt;&gt;"")*(DA6&lt;&gt;""),($F6&gt;$G6)*(CZ6&gt;DA6)+($F6=$G6)*(CZ6=DA6)+($F6&lt;$G6)*(CZ6&lt;DA6),"")</f>
        <v/>
      </c>
      <c r="DD6" s="281" t="str">
        <f aca="false">IF((DC6&lt;&gt;""),IF(OR($F6&lt;&gt;$G6,PrSettings!$M$4="●"),(($F6-$G6)=(CZ6-DA6))*1,0),"")</f>
        <v/>
      </c>
      <c r="DE6" s="281" t="str">
        <f aca="false">IF((DC6&lt;&gt;""),($F6=CZ6)*($G6=DA6),"")</f>
        <v/>
      </c>
      <c r="DF6" s="281" t="str">
        <f aca="false">IF(DC6&lt;&gt;"",IF(ABS($F6-$G6)&gt;=PrSettings!$M$7,(ABS($F6-$G6-CZ6+DA6)&lt;=1)*1,IF(AND(DC6,$F6=$G6,$F6&gt;=PrSettings!$M$6),(ABS(CZ6-$F6)&lt;=1)*1,IF(AND(DC6,$F6+$G6&gt;=PrSettings!$M$8),(ABS(CZ6-$F6)+ABS(DA6-$G6)&lt;=1)*1,""))),"")</f>
        <v/>
      </c>
      <c r="DG6" s="286"/>
      <c r="DI6" s="279" t="n">
        <f aca="false">$B6</f>
        <v>15</v>
      </c>
      <c r="DJ6" s="280" t="str">
        <f aca="false">$C6</f>
        <v>Mexico</v>
      </c>
      <c r="DK6" s="281" t="n">
        <f aca="false">$D6</f>
        <v>60</v>
      </c>
      <c r="DL6" s="280" t="str">
        <f aca="false">$E6</f>
        <v>South Africa</v>
      </c>
      <c r="DM6" s="284"/>
      <c r="DN6" s="284"/>
      <c r="DO6" s="285"/>
      <c r="DP6" s="281" t="str">
        <f aca="false">IF(($F6&lt;&gt;"")*($G6&lt;&gt;"")*(DM6&lt;&gt;"")*(DN6&lt;&gt;""),($F6&gt;$G6)*(DM6&gt;DN6)+($F6=$G6)*(DM6=DN6)+($F6&lt;$G6)*(DM6&lt;DN6),"")</f>
        <v/>
      </c>
      <c r="DQ6" s="281" t="str">
        <f aca="false">IF((DP6&lt;&gt;""),IF(OR($F6&lt;&gt;$G6,PrSettings!$M$4="●"),(($F6-$G6)=(DM6-DN6))*1,0),"")</f>
        <v/>
      </c>
      <c r="DR6" s="281" t="str">
        <f aca="false">IF((DP6&lt;&gt;""),($F6=DM6)*($G6=DN6),"")</f>
        <v/>
      </c>
      <c r="DS6" s="281" t="str">
        <f aca="false">IF(DP6&lt;&gt;"",IF(ABS($F6-$G6)&gt;=PrSettings!$M$7,(ABS($F6-$G6-DM6+DN6)&lt;=1)*1,IF(AND(DP6,$F6=$G6,$F6&gt;=PrSettings!$M$6),(ABS(DM6-$F6)&lt;=1)*1,IF(AND(DP6,$F6+$G6&gt;=PrSettings!$M$8),(ABS(DM6-$F6)+ABS(DN6-$G6)&lt;=1)*1,""))),"")</f>
        <v/>
      </c>
      <c r="DT6" s="286"/>
      <c r="DV6" s="279" t="n">
        <f aca="false">$B6</f>
        <v>15</v>
      </c>
      <c r="DW6" s="280" t="str">
        <f aca="false">$C6</f>
        <v>Mexico</v>
      </c>
      <c r="DX6" s="281" t="n">
        <f aca="false">$D6</f>
        <v>60</v>
      </c>
      <c r="DY6" s="280" t="str">
        <f aca="false">$E6</f>
        <v>South Africa</v>
      </c>
      <c r="DZ6" s="284"/>
      <c r="EA6" s="284"/>
      <c r="EB6" s="285"/>
      <c r="EC6" s="281" t="str">
        <f aca="false">IF(($F6&lt;&gt;"")*($G6&lt;&gt;"")*(DZ6&lt;&gt;"")*(EA6&lt;&gt;""),($F6&gt;$G6)*(DZ6&gt;EA6)+($F6=$G6)*(DZ6=EA6)+($F6&lt;$G6)*(DZ6&lt;EA6),"")</f>
        <v/>
      </c>
      <c r="ED6" s="281" t="str">
        <f aca="false">IF((EC6&lt;&gt;""),IF(OR($F6&lt;&gt;$G6,PrSettings!$M$4="●"),(($F6-$G6)=(DZ6-EA6))*1,0),"")</f>
        <v/>
      </c>
      <c r="EE6" s="281" t="str">
        <f aca="false">IF((EC6&lt;&gt;""),($F6=DZ6)*($G6=EA6),"")</f>
        <v/>
      </c>
      <c r="EF6" s="281" t="str">
        <f aca="false">IF(EC6&lt;&gt;"",IF(ABS($F6-$G6)&gt;=PrSettings!$M$7,(ABS($F6-$G6-DZ6+EA6)&lt;=1)*1,IF(AND(EC6,$F6=$G6,$F6&gt;=PrSettings!$M$6),(ABS(DZ6-$F6)&lt;=1)*1,IF(AND(EC6,$F6+$G6&gt;=PrSettings!$M$8),(ABS(DZ6-$F6)+ABS(EA6-$G6)&lt;=1)*1,""))),"")</f>
        <v/>
      </c>
      <c r="EG6" s="286"/>
      <c r="EI6" s="279" t="n">
        <f aca="false">$B6</f>
        <v>15</v>
      </c>
      <c r="EJ6" s="280" t="str">
        <f aca="false">$C6</f>
        <v>Mexico</v>
      </c>
      <c r="EK6" s="281" t="n">
        <f aca="false">$D6</f>
        <v>60</v>
      </c>
      <c r="EL6" s="280" t="str">
        <f aca="false">$E6</f>
        <v>South Africa</v>
      </c>
      <c r="EM6" s="284"/>
      <c r="EN6" s="284"/>
      <c r="EO6" s="285"/>
      <c r="EP6" s="281" t="str">
        <f aca="false">IF(($F6&lt;&gt;"")*($G6&lt;&gt;"")*(EM6&lt;&gt;"")*(EN6&lt;&gt;""),($F6&gt;$G6)*(EM6&gt;EN6)+($F6=$G6)*(EM6=EN6)+($F6&lt;$G6)*(EM6&lt;EN6),"")</f>
        <v/>
      </c>
      <c r="EQ6" s="281" t="str">
        <f aca="false">IF((EP6&lt;&gt;""),IF(OR($F6&lt;&gt;$G6,PrSettings!$M$4="●"),(($F6-$G6)=(EM6-EN6))*1,0),"")</f>
        <v/>
      </c>
      <c r="ER6" s="281" t="str">
        <f aca="false">IF((EP6&lt;&gt;""),($F6=EM6)*($G6=EN6),"")</f>
        <v/>
      </c>
      <c r="ES6" s="281" t="str">
        <f aca="false">IF(EP6&lt;&gt;"",IF(ABS($F6-$G6)&gt;=PrSettings!$M$7,(ABS($F6-$G6-EM6+EN6)&lt;=1)*1,IF(AND(EP6,$F6=$G6,$F6&gt;=PrSettings!$M$6),(ABS(EM6-$F6)&lt;=1)*1,IF(AND(EP6,$F6+$G6&gt;=PrSettings!$M$8),(ABS(EM6-$F6)+ABS(EN6-$G6)&lt;=1)*1,""))),"")</f>
        <v/>
      </c>
      <c r="ET6" s="286"/>
      <c r="EV6" s="279" t="n">
        <f aca="false">$B6</f>
        <v>15</v>
      </c>
      <c r="EW6" s="280" t="str">
        <f aca="false">$C6</f>
        <v>Mexico</v>
      </c>
      <c r="EX6" s="281" t="n">
        <f aca="false">$D6</f>
        <v>60</v>
      </c>
      <c r="EY6" s="280" t="str">
        <f aca="false">$E6</f>
        <v>South Africa</v>
      </c>
      <c r="EZ6" s="284"/>
      <c r="FA6" s="284"/>
      <c r="FB6" s="285"/>
      <c r="FC6" s="281" t="str">
        <f aca="false">IF(($F6&lt;&gt;"")*($G6&lt;&gt;"")*(EZ6&lt;&gt;"")*(FA6&lt;&gt;""),($F6&gt;$G6)*(EZ6&gt;FA6)+($F6=$G6)*(EZ6=FA6)+($F6&lt;$G6)*(EZ6&lt;FA6),"")</f>
        <v/>
      </c>
      <c r="FD6" s="281" t="str">
        <f aca="false">IF((FC6&lt;&gt;""),IF(OR($F6&lt;&gt;$G6,PrSettings!$M$4="●"),(($F6-$G6)=(EZ6-FA6))*1,0),"")</f>
        <v/>
      </c>
      <c r="FE6" s="281" t="str">
        <f aca="false">IF((FC6&lt;&gt;""),($F6=EZ6)*($G6=FA6),"")</f>
        <v/>
      </c>
      <c r="FF6" s="281" t="str">
        <f aca="false">IF(FC6&lt;&gt;"",IF(ABS($F6-$G6)&gt;=PrSettings!$M$7,(ABS($F6-$G6-EZ6+FA6)&lt;=1)*1,IF(AND(FC6,$F6=$G6,$F6&gt;=PrSettings!$M$6),(ABS(EZ6-$F6)&lt;=1)*1,IF(AND(FC6,$F6+$G6&gt;=PrSettings!$M$8),(ABS(EZ6-$F6)+ABS(FA6-$G6)&lt;=1)*1,""))),"")</f>
        <v/>
      </c>
      <c r="FG6" s="286"/>
      <c r="FI6" s="279" t="n">
        <f aca="false">$B6</f>
        <v>15</v>
      </c>
      <c r="FJ6" s="280" t="str">
        <f aca="false">$C6</f>
        <v>Mexico</v>
      </c>
      <c r="FK6" s="281" t="n">
        <f aca="false">$D6</f>
        <v>60</v>
      </c>
      <c r="FL6" s="280" t="str">
        <f aca="false">$E6</f>
        <v>South Africa</v>
      </c>
      <c r="FM6" s="284"/>
      <c r="FN6" s="284"/>
      <c r="FO6" s="285"/>
      <c r="FP6" s="281" t="str">
        <f aca="false">IF(($F6&lt;&gt;"")*($G6&lt;&gt;"")*(FM6&lt;&gt;"")*(FN6&lt;&gt;""),($F6&gt;$G6)*(FM6&gt;FN6)+($F6=$G6)*(FM6=FN6)+($F6&lt;$G6)*(FM6&lt;FN6),"")</f>
        <v/>
      </c>
      <c r="FQ6" s="281" t="str">
        <f aca="false">IF((FP6&lt;&gt;""),IF(OR($F6&lt;&gt;$G6,PrSettings!$M$4="●"),(($F6-$G6)=(FM6-FN6))*1,0),"")</f>
        <v/>
      </c>
      <c r="FR6" s="281" t="str">
        <f aca="false">IF((FP6&lt;&gt;""),($F6=FM6)*($G6=FN6),"")</f>
        <v/>
      </c>
      <c r="FS6" s="281" t="str">
        <f aca="false">IF(FP6&lt;&gt;"",IF(ABS($F6-$G6)&gt;=PrSettings!$M$7,(ABS($F6-$G6-FM6+FN6)&lt;=1)*1,IF(AND(FP6,$F6=$G6,$F6&gt;=PrSettings!$M$6),(ABS(FM6-$F6)&lt;=1)*1,IF(AND(FP6,$F6+$G6&gt;=PrSettings!$M$8),(ABS(FM6-$F6)+ABS(FN6-$G6)&lt;=1)*1,""))),"")</f>
        <v/>
      </c>
      <c r="FT6" s="286"/>
      <c r="FV6" s="279" t="n">
        <f aca="false">$B6</f>
        <v>15</v>
      </c>
      <c r="FW6" s="280" t="str">
        <f aca="false">$C6</f>
        <v>Mexico</v>
      </c>
      <c r="FX6" s="281" t="n">
        <f aca="false">$D6</f>
        <v>60</v>
      </c>
      <c r="FY6" s="280" t="str">
        <f aca="false">$E6</f>
        <v>South Africa</v>
      </c>
      <c r="FZ6" s="284"/>
      <c r="GA6" s="284"/>
      <c r="GB6" s="285"/>
      <c r="GC6" s="281" t="str">
        <f aca="false">IF(($F6&lt;&gt;"")*($G6&lt;&gt;"")*(FZ6&lt;&gt;"")*(GA6&lt;&gt;""),($F6&gt;$G6)*(FZ6&gt;GA6)+($F6=$G6)*(FZ6=GA6)+($F6&lt;$G6)*(FZ6&lt;GA6),"")</f>
        <v/>
      </c>
      <c r="GD6" s="281" t="str">
        <f aca="false">IF((GC6&lt;&gt;""),IF(OR($F6&lt;&gt;$G6,PrSettings!$M$4="●"),(($F6-$G6)=(FZ6-GA6))*1,0),"")</f>
        <v/>
      </c>
      <c r="GE6" s="281" t="str">
        <f aca="false">IF((GC6&lt;&gt;""),($F6=FZ6)*($G6=GA6),"")</f>
        <v/>
      </c>
      <c r="GF6" s="281" t="str">
        <f aca="false">IF(GC6&lt;&gt;"",IF(ABS($F6-$G6)&gt;=PrSettings!$M$7,(ABS($F6-$G6-FZ6+GA6)&lt;=1)*1,IF(AND(GC6,$F6=$G6,$F6&gt;=PrSettings!$M$6),(ABS(FZ6-$F6)&lt;=1)*1,IF(AND(GC6,$F6+$G6&gt;=PrSettings!$M$8),(ABS(FZ6-$F6)+ABS(GA6-$G6)&lt;=1)*1,""))),"")</f>
        <v/>
      </c>
      <c r="GG6" s="286"/>
      <c r="GI6" s="279" t="n">
        <f aca="false">$B6</f>
        <v>15</v>
      </c>
      <c r="GJ6" s="280" t="str">
        <f aca="false">$C6</f>
        <v>Mexico</v>
      </c>
      <c r="GK6" s="281" t="n">
        <f aca="false">$D6</f>
        <v>60</v>
      </c>
      <c r="GL6" s="280" t="str">
        <f aca="false">$E6</f>
        <v>South Africa</v>
      </c>
      <c r="GM6" s="284"/>
      <c r="GN6" s="284"/>
      <c r="GO6" s="285"/>
      <c r="GP6" s="281" t="str">
        <f aca="false">IF(($F6&lt;&gt;"")*($G6&lt;&gt;"")*(GM6&lt;&gt;"")*(GN6&lt;&gt;""),($F6&gt;$G6)*(GM6&gt;GN6)+($F6=$G6)*(GM6=GN6)+($F6&lt;$G6)*(GM6&lt;GN6),"")</f>
        <v/>
      </c>
      <c r="GQ6" s="281" t="str">
        <f aca="false">IF((GP6&lt;&gt;""),IF(OR($F6&lt;&gt;$G6,PrSettings!$M$4="●"),(($F6-$G6)=(GM6-GN6))*1,0),"")</f>
        <v/>
      </c>
      <c r="GR6" s="281" t="str">
        <f aca="false">IF((GP6&lt;&gt;""),($F6=GM6)*($G6=GN6),"")</f>
        <v/>
      </c>
      <c r="GS6" s="281" t="str">
        <f aca="false">IF(GP6&lt;&gt;"",IF(ABS($F6-$G6)&gt;=PrSettings!$M$7,(ABS($F6-$G6-GM6+GN6)&lt;=1)*1,IF(AND(GP6,$F6=$G6,$F6&gt;=PrSettings!$M$6),(ABS(GM6-$F6)&lt;=1)*1,IF(AND(GP6,$F6+$G6&gt;=PrSettings!$M$8),(ABS(GM6-$F6)+ABS(GN6-$G6)&lt;=1)*1,""))),"")</f>
        <v/>
      </c>
      <c r="GT6" s="286"/>
      <c r="GV6" s="279" t="n">
        <f aca="false">$B6</f>
        <v>15</v>
      </c>
      <c r="GW6" s="280" t="str">
        <f aca="false">$C6</f>
        <v>Mexico</v>
      </c>
      <c r="GX6" s="281" t="n">
        <f aca="false">$D6</f>
        <v>60</v>
      </c>
      <c r="GY6" s="280" t="str">
        <f aca="false">$E6</f>
        <v>South Africa</v>
      </c>
      <c r="GZ6" s="284"/>
      <c r="HA6" s="284"/>
      <c r="HB6" s="285"/>
      <c r="HC6" s="281" t="str">
        <f aca="false">IF(($F6&lt;&gt;"")*($G6&lt;&gt;"")*(GZ6&lt;&gt;"")*(HA6&lt;&gt;""),($F6&gt;$G6)*(GZ6&gt;HA6)+($F6=$G6)*(GZ6=HA6)+($F6&lt;$G6)*(GZ6&lt;HA6),"")</f>
        <v/>
      </c>
      <c r="HD6" s="281" t="str">
        <f aca="false">IF((HC6&lt;&gt;""),IF(OR($F6&lt;&gt;$G6,PrSettings!$M$4="●"),(($F6-$G6)=(GZ6-HA6))*1,0),"")</f>
        <v/>
      </c>
      <c r="HE6" s="281" t="str">
        <f aca="false">IF((HC6&lt;&gt;""),($F6=GZ6)*($G6=HA6),"")</f>
        <v/>
      </c>
      <c r="HF6" s="281" t="str">
        <f aca="false">IF(HC6&lt;&gt;"",IF(ABS($F6-$G6)&gt;=PrSettings!$M$7,(ABS($F6-$G6-GZ6+HA6)&lt;=1)*1,IF(AND(HC6,$F6=$G6,$F6&gt;=PrSettings!$M$6),(ABS(GZ6-$F6)&lt;=1)*1,IF(AND(HC6,$F6+$G6&gt;=PrSettings!$M$8),(ABS(GZ6-$F6)+ABS(HA6-$G6)&lt;=1)*1,""))),"")</f>
        <v/>
      </c>
      <c r="HG6" s="286"/>
      <c r="HI6" s="279" t="n">
        <f aca="false">$B6</f>
        <v>15</v>
      </c>
      <c r="HJ6" s="280" t="str">
        <f aca="false">$C6</f>
        <v>Mexico</v>
      </c>
      <c r="HK6" s="281" t="n">
        <f aca="false">$D6</f>
        <v>60</v>
      </c>
      <c r="HL6" s="280" t="str">
        <f aca="false">$E6</f>
        <v>South Africa</v>
      </c>
      <c r="HM6" s="284"/>
      <c r="HN6" s="284"/>
      <c r="HO6" s="285"/>
      <c r="HP6" s="281" t="str">
        <f aca="false">IF(($F6&lt;&gt;"")*($G6&lt;&gt;"")*(HM6&lt;&gt;"")*(HN6&lt;&gt;""),($F6&gt;$G6)*(HM6&gt;HN6)+($F6=$G6)*(HM6=HN6)+($F6&lt;$G6)*(HM6&lt;HN6),"")</f>
        <v/>
      </c>
      <c r="HQ6" s="281" t="str">
        <f aca="false">IF((HP6&lt;&gt;""),IF(OR($F6&lt;&gt;$G6,PrSettings!$M$4="●"),(($F6-$G6)=(HM6-HN6))*1,0),"")</f>
        <v/>
      </c>
      <c r="HR6" s="281" t="str">
        <f aca="false">IF((HP6&lt;&gt;""),($F6=HM6)*($G6=HN6),"")</f>
        <v/>
      </c>
      <c r="HS6" s="281" t="str">
        <f aca="false">IF(HP6&lt;&gt;"",IF(ABS($F6-$G6)&gt;=PrSettings!$M$7,(ABS($F6-$G6-HM6+HN6)&lt;=1)*1,IF(AND(HP6,$F6=$G6,$F6&gt;=PrSettings!$M$6),(ABS(HM6-$F6)&lt;=1)*1,IF(AND(HP6,$F6+$G6&gt;=PrSettings!$M$8),(ABS(HM6-$F6)+ABS(HN6-$G6)&lt;=1)*1,""))),"")</f>
        <v/>
      </c>
      <c r="HT6" s="286"/>
      <c r="HV6" s="279" t="n">
        <f aca="false">$B6</f>
        <v>15</v>
      </c>
      <c r="HW6" s="280" t="str">
        <f aca="false">$C6</f>
        <v>Mexico</v>
      </c>
      <c r="HX6" s="281" t="n">
        <f aca="false">$D6</f>
        <v>60</v>
      </c>
      <c r="HY6" s="280" t="str">
        <f aca="false">$E6</f>
        <v>South Africa</v>
      </c>
      <c r="HZ6" s="284"/>
      <c r="IA6" s="284"/>
      <c r="IB6" s="285"/>
      <c r="IC6" s="281" t="str">
        <f aca="false">IF(($F6&lt;&gt;"")*($G6&lt;&gt;"")*(HZ6&lt;&gt;"")*(IA6&lt;&gt;""),($F6&gt;$G6)*(HZ6&gt;IA6)+($F6=$G6)*(HZ6=IA6)+($F6&lt;$G6)*(HZ6&lt;IA6),"")</f>
        <v/>
      </c>
      <c r="ID6" s="281" t="str">
        <f aca="false">IF((IC6&lt;&gt;""),IF(OR($F6&lt;&gt;$G6,PrSettings!$M$4="●"),(($F6-$G6)=(HZ6-IA6))*1,0),"")</f>
        <v/>
      </c>
      <c r="IE6" s="281" t="str">
        <f aca="false">IF((IC6&lt;&gt;""),($F6=HZ6)*($G6=IA6),"")</f>
        <v/>
      </c>
      <c r="IF6" s="281" t="str">
        <f aca="false">IF(IC6&lt;&gt;"",IF(ABS($F6-$G6)&gt;=PrSettings!$M$7,(ABS($F6-$G6-HZ6+IA6)&lt;=1)*1,IF(AND(IC6,$F6=$G6,$F6&gt;=PrSettings!$M$6),(ABS(HZ6-$F6)&lt;=1)*1,IF(AND(IC6,$F6+$G6&gt;=PrSettings!$M$8),(ABS(HZ6-$F6)+ABS(IA6-$G6)&lt;=1)*1,""))),"")</f>
        <v/>
      </c>
      <c r="IG6" s="286"/>
      <c r="II6" s="279" t="n">
        <f aca="false">$B6</f>
        <v>15</v>
      </c>
      <c r="IJ6" s="280" t="str">
        <f aca="false">$C6</f>
        <v>Mexico</v>
      </c>
      <c r="IK6" s="281" t="n">
        <f aca="false">$D6</f>
        <v>60</v>
      </c>
      <c r="IL6" s="280" t="str">
        <f aca="false">$E6</f>
        <v>South Africa</v>
      </c>
      <c r="IM6" s="284"/>
      <c r="IN6" s="284"/>
      <c r="IO6" s="285"/>
      <c r="IP6" s="281" t="str">
        <f aca="false">IF(($F6&lt;&gt;"")*($G6&lt;&gt;"")*(IM6&lt;&gt;"")*(IN6&lt;&gt;""),($F6&gt;$G6)*(IM6&gt;IN6)+($F6=$G6)*(IM6=IN6)+($F6&lt;$G6)*(IM6&lt;IN6),"")</f>
        <v/>
      </c>
      <c r="IQ6" s="281" t="str">
        <f aca="false">IF((IP6&lt;&gt;""),IF(OR($F6&lt;&gt;$G6,PrSettings!$M$4="●"),(($F6-$G6)=(IM6-IN6))*1,0),"")</f>
        <v/>
      </c>
      <c r="IR6" s="281" t="str">
        <f aca="false">IF((IP6&lt;&gt;""),($F6=IM6)*($G6=IN6),"")</f>
        <v/>
      </c>
      <c r="IS6" s="281" t="str">
        <f aca="false">IF(IP6&lt;&gt;"",IF(ABS($F6-$G6)&gt;=PrSettings!$M$7,(ABS($F6-$G6-IM6+IN6)&lt;=1)*1,IF(AND(IP6,$F6=$G6,$F6&gt;=PrSettings!$M$6),(ABS(IM6-$F6)&lt;=1)*1,IF(AND(IP6,$F6+$G6&gt;=PrSettings!$M$8),(ABS(IM6-$F6)+ABS(IN6-$G6)&lt;=1)*1,""))),"")</f>
        <v/>
      </c>
      <c r="IT6" s="286"/>
      <c r="IV6" s="279" t="n">
        <f aca="false">$B6</f>
        <v>15</v>
      </c>
      <c r="IW6" s="280" t="str">
        <f aca="false">$C6</f>
        <v>Mexico</v>
      </c>
      <c r="IX6" s="281" t="n">
        <f aca="false">$D6</f>
        <v>60</v>
      </c>
      <c r="IY6" s="280" t="str">
        <f aca="false">$E6</f>
        <v>South Africa</v>
      </c>
      <c r="IZ6" s="284"/>
      <c r="JA6" s="284"/>
      <c r="JB6" s="285"/>
      <c r="JC6" s="281" t="str">
        <f aca="false">IF(($F6&lt;&gt;"")*($G6&lt;&gt;"")*(IZ6&lt;&gt;"")*(JA6&lt;&gt;""),($F6&gt;$G6)*(IZ6&gt;JA6)+($F6=$G6)*(IZ6=JA6)+($F6&lt;$G6)*(IZ6&lt;JA6),"")</f>
        <v/>
      </c>
      <c r="JD6" s="281" t="str">
        <f aca="false">IF((JC6&lt;&gt;""),IF(OR($F6&lt;&gt;$G6,PrSettings!$M$4="●"),(($F6-$G6)=(IZ6-JA6))*1,0),"")</f>
        <v/>
      </c>
      <c r="JE6" s="281" t="str">
        <f aca="false">IF((JC6&lt;&gt;""),($F6=IZ6)*($G6=JA6),"")</f>
        <v/>
      </c>
      <c r="JF6" s="281" t="str">
        <f aca="false">IF(JC6&lt;&gt;"",IF(ABS($F6-$G6)&gt;=PrSettings!$M$7,(ABS($F6-$G6-IZ6+JA6)&lt;=1)*1,IF(AND(JC6,$F6=$G6,$F6&gt;=PrSettings!$M$6),(ABS(IZ6-$F6)&lt;=1)*1,IF(AND(JC6,$F6+$G6&gt;=PrSettings!$M$8),(ABS(IZ6-$F6)+ABS(JA6-$G6)&lt;=1)*1,""))),"")</f>
        <v/>
      </c>
      <c r="JG6" s="286"/>
      <c r="JI6" s="279" t="n">
        <f aca="false">$B6</f>
        <v>15</v>
      </c>
      <c r="JJ6" s="280" t="str">
        <f aca="false">$C6</f>
        <v>Mexico</v>
      </c>
      <c r="JK6" s="281" t="n">
        <f aca="false">$D6</f>
        <v>60</v>
      </c>
      <c r="JL6" s="280" t="str">
        <f aca="false">$E6</f>
        <v>South Africa</v>
      </c>
      <c r="JM6" s="284"/>
      <c r="JN6" s="284"/>
      <c r="JO6" s="285"/>
      <c r="JP6" s="281" t="str">
        <f aca="false">IF(($F6&lt;&gt;"")*($G6&lt;&gt;"")*(JM6&lt;&gt;"")*(JN6&lt;&gt;""),($F6&gt;$G6)*(JM6&gt;JN6)+($F6=$G6)*(JM6=JN6)+($F6&lt;$G6)*(JM6&lt;JN6),"")</f>
        <v/>
      </c>
      <c r="JQ6" s="281" t="str">
        <f aca="false">IF((JP6&lt;&gt;""),IF(OR($F6&lt;&gt;$G6,PrSettings!$M$4="●"),(($F6-$G6)=(JM6-JN6))*1,0),"")</f>
        <v/>
      </c>
      <c r="JR6" s="281" t="str">
        <f aca="false">IF((JP6&lt;&gt;""),($F6=JM6)*($G6=JN6),"")</f>
        <v/>
      </c>
      <c r="JS6" s="281" t="str">
        <f aca="false">IF(JP6&lt;&gt;"",IF(ABS($F6-$G6)&gt;=PrSettings!$M$7,(ABS($F6-$G6-JM6+JN6)&lt;=1)*1,IF(AND(JP6,$F6=$G6,$F6&gt;=PrSettings!$M$6),(ABS(JM6-$F6)&lt;=1)*1,IF(AND(JP6,$F6+$G6&gt;=PrSettings!$M$8),(ABS(JM6-$F6)+ABS(JN6-$G6)&lt;=1)*1,""))),"")</f>
        <v/>
      </c>
      <c r="JT6" s="286"/>
      <c r="JV6" s="279" t="n">
        <f aca="false">$B6</f>
        <v>15</v>
      </c>
      <c r="JW6" s="280" t="str">
        <f aca="false">$C6</f>
        <v>Mexico</v>
      </c>
      <c r="JX6" s="281" t="n">
        <f aca="false">$D6</f>
        <v>60</v>
      </c>
      <c r="JY6" s="280" t="str">
        <f aca="false">$E6</f>
        <v>South Africa</v>
      </c>
      <c r="JZ6" s="284"/>
      <c r="KA6" s="284"/>
      <c r="KB6" s="285"/>
      <c r="KC6" s="281" t="str">
        <f aca="false">IF(($F6&lt;&gt;"")*($G6&lt;&gt;"")*(JZ6&lt;&gt;"")*(KA6&lt;&gt;""),($F6&gt;$G6)*(JZ6&gt;KA6)+($F6=$G6)*(JZ6=KA6)+($F6&lt;$G6)*(JZ6&lt;KA6),"")</f>
        <v/>
      </c>
      <c r="KD6" s="281" t="str">
        <f aca="false">IF((KC6&lt;&gt;""),IF(OR($F6&lt;&gt;$G6,PrSettings!$M$4="●"),(($F6-$G6)=(JZ6-KA6))*1,0),"")</f>
        <v/>
      </c>
      <c r="KE6" s="281" t="str">
        <f aca="false">IF((KC6&lt;&gt;""),($F6=JZ6)*($G6=KA6),"")</f>
        <v/>
      </c>
      <c r="KF6" s="281" t="str">
        <f aca="false">IF(KC6&lt;&gt;"",IF(ABS($F6-$G6)&gt;=PrSettings!$M$7,(ABS($F6-$G6-JZ6+KA6)&lt;=1)*1,IF(AND(KC6,$F6=$G6,$F6&gt;=PrSettings!$M$6),(ABS(JZ6-$F6)&lt;=1)*1,IF(AND(KC6,$F6+$G6&gt;=PrSettings!$M$8),(ABS(JZ6-$F6)+ABS(KA6-$G6)&lt;=1)*1,""))),"")</f>
        <v/>
      </c>
      <c r="KG6" s="286"/>
      <c r="KI6" s="279" t="n">
        <f aca="false">$B6</f>
        <v>15</v>
      </c>
      <c r="KJ6" s="280" t="str">
        <f aca="false">$C6</f>
        <v>Mexico</v>
      </c>
      <c r="KK6" s="281" t="n">
        <f aca="false">$D6</f>
        <v>60</v>
      </c>
      <c r="KL6" s="280" t="str">
        <f aca="false">$E6</f>
        <v>South Africa</v>
      </c>
      <c r="KM6" s="284"/>
      <c r="KN6" s="284"/>
      <c r="KO6" s="285"/>
      <c r="KP6" s="281" t="str">
        <f aca="false">IF(($F6&lt;&gt;"")*($G6&lt;&gt;"")*(KM6&lt;&gt;"")*(KN6&lt;&gt;""),($F6&gt;$G6)*(KM6&gt;KN6)+($F6=$G6)*(KM6=KN6)+($F6&lt;$G6)*(KM6&lt;KN6),"")</f>
        <v/>
      </c>
      <c r="KQ6" s="281" t="str">
        <f aca="false">IF((KP6&lt;&gt;""),IF(OR($F6&lt;&gt;$G6,PrSettings!$M$4="●"),(($F6-$G6)=(KM6-KN6))*1,0),"")</f>
        <v/>
      </c>
      <c r="KR6" s="281" t="str">
        <f aca="false">IF((KP6&lt;&gt;""),($F6=KM6)*($G6=KN6),"")</f>
        <v/>
      </c>
      <c r="KS6" s="281" t="str">
        <f aca="false">IF(KP6&lt;&gt;"",IF(ABS($F6-$G6)&gt;=PrSettings!$M$7,(ABS($F6-$G6-KM6+KN6)&lt;=1)*1,IF(AND(KP6,$F6=$G6,$F6&gt;=PrSettings!$M$6),(ABS(KM6-$F6)&lt;=1)*1,IF(AND(KP6,$F6+$G6&gt;=PrSettings!$M$8),(ABS(KM6-$F6)+ABS(KN6-$G6)&lt;=1)*1,""))),"")</f>
        <v/>
      </c>
      <c r="KT6" s="286"/>
      <c r="KV6" s="279" t="n">
        <f aca="false">$B6</f>
        <v>15</v>
      </c>
      <c r="KW6" s="280" t="str">
        <f aca="false">$C6</f>
        <v>Mexico</v>
      </c>
      <c r="KX6" s="281" t="n">
        <f aca="false">$D6</f>
        <v>60</v>
      </c>
      <c r="KY6" s="280" t="str">
        <f aca="false">$E6</f>
        <v>South Africa</v>
      </c>
      <c r="KZ6" s="284"/>
      <c r="LA6" s="284"/>
      <c r="LB6" s="285"/>
      <c r="LC6" s="281" t="str">
        <f aca="false">IF(($F6&lt;&gt;"")*($G6&lt;&gt;"")*(KZ6&lt;&gt;"")*(LA6&lt;&gt;""),($F6&gt;$G6)*(KZ6&gt;LA6)+($F6=$G6)*(KZ6=LA6)+($F6&lt;$G6)*(KZ6&lt;LA6),"")</f>
        <v/>
      </c>
      <c r="LD6" s="281" t="str">
        <f aca="false">IF((LC6&lt;&gt;""),IF(OR($F6&lt;&gt;$G6,PrSettings!$M$4="●"),(($F6-$G6)=(KZ6-LA6))*1,0),"")</f>
        <v/>
      </c>
      <c r="LE6" s="281" t="str">
        <f aca="false">IF((LC6&lt;&gt;""),($F6=KZ6)*($G6=LA6),"")</f>
        <v/>
      </c>
      <c r="LF6" s="281" t="str">
        <f aca="false">IF(LC6&lt;&gt;"",IF(ABS($F6-$G6)&gt;=PrSettings!$M$7,(ABS($F6-$G6-KZ6+LA6)&lt;=1)*1,IF(AND(LC6,$F6=$G6,$F6&gt;=PrSettings!$M$6),(ABS(KZ6-$F6)&lt;=1)*1,IF(AND(LC6,$F6+$G6&gt;=PrSettings!$M$8),(ABS(KZ6-$F6)+ABS(LA6-$G6)&lt;=1)*1,""))),"")</f>
        <v/>
      </c>
      <c r="LG6" s="286"/>
      <c r="LI6" s="279" t="n">
        <f aca="false">$B6</f>
        <v>15</v>
      </c>
      <c r="LJ6" s="280" t="str">
        <f aca="false">$C6</f>
        <v>Mexico</v>
      </c>
      <c r="LK6" s="281" t="n">
        <f aca="false">$D6</f>
        <v>60</v>
      </c>
      <c r="LL6" s="280" t="str">
        <f aca="false">$E6</f>
        <v>South Africa</v>
      </c>
      <c r="LM6" s="284"/>
      <c r="LN6" s="284"/>
      <c r="LO6" s="285"/>
      <c r="LP6" s="281" t="str">
        <f aca="false">IF(($F6&lt;&gt;"")*($G6&lt;&gt;"")*(LM6&lt;&gt;"")*(LN6&lt;&gt;""),($F6&gt;$G6)*(LM6&gt;LN6)+($F6=$G6)*(LM6=LN6)+($F6&lt;$G6)*(LM6&lt;LN6),"")</f>
        <v/>
      </c>
      <c r="LQ6" s="281" t="str">
        <f aca="false">IF((LP6&lt;&gt;""),IF(OR($F6&lt;&gt;$G6,PrSettings!$M$4="●"),(($F6-$G6)=(LM6-LN6))*1,0),"")</f>
        <v/>
      </c>
      <c r="LR6" s="281" t="str">
        <f aca="false">IF((LP6&lt;&gt;""),($F6=LM6)*($G6=LN6),"")</f>
        <v/>
      </c>
      <c r="LS6" s="281" t="str">
        <f aca="false">IF(LP6&lt;&gt;"",IF(ABS($F6-$G6)&gt;=PrSettings!$M$7,(ABS($F6-$G6-LM6+LN6)&lt;=1)*1,IF(AND(LP6,$F6=$G6,$F6&gt;=PrSettings!$M$6),(ABS(LM6-$F6)&lt;=1)*1,IF(AND(LP6,$F6+$G6&gt;=PrSettings!$M$8),(ABS(LM6-$F6)+ABS(LN6-$G6)&lt;=1)*1,""))),"")</f>
        <v/>
      </c>
      <c r="LT6" s="286"/>
      <c r="LV6" s="279" t="n">
        <f aca="false">$B6</f>
        <v>15</v>
      </c>
      <c r="LW6" s="280" t="str">
        <f aca="false">$C6</f>
        <v>Mexico</v>
      </c>
      <c r="LX6" s="281" t="n">
        <f aca="false">$D6</f>
        <v>60</v>
      </c>
      <c r="LY6" s="280" t="str">
        <f aca="false">$E6</f>
        <v>South Africa</v>
      </c>
      <c r="LZ6" s="284"/>
      <c r="MA6" s="284"/>
      <c r="MB6" s="285"/>
      <c r="MC6" s="281" t="str">
        <f aca="false">IF(($F6&lt;&gt;"")*($G6&lt;&gt;"")*(LZ6&lt;&gt;"")*(MA6&lt;&gt;""),($F6&gt;$G6)*(LZ6&gt;MA6)+($F6=$G6)*(LZ6=MA6)+($F6&lt;$G6)*(LZ6&lt;MA6),"")</f>
        <v/>
      </c>
      <c r="MD6" s="281" t="str">
        <f aca="false">IF((MC6&lt;&gt;""),IF(OR($F6&lt;&gt;$G6,PrSettings!$M$4="●"),(($F6-$G6)=(LZ6-MA6))*1,0),"")</f>
        <v/>
      </c>
      <c r="ME6" s="281" t="str">
        <f aca="false">IF((MC6&lt;&gt;""),($F6=LZ6)*($G6=MA6),"")</f>
        <v/>
      </c>
      <c r="MF6" s="281" t="str">
        <f aca="false">IF(MC6&lt;&gt;"",IF(ABS($F6-$G6)&gt;=PrSettings!$M$7,(ABS($F6-$G6-LZ6+MA6)&lt;=1)*1,IF(AND(MC6,$F6=$G6,$F6&gt;=PrSettings!$M$6),(ABS(LZ6-$F6)&lt;=1)*1,IF(AND(MC6,$F6+$G6&gt;=PrSettings!$M$8),(ABS(LZ6-$F6)+ABS(MA6-$G6)&lt;=1)*1,""))),"")</f>
        <v/>
      </c>
      <c r="MG6" s="286"/>
    </row>
    <row r="7" customFormat="false" ht="15.75" hidden="false" customHeight="false" outlineLevel="0" collapsed="false">
      <c r="B7" s="279" t="n">
        <f aca="false">INDEX(Groups!$C$7:$C$65,MATCH(C7,Groups!$D$7:$D$65,0))</f>
        <v>25</v>
      </c>
      <c r="C7" s="280" t="str">
        <f aca="false">CalcA!$P$23</f>
        <v>Rep. of Korea</v>
      </c>
      <c r="D7" s="281" t="n">
        <f aca="false">INDEX(Groups!$C$7:$C$65,MATCH(E7,Groups!$D$7:$D$65,0))</f>
        <v>41</v>
      </c>
      <c r="E7" s="280" t="str">
        <f aca="false">CalcA!$Q$23</f>
        <v>Czech Rep.</v>
      </c>
      <c r="F7" s="287" t="n">
        <f aca="false">CalcA!$R$23</f>
        <v>1</v>
      </c>
      <c r="G7" s="283" t="n">
        <f aca="false">CalcA!$S$23</f>
        <v>1</v>
      </c>
      <c r="I7" s="279" t="n">
        <f aca="false">$B7</f>
        <v>25</v>
      </c>
      <c r="J7" s="280" t="str">
        <f aca="false">$C7</f>
        <v>Rep. of Korea</v>
      </c>
      <c r="K7" s="281" t="n">
        <f aca="false">$D7</f>
        <v>41</v>
      </c>
      <c r="L7" s="280" t="str">
        <f aca="false">$E7</f>
        <v>Czech Rep.</v>
      </c>
      <c r="M7" s="284"/>
      <c r="N7" s="284"/>
      <c r="O7" s="288"/>
      <c r="P7" s="281" t="str">
        <f aca="false">IF(($F7&lt;&gt;"")*($G7&lt;&gt;"")*(M7&lt;&gt;"")*(N7&lt;&gt;""),($F7&gt;$G7)*(M7&gt;N7)+($F7=$G7)*(M7=N7)+($F7&lt;$G7)*(M7&lt;N7),"")</f>
        <v/>
      </c>
      <c r="Q7" s="281" t="str">
        <f aca="false">IF((P7&lt;&gt;""),IF(OR($F7&lt;&gt;$G7,PrSettings!$M$4="●"),(($F7-$G7)=(M7-N7))*1,0),"")</f>
        <v/>
      </c>
      <c r="R7" s="281" t="str">
        <f aca="false">IF((P7&lt;&gt;""),($F7=M7)*($G7=N7),"")</f>
        <v/>
      </c>
      <c r="S7" s="281" t="str">
        <f aca="false">IF(P7&lt;&gt;"",IF(ABS($F7-$G7)&gt;=PrSettings!$M$7,(ABS($F7-$G7-M7+N7)&lt;=1)*1,IF(AND(P7,$F7=$G7,$F7&gt;=PrSettings!$M$6),(ABS(M7-$F7)&lt;=1)*1,IF(AND(P7,$F7+$G7&gt;=PrSettings!$M$8),(ABS(M7-$F7)+ABS(N7-$G7)&lt;=1)*1,""))),"")</f>
        <v/>
      </c>
      <c r="T7" s="289"/>
      <c r="V7" s="279" t="n">
        <f aca="false">$B7</f>
        <v>25</v>
      </c>
      <c r="W7" s="280" t="str">
        <f aca="false">$C7</f>
        <v>Rep. of Korea</v>
      </c>
      <c r="X7" s="281" t="n">
        <f aca="false">$D7</f>
        <v>41</v>
      </c>
      <c r="Y7" s="280" t="str">
        <f aca="false">$E7</f>
        <v>Czech Rep.</v>
      </c>
      <c r="Z7" s="284"/>
      <c r="AA7" s="284"/>
      <c r="AB7" s="288"/>
      <c r="AC7" s="281" t="str">
        <f aca="false">IF(($F7&lt;&gt;"")*($G7&lt;&gt;"")*(Z7&lt;&gt;"")*(AA7&lt;&gt;""),($F7&gt;$G7)*(Z7&gt;AA7)+($F7=$G7)*(Z7=AA7)+($F7&lt;$G7)*(Z7&lt;AA7),"")</f>
        <v/>
      </c>
      <c r="AD7" s="281" t="str">
        <f aca="false">IF((AC7&lt;&gt;""),IF(OR($F7&lt;&gt;$G7,PrSettings!$M$4="●"),(($F7-$G7)=(Z7-AA7))*1,0),"")</f>
        <v/>
      </c>
      <c r="AE7" s="281" t="str">
        <f aca="false">IF((AC7&lt;&gt;""),($F7=Z7)*($G7=AA7),"")</f>
        <v/>
      </c>
      <c r="AF7" s="281" t="str">
        <f aca="false">IF(AC7&lt;&gt;"",IF(ABS($F7-$G7)&gt;=PrSettings!$M$7,(ABS($F7-$G7-Z7+AA7)&lt;=1)*1,IF(AND(AC7,$F7=$G7,$F7&gt;=PrSettings!$M$6),(ABS(Z7-$F7)&lt;=1)*1,IF(AND(AC7,$F7+$G7&gt;=PrSettings!$M$8),(ABS(Z7-$F7)+ABS(AA7-$G7)&lt;=1)*1,""))),"")</f>
        <v/>
      </c>
      <c r="AG7" s="289"/>
      <c r="AI7" s="279" t="n">
        <f aca="false">$B7</f>
        <v>25</v>
      </c>
      <c r="AJ7" s="280" t="str">
        <f aca="false">$C7</f>
        <v>Rep. of Korea</v>
      </c>
      <c r="AK7" s="281" t="n">
        <f aca="false">$D7</f>
        <v>41</v>
      </c>
      <c r="AL7" s="280" t="str">
        <f aca="false">$E7</f>
        <v>Czech Rep.</v>
      </c>
      <c r="AM7" s="284"/>
      <c r="AN7" s="284"/>
      <c r="AO7" s="288"/>
      <c r="AP7" s="281" t="str">
        <f aca="false">IF(($F7&lt;&gt;"")*($G7&lt;&gt;"")*(AM7&lt;&gt;"")*(AN7&lt;&gt;""),($F7&gt;$G7)*(AM7&gt;AN7)+($F7=$G7)*(AM7=AN7)+($F7&lt;$G7)*(AM7&lt;AN7),"")</f>
        <v/>
      </c>
      <c r="AQ7" s="281" t="str">
        <f aca="false">IF((AP7&lt;&gt;""),IF(OR($F7&lt;&gt;$G7,PrSettings!$M$4="●"),(($F7-$G7)=(AM7-AN7))*1,0),"")</f>
        <v/>
      </c>
      <c r="AR7" s="281" t="str">
        <f aca="false">IF((AP7&lt;&gt;""),($F7=AM7)*($G7=AN7),"")</f>
        <v/>
      </c>
      <c r="AS7" s="281" t="str">
        <f aca="false">IF(AP7&lt;&gt;"",IF(ABS($F7-$G7)&gt;=PrSettings!$M$7,(ABS($F7-$G7-AM7+AN7)&lt;=1)*1,IF(AND(AP7,$F7=$G7,$F7&gt;=PrSettings!$M$6),(ABS(AM7-$F7)&lt;=1)*1,IF(AND(AP7,$F7+$G7&gt;=PrSettings!$M$8),(ABS(AM7-$F7)+ABS(AN7-$G7)&lt;=1)*1,""))),"")</f>
        <v/>
      </c>
      <c r="AT7" s="289"/>
      <c r="AV7" s="279" t="n">
        <f aca="false">$B7</f>
        <v>25</v>
      </c>
      <c r="AW7" s="280" t="str">
        <f aca="false">$C7</f>
        <v>Rep. of Korea</v>
      </c>
      <c r="AX7" s="281" t="n">
        <f aca="false">$D7</f>
        <v>41</v>
      </c>
      <c r="AY7" s="280" t="str">
        <f aca="false">$E7</f>
        <v>Czech Rep.</v>
      </c>
      <c r="AZ7" s="284"/>
      <c r="BA7" s="284"/>
      <c r="BB7" s="288"/>
      <c r="BC7" s="281" t="str">
        <f aca="false">IF(($F7&lt;&gt;"")*($G7&lt;&gt;"")*(AZ7&lt;&gt;"")*(BA7&lt;&gt;""),($F7&gt;$G7)*(AZ7&gt;BA7)+($F7=$G7)*(AZ7=BA7)+($F7&lt;$G7)*(AZ7&lt;BA7),"")</f>
        <v/>
      </c>
      <c r="BD7" s="281" t="str">
        <f aca="false">IF((BC7&lt;&gt;""),IF(OR($F7&lt;&gt;$G7,PrSettings!$M$4="●"),(($F7-$G7)=(AZ7-BA7))*1,0),"")</f>
        <v/>
      </c>
      <c r="BE7" s="281" t="str">
        <f aca="false">IF((BC7&lt;&gt;""),($F7=AZ7)*($G7=BA7),"")</f>
        <v/>
      </c>
      <c r="BF7" s="281" t="str">
        <f aca="false">IF(BC7&lt;&gt;"",IF(ABS($F7-$G7)&gt;=PrSettings!$M$7,(ABS($F7-$G7-AZ7+BA7)&lt;=1)*1,IF(AND(BC7,$F7=$G7,$F7&gt;=PrSettings!$M$6),(ABS(AZ7-$F7)&lt;=1)*1,IF(AND(BC7,$F7+$G7&gt;=PrSettings!$M$8),(ABS(AZ7-$F7)+ABS(BA7-$G7)&lt;=1)*1,""))),"")</f>
        <v/>
      </c>
      <c r="BG7" s="289"/>
      <c r="BI7" s="279" t="n">
        <f aca="false">$B7</f>
        <v>25</v>
      </c>
      <c r="BJ7" s="280" t="str">
        <f aca="false">$C7</f>
        <v>Rep. of Korea</v>
      </c>
      <c r="BK7" s="281" t="n">
        <f aca="false">$D7</f>
        <v>41</v>
      </c>
      <c r="BL7" s="280" t="str">
        <f aca="false">$E7</f>
        <v>Czech Rep.</v>
      </c>
      <c r="BM7" s="284"/>
      <c r="BN7" s="284"/>
      <c r="BO7" s="288"/>
      <c r="BP7" s="281" t="str">
        <f aca="false">IF(($F7&lt;&gt;"")*($G7&lt;&gt;"")*(BM7&lt;&gt;"")*(BN7&lt;&gt;""),($F7&gt;$G7)*(BM7&gt;BN7)+($F7=$G7)*(BM7=BN7)+($F7&lt;$G7)*(BM7&lt;BN7),"")</f>
        <v/>
      </c>
      <c r="BQ7" s="281" t="str">
        <f aca="false">IF((BP7&lt;&gt;""),IF(OR($F7&lt;&gt;$G7,PrSettings!$M$4="●"),(($F7-$G7)=(BM7-BN7))*1,0),"")</f>
        <v/>
      </c>
      <c r="BR7" s="281" t="str">
        <f aca="false">IF((BP7&lt;&gt;""),($F7=BM7)*($G7=BN7),"")</f>
        <v/>
      </c>
      <c r="BS7" s="281" t="str">
        <f aca="false">IF(BP7&lt;&gt;"",IF(ABS($F7-$G7)&gt;=PrSettings!$M$7,(ABS($F7-$G7-BM7+BN7)&lt;=1)*1,IF(AND(BP7,$F7=$G7,$F7&gt;=PrSettings!$M$6),(ABS(BM7-$F7)&lt;=1)*1,IF(AND(BP7,$F7+$G7&gt;=PrSettings!$M$8),(ABS(BM7-$F7)+ABS(BN7-$G7)&lt;=1)*1,""))),"")</f>
        <v/>
      </c>
      <c r="BT7" s="289"/>
      <c r="BV7" s="279" t="n">
        <f aca="false">$B7</f>
        <v>25</v>
      </c>
      <c r="BW7" s="280" t="str">
        <f aca="false">$C7</f>
        <v>Rep. of Korea</v>
      </c>
      <c r="BX7" s="281" t="n">
        <f aca="false">$D7</f>
        <v>41</v>
      </c>
      <c r="BY7" s="280" t="str">
        <f aca="false">$E7</f>
        <v>Czech Rep.</v>
      </c>
      <c r="BZ7" s="284"/>
      <c r="CA7" s="284"/>
      <c r="CB7" s="288"/>
      <c r="CC7" s="281" t="str">
        <f aca="false">IF(($F7&lt;&gt;"")*($G7&lt;&gt;"")*(BZ7&lt;&gt;"")*(CA7&lt;&gt;""),($F7&gt;$G7)*(BZ7&gt;CA7)+($F7=$G7)*(BZ7=CA7)+($F7&lt;$G7)*(BZ7&lt;CA7),"")</f>
        <v/>
      </c>
      <c r="CD7" s="281" t="str">
        <f aca="false">IF((CC7&lt;&gt;""),IF(OR($F7&lt;&gt;$G7,PrSettings!$M$4="●"),(($F7-$G7)=(BZ7-CA7))*1,0),"")</f>
        <v/>
      </c>
      <c r="CE7" s="281" t="str">
        <f aca="false">IF((CC7&lt;&gt;""),($F7=BZ7)*($G7=CA7),"")</f>
        <v/>
      </c>
      <c r="CF7" s="281" t="str">
        <f aca="false">IF(CC7&lt;&gt;"",IF(ABS($F7-$G7)&gt;=PrSettings!$M$7,(ABS($F7-$G7-BZ7+CA7)&lt;=1)*1,IF(AND(CC7,$F7=$G7,$F7&gt;=PrSettings!$M$6),(ABS(BZ7-$F7)&lt;=1)*1,IF(AND(CC7,$F7+$G7&gt;=PrSettings!$M$8),(ABS(BZ7-$F7)+ABS(CA7-$G7)&lt;=1)*1,""))),"")</f>
        <v/>
      </c>
      <c r="CG7" s="289"/>
      <c r="CI7" s="279" t="n">
        <f aca="false">$B7</f>
        <v>25</v>
      </c>
      <c r="CJ7" s="280" t="str">
        <f aca="false">$C7</f>
        <v>Rep. of Korea</v>
      </c>
      <c r="CK7" s="281" t="n">
        <f aca="false">$D7</f>
        <v>41</v>
      </c>
      <c r="CL7" s="280" t="str">
        <f aca="false">$E7</f>
        <v>Czech Rep.</v>
      </c>
      <c r="CM7" s="284"/>
      <c r="CN7" s="284"/>
      <c r="CO7" s="288"/>
      <c r="CP7" s="281" t="str">
        <f aca="false">IF(($F7&lt;&gt;"")*($G7&lt;&gt;"")*(CM7&lt;&gt;"")*(CN7&lt;&gt;""),($F7&gt;$G7)*(CM7&gt;CN7)+($F7=$G7)*(CM7=CN7)+($F7&lt;$G7)*(CM7&lt;CN7),"")</f>
        <v/>
      </c>
      <c r="CQ7" s="281" t="str">
        <f aca="false">IF((CP7&lt;&gt;""),IF(OR($F7&lt;&gt;$G7,PrSettings!$M$4="●"),(($F7-$G7)=(CM7-CN7))*1,0),"")</f>
        <v/>
      </c>
      <c r="CR7" s="281" t="str">
        <f aca="false">IF((CP7&lt;&gt;""),($F7=CM7)*($G7=CN7),"")</f>
        <v/>
      </c>
      <c r="CS7" s="281" t="str">
        <f aca="false">IF(CP7&lt;&gt;"",IF(ABS($F7-$G7)&gt;=PrSettings!$M$7,(ABS($F7-$G7-CM7+CN7)&lt;=1)*1,IF(AND(CP7,$F7=$G7,$F7&gt;=PrSettings!$M$6),(ABS(CM7-$F7)&lt;=1)*1,IF(AND(CP7,$F7+$G7&gt;=PrSettings!$M$8),(ABS(CM7-$F7)+ABS(CN7-$G7)&lt;=1)*1,""))),"")</f>
        <v/>
      </c>
      <c r="CT7" s="289"/>
      <c r="CV7" s="279" t="n">
        <f aca="false">$B7</f>
        <v>25</v>
      </c>
      <c r="CW7" s="280" t="str">
        <f aca="false">$C7</f>
        <v>Rep. of Korea</v>
      </c>
      <c r="CX7" s="281" t="n">
        <f aca="false">$D7</f>
        <v>41</v>
      </c>
      <c r="CY7" s="280" t="str">
        <f aca="false">$E7</f>
        <v>Czech Rep.</v>
      </c>
      <c r="CZ7" s="284"/>
      <c r="DA7" s="284"/>
      <c r="DB7" s="288"/>
      <c r="DC7" s="281" t="str">
        <f aca="false">IF(($F7&lt;&gt;"")*($G7&lt;&gt;"")*(CZ7&lt;&gt;"")*(DA7&lt;&gt;""),($F7&gt;$G7)*(CZ7&gt;DA7)+($F7=$G7)*(CZ7=DA7)+($F7&lt;$G7)*(CZ7&lt;DA7),"")</f>
        <v/>
      </c>
      <c r="DD7" s="281" t="str">
        <f aca="false">IF((DC7&lt;&gt;""),IF(OR($F7&lt;&gt;$G7,PrSettings!$M$4="●"),(($F7-$G7)=(CZ7-DA7))*1,0),"")</f>
        <v/>
      </c>
      <c r="DE7" s="281" t="str">
        <f aca="false">IF((DC7&lt;&gt;""),($F7=CZ7)*($G7=DA7),"")</f>
        <v/>
      </c>
      <c r="DF7" s="281" t="str">
        <f aca="false">IF(DC7&lt;&gt;"",IF(ABS($F7-$G7)&gt;=PrSettings!$M$7,(ABS($F7-$G7-CZ7+DA7)&lt;=1)*1,IF(AND(DC7,$F7=$G7,$F7&gt;=PrSettings!$M$6),(ABS(CZ7-$F7)&lt;=1)*1,IF(AND(DC7,$F7+$G7&gt;=PrSettings!$M$8),(ABS(CZ7-$F7)+ABS(DA7-$G7)&lt;=1)*1,""))),"")</f>
        <v/>
      </c>
      <c r="DG7" s="289"/>
      <c r="DI7" s="279" t="n">
        <f aca="false">$B7</f>
        <v>25</v>
      </c>
      <c r="DJ7" s="280" t="str">
        <f aca="false">$C7</f>
        <v>Rep. of Korea</v>
      </c>
      <c r="DK7" s="281" t="n">
        <f aca="false">$D7</f>
        <v>41</v>
      </c>
      <c r="DL7" s="280" t="str">
        <f aca="false">$E7</f>
        <v>Czech Rep.</v>
      </c>
      <c r="DM7" s="284"/>
      <c r="DN7" s="284"/>
      <c r="DO7" s="288"/>
      <c r="DP7" s="281" t="str">
        <f aca="false">IF(($F7&lt;&gt;"")*($G7&lt;&gt;"")*(DM7&lt;&gt;"")*(DN7&lt;&gt;""),($F7&gt;$G7)*(DM7&gt;DN7)+($F7=$G7)*(DM7=DN7)+($F7&lt;$G7)*(DM7&lt;DN7),"")</f>
        <v/>
      </c>
      <c r="DQ7" s="281" t="str">
        <f aca="false">IF((DP7&lt;&gt;""),IF(OR($F7&lt;&gt;$G7,PrSettings!$M$4="●"),(($F7-$G7)=(DM7-DN7))*1,0),"")</f>
        <v/>
      </c>
      <c r="DR7" s="281" t="str">
        <f aca="false">IF((DP7&lt;&gt;""),($F7=DM7)*($G7=DN7),"")</f>
        <v/>
      </c>
      <c r="DS7" s="281" t="str">
        <f aca="false">IF(DP7&lt;&gt;"",IF(ABS($F7-$G7)&gt;=PrSettings!$M$7,(ABS($F7-$G7-DM7+DN7)&lt;=1)*1,IF(AND(DP7,$F7=$G7,$F7&gt;=PrSettings!$M$6),(ABS(DM7-$F7)&lt;=1)*1,IF(AND(DP7,$F7+$G7&gt;=PrSettings!$M$8),(ABS(DM7-$F7)+ABS(DN7-$G7)&lt;=1)*1,""))),"")</f>
        <v/>
      </c>
      <c r="DT7" s="289"/>
      <c r="DV7" s="279" t="n">
        <f aca="false">$B7</f>
        <v>25</v>
      </c>
      <c r="DW7" s="280" t="str">
        <f aca="false">$C7</f>
        <v>Rep. of Korea</v>
      </c>
      <c r="DX7" s="281" t="n">
        <f aca="false">$D7</f>
        <v>41</v>
      </c>
      <c r="DY7" s="280" t="str">
        <f aca="false">$E7</f>
        <v>Czech Rep.</v>
      </c>
      <c r="DZ7" s="284"/>
      <c r="EA7" s="284"/>
      <c r="EB7" s="288"/>
      <c r="EC7" s="281" t="str">
        <f aca="false">IF(($F7&lt;&gt;"")*($G7&lt;&gt;"")*(DZ7&lt;&gt;"")*(EA7&lt;&gt;""),($F7&gt;$G7)*(DZ7&gt;EA7)+($F7=$G7)*(DZ7=EA7)+($F7&lt;$G7)*(DZ7&lt;EA7),"")</f>
        <v/>
      </c>
      <c r="ED7" s="281" t="str">
        <f aca="false">IF((EC7&lt;&gt;""),IF(OR($F7&lt;&gt;$G7,PrSettings!$M$4="●"),(($F7-$G7)=(DZ7-EA7))*1,0),"")</f>
        <v/>
      </c>
      <c r="EE7" s="281" t="str">
        <f aca="false">IF((EC7&lt;&gt;""),($F7=DZ7)*($G7=EA7),"")</f>
        <v/>
      </c>
      <c r="EF7" s="281" t="str">
        <f aca="false">IF(EC7&lt;&gt;"",IF(ABS($F7-$G7)&gt;=PrSettings!$M$7,(ABS($F7-$G7-DZ7+EA7)&lt;=1)*1,IF(AND(EC7,$F7=$G7,$F7&gt;=PrSettings!$M$6),(ABS(DZ7-$F7)&lt;=1)*1,IF(AND(EC7,$F7+$G7&gt;=PrSettings!$M$8),(ABS(DZ7-$F7)+ABS(EA7-$G7)&lt;=1)*1,""))),"")</f>
        <v/>
      </c>
      <c r="EG7" s="289"/>
      <c r="EI7" s="279" t="n">
        <f aca="false">$B7</f>
        <v>25</v>
      </c>
      <c r="EJ7" s="280" t="str">
        <f aca="false">$C7</f>
        <v>Rep. of Korea</v>
      </c>
      <c r="EK7" s="281" t="n">
        <f aca="false">$D7</f>
        <v>41</v>
      </c>
      <c r="EL7" s="280" t="str">
        <f aca="false">$E7</f>
        <v>Czech Rep.</v>
      </c>
      <c r="EM7" s="284"/>
      <c r="EN7" s="284"/>
      <c r="EO7" s="288"/>
      <c r="EP7" s="281" t="str">
        <f aca="false">IF(($F7&lt;&gt;"")*($G7&lt;&gt;"")*(EM7&lt;&gt;"")*(EN7&lt;&gt;""),($F7&gt;$G7)*(EM7&gt;EN7)+($F7=$G7)*(EM7=EN7)+($F7&lt;$G7)*(EM7&lt;EN7),"")</f>
        <v/>
      </c>
      <c r="EQ7" s="281" t="str">
        <f aca="false">IF((EP7&lt;&gt;""),IF(OR($F7&lt;&gt;$G7,PrSettings!$M$4="●"),(($F7-$G7)=(EM7-EN7))*1,0),"")</f>
        <v/>
      </c>
      <c r="ER7" s="281" t="str">
        <f aca="false">IF((EP7&lt;&gt;""),($F7=EM7)*($G7=EN7),"")</f>
        <v/>
      </c>
      <c r="ES7" s="281" t="str">
        <f aca="false">IF(EP7&lt;&gt;"",IF(ABS($F7-$G7)&gt;=PrSettings!$M$7,(ABS($F7-$G7-EM7+EN7)&lt;=1)*1,IF(AND(EP7,$F7=$G7,$F7&gt;=PrSettings!$M$6),(ABS(EM7-$F7)&lt;=1)*1,IF(AND(EP7,$F7+$G7&gt;=PrSettings!$M$8),(ABS(EM7-$F7)+ABS(EN7-$G7)&lt;=1)*1,""))),"")</f>
        <v/>
      </c>
      <c r="ET7" s="289"/>
      <c r="EV7" s="279" t="n">
        <f aca="false">$B7</f>
        <v>25</v>
      </c>
      <c r="EW7" s="280" t="str">
        <f aca="false">$C7</f>
        <v>Rep. of Korea</v>
      </c>
      <c r="EX7" s="281" t="n">
        <f aca="false">$D7</f>
        <v>41</v>
      </c>
      <c r="EY7" s="280" t="str">
        <f aca="false">$E7</f>
        <v>Czech Rep.</v>
      </c>
      <c r="EZ7" s="284"/>
      <c r="FA7" s="284"/>
      <c r="FB7" s="288"/>
      <c r="FC7" s="281" t="str">
        <f aca="false">IF(($F7&lt;&gt;"")*($G7&lt;&gt;"")*(EZ7&lt;&gt;"")*(FA7&lt;&gt;""),($F7&gt;$G7)*(EZ7&gt;FA7)+($F7=$G7)*(EZ7=FA7)+($F7&lt;$G7)*(EZ7&lt;FA7),"")</f>
        <v/>
      </c>
      <c r="FD7" s="281" t="str">
        <f aca="false">IF((FC7&lt;&gt;""),IF(OR($F7&lt;&gt;$G7,PrSettings!$M$4="●"),(($F7-$G7)=(EZ7-FA7))*1,0),"")</f>
        <v/>
      </c>
      <c r="FE7" s="281" t="str">
        <f aca="false">IF((FC7&lt;&gt;""),($F7=EZ7)*($G7=FA7),"")</f>
        <v/>
      </c>
      <c r="FF7" s="281" t="str">
        <f aca="false">IF(FC7&lt;&gt;"",IF(ABS($F7-$G7)&gt;=PrSettings!$M$7,(ABS($F7-$G7-EZ7+FA7)&lt;=1)*1,IF(AND(FC7,$F7=$G7,$F7&gt;=PrSettings!$M$6),(ABS(EZ7-$F7)&lt;=1)*1,IF(AND(FC7,$F7+$G7&gt;=PrSettings!$M$8),(ABS(EZ7-$F7)+ABS(FA7-$G7)&lt;=1)*1,""))),"")</f>
        <v/>
      </c>
      <c r="FG7" s="289"/>
      <c r="FI7" s="279" t="n">
        <f aca="false">$B7</f>
        <v>25</v>
      </c>
      <c r="FJ7" s="280" t="str">
        <f aca="false">$C7</f>
        <v>Rep. of Korea</v>
      </c>
      <c r="FK7" s="281" t="n">
        <f aca="false">$D7</f>
        <v>41</v>
      </c>
      <c r="FL7" s="280" t="str">
        <f aca="false">$E7</f>
        <v>Czech Rep.</v>
      </c>
      <c r="FM7" s="284"/>
      <c r="FN7" s="284"/>
      <c r="FO7" s="288"/>
      <c r="FP7" s="281" t="str">
        <f aca="false">IF(($F7&lt;&gt;"")*($G7&lt;&gt;"")*(FM7&lt;&gt;"")*(FN7&lt;&gt;""),($F7&gt;$G7)*(FM7&gt;FN7)+($F7=$G7)*(FM7=FN7)+($F7&lt;$G7)*(FM7&lt;FN7),"")</f>
        <v/>
      </c>
      <c r="FQ7" s="281" t="str">
        <f aca="false">IF((FP7&lt;&gt;""),IF(OR($F7&lt;&gt;$G7,PrSettings!$M$4="●"),(($F7-$G7)=(FM7-FN7))*1,0),"")</f>
        <v/>
      </c>
      <c r="FR7" s="281" t="str">
        <f aca="false">IF((FP7&lt;&gt;""),($F7=FM7)*($G7=FN7),"")</f>
        <v/>
      </c>
      <c r="FS7" s="281" t="str">
        <f aca="false">IF(FP7&lt;&gt;"",IF(ABS($F7-$G7)&gt;=PrSettings!$M$7,(ABS($F7-$G7-FM7+FN7)&lt;=1)*1,IF(AND(FP7,$F7=$G7,$F7&gt;=PrSettings!$M$6),(ABS(FM7-$F7)&lt;=1)*1,IF(AND(FP7,$F7+$G7&gt;=PrSettings!$M$8),(ABS(FM7-$F7)+ABS(FN7-$G7)&lt;=1)*1,""))),"")</f>
        <v/>
      </c>
      <c r="FT7" s="289"/>
      <c r="FV7" s="279" t="n">
        <f aca="false">$B7</f>
        <v>25</v>
      </c>
      <c r="FW7" s="280" t="str">
        <f aca="false">$C7</f>
        <v>Rep. of Korea</v>
      </c>
      <c r="FX7" s="281" t="n">
        <f aca="false">$D7</f>
        <v>41</v>
      </c>
      <c r="FY7" s="280" t="str">
        <f aca="false">$E7</f>
        <v>Czech Rep.</v>
      </c>
      <c r="FZ7" s="284"/>
      <c r="GA7" s="284"/>
      <c r="GB7" s="288"/>
      <c r="GC7" s="281" t="str">
        <f aca="false">IF(($F7&lt;&gt;"")*($G7&lt;&gt;"")*(FZ7&lt;&gt;"")*(GA7&lt;&gt;""),($F7&gt;$G7)*(FZ7&gt;GA7)+($F7=$G7)*(FZ7=GA7)+($F7&lt;$G7)*(FZ7&lt;GA7),"")</f>
        <v/>
      </c>
      <c r="GD7" s="281" t="str">
        <f aca="false">IF((GC7&lt;&gt;""),IF(OR($F7&lt;&gt;$G7,PrSettings!$M$4="●"),(($F7-$G7)=(FZ7-GA7))*1,0),"")</f>
        <v/>
      </c>
      <c r="GE7" s="281" t="str">
        <f aca="false">IF((GC7&lt;&gt;""),($F7=FZ7)*($G7=GA7),"")</f>
        <v/>
      </c>
      <c r="GF7" s="281" t="str">
        <f aca="false">IF(GC7&lt;&gt;"",IF(ABS($F7-$G7)&gt;=PrSettings!$M$7,(ABS($F7-$G7-FZ7+GA7)&lt;=1)*1,IF(AND(GC7,$F7=$G7,$F7&gt;=PrSettings!$M$6),(ABS(FZ7-$F7)&lt;=1)*1,IF(AND(GC7,$F7+$G7&gt;=PrSettings!$M$8),(ABS(FZ7-$F7)+ABS(GA7-$G7)&lt;=1)*1,""))),"")</f>
        <v/>
      </c>
      <c r="GG7" s="289"/>
      <c r="GI7" s="279" t="n">
        <f aca="false">$B7</f>
        <v>25</v>
      </c>
      <c r="GJ7" s="280" t="str">
        <f aca="false">$C7</f>
        <v>Rep. of Korea</v>
      </c>
      <c r="GK7" s="281" t="n">
        <f aca="false">$D7</f>
        <v>41</v>
      </c>
      <c r="GL7" s="280" t="str">
        <f aca="false">$E7</f>
        <v>Czech Rep.</v>
      </c>
      <c r="GM7" s="284"/>
      <c r="GN7" s="284"/>
      <c r="GO7" s="288"/>
      <c r="GP7" s="281" t="str">
        <f aca="false">IF(($F7&lt;&gt;"")*($G7&lt;&gt;"")*(GM7&lt;&gt;"")*(GN7&lt;&gt;""),($F7&gt;$G7)*(GM7&gt;GN7)+($F7=$G7)*(GM7=GN7)+($F7&lt;$G7)*(GM7&lt;GN7),"")</f>
        <v/>
      </c>
      <c r="GQ7" s="281" t="str">
        <f aca="false">IF((GP7&lt;&gt;""),IF(OR($F7&lt;&gt;$G7,PrSettings!$M$4="●"),(($F7-$G7)=(GM7-GN7))*1,0),"")</f>
        <v/>
      </c>
      <c r="GR7" s="281" t="str">
        <f aca="false">IF((GP7&lt;&gt;""),($F7=GM7)*($G7=GN7),"")</f>
        <v/>
      </c>
      <c r="GS7" s="281" t="str">
        <f aca="false">IF(GP7&lt;&gt;"",IF(ABS($F7-$G7)&gt;=PrSettings!$M$7,(ABS($F7-$G7-GM7+GN7)&lt;=1)*1,IF(AND(GP7,$F7=$G7,$F7&gt;=PrSettings!$M$6),(ABS(GM7-$F7)&lt;=1)*1,IF(AND(GP7,$F7+$G7&gt;=PrSettings!$M$8),(ABS(GM7-$F7)+ABS(GN7-$G7)&lt;=1)*1,""))),"")</f>
        <v/>
      </c>
      <c r="GT7" s="289"/>
      <c r="GV7" s="279" t="n">
        <f aca="false">$B7</f>
        <v>25</v>
      </c>
      <c r="GW7" s="280" t="str">
        <f aca="false">$C7</f>
        <v>Rep. of Korea</v>
      </c>
      <c r="GX7" s="281" t="n">
        <f aca="false">$D7</f>
        <v>41</v>
      </c>
      <c r="GY7" s="280" t="str">
        <f aca="false">$E7</f>
        <v>Czech Rep.</v>
      </c>
      <c r="GZ7" s="284"/>
      <c r="HA7" s="284"/>
      <c r="HB7" s="288"/>
      <c r="HC7" s="281" t="str">
        <f aca="false">IF(($F7&lt;&gt;"")*($G7&lt;&gt;"")*(GZ7&lt;&gt;"")*(HA7&lt;&gt;""),($F7&gt;$G7)*(GZ7&gt;HA7)+($F7=$G7)*(GZ7=HA7)+($F7&lt;$G7)*(GZ7&lt;HA7),"")</f>
        <v/>
      </c>
      <c r="HD7" s="281" t="str">
        <f aca="false">IF((HC7&lt;&gt;""),IF(OR($F7&lt;&gt;$G7,PrSettings!$M$4="●"),(($F7-$G7)=(GZ7-HA7))*1,0),"")</f>
        <v/>
      </c>
      <c r="HE7" s="281" t="str">
        <f aca="false">IF((HC7&lt;&gt;""),($F7=GZ7)*($G7=HA7),"")</f>
        <v/>
      </c>
      <c r="HF7" s="281" t="str">
        <f aca="false">IF(HC7&lt;&gt;"",IF(ABS($F7-$G7)&gt;=PrSettings!$M$7,(ABS($F7-$G7-GZ7+HA7)&lt;=1)*1,IF(AND(HC7,$F7=$G7,$F7&gt;=PrSettings!$M$6),(ABS(GZ7-$F7)&lt;=1)*1,IF(AND(HC7,$F7+$G7&gt;=PrSettings!$M$8),(ABS(GZ7-$F7)+ABS(HA7-$G7)&lt;=1)*1,""))),"")</f>
        <v/>
      </c>
      <c r="HG7" s="289"/>
      <c r="HI7" s="279" t="n">
        <f aca="false">$B7</f>
        <v>25</v>
      </c>
      <c r="HJ7" s="280" t="str">
        <f aca="false">$C7</f>
        <v>Rep. of Korea</v>
      </c>
      <c r="HK7" s="281" t="n">
        <f aca="false">$D7</f>
        <v>41</v>
      </c>
      <c r="HL7" s="280" t="str">
        <f aca="false">$E7</f>
        <v>Czech Rep.</v>
      </c>
      <c r="HM7" s="284"/>
      <c r="HN7" s="284"/>
      <c r="HO7" s="288"/>
      <c r="HP7" s="281" t="str">
        <f aca="false">IF(($F7&lt;&gt;"")*($G7&lt;&gt;"")*(HM7&lt;&gt;"")*(HN7&lt;&gt;""),($F7&gt;$G7)*(HM7&gt;HN7)+($F7=$G7)*(HM7=HN7)+($F7&lt;$G7)*(HM7&lt;HN7),"")</f>
        <v/>
      </c>
      <c r="HQ7" s="281" t="str">
        <f aca="false">IF((HP7&lt;&gt;""),IF(OR($F7&lt;&gt;$G7,PrSettings!$M$4="●"),(($F7-$G7)=(HM7-HN7))*1,0),"")</f>
        <v/>
      </c>
      <c r="HR7" s="281" t="str">
        <f aca="false">IF((HP7&lt;&gt;""),($F7=HM7)*($G7=HN7),"")</f>
        <v/>
      </c>
      <c r="HS7" s="281" t="str">
        <f aca="false">IF(HP7&lt;&gt;"",IF(ABS($F7-$G7)&gt;=PrSettings!$M$7,(ABS($F7-$G7-HM7+HN7)&lt;=1)*1,IF(AND(HP7,$F7=$G7,$F7&gt;=PrSettings!$M$6),(ABS(HM7-$F7)&lt;=1)*1,IF(AND(HP7,$F7+$G7&gt;=PrSettings!$M$8),(ABS(HM7-$F7)+ABS(HN7-$G7)&lt;=1)*1,""))),"")</f>
        <v/>
      </c>
      <c r="HT7" s="289"/>
      <c r="HV7" s="279" t="n">
        <f aca="false">$B7</f>
        <v>25</v>
      </c>
      <c r="HW7" s="280" t="str">
        <f aca="false">$C7</f>
        <v>Rep. of Korea</v>
      </c>
      <c r="HX7" s="281" t="n">
        <f aca="false">$D7</f>
        <v>41</v>
      </c>
      <c r="HY7" s="280" t="str">
        <f aca="false">$E7</f>
        <v>Czech Rep.</v>
      </c>
      <c r="HZ7" s="284"/>
      <c r="IA7" s="284"/>
      <c r="IB7" s="288"/>
      <c r="IC7" s="281" t="str">
        <f aca="false">IF(($F7&lt;&gt;"")*($G7&lt;&gt;"")*(HZ7&lt;&gt;"")*(IA7&lt;&gt;""),($F7&gt;$G7)*(HZ7&gt;IA7)+($F7=$G7)*(HZ7=IA7)+($F7&lt;$G7)*(HZ7&lt;IA7),"")</f>
        <v/>
      </c>
      <c r="ID7" s="281" t="str">
        <f aca="false">IF((IC7&lt;&gt;""),IF(OR($F7&lt;&gt;$G7,PrSettings!$M$4="●"),(($F7-$G7)=(HZ7-IA7))*1,0),"")</f>
        <v/>
      </c>
      <c r="IE7" s="281" t="str">
        <f aca="false">IF((IC7&lt;&gt;""),($F7=HZ7)*($G7=IA7),"")</f>
        <v/>
      </c>
      <c r="IF7" s="281" t="str">
        <f aca="false">IF(IC7&lt;&gt;"",IF(ABS($F7-$G7)&gt;=PrSettings!$M$7,(ABS($F7-$G7-HZ7+IA7)&lt;=1)*1,IF(AND(IC7,$F7=$G7,$F7&gt;=PrSettings!$M$6),(ABS(HZ7-$F7)&lt;=1)*1,IF(AND(IC7,$F7+$G7&gt;=PrSettings!$M$8),(ABS(HZ7-$F7)+ABS(IA7-$G7)&lt;=1)*1,""))),"")</f>
        <v/>
      </c>
      <c r="IG7" s="289"/>
      <c r="II7" s="279" t="n">
        <f aca="false">$B7</f>
        <v>25</v>
      </c>
      <c r="IJ7" s="280" t="str">
        <f aca="false">$C7</f>
        <v>Rep. of Korea</v>
      </c>
      <c r="IK7" s="281" t="n">
        <f aca="false">$D7</f>
        <v>41</v>
      </c>
      <c r="IL7" s="280" t="str">
        <f aca="false">$E7</f>
        <v>Czech Rep.</v>
      </c>
      <c r="IM7" s="284"/>
      <c r="IN7" s="284"/>
      <c r="IO7" s="288"/>
      <c r="IP7" s="281" t="str">
        <f aca="false">IF(($F7&lt;&gt;"")*($G7&lt;&gt;"")*(IM7&lt;&gt;"")*(IN7&lt;&gt;""),($F7&gt;$G7)*(IM7&gt;IN7)+($F7=$G7)*(IM7=IN7)+($F7&lt;$G7)*(IM7&lt;IN7),"")</f>
        <v/>
      </c>
      <c r="IQ7" s="281" t="str">
        <f aca="false">IF((IP7&lt;&gt;""),IF(OR($F7&lt;&gt;$G7,PrSettings!$M$4="●"),(($F7-$G7)=(IM7-IN7))*1,0),"")</f>
        <v/>
      </c>
      <c r="IR7" s="281" t="str">
        <f aca="false">IF((IP7&lt;&gt;""),($F7=IM7)*($G7=IN7),"")</f>
        <v/>
      </c>
      <c r="IS7" s="281" t="str">
        <f aca="false">IF(IP7&lt;&gt;"",IF(ABS($F7-$G7)&gt;=PrSettings!$M$7,(ABS($F7-$G7-IM7+IN7)&lt;=1)*1,IF(AND(IP7,$F7=$G7,$F7&gt;=PrSettings!$M$6),(ABS(IM7-$F7)&lt;=1)*1,IF(AND(IP7,$F7+$G7&gt;=PrSettings!$M$8),(ABS(IM7-$F7)+ABS(IN7-$G7)&lt;=1)*1,""))),"")</f>
        <v/>
      </c>
      <c r="IT7" s="289"/>
      <c r="IV7" s="279" t="n">
        <f aca="false">$B7</f>
        <v>25</v>
      </c>
      <c r="IW7" s="280" t="str">
        <f aca="false">$C7</f>
        <v>Rep. of Korea</v>
      </c>
      <c r="IX7" s="281" t="n">
        <f aca="false">$D7</f>
        <v>41</v>
      </c>
      <c r="IY7" s="280" t="str">
        <f aca="false">$E7</f>
        <v>Czech Rep.</v>
      </c>
      <c r="IZ7" s="284"/>
      <c r="JA7" s="284"/>
      <c r="JB7" s="288"/>
      <c r="JC7" s="281" t="str">
        <f aca="false">IF(($F7&lt;&gt;"")*($G7&lt;&gt;"")*(IZ7&lt;&gt;"")*(JA7&lt;&gt;""),($F7&gt;$G7)*(IZ7&gt;JA7)+($F7=$G7)*(IZ7=JA7)+($F7&lt;$G7)*(IZ7&lt;JA7),"")</f>
        <v/>
      </c>
      <c r="JD7" s="281" t="str">
        <f aca="false">IF((JC7&lt;&gt;""),IF(OR($F7&lt;&gt;$G7,PrSettings!$M$4="●"),(($F7-$G7)=(IZ7-JA7))*1,0),"")</f>
        <v/>
      </c>
      <c r="JE7" s="281" t="str">
        <f aca="false">IF((JC7&lt;&gt;""),($F7=IZ7)*($G7=JA7),"")</f>
        <v/>
      </c>
      <c r="JF7" s="281" t="str">
        <f aca="false">IF(JC7&lt;&gt;"",IF(ABS($F7-$G7)&gt;=PrSettings!$M$7,(ABS($F7-$G7-IZ7+JA7)&lt;=1)*1,IF(AND(JC7,$F7=$G7,$F7&gt;=PrSettings!$M$6),(ABS(IZ7-$F7)&lt;=1)*1,IF(AND(JC7,$F7+$G7&gt;=PrSettings!$M$8),(ABS(IZ7-$F7)+ABS(JA7-$G7)&lt;=1)*1,""))),"")</f>
        <v/>
      </c>
      <c r="JG7" s="289"/>
      <c r="JI7" s="279" t="n">
        <f aca="false">$B7</f>
        <v>25</v>
      </c>
      <c r="JJ7" s="280" t="str">
        <f aca="false">$C7</f>
        <v>Rep. of Korea</v>
      </c>
      <c r="JK7" s="281" t="n">
        <f aca="false">$D7</f>
        <v>41</v>
      </c>
      <c r="JL7" s="280" t="str">
        <f aca="false">$E7</f>
        <v>Czech Rep.</v>
      </c>
      <c r="JM7" s="284"/>
      <c r="JN7" s="284"/>
      <c r="JO7" s="288"/>
      <c r="JP7" s="281" t="str">
        <f aca="false">IF(($F7&lt;&gt;"")*($G7&lt;&gt;"")*(JM7&lt;&gt;"")*(JN7&lt;&gt;""),($F7&gt;$G7)*(JM7&gt;JN7)+($F7=$G7)*(JM7=JN7)+($F7&lt;$G7)*(JM7&lt;JN7),"")</f>
        <v/>
      </c>
      <c r="JQ7" s="281" t="str">
        <f aca="false">IF((JP7&lt;&gt;""),IF(OR($F7&lt;&gt;$G7,PrSettings!$M$4="●"),(($F7-$G7)=(JM7-JN7))*1,0),"")</f>
        <v/>
      </c>
      <c r="JR7" s="281" t="str">
        <f aca="false">IF((JP7&lt;&gt;""),($F7=JM7)*($G7=JN7),"")</f>
        <v/>
      </c>
      <c r="JS7" s="281" t="str">
        <f aca="false">IF(JP7&lt;&gt;"",IF(ABS($F7-$G7)&gt;=PrSettings!$M$7,(ABS($F7-$G7-JM7+JN7)&lt;=1)*1,IF(AND(JP7,$F7=$G7,$F7&gt;=PrSettings!$M$6),(ABS(JM7-$F7)&lt;=1)*1,IF(AND(JP7,$F7+$G7&gt;=PrSettings!$M$8),(ABS(JM7-$F7)+ABS(JN7-$G7)&lt;=1)*1,""))),"")</f>
        <v/>
      </c>
      <c r="JT7" s="289"/>
      <c r="JV7" s="279" t="n">
        <f aca="false">$B7</f>
        <v>25</v>
      </c>
      <c r="JW7" s="280" t="str">
        <f aca="false">$C7</f>
        <v>Rep. of Korea</v>
      </c>
      <c r="JX7" s="281" t="n">
        <f aca="false">$D7</f>
        <v>41</v>
      </c>
      <c r="JY7" s="280" t="str">
        <f aca="false">$E7</f>
        <v>Czech Rep.</v>
      </c>
      <c r="JZ7" s="284"/>
      <c r="KA7" s="284"/>
      <c r="KB7" s="288"/>
      <c r="KC7" s="281" t="str">
        <f aca="false">IF(($F7&lt;&gt;"")*($G7&lt;&gt;"")*(JZ7&lt;&gt;"")*(KA7&lt;&gt;""),($F7&gt;$G7)*(JZ7&gt;KA7)+($F7=$G7)*(JZ7=KA7)+($F7&lt;$G7)*(JZ7&lt;KA7),"")</f>
        <v/>
      </c>
      <c r="KD7" s="281" t="str">
        <f aca="false">IF((KC7&lt;&gt;""),IF(OR($F7&lt;&gt;$G7,PrSettings!$M$4="●"),(($F7-$G7)=(JZ7-KA7))*1,0),"")</f>
        <v/>
      </c>
      <c r="KE7" s="281" t="str">
        <f aca="false">IF((KC7&lt;&gt;""),($F7=JZ7)*($G7=KA7),"")</f>
        <v/>
      </c>
      <c r="KF7" s="281" t="str">
        <f aca="false">IF(KC7&lt;&gt;"",IF(ABS($F7-$G7)&gt;=PrSettings!$M$7,(ABS($F7-$G7-JZ7+KA7)&lt;=1)*1,IF(AND(KC7,$F7=$G7,$F7&gt;=PrSettings!$M$6),(ABS(JZ7-$F7)&lt;=1)*1,IF(AND(KC7,$F7+$G7&gt;=PrSettings!$M$8),(ABS(JZ7-$F7)+ABS(KA7-$G7)&lt;=1)*1,""))),"")</f>
        <v/>
      </c>
      <c r="KG7" s="289"/>
      <c r="KI7" s="279" t="n">
        <f aca="false">$B7</f>
        <v>25</v>
      </c>
      <c r="KJ7" s="280" t="str">
        <f aca="false">$C7</f>
        <v>Rep. of Korea</v>
      </c>
      <c r="KK7" s="281" t="n">
        <f aca="false">$D7</f>
        <v>41</v>
      </c>
      <c r="KL7" s="280" t="str">
        <f aca="false">$E7</f>
        <v>Czech Rep.</v>
      </c>
      <c r="KM7" s="284"/>
      <c r="KN7" s="284"/>
      <c r="KO7" s="288"/>
      <c r="KP7" s="281" t="str">
        <f aca="false">IF(($F7&lt;&gt;"")*($G7&lt;&gt;"")*(KM7&lt;&gt;"")*(KN7&lt;&gt;""),($F7&gt;$G7)*(KM7&gt;KN7)+($F7=$G7)*(KM7=KN7)+($F7&lt;$G7)*(KM7&lt;KN7),"")</f>
        <v/>
      </c>
      <c r="KQ7" s="281" t="str">
        <f aca="false">IF((KP7&lt;&gt;""),IF(OR($F7&lt;&gt;$G7,PrSettings!$M$4="●"),(($F7-$G7)=(KM7-KN7))*1,0),"")</f>
        <v/>
      </c>
      <c r="KR7" s="281" t="str">
        <f aca="false">IF((KP7&lt;&gt;""),($F7=KM7)*($G7=KN7),"")</f>
        <v/>
      </c>
      <c r="KS7" s="281" t="str">
        <f aca="false">IF(KP7&lt;&gt;"",IF(ABS($F7-$G7)&gt;=PrSettings!$M$7,(ABS($F7-$G7-KM7+KN7)&lt;=1)*1,IF(AND(KP7,$F7=$G7,$F7&gt;=PrSettings!$M$6),(ABS(KM7-$F7)&lt;=1)*1,IF(AND(KP7,$F7+$G7&gt;=PrSettings!$M$8),(ABS(KM7-$F7)+ABS(KN7-$G7)&lt;=1)*1,""))),"")</f>
        <v/>
      </c>
      <c r="KT7" s="289"/>
      <c r="KV7" s="279" t="n">
        <f aca="false">$B7</f>
        <v>25</v>
      </c>
      <c r="KW7" s="280" t="str">
        <f aca="false">$C7</f>
        <v>Rep. of Korea</v>
      </c>
      <c r="KX7" s="281" t="n">
        <f aca="false">$D7</f>
        <v>41</v>
      </c>
      <c r="KY7" s="280" t="str">
        <f aca="false">$E7</f>
        <v>Czech Rep.</v>
      </c>
      <c r="KZ7" s="284"/>
      <c r="LA7" s="284"/>
      <c r="LB7" s="288"/>
      <c r="LC7" s="281" t="str">
        <f aca="false">IF(($F7&lt;&gt;"")*($G7&lt;&gt;"")*(KZ7&lt;&gt;"")*(LA7&lt;&gt;""),($F7&gt;$G7)*(KZ7&gt;LA7)+($F7=$G7)*(KZ7=LA7)+($F7&lt;$G7)*(KZ7&lt;LA7),"")</f>
        <v/>
      </c>
      <c r="LD7" s="281" t="str">
        <f aca="false">IF((LC7&lt;&gt;""),IF(OR($F7&lt;&gt;$G7,PrSettings!$M$4="●"),(($F7-$G7)=(KZ7-LA7))*1,0),"")</f>
        <v/>
      </c>
      <c r="LE7" s="281" t="str">
        <f aca="false">IF((LC7&lt;&gt;""),($F7=KZ7)*($G7=LA7),"")</f>
        <v/>
      </c>
      <c r="LF7" s="281" t="str">
        <f aca="false">IF(LC7&lt;&gt;"",IF(ABS($F7-$G7)&gt;=PrSettings!$M$7,(ABS($F7-$G7-KZ7+LA7)&lt;=1)*1,IF(AND(LC7,$F7=$G7,$F7&gt;=PrSettings!$M$6),(ABS(KZ7-$F7)&lt;=1)*1,IF(AND(LC7,$F7+$G7&gt;=PrSettings!$M$8),(ABS(KZ7-$F7)+ABS(LA7-$G7)&lt;=1)*1,""))),"")</f>
        <v/>
      </c>
      <c r="LG7" s="289"/>
      <c r="LI7" s="279" t="n">
        <f aca="false">$B7</f>
        <v>25</v>
      </c>
      <c r="LJ7" s="280" t="str">
        <f aca="false">$C7</f>
        <v>Rep. of Korea</v>
      </c>
      <c r="LK7" s="281" t="n">
        <f aca="false">$D7</f>
        <v>41</v>
      </c>
      <c r="LL7" s="280" t="str">
        <f aca="false">$E7</f>
        <v>Czech Rep.</v>
      </c>
      <c r="LM7" s="284"/>
      <c r="LN7" s="284"/>
      <c r="LO7" s="288"/>
      <c r="LP7" s="281" t="str">
        <f aca="false">IF(($F7&lt;&gt;"")*($G7&lt;&gt;"")*(LM7&lt;&gt;"")*(LN7&lt;&gt;""),($F7&gt;$G7)*(LM7&gt;LN7)+($F7=$G7)*(LM7=LN7)+($F7&lt;$G7)*(LM7&lt;LN7),"")</f>
        <v/>
      </c>
      <c r="LQ7" s="281" t="str">
        <f aca="false">IF((LP7&lt;&gt;""),IF(OR($F7&lt;&gt;$G7,PrSettings!$M$4="●"),(($F7-$G7)=(LM7-LN7))*1,0),"")</f>
        <v/>
      </c>
      <c r="LR7" s="281" t="str">
        <f aca="false">IF((LP7&lt;&gt;""),($F7=LM7)*($G7=LN7),"")</f>
        <v/>
      </c>
      <c r="LS7" s="281" t="str">
        <f aca="false">IF(LP7&lt;&gt;"",IF(ABS($F7-$G7)&gt;=PrSettings!$M$7,(ABS($F7-$G7-LM7+LN7)&lt;=1)*1,IF(AND(LP7,$F7=$G7,$F7&gt;=PrSettings!$M$6),(ABS(LM7-$F7)&lt;=1)*1,IF(AND(LP7,$F7+$G7&gt;=PrSettings!$M$8),(ABS(LM7-$F7)+ABS(LN7-$G7)&lt;=1)*1,""))),"")</f>
        <v/>
      </c>
      <c r="LT7" s="289"/>
      <c r="LV7" s="279" t="n">
        <f aca="false">$B7</f>
        <v>25</v>
      </c>
      <c r="LW7" s="280" t="str">
        <f aca="false">$C7</f>
        <v>Rep. of Korea</v>
      </c>
      <c r="LX7" s="281" t="n">
        <f aca="false">$D7</f>
        <v>41</v>
      </c>
      <c r="LY7" s="280" t="str">
        <f aca="false">$E7</f>
        <v>Czech Rep.</v>
      </c>
      <c r="LZ7" s="284"/>
      <c r="MA7" s="284"/>
      <c r="MB7" s="288"/>
      <c r="MC7" s="281" t="str">
        <f aca="false">IF(($F7&lt;&gt;"")*($G7&lt;&gt;"")*(LZ7&lt;&gt;"")*(MA7&lt;&gt;""),($F7&gt;$G7)*(LZ7&gt;MA7)+($F7=$G7)*(LZ7=MA7)+($F7&lt;$G7)*(LZ7&lt;MA7),"")</f>
        <v/>
      </c>
      <c r="MD7" s="281" t="str">
        <f aca="false">IF((MC7&lt;&gt;""),IF(OR($F7&lt;&gt;$G7,PrSettings!$M$4="●"),(($F7-$G7)=(LZ7-MA7))*1,0),"")</f>
        <v/>
      </c>
      <c r="ME7" s="281" t="str">
        <f aca="false">IF((MC7&lt;&gt;""),($F7=LZ7)*($G7=MA7),"")</f>
        <v/>
      </c>
      <c r="MF7" s="281" t="str">
        <f aca="false">IF(MC7&lt;&gt;"",IF(ABS($F7-$G7)&gt;=PrSettings!$M$7,(ABS($F7-$G7-LZ7+MA7)&lt;=1)*1,IF(AND(MC7,$F7=$G7,$F7&gt;=PrSettings!$M$6),(ABS(LZ7-$F7)&lt;=1)*1,IF(AND(MC7,$F7+$G7&gt;=PrSettings!$M$8),(ABS(LZ7-$F7)+ABS(MA7-$G7)&lt;=1)*1,""))),"")</f>
        <v/>
      </c>
      <c r="MG7" s="289"/>
    </row>
    <row r="8" customFormat="false" ht="15.75" hidden="false" customHeight="false" outlineLevel="0" collapsed="false">
      <c r="B8" s="279" t="n">
        <f aca="false">INDEX(Groups!$C$7:$C$65,MATCH(C8,Groups!$D$7:$D$65,0))</f>
        <v>41</v>
      </c>
      <c r="C8" s="280" t="str">
        <f aca="false">CalcA!$P$24</f>
        <v>Czech Rep.</v>
      </c>
      <c r="D8" s="281" t="n">
        <f aca="false">INDEX(Groups!$C$7:$C$65,MATCH(E8,Groups!$D$7:$D$65,0))</f>
        <v>60</v>
      </c>
      <c r="E8" s="280" t="str">
        <f aca="false">CalcA!$Q$24</f>
        <v>South Africa</v>
      </c>
      <c r="F8" s="282" t="n">
        <f aca="false">CalcA!$R$24</f>
        <v>2</v>
      </c>
      <c r="G8" s="283" t="n">
        <f aca="false">CalcA!$S$24</f>
        <v>0</v>
      </c>
      <c r="I8" s="279" t="n">
        <f aca="false">$B8</f>
        <v>41</v>
      </c>
      <c r="J8" s="280" t="str">
        <f aca="false">$C8</f>
        <v>Czech Rep.</v>
      </c>
      <c r="K8" s="281" t="n">
        <f aca="false">$D8</f>
        <v>60</v>
      </c>
      <c r="L8" s="280" t="str">
        <f aca="false">$E8</f>
        <v>South Africa</v>
      </c>
      <c r="M8" s="284"/>
      <c r="N8" s="284"/>
      <c r="O8" s="288"/>
      <c r="P8" s="281" t="str">
        <f aca="false">IF(($F8&lt;&gt;"")*($G8&lt;&gt;"")*(M8&lt;&gt;"")*(N8&lt;&gt;""),($F8&gt;$G8)*(M8&gt;N8)+($F8=$G8)*(M8=N8)+($F8&lt;$G8)*(M8&lt;N8),"")</f>
        <v/>
      </c>
      <c r="Q8" s="281" t="str">
        <f aca="false">IF((P8&lt;&gt;""),IF(OR($F8&lt;&gt;$G8,PrSettings!$M$4="●"),(($F8-$G8)=(M8-N8))*1,0),"")</f>
        <v/>
      </c>
      <c r="R8" s="281" t="str">
        <f aca="false">IF((P8&lt;&gt;""),($F8=M8)*($G8=N8),"")</f>
        <v/>
      </c>
      <c r="S8" s="281" t="str">
        <f aca="false">IF(P8&lt;&gt;"",IF(ABS($F8-$G8)&gt;=PrSettings!$M$7,(ABS($F8-$G8-M8+N8)&lt;=1)*1,IF(AND(P8,$F8=$G8,$F8&gt;=PrSettings!$M$6),(ABS(M8-$F8)&lt;=1)*1,IF(AND(P8,$F8+$G8&gt;=PrSettings!$M$8),(ABS(M8-$F8)+ABS(N8-$G8)&lt;=1)*1,""))),"")</f>
        <v/>
      </c>
      <c r="T8" s="289"/>
      <c r="V8" s="279" t="n">
        <f aca="false">$B8</f>
        <v>41</v>
      </c>
      <c r="W8" s="280" t="str">
        <f aca="false">$C8</f>
        <v>Czech Rep.</v>
      </c>
      <c r="X8" s="281" t="n">
        <f aca="false">$D8</f>
        <v>60</v>
      </c>
      <c r="Y8" s="280" t="str">
        <f aca="false">$E8</f>
        <v>South Africa</v>
      </c>
      <c r="Z8" s="284"/>
      <c r="AA8" s="284"/>
      <c r="AB8" s="288"/>
      <c r="AC8" s="281" t="str">
        <f aca="false">IF(($F8&lt;&gt;"")*($G8&lt;&gt;"")*(Z8&lt;&gt;"")*(AA8&lt;&gt;""),($F8&gt;$G8)*(Z8&gt;AA8)+($F8=$G8)*(Z8=AA8)+($F8&lt;$G8)*(Z8&lt;AA8),"")</f>
        <v/>
      </c>
      <c r="AD8" s="281" t="str">
        <f aca="false">IF((AC8&lt;&gt;""),IF(OR($F8&lt;&gt;$G8,PrSettings!$M$4="●"),(($F8-$G8)=(Z8-AA8))*1,0),"")</f>
        <v/>
      </c>
      <c r="AE8" s="281" t="str">
        <f aca="false">IF((AC8&lt;&gt;""),($F8=Z8)*($G8=AA8),"")</f>
        <v/>
      </c>
      <c r="AF8" s="281" t="str">
        <f aca="false">IF(AC8&lt;&gt;"",IF(ABS($F8-$G8)&gt;=PrSettings!$M$7,(ABS($F8-$G8-Z8+AA8)&lt;=1)*1,IF(AND(AC8,$F8=$G8,$F8&gt;=PrSettings!$M$6),(ABS(Z8-$F8)&lt;=1)*1,IF(AND(AC8,$F8+$G8&gt;=PrSettings!$M$8),(ABS(Z8-$F8)+ABS(AA8-$G8)&lt;=1)*1,""))),"")</f>
        <v/>
      </c>
      <c r="AG8" s="289"/>
      <c r="AI8" s="279" t="n">
        <f aca="false">$B8</f>
        <v>41</v>
      </c>
      <c r="AJ8" s="280" t="str">
        <f aca="false">$C8</f>
        <v>Czech Rep.</v>
      </c>
      <c r="AK8" s="281" t="n">
        <f aca="false">$D8</f>
        <v>60</v>
      </c>
      <c r="AL8" s="280" t="str">
        <f aca="false">$E8</f>
        <v>South Africa</v>
      </c>
      <c r="AM8" s="284"/>
      <c r="AN8" s="284"/>
      <c r="AO8" s="288"/>
      <c r="AP8" s="281" t="str">
        <f aca="false">IF(($F8&lt;&gt;"")*($G8&lt;&gt;"")*(AM8&lt;&gt;"")*(AN8&lt;&gt;""),($F8&gt;$G8)*(AM8&gt;AN8)+($F8=$G8)*(AM8=AN8)+($F8&lt;$G8)*(AM8&lt;AN8),"")</f>
        <v/>
      </c>
      <c r="AQ8" s="281" t="str">
        <f aca="false">IF((AP8&lt;&gt;""),IF(OR($F8&lt;&gt;$G8,PrSettings!$M$4="●"),(($F8-$G8)=(AM8-AN8))*1,0),"")</f>
        <v/>
      </c>
      <c r="AR8" s="281" t="str">
        <f aca="false">IF((AP8&lt;&gt;""),($F8=AM8)*($G8=AN8),"")</f>
        <v/>
      </c>
      <c r="AS8" s="281" t="str">
        <f aca="false">IF(AP8&lt;&gt;"",IF(ABS($F8-$G8)&gt;=PrSettings!$M$7,(ABS($F8-$G8-AM8+AN8)&lt;=1)*1,IF(AND(AP8,$F8=$G8,$F8&gt;=PrSettings!$M$6),(ABS(AM8-$F8)&lt;=1)*1,IF(AND(AP8,$F8+$G8&gt;=PrSettings!$M$8),(ABS(AM8-$F8)+ABS(AN8-$G8)&lt;=1)*1,""))),"")</f>
        <v/>
      </c>
      <c r="AT8" s="289"/>
      <c r="AV8" s="279" t="n">
        <f aca="false">$B8</f>
        <v>41</v>
      </c>
      <c r="AW8" s="280" t="str">
        <f aca="false">$C8</f>
        <v>Czech Rep.</v>
      </c>
      <c r="AX8" s="281" t="n">
        <f aca="false">$D8</f>
        <v>60</v>
      </c>
      <c r="AY8" s="280" t="str">
        <f aca="false">$E8</f>
        <v>South Africa</v>
      </c>
      <c r="AZ8" s="284"/>
      <c r="BA8" s="284"/>
      <c r="BB8" s="288"/>
      <c r="BC8" s="281" t="str">
        <f aca="false">IF(($F8&lt;&gt;"")*($G8&lt;&gt;"")*(AZ8&lt;&gt;"")*(BA8&lt;&gt;""),($F8&gt;$G8)*(AZ8&gt;BA8)+($F8=$G8)*(AZ8=BA8)+($F8&lt;$G8)*(AZ8&lt;BA8),"")</f>
        <v/>
      </c>
      <c r="BD8" s="281" t="str">
        <f aca="false">IF((BC8&lt;&gt;""),IF(OR($F8&lt;&gt;$G8,PrSettings!$M$4="●"),(($F8-$G8)=(AZ8-BA8))*1,0),"")</f>
        <v/>
      </c>
      <c r="BE8" s="281" t="str">
        <f aca="false">IF((BC8&lt;&gt;""),($F8=AZ8)*($G8=BA8),"")</f>
        <v/>
      </c>
      <c r="BF8" s="281" t="str">
        <f aca="false">IF(BC8&lt;&gt;"",IF(ABS($F8-$G8)&gt;=PrSettings!$M$7,(ABS($F8-$G8-AZ8+BA8)&lt;=1)*1,IF(AND(BC8,$F8=$G8,$F8&gt;=PrSettings!$M$6),(ABS(AZ8-$F8)&lt;=1)*1,IF(AND(BC8,$F8+$G8&gt;=PrSettings!$M$8),(ABS(AZ8-$F8)+ABS(BA8-$G8)&lt;=1)*1,""))),"")</f>
        <v/>
      </c>
      <c r="BG8" s="289"/>
      <c r="BI8" s="279" t="n">
        <f aca="false">$B8</f>
        <v>41</v>
      </c>
      <c r="BJ8" s="280" t="str">
        <f aca="false">$C8</f>
        <v>Czech Rep.</v>
      </c>
      <c r="BK8" s="281" t="n">
        <f aca="false">$D8</f>
        <v>60</v>
      </c>
      <c r="BL8" s="280" t="str">
        <f aca="false">$E8</f>
        <v>South Africa</v>
      </c>
      <c r="BM8" s="284"/>
      <c r="BN8" s="284"/>
      <c r="BO8" s="288"/>
      <c r="BP8" s="281" t="str">
        <f aca="false">IF(($F8&lt;&gt;"")*($G8&lt;&gt;"")*(BM8&lt;&gt;"")*(BN8&lt;&gt;""),($F8&gt;$G8)*(BM8&gt;BN8)+($F8=$G8)*(BM8=BN8)+($F8&lt;$G8)*(BM8&lt;BN8),"")</f>
        <v/>
      </c>
      <c r="BQ8" s="281" t="str">
        <f aca="false">IF((BP8&lt;&gt;""),IF(OR($F8&lt;&gt;$G8,PrSettings!$M$4="●"),(($F8-$G8)=(BM8-BN8))*1,0),"")</f>
        <v/>
      </c>
      <c r="BR8" s="281" t="str">
        <f aca="false">IF((BP8&lt;&gt;""),($F8=BM8)*($G8=BN8),"")</f>
        <v/>
      </c>
      <c r="BS8" s="281" t="str">
        <f aca="false">IF(BP8&lt;&gt;"",IF(ABS($F8-$G8)&gt;=PrSettings!$M$7,(ABS($F8-$G8-BM8+BN8)&lt;=1)*1,IF(AND(BP8,$F8=$G8,$F8&gt;=PrSettings!$M$6),(ABS(BM8-$F8)&lt;=1)*1,IF(AND(BP8,$F8+$G8&gt;=PrSettings!$M$8),(ABS(BM8-$F8)+ABS(BN8-$G8)&lt;=1)*1,""))),"")</f>
        <v/>
      </c>
      <c r="BT8" s="289"/>
      <c r="BV8" s="279" t="n">
        <f aca="false">$B8</f>
        <v>41</v>
      </c>
      <c r="BW8" s="280" t="str">
        <f aca="false">$C8</f>
        <v>Czech Rep.</v>
      </c>
      <c r="BX8" s="281" t="n">
        <f aca="false">$D8</f>
        <v>60</v>
      </c>
      <c r="BY8" s="280" t="str">
        <f aca="false">$E8</f>
        <v>South Africa</v>
      </c>
      <c r="BZ8" s="284"/>
      <c r="CA8" s="284"/>
      <c r="CB8" s="288"/>
      <c r="CC8" s="281" t="str">
        <f aca="false">IF(($F8&lt;&gt;"")*($G8&lt;&gt;"")*(BZ8&lt;&gt;"")*(CA8&lt;&gt;""),($F8&gt;$G8)*(BZ8&gt;CA8)+($F8=$G8)*(BZ8=CA8)+($F8&lt;$G8)*(BZ8&lt;CA8),"")</f>
        <v/>
      </c>
      <c r="CD8" s="281" t="str">
        <f aca="false">IF((CC8&lt;&gt;""),IF(OR($F8&lt;&gt;$G8,PrSettings!$M$4="●"),(($F8-$G8)=(BZ8-CA8))*1,0),"")</f>
        <v/>
      </c>
      <c r="CE8" s="281" t="str">
        <f aca="false">IF((CC8&lt;&gt;""),($F8=BZ8)*($G8=CA8),"")</f>
        <v/>
      </c>
      <c r="CF8" s="281" t="str">
        <f aca="false">IF(CC8&lt;&gt;"",IF(ABS($F8-$G8)&gt;=PrSettings!$M$7,(ABS($F8-$G8-BZ8+CA8)&lt;=1)*1,IF(AND(CC8,$F8=$G8,$F8&gt;=PrSettings!$M$6),(ABS(BZ8-$F8)&lt;=1)*1,IF(AND(CC8,$F8+$G8&gt;=PrSettings!$M$8),(ABS(BZ8-$F8)+ABS(CA8-$G8)&lt;=1)*1,""))),"")</f>
        <v/>
      </c>
      <c r="CG8" s="289"/>
      <c r="CI8" s="279" t="n">
        <f aca="false">$B8</f>
        <v>41</v>
      </c>
      <c r="CJ8" s="280" t="str">
        <f aca="false">$C8</f>
        <v>Czech Rep.</v>
      </c>
      <c r="CK8" s="281" t="n">
        <f aca="false">$D8</f>
        <v>60</v>
      </c>
      <c r="CL8" s="280" t="str">
        <f aca="false">$E8</f>
        <v>South Africa</v>
      </c>
      <c r="CM8" s="284"/>
      <c r="CN8" s="284"/>
      <c r="CO8" s="288"/>
      <c r="CP8" s="281" t="str">
        <f aca="false">IF(($F8&lt;&gt;"")*($G8&lt;&gt;"")*(CM8&lt;&gt;"")*(CN8&lt;&gt;""),($F8&gt;$G8)*(CM8&gt;CN8)+($F8=$G8)*(CM8=CN8)+($F8&lt;$G8)*(CM8&lt;CN8),"")</f>
        <v/>
      </c>
      <c r="CQ8" s="281" t="str">
        <f aca="false">IF((CP8&lt;&gt;""),IF(OR($F8&lt;&gt;$G8,PrSettings!$M$4="●"),(($F8-$G8)=(CM8-CN8))*1,0),"")</f>
        <v/>
      </c>
      <c r="CR8" s="281" t="str">
        <f aca="false">IF((CP8&lt;&gt;""),($F8=CM8)*($G8=CN8),"")</f>
        <v/>
      </c>
      <c r="CS8" s="281" t="str">
        <f aca="false">IF(CP8&lt;&gt;"",IF(ABS($F8-$G8)&gt;=PrSettings!$M$7,(ABS($F8-$G8-CM8+CN8)&lt;=1)*1,IF(AND(CP8,$F8=$G8,$F8&gt;=PrSettings!$M$6),(ABS(CM8-$F8)&lt;=1)*1,IF(AND(CP8,$F8+$G8&gt;=PrSettings!$M$8),(ABS(CM8-$F8)+ABS(CN8-$G8)&lt;=1)*1,""))),"")</f>
        <v/>
      </c>
      <c r="CT8" s="289"/>
      <c r="CV8" s="279" t="n">
        <f aca="false">$B8</f>
        <v>41</v>
      </c>
      <c r="CW8" s="280" t="str">
        <f aca="false">$C8</f>
        <v>Czech Rep.</v>
      </c>
      <c r="CX8" s="281" t="n">
        <f aca="false">$D8</f>
        <v>60</v>
      </c>
      <c r="CY8" s="280" t="str">
        <f aca="false">$E8</f>
        <v>South Africa</v>
      </c>
      <c r="CZ8" s="284"/>
      <c r="DA8" s="284"/>
      <c r="DB8" s="288"/>
      <c r="DC8" s="281" t="str">
        <f aca="false">IF(($F8&lt;&gt;"")*($G8&lt;&gt;"")*(CZ8&lt;&gt;"")*(DA8&lt;&gt;""),($F8&gt;$G8)*(CZ8&gt;DA8)+($F8=$G8)*(CZ8=DA8)+($F8&lt;$G8)*(CZ8&lt;DA8),"")</f>
        <v/>
      </c>
      <c r="DD8" s="281" t="str">
        <f aca="false">IF((DC8&lt;&gt;""),IF(OR($F8&lt;&gt;$G8,PrSettings!$M$4="●"),(($F8-$G8)=(CZ8-DA8))*1,0),"")</f>
        <v/>
      </c>
      <c r="DE8" s="281" t="str">
        <f aca="false">IF((DC8&lt;&gt;""),($F8=CZ8)*($G8=DA8),"")</f>
        <v/>
      </c>
      <c r="DF8" s="281" t="str">
        <f aca="false">IF(DC8&lt;&gt;"",IF(ABS($F8-$G8)&gt;=PrSettings!$M$7,(ABS($F8-$G8-CZ8+DA8)&lt;=1)*1,IF(AND(DC8,$F8=$G8,$F8&gt;=PrSettings!$M$6),(ABS(CZ8-$F8)&lt;=1)*1,IF(AND(DC8,$F8+$G8&gt;=PrSettings!$M$8),(ABS(CZ8-$F8)+ABS(DA8-$G8)&lt;=1)*1,""))),"")</f>
        <v/>
      </c>
      <c r="DG8" s="289"/>
      <c r="DI8" s="279" t="n">
        <f aca="false">$B8</f>
        <v>41</v>
      </c>
      <c r="DJ8" s="280" t="str">
        <f aca="false">$C8</f>
        <v>Czech Rep.</v>
      </c>
      <c r="DK8" s="281" t="n">
        <f aca="false">$D8</f>
        <v>60</v>
      </c>
      <c r="DL8" s="280" t="str">
        <f aca="false">$E8</f>
        <v>South Africa</v>
      </c>
      <c r="DM8" s="284"/>
      <c r="DN8" s="284"/>
      <c r="DO8" s="288"/>
      <c r="DP8" s="281" t="str">
        <f aca="false">IF(($F8&lt;&gt;"")*($G8&lt;&gt;"")*(DM8&lt;&gt;"")*(DN8&lt;&gt;""),($F8&gt;$G8)*(DM8&gt;DN8)+($F8=$G8)*(DM8=DN8)+($F8&lt;$G8)*(DM8&lt;DN8),"")</f>
        <v/>
      </c>
      <c r="DQ8" s="281" t="str">
        <f aca="false">IF((DP8&lt;&gt;""),IF(OR($F8&lt;&gt;$G8,PrSettings!$M$4="●"),(($F8-$G8)=(DM8-DN8))*1,0),"")</f>
        <v/>
      </c>
      <c r="DR8" s="281" t="str">
        <f aca="false">IF((DP8&lt;&gt;""),($F8=DM8)*($G8=DN8),"")</f>
        <v/>
      </c>
      <c r="DS8" s="281" t="str">
        <f aca="false">IF(DP8&lt;&gt;"",IF(ABS($F8-$G8)&gt;=PrSettings!$M$7,(ABS($F8-$G8-DM8+DN8)&lt;=1)*1,IF(AND(DP8,$F8=$G8,$F8&gt;=PrSettings!$M$6),(ABS(DM8-$F8)&lt;=1)*1,IF(AND(DP8,$F8+$G8&gt;=PrSettings!$M$8),(ABS(DM8-$F8)+ABS(DN8-$G8)&lt;=1)*1,""))),"")</f>
        <v/>
      </c>
      <c r="DT8" s="289"/>
      <c r="DV8" s="279" t="n">
        <f aca="false">$B8</f>
        <v>41</v>
      </c>
      <c r="DW8" s="280" t="str">
        <f aca="false">$C8</f>
        <v>Czech Rep.</v>
      </c>
      <c r="DX8" s="281" t="n">
        <f aca="false">$D8</f>
        <v>60</v>
      </c>
      <c r="DY8" s="280" t="str">
        <f aca="false">$E8</f>
        <v>South Africa</v>
      </c>
      <c r="DZ8" s="284"/>
      <c r="EA8" s="284"/>
      <c r="EB8" s="288"/>
      <c r="EC8" s="281" t="str">
        <f aca="false">IF(($F8&lt;&gt;"")*($G8&lt;&gt;"")*(DZ8&lt;&gt;"")*(EA8&lt;&gt;""),($F8&gt;$G8)*(DZ8&gt;EA8)+($F8=$G8)*(DZ8=EA8)+($F8&lt;$G8)*(DZ8&lt;EA8),"")</f>
        <v/>
      </c>
      <c r="ED8" s="281" t="str">
        <f aca="false">IF((EC8&lt;&gt;""),IF(OR($F8&lt;&gt;$G8,PrSettings!$M$4="●"),(($F8-$G8)=(DZ8-EA8))*1,0),"")</f>
        <v/>
      </c>
      <c r="EE8" s="281" t="str">
        <f aca="false">IF((EC8&lt;&gt;""),($F8=DZ8)*($G8=EA8),"")</f>
        <v/>
      </c>
      <c r="EF8" s="281" t="str">
        <f aca="false">IF(EC8&lt;&gt;"",IF(ABS($F8-$G8)&gt;=PrSettings!$M$7,(ABS($F8-$G8-DZ8+EA8)&lt;=1)*1,IF(AND(EC8,$F8=$G8,$F8&gt;=PrSettings!$M$6),(ABS(DZ8-$F8)&lt;=1)*1,IF(AND(EC8,$F8+$G8&gt;=PrSettings!$M$8),(ABS(DZ8-$F8)+ABS(EA8-$G8)&lt;=1)*1,""))),"")</f>
        <v/>
      </c>
      <c r="EG8" s="289"/>
      <c r="EI8" s="279" t="n">
        <f aca="false">$B8</f>
        <v>41</v>
      </c>
      <c r="EJ8" s="280" t="str">
        <f aca="false">$C8</f>
        <v>Czech Rep.</v>
      </c>
      <c r="EK8" s="281" t="n">
        <f aca="false">$D8</f>
        <v>60</v>
      </c>
      <c r="EL8" s="280" t="str">
        <f aca="false">$E8</f>
        <v>South Africa</v>
      </c>
      <c r="EM8" s="284"/>
      <c r="EN8" s="284"/>
      <c r="EO8" s="288"/>
      <c r="EP8" s="281" t="str">
        <f aca="false">IF(($F8&lt;&gt;"")*($G8&lt;&gt;"")*(EM8&lt;&gt;"")*(EN8&lt;&gt;""),($F8&gt;$G8)*(EM8&gt;EN8)+($F8=$G8)*(EM8=EN8)+($F8&lt;$G8)*(EM8&lt;EN8),"")</f>
        <v/>
      </c>
      <c r="EQ8" s="281" t="str">
        <f aca="false">IF((EP8&lt;&gt;""),IF(OR($F8&lt;&gt;$G8,PrSettings!$M$4="●"),(($F8-$G8)=(EM8-EN8))*1,0),"")</f>
        <v/>
      </c>
      <c r="ER8" s="281" t="str">
        <f aca="false">IF((EP8&lt;&gt;""),($F8=EM8)*($G8=EN8),"")</f>
        <v/>
      </c>
      <c r="ES8" s="281" t="str">
        <f aca="false">IF(EP8&lt;&gt;"",IF(ABS($F8-$G8)&gt;=PrSettings!$M$7,(ABS($F8-$G8-EM8+EN8)&lt;=1)*1,IF(AND(EP8,$F8=$G8,$F8&gt;=PrSettings!$M$6),(ABS(EM8-$F8)&lt;=1)*1,IF(AND(EP8,$F8+$G8&gt;=PrSettings!$M$8),(ABS(EM8-$F8)+ABS(EN8-$G8)&lt;=1)*1,""))),"")</f>
        <v/>
      </c>
      <c r="ET8" s="289"/>
      <c r="EV8" s="279" t="n">
        <f aca="false">$B8</f>
        <v>41</v>
      </c>
      <c r="EW8" s="280" t="str">
        <f aca="false">$C8</f>
        <v>Czech Rep.</v>
      </c>
      <c r="EX8" s="281" t="n">
        <f aca="false">$D8</f>
        <v>60</v>
      </c>
      <c r="EY8" s="280" t="str">
        <f aca="false">$E8</f>
        <v>South Africa</v>
      </c>
      <c r="EZ8" s="284"/>
      <c r="FA8" s="284"/>
      <c r="FB8" s="288"/>
      <c r="FC8" s="281" t="str">
        <f aca="false">IF(($F8&lt;&gt;"")*($G8&lt;&gt;"")*(EZ8&lt;&gt;"")*(FA8&lt;&gt;""),($F8&gt;$G8)*(EZ8&gt;FA8)+($F8=$G8)*(EZ8=FA8)+($F8&lt;$G8)*(EZ8&lt;FA8),"")</f>
        <v/>
      </c>
      <c r="FD8" s="281" t="str">
        <f aca="false">IF((FC8&lt;&gt;""),IF(OR($F8&lt;&gt;$G8,PrSettings!$M$4="●"),(($F8-$G8)=(EZ8-FA8))*1,0),"")</f>
        <v/>
      </c>
      <c r="FE8" s="281" t="str">
        <f aca="false">IF((FC8&lt;&gt;""),($F8=EZ8)*($G8=FA8),"")</f>
        <v/>
      </c>
      <c r="FF8" s="281" t="str">
        <f aca="false">IF(FC8&lt;&gt;"",IF(ABS($F8-$G8)&gt;=PrSettings!$M$7,(ABS($F8-$G8-EZ8+FA8)&lt;=1)*1,IF(AND(FC8,$F8=$G8,$F8&gt;=PrSettings!$M$6),(ABS(EZ8-$F8)&lt;=1)*1,IF(AND(FC8,$F8+$G8&gt;=PrSettings!$M$8),(ABS(EZ8-$F8)+ABS(FA8-$G8)&lt;=1)*1,""))),"")</f>
        <v/>
      </c>
      <c r="FG8" s="289"/>
      <c r="FI8" s="279" t="n">
        <f aca="false">$B8</f>
        <v>41</v>
      </c>
      <c r="FJ8" s="280" t="str">
        <f aca="false">$C8</f>
        <v>Czech Rep.</v>
      </c>
      <c r="FK8" s="281" t="n">
        <f aca="false">$D8</f>
        <v>60</v>
      </c>
      <c r="FL8" s="280" t="str">
        <f aca="false">$E8</f>
        <v>South Africa</v>
      </c>
      <c r="FM8" s="284"/>
      <c r="FN8" s="284"/>
      <c r="FO8" s="288"/>
      <c r="FP8" s="281" t="str">
        <f aca="false">IF(($F8&lt;&gt;"")*($G8&lt;&gt;"")*(FM8&lt;&gt;"")*(FN8&lt;&gt;""),($F8&gt;$G8)*(FM8&gt;FN8)+($F8=$G8)*(FM8=FN8)+($F8&lt;$G8)*(FM8&lt;FN8),"")</f>
        <v/>
      </c>
      <c r="FQ8" s="281" t="str">
        <f aca="false">IF((FP8&lt;&gt;""),IF(OR($F8&lt;&gt;$G8,PrSettings!$M$4="●"),(($F8-$G8)=(FM8-FN8))*1,0),"")</f>
        <v/>
      </c>
      <c r="FR8" s="281" t="str">
        <f aca="false">IF((FP8&lt;&gt;""),($F8=FM8)*($G8=FN8),"")</f>
        <v/>
      </c>
      <c r="FS8" s="281" t="str">
        <f aca="false">IF(FP8&lt;&gt;"",IF(ABS($F8-$G8)&gt;=PrSettings!$M$7,(ABS($F8-$G8-FM8+FN8)&lt;=1)*1,IF(AND(FP8,$F8=$G8,$F8&gt;=PrSettings!$M$6),(ABS(FM8-$F8)&lt;=1)*1,IF(AND(FP8,$F8+$G8&gt;=PrSettings!$M$8),(ABS(FM8-$F8)+ABS(FN8-$G8)&lt;=1)*1,""))),"")</f>
        <v/>
      </c>
      <c r="FT8" s="289"/>
      <c r="FV8" s="279" t="n">
        <f aca="false">$B8</f>
        <v>41</v>
      </c>
      <c r="FW8" s="280" t="str">
        <f aca="false">$C8</f>
        <v>Czech Rep.</v>
      </c>
      <c r="FX8" s="281" t="n">
        <f aca="false">$D8</f>
        <v>60</v>
      </c>
      <c r="FY8" s="280" t="str">
        <f aca="false">$E8</f>
        <v>South Africa</v>
      </c>
      <c r="FZ8" s="284"/>
      <c r="GA8" s="284"/>
      <c r="GB8" s="288"/>
      <c r="GC8" s="281" t="str">
        <f aca="false">IF(($F8&lt;&gt;"")*($G8&lt;&gt;"")*(FZ8&lt;&gt;"")*(GA8&lt;&gt;""),($F8&gt;$G8)*(FZ8&gt;GA8)+($F8=$G8)*(FZ8=GA8)+($F8&lt;$G8)*(FZ8&lt;GA8),"")</f>
        <v/>
      </c>
      <c r="GD8" s="281" t="str">
        <f aca="false">IF((GC8&lt;&gt;""),IF(OR($F8&lt;&gt;$G8,PrSettings!$M$4="●"),(($F8-$G8)=(FZ8-GA8))*1,0),"")</f>
        <v/>
      </c>
      <c r="GE8" s="281" t="str">
        <f aca="false">IF((GC8&lt;&gt;""),($F8=FZ8)*($G8=GA8),"")</f>
        <v/>
      </c>
      <c r="GF8" s="281" t="str">
        <f aca="false">IF(GC8&lt;&gt;"",IF(ABS($F8-$G8)&gt;=PrSettings!$M$7,(ABS($F8-$G8-FZ8+GA8)&lt;=1)*1,IF(AND(GC8,$F8=$G8,$F8&gt;=PrSettings!$M$6),(ABS(FZ8-$F8)&lt;=1)*1,IF(AND(GC8,$F8+$G8&gt;=PrSettings!$M$8),(ABS(FZ8-$F8)+ABS(GA8-$G8)&lt;=1)*1,""))),"")</f>
        <v/>
      </c>
      <c r="GG8" s="289"/>
      <c r="GI8" s="279" t="n">
        <f aca="false">$B8</f>
        <v>41</v>
      </c>
      <c r="GJ8" s="280" t="str">
        <f aca="false">$C8</f>
        <v>Czech Rep.</v>
      </c>
      <c r="GK8" s="281" t="n">
        <f aca="false">$D8</f>
        <v>60</v>
      </c>
      <c r="GL8" s="280" t="str">
        <f aca="false">$E8</f>
        <v>South Africa</v>
      </c>
      <c r="GM8" s="284"/>
      <c r="GN8" s="284"/>
      <c r="GO8" s="288"/>
      <c r="GP8" s="281" t="str">
        <f aca="false">IF(($F8&lt;&gt;"")*($G8&lt;&gt;"")*(GM8&lt;&gt;"")*(GN8&lt;&gt;""),($F8&gt;$G8)*(GM8&gt;GN8)+($F8=$G8)*(GM8=GN8)+($F8&lt;$G8)*(GM8&lt;GN8),"")</f>
        <v/>
      </c>
      <c r="GQ8" s="281" t="str">
        <f aca="false">IF((GP8&lt;&gt;""),IF(OR($F8&lt;&gt;$G8,PrSettings!$M$4="●"),(($F8-$G8)=(GM8-GN8))*1,0),"")</f>
        <v/>
      </c>
      <c r="GR8" s="281" t="str">
        <f aca="false">IF((GP8&lt;&gt;""),($F8=GM8)*($G8=GN8),"")</f>
        <v/>
      </c>
      <c r="GS8" s="281" t="str">
        <f aca="false">IF(GP8&lt;&gt;"",IF(ABS($F8-$G8)&gt;=PrSettings!$M$7,(ABS($F8-$G8-GM8+GN8)&lt;=1)*1,IF(AND(GP8,$F8=$G8,$F8&gt;=PrSettings!$M$6),(ABS(GM8-$F8)&lt;=1)*1,IF(AND(GP8,$F8+$G8&gt;=PrSettings!$M$8),(ABS(GM8-$F8)+ABS(GN8-$G8)&lt;=1)*1,""))),"")</f>
        <v/>
      </c>
      <c r="GT8" s="289"/>
      <c r="GV8" s="279" t="n">
        <f aca="false">$B8</f>
        <v>41</v>
      </c>
      <c r="GW8" s="280" t="str">
        <f aca="false">$C8</f>
        <v>Czech Rep.</v>
      </c>
      <c r="GX8" s="281" t="n">
        <f aca="false">$D8</f>
        <v>60</v>
      </c>
      <c r="GY8" s="280" t="str">
        <f aca="false">$E8</f>
        <v>South Africa</v>
      </c>
      <c r="GZ8" s="284"/>
      <c r="HA8" s="284"/>
      <c r="HB8" s="288"/>
      <c r="HC8" s="281" t="str">
        <f aca="false">IF(($F8&lt;&gt;"")*($G8&lt;&gt;"")*(GZ8&lt;&gt;"")*(HA8&lt;&gt;""),($F8&gt;$G8)*(GZ8&gt;HA8)+($F8=$G8)*(GZ8=HA8)+($F8&lt;$G8)*(GZ8&lt;HA8),"")</f>
        <v/>
      </c>
      <c r="HD8" s="281" t="str">
        <f aca="false">IF((HC8&lt;&gt;""),IF(OR($F8&lt;&gt;$G8,PrSettings!$M$4="●"),(($F8-$G8)=(GZ8-HA8))*1,0),"")</f>
        <v/>
      </c>
      <c r="HE8" s="281" t="str">
        <f aca="false">IF((HC8&lt;&gt;""),($F8=GZ8)*($G8=HA8),"")</f>
        <v/>
      </c>
      <c r="HF8" s="281" t="str">
        <f aca="false">IF(HC8&lt;&gt;"",IF(ABS($F8-$G8)&gt;=PrSettings!$M$7,(ABS($F8-$G8-GZ8+HA8)&lt;=1)*1,IF(AND(HC8,$F8=$G8,$F8&gt;=PrSettings!$M$6),(ABS(GZ8-$F8)&lt;=1)*1,IF(AND(HC8,$F8+$G8&gt;=PrSettings!$M$8),(ABS(GZ8-$F8)+ABS(HA8-$G8)&lt;=1)*1,""))),"")</f>
        <v/>
      </c>
      <c r="HG8" s="289"/>
      <c r="HI8" s="279" t="n">
        <f aca="false">$B8</f>
        <v>41</v>
      </c>
      <c r="HJ8" s="280" t="str">
        <f aca="false">$C8</f>
        <v>Czech Rep.</v>
      </c>
      <c r="HK8" s="281" t="n">
        <f aca="false">$D8</f>
        <v>60</v>
      </c>
      <c r="HL8" s="280" t="str">
        <f aca="false">$E8</f>
        <v>South Africa</v>
      </c>
      <c r="HM8" s="284"/>
      <c r="HN8" s="284"/>
      <c r="HO8" s="288"/>
      <c r="HP8" s="281" t="str">
        <f aca="false">IF(($F8&lt;&gt;"")*($G8&lt;&gt;"")*(HM8&lt;&gt;"")*(HN8&lt;&gt;""),($F8&gt;$G8)*(HM8&gt;HN8)+($F8=$G8)*(HM8=HN8)+($F8&lt;$G8)*(HM8&lt;HN8),"")</f>
        <v/>
      </c>
      <c r="HQ8" s="281" t="str">
        <f aca="false">IF((HP8&lt;&gt;""),IF(OR($F8&lt;&gt;$G8,PrSettings!$M$4="●"),(($F8-$G8)=(HM8-HN8))*1,0),"")</f>
        <v/>
      </c>
      <c r="HR8" s="281" t="str">
        <f aca="false">IF((HP8&lt;&gt;""),($F8=HM8)*($G8=HN8),"")</f>
        <v/>
      </c>
      <c r="HS8" s="281" t="str">
        <f aca="false">IF(HP8&lt;&gt;"",IF(ABS($F8-$G8)&gt;=PrSettings!$M$7,(ABS($F8-$G8-HM8+HN8)&lt;=1)*1,IF(AND(HP8,$F8=$G8,$F8&gt;=PrSettings!$M$6),(ABS(HM8-$F8)&lt;=1)*1,IF(AND(HP8,$F8+$G8&gt;=PrSettings!$M$8),(ABS(HM8-$F8)+ABS(HN8-$G8)&lt;=1)*1,""))),"")</f>
        <v/>
      </c>
      <c r="HT8" s="289"/>
      <c r="HV8" s="279" t="n">
        <f aca="false">$B8</f>
        <v>41</v>
      </c>
      <c r="HW8" s="280" t="str">
        <f aca="false">$C8</f>
        <v>Czech Rep.</v>
      </c>
      <c r="HX8" s="281" t="n">
        <f aca="false">$D8</f>
        <v>60</v>
      </c>
      <c r="HY8" s="280" t="str">
        <f aca="false">$E8</f>
        <v>South Africa</v>
      </c>
      <c r="HZ8" s="284"/>
      <c r="IA8" s="284"/>
      <c r="IB8" s="288"/>
      <c r="IC8" s="281" t="str">
        <f aca="false">IF(($F8&lt;&gt;"")*($G8&lt;&gt;"")*(HZ8&lt;&gt;"")*(IA8&lt;&gt;""),($F8&gt;$G8)*(HZ8&gt;IA8)+($F8=$G8)*(HZ8=IA8)+($F8&lt;$G8)*(HZ8&lt;IA8),"")</f>
        <v/>
      </c>
      <c r="ID8" s="281" t="str">
        <f aca="false">IF((IC8&lt;&gt;""),IF(OR($F8&lt;&gt;$G8,PrSettings!$M$4="●"),(($F8-$G8)=(HZ8-IA8))*1,0),"")</f>
        <v/>
      </c>
      <c r="IE8" s="281" t="str">
        <f aca="false">IF((IC8&lt;&gt;""),($F8=HZ8)*($G8=IA8),"")</f>
        <v/>
      </c>
      <c r="IF8" s="281" t="str">
        <f aca="false">IF(IC8&lt;&gt;"",IF(ABS($F8-$G8)&gt;=PrSettings!$M$7,(ABS($F8-$G8-HZ8+IA8)&lt;=1)*1,IF(AND(IC8,$F8=$G8,$F8&gt;=PrSettings!$M$6),(ABS(HZ8-$F8)&lt;=1)*1,IF(AND(IC8,$F8+$G8&gt;=PrSettings!$M$8),(ABS(HZ8-$F8)+ABS(IA8-$G8)&lt;=1)*1,""))),"")</f>
        <v/>
      </c>
      <c r="IG8" s="289"/>
      <c r="II8" s="279" t="n">
        <f aca="false">$B8</f>
        <v>41</v>
      </c>
      <c r="IJ8" s="280" t="str">
        <f aca="false">$C8</f>
        <v>Czech Rep.</v>
      </c>
      <c r="IK8" s="281" t="n">
        <f aca="false">$D8</f>
        <v>60</v>
      </c>
      <c r="IL8" s="280" t="str">
        <f aca="false">$E8</f>
        <v>South Africa</v>
      </c>
      <c r="IM8" s="284"/>
      <c r="IN8" s="284"/>
      <c r="IO8" s="288"/>
      <c r="IP8" s="281" t="str">
        <f aca="false">IF(($F8&lt;&gt;"")*($G8&lt;&gt;"")*(IM8&lt;&gt;"")*(IN8&lt;&gt;""),($F8&gt;$G8)*(IM8&gt;IN8)+($F8=$G8)*(IM8=IN8)+($F8&lt;$G8)*(IM8&lt;IN8),"")</f>
        <v/>
      </c>
      <c r="IQ8" s="281" t="str">
        <f aca="false">IF((IP8&lt;&gt;""),IF(OR($F8&lt;&gt;$G8,PrSettings!$M$4="●"),(($F8-$G8)=(IM8-IN8))*1,0),"")</f>
        <v/>
      </c>
      <c r="IR8" s="281" t="str">
        <f aca="false">IF((IP8&lt;&gt;""),($F8=IM8)*($G8=IN8),"")</f>
        <v/>
      </c>
      <c r="IS8" s="281" t="str">
        <f aca="false">IF(IP8&lt;&gt;"",IF(ABS($F8-$G8)&gt;=PrSettings!$M$7,(ABS($F8-$G8-IM8+IN8)&lt;=1)*1,IF(AND(IP8,$F8=$G8,$F8&gt;=PrSettings!$M$6),(ABS(IM8-$F8)&lt;=1)*1,IF(AND(IP8,$F8+$G8&gt;=PrSettings!$M$8),(ABS(IM8-$F8)+ABS(IN8-$G8)&lt;=1)*1,""))),"")</f>
        <v/>
      </c>
      <c r="IT8" s="289"/>
      <c r="IV8" s="279" t="n">
        <f aca="false">$B8</f>
        <v>41</v>
      </c>
      <c r="IW8" s="280" t="str">
        <f aca="false">$C8</f>
        <v>Czech Rep.</v>
      </c>
      <c r="IX8" s="281" t="n">
        <f aca="false">$D8</f>
        <v>60</v>
      </c>
      <c r="IY8" s="280" t="str">
        <f aca="false">$E8</f>
        <v>South Africa</v>
      </c>
      <c r="IZ8" s="284"/>
      <c r="JA8" s="284"/>
      <c r="JB8" s="288"/>
      <c r="JC8" s="281" t="str">
        <f aca="false">IF(($F8&lt;&gt;"")*($G8&lt;&gt;"")*(IZ8&lt;&gt;"")*(JA8&lt;&gt;""),($F8&gt;$G8)*(IZ8&gt;JA8)+($F8=$G8)*(IZ8=JA8)+($F8&lt;$G8)*(IZ8&lt;JA8),"")</f>
        <v/>
      </c>
      <c r="JD8" s="281" t="str">
        <f aca="false">IF((JC8&lt;&gt;""),IF(OR($F8&lt;&gt;$G8,PrSettings!$M$4="●"),(($F8-$G8)=(IZ8-JA8))*1,0),"")</f>
        <v/>
      </c>
      <c r="JE8" s="281" t="str">
        <f aca="false">IF((JC8&lt;&gt;""),($F8=IZ8)*($G8=JA8),"")</f>
        <v/>
      </c>
      <c r="JF8" s="281" t="str">
        <f aca="false">IF(JC8&lt;&gt;"",IF(ABS($F8-$G8)&gt;=PrSettings!$M$7,(ABS($F8-$G8-IZ8+JA8)&lt;=1)*1,IF(AND(JC8,$F8=$G8,$F8&gt;=PrSettings!$M$6),(ABS(IZ8-$F8)&lt;=1)*1,IF(AND(JC8,$F8+$G8&gt;=PrSettings!$M$8),(ABS(IZ8-$F8)+ABS(JA8-$G8)&lt;=1)*1,""))),"")</f>
        <v/>
      </c>
      <c r="JG8" s="289"/>
      <c r="JI8" s="279" t="n">
        <f aca="false">$B8</f>
        <v>41</v>
      </c>
      <c r="JJ8" s="280" t="str">
        <f aca="false">$C8</f>
        <v>Czech Rep.</v>
      </c>
      <c r="JK8" s="281" t="n">
        <f aca="false">$D8</f>
        <v>60</v>
      </c>
      <c r="JL8" s="280" t="str">
        <f aca="false">$E8</f>
        <v>South Africa</v>
      </c>
      <c r="JM8" s="284"/>
      <c r="JN8" s="284"/>
      <c r="JO8" s="288"/>
      <c r="JP8" s="281" t="str">
        <f aca="false">IF(($F8&lt;&gt;"")*($G8&lt;&gt;"")*(JM8&lt;&gt;"")*(JN8&lt;&gt;""),($F8&gt;$G8)*(JM8&gt;JN8)+($F8=$G8)*(JM8=JN8)+($F8&lt;$G8)*(JM8&lt;JN8),"")</f>
        <v/>
      </c>
      <c r="JQ8" s="281" t="str">
        <f aca="false">IF((JP8&lt;&gt;""),IF(OR($F8&lt;&gt;$G8,PrSettings!$M$4="●"),(($F8-$G8)=(JM8-JN8))*1,0),"")</f>
        <v/>
      </c>
      <c r="JR8" s="281" t="str">
        <f aca="false">IF((JP8&lt;&gt;""),($F8=JM8)*($G8=JN8),"")</f>
        <v/>
      </c>
      <c r="JS8" s="281" t="str">
        <f aca="false">IF(JP8&lt;&gt;"",IF(ABS($F8-$G8)&gt;=PrSettings!$M$7,(ABS($F8-$G8-JM8+JN8)&lt;=1)*1,IF(AND(JP8,$F8=$G8,$F8&gt;=PrSettings!$M$6),(ABS(JM8-$F8)&lt;=1)*1,IF(AND(JP8,$F8+$G8&gt;=PrSettings!$M$8),(ABS(JM8-$F8)+ABS(JN8-$G8)&lt;=1)*1,""))),"")</f>
        <v/>
      </c>
      <c r="JT8" s="289"/>
      <c r="JV8" s="279" t="n">
        <f aca="false">$B8</f>
        <v>41</v>
      </c>
      <c r="JW8" s="280" t="str">
        <f aca="false">$C8</f>
        <v>Czech Rep.</v>
      </c>
      <c r="JX8" s="281" t="n">
        <f aca="false">$D8</f>
        <v>60</v>
      </c>
      <c r="JY8" s="280" t="str">
        <f aca="false">$E8</f>
        <v>South Africa</v>
      </c>
      <c r="JZ8" s="284"/>
      <c r="KA8" s="284"/>
      <c r="KB8" s="288"/>
      <c r="KC8" s="281" t="str">
        <f aca="false">IF(($F8&lt;&gt;"")*($G8&lt;&gt;"")*(JZ8&lt;&gt;"")*(KA8&lt;&gt;""),($F8&gt;$G8)*(JZ8&gt;KA8)+($F8=$G8)*(JZ8=KA8)+($F8&lt;$G8)*(JZ8&lt;KA8),"")</f>
        <v/>
      </c>
      <c r="KD8" s="281" t="str">
        <f aca="false">IF((KC8&lt;&gt;""),IF(OR($F8&lt;&gt;$G8,PrSettings!$M$4="●"),(($F8-$G8)=(JZ8-KA8))*1,0),"")</f>
        <v/>
      </c>
      <c r="KE8" s="281" t="str">
        <f aca="false">IF((KC8&lt;&gt;""),($F8=JZ8)*($G8=KA8),"")</f>
        <v/>
      </c>
      <c r="KF8" s="281" t="str">
        <f aca="false">IF(KC8&lt;&gt;"",IF(ABS($F8-$G8)&gt;=PrSettings!$M$7,(ABS($F8-$G8-JZ8+KA8)&lt;=1)*1,IF(AND(KC8,$F8=$G8,$F8&gt;=PrSettings!$M$6),(ABS(JZ8-$F8)&lt;=1)*1,IF(AND(KC8,$F8+$G8&gt;=PrSettings!$M$8),(ABS(JZ8-$F8)+ABS(KA8-$G8)&lt;=1)*1,""))),"")</f>
        <v/>
      </c>
      <c r="KG8" s="289"/>
      <c r="KI8" s="279" t="n">
        <f aca="false">$B8</f>
        <v>41</v>
      </c>
      <c r="KJ8" s="280" t="str">
        <f aca="false">$C8</f>
        <v>Czech Rep.</v>
      </c>
      <c r="KK8" s="281" t="n">
        <f aca="false">$D8</f>
        <v>60</v>
      </c>
      <c r="KL8" s="280" t="str">
        <f aca="false">$E8</f>
        <v>South Africa</v>
      </c>
      <c r="KM8" s="284"/>
      <c r="KN8" s="284"/>
      <c r="KO8" s="288"/>
      <c r="KP8" s="281" t="str">
        <f aca="false">IF(($F8&lt;&gt;"")*($G8&lt;&gt;"")*(KM8&lt;&gt;"")*(KN8&lt;&gt;""),($F8&gt;$G8)*(KM8&gt;KN8)+($F8=$G8)*(KM8=KN8)+($F8&lt;$G8)*(KM8&lt;KN8),"")</f>
        <v/>
      </c>
      <c r="KQ8" s="281" t="str">
        <f aca="false">IF((KP8&lt;&gt;""),IF(OR($F8&lt;&gt;$G8,PrSettings!$M$4="●"),(($F8-$G8)=(KM8-KN8))*1,0),"")</f>
        <v/>
      </c>
      <c r="KR8" s="281" t="str">
        <f aca="false">IF((KP8&lt;&gt;""),($F8=KM8)*($G8=KN8),"")</f>
        <v/>
      </c>
      <c r="KS8" s="281" t="str">
        <f aca="false">IF(KP8&lt;&gt;"",IF(ABS($F8-$G8)&gt;=PrSettings!$M$7,(ABS($F8-$G8-KM8+KN8)&lt;=1)*1,IF(AND(KP8,$F8=$G8,$F8&gt;=PrSettings!$M$6),(ABS(KM8-$F8)&lt;=1)*1,IF(AND(KP8,$F8+$G8&gt;=PrSettings!$M$8),(ABS(KM8-$F8)+ABS(KN8-$G8)&lt;=1)*1,""))),"")</f>
        <v/>
      </c>
      <c r="KT8" s="289"/>
      <c r="KV8" s="279" t="n">
        <f aca="false">$B8</f>
        <v>41</v>
      </c>
      <c r="KW8" s="280" t="str">
        <f aca="false">$C8</f>
        <v>Czech Rep.</v>
      </c>
      <c r="KX8" s="281" t="n">
        <f aca="false">$D8</f>
        <v>60</v>
      </c>
      <c r="KY8" s="280" t="str">
        <f aca="false">$E8</f>
        <v>South Africa</v>
      </c>
      <c r="KZ8" s="284"/>
      <c r="LA8" s="284"/>
      <c r="LB8" s="288"/>
      <c r="LC8" s="281" t="str">
        <f aca="false">IF(($F8&lt;&gt;"")*($G8&lt;&gt;"")*(KZ8&lt;&gt;"")*(LA8&lt;&gt;""),($F8&gt;$G8)*(KZ8&gt;LA8)+($F8=$G8)*(KZ8=LA8)+($F8&lt;$G8)*(KZ8&lt;LA8),"")</f>
        <v/>
      </c>
      <c r="LD8" s="281" t="str">
        <f aca="false">IF((LC8&lt;&gt;""),IF(OR($F8&lt;&gt;$G8,PrSettings!$M$4="●"),(($F8-$G8)=(KZ8-LA8))*1,0),"")</f>
        <v/>
      </c>
      <c r="LE8" s="281" t="str">
        <f aca="false">IF((LC8&lt;&gt;""),($F8=KZ8)*($G8=LA8),"")</f>
        <v/>
      </c>
      <c r="LF8" s="281" t="str">
        <f aca="false">IF(LC8&lt;&gt;"",IF(ABS($F8-$G8)&gt;=PrSettings!$M$7,(ABS($F8-$G8-KZ8+LA8)&lt;=1)*1,IF(AND(LC8,$F8=$G8,$F8&gt;=PrSettings!$M$6),(ABS(KZ8-$F8)&lt;=1)*1,IF(AND(LC8,$F8+$G8&gt;=PrSettings!$M$8),(ABS(KZ8-$F8)+ABS(LA8-$G8)&lt;=1)*1,""))),"")</f>
        <v/>
      </c>
      <c r="LG8" s="289"/>
      <c r="LI8" s="279" t="n">
        <f aca="false">$B8</f>
        <v>41</v>
      </c>
      <c r="LJ8" s="280" t="str">
        <f aca="false">$C8</f>
        <v>Czech Rep.</v>
      </c>
      <c r="LK8" s="281" t="n">
        <f aca="false">$D8</f>
        <v>60</v>
      </c>
      <c r="LL8" s="280" t="str">
        <f aca="false">$E8</f>
        <v>South Africa</v>
      </c>
      <c r="LM8" s="284"/>
      <c r="LN8" s="284"/>
      <c r="LO8" s="288"/>
      <c r="LP8" s="281" t="str">
        <f aca="false">IF(($F8&lt;&gt;"")*($G8&lt;&gt;"")*(LM8&lt;&gt;"")*(LN8&lt;&gt;""),($F8&gt;$G8)*(LM8&gt;LN8)+($F8=$G8)*(LM8=LN8)+($F8&lt;$G8)*(LM8&lt;LN8),"")</f>
        <v/>
      </c>
      <c r="LQ8" s="281" t="str">
        <f aca="false">IF((LP8&lt;&gt;""),IF(OR($F8&lt;&gt;$G8,PrSettings!$M$4="●"),(($F8-$G8)=(LM8-LN8))*1,0),"")</f>
        <v/>
      </c>
      <c r="LR8" s="281" t="str">
        <f aca="false">IF((LP8&lt;&gt;""),($F8=LM8)*($G8=LN8),"")</f>
        <v/>
      </c>
      <c r="LS8" s="281" t="str">
        <f aca="false">IF(LP8&lt;&gt;"",IF(ABS($F8-$G8)&gt;=PrSettings!$M$7,(ABS($F8-$G8-LM8+LN8)&lt;=1)*1,IF(AND(LP8,$F8=$G8,$F8&gt;=PrSettings!$M$6),(ABS(LM8-$F8)&lt;=1)*1,IF(AND(LP8,$F8+$G8&gt;=PrSettings!$M$8),(ABS(LM8-$F8)+ABS(LN8-$G8)&lt;=1)*1,""))),"")</f>
        <v/>
      </c>
      <c r="LT8" s="289"/>
      <c r="LV8" s="279" t="n">
        <f aca="false">$B8</f>
        <v>41</v>
      </c>
      <c r="LW8" s="280" t="str">
        <f aca="false">$C8</f>
        <v>Czech Rep.</v>
      </c>
      <c r="LX8" s="281" t="n">
        <f aca="false">$D8</f>
        <v>60</v>
      </c>
      <c r="LY8" s="280" t="str">
        <f aca="false">$E8</f>
        <v>South Africa</v>
      </c>
      <c r="LZ8" s="284"/>
      <c r="MA8" s="284"/>
      <c r="MB8" s="288"/>
      <c r="MC8" s="281" t="str">
        <f aca="false">IF(($F8&lt;&gt;"")*($G8&lt;&gt;"")*(LZ8&lt;&gt;"")*(MA8&lt;&gt;""),($F8&gt;$G8)*(LZ8&gt;MA8)+($F8=$G8)*(LZ8=MA8)+($F8&lt;$G8)*(LZ8&lt;MA8),"")</f>
        <v/>
      </c>
      <c r="MD8" s="281" t="str">
        <f aca="false">IF((MC8&lt;&gt;""),IF(OR($F8&lt;&gt;$G8,PrSettings!$M$4="●"),(($F8-$G8)=(LZ8-MA8))*1,0),"")</f>
        <v/>
      </c>
      <c r="ME8" s="281" t="str">
        <f aca="false">IF((MC8&lt;&gt;""),($F8=LZ8)*($G8=MA8),"")</f>
        <v/>
      </c>
      <c r="MF8" s="281" t="str">
        <f aca="false">IF(MC8&lt;&gt;"",IF(ABS($F8-$G8)&gt;=PrSettings!$M$7,(ABS($F8-$G8-LZ8+MA8)&lt;=1)*1,IF(AND(MC8,$F8=$G8,$F8&gt;=PrSettings!$M$6),(ABS(LZ8-$F8)&lt;=1)*1,IF(AND(MC8,$F8+$G8&gt;=PrSettings!$M$8),(ABS(LZ8-$F8)+ABS(MA8-$G8)&lt;=1)*1,""))),"")</f>
        <v/>
      </c>
      <c r="MG8" s="289"/>
    </row>
    <row r="9" customFormat="false" ht="15.75" hidden="false" customHeight="false" outlineLevel="0" collapsed="false">
      <c r="B9" s="279" t="n">
        <f aca="false">INDEX(Groups!$C$7:$C$65,MATCH(C9,Groups!$D$7:$D$65,0))</f>
        <v>15</v>
      </c>
      <c r="C9" s="280" t="str">
        <f aca="false">CalcA!$P$25</f>
        <v>Mexico</v>
      </c>
      <c r="D9" s="281" t="n">
        <f aca="false">INDEX(Groups!$C$7:$C$65,MATCH(E9,Groups!$D$7:$D$65,0))</f>
        <v>25</v>
      </c>
      <c r="E9" s="280" t="str">
        <f aca="false">CalcA!$Q$25</f>
        <v>Rep. of Korea</v>
      </c>
      <c r="F9" s="282" t="n">
        <f aca="false">CalcA!$R$25</f>
        <v>2</v>
      </c>
      <c r="G9" s="283" t="n">
        <f aca="false">CalcA!$S$25</f>
        <v>1</v>
      </c>
      <c r="I9" s="279" t="n">
        <f aca="false">$B9</f>
        <v>15</v>
      </c>
      <c r="J9" s="280" t="str">
        <f aca="false">$C9</f>
        <v>Mexico</v>
      </c>
      <c r="K9" s="281" t="n">
        <f aca="false">$D9</f>
        <v>25</v>
      </c>
      <c r="L9" s="280" t="str">
        <f aca="false">$E9</f>
        <v>Rep. of Korea</v>
      </c>
      <c r="M9" s="284"/>
      <c r="N9" s="284"/>
      <c r="O9" s="288"/>
      <c r="P9" s="281" t="str">
        <f aca="false">IF(($F9&lt;&gt;"")*($G9&lt;&gt;"")*(M9&lt;&gt;"")*(N9&lt;&gt;""),($F9&gt;$G9)*(M9&gt;N9)+($F9=$G9)*(M9=N9)+($F9&lt;$G9)*(M9&lt;N9),"")</f>
        <v/>
      </c>
      <c r="Q9" s="281" t="str">
        <f aca="false">IF((P9&lt;&gt;""),IF(OR($F9&lt;&gt;$G9,PrSettings!$M$4="●"),(($F9-$G9)=(M9-N9))*1,0),"")</f>
        <v/>
      </c>
      <c r="R9" s="281" t="str">
        <f aca="false">IF((P9&lt;&gt;""),($F9=M9)*($G9=N9),"")</f>
        <v/>
      </c>
      <c r="S9" s="281" t="str">
        <f aca="false">IF(P9&lt;&gt;"",IF(ABS($F9-$G9)&gt;=PrSettings!$M$7,(ABS($F9-$G9-M9+N9)&lt;=1)*1,IF(AND(P9,$F9=$G9,$F9&gt;=PrSettings!$M$6),(ABS(M9-$F9)&lt;=1)*1,IF(AND(P9,$F9+$G9&gt;=PrSettings!$M$8),(ABS(M9-$F9)+ABS(N9-$G9)&lt;=1)*1,""))),"")</f>
        <v/>
      </c>
      <c r="T9" s="289"/>
      <c r="V9" s="279" t="n">
        <f aca="false">$B9</f>
        <v>15</v>
      </c>
      <c r="W9" s="280" t="str">
        <f aca="false">$C9</f>
        <v>Mexico</v>
      </c>
      <c r="X9" s="281" t="n">
        <f aca="false">$D9</f>
        <v>25</v>
      </c>
      <c r="Y9" s="280" t="str">
        <f aca="false">$E9</f>
        <v>Rep. of Korea</v>
      </c>
      <c r="Z9" s="284"/>
      <c r="AA9" s="284"/>
      <c r="AB9" s="288"/>
      <c r="AC9" s="281" t="str">
        <f aca="false">IF(($F9&lt;&gt;"")*($G9&lt;&gt;"")*(Z9&lt;&gt;"")*(AA9&lt;&gt;""),($F9&gt;$G9)*(Z9&gt;AA9)+($F9=$G9)*(Z9=AA9)+($F9&lt;$G9)*(Z9&lt;AA9),"")</f>
        <v/>
      </c>
      <c r="AD9" s="281" t="str">
        <f aca="false">IF((AC9&lt;&gt;""),IF(OR($F9&lt;&gt;$G9,PrSettings!$M$4="●"),(($F9-$G9)=(Z9-AA9))*1,0),"")</f>
        <v/>
      </c>
      <c r="AE9" s="281" t="str">
        <f aca="false">IF((AC9&lt;&gt;""),($F9=Z9)*($G9=AA9),"")</f>
        <v/>
      </c>
      <c r="AF9" s="281" t="str">
        <f aca="false">IF(AC9&lt;&gt;"",IF(ABS($F9-$G9)&gt;=PrSettings!$M$7,(ABS($F9-$G9-Z9+AA9)&lt;=1)*1,IF(AND(AC9,$F9=$G9,$F9&gt;=PrSettings!$M$6),(ABS(Z9-$F9)&lt;=1)*1,IF(AND(AC9,$F9+$G9&gt;=PrSettings!$M$8),(ABS(Z9-$F9)+ABS(AA9-$G9)&lt;=1)*1,""))),"")</f>
        <v/>
      </c>
      <c r="AG9" s="289"/>
      <c r="AI9" s="279" t="n">
        <f aca="false">$B9</f>
        <v>15</v>
      </c>
      <c r="AJ9" s="280" t="str">
        <f aca="false">$C9</f>
        <v>Mexico</v>
      </c>
      <c r="AK9" s="281" t="n">
        <f aca="false">$D9</f>
        <v>25</v>
      </c>
      <c r="AL9" s="280" t="str">
        <f aca="false">$E9</f>
        <v>Rep. of Korea</v>
      </c>
      <c r="AM9" s="284"/>
      <c r="AN9" s="284"/>
      <c r="AO9" s="288"/>
      <c r="AP9" s="281" t="str">
        <f aca="false">IF(($F9&lt;&gt;"")*($G9&lt;&gt;"")*(AM9&lt;&gt;"")*(AN9&lt;&gt;""),($F9&gt;$G9)*(AM9&gt;AN9)+($F9=$G9)*(AM9=AN9)+($F9&lt;$G9)*(AM9&lt;AN9),"")</f>
        <v/>
      </c>
      <c r="AQ9" s="281" t="str">
        <f aca="false">IF((AP9&lt;&gt;""),IF(OR($F9&lt;&gt;$G9,PrSettings!$M$4="●"),(($F9-$G9)=(AM9-AN9))*1,0),"")</f>
        <v/>
      </c>
      <c r="AR9" s="281" t="str">
        <f aca="false">IF((AP9&lt;&gt;""),($F9=AM9)*($G9=AN9),"")</f>
        <v/>
      </c>
      <c r="AS9" s="281" t="str">
        <f aca="false">IF(AP9&lt;&gt;"",IF(ABS($F9-$G9)&gt;=PrSettings!$M$7,(ABS($F9-$G9-AM9+AN9)&lt;=1)*1,IF(AND(AP9,$F9=$G9,$F9&gt;=PrSettings!$M$6),(ABS(AM9-$F9)&lt;=1)*1,IF(AND(AP9,$F9+$G9&gt;=PrSettings!$M$8),(ABS(AM9-$F9)+ABS(AN9-$G9)&lt;=1)*1,""))),"")</f>
        <v/>
      </c>
      <c r="AT9" s="289"/>
      <c r="AV9" s="279" t="n">
        <f aca="false">$B9</f>
        <v>15</v>
      </c>
      <c r="AW9" s="280" t="str">
        <f aca="false">$C9</f>
        <v>Mexico</v>
      </c>
      <c r="AX9" s="281" t="n">
        <f aca="false">$D9</f>
        <v>25</v>
      </c>
      <c r="AY9" s="280" t="str">
        <f aca="false">$E9</f>
        <v>Rep. of Korea</v>
      </c>
      <c r="AZ9" s="284"/>
      <c r="BA9" s="284"/>
      <c r="BB9" s="288"/>
      <c r="BC9" s="281" t="str">
        <f aca="false">IF(($F9&lt;&gt;"")*($G9&lt;&gt;"")*(AZ9&lt;&gt;"")*(BA9&lt;&gt;""),($F9&gt;$G9)*(AZ9&gt;BA9)+($F9=$G9)*(AZ9=BA9)+($F9&lt;$G9)*(AZ9&lt;BA9),"")</f>
        <v/>
      </c>
      <c r="BD9" s="281" t="str">
        <f aca="false">IF((BC9&lt;&gt;""),IF(OR($F9&lt;&gt;$G9,PrSettings!$M$4="●"),(($F9-$G9)=(AZ9-BA9))*1,0),"")</f>
        <v/>
      </c>
      <c r="BE9" s="281" t="str">
        <f aca="false">IF((BC9&lt;&gt;""),($F9=AZ9)*($G9=BA9),"")</f>
        <v/>
      </c>
      <c r="BF9" s="281" t="str">
        <f aca="false">IF(BC9&lt;&gt;"",IF(ABS($F9-$G9)&gt;=PrSettings!$M$7,(ABS($F9-$G9-AZ9+BA9)&lt;=1)*1,IF(AND(BC9,$F9=$G9,$F9&gt;=PrSettings!$M$6),(ABS(AZ9-$F9)&lt;=1)*1,IF(AND(BC9,$F9+$G9&gt;=PrSettings!$M$8),(ABS(AZ9-$F9)+ABS(BA9-$G9)&lt;=1)*1,""))),"")</f>
        <v/>
      </c>
      <c r="BG9" s="289"/>
      <c r="BI9" s="279" t="n">
        <f aca="false">$B9</f>
        <v>15</v>
      </c>
      <c r="BJ9" s="280" t="str">
        <f aca="false">$C9</f>
        <v>Mexico</v>
      </c>
      <c r="BK9" s="281" t="n">
        <f aca="false">$D9</f>
        <v>25</v>
      </c>
      <c r="BL9" s="280" t="str">
        <f aca="false">$E9</f>
        <v>Rep. of Korea</v>
      </c>
      <c r="BM9" s="284"/>
      <c r="BN9" s="284"/>
      <c r="BO9" s="288"/>
      <c r="BP9" s="281" t="str">
        <f aca="false">IF(($F9&lt;&gt;"")*($G9&lt;&gt;"")*(BM9&lt;&gt;"")*(BN9&lt;&gt;""),($F9&gt;$G9)*(BM9&gt;BN9)+($F9=$G9)*(BM9=BN9)+($F9&lt;$G9)*(BM9&lt;BN9),"")</f>
        <v/>
      </c>
      <c r="BQ9" s="281" t="str">
        <f aca="false">IF((BP9&lt;&gt;""),IF(OR($F9&lt;&gt;$G9,PrSettings!$M$4="●"),(($F9-$G9)=(BM9-BN9))*1,0),"")</f>
        <v/>
      </c>
      <c r="BR9" s="281" t="str">
        <f aca="false">IF((BP9&lt;&gt;""),($F9=BM9)*($G9=BN9),"")</f>
        <v/>
      </c>
      <c r="BS9" s="281" t="str">
        <f aca="false">IF(BP9&lt;&gt;"",IF(ABS($F9-$G9)&gt;=PrSettings!$M$7,(ABS($F9-$G9-BM9+BN9)&lt;=1)*1,IF(AND(BP9,$F9=$G9,$F9&gt;=PrSettings!$M$6),(ABS(BM9-$F9)&lt;=1)*1,IF(AND(BP9,$F9+$G9&gt;=PrSettings!$M$8),(ABS(BM9-$F9)+ABS(BN9-$G9)&lt;=1)*1,""))),"")</f>
        <v/>
      </c>
      <c r="BT9" s="289"/>
      <c r="BV9" s="279" t="n">
        <f aca="false">$B9</f>
        <v>15</v>
      </c>
      <c r="BW9" s="280" t="str">
        <f aca="false">$C9</f>
        <v>Mexico</v>
      </c>
      <c r="BX9" s="281" t="n">
        <f aca="false">$D9</f>
        <v>25</v>
      </c>
      <c r="BY9" s="280" t="str">
        <f aca="false">$E9</f>
        <v>Rep. of Korea</v>
      </c>
      <c r="BZ9" s="284"/>
      <c r="CA9" s="284"/>
      <c r="CB9" s="288"/>
      <c r="CC9" s="281" t="str">
        <f aca="false">IF(($F9&lt;&gt;"")*($G9&lt;&gt;"")*(BZ9&lt;&gt;"")*(CA9&lt;&gt;""),($F9&gt;$G9)*(BZ9&gt;CA9)+($F9=$G9)*(BZ9=CA9)+($F9&lt;$G9)*(BZ9&lt;CA9),"")</f>
        <v/>
      </c>
      <c r="CD9" s="281" t="str">
        <f aca="false">IF((CC9&lt;&gt;""),IF(OR($F9&lt;&gt;$G9,PrSettings!$M$4="●"),(($F9-$G9)=(BZ9-CA9))*1,0),"")</f>
        <v/>
      </c>
      <c r="CE9" s="281" t="str">
        <f aca="false">IF((CC9&lt;&gt;""),($F9=BZ9)*($G9=CA9),"")</f>
        <v/>
      </c>
      <c r="CF9" s="281" t="str">
        <f aca="false">IF(CC9&lt;&gt;"",IF(ABS($F9-$G9)&gt;=PrSettings!$M$7,(ABS($F9-$G9-BZ9+CA9)&lt;=1)*1,IF(AND(CC9,$F9=$G9,$F9&gt;=PrSettings!$M$6),(ABS(BZ9-$F9)&lt;=1)*1,IF(AND(CC9,$F9+$G9&gt;=PrSettings!$M$8),(ABS(BZ9-$F9)+ABS(CA9-$G9)&lt;=1)*1,""))),"")</f>
        <v/>
      </c>
      <c r="CG9" s="289"/>
      <c r="CI9" s="279" t="n">
        <f aca="false">$B9</f>
        <v>15</v>
      </c>
      <c r="CJ9" s="280" t="str">
        <f aca="false">$C9</f>
        <v>Mexico</v>
      </c>
      <c r="CK9" s="281" t="n">
        <f aca="false">$D9</f>
        <v>25</v>
      </c>
      <c r="CL9" s="280" t="str">
        <f aca="false">$E9</f>
        <v>Rep. of Korea</v>
      </c>
      <c r="CM9" s="284"/>
      <c r="CN9" s="284"/>
      <c r="CO9" s="288"/>
      <c r="CP9" s="281" t="str">
        <f aca="false">IF(($F9&lt;&gt;"")*($G9&lt;&gt;"")*(CM9&lt;&gt;"")*(CN9&lt;&gt;""),($F9&gt;$G9)*(CM9&gt;CN9)+($F9=$G9)*(CM9=CN9)+($F9&lt;$G9)*(CM9&lt;CN9),"")</f>
        <v/>
      </c>
      <c r="CQ9" s="281" t="str">
        <f aca="false">IF((CP9&lt;&gt;""),IF(OR($F9&lt;&gt;$G9,PrSettings!$M$4="●"),(($F9-$G9)=(CM9-CN9))*1,0),"")</f>
        <v/>
      </c>
      <c r="CR9" s="281" t="str">
        <f aca="false">IF((CP9&lt;&gt;""),($F9=CM9)*($G9=CN9),"")</f>
        <v/>
      </c>
      <c r="CS9" s="281" t="str">
        <f aca="false">IF(CP9&lt;&gt;"",IF(ABS($F9-$G9)&gt;=PrSettings!$M$7,(ABS($F9-$G9-CM9+CN9)&lt;=1)*1,IF(AND(CP9,$F9=$G9,$F9&gt;=PrSettings!$M$6),(ABS(CM9-$F9)&lt;=1)*1,IF(AND(CP9,$F9+$G9&gt;=PrSettings!$M$8),(ABS(CM9-$F9)+ABS(CN9-$G9)&lt;=1)*1,""))),"")</f>
        <v/>
      </c>
      <c r="CT9" s="289"/>
      <c r="CV9" s="279" t="n">
        <f aca="false">$B9</f>
        <v>15</v>
      </c>
      <c r="CW9" s="280" t="str">
        <f aca="false">$C9</f>
        <v>Mexico</v>
      </c>
      <c r="CX9" s="281" t="n">
        <f aca="false">$D9</f>
        <v>25</v>
      </c>
      <c r="CY9" s="280" t="str">
        <f aca="false">$E9</f>
        <v>Rep. of Korea</v>
      </c>
      <c r="CZ9" s="284"/>
      <c r="DA9" s="284"/>
      <c r="DB9" s="288"/>
      <c r="DC9" s="281" t="str">
        <f aca="false">IF(($F9&lt;&gt;"")*($G9&lt;&gt;"")*(CZ9&lt;&gt;"")*(DA9&lt;&gt;""),($F9&gt;$G9)*(CZ9&gt;DA9)+($F9=$G9)*(CZ9=DA9)+($F9&lt;$G9)*(CZ9&lt;DA9),"")</f>
        <v/>
      </c>
      <c r="DD9" s="281" t="str">
        <f aca="false">IF((DC9&lt;&gt;""),IF(OR($F9&lt;&gt;$G9,PrSettings!$M$4="●"),(($F9-$G9)=(CZ9-DA9))*1,0),"")</f>
        <v/>
      </c>
      <c r="DE9" s="281" t="str">
        <f aca="false">IF((DC9&lt;&gt;""),($F9=CZ9)*($G9=DA9),"")</f>
        <v/>
      </c>
      <c r="DF9" s="281" t="str">
        <f aca="false">IF(DC9&lt;&gt;"",IF(ABS($F9-$G9)&gt;=PrSettings!$M$7,(ABS($F9-$G9-CZ9+DA9)&lt;=1)*1,IF(AND(DC9,$F9=$G9,$F9&gt;=PrSettings!$M$6),(ABS(CZ9-$F9)&lt;=1)*1,IF(AND(DC9,$F9+$G9&gt;=PrSettings!$M$8),(ABS(CZ9-$F9)+ABS(DA9-$G9)&lt;=1)*1,""))),"")</f>
        <v/>
      </c>
      <c r="DG9" s="289"/>
      <c r="DI9" s="279" t="n">
        <f aca="false">$B9</f>
        <v>15</v>
      </c>
      <c r="DJ9" s="280" t="str">
        <f aca="false">$C9</f>
        <v>Mexico</v>
      </c>
      <c r="DK9" s="281" t="n">
        <f aca="false">$D9</f>
        <v>25</v>
      </c>
      <c r="DL9" s="280" t="str">
        <f aca="false">$E9</f>
        <v>Rep. of Korea</v>
      </c>
      <c r="DM9" s="284"/>
      <c r="DN9" s="284"/>
      <c r="DO9" s="288"/>
      <c r="DP9" s="281" t="str">
        <f aca="false">IF(($F9&lt;&gt;"")*($G9&lt;&gt;"")*(DM9&lt;&gt;"")*(DN9&lt;&gt;""),($F9&gt;$G9)*(DM9&gt;DN9)+($F9=$G9)*(DM9=DN9)+($F9&lt;$G9)*(DM9&lt;DN9),"")</f>
        <v/>
      </c>
      <c r="DQ9" s="281" t="str">
        <f aca="false">IF((DP9&lt;&gt;""),IF(OR($F9&lt;&gt;$G9,PrSettings!$M$4="●"),(($F9-$G9)=(DM9-DN9))*1,0),"")</f>
        <v/>
      </c>
      <c r="DR9" s="281" t="str">
        <f aca="false">IF((DP9&lt;&gt;""),($F9=DM9)*($G9=DN9),"")</f>
        <v/>
      </c>
      <c r="DS9" s="281" t="str">
        <f aca="false">IF(DP9&lt;&gt;"",IF(ABS($F9-$G9)&gt;=PrSettings!$M$7,(ABS($F9-$G9-DM9+DN9)&lt;=1)*1,IF(AND(DP9,$F9=$G9,$F9&gt;=PrSettings!$M$6),(ABS(DM9-$F9)&lt;=1)*1,IF(AND(DP9,$F9+$G9&gt;=PrSettings!$M$8),(ABS(DM9-$F9)+ABS(DN9-$G9)&lt;=1)*1,""))),"")</f>
        <v/>
      </c>
      <c r="DT9" s="289"/>
      <c r="DV9" s="279" t="n">
        <f aca="false">$B9</f>
        <v>15</v>
      </c>
      <c r="DW9" s="280" t="str">
        <f aca="false">$C9</f>
        <v>Mexico</v>
      </c>
      <c r="DX9" s="281" t="n">
        <f aca="false">$D9</f>
        <v>25</v>
      </c>
      <c r="DY9" s="280" t="str">
        <f aca="false">$E9</f>
        <v>Rep. of Korea</v>
      </c>
      <c r="DZ9" s="284"/>
      <c r="EA9" s="284"/>
      <c r="EB9" s="288"/>
      <c r="EC9" s="281" t="str">
        <f aca="false">IF(($F9&lt;&gt;"")*($G9&lt;&gt;"")*(DZ9&lt;&gt;"")*(EA9&lt;&gt;""),($F9&gt;$G9)*(DZ9&gt;EA9)+($F9=$G9)*(DZ9=EA9)+($F9&lt;$G9)*(DZ9&lt;EA9),"")</f>
        <v/>
      </c>
      <c r="ED9" s="281" t="str">
        <f aca="false">IF((EC9&lt;&gt;""),IF(OR($F9&lt;&gt;$G9,PrSettings!$M$4="●"),(($F9-$G9)=(DZ9-EA9))*1,0),"")</f>
        <v/>
      </c>
      <c r="EE9" s="281" t="str">
        <f aca="false">IF((EC9&lt;&gt;""),($F9=DZ9)*($G9=EA9),"")</f>
        <v/>
      </c>
      <c r="EF9" s="281" t="str">
        <f aca="false">IF(EC9&lt;&gt;"",IF(ABS($F9-$G9)&gt;=PrSettings!$M$7,(ABS($F9-$G9-DZ9+EA9)&lt;=1)*1,IF(AND(EC9,$F9=$G9,$F9&gt;=PrSettings!$M$6),(ABS(DZ9-$F9)&lt;=1)*1,IF(AND(EC9,$F9+$G9&gt;=PrSettings!$M$8),(ABS(DZ9-$F9)+ABS(EA9-$G9)&lt;=1)*1,""))),"")</f>
        <v/>
      </c>
      <c r="EG9" s="289"/>
      <c r="EI9" s="279" t="n">
        <f aca="false">$B9</f>
        <v>15</v>
      </c>
      <c r="EJ9" s="280" t="str">
        <f aca="false">$C9</f>
        <v>Mexico</v>
      </c>
      <c r="EK9" s="281" t="n">
        <f aca="false">$D9</f>
        <v>25</v>
      </c>
      <c r="EL9" s="280" t="str">
        <f aca="false">$E9</f>
        <v>Rep. of Korea</v>
      </c>
      <c r="EM9" s="284"/>
      <c r="EN9" s="284"/>
      <c r="EO9" s="288"/>
      <c r="EP9" s="281" t="str">
        <f aca="false">IF(($F9&lt;&gt;"")*($G9&lt;&gt;"")*(EM9&lt;&gt;"")*(EN9&lt;&gt;""),($F9&gt;$G9)*(EM9&gt;EN9)+($F9=$G9)*(EM9=EN9)+($F9&lt;$G9)*(EM9&lt;EN9),"")</f>
        <v/>
      </c>
      <c r="EQ9" s="281" t="str">
        <f aca="false">IF((EP9&lt;&gt;""),IF(OR($F9&lt;&gt;$G9,PrSettings!$M$4="●"),(($F9-$G9)=(EM9-EN9))*1,0),"")</f>
        <v/>
      </c>
      <c r="ER9" s="281" t="str">
        <f aca="false">IF((EP9&lt;&gt;""),($F9=EM9)*($G9=EN9),"")</f>
        <v/>
      </c>
      <c r="ES9" s="281" t="str">
        <f aca="false">IF(EP9&lt;&gt;"",IF(ABS($F9-$G9)&gt;=PrSettings!$M$7,(ABS($F9-$G9-EM9+EN9)&lt;=1)*1,IF(AND(EP9,$F9=$G9,$F9&gt;=PrSettings!$M$6),(ABS(EM9-$F9)&lt;=1)*1,IF(AND(EP9,$F9+$G9&gt;=PrSettings!$M$8),(ABS(EM9-$F9)+ABS(EN9-$G9)&lt;=1)*1,""))),"")</f>
        <v/>
      </c>
      <c r="ET9" s="289"/>
      <c r="EV9" s="279" t="n">
        <f aca="false">$B9</f>
        <v>15</v>
      </c>
      <c r="EW9" s="280" t="str">
        <f aca="false">$C9</f>
        <v>Mexico</v>
      </c>
      <c r="EX9" s="281" t="n">
        <f aca="false">$D9</f>
        <v>25</v>
      </c>
      <c r="EY9" s="280" t="str">
        <f aca="false">$E9</f>
        <v>Rep. of Korea</v>
      </c>
      <c r="EZ9" s="284"/>
      <c r="FA9" s="284"/>
      <c r="FB9" s="288"/>
      <c r="FC9" s="281" t="str">
        <f aca="false">IF(($F9&lt;&gt;"")*($G9&lt;&gt;"")*(EZ9&lt;&gt;"")*(FA9&lt;&gt;""),($F9&gt;$G9)*(EZ9&gt;FA9)+($F9=$G9)*(EZ9=FA9)+($F9&lt;$G9)*(EZ9&lt;FA9),"")</f>
        <v/>
      </c>
      <c r="FD9" s="281" t="str">
        <f aca="false">IF((FC9&lt;&gt;""),IF(OR($F9&lt;&gt;$G9,PrSettings!$M$4="●"),(($F9-$G9)=(EZ9-FA9))*1,0),"")</f>
        <v/>
      </c>
      <c r="FE9" s="281" t="str">
        <f aca="false">IF((FC9&lt;&gt;""),($F9=EZ9)*($G9=FA9),"")</f>
        <v/>
      </c>
      <c r="FF9" s="281" t="str">
        <f aca="false">IF(FC9&lt;&gt;"",IF(ABS($F9-$G9)&gt;=PrSettings!$M$7,(ABS($F9-$G9-EZ9+FA9)&lt;=1)*1,IF(AND(FC9,$F9=$G9,$F9&gt;=PrSettings!$M$6),(ABS(EZ9-$F9)&lt;=1)*1,IF(AND(FC9,$F9+$G9&gt;=PrSettings!$M$8),(ABS(EZ9-$F9)+ABS(FA9-$G9)&lt;=1)*1,""))),"")</f>
        <v/>
      </c>
      <c r="FG9" s="289"/>
      <c r="FI9" s="279" t="n">
        <f aca="false">$B9</f>
        <v>15</v>
      </c>
      <c r="FJ9" s="280" t="str">
        <f aca="false">$C9</f>
        <v>Mexico</v>
      </c>
      <c r="FK9" s="281" t="n">
        <f aca="false">$D9</f>
        <v>25</v>
      </c>
      <c r="FL9" s="280" t="str">
        <f aca="false">$E9</f>
        <v>Rep. of Korea</v>
      </c>
      <c r="FM9" s="284"/>
      <c r="FN9" s="284"/>
      <c r="FO9" s="288"/>
      <c r="FP9" s="281" t="str">
        <f aca="false">IF(($F9&lt;&gt;"")*($G9&lt;&gt;"")*(FM9&lt;&gt;"")*(FN9&lt;&gt;""),($F9&gt;$G9)*(FM9&gt;FN9)+($F9=$G9)*(FM9=FN9)+($F9&lt;$G9)*(FM9&lt;FN9),"")</f>
        <v/>
      </c>
      <c r="FQ9" s="281" t="str">
        <f aca="false">IF((FP9&lt;&gt;""),IF(OR($F9&lt;&gt;$G9,PrSettings!$M$4="●"),(($F9-$G9)=(FM9-FN9))*1,0),"")</f>
        <v/>
      </c>
      <c r="FR9" s="281" t="str">
        <f aca="false">IF((FP9&lt;&gt;""),($F9=FM9)*($G9=FN9),"")</f>
        <v/>
      </c>
      <c r="FS9" s="281" t="str">
        <f aca="false">IF(FP9&lt;&gt;"",IF(ABS($F9-$G9)&gt;=PrSettings!$M$7,(ABS($F9-$G9-FM9+FN9)&lt;=1)*1,IF(AND(FP9,$F9=$G9,$F9&gt;=PrSettings!$M$6),(ABS(FM9-$F9)&lt;=1)*1,IF(AND(FP9,$F9+$G9&gt;=PrSettings!$M$8),(ABS(FM9-$F9)+ABS(FN9-$G9)&lt;=1)*1,""))),"")</f>
        <v/>
      </c>
      <c r="FT9" s="289"/>
      <c r="FV9" s="279" t="n">
        <f aca="false">$B9</f>
        <v>15</v>
      </c>
      <c r="FW9" s="280" t="str">
        <f aca="false">$C9</f>
        <v>Mexico</v>
      </c>
      <c r="FX9" s="281" t="n">
        <f aca="false">$D9</f>
        <v>25</v>
      </c>
      <c r="FY9" s="280" t="str">
        <f aca="false">$E9</f>
        <v>Rep. of Korea</v>
      </c>
      <c r="FZ9" s="284"/>
      <c r="GA9" s="284"/>
      <c r="GB9" s="288"/>
      <c r="GC9" s="281" t="str">
        <f aca="false">IF(($F9&lt;&gt;"")*($G9&lt;&gt;"")*(FZ9&lt;&gt;"")*(GA9&lt;&gt;""),($F9&gt;$G9)*(FZ9&gt;GA9)+($F9=$G9)*(FZ9=GA9)+($F9&lt;$G9)*(FZ9&lt;GA9),"")</f>
        <v/>
      </c>
      <c r="GD9" s="281" t="str">
        <f aca="false">IF((GC9&lt;&gt;""),IF(OR($F9&lt;&gt;$G9,PrSettings!$M$4="●"),(($F9-$G9)=(FZ9-GA9))*1,0),"")</f>
        <v/>
      </c>
      <c r="GE9" s="281" t="str">
        <f aca="false">IF((GC9&lt;&gt;""),($F9=FZ9)*($G9=GA9),"")</f>
        <v/>
      </c>
      <c r="GF9" s="281" t="str">
        <f aca="false">IF(GC9&lt;&gt;"",IF(ABS($F9-$G9)&gt;=PrSettings!$M$7,(ABS($F9-$G9-FZ9+GA9)&lt;=1)*1,IF(AND(GC9,$F9=$G9,$F9&gt;=PrSettings!$M$6),(ABS(FZ9-$F9)&lt;=1)*1,IF(AND(GC9,$F9+$G9&gt;=PrSettings!$M$8),(ABS(FZ9-$F9)+ABS(GA9-$G9)&lt;=1)*1,""))),"")</f>
        <v/>
      </c>
      <c r="GG9" s="289"/>
      <c r="GI9" s="279" t="n">
        <f aca="false">$B9</f>
        <v>15</v>
      </c>
      <c r="GJ9" s="280" t="str">
        <f aca="false">$C9</f>
        <v>Mexico</v>
      </c>
      <c r="GK9" s="281" t="n">
        <f aca="false">$D9</f>
        <v>25</v>
      </c>
      <c r="GL9" s="280" t="str">
        <f aca="false">$E9</f>
        <v>Rep. of Korea</v>
      </c>
      <c r="GM9" s="284"/>
      <c r="GN9" s="284"/>
      <c r="GO9" s="288"/>
      <c r="GP9" s="281" t="str">
        <f aca="false">IF(($F9&lt;&gt;"")*($G9&lt;&gt;"")*(GM9&lt;&gt;"")*(GN9&lt;&gt;""),($F9&gt;$G9)*(GM9&gt;GN9)+($F9=$G9)*(GM9=GN9)+($F9&lt;$G9)*(GM9&lt;GN9),"")</f>
        <v/>
      </c>
      <c r="GQ9" s="281" t="str">
        <f aca="false">IF((GP9&lt;&gt;""),IF(OR($F9&lt;&gt;$G9,PrSettings!$M$4="●"),(($F9-$G9)=(GM9-GN9))*1,0),"")</f>
        <v/>
      </c>
      <c r="GR9" s="281" t="str">
        <f aca="false">IF((GP9&lt;&gt;""),($F9=GM9)*($G9=GN9),"")</f>
        <v/>
      </c>
      <c r="GS9" s="281" t="str">
        <f aca="false">IF(GP9&lt;&gt;"",IF(ABS($F9-$G9)&gt;=PrSettings!$M$7,(ABS($F9-$G9-GM9+GN9)&lt;=1)*1,IF(AND(GP9,$F9=$G9,$F9&gt;=PrSettings!$M$6),(ABS(GM9-$F9)&lt;=1)*1,IF(AND(GP9,$F9+$G9&gt;=PrSettings!$M$8),(ABS(GM9-$F9)+ABS(GN9-$G9)&lt;=1)*1,""))),"")</f>
        <v/>
      </c>
      <c r="GT9" s="289"/>
      <c r="GV9" s="279" t="n">
        <f aca="false">$B9</f>
        <v>15</v>
      </c>
      <c r="GW9" s="280" t="str">
        <f aca="false">$C9</f>
        <v>Mexico</v>
      </c>
      <c r="GX9" s="281" t="n">
        <f aca="false">$D9</f>
        <v>25</v>
      </c>
      <c r="GY9" s="280" t="str">
        <f aca="false">$E9</f>
        <v>Rep. of Korea</v>
      </c>
      <c r="GZ9" s="284"/>
      <c r="HA9" s="284"/>
      <c r="HB9" s="288"/>
      <c r="HC9" s="281" t="str">
        <f aca="false">IF(($F9&lt;&gt;"")*($G9&lt;&gt;"")*(GZ9&lt;&gt;"")*(HA9&lt;&gt;""),($F9&gt;$G9)*(GZ9&gt;HA9)+($F9=$G9)*(GZ9=HA9)+($F9&lt;$G9)*(GZ9&lt;HA9),"")</f>
        <v/>
      </c>
      <c r="HD9" s="281" t="str">
        <f aca="false">IF((HC9&lt;&gt;""),IF(OR($F9&lt;&gt;$G9,PrSettings!$M$4="●"),(($F9-$G9)=(GZ9-HA9))*1,0),"")</f>
        <v/>
      </c>
      <c r="HE9" s="281" t="str">
        <f aca="false">IF((HC9&lt;&gt;""),($F9=GZ9)*($G9=HA9),"")</f>
        <v/>
      </c>
      <c r="HF9" s="281" t="str">
        <f aca="false">IF(HC9&lt;&gt;"",IF(ABS($F9-$G9)&gt;=PrSettings!$M$7,(ABS($F9-$G9-GZ9+HA9)&lt;=1)*1,IF(AND(HC9,$F9=$G9,$F9&gt;=PrSettings!$M$6),(ABS(GZ9-$F9)&lt;=1)*1,IF(AND(HC9,$F9+$G9&gt;=PrSettings!$M$8),(ABS(GZ9-$F9)+ABS(HA9-$G9)&lt;=1)*1,""))),"")</f>
        <v/>
      </c>
      <c r="HG9" s="289"/>
      <c r="HI9" s="279" t="n">
        <f aca="false">$B9</f>
        <v>15</v>
      </c>
      <c r="HJ9" s="280" t="str">
        <f aca="false">$C9</f>
        <v>Mexico</v>
      </c>
      <c r="HK9" s="281" t="n">
        <f aca="false">$D9</f>
        <v>25</v>
      </c>
      <c r="HL9" s="280" t="str">
        <f aca="false">$E9</f>
        <v>Rep. of Korea</v>
      </c>
      <c r="HM9" s="284"/>
      <c r="HN9" s="284"/>
      <c r="HO9" s="288"/>
      <c r="HP9" s="281" t="str">
        <f aca="false">IF(($F9&lt;&gt;"")*($G9&lt;&gt;"")*(HM9&lt;&gt;"")*(HN9&lt;&gt;""),($F9&gt;$G9)*(HM9&gt;HN9)+($F9=$G9)*(HM9=HN9)+($F9&lt;$G9)*(HM9&lt;HN9),"")</f>
        <v/>
      </c>
      <c r="HQ9" s="281" t="str">
        <f aca="false">IF((HP9&lt;&gt;""),IF(OR($F9&lt;&gt;$G9,PrSettings!$M$4="●"),(($F9-$G9)=(HM9-HN9))*1,0),"")</f>
        <v/>
      </c>
      <c r="HR9" s="281" t="str">
        <f aca="false">IF((HP9&lt;&gt;""),($F9=HM9)*($G9=HN9),"")</f>
        <v/>
      </c>
      <c r="HS9" s="281" t="str">
        <f aca="false">IF(HP9&lt;&gt;"",IF(ABS($F9-$G9)&gt;=PrSettings!$M$7,(ABS($F9-$G9-HM9+HN9)&lt;=1)*1,IF(AND(HP9,$F9=$G9,$F9&gt;=PrSettings!$M$6),(ABS(HM9-$F9)&lt;=1)*1,IF(AND(HP9,$F9+$G9&gt;=PrSettings!$M$8),(ABS(HM9-$F9)+ABS(HN9-$G9)&lt;=1)*1,""))),"")</f>
        <v/>
      </c>
      <c r="HT9" s="289"/>
      <c r="HV9" s="279" t="n">
        <f aca="false">$B9</f>
        <v>15</v>
      </c>
      <c r="HW9" s="280" t="str">
        <f aca="false">$C9</f>
        <v>Mexico</v>
      </c>
      <c r="HX9" s="281" t="n">
        <f aca="false">$D9</f>
        <v>25</v>
      </c>
      <c r="HY9" s="280" t="str">
        <f aca="false">$E9</f>
        <v>Rep. of Korea</v>
      </c>
      <c r="HZ9" s="284"/>
      <c r="IA9" s="284"/>
      <c r="IB9" s="288"/>
      <c r="IC9" s="281" t="str">
        <f aca="false">IF(($F9&lt;&gt;"")*($G9&lt;&gt;"")*(HZ9&lt;&gt;"")*(IA9&lt;&gt;""),($F9&gt;$G9)*(HZ9&gt;IA9)+($F9=$G9)*(HZ9=IA9)+($F9&lt;$G9)*(HZ9&lt;IA9),"")</f>
        <v/>
      </c>
      <c r="ID9" s="281" t="str">
        <f aca="false">IF((IC9&lt;&gt;""),IF(OR($F9&lt;&gt;$G9,PrSettings!$M$4="●"),(($F9-$G9)=(HZ9-IA9))*1,0),"")</f>
        <v/>
      </c>
      <c r="IE9" s="281" t="str">
        <f aca="false">IF((IC9&lt;&gt;""),($F9=HZ9)*($G9=IA9),"")</f>
        <v/>
      </c>
      <c r="IF9" s="281" t="str">
        <f aca="false">IF(IC9&lt;&gt;"",IF(ABS($F9-$G9)&gt;=PrSettings!$M$7,(ABS($F9-$G9-HZ9+IA9)&lt;=1)*1,IF(AND(IC9,$F9=$G9,$F9&gt;=PrSettings!$M$6),(ABS(HZ9-$F9)&lt;=1)*1,IF(AND(IC9,$F9+$G9&gt;=PrSettings!$M$8),(ABS(HZ9-$F9)+ABS(IA9-$G9)&lt;=1)*1,""))),"")</f>
        <v/>
      </c>
      <c r="IG9" s="289"/>
      <c r="II9" s="279" t="n">
        <f aca="false">$B9</f>
        <v>15</v>
      </c>
      <c r="IJ9" s="280" t="str">
        <f aca="false">$C9</f>
        <v>Mexico</v>
      </c>
      <c r="IK9" s="281" t="n">
        <f aca="false">$D9</f>
        <v>25</v>
      </c>
      <c r="IL9" s="280" t="str">
        <f aca="false">$E9</f>
        <v>Rep. of Korea</v>
      </c>
      <c r="IM9" s="284"/>
      <c r="IN9" s="284"/>
      <c r="IO9" s="288"/>
      <c r="IP9" s="281" t="str">
        <f aca="false">IF(($F9&lt;&gt;"")*($G9&lt;&gt;"")*(IM9&lt;&gt;"")*(IN9&lt;&gt;""),($F9&gt;$G9)*(IM9&gt;IN9)+($F9=$G9)*(IM9=IN9)+($F9&lt;$G9)*(IM9&lt;IN9),"")</f>
        <v/>
      </c>
      <c r="IQ9" s="281" t="str">
        <f aca="false">IF((IP9&lt;&gt;""),IF(OR($F9&lt;&gt;$G9,PrSettings!$M$4="●"),(($F9-$G9)=(IM9-IN9))*1,0),"")</f>
        <v/>
      </c>
      <c r="IR9" s="281" t="str">
        <f aca="false">IF((IP9&lt;&gt;""),($F9=IM9)*($G9=IN9),"")</f>
        <v/>
      </c>
      <c r="IS9" s="281" t="str">
        <f aca="false">IF(IP9&lt;&gt;"",IF(ABS($F9-$G9)&gt;=PrSettings!$M$7,(ABS($F9-$G9-IM9+IN9)&lt;=1)*1,IF(AND(IP9,$F9=$G9,$F9&gt;=PrSettings!$M$6),(ABS(IM9-$F9)&lt;=1)*1,IF(AND(IP9,$F9+$G9&gt;=PrSettings!$M$8),(ABS(IM9-$F9)+ABS(IN9-$G9)&lt;=1)*1,""))),"")</f>
        <v/>
      </c>
      <c r="IT9" s="289"/>
      <c r="IV9" s="279" t="n">
        <f aca="false">$B9</f>
        <v>15</v>
      </c>
      <c r="IW9" s="280" t="str">
        <f aca="false">$C9</f>
        <v>Mexico</v>
      </c>
      <c r="IX9" s="281" t="n">
        <f aca="false">$D9</f>
        <v>25</v>
      </c>
      <c r="IY9" s="280" t="str">
        <f aca="false">$E9</f>
        <v>Rep. of Korea</v>
      </c>
      <c r="IZ9" s="284"/>
      <c r="JA9" s="284"/>
      <c r="JB9" s="288"/>
      <c r="JC9" s="281" t="str">
        <f aca="false">IF(($F9&lt;&gt;"")*($G9&lt;&gt;"")*(IZ9&lt;&gt;"")*(JA9&lt;&gt;""),($F9&gt;$G9)*(IZ9&gt;JA9)+($F9=$G9)*(IZ9=JA9)+($F9&lt;$G9)*(IZ9&lt;JA9),"")</f>
        <v/>
      </c>
      <c r="JD9" s="281" t="str">
        <f aca="false">IF((JC9&lt;&gt;""),IF(OR($F9&lt;&gt;$G9,PrSettings!$M$4="●"),(($F9-$G9)=(IZ9-JA9))*1,0),"")</f>
        <v/>
      </c>
      <c r="JE9" s="281" t="str">
        <f aca="false">IF((JC9&lt;&gt;""),($F9=IZ9)*($G9=JA9),"")</f>
        <v/>
      </c>
      <c r="JF9" s="281" t="str">
        <f aca="false">IF(JC9&lt;&gt;"",IF(ABS($F9-$G9)&gt;=PrSettings!$M$7,(ABS($F9-$G9-IZ9+JA9)&lt;=1)*1,IF(AND(JC9,$F9=$G9,$F9&gt;=PrSettings!$M$6),(ABS(IZ9-$F9)&lt;=1)*1,IF(AND(JC9,$F9+$G9&gt;=PrSettings!$M$8),(ABS(IZ9-$F9)+ABS(JA9-$G9)&lt;=1)*1,""))),"")</f>
        <v/>
      </c>
      <c r="JG9" s="289"/>
      <c r="JI9" s="279" t="n">
        <f aca="false">$B9</f>
        <v>15</v>
      </c>
      <c r="JJ9" s="280" t="str">
        <f aca="false">$C9</f>
        <v>Mexico</v>
      </c>
      <c r="JK9" s="281" t="n">
        <f aca="false">$D9</f>
        <v>25</v>
      </c>
      <c r="JL9" s="280" t="str">
        <f aca="false">$E9</f>
        <v>Rep. of Korea</v>
      </c>
      <c r="JM9" s="284"/>
      <c r="JN9" s="284"/>
      <c r="JO9" s="288"/>
      <c r="JP9" s="281" t="str">
        <f aca="false">IF(($F9&lt;&gt;"")*($G9&lt;&gt;"")*(JM9&lt;&gt;"")*(JN9&lt;&gt;""),($F9&gt;$G9)*(JM9&gt;JN9)+($F9=$G9)*(JM9=JN9)+($F9&lt;$G9)*(JM9&lt;JN9),"")</f>
        <v/>
      </c>
      <c r="JQ9" s="281" t="str">
        <f aca="false">IF((JP9&lt;&gt;""),IF(OR($F9&lt;&gt;$G9,PrSettings!$M$4="●"),(($F9-$G9)=(JM9-JN9))*1,0),"")</f>
        <v/>
      </c>
      <c r="JR9" s="281" t="str">
        <f aca="false">IF((JP9&lt;&gt;""),($F9=JM9)*($G9=JN9),"")</f>
        <v/>
      </c>
      <c r="JS9" s="281" t="str">
        <f aca="false">IF(JP9&lt;&gt;"",IF(ABS($F9-$G9)&gt;=PrSettings!$M$7,(ABS($F9-$G9-JM9+JN9)&lt;=1)*1,IF(AND(JP9,$F9=$G9,$F9&gt;=PrSettings!$M$6),(ABS(JM9-$F9)&lt;=1)*1,IF(AND(JP9,$F9+$G9&gt;=PrSettings!$M$8),(ABS(JM9-$F9)+ABS(JN9-$G9)&lt;=1)*1,""))),"")</f>
        <v/>
      </c>
      <c r="JT9" s="289"/>
      <c r="JV9" s="279" t="n">
        <f aca="false">$B9</f>
        <v>15</v>
      </c>
      <c r="JW9" s="280" t="str">
        <f aca="false">$C9</f>
        <v>Mexico</v>
      </c>
      <c r="JX9" s="281" t="n">
        <f aca="false">$D9</f>
        <v>25</v>
      </c>
      <c r="JY9" s="280" t="str">
        <f aca="false">$E9</f>
        <v>Rep. of Korea</v>
      </c>
      <c r="JZ9" s="284"/>
      <c r="KA9" s="284"/>
      <c r="KB9" s="288"/>
      <c r="KC9" s="281" t="str">
        <f aca="false">IF(($F9&lt;&gt;"")*($G9&lt;&gt;"")*(JZ9&lt;&gt;"")*(KA9&lt;&gt;""),($F9&gt;$G9)*(JZ9&gt;KA9)+($F9=$G9)*(JZ9=KA9)+($F9&lt;$G9)*(JZ9&lt;KA9),"")</f>
        <v/>
      </c>
      <c r="KD9" s="281" t="str">
        <f aca="false">IF((KC9&lt;&gt;""),IF(OR($F9&lt;&gt;$G9,PrSettings!$M$4="●"),(($F9-$G9)=(JZ9-KA9))*1,0),"")</f>
        <v/>
      </c>
      <c r="KE9" s="281" t="str">
        <f aca="false">IF((KC9&lt;&gt;""),($F9=JZ9)*($G9=KA9),"")</f>
        <v/>
      </c>
      <c r="KF9" s="281" t="str">
        <f aca="false">IF(KC9&lt;&gt;"",IF(ABS($F9-$G9)&gt;=PrSettings!$M$7,(ABS($F9-$G9-JZ9+KA9)&lt;=1)*1,IF(AND(KC9,$F9=$G9,$F9&gt;=PrSettings!$M$6),(ABS(JZ9-$F9)&lt;=1)*1,IF(AND(KC9,$F9+$G9&gt;=PrSettings!$M$8),(ABS(JZ9-$F9)+ABS(KA9-$G9)&lt;=1)*1,""))),"")</f>
        <v/>
      </c>
      <c r="KG9" s="289"/>
      <c r="KI9" s="279" t="n">
        <f aca="false">$B9</f>
        <v>15</v>
      </c>
      <c r="KJ9" s="280" t="str">
        <f aca="false">$C9</f>
        <v>Mexico</v>
      </c>
      <c r="KK9" s="281" t="n">
        <f aca="false">$D9</f>
        <v>25</v>
      </c>
      <c r="KL9" s="280" t="str">
        <f aca="false">$E9</f>
        <v>Rep. of Korea</v>
      </c>
      <c r="KM9" s="284"/>
      <c r="KN9" s="284"/>
      <c r="KO9" s="288"/>
      <c r="KP9" s="281" t="str">
        <f aca="false">IF(($F9&lt;&gt;"")*($G9&lt;&gt;"")*(KM9&lt;&gt;"")*(KN9&lt;&gt;""),($F9&gt;$G9)*(KM9&gt;KN9)+($F9=$G9)*(KM9=KN9)+($F9&lt;$G9)*(KM9&lt;KN9),"")</f>
        <v/>
      </c>
      <c r="KQ9" s="281" t="str">
        <f aca="false">IF((KP9&lt;&gt;""),IF(OR($F9&lt;&gt;$G9,PrSettings!$M$4="●"),(($F9-$G9)=(KM9-KN9))*1,0),"")</f>
        <v/>
      </c>
      <c r="KR9" s="281" t="str">
        <f aca="false">IF((KP9&lt;&gt;""),($F9=KM9)*($G9=KN9),"")</f>
        <v/>
      </c>
      <c r="KS9" s="281" t="str">
        <f aca="false">IF(KP9&lt;&gt;"",IF(ABS($F9-$G9)&gt;=PrSettings!$M$7,(ABS($F9-$G9-KM9+KN9)&lt;=1)*1,IF(AND(KP9,$F9=$G9,$F9&gt;=PrSettings!$M$6),(ABS(KM9-$F9)&lt;=1)*1,IF(AND(KP9,$F9+$G9&gt;=PrSettings!$M$8),(ABS(KM9-$F9)+ABS(KN9-$G9)&lt;=1)*1,""))),"")</f>
        <v/>
      </c>
      <c r="KT9" s="289"/>
      <c r="KV9" s="279" t="n">
        <f aca="false">$B9</f>
        <v>15</v>
      </c>
      <c r="KW9" s="280" t="str">
        <f aca="false">$C9</f>
        <v>Mexico</v>
      </c>
      <c r="KX9" s="281" t="n">
        <f aca="false">$D9</f>
        <v>25</v>
      </c>
      <c r="KY9" s="280" t="str">
        <f aca="false">$E9</f>
        <v>Rep. of Korea</v>
      </c>
      <c r="KZ9" s="284"/>
      <c r="LA9" s="284"/>
      <c r="LB9" s="288"/>
      <c r="LC9" s="281" t="str">
        <f aca="false">IF(($F9&lt;&gt;"")*($G9&lt;&gt;"")*(KZ9&lt;&gt;"")*(LA9&lt;&gt;""),($F9&gt;$G9)*(KZ9&gt;LA9)+($F9=$G9)*(KZ9=LA9)+($F9&lt;$G9)*(KZ9&lt;LA9),"")</f>
        <v/>
      </c>
      <c r="LD9" s="281" t="str">
        <f aca="false">IF((LC9&lt;&gt;""),IF(OR($F9&lt;&gt;$G9,PrSettings!$M$4="●"),(($F9-$G9)=(KZ9-LA9))*1,0),"")</f>
        <v/>
      </c>
      <c r="LE9" s="281" t="str">
        <f aca="false">IF((LC9&lt;&gt;""),($F9=KZ9)*($G9=LA9),"")</f>
        <v/>
      </c>
      <c r="LF9" s="281" t="str">
        <f aca="false">IF(LC9&lt;&gt;"",IF(ABS($F9-$G9)&gt;=PrSettings!$M$7,(ABS($F9-$G9-KZ9+LA9)&lt;=1)*1,IF(AND(LC9,$F9=$G9,$F9&gt;=PrSettings!$M$6),(ABS(KZ9-$F9)&lt;=1)*1,IF(AND(LC9,$F9+$G9&gt;=PrSettings!$M$8),(ABS(KZ9-$F9)+ABS(LA9-$G9)&lt;=1)*1,""))),"")</f>
        <v/>
      </c>
      <c r="LG9" s="289"/>
      <c r="LI9" s="279" t="n">
        <f aca="false">$B9</f>
        <v>15</v>
      </c>
      <c r="LJ9" s="280" t="str">
        <f aca="false">$C9</f>
        <v>Mexico</v>
      </c>
      <c r="LK9" s="281" t="n">
        <f aca="false">$D9</f>
        <v>25</v>
      </c>
      <c r="LL9" s="280" t="str">
        <f aca="false">$E9</f>
        <v>Rep. of Korea</v>
      </c>
      <c r="LM9" s="284"/>
      <c r="LN9" s="284"/>
      <c r="LO9" s="288"/>
      <c r="LP9" s="281" t="str">
        <f aca="false">IF(($F9&lt;&gt;"")*($G9&lt;&gt;"")*(LM9&lt;&gt;"")*(LN9&lt;&gt;""),($F9&gt;$G9)*(LM9&gt;LN9)+($F9=$G9)*(LM9=LN9)+($F9&lt;$G9)*(LM9&lt;LN9),"")</f>
        <v/>
      </c>
      <c r="LQ9" s="281" t="str">
        <f aca="false">IF((LP9&lt;&gt;""),IF(OR($F9&lt;&gt;$G9,PrSettings!$M$4="●"),(($F9-$G9)=(LM9-LN9))*1,0),"")</f>
        <v/>
      </c>
      <c r="LR9" s="281" t="str">
        <f aca="false">IF((LP9&lt;&gt;""),($F9=LM9)*($G9=LN9),"")</f>
        <v/>
      </c>
      <c r="LS9" s="281" t="str">
        <f aca="false">IF(LP9&lt;&gt;"",IF(ABS($F9-$G9)&gt;=PrSettings!$M$7,(ABS($F9-$G9-LM9+LN9)&lt;=1)*1,IF(AND(LP9,$F9=$G9,$F9&gt;=PrSettings!$M$6),(ABS(LM9-$F9)&lt;=1)*1,IF(AND(LP9,$F9+$G9&gt;=PrSettings!$M$8),(ABS(LM9-$F9)+ABS(LN9-$G9)&lt;=1)*1,""))),"")</f>
        <v/>
      </c>
      <c r="LT9" s="289"/>
      <c r="LV9" s="279" t="n">
        <f aca="false">$B9</f>
        <v>15</v>
      </c>
      <c r="LW9" s="280" t="str">
        <f aca="false">$C9</f>
        <v>Mexico</v>
      </c>
      <c r="LX9" s="281" t="n">
        <f aca="false">$D9</f>
        <v>25</v>
      </c>
      <c r="LY9" s="280" t="str">
        <f aca="false">$E9</f>
        <v>Rep. of Korea</v>
      </c>
      <c r="LZ9" s="284"/>
      <c r="MA9" s="284"/>
      <c r="MB9" s="288"/>
      <c r="MC9" s="281" t="str">
        <f aca="false">IF(($F9&lt;&gt;"")*($G9&lt;&gt;"")*(LZ9&lt;&gt;"")*(MA9&lt;&gt;""),($F9&gt;$G9)*(LZ9&gt;MA9)+($F9=$G9)*(LZ9=MA9)+($F9&lt;$G9)*(LZ9&lt;MA9),"")</f>
        <v/>
      </c>
      <c r="MD9" s="281" t="str">
        <f aca="false">IF((MC9&lt;&gt;""),IF(OR($F9&lt;&gt;$G9,PrSettings!$M$4="●"),(($F9-$G9)=(LZ9-MA9))*1,0),"")</f>
        <v/>
      </c>
      <c r="ME9" s="281" t="str">
        <f aca="false">IF((MC9&lt;&gt;""),($F9=LZ9)*($G9=MA9),"")</f>
        <v/>
      </c>
      <c r="MF9" s="281" t="str">
        <f aca="false">IF(MC9&lt;&gt;"",IF(ABS($F9-$G9)&gt;=PrSettings!$M$7,(ABS($F9-$G9-LZ9+MA9)&lt;=1)*1,IF(AND(MC9,$F9=$G9,$F9&gt;=PrSettings!$M$6),(ABS(LZ9-$F9)&lt;=1)*1,IF(AND(MC9,$F9+$G9&gt;=PrSettings!$M$8),(ABS(LZ9-$F9)+ABS(MA9-$G9)&lt;=1)*1,""))),"")</f>
        <v/>
      </c>
      <c r="MG9" s="289"/>
    </row>
    <row r="10" customFormat="false" ht="15.75" hidden="false" customHeight="false" outlineLevel="0" collapsed="false">
      <c r="B10" s="279" t="n">
        <f aca="false">INDEX(Groups!$C$7:$C$65,MATCH(C10,Groups!$D$7:$D$65,0))</f>
        <v>41</v>
      </c>
      <c r="C10" s="280" t="str">
        <f aca="false">CalcA!$P$26</f>
        <v>Czech Rep.</v>
      </c>
      <c r="D10" s="281" t="n">
        <f aca="false">INDEX(Groups!$C$7:$C$65,MATCH(E10,Groups!$D$7:$D$65,0))</f>
        <v>15</v>
      </c>
      <c r="E10" s="280" t="str">
        <f aca="false">CalcA!$Q$26</f>
        <v>Mexico</v>
      </c>
      <c r="F10" s="282" t="n">
        <f aca="false">CalcA!$R$26</f>
        <v>1</v>
      </c>
      <c r="G10" s="283" t="n">
        <f aca="false">CalcA!$S$26</f>
        <v>2</v>
      </c>
      <c r="I10" s="279" t="n">
        <f aca="false">$B10</f>
        <v>41</v>
      </c>
      <c r="J10" s="280" t="str">
        <f aca="false">$C10</f>
        <v>Czech Rep.</v>
      </c>
      <c r="K10" s="281" t="n">
        <f aca="false">$D10</f>
        <v>15</v>
      </c>
      <c r="L10" s="280" t="str">
        <f aca="false">$E10</f>
        <v>Mexico</v>
      </c>
      <c r="M10" s="284"/>
      <c r="N10" s="284"/>
      <c r="O10" s="288"/>
      <c r="P10" s="281" t="str">
        <f aca="false">IF(($F10&lt;&gt;"")*($G10&lt;&gt;"")*(M10&lt;&gt;"")*(N10&lt;&gt;""),($F10&gt;$G10)*(M10&gt;N10)+($F10=$G10)*(M10=N10)+($F10&lt;$G10)*(M10&lt;N10),"")</f>
        <v/>
      </c>
      <c r="Q10" s="281" t="str">
        <f aca="false">IF((P10&lt;&gt;""),IF(OR($F10&lt;&gt;$G10,PrSettings!$M$4="●"),(($F10-$G10)=(M10-N10))*1,0),"")</f>
        <v/>
      </c>
      <c r="R10" s="281" t="str">
        <f aca="false">IF((P10&lt;&gt;""),($F10=M10)*($G10=N10),"")</f>
        <v/>
      </c>
      <c r="S10" s="281" t="str">
        <f aca="false">IF(P10&lt;&gt;"",IF(ABS($F10-$G10)&gt;=PrSettings!$M$7,(ABS($F10-$G10-M10+N10)&lt;=1)*1,IF(AND(P10,$F10=$G10,$F10&gt;=PrSettings!$M$6),(ABS(M10-$F10)&lt;=1)*1,IF(AND(P10,$F10+$G10&gt;=PrSettings!$M$8),(ABS(M10-$F10)+ABS(N10-$G10)&lt;=1)*1,""))),"")</f>
        <v/>
      </c>
      <c r="T10" s="289"/>
      <c r="V10" s="279" t="n">
        <f aca="false">$B10</f>
        <v>41</v>
      </c>
      <c r="W10" s="280" t="str">
        <f aca="false">$C10</f>
        <v>Czech Rep.</v>
      </c>
      <c r="X10" s="281" t="n">
        <f aca="false">$D10</f>
        <v>15</v>
      </c>
      <c r="Y10" s="280" t="str">
        <f aca="false">$E10</f>
        <v>Mexico</v>
      </c>
      <c r="Z10" s="284"/>
      <c r="AA10" s="284"/>
      <c r="AB10" s="288"/>
      <c r="AC10" s="281" t="str">
        <f aca="false">IF(($F10&lt;&gt;"")*($G10&lt;&gt;"")*(Z10&lt;&gt;"")*(AA10&lt;&gt;""),($F10&gt;$G10)*(Z10&gt;AA10)+($F10=$G10)*(Z10=AA10)+($F10&lt;$G10)*(Z10&lt;AA10),"")</f>
        <v/>
      </c>
      <c r="AD10" s="281" t="str">
        <f aca="false">IF((AC10&lt;&gt;""),IF(OR($F10&lt;&gt;$G10,PrSettings!$M$4="●"),(($F10-$G10)=(Z10-AA10))*1,0),"")</f>
        <v/>
      </c>
      <c r="AE10" s="281" t="str">
        <f aca="false">IF((AC10&lt;&gt;""),($F10=Z10)*($G10=AA10),"")</f>
        <v/>
      </c>
      <c r="AF10" s="281" t="str">
        <f aca="false">IF(AC10&lt;&gt;"",IF(ABS($F10-$G10)&gt;=PrSettings!$M$7,(ABS($F10-$G10-Z10+AA10)&lt;=1)*1,IF(AND(AC10,$F10=$G10,$F10&gt;=PrSettings!$M$6),(ABS(Z10-$F10)&lt;=1)*1,IF(AND(AC10,$F10+$G10&gt;=PrSettings!$M$8),(ABS(Z10-$F10)+ABS(AA10-$G10)&lt;=1)*1,""))),"")</f>
        <v/>
      </c>
      <c r="AG10" s="289"/>
      <c r="AI10" s="279" t="n">
        <f aca="false">$B10</f>
        <v>41</v>
      </c>
      <c r="AJ10" s="280" t="str">
        <f aca="false">$C10</f>
        <v>Czech Rep.</v>
      </c>
      <c r="AK10" s="281" t="n">
        <f aca="false">$D10</f>
        <v>15</v>
      </c>
      <c r="AL10" s="280" t="str">
        <f aca="false">$E10</f>
        <v>Mexico</v>
      </c>
      <c r="AM10" s="284"/>
      <c r="AN10" s="284"/>
      <c r="AO10" s="288"/>
      <c r="AP10" s="281" t="str">
        <f aca="false">IF(($F10&lt;&gt;"")*($G10&lt;&gt;"")*(AM10&lt;&gt;"")*(AN10&lt;&gt;""),($F10&gt;$G10)*(AM10&gt;AN10)+($F10=$G10)*(AM10=AN10)+($F10&lt;$G10)*(AM10&lt;AN10),"")</f>
        <v/>
      </c>
      <c r="AQ10" s="281" t="str">
        <f aca="false">IF((AP10&lt;&gt;""),IF(OR($F10&lt;&gt;$G10,PrSettings!$M$4="●"),(($F10-$G10)=(AM10-AN10))*1,0),"")</f>
        <v/>
      </c>
      <c r="AR10" s="281" t="str">
        <f aca="false">IF((AP10&lt;&gt;""),($F10=AM10)*($G10=AN10),"")</f>
        <v/>
      </c>
      <c r="AS10" s="281" t="str">
        <f aca="false">IF(AP10&lt;&gt;"",IF(ABS($F10-$G10)&gt;=PrSettings!$M$7,(ABS($F10-$G10-AM10+AN10)&lt;=1)*1,IF(AND(AP10,$F10=$G10,$F10&gt;=PrSettings!$M$6),(ABS(AM10-$F10)&lt;=1)*1,IF(AND(AP10,$F10+$G10&gt;=PrSettings!$M$8),(ABS(AM10-$F10)+ABS(AN10-$G10)&lt;=1)*1,""))),"")</f>
        <v/>
      </c>
      <c r="AT10" s="289"/>
      <c r="AV10" s="279" t="n">
        <f aca="false">$B10</f>
        <v>41</v>
      </c>
      <c r="AW10" s="280" t="str">
        <f aca="false">$C10</f>
        <v>Czech Rep.</v>
      </c>
      <c r="AX10" s="281" t="n">
        <f aca="false">$D10</f>
        <v>15</v>
      </c>
      <c r="AY10" s="280" t="str">
        <f aca="false">$E10</f>
        <v>Mexico</v>
      </c>
      <c r="AZ10" s="284"/>
      <c r="BA10" s="284"/>
      <c r="BB10" s="288"/>
      <c r="BC10" s="281" t="str">
        <f aca="false">IF(($F10&lt;&gt;"")*($G10&lt;&gt;"")*(AZ10&lt;&gt;"")*(BA10&lt;&gt;""),($F10&gt;$G10)*(AZ10&gt;BA10)+($F10=$G10)*(AZ10=BA10)+($F10&lt;$G10)*(AZ10&lt;BA10),"")</f>
        <v/>
      </c>
      <c r="BD10" s="281" t="str">
        <f aca="false">IF((BC10&lt;&gt;""),IF(OR($F10&lt;&gt;$G10,PrSettings!$M$4="●"),(($F10-$G10)=(AZ10-BA10))*1,0),"")</f>
        <v/>
      </c>
      <c r="BE10" s="281" t="str">
        <f aca="false">IF((BC10&lt;&gt;""),($F10=AZ10)*($G10=BA10),"")</f>
        <v/>
      </c>
      <c r="BF10" s="281" t="str">
        <f aca="false">IF(BC10&lt;&gt;"",IF(ABS($F10-$G10)&gt;=PrSettings!$M$7,(ABS($F10-$G10-AZ10+BA10)&lt;=1)*1,IF(AND(BC10,$F10=$G10,$F10&gt;=PrSettings!$M$6),(ABS(AZ10-$F10)&lt;=1)*1,IF(AND(BC10,$F10+$G10&gt;=PrSettings!$M$8),(ABS(AZ10-$F10)+ABS(BA10-$G10)&lt;=1)*1,""))),"")</f>
        <v/>
      </c>
      <c r="BG10" s="289"/>
      <c r="BI10" s="279" t="n">
        <f aca="false">$B10</f>
        <v>41</v>
      </c>
      <c r="BJ10" s="280" t="str">
        <f aca="false">$C10</f>
        <v>Czech Rep.</v>
      </c>
      <c r="BK10" s="281" t="n">
        <f aca="false">$D10</f>
        <v>15</v>
      </c>
      <c r="BL10" s="280" t="str">
        <f aca="false">$E10</f>
        <v>Mexico</v>
      </c>
      <c r="BM10" s="284"/>
      <c r="BN10" s="284"/>
      <c r="BO10" s="288"/>
      <c r="BP10" s="281" t="str">
        <f aca="false">IF(($F10&lt;&gt;"")*($G10&lt;&gt;"")*(BM10&lt;&gt;"")*(BN10&lt;&gt;""),($F10&gt;$G10)*(BM10&gt;BN10)+($F10=$G10)*(BM10=BN10)+($F10&lt;$G10)*(BM10&lt;BN10),"")</f>
        <v/>
      </c>
      <c r="BQ10" s="281" t="str">
        <f aca="false">IF((BP10&lt;&gt;""),IF(OR($F10&lt;&gt;$G10,PrSettings!$M$4="●"),(($F10-$G10)=(BM10-BN10))*1,0),"")</f>
        <v/>
      </c>
      <c r="BR10" s="281" t="str">
        <f aca="false">IF((BP10&lt;&gt;""),($F10=BM10)*($G10=BN10),"")</f>
        <v/>
      </c>
      <c r="BS10" s="281" t="str">
        <f aca="false">IF(BP10&lt;&gt;"",IF(ABS($F10-$G10)&gt;=PrSettings!$M$7,(ABS($F10-$G10-BM10+BN10)&lt;=1)*1,IF(AND(BP10,$F10=$G10,$F10&gt;=PrSettings!$M$6),(ABS(BM10-$F10)&lt;=1)*1,IF(AND(BP10,$F10+$G10&gt;=PrSettings!$M$8),(ABS(BM10-$F10)+ABS(BN10-$G10)&lt;=1)*1,""))),"")</f>
        <v/>
      </c>
      <c r="BT10" s="289"/>
      <c r="BV10" s="279" t="n">
        <f aca="false">$B10</f>
        <v>41</v>
      </c>
      <c r="BW10" s="280" t="str">
        <f aca="false">$C10</f>
        <v>Czech Rep.</v>
      </c>
      <c r="BX10" s="281" t="n">
        <f aca="false">$D10</f>
        <v>15</v>
      </c>
      <c r="BY10" s="280" t="str">
        <f aca="false">$E10</f>
        <v>Mexico</v>
      </c>
      <c r="BZ10" s="284"/>
      <c r="CA10" s="284"/>
      <c r="CB10" s="288"/>
      <c r="CC10" s="281" t="str">
        <f aca="false">IF(($F10&lt;&gt;"")*($G10&lt;&gt;"")*(BZ10&lt;&gt;"")*(CA10&lt;&gt;""),($F10&gt;$G10)*(BZ10&gt;CA10)+($F10=$G10)*(BZ10=CA10)+($F10&lt;$G10)*(BZ10&lt;CA10),"")</f>
        <v/>
      </c>
      <c r="CD10" s="281" t="str">
        <f aca="false">IF((CC10&lt;&gt;""),IF(OR($F10&lt;&gt;$G10,PrSettings!$M$4="●"),(($F10-$G10)=(BZ10-CA10))*1,0),"")</f>
        <v/>
      </c>
      <c r="CE10" s="281" t="str">
        <f aca="false">IF((CC10&lt;&gt;""),($F10=BZ10)*($G10=CA10),"")</f>
        <v/>
      </c>
      <c r="CF10" s="281" t="str">
        <f aca="false">IF(CC10&lt;&gt;"",IF(ABS($F10-$G10)&gt;=PrSettings!$M$7,(ABS($F10-$G10-BZ10+CA10)&lt;=1)*1,IF(AND(CC10,$F10=$G10,$F10&gt;=PrSettings!$M$6),(ABS(BZ10-$F10)&lt;=1)*1,IF(AND(CC10,$F10+$G10&gt;=PrSettings!$M$8),(ABS(BZ10-$F10)+ABS(CA10-$G10)&lt;=1)*1,""))),"")</f>
        <v/>
      </c>
      <c r="CG10" s="289"/>
      <c r="CI10" s="279" t="n">
        <f aca="false">$B10</f>
        <v>41</v>
      </c>
      <c r="CJ10" s="280" t="str">
        <f aca="false">$C10</f>
        <v>Czech Rep.</v>
      </c>
      <c r="CK10" s="281" t="n">
        <f aca="false">$D10</f>
        <v>15</v>
      </c>
      <c r="CL10" s="280" t="str">
        <f aca="false">$E10</f>
        <v>Mexico</v>
      </c>
      <c r="CM10" s="284"/>
      <c r="CN10" s="284"/>
      <c r="CO10" s="288"/>
      <c r="CP10" s="281" t="str">
        <f aca="false">IF(($F10&lt;&gt;"")*($G10&lt;&gt;"")*(CM10&lt;&gt;"")*(CN10&lt;&gt;""),($F10&gt;$G10)*(CM10&gt;CN10)+($F10=$G10)*(CM10=CN10)+($F10&lt;$G10)*(CM10&lt;CN10),"")</f>
        <v/>
      </c>
      <c r="CQ10" s="281" t="str">
        <f aca="false">IF((CP10&lt;&gt;""),IF(OR($F10&lt;&gt;$G10,PrSettings!$M$4="●"),(($F10-$G10)=(CM10-CN10))*1,0),"")</f>
        <v/>
      </c>
      <c r="CR10" s="281" t="str">
        <f aca="false">IF((CP10&lt;&gt;""),($F10=CM10)*($G10=CN10),"")</f>
        <v/>
      </c>
      <c r="CS10" s="281" t="str">
        <f aca="false">IF(CP10&lt;&gt;"",IF(ABS($F10-$G10)&gt;=PrSettings!$M$7,(ABS($F10-$G10-CM10+CN10)&lt;=1)*1,IF(AND(CP10,$F10=$G10,$F10&gt;=PrSettings!$M$6),(ABS(CM10-$F10)&lt;=1)*1,IF(AND(CP10,$F10+$G10&gt;=PrSettings!$M$8),(ABS(CM10-$F10)+ABS(CN10-$G10)&lt;=1)*1,""))),"")</f>
        <v/>
      </c>
      <c r="CT10" s="289"/>
      <c r="CV10" s="279" t="n">
        <f aca="false">$B10</f>
        <v>41</v>
      </c>
      <c r="CW10" s="280" t="str">
        <f aca="false">$C10</f>
        <v>Czech Rep.</v>
      </c>
      <c r="CX10" s="281" t="n">
        <f aca="false">$D10</f>
        <v>15</v>
      </c>
      <c r="CY10" s="280" t="str">
        <f aca="false">$E10</f>
        <v>Mexico</v>
      </c>
      <c r="CZ10" s="284"/>
      <c r="DA10" s="284"/>
      <c r="DB10" s="288"/>
      <c r="DC10" s="281" t="str">
        <f aca="false">IF(($F10&lt;&gt;"")*($G10&lt;&gt;"")*(CZ10&lt;&gt;"")*(DA10&lt;&gt;""),($F10&gt;$G10)*(CZ10&gt;DA10)+($F10=$G10)*(CZ10=DA10)+($F10&lt;$G10)*(CZ10&lt;DA10),"")</f>
        <v/>
      </c>
      <c r="DD10" s="281" t="str">
        <f aca="false">IF((DC10&lt;&gt;""),IF(OR($F10&lt;&gt;$G10,PrSettings!$M$4="●"),(($F10-$G10)=(CZ10-DA10))*1,0),"")</f>
        <v/>
      </c>
      <c r="DE10" s="281" t="str">
        <f aca="false">IF((DC10&lt;&gt;""),($F10=CZ10)*($G10=DA10),"")</f>
        <v/>
      </c>
      <c r="DF10" s="281" t="str">
        <f aca="false">IF(DC10&lt;&gt;"",IF(ABS($F10-$G10)&gt;=PrSettings!$M$7,(ABS($F10-$G10-CZ10+DA10)&lt;=1)*1,IF(AND(DC10,$F10=$G10,$F10&gt;=PrSettings!$M$6),(ABS(CZ10-$F10)&lt;=1)*1,IF(AND(DC10,$F10+$G10&gt;=PrSettings!$M$8),(ABS(CZ10-$F10)+ABS(DA10-$G10)&lt;=1)*1,""))),"")</f>
        <v/>
      </c>
      <c r="DG10" s="289"/>
      <c r="DI10" s="279" t="n">
        <f aca="false">$B10</f>
        <v>41</v>
      </c>
      <c r="DJ10" s="280" t="str">
        <f aca="false">$C10</f>
        <v>Czech Rep.</v>
      </c>
      <c r="DK10" s="281" t="n">
        <f aca="false">$D10</f>
        <v>15</v>
      </c>
      <c r="DL10" s="280" t="str">
        <f aca="false">$E10</f>
        <v>Mexico</v>
      </c>
      <c r="DM10" s="284"/>
      <c r="DN10" s="284"/>
      <c r="DO10" s="288"/>
      <c r="DP10" s="281" t="str">
        <f aca="false">IF(($F10&lt;&gt;"")*($G10&lt;&gt;"")*(DM10&lt;&gt;"")*(DN10&lt;&gt;""),($F10&gt;$G10)*(DM10&gt;DN10)+($F10=$G10)*(DM10=DN10)+($F10&lt;$G10)*(DM10&lt;DN10),"")</f>
        <v/>
      </c>
      <c r="DQ10" s="281" t="str">
        <f aca="false">IF((DP10&lt;&gt;""),IF(OR($F10&lt;&gt;$G10,PrSettings!$M$4="●"),(($F10-$G10)=(DM10-DN10))*1,0),"")</f>
        <v/>
      </c>
      <c r="DR10" s="281" t="str">
        <f aca="false">IF((DP10&lt;&gt;""),($F10=DM10)*($G10=DN10),"")</f>
        <v/>
      </c>
      <c r="DS10" s="281" t="str">
        <f aca="false">IF(DP10&lt;&gt;"",IF(ABS($F10-$G10)&gt;=PrSettings!$M$7,(ABS($F10-$G10-DM10+DN10)&lt;=1)*1,IF(AND(DP10,$F10=$G10,$F10&gt;=PrSettings!$M$6),(ABS(DM10-$F10)&lt;=1)*1,IF(AND(DP10,$F10+$G10&gt;=PrSettings!$M$8),(ABS(DM10-$F10)+ABS(DN10-$G10)&lt;=1)*1,""))),"")</f>
        <v/>
      </c>
      <c r="DT10" s="289"/>
      <c r="DV10" s="279" t="n">
        <f aca="false">$B10</f>
        <v>41</v>
      </c>
      <c r="DW10" s="280" t="str">
        <f aca="false">$C10</f>
        <v>Czech Rep.</v>
      </c>
      <c r="DX10" s="281" t="n">
        <f aca="false">$D10</f>
        <v>15</v>
      </c>
      <c r="DY10" s="280" t="str">
        <f aca="false">$E10</f>
        <v>Mexico</v>
      </c>
      <c r="DZ10" s="284"/>
      <c r="EA10" s="284"/>
      <c r="EB10" s="288"/>
      <c r="EC10" s="281" t="str">
        <f aca="false">IF(($F10&lt;&gt;"")*($G10&lt;&gt;"")*(DZ10&lt;&gt;"")*(EA10&lt;&gt;""),($F10&gt;$G10)*(DZ10&gt;EA10)+($F10=$G10)*(DZ10=EA10)+($F10&lt;$G10)*(DZ10&lt;EA10),"")</f>
        <v/>
      </c>
      <c r="ED10" s="281" t="str">
        <f aca="false">IF((EC10&lt;&gt;""),IF(OR($F10&lt;&gt;$G10,PrSettings!$M$4="●"),(($F10-$G10)=(DZ10-EA10))*1,0),"")</f>
        <v/>
      </c>
      <c r="EE10" s="281" t="str">
        <f aca="false">IF((EC10&lt;&gt;""),($F10=DZ10)*($G10=EA10),"")</f>
        <v/>
      </c>
      <c r="EF10" s="281" t="str">
        <f aca="false">IF(EC10&lt;&gt;"",IF(ABS($F10-$G10)&gt;=PrSettings!$M$7,(ABS($F10-$G10-DZ10+EA10)&lt;=1)*1,IF(AND(EC10,$F10=$G10,$F10&gt;=PrSettings!$M$6),(ABS(DZ10-$F10)&lt;=1)*1,IF(AND(EC10,$F10+$G10&gt;=PrSettings!$M$8),(ABS(DZ10-$F10)+ABS(EA10-$G10)&lt;=1)*1,""))),"")</f>
        <v/>
      </c>
      <c r="EG10" s="289"/>
      <c r="EI10" s="279" t="n">
        <f aca="false">$B10</f>
        <v>41</v>
      </c>
      <c r="EJ10" s="280" t="str">
        <f aca="false">$C10</f>
        <v>Czech Rep.</v>
      </c>
      <c r="EK10" s="281" t="n">
        <f aca="false">$D10</f>
        <v>15</v>
      </c>
      <c r="EL10" s="280" t="str">
        <f aca="false">$E10</f>
        <v>Mexico</v>
      </c>
      <c r="EM10" s="284"/>
      <c r="EN10" s="284"/>
      <c r="EO10" s="288"/>
      <c r="EP10" s="281" t="str">
        <f aca="false">IF(($F10&lt;&gt;"")*($G10&lt;&gt;"")*(EM10&lt;&gt;"")*(EN10&lt;&gt;""),($F10&gt;$G10)*(EM10&gt;EN10)+($F10=$G10)*(EM10=EN10)+($F10&lt;$G10)*(EM10&lt;EN10),"")</f>
        <v/>
      </c>
      <c r="EQ10" s="281" t="str">
        <f aca="false">IF((EP10&lt;&gt;""),IF(OR($F10&lt;&gt;$G10,PrSettings!$M$4="●"),(($F10-$G10)=(EM10-EN10))*1,0),"")</f>
        <v/>
      </c>
      <c r="ER10" s="281" t="str">
        <f aca="false">IF((EP10&lt;&gt;""),($F10=EM10)*($G10=EN10),"")</f>
        <v/>
      </c>
      <c r="ES10" s="281" t="str">
        <f aca="false">IF(EP10&lt;&gt;"",IF(ABS($F10-$G10)&gt;=PrSettings!$M$7,(ABS($F10-$G10-EM10+EN10)&lt;=1)*1,IF(AND(EP10,$F10=$G10,$F10&gt;=PrSettings!$M$6),(ABS(EM10-$F10)&lt;=1)*1,IF(AND(EP10,$F10+$G10&gt;=PrSettings!$M$8),(ABS(EM10-$F10)+ABS(EN10-$G10)&lt;=1)*1,""))),"")</f>
        <v/>
      </c>
      <c r="ET10" s="289"/>
      <c r="EV10" s="279" t="n">
        <f aca="false">$B10</f>
        <v>41</v>
      </c>
      <c r="EW10" s="280" t="str">
        <f aca="false">$C10</f>
        <v>Czech Rep.</v>
      </c>
      <c r="EX10" s="281" t="n">
        <f aca="false">$D10</f>
        <v>15</v>
      </c>
      <c r="EY10" s="280" t="str">
        <f aca="false">$E10</f>
        <v>Mexico</v>
      </c>
      <c r="EZ10" s="284"/>
      <c r="FA10" s="284"/>
      <c r="FB10" s="288"/>
      <c r="FC10" s="281" t="str">
        <f aca="false">IF(($F10&lt;&gt;"")*($G10&lt;&gt;"")*(EZ10&lt;&gt;"")*(FA10&lt;&gt;""),($F10&gt;$G10)*(EZ10&gt;FA10)+($F10=$G10)*(EZ10=FA10)+($F10&lt;$G10)*(EZ10&lt;FA10),"")</f>
        <v/>
      </c>
      <c r="FD10" s="281" t="str">
        <f aca="false">IF((FC10&lt;&gt;""),IF(OR($F10&lt;&gt;$G10,PrSettings!$M$4="●"),(($F10-$G10)=(EZ10-FA10))*1,0),"")</f>
        <v/>
      </c>
      <c r="FE10" s="281" t="str">
        <f aca="false">IF((FC10&lt;&gt;""),($F10=EZ10)*($G10=FA10),"")</f>
        <v/>
      </c>
      <c r="FF10" s="281" t="str">
        <f aca="false">IF(FC10&lt;&gt;"",IF(ABS($F10-$G10)&gt;=PrSettings!$M$7,(ABS($F10-$G10-EZ10+FA10)&lt;=1)*1,IF(AND(FC10,$F10=$G10,$F10&gt;=PrSettings!$M$6),(ABS(EZ10-$F10)&lt;=1)*1,IF(AND(FC10,$F10+$G10&gt;=PrSettings!$M$8),(ABS(EZ10-$F10)+ABS(FA10-$G10)&lt;=1)*1,""))),"")</f>
        <v/>
      </c>
      <c r="FG10" s="289"/>
      <c r="FI10" s="279" t="n">
        <f aca="false">$B10</f>
        <v>41</v>
      </c>
      <c r="FJ10" s="280" t="str">
        <f aca="false">$C10</f>
        <v>Czech Rep.</v>
      </c>
      <c r="FK10" s="281" t="n">
        <f aca="false">$D10</f>
        <v>15</v>
      </c>
      <c r="FL10" s="280" t="str">
        <f aca="false">$E10</f>
        <v>Mexico</v>
      </c>
      <c r="FM10" s="284"/>
      <c r="FN10" s="284"/>
      <c r="FO10" s="288"/>
      <c r="FP10" s="281" t="str">
        <f aca="false">IF(($F10&lt;&gt;"")*($G10&lt;&gt;"")*(FM10&lt;&gt;"")*(FN10&lt;&gt;""),($F10&gt;$G10)*(FM10&gt;FN10)+($F10=$G10)*(FM10=FN10)+($F10&lt;$G10)*(FM10&lt;FN10),"")</f>
        <v/>
      </c>
      <c r="FQ10" s="281" t="str">
        <f aca="false">IF((FP10&lt;&gt;""),IF(OR($F10&lt;&gt;$G10,PrSettings!$M$4="●"),(($F10-$G10)=(FM10-FN10))*1,0),"")</f>
        <v/>
      </c>
      <c r="FR10" s="281" t="str">
        <f aca="false">IF((FP10&lt;&gt;""),($F10=FM10)*($G10=FN10),"")</f>
        <v/>
      </c>
      <c r="FS10" s="281" t="str">
        <f aca="false">IF(FP10&lt;&gt;"",IF(ABS($F10-$G10)&gt;=PrSettings!$M$7,(ABS($F10-$G10-FM10+FN10)&lt;=1)*1,IF(AND(FP10,$F10=$G10,$F10&gt;=PrSettings!$M$6),(ABS(FM10-$F10)&lt;=1)*1,IF(AND(FP10,$F10+$G10&gt;=PrSettings!$M$8),(ABS(FM10-$F10)+ABS(FN10-$G10)&lt;=1)*1,""))),"")</f>
        <v/>
      </c>
      <c r="FT10" s="289"/>
      <c r="FV10" s="279" t="n">
        <f aca="false">$B10</f>
        <v>41</v>
      </c>
      <c r="FW10" s="280" t="str">
        <f aca="false">$C10</f>
        <v>Czech Rep.</v>
      </c>
      <c r="FX10" s="281" t="n">
        <f aca="false">$D10</f>
        <v>15</v>
      </c>
      <c r="FY10" s="280" t="str">
        <f aca="false">$E10</f>
        <v>Mexico</v>
      </c>
      <c r="FZ10" s="284"/>
      <c r="GA10" s="284"/>
      <c r="GB10" s="288"/>
      <c r="GC10" s="281" t="str">
        <f aca="false">IF(($F10&lt;&gt;"")*($G10&lt;&gt;"")*(FZ10&lt;&gt;"")*(GA10&lt;&gt;""),($F10&gt;$G10)*(FZ10&gt;GA10)+($F10=$G10)*(FZ10=GA10)+($F10&lt;$G10)*(FZ10&lt;GA10),"")</f>
        <v/>
      </c>
      <c r="GD10" s="281" t="str">
        <f aca="false">IF((GC10&lt;&gt;""),IF(OR($F10&lt;&gt;$G10,PrSettings!$M$4="●"),(($F10-$G10)=(FZ10-GA10))*1,0),"")</f>
        <v/>
      </c>
      <c r="GE10" s="281" t="str">
        <f aca="false">IF((GC10&lt;&gt;""),($F10=FZ10)*($G10=GA10),"")</f>
        <v/>
      </c>
      <c r="GF10" s="281" t="str">
        <f aca="false">IF(GC10&lt;&gt;"",IF(ABS($F10-$G10)&gt;=PrSettings!$M$7,(ABS($F10-$G10-FZ10+GA10)&lt;=1)*1,IF(AND(GC10,$F10=$G10,$F10&gt;=PrSettings!$M$6),(ABS(FZ10-$F10)&lt;=1)*1,IF(AND(GC10,$F10+$G10&gt;=PrSettings!$M$8),(ABS(FZ10-$F10)+ABS(GA10-$G10)&lt;=1)*1,""))),"")</f>
        <v/>
      </c>
      <c r="GG10" s="289"/>
      <c r="GI10" s="279" t="n">
        <f aca="false">$B10</f>
        <v>41</v>
      </c>
      <c r="GJ10" s="280" t="str">
        <f aca="false">$C10</f>
        <v>Czech Rep.</v>
      </c>
      <c r="GK10" s="281" t="n">
        <f aca="false">$D10</f>
        <v>15</v>
      </c>
      <c r="GL10" s="280" t="str">
        <f aca="false">$E10</f>
        <v>Mexico</v>
      </c>
      <c r="GM10" s="284"/>
      <c r="GN10" s="284"/>
      <c r="GO10" s="288"/>
      <c r="GP10" s="281" t="str">
        <f aca="false">IF(($F10&lt;&gt;"")*($G10&lt;&gt;"")*(GM10&lt;&gt;"")*(GN10&lt;&gt;""),($F10&gt;$G10)*(GM10&gt;GN10)+($F10=$G10)*(GM10=GN10)+($F10&lt;$G10)*(GM10&lt;GN10),"")</f>
        <v/>
      </c>
      <c r="GQ10" s="281" t="str">
        <f aca="false">IF((GP10&lt;&gt;""),IF(OR($F10&lt;&gt;$G10,PrSettings!$M$4="●"),(($F10-$G10)=(GM10-GN10))*1,0),"")</f>
        <v/>
      </c>
      <c r="GR10" s="281" t="str">
        <f aca="false">IF((GP10&lt;&gt;""),($F10=GM10)*($G10=GN10),"")</f>
        <v/>
      </c>
      <c r="GS10" s="281" t="str">
        <f aca="false">IF(GP10&lt;&gt;"",IF(ABS($F10-$G10)&gt;=PrSettings!$M$7,(ABS($F10-$G10-GM10+GN10)&lt;=1)*1,IF(AND(GP10,$F10=$G10,$F10&gt;=PrSettings!$M$6),(ABS(GM10-$F10)&lt;=1)*1,IF(AND(GP10,$F10+$G10&gt;=PrSettings!$M$8),(ABS(GM10-$F10)+ABS(GN10-$G10)&lt;=1)*1,""))),"")</f>
        <v/>
      </c>
      <c r="GT10" s="289"/>
      <c r="GV10" s="279" t="n">
        <f aca="false">$B10</f>
        <v>41</v>
      </c>
      <c r="GW10" s="280" t="str">
        <f aca="false">$C10</f>
        <v>Czech Rep.</v>
      </c>
      <c r="GX10" s="281" t="n">
        <f aca="false">$D10</f>
        <v>15</v>
      </c>
      <c r="GY10" s="280" t="str">
        <f aca="false">$E10</f>
        <v>Mexico</v>
      </c>
      <c r="GZ10" s="284"/>
      <c r="HA10" s="284"/>
      <c r="HB10" s="288"/>
      <c r="HC10" s="281" t="str">
        <f aca="false">IF(($F10&lt;&gt;"")*($G10&lt;&gt;"")*(GZ10&lt;&gt;"")*(HA10&lt;&gt;""),($F10&gt;$G10)*(GZ10&gt;HA10)+($F10=$G10)*(GZ10=HA10)+($F10&lt;$G10)*(GZ10&lt;HA10),"")</f>
        <v/>
      </c>
      <c r="HD10" s="281" t="str">
        <f aca="false">IF((HC10&lt;&gt;""),IF(OR($F10&lt;&gt;$G10,PrSettings!$M$4="●"),(($F10-$G10)=(GZ10-HA10))*1,0),"")</f>
        <v/>
      </c>
      <c r="HE10" s="281" t="str">
        <f aca="false">IF((HC10&lt;&gt;""),($F10=GZ10)*($G10=HA10),"")</f>
        <v/>
      </c>
      <c r="HF10" s="281" t="str">
        <f aca="false">IF(HC10&lt;&gt;"",IF(ABS($F10-$G10)&gt;=PrSettings!$M$7,(ABS($F10-$G10-GZ10+HA10)&lt;=1)*1,IF(AND(HC10,$F10=$G10,$F10&gt;=PrSettings!$M$6),(ABS(GZ10-$F10)&lt;=1)*1,IF(AND(HC10,$F10+$G10&gt;=PrSettings!$M$8),(ABS(GZ10-$F10)+ABS(HA10-$G10)&lt;=1)*1,""))),"")</f>
        <v/>
      </c>
      <c r="HG10" s="289"/>
      <c r="HI10" s="279" t="n">
        <f aca="false">$B10</f>
        <v>41</v>
      </c>
      <c r="HJ10" s="280" t="str">
        <f aca="false">$C10</f>
        <v>Czech Rep.</v>
      </c>
      <c r="HK10" s="281" t="n">
        <f aca="false">$D10</f>
        <v>15</v>
      </c>
      <c r="HL10" s="280" t="str">
        <f aca="false">$E10</f>
        <v>Mexico</v>
      </c>
      <c r="HM10" s="284"/>
      <c r="HN10" s="284"/>
      <c r="HO10" s="288"/>
      <c r="HP10" s="281" t="str">
        <f aca="false">IF(($F10&lt;&gt;"")*($G10&lt;&gt;"")*(HM10&lt;&gt;"")*(HN10&lt;&gt;""),($F10&gt;$G10)*(HM10&gt;HN10)+($F10=$G10)*(HM10=HN10)+($F10&lt;$G10)*(HM10&lt;HN10),"")</f>
        <v/>
      </c>
      <c r="HQ10" s="281" t="str">
        <f aca="false">IF((HP10&lt;&gt;""),IF(OR($F10&lt;&gt;$G10,PrSettings!$M$4="●"),(($F10-$G10)=(HM10-HN10))*1,0),"")</f>
        <v/>
      </c>
      <c r="HR10" s="281" t="str">
        <f aca="false">IF((HP10&lt;&gt;""),($F10=HM10)*($G10=HN10),"")</f>
        <v/>
      </c>
      <c r="HS10" s="281" t="str">
        <f aca="false">IF(HP10&lt;&gt;"",IF(ABS($F10-$G10)&gt;=PrSettings!$M$7,(ABS($F10-$G10-HM10+HN10)&lt;=1)*1,IF(AND(HP10,$F10=$G10,$F10&gt;=PrSettings!$M$6),(ABS(HM10-$F10)&lt;=1)*1,IF(AND(HP10,$F10+$G10&gt;=PrSettings!$M$8),(ABS(HM10-$F10)+ABS(HN10-$G10)&lt;=1)*1,""))),"")</f>
        <v/>
      </c>
      <c r="HT10" s="289"/>
      <c r="HV10" s="279" t="n">
        <f aca="false">$B10</f>
        <v>41</v>
      </c>
      <c r="HW10" s="280" t="str">
        <f aca="false">$C10</f>
        <v>Czech Rep.</v>
      </c>
      <c r="HX10" s="281" t="n">
        <f aca="false">$D10</f>
        <v>15</v>
      </c>
      <c r="HY10" s="280" t="str">
        <f aca="false">$E10</f>
        <v>Mexico</v>
      </c>
      <c r="HZ10" s="284"/>
      <c r="IA10" s="284"/>
      <c r="IB10" s="288"/>
      <c r="IC10" s="281" t="str">
        <f aca="false">IF(($F10&lt;&gt;"")*($G10&lt;&gt;"")*(HZ10&lt;&gt;"")*(IA10&lt;&gt;""),($F10&gt;$G10)*(HZ10&gt;IA10)+($F10=$G10)*(HZ10=IA10)+($F10&lt;$G10)*(HZ10&lt;IA10),"")</f>
        <v/>
      </c>
      <c r="ID10" s="281" t="str">
        <f aca="false">IF((IC10&lt;&gt;""),IF(OR($F10&lt;&gt;$G10,PrSettings!$M$4="●"),(($F10-$G10)=(HZ10-IA10))*1,0),"")</f>
        <v/>
      </c>
      <c r="IE10" s="281" t="str">
        <f aca="false">IF((IC10&lt;&gt;""),($F10=HZ10)*($G10=IA10),"")</f>
        <v/>
      </c>
      <c r="IF10" s="281" t="str">
        <f aca="false">IF(IC10&lt;&gt;"",IF(ABS($F10-$G10)&gt;=PrSettings!$M$7,(ABS($F10-$G10-HZ10+IA10)&lt;=1)*1,IF(AND(IC10,$F10=$G10,$F10&gt;=PrSettings!$M$6),(ABS(HZ10-$F10)&lt;=1)*1,IF(AND(IC10,$F10+$G10&gt;=PrSettings!$M$8),(ABS(HZ10-$F10)+ABS(IA10-$G10)&lt;=1)*1,""))),"")</f>
        <v/>
      </c>
      <c r="IG10" s="289"/>
      <c r="II10" s="279" t="n">
        <f aca="false">$B10</f>
        <v>41</v>
      </c>
      <c r="IJ10" s="280" t="str">
        <f aca="false">$C10</f>
        <v>Czech Rep.</v>
      </c>
      <c r="IK10" s="281" t="n">
        <f aca="false">$D10</f>
        <v>15</v>
      </c>
      <c r="IL10" s="280" t="str">
        <f aca="false">$E10</f>
        <v>Mexico</v>
      </c>
      <c r="IM10" s="284"/>
      <c r="IN10" s="284"/>
      <c r="IO10" s="288"/>
      <c r="IP10" s="281" t="str">
        <f aca="false">IF(($F10&lt;&gt;"")*($G10&lt;&gt;"")*(IM10&lt;&gt;"")*(IN10&lt;&gt;""),($F10&gt;$G10)*(IM10&gt;IN10)+($F10=$G10)*(IM10=IN10)+($F10&lt;$G10)*(IM10&lt;IN10),"")</f>
        <v/>
      </c>
      <c r="IQ10" s="281" t="str">
        <f aca="false">IF((IP10&lt;&gt;""),IF(OR($F10&lt;&gt;$G10,PrSettings!$M$4="●"),(($F10-$G10)=(IM10-IN10))*1,0),"")</f>
        <v/>
      </c>
      <c r="IR10" s="281" t="str">
        <f aca="false">IF((IP10&lt;&gt;""),($F10=IM10)*($G10=IN10),"")</f>
        <v/>
      </c>
      <c r="IS10" s="281" t="str">
        <f aca="false">IF(IP10&lt;&gt;"",IF(ABS($F10-$G10)&gt;=PrSettings!$M$7,(ABS($F10-$G10-IM10+IN10)&lt;=1)*1,IF(AND(IP10,$F10=$G10,$F10&gt;=PrSettings!$M$6),(ABS(IM10-$F10)&lt;=1)*1,IF(AND(IP10,$F10+$G10&gt;=PrSettings!$M$8),(ABS(IM10-$F10)+ABS(IN10-$G10)&lt;=1)*1,""))),"")</f>
        <v/>
      </c>
      <c r="IT10" s="289"/>
      <c r="IV10" s="279" t="n">
        <f aca="false">$B10</f>
        <v>41</v>
      </c>
      <c r="IW10" s="280" t="str">
        <f aca="false">$C10</f>
        <v>Czech Rep.</v>
      </c>
      <c r="IX10" s="281" t="n">
        <f aca="false">$D10</f>
        <v>15</v>
      </c>
      <c r="IY10" s="280" t="str">
        <f aca="false">$E10</f>
        <v>Mexico</v>
      </c>
      <c r="IZ10" s="284"/>
      <c r="JA10" s="284"/>
      <c r="JB10" s="288"/>
      <c r="JC10" s="281" t="str">
        <f aca="false">IF(($F10&lt;&gt;"")*($G10&lt;&gt;"")*(IZ10&lt;&gt;"")*(JA10&lt;&gt;""),($F10&gt;$G10)*(IZ10&gt;JA10)+($F10=$G10)*(IZ10=JA10)+($F10&lt;$G10)*(IZ10&lt;JA10),"")</f>
        <v/>
      </c>
      <c r="JD10" s="281" t="str">
        <f aca="false">IF((JC10&lt;&gt;""),IF(OR($F10&lt;&gt;$G10,PrSettings!$M$4="●"),(($F10-$G10)=(IZ10-JA10))*1,0),"")</f>
        <v/>
      </c>
      <c r="JE10" s="281" t="str">
        <f aca="false">IF((JC10&lt;&gt;""),($F10=IZ10)*($G10=JA10),"")</f>
        <v/>
      </c>
      <c r="JF10" s="281" t="str">
        <f aca="false">IF(JC10&lt;&gt;"",IF(ABS($F10-$G10)&gt;=PrSettings!$M$7,(ABS($F10-$G10-IZ10+JA10)&lt;=1)*1,IF(AND(JC10,$F10=$G10,$F10&gt;=PrSettings!$M$6),(ABS(IZ10-$F10)&lt;=1)*1,IF(AND(JC10,$F10+$G10&gt;=PrSettings!$M$8),(ABS(IZ10-$F10)+ABS(JA10-$G10)&lt;=1)*1,""))),"")</f>
        <v/>
      </c>
      <c r="JG10" s="289"/>
      <c r="JI10" s="279" t="n">
        <f aca="false">$B10</f>
        <v>41</v>
      </c>
      <c r="JJ10" s="280" t="str">
        <f aca="false">$C10</f>
        <v>Czech Rep.</v>
      </c>
      <c r="JK10" s="281" t="n">
        <f aca="false">$D10</f>
        <v>15</v>
      </c>
      <c r="JL10" s="280" t="str">
        <f aca="false">$E10</f>
        <v>Mexico</v>
      </c>
      <c r="JM10" s="284"/>
      <c r="JN10" s="284"/>
      <c r="JO10" s="288"/>
      <c r="JP10" s="281" t="str">
        <f aca="false">IF(($F10&lt;&gt;"")*($G10&lt;&gt;"")*(JM10&lt;&gt;"")*(JN10&lt;&gt;""),($F10&gt;$G10)*(JM10&gt;JN10)+($F10=$G10)*(JM10=JN10)+($F10&lt;$G10)*(JM10&lt;JN10),"")</f>
        <v/>
      </c>
      <c r="JQ10" s="281" t="str">
        <f aca="false">IF((JP10&lt;&gt;""),IF(OR($F10&lt;&gt;$G10,PrSettings!$M$4="●"),(($F10-$G10)=(JM10-JN10))*1,0),"")</f>
        <v/>
      </c>
      <c r="JR10" s="281" t="str">
        <f aca="false">IF((JP10&lt;&gt;""),($F10=JM10)*($G10=JN10),"")</f>
        <v/>
      </c>
      <c r="JS10" s="281" t="str">
        <f aca="false">IF(JP10&lt;&gt;"",IF(ABS($F10-$G10)&gt;=PrSettings!$M$7,(ABS($F10-$G10-JM10+JN10)&lt;=1)*1,IF(AND(JP10,$F10=$G10,$F10&gt;=PrSettings!$M$6),(ABS(JM10-$F10)&lt;=1)*1,IF(AND(JP10,$F10+$G10&gt;=PrSettings!$M$8),(ABS(JM10-$F10)+ABS(JN10-$G10)&lt;=1)*1,""))),"")</f>
        <v/>
      </c>
      <c r="JT10" s="289"/>
      <c r="JV10" s="279" t="n">
        <f aca="false">$B10</f>
        <v>41</v>
      </c>
      <c r="JW10" s="280" t="str">
        <f aca="false">$C10</f>
        <v>Czech Rep.</v>
      </c>
      <c r="JX10" s="281" t="n">
        <f aca="false">$D10</f>
        <v>15</v>
      </c>
      <c r="JY10" s="280" t="str">
        <f aca="false">$E10</f>
        <v>Mexico</v>
      </c>
      <c r="JZ10" s="284"/>
      <c r="KA10" s="284"/>
      <c r="KB10" s="288"/>
      <c r="KC10" s="281" t="str">
        <f aca="false">IF(($F10&lt;&gt;"")*($G10&lt;&gt;"")*(JZ10&lt;&gt;"")*(KA10&lt;&gt;""),($F10&gt;$G10)*(JZ10&gt;KA10)+($F10=$G10)*(JZ10=KA10)+($F10&lt;$G10)*(JZ10&lt;KA10),"")</f>
        <v/>
      </c>
      <c r="KD10" s="281" t="str">
        <f aca="false">IF((KC10&lt;&gt;""),IF(OR($F10&lt;&gt;$G10,PrSettings!$M$4="●"),(($F10-$G10)=(JZ10-KA10))*1,0),"")</f>
        <v/>
      </c>
      <c r="KE10" s="281" t="str">
        <f aca="false">IF((KC10&lt;&gt;""),($F10=JZ10)*($G10=KA10),"")</f>
        <v/>
      </c>
      <c r="KF10" s="281" t="str">
        <f aca="false">IF(KC10&lt;&gt;"",IF(ABS($F10-$G10)&gt;=PrSettings!$M$7,(ABS($F10-$G10-JZ10+KA10)&lt;=1)*1,IF(AND(KC10,$F10=$G10,$F10&gt;=PrSettings!$M$6),(ABS(JZ10-$F10)&lt;=1)*1,IF(AND(KC10,$F10+$G10&gt;=PrSettings!$M$8),(ABS(JZ10-$F10)+ABS(KA10-$G10)&lt;=1)*1,""))),"")</f>
        <v/>
      </c>
      <c r="KG10" s="289"/>
      <c r="KI10" s="279" t="n">
        <f aca="false">$B10</f>
        <v>41</v>
      </c>
      <c r="KJ10" s="280" t="str">
        <f aca="false">$C10</f>
        <v>Czech Rep.</v>
      </c>
      <c r="KK10" s="281" t="n">
        <f aca="false">$D10</f>
        <v>15</v>
      </c>
      <c r="KL10" s="280" t="str">
        <f aca="false">$E10</f>
        <v>Mexico</v>
      </c>
      <c r="KM10" s="284"/>
      <c r="KN10" s="284"/>
      <c r="KO10" s="288"/>
      <c r="KP10" s="281" t="str">
        <f aca="false">IF(($F10&lt;&gt;"")*($G10&lt;&gt;"")*(KM10&lt;&gt;"")*(KN10&lt;&gt;""),($F10&gt;$G10)*(KM10&gt;KN10)+($F10=$G10)*(KM10=KN10)+($F10&lt;$G10)*(KM10&lt;KN10),"")</f>
        <v/>
      </c>
      <c r="KQ10" s="281" t="str">
        <f aca="false">IF((KP10&lt;&gt;""),IF(OR($F10&lt;&gt;$G10,PrSettings!$M$4="●"),(($F10-$G10)=(KM10-KN10))*1,0),"")</f>
        <v/>
      </c>
      <c r="KR10" s="281" t="str">
        <f aca="false">IF((KP10&lt;&gt;""),($F10=KM10)*($G10=KN10),"")</f>
        <v/>
      </c>
      <c r="KS10" s="281" t="str">
        <f aca="false">IF(KP10&lt;&gt;"",IF(ABS($F10-$G10)&gt;=PrSettings!$M$7,(ABS($F10-$G10-KM10+KN10)&lt;=1)*1,IF(AND(KP10,$F10=$G10,$F10&gt;=PrSettings!$M$6),(ABS(KM10-$F10)&lt;=1)*1,IF(AND(KP10,$F10+$G10&gt;=PrSettings!$M$8),(ABS(KM10-$F10)+ABS(KN10-$G10)&lt;=1)*1,""))),"")</f>
        <v/>
      </c>
      <c r="KT10" s="289"/>
      <c r="KV10" s="279" t="n">
        <f aca="false">$B10</f>
        <v>41</v>
      </c>
      <c r="KW10" s="280" t="str">
        <f aca="false">$C10</f>
        <v>Czech Rep.</v>
      </c>
      <c r="KX10" s="281" t="n">
        <f aca="false">$D10</f>
        <v>15</v>
      </c>
      <c r="KY10" s="280" t="str">
        <f aca="false">$E10</f>
        <v>Mexico</v>
      </c>
      <c r="KZ10" s="284"/>
      <c r="LA10" s="284"/>
      <c r="LB10" s="288"/>
      <c r="LC10" s="281" t="str">
        <f aca="false">IF(($F10&lt;&gt;"")*($G10&lt;&gt;"")*(KZ10&lt;&gt;"")*(LA10&lt;&gt;""),($F10&gt;$G10)*(KZ10&gt;LA10)+($F10=$G10)*(KZ10=LA10)+($F10&lt;$G10)*(KZ10&lt;LA10),"")</f>
        <v/>
      </c>
      <c r="LD10" s="281" t="str">
        <f aca="false">IF((LC10&lt;&gt;""),IF(OR($F10&lt;&gt;$G10,PrSettings!$M$4="●"),(($F10-$G10)=(KZ10-LA10))*1,0),"")</f>
        <v/>
      </c>
      <c r="LE10" s="281" t="str">
        <f aca="false">IF((LC10&lt;&gt;""),($F10=KZ10)*($G10=LA10),"")</f>
        <v/>
      </c>
      <c r="LF10" s="281" t="str">
        <f aca="false">IF(LC10&lt;&gt;"",IF(ABS($F10-$G10)&gt;=PrSettings!$M$7,(ABS($F10-$G10-KZ10+LA10)&lt;=1)*1,IF(AND(LC10,$F10=$G10,$F10&gt;=PrSettings!$M$6),(ABS(KZ10-$F10)&lt;=1)*1,IF(AND(LC10,$F10+$G10&gt;=PrSettings!$M$8),(ABS(KZ10-$F10)+ABS(LA10-$G10)&lt;=1)*1,""))),"")</f>
        <v/>
      </c>
      <c r="LG10" s="289"/>
      <c r="LI10" s="279" t="n">
        <f aca="false">$B10</f>
        <v>41</v>
      </c>
      <c r="LJ10" s="280" t="str">
        <f aca="false">$C10</f>
        <v>Czech Rep.</v>
      </c>
      <c r="LK10" s="281" t="n">
        <f aca="false">$D10</f>
        <v>15</v>
      </c>
      <c r="LL10" s="280" t="str">
        <f aca="false">$E10</f>
        <v>Mexico</v>
      </c>
      <c r="LM10" s="284"/>
      <c r="LN10" s="284"/>
      <c r="LO10" s="288"/>
      <c r="LP10" s="281" t="str">
        <f aca="false">IF(($F10&lt;&gt;"")*($G10&lt;&gt;"")*(LM10&lt;&gt;"")*(LN10&lt;&gt;""),($F10&gt;$G10)*(LM10&gt;LN10)+($F10=$G10)*(LM10=LN10)+($F10&lt;$G10)*(LM10&lt;LN10),"")</f>
        <v/>
      </c>
      <c r="LQ10" s="281" t="str">
        <f aca="false">IF((LP10&lt;&gt;""),IF(OR($F10&lt;&gt;$G10,PrSettings!$M$4="●"),(($F10-$G10)=(LM10-LN10))*1,0),"")</f>
        <v/>
      </c>
      <c r="LR10" s="281" t="str">
        <f aca="false">IF((LP10&lt;&gt;""),($F10=LM10)*($G10=LN10),"")</f>
        <v/>
      </c>
      <c r="LS10" s="281" t="str">
        <f aca="false">IF(LP10&lt;&gt;"",IF(ABS($F10-$G10)&gt;=PrSettings!$M$7,(ABS($F10-$G10-LM10+LN10)&lt;=1)*1,IF(AND(LP10,$F10=$G10,$F10&gt;=PrSettings!$M$6),(ABS(LM10-$F10)&lt;=1)*1,IF(AND(LP10,$F10+$G10&gt;=PrSettings!$M$8),(ABS(LM10-$F10)+ABS(LN10-$G10)&lt;=1)*1,""))),"")</f>
        <v/>
      </c>
      <c r="LT10" s="289"/>
      <c r="LV10" s="279" t="n">
        <f aca="false">$B10</f>
        <v>41</v>
      </c>
      <c r="LW10" s="280" t="str">
        <f aca="false">$C10</f>
        <v>Czech Rep.</v>
      </c>
      <c r="LX10" s="281" t="n">
        <f aca="false">$D10</f>
        <v>15</v>
      </c>
      <c r="LY10" s="280" t="str">
        <f aca="false">$E10</f>
        <v>Mexico</v>
      </c>
      <c r="LZ10" s="284"/>
      <c r="MA10" s="284"/>
      <c r="MB10" s="288"/>
      <c r="MC10" s="281" t="str">
        <f aca="false">IF(($F10&lt;&gt;"")*($G10&lt;&gt;"")*(LZ10&lt;&gt;"")*(MA10&lt;&gt;""),($F10&gt;$G10)*(LZ10&gt;MA10)+($F10=$G10)*(LZ10=MA10)+($F10&lt;$G10)*(LZ10&lt;MA10),"")</f>
        <v/>
      </c>
      <c r="MD10" s="281" t="str">
        <f aca="false">IF((MC10&lt;&gt;""),IF(OR($F10&lt;&gt;$G10,PrSettings!$M$4="●"),(($F10-$G10)=(LZ10-MA10))*1,0),"")</f>
        <v/>
      </c>
      <c r="ME10" s="281" t="str">
        <f aca="false">IF((MC10&lt;&gt;""),($F10=LZ10)*($G10=MA10),"")</f>
        <v/>
      </c>
      <c r="MF10" s="281" t="str">
        <f aca="false">IF(MC10&lt;&gt;"",IF(ABS($F10-$G10)&gt;=PrSettings!$M$7,(ABS($F10-$G10-LZ10+MA10)&lt;=1)*1,IF(AND(MC10,$F10=$G10,$F10&gt;=PrSettings!$M$6),(ABS(LZ10-$F10)&lt;=1)*1,IF(AND(MC10,$F10+$G10&gt;=PrSettings!$M$8),(ABS(LZ10-$F10)+ABS(MA10-$G10)&lt;=1)*1,""))),"")</f>
        <v/>
      </c>
      <c r="MG10" s="289"/>
    </row>
    <row r="11" customFormat="false" ht="15.75" hidden="false" customHeight="false" outlineLevel="0" collapsed="false">
      <c r="B11" s="279" t="n">
        <f aca="false">INDEX(Groups!$C$7:$C$65,MATCH(C11,Groups!$D$7:$D$65,0))</f>
        <v>60</v>
      </c>
      <c r="C11" s="280" t="str">
        <f aca="false">CalcA!$P$27</f>
        <v>South Africa</v>
      </c>
      <c r="D11" s="281" t="n">
        <f aca="false">INDEX(Groups!$C$7:$C$65,MATCH(E11,Groups!$D$7:$D$65,0))</f>
        <v>25</v>
      </c>
      <c r="E11" s="280" t="str">
        <f aca="false">CalcA!$Q$27</f>
        <v>Rep. of Korea</v>
      </c>
      <c r="F11" s="282" t="n">
        <f aca="false">CalcA!$R$27</f>
        <v>0</v>
      </c>
      <c r="G11" s="283" t="n">
        <f aca="false">CalcA!$S$27</f>
        <v>2</v>
      </c>
      <c r="I11" s="279" t="n">
        <f aca="false">$B11</f>
        <v>60</v>
      </c>
      <c r="J11" s="280" t="str">
        <f aca="false">$C11</f>
        <v>South Africa</v>
      </c>
      <c r="K11" s="281" t="n">
        <f aca="false">$D11</f>
        <v>25</v>
      </c>
      <c r="L11" s="280" t="str">
        <f aca="false">$E11</f>
        <v>Rep. of Korea</v>
      </c>
      <c r="M11" s="284"/>
      <c r="N11" s="284"/>
      <c r="O11" s="290"/>
      <c r="P11" s="281" t="str">
        <f aca="false">IF(($F11&lt;&gt;"")*($G11&lt;&gt;"")*(M11&lt;&gt;"")*(N11&lt;&gt;""),($F11&gt;$G11)*(M11&gt;N11)+($F11=$G11)*(M11=N11)+($F11&lt;$G11)*(M11&lt;N11),"")</f>
        <v/>
      </c>
      <c r="Q11" s="281" t="str">
        <f aca="false">IF((P11&lt;&gt;""),IF(OR($F11&lt;&gt;$G11,PrSettings!$M$4="●"),(($F11-$G11)=(M11-N11))*1,0),"")</f>
        <v/>
      </c>
      <c r="R11" s="281" t="str">
        <f aca="false">IF((P11&lt;&gt;""),($F11=M11)*($G11=N11),"")</f>
        <v/>
      </c>
      <c r="S11" s="281" t="str">
        <f aca="false">IF(P11&lt;&gt;"",IF(ABS($F11-$G11)&gt;=PrSettings!$M$7,(ABS($F11-$G11-M11+N11)&lt;=1)*1,IF(AND(P11,$F11=$G11,$F11&gt;=PrSettings!$M$6),(ABS(M11-$F11)&lt;=1)*1,IF(AND(P11,$F11+$G11&gt;=PrSettings!$M$8),(ABS(M11-$F11)+ABS(N11-$G11)&lt;=1)*1,""))),"")</f>
        <v/>
      </c>
      <c r="T11" s="291"/>
      <c r="V11" s="279" t="n">
        <f aca="false">$B11</f>
        <v>60</v>
      </c>
      <c r="W11" s="280" t="str">
        <f aca="false">$C11</f>
        <v>South Africa</v>
      </c>
      <c r="X11" s="281" t="n">
        <f aca="false">$D11</f>
        <v>25</v>
      </c>
      <c r="Y11" s="280" t="str">
        <f aca="false">$E11</f>
        <v>Rep. of Korea</v>
      </c>
      <c r="Z11" s="284"/>
      <c r="AA11" s="284"/>
      <c r="AB11" s="290"/>
      <c r="AC11" s="281" t="str">
        <f aca="false">IF(($F11&lt;&gt;"")*($G11&lt;&gt;"")*(Z11&lt;&gt;"")*(AA11&lt;&gt;""),($F11&gt;$G11)*(Z11&gt;AA11)+($F11=$G11)*(Z11=AA11)+($F11&lt;$G11)*(Z11&lt;AA11),"")</f>
        <v/>
      </c>
      <c r="AD11" s="281" t="str">
        <f aca="false">IF((AC11&lt;&gt;""),IF(OR($F11&lt;&gt;$G11,PrSettings!$M$4="●"),(($F11-$G11)=(Z11-AA11))*1,0),"")</f>
        <v/>
      </c>
      <c r="AE11" s="281" t="str">
        <f aca="false">IF((AC11&lt;&gt;""),($F11=Z11)*($G11=AA11),"")</f>
        <v/>
      </c>
      <c r="AF11" s="281" t="str">
        <f aca="false">IF(AC11&lt;&gt;"",IF(ABS($F11-$G11)&gt;=PrSettings!$M$7,(ABS($F11-$G11-Z11+AA11)&lt;=1)*1,IF(AND(AC11,$F11=$G11,$F11&gt;=PrSettings!$M$6),(ABS(Z11-$F11)&lt;=1)*1,IF(AND(AC11,$F11+$G11&gt;=PrSettings!$M$8),(ABS(Z11-$F11)+ABS(AA11-$G11)&lt;=1)*1,""))),"")</f>
        <v/>
      </c>
      <c r="AG11" s="291"/>
      <c r="AI11" s="279" t="n">
        <f aca="false">$B11</f>
        <v>60</v>
      </c>
      <c r="AJ11" s="280" t="str">
        <f aca="false">$C11</f>
        <v>South Africa</v>
      </c>
      <c r="AK11" s="281" t="n">
        <f aca="false">$D11</f>
        <v>25</v>
      </c>
      <c r="AL11" s="280" t="str">
        <f aca="false">$E11</f>
        <v>Rep. of Korea</v>
      </c>
      <c r="AM11" s="284"/>
      <c r="AN11" s="284"/>
      <c r="AO11" s="290"/>
      <c r="AP11" s="281" t="str">
        <f aca="false">IF(($F11&lt;&gt;"")*($G11&lt;&gt;"")*(AM11&lt;&gt;"")*(AN11&lt;&gt;""),($F11&gt;$G11)*(AM11&gt;AN11)+($F11=$G11)*(AM11=AN11)+($F11&lt;$G11)*(AM11&lt;AN11),"")</f>
        <v/>
      </c>
      <c r="AQ11" s="281" t="str">
        <f aca="false">IF((AP11&lt;&gt;""),IF(OR($F11&lt;&gt;$G11,PrSettings!$M$4="●"),(($F11-$G11)=(AM11-AN11))*1,0),"")</f>
        <v/>
      </c>
      <c r="AR11" s="281" t="str">
        <f aca="false">IF((AP11&lt;&gt;""),($F11=AM11)*($G11=AN11),"")</f>
        <v/>
      </c>
      <c r="AS11" s="281" t="str">
        <f aca="false">IF(AP11&lt;&gt;"",IF(ABS($F11-$G11)&gt;=PrSettings!$M$7,(ABS($F11-$G11-AM11+AN11)&lt;=1)*1,IF(AND(AP11,$F11=$G11,$F11&gt;=PrSettings!$M$6),(ABS(AM11-$F11)&lt;=1)*1,IF(AND(AP11,$F11+$G11&gt;=PrSettings!$M$8),(ABS(AM11-$F11)+ABS(AN11-$G11)&lt;=1)*1,""))),"")</f>
        <v/>
      </c>
      <c r="AT11" s="291"/>
      <c r="AV11" s="279" t="n">
        <f aca="false">$B11</f>
        <v>60</v>
      </c>
      <c r="AW11" s="280" t="str">
        <f aca="false">$C11</f>
        <v>South Africa</v>
      </c>
      <c r="AX11" s="281" t="n">
        <f aca="false">$D11</f>
        <v>25</v>
      </c>
      <c r="AY11" s="280" t="str">
        <f aca="false">$E11</f>
        <v>Rep. of Korea</v>
      </c>
      <c r="AZ11" s="284"/>
      <c r="BA11" s="284"/>
      <c r="BB11" s="290"/>
      <c r="BC11" s="281" t="str">
        <f aca="false">IF(($F11&lt;&gt;"")*($G11&lt;&gt;"")*(AZ11&lt;&gt;"")*(BA11&lt;&gt;""),($F11&gt;$G11)*(AZ11&gt;BA11)+($F11=$G11)*(AZ11=BA11)+($F11&lt;$G11)*(AZ11&lt;BA11),"")</f>
        <v/>
      </c>
      <c r="BD11" s="281" t="str">
        <f aca="false">IF((BC11&lt;&gt;""),IF(OR($F11&lt;&gt;$G11,PrSettings!$M$4="●"),(($F11-$G11)=(AZ11-BA11))*1,0),"")</f>
        <v/>
      </c>
      <c r="BE11" s="281" t="str">
        <f aca="false">IF((BC11&lt;&gt;""),($F11=AZ11)*($G11=BA11),"")</f>
        <v/>
      </c>
      <c r="BF11" s="281" t="str">
        <f aca="false">IF(BC11&lt;&gt;"",IF(ABS($F11-$G11)&gt;=PrSettings!$M$7,(ABS($F11-$G11-AZ11+BA11)&lt;=1)*1,IF(AND(BC11,$F11=$G11,$F11&gt;=PrSettings!$M$6),(ABS(AZ11-$F11)&lt;=1)*1,IF(AND(BC11,$F11+$G11&gt;=PrSettings!$M$8),(ABS(AZ11-$F11)+ABS(BA11-$G11)&lt;=1)*1,""))),"")</f>
        <v/>
      </c>
      <c r="BG11" s="291"/>
      <c r="BI11" s="279" t="n">
        <f aca="false">$B11</f>
        <v>60</v>
      </c>
      <c r="BJ11" s="280" t="str">
        <f aca="false">$C11</f>
        <v>South Africa</v>
      </c>
      <c r="BK11" s="281" t="n">
        <f aca="false">$D11</f>
        <v>25</v>
      </c>
      <c r="BL11" s="280" t="str">
        <f aca="false">$E11</f>
        <v>Rep. of Korea</v>
      </c>
      <c r="BM11" s="284"/>
      <c r="BN11" s="284"/>
      <c r="BO11" s="290"/>
      <c r="BP11" s="281" t="str">
        <f aca="false">IF(($F11&lt;&gt;"")*($G11&lt;&gt;"")*(BM11&lt;&gt;"")*(BN11&lt;&gt;""),($F11&gt;$G11)*(BM11&gt;BN11)+($F11=$G11)*(BM11=BN11)+($F11&lt;$G11)*(BM11&lt;BN11),"")</f>
        <v/>
      </c>
      <c r="BQ11" s="281" t="str">
        <f aca="false">IF((BP11&lt;&gt;""),IF(OR($F11&lt;&gt;$G11,PrSettings!$M$4="●"),(($F11-$G11)=(BM11-BN11))*1,0),"")</f>
        <v/>
      </c>
      <c r="BR11" s="281" t="str">
        <f aca="false">IF((BP11&lt;&gt;""),($F11=BM11)*($G11=BN11),"")</f>
        <v/>
      </c>
      <c r="BS11" s="281" t="str">
        <f aca="false">IF(BP11&lt;&gt;"",IF(ABS($F11-$G11)&gt;=PrSettings!$M$7,(ABS($F11-$G11-BM11+BN11)&lt;=1)*1,IF(AND(BP11,$F11=$G11,$F11&gt;=PrSettings!$M$6),(ABS(BM11-$F11)&lt;=1)*1,IF(AND(BP11,$F11+$G11&gt;=PrSettings!$M$8),(ABS(BM11-$F11)+ABS(BN11-$G11)&lt;=1)*1,""))),"")</f>
        <v/>
      </c>
      <c r="BT11" s="291"/>
      <c r="BV11" s="279" t="n">
        <f aca="false">$B11</f>
        <v>60</v>
      </c>
      <c r="BW11" s="280" t="str">
        <f aca="false">$C11</f>
        <v>South Africa</v>
      </c>
      <c r="BX11" s="281" t="n">
        <f aca="false">$D11</f>
        <v>25</v>
      </c>
      <c r="BY11" s="280" t="str">
        <f aca="false">$E11</f>
        <v>Rep. of Korea</v>
      </c>
      <c r="BZ11" s="284"/>
      <c r="CA11" s="284"/>
      <c r="CB11" s="290"/>
      <c r="CC11" s="281" t="str">
        <f aca="false">IF(($F11&lt;&gt;"")*($G11&lt;&gt;"")*(BZ11&lt;&gt;"")*(CA11&lt;&gt;""),($F11&gt;$G11)*(BZ11&gt;CA11)+($F11=$G11)*(BZ11=CA11)+($F11&lt;$G11)*(BZ11&lt;CA11),"")</f>
        <v/>
      </c>
      <c r="CD11" s="281" t="str">
        <f aca="false">IF((CC11&lt;&gt;""),IF(OR($F11&lt;&gt;$G11,PrSettings!$M$4="●"),(($F11-$G11)=(BZ11-CA11))*1,0),"")</f>
        <v/>
      </c>
      <c r="CE11" s="281" t="str">
        <f aca="false">IF((CC11&lt;&gt;""),($F11=BZ11)*($G11=CA11),"")</f>
        <v/>
      </c>
      <c r="CF11" s="281" t="str">
        <f aca="false">IF(CC11&lt;&gt;"",IF(ABS($F11-$G11)&gt;=PrSettings!$M$7,(ABS($F11-$G11-BZ11+CA11)&lt;=1)*1,IF(AND(CC11,$F11=$G11,$F11&gt;=PrSettings!$M$6),(ABS(BZ11-$F11)&lt;=1)*1,IF(AND(CC11,$F11+$G11&gt;=PrSettings!$M$8),(ABS(BZ11-$F11)+ABS(CA11-$G11)&lt;=1)*1,""))),"")</f>
        <v/>
      </c>
      <c r="CG11" s="291"/>
      <c r="CI11" s="279" t="n">
        <f aca="false">$B11</f>
        <v>60</v>
      </c>
      <c r="CJ11" s="280" t="str">
        <f aca="false">$C11</f>
        <v>South Africa</v>
      </c>
      <c r="CK11" s="281" t="n">
        <f aca="false">$D11</f>
        <v>25</v>
      </c>
      <c r="CL11" s="280" t="str">
        <f aca="false">$E11</f>
        <v>Rep. of Korea</v>
      </c>
      <c r="CM11" s="284"/>
      <c r="CN11" s="284"/>
      <c r="CO11" s="290"/>
      <c r="CP11" s="281" t="str">
        <f aca="false">IF(($F11&lt;&gt;"")*($G11&lt;&gt;"")*(CM11&lt;&gt;"")*(CN11&lt;&gt;""),($F11&gt;$G11)*(CM11&gt;CN11)+($F11=$G11)*(CM11=CN11)+($F11&lt;$G11)*(CM11&lt;CN11),"")</f>
        <v/>
      </c>
      <c r="CQ11" s="281" t="str">
        <f aca="false">IF((CP11&lt;&gt;""),IF(OR($F11&lt;&gt;$G11,PrSettings!$M$4="●"),(($F11-$G11)=(CM11-CN11))*1,0),"")</f>
        <v/>
      </c>
      <c r="CR11" s="281" t="str">
        <f aca="false">IF((CP11&lt;&gt;""),($F11=CM11)*($G11=CN11),"")</f>
        <v/>
      </c>
      <c r="CS11" s="281" t="str">
        <f aca="false">IF(CP11&lt;&gt;"",IF(ABS($F11-$G11)&gt;=PrSettings!$M$7,(ABS($F11-$G11-CM11+CN11)&lt;=1)*1,IF(AND(CP11,$F11=$G11,$F11&gt;=PrSettings!$M$6),(ABS(CM11-$F11)&lt;=1)*1,IF(AND(CP11,$F11+$G11&gt;=PrSettings!$M$8),(ABS(CM11-$F11)+ABS(CN11-$G11)&lt;=1)*1,""))),"")</f>
        <v/>
      </c>
      <c r="CT11" s="291"/>
      <c r="CV11" s="279" t="n">
        <f aca="false">$B11</f>
        <v>60</v>
      </c>
      <c r="CW11" s="280" t="str">
        <f aca="false">$C11</f>
        <v>South Africa</v>
      </c>
      <c r="CX11" s="281" t="n">
        <f aca="false">$D11</f>
        <v>25</v>
      </c>
      <c r="CY11" s="280" t="str">
        <f aca="false">$E11</f>
        <v>Rep. of Korea</v>
      </c>
      <c r="CZ11" s="284"/>
      <c r="DA11" s="284"/>
      <c r="DB11" s="290"/>
      <c r="DC11" s="281" t="str">
        <f aca="false">IF(($F11&lt;&gt;"")*($G11&lt;&gt;"")*(CZ11&lt;&gt;"")*(DA11&lt;&gt;""),($F11&gt;$G11)*(CZ11&gt;DA11)+($F11=$G11)*(CZ11=DA11)+($F11&lt;$G11)*(CZ11&lt;DA11),"")</f>
        <v/>
      </c>
      <c r="DD11" s="281" t="str">
        <f aca="false">IF((DC11&lt;&gt;""),IF(OR($F11&lt;&gt;$G11,PrSettings!$M$4="●"),(($F11-$G11)=(CZ11-DA11))*1,0),"")</f>
        <v/>
      </c>
      <c r="DE11" s="281" t="str">
        <f aca="false">IF((DC11&lt;&gt;""),($F11=CZ11)*($G11=DA11),"")</f>
        <v/>
      </c>
      <c r="DF11" s="281" t="str">
        <f aca="false">IF(DC11&lt;&gt;"",IF(ABS($F11-$G11)&gt;=PrSettings!$M$7,(ABS($F11-$G11-CZ11+DA11)&lt;=1)*1,IF(AND(DC11,$F11=$G11,$F11&gt;=PrSettings!$M$6),(ABS(CZ11-$F11)&lt;=1)*1,IF(AND(DC11,$F11+$G11&gt;=PrSettings!$M$8),(ABS(CZ11-$F11)+ABS(DA11-$G11)&lt;=1)*1,""))),"")</f>
        <v/>
      </c>
      <c r="DG11" s="291"/>
      <c r="DI11" s="279" t="n">
        <f aca="false">$B11</f>
        <v>60</v>
      </c>
      <c r="DJ11" s="280" t="str">
        <f aca="false">$C11</f>
        <v>South Africa</v>
      </c>
      <c r="DK11" s="281" t="n">
        <f aca="false">$D11</f>
        <v>25</v>
      </c>
      <c r="DL11" s="280" t="str">
        <f aca="false">$E11</f>
        <v>Rep. of Korea</v>
      </c>
      <c r="DM11" s="284"/>
      <c r="DN11" s="284"/>
      <c r="DO11" s="290"/>
      <c r="DP11" s="281" t="str">
        <f aca="false">IF(($F11&lt;&gt;"")*($G11&lt;&gt;"")*(DM11&lt;&gt;"")*(DN11&lt;&gt;""),($F11&gt;$G11)*(DM11&gt;DN11)+($F11=$G11)*(DM11=DN11)+($F11&lt;$G11)*(DM11&lt;DN11),"")</f>
        <v/>
      </c>
      <c r="DQ11" s="281" t="str">
        <f aca="false">IF((DP11&lt;&gt;""),IF(OR($F11&lt;&gt;$G11,PrSettings!$M$4="●"),(($F11-$G11)=(DM11-DN11))*1,0),"")</f>
        <v/>
      </c>
      <c r="DR11" s="281" t="str">
        <f aca="false">IF((DP11&lt;&gt;""),($F11=DM11)*($G11=DN11),"")</f>
        <v/>
      </c>
      <c r="DS11" s="281" t="str">
        <f aca="false">IF(DP11&lt;&gt;"",IF(ABS($F11-$G11)&gt;=PrSettings!$M$7,(ABS($F11-$G11-DM11+DN11)&lt;=1)*1,IF(AND(DP11,$F11=$G11,$F11&gt;=PrSettings!$M$6),(ABS(DM11-$F11)&lt;=1)*1,IF(AND(DP11,$F11+$G11&gt;=PrSettings!$M$8),(ABS(DM11-$F11)+ABS(DN11-$G11)&lt;=1)*1,""))),"")</f>
        <v/>
      </c>
      <c r="DT11" s="291"/>
      <c r="DV11" s="279" t="n">
        <f aca="false">$B11</f>
        <v>60</v>
      </c>
      <c r="DW11" s="280" t="str">
        <f aca="false">$C11</f>
        <v>South Africa</v>
      </c>
      <c r="DX11" s="281" t="n">
        <f aca="false">$D11</f>
        <v>25</v>
      </c>
      <c r="DY11" s="280" t="str">
        <f aca="false">$E11</f>
        <v>Rep. of Korea</v>
      </c>
      <c r="DZ11" s="284"/>
      <c r="EA11" s="284"/>
      <c r="EB11" s="290"/>
      <c r="EC11" s="281" t="str">
        <f aca="false">IF(($F11&lt;&gt;"")*($G11&lt;&gt;"")*(DZ11&lt;&gt;"")*(EA11&lt;&gt;""),($F11&gt;$G11)*(DZ11&gt;EA11)+($F11=$G11)*(DZ11=EA11)+($F11&lt;$G11)*(DZ11&lt;EA11),"")</f>
        <v/>
      </c>
      <c r="ED11" s="281" t="str">
        <f aca="false">IF((EC11&lt;&gt;""),IF(OR($F11&lt;&gt;$G11,PrSettings!$M$4="●"),(($F11-$G11)=(DZ11-EA11))*1,0),"")</f>
        <v/>
      </c>
      <c r="EE11" s="281" t="str">
        <f aca="false">IF((EC11&lt;&gt;""),($F11=DZ11)*($G11=EA11),"")</f>
        <v/>
      </c>
      <c r="EF11" s="281" t="str">
        <f aca="false">IF(EC11&lt;&gt;"",IF(ABS($F11-$G11)&gt;=PrSettings!$M$7,(ABS($F11-$G11-DZ11+EA11)&lt;=1)*1,IF(AND(EC11,$F11=$G11,$F11&gt;=PrSettings!$M$6),(ABS(DZ11-$F11)&lt;=1)*1,IF(AND(EC11,$F11+$G11&gt;=PrSettings!$M$8),(ABS(DZ11-$F11)+ABS(EA11-$G11)&lt;=1)*1,""))),"")</f>
        <v/>
      </c>
      <c r="EG11" s="291"/>
      <c r="EI11" s="279" t="n">
        <f aca="false">$B11</f>
        <v>60</v>
      </c>
      <c r="EJ11" s="280" t="str">
        <f aca="false">$C11</f>
        <v>South Africa</v>
      </c>
      <c r="EK11" s="281" t="n">
        <f aca="false">$D11</f>
        <v>25</v>
      </c>
      <c r="EL11" s="280" t="str">
        <f aca="false">$E11</f>
        <v>Rep. of Korea</v>
      </c>
      <c r="EM11" s="284"/>
      <c r="EN11" s="284"/>
      <c r="EO11" s="290"/>
      <c r="EP11" s="281" t="str">
        <f aca="false">IF(($F11&lt;&gt;"")*($G11&lt;&gt;"")*(EM11&lt;&gt;"")*(EN11&lt;&gt;""),($F11&gt;$G11)*(EM11&gt;EN11)+($F11=$G11)*(EM11=EN11)+($F11&lt;$G11)*(EM11&lt;EN11),"")</f>
        <v/>
      </c>
      <c r="EQ11" s="281" t="str">
        <f aca="false">IF((EP11&lt;&gt;""),IF(OR($F11&lt;&gt;$G11,PrSettings!$M$4="●"),(($F11-$G11)=(EM11-EN11))*1,0),"")</f>
        <v/>
      </c>
      <c r="ER11" s="281" t="str">
        <f aca="false">IF((EP11&lt;&gt;""),($F11=EM11)*($G11=EN11),"")</f>
        <v/>
      </c>
      <c r="ES11" s="281" t="str">
        <f aca="false">IF(EP11&lt;&gt;"",IF(ABS($F11-$G11)&gt;=PrSettings!$M$7,(ABS($F11-$G11-EM11+EN11)&lt;=1)*1,IF(AND(EP11,$F11=$G11,$F11&gt;=PrSettings!$M$6),(ABS(EM11-$F11)&lt;=1)*1,IF(AND(EP11,$F11+$G11&gt;=PrSettings!$M$8),(ABS(EM11-$F11)+ABS(EN11-$G11)&lt;=1)*1,""))),"")</f>
        <v/>
      </c>
      <c r="ET11" s="291"/>
      <c r="EV11" s="279" t="n">
        <f aca="false">$B11</f>
        <v>60</v>
      </c>
      <c r="EW11" s="280" t="str">
        <f aca="false">$C11</f>
        <v>South Africa</v>
      </c>
      <c r="EX11" s="281" t="n">
        <f aca="false">$D11</f>
        <v>25</v>
      </c>
      <c r="EY11" s="280" t="str">
        <f aca="false">$E11</f>
        <v>Rep. of Korea</v>
      </c>
      <c r="EZ11" s="284"/>
      <c r="FA11" s="284"/>
      <c r="FB11" s="290"/>
      <c r="FC11" s="281" t="str">
        <f aca="false">IF(($F11&lt;&gt;"")*($G11&lt;&gt;"")*(EZ11&lt;&gt;"")*(FA11&lt;&gt;""),($F11&gt;$G11)*(EZ11&gt;FA11)+($F11=$G11)*(EZ11=FA11)+($F11&lt;$G11)*(EZ11&lt;FA11),"")</f>
        <v/>
      </c>
      <c r="FD11" s="281" t="str">
        <f aca="false">IF((FC11&lt;&gt;""),IF(OR($F11&lt;&gt;$G11,PrSettings!$M$4="●"),(($F11-$G11)=(EZ11-FA11))*1,0),"")</f>
        <v/>
      </c>
      <c r="FE11" s="281" t="str">
        <f aca="false">IF((FC11&lt;&gt;""),($F11=EZ11)*($G11=FA11),"")</f>
        <v/>
      </c>
      <c r="FF11" s="281" t="str">
        <f aca="false">IF(FC11&lt;&gt;"",IF(ABS($F11-$G11)&gt;=PrSettings!$M$7,(ABS($F11-$G11-EZ11+FA11)&lt;=1)*1,IF(AND(FC11,$F11=$G11,$F11&gt;=PrSettings!$M$6),(ABS(EZ11-$F11)&lt;=1)*1,IF(AND(FC11,$F11+$G11&gt;=PrSettings!$M$8),(ABS(EZ11-$F11)+ABS(FA11-$G11)&lt;=1)*1,""))),"")</f>
        <v/>
      </c>
      <c r="FG11" s="291"/>
      <c r="FI11" s="279" t="n">
        <f aca="false">$B11</f>
        <v>60</v>
      </c>
      <c r="FJ11" s="280" t="str">
        <f aca="false">$C11</f>
        <v>South Africa</v>
      </c>
      <c r="FK11" s="281" t="n">
        <f aca="false">$D11</f>
        <v>25</v>
      </c>
      <c r="FL11" s="280" t="str">
        <f aca="false">$E11</f>
        <v>Rep. of Korea</v>
      </c>
      <c r="FM11" s="284"/>
      <c r="FN11" s="284"/>
      <c r="FO11" s="290"/>
      <c r="FP11" s="281" t="str">
        <f aca="false">IF(($F11&lt;&gt;"")*($G11&lt;&gt;"")*(FM11&lt;&gt;"")*(FN11&lt;&gt;""),($F11&gt;$G11)*(FM11&gt;FN11)+($F11=$G11)*(FM11=FN11)+($F11&lt;$G11)*(FM11&lt;FN11),"")</f>
        <v/>
      </c>
      <c r="FQ11" s="281" t="str">
        <f aca="false">IF((FP11&lt;&gt;""),IF(OR($F11&lt;&gt;$G11,PrSettings!$M$4="●"),(($F11-$G11)=(FM11-FN11))*1,0),"")</f>
        <v/>
      </c>
      <c r="FR11" s="281" t="str">
        <f aca="false">IF((FP11&lt;&gt;""),($F11=FM11)*($G11=FN11),"")</f>
        <v/>
      </c>
      <c r="FS11" s="281" t="str">
        <f aca="false">IF(FP11&lt;&gt;"",IF(ABS($F11-$G11)&gt;=PrSettings!$M$7,(ABS($F11-$G11-FM11+FN11)&lt;=1)*1,IF(AND(FP11,$F11=$G11,$F11&gt;=PrSettings!$M$6),(ABS(FM11-$F11)&lt;=1)*1,IF(AND(FP11,$F11+$G11&gt;=PrSettings!$M$8),(ABS(FM11-$F11)+ABS(FN11-$G11)&lt;=1)*1,""))),"")</f>
        <v/>
      </c>
      <c r="FT11" s="291"/>
      <c r="FV11" s="279" t="n">
        <f aca="false">$B11</f>
        <v>60</v>
      </c>
      <c r="FW11" s="280" t="str">
        <f aca="false">$C11</f>
        <v>South Africa</v>
      </c>
      <c r="FX11" s="281" t="n">
        <f aca="false">$D11</f>
        <v>25</v>
      </c>
      <c r="FY11" s="280" t="str">
        <f aca="false">$E11</f>
        <v>Rep. of Korea</v>
      </c>
      <c r="FZ11" s="284"/>
      <c r="GA11" s="284"/>
      <c r="GB11" s="290"/>
      <c r="GC11" s="281" t="str">
        <f aca="false">IF(($F11&lt;&gt;"")*($G11&lt;&gt;"")*(FZ11&lt;&gt;"")*(GA11&lt;&gt;""),($F11&gt;$G11)*(FZ11&gt;GA11)+($F11=$G11)*(FZ11=GA11)+($F11&lt;$G11)*(FZ11&lt;GA11),"")</f>
        <v/>
      </c>
      <c r="GD11" s="281" t="str">
        <f aca="false">IF((GC11&lt;&gt;""),IF(OR($F11&lt;&gt;$G11,PrSettings!$M$4="●"),(($F11-$G11)=(FZ11-GA11))*1,0),"")</f>
        <v/>
      </c>
      <c r="GE11" s="281" t="str">
        <f aca="false">IF((GC11&lt;&gt;""),($F11=FZ11)*($G11=GA11),"")</f>
        <v/>
      </c>
      <c r="GF11" s="281" t="str">
        <f aca="false">IF(GC11&lt;&gt;"",IF(ABS($F11-$G11)&gt;=PrSettings!$M$7,(ABS($F11-$G11-FZ11+GA11)&lt;=1)*1,IF(AND(GC11,$F11=$G11,$F11&gt;=PrSettings!$M$6),(ABS(FZ11-$F11)&lt;=1)*1,IF(AND(GC11,$F11+$G11&gt;=PrSettings!$M$8),(ABS(FZ11-$F11)+ABS(GA11-$G11)&lt;=1)*1,""))),"")</f>
        <v/>
      </c>
      <c r="GG11" s="291"/>
      <c r="GI11" s="279" t="n">
        <f aca="false">$B11</f>
        <v>60</v>
      </c>
      <c r="GJ11" s="280" t="str">
        <f aca="false">$C11</f>
        <v>South Africa</v>
      </c>
      <c r="GK11" s="281" t="n">
        <f aca="false">$D11</f>
        <v>25</v>
      </c>
      <c r="GL11" s="280" t="str">
        <f aca="false">$E11</f>
        <v>Rep. of Korea</v>
      </c>
      <c r="GM11" s="284"/>
      <c r="GN11" s="284"/>
      <c r="GO11" s="290"/>
      <c r="GP11" s="281" t="str">
        <f aca="false">IF(($F11&lt;&gt;"")*($G11&lt;&gt;"")*(GM11&lt;&gt;"")*(GN11&lt;&gt;""),($F11&gt;$G11)*(GM11&gt;GN11)+($F11=$G11)*(GM11=GN11)+($F11&lt;$G11)*(GM11&lt;GN11),"")</f>
        <v/>
      </c>
      <c r="GQ11" s="281" t="str">
        <f aca="false">IF((GP11&lt;&gt;""),IF(OR($F11&lt;&gt;$G11,PrSettings!$M$4="●"),(($F11-$G11)=(GM11-GN11))*1,0),"")</f>
        <v/>
      </c>
      <c r="GR11" s="281" t="str">
        <f aca="false">IF((GP11&lt;&gt;""),($F11=GM11)*($G11=GN11),"")</f>
        <v/>
      </c>
      <c r="GS11" s="281" t="str">
        <f aca="false">IF(GP11&lt;&gt;"",IF(ABS($F11-$G11)&gt;=PrSettings!$M$7,(ABS($F11-$G11-GM11+GN11)&lt;=1)*1,IF(AND(GP11,$F11=$G11,$F11&gt;=PrSettings!$M$6),(ABS(GM11-$F11)&lt;=1)*1,IF(AND(GP11,$F11+$G11&gt;=PrSettings!$M$8),(ABS(GM11-$F11)+ABS(GN11-$G11)&lt;=1)*1,""))),"")</f>
        <v/>
      </c>
      <c r="GT11" s="291"/>
      <c r="GV11" s="279" t="n">
        <f aca="false">$B11</f>
        <v>60</v>
      </c>
      <c r="GW11" s="280" t="str">
        <f aca="false">$C11</f>
        <v>South Africa</v>
      </c>
      <c r="GX11" s="281" t="n">
        <f aca="false">$D11</f>
        <v>25</v>
      </c>
      <c r="GY11" s="280" t="str">
        <f aca="false">$E11</f>
        <v>Rep. of Korea</v>
      </c>
      <c r="GZ11" s="284"/>
      <c r="HA11" s="284"/>
      <c r="HB11" s="290"/>
      <c r="HC11" s="281" t="str">
        <f aca="false">IF(($F11&lt;&gt;"")*($G11&lt;&gt;"")*(GZ11&lt;&gt;"")*(HA11&lt;&gt;""),($F11&gt;$G11)*(GZ11&gt;HA11)+($F11=$G11)*(GZ11=HA11)+($F11&lt;$G11)*(GZ11&lt;HA11),"")</f>
        <v/>
      </c>
      <c r="HD11" s="281" t="str">
        <f aca="false">IF((HC11&lt;&gt;""),IF(OR($F11&lt;&gt;$G11,PrSettings!$M$4="●"),(($F11-$G11)=(GZ11-HA11))*1,0),"")</f>
        <v/>
      </c>
      <c r="HE11" s="281" t="str">
        <f aca="false">IF((HC11&lt;&gt;""),($F11=GZ11)*($G11=HA11),"")</f>
        <v/>
      </c>
      <c r="HF11" s="281" t="str">
        <f aca="false">IF(HC11&lt;&gt;"",IF(ABS($F11-$G11)&gt;=PrSettings!$M$7,(ABS($F11-$G11-GZ11+HA11)&lt;=1)*1,IF(AND(HC11,$F11=$G11,$F11&gt;=PrSettings!$M$6),(ABS(GZ11-$F11)&lt;=1)*1,IF(AND(HC11,$F11+$G11&gt;=PrSettings!$M$8),(ABS(GZ11-$F11)+ABS(HA11-$G11)&lt;=1)*1,""))),"")</f>
        <v/>
      </c>
      <c r="HG11" s="291"/>
      <c r="HI11" s="279" t="n">
        <f aca="false">$B11</f>
        <v>60</v>
      </c>
      <c r="HJ11" s="280" t="str">
        <f aca="false">$C11</f>
        <v>South Africa</v>
      </c>
      <c r="HK11" s="281" t="n">
        <f aca="false">$D11</f>
        <v>25</v>
      </c>
      <c r="HL11" s="280" t="str">
        <f aca="false">$E11</f>
        <v>Rep. of Korea</v>
      </c>
      <c r="HM11" s="284"/>
      <c r="HN11" s="284"/>
      <c r="HO11" s="290"/>
      <c r="HP11" s="281" t="str">
        <f aca="false">IF(($F11&lt;&gt;"")*($G11&lt;&gt;"")*(HM11&lt;&gt;"")*(HN11&lt;&gt;""),($F11&gt;$G11)*(HM11&gt;HN11)+($F11=$G11)*(HM11=HN11)+($F11&lt;$G11)*(HM11&lt;HN11),"")</f>
        <v/>
      </c>
      <c r="HQ11" s="281" t="str">
        <f aca="false">IF((HP11&lt;&gt;""),IF(OR($F11&lt;&gt;$G11,PrSettings!$M$4="●"),(($F11-$G11)=(HM11-HN11))*1,0),"")</f>
        <v/>
      </c>
      <c r="HR11" s="281" t="str">
        <f aca="false">IF((HP11&lt;&gt;""),($F11=HM11)*($G11=HN11),"")</f>
        <v/>
      </c>
      <c r="HS11" s="281" t="str">
        <f aca="false">IF(HP11&lt;&gt;"",IF(ABS($F11-$G11)&gt;=PrSettings!$M$7,(ABS($F11-$G11-HM11+HN11)&lt;=1)*1,IF(AND(HP11,$F11=$G11,$F11&gt;=PrSettings!$M$6),(ABS(HM11-$F11)&lt;=1)*1,IF(AND(HP11,$F11+$G11&gt;=PrSettings!$M$8),(ABS(HM11-$F11)+ABS(HN11-$G11)&lt;=1)*1,""))),"")</f>
        <v/>
      </c>
      <c r="HT11" s="291"/>
      <c r="HV11" s="279" t="n">
        <f aca="false">$B11</f>
        <v>60</v>
      </c>
      <c r="HW11" s="280" t="str">
        <f aca="false">$C11</f>
        <v>South Africa</v>
      </c>
      <c r="HX11" s="281" t="n">
        <f aca="false">$D11</f>
        <v>25</v>
      </c>
      <c r="HY11" s="280" t="str">
        <f aca="false">$E11</f>
        <v>Rep. of Korea</v>
      </c>
      <c r="HZ11" s="284"/>
      <c r="IA11" s="284"/>
      <c r="IB11" s="290"/>
      <c r="IC11" s="281" t="str">
        <f aca="false">IF(($F11&lt;&gt;"")*($G11&lt;&gt;"")*(HZ11&lt;&gt;"")*(IA11&lt;&gt;""),($F11&gt;$G11)*(HZ11&gt;IA11)+($F11=$G11)*(HZ11=IA11)+($F11&lt;$G11)*(HZ11&lt;IA11),"")</f>
        <v/>
      </c>
      <c r="ID11" s="281" t="str">
        <f aca="false">IF((IC11&lt;&gt;""),IF(OR($F11&lt;&gt;$G11,PrSettings!$M$4="●"),(($F11-$G11)=(HZ11-IA11))*1,0),"")</f>
        <v/>
      </c>
      <c r="IE11" s="281" t="str">
        <f aca="false">IF((IC11&lt;&gt;""),($F11=HZ11)*($G11=IA11),"")</f>
        <v/>
      </c>
      <c r="IF11" s="281" t="str">
        <f aca="false">IF(IC11&lt;&gt;"",IF(ABS($F11-$G11)&gt;=PrSettings!$M$7,(ABS($F11-$G11-HZ11+IA11)&lt;=1)*1,IF(AND(IC11,$F11=$G11,$F11&gt;=PrSettings!$M$6),(ABS(HZ11-$F11)&lt;=1)*1,IF(AND(IC11,$F11+$G11&gt;=PrSettings!$M$8),(ABS(HZ11-$F11)+ABS(IA11-$G11)&lt;=1)*1,""))),"")</f>
        <v/>
      </c>
      <c r="IG11" s="291"/>
      <c r="II11" s="279" t="n">
        <f aca="false">$B11</f>
        <v>60</v>
      </c>
      <c r="IJ11" s="280" t="str">
        <f aca="false">$C11</f>
        <v>South Africa</v>
      </c>
      <c r="IK11" s="281" t="n">
        <f aca="false">$D11</f>
        <v>25</v>
      </c>
      <c r="IL11" s="280" t="str">
        <f aca="false">$E11</f>
        <v>Rep. of Korea</v>
      </c>
      <c r="IM11" s="284"/>
      <c r="IN11" s="284"/>
      <c r="IO11" s="290"/>
      <c r="IP11" s="281" t="str">
        <f aca="false">IF(($F11&lt;&gt;"")*($G11&lt;&gt;"")*(IM11&lt;&gt;"")*(IN11&lt;&gt;""),($F11&gt;$G11)*(IM11&gt;IN11)+($F11=$G11)*(IM11=IN11)+($F11&lt;$G11)*(IM11&lt;IN11),"")</f>
        <v/>
      </c>
      <c r="IQ11" s="281" t="str">
        <f aca="false">IF((IP11&lt;&gt;""),IF(OR($F11&lt;&gt;$G11,PrSettings!$M$4="●"),(($F11-$G11)=(IM11-IN11))*1,0),"")</f>
        <v/>
      </c>
      <c r="IR11" s="281" t="str">
        <f aca="false">IF((IP11&lt;&gt;""),($F11=IM11)*($G11=IN11),"")</f>
        <v/>
      </c>
      <c r="IS11" s="281" t="str">
        <f aca="false">IF(IP11&lt;&gt;"",IF(ABS($F11-$G11)&gt;=PrSettings!$M$7,(ABS($F11-$G11-IM11+IN11)&lt;=1)*1,IF(AND(IP11,$F11=$G11,$F11&gt;=PrSettings!$M$6),(ABS(IM11-$F11)&lt;=1)*1,IF(AND(IP11,$F11+$G11&gt;=PrSettings!$M$8),(ABS(IM11-$F11)+ABS(IN11-$G11)&lt;=1)*1,""))),"")</f>
        <v/>
      </c>
      <c r="IT11" s="291"/>
      <c r="IV11" s="279" t="n">
        <f aca="false">$B11</f>
        <v>60</v>
      </c>
      <c r="IW11" s="280" t="str">
        <f aca="false">$C11</f>
        <v>South Africa</v>
      </c>
      <c r="IX11" s="281" t="n">
        <f aca="false">$D11</f>
        <v>25</v>
      </c>
      <c r="IY11" s="280" t="str">
        <f aca="false">$E11</f>
        <v>Rep. of Korea</v>
      </c>
      <c r="IZ11" s="284"/>
      <c r="JA11" s="284"/>
      <c r="JB11" s="290"/>
      <c r="JC11" s="281" t="str">
        <f aca="false">IF(($F11&lt;&gt;"")*($G11&lt;&gt;"")*(IZ11&lt;&gt;"")*(JA11&lt;&gt;""),($F11&gt;$G11)*(IZ11&gt;JA11)+($F11=$G11)*(IZ11=JA11)+($F11&lt;$G11)*(IZ11&lt;JA11),"")</f>
        <v/>
      </c>
      <c r="JD11" s="281" t="str">
        <f aca="false">IF((JC11&lt;&gt;""),IF(OR($F11&lt;&gt;$G11,PrSettings!$M$4="●"),(($F11-$G11)=(IZ11-JA11))*1,0),"")</f>
        <v/>
      </c>
      <c r="JE11" s="281" t="str">
        <f aca="false">IF((JC11&lt;&gt;""),($F11=IZ11)*($G11=JA11),"")</f>
        <v/>
      </c>
      <c r="JF11" s="281" t="str">
        <f aca="false">IF(JC11&lt;&gt;"",IF(ABS($F11-$G11)&gt;=PrSettings!$M$7,(ABS($F11-$G11-IZ11+JA11)&lt;=1)*1,IF(AND(JC11,$F11=$G11,$F11&gt;=PrSettings!$M$6),(ABS(IZ11-$F11)&lt;=1)*1,IF(AND(JC11,$F11+$G11&gt;=PrSettings!$M$8),(ABS(IZ11-$F11)+ABS(JA11-$G11)&lt;=1)*1,""))),"")</f>
        <v/>
      </c>
      <c r="JG11" s="291"/>
      <c r="JI11" s="279" t="n">
        <f aca="false">$B11</f>
        <v>60</v>
      </c>
      <c r="JJ11" s="280" t="str">
        <f aca="false">$C11</f>
        <v>South Africa</v>
      </c>
      <c r="JK11" s="281" t="n">
        <f aca="false">$D11</f>
        <v>25</v>
      </c>
      <c r="JL11" s="280" t="str">
        <f aca="false">$E11</f>
        <v>Rep. of Korea</v>
      </c>
      <c r="JM11" s="284"/>
      <c r="JN11" s="284"/>
      <c r="JO11" s="290"/>
      <c r="JP11" s="281" t="str">
        <f aca="false">IF(($F11&lt;&gt;"")*($G11&lt;&gt;"")*(JM11&lt;&gt;"")*(JN11&lt;&gt;""),($F11&gt;$G11)*(JM11&gt;JN11)+($F11=$G11)*(JM11=JN11)+($F11&lt;$G11)*(JM11&lt;JN11),"")</f>
        <v/>
      </c>
      <c r="JQ11" s="281" t="str">
        <f aca="false">IF((JP11&lt;&gt;""),IF(OR($F11&lt;&gt;$G11,PrSettings!$M$4="●"),(($F11-$G11)=(JM11-JN11))*1,0),"")</f>
        <v/>
      </c>
      <c r="JR11" s="281" t="str">
        <f aca="false">IF((JP11&lt;&gt;""),($F11=JM11)*($G11=JN11),"")</f>
        <v/>
      </c>
      <c r="JS11" s="281" t="str">
        <f aca="false">IF(JP11&lt;&gt;"",IF(ABS($F11-$G11)&gt;=PrSettings!$M$7,(ABS($F11-$G11-JM11+JN11)&lt;=1)*1,IF(AND(JP11,$F11=$G11,$F11&gt;=PrSettings!$M$6),(ABS(JM11-$F11)&lt;=1)*1,IF(AND(JP11,$F11+$G11&gt;=PrSettings!$M$8),(ABS(JM11-$F11)+ABS(JN11-$G11)&lt;=1)*1,""))),"")</f>
        <v/>
      </c>
      <c r="JT11" s="291"/>
      <c r="JV11" s="279" t="n">
        <f aca="false">$B11</f>
        <v>60</v>
      </c>
      <c r="JW11" s="280" t="str">
        <f aca="false">$C11</f>
        <v>South Africa</v>
      </c>
      <c r="JX11" s="281" t="n">
        <f aca="false">$D11</f>
        <v>25</v>
      </c>
      <c r="JY11" s="280" t="str">
        <f aca="false">$E11</f>
        <v>Rep. of Korea</v>
      </c>
      <c r="JZ11" s="284"/>
      <c r="KA11" s="284"/>
      <c r="KB11" s="290"/>
      <c r="KC11" s="281" t="str">
        <f aca="false">IF(($F11&lt;&gt;"")*($G11&lt;&gt;"")*(JZ11&lt;&gt;"")*(KA11&lt;&gt;""),($F11&gt;$G11)*(JZ11&gt;KA11)+($F11=$G11)*(JZ11=KA11)+($F11&lt;$G11)*(JZ11&lt;KA11),"")</f>
        <v/>
      </c>
      <c r="KD11" s="281" t="str">
        <f aca="false">IF((KC11&lt;&gt;""),IF(OR($F11&lt;&gt;$G11,PrSettings!$M$4="●"),(($F11-$G11)=(JZ11-KA11))*1,0),"")</f>
        <v/>
      </c>
      <c r="KE11" s="281" t="str">
        <f aca="false">IF((KC11&lt;&gt;""),($F11=JZ11)*($G11=KA11),"")</f>
        <v/>
      </c>
      <c r="KF11" s="281" t="str">
        <f aca="false">IF(KC11&lt;&gt;"",IF(ABS($F11-$G11)&gt;=PrSettings!$M$7,(ABS($F11-$G11-JZ11+KA11)&lt;=1)*1,IF(AND(KC11,$F11=$G11,$F11&gt;=PrSettings!$M$6),(ABS(JZ11-$F11)&lt;=1)*1,IF(AND(KC11,$F11+$G11&gt;=PrSettings!$M$8),(ABS(JZ11-$F11)+ABS(KA11-$G11)&lt;=1)*1,""))),"")</f>
        <v/>
      </c>
      <c r="KG11" s="291"/>
      <c r="KI11" s="279" t="n">
        <f aca="false">$B11</f>
        <v>60</v>
      </c>
      <c r="KJ11" s="280" t="str">
        <f aca="false">$C11</f>
        <v>South Africa</v>
      </c>
      <c r="KK11" s="281" t="n">
        <f aca="false">$D11</f>
        <v>25</v>
      </c>
      <c r="KL11" s="280" t="str">
        <f aca="false">$E11</f>
        <v>Rep. of Korea</v>
      </c>
      <c r="KM11" s="284"/>
      <c r="KN11" s="284"/>
      <c r="KO11" s="290"/>
      <c r="KP11" s="281" t="str">
        <f aca="false">IF(($F11&lt;&gt;"")*($G11&lt;&gt;"")*(KM11&lt;&gt;"")*(KN11&lt;&gt;""),($F11&gt;$G11)*(KM11&gt;KN11)+($F11=$G11)*(KM11=KN11)+($F11&lt;$G11)*(KM11&lt;KN11),"")</f>
        <v/>
      </c>
      <c r="KQ11" s="281" t="str">
        <f aca="false">IF((KP11&lt;&gt;""),IF(OR($F11&lt;&gt;$G11,PrSettings!$M$4="●"),(($F11-$G11)=(KM11-KN11))*1,0),"")</f>
        <v/>
      </c>
      <c r="KR11" s="281" t="str">
        <f aca="false">IF((KP11&lt;&gt;""),($F11=KM11)*($G11=KN11),"")</f>
        <v/>
      </c>
      <c r="KS11" s="281" t="str">
        <f aca="false">IF(KP11&lt;&gt;"",IF(ABS($F11-$G11)&gt;=PrSettings!$M$7,(ABS($F11-$G11-KM11+KN11)&lt;=1)*1,IF(AND(KP11,$F11=$G11,$F11&gt;=PrSettings!$M$6),(ABS(KM11-$F11)&lt;=1)*1,IF(AND(KP11,$F11+$G11&gt;=PrSettings!$M$8),(ABS(KM11-$F11)+ABS(KN11-$G11)&lt;=1)*1,""))),"")</f>
        <v/>
      </c>
      <c r="KT11" s="291"/>
      <c r="KV11" s="279" t="n">
        <f aca="false">$B11</f>
        <v>60</v>
      </c>
      <c r="KW11" s="280" t="str">
        <f aca="false">$C11</f>
        <v>South Africa</v>
      </c>
      <c r="KX11" s="281" t="n">
        <f aca="false">$D11</f>
        <v>25</v>
      </c>
      <c r="KY11" s="280" t="str">
        <f aca="false">$E11</f>
        <v>Rep. of Korea</v>
      </c>
      <c r="KZ11" s="284"/>
      <c r="LA11" s="284"/>
      <c r="LB11" s="290"/>
      <c r="LC11" s="281" t="str">
        <f aca="false">IF(($F11&lt;&gt;"")*($G11&lt;&gt;"")*(KZ11&lt;&gt;"")*(LA11&lt;&gt;""),($F11&gt;$G11)*(KZ11&gt;LA11)+($F11=$G11)*(KZ11=LA11)+($F11&lt;$G11)*(KZ11&lt;LA11),"")</f>
        <v/>
      </c>
      <c r="LD11" s="281" t="str">
        <f aca="false">IF((LC11&lt;&gt;""),IF(OR($F11&lt;&gt;$G11,PrSettings!$M$4="●"),(($F11-$G11)=(KZ11-LA11))*1,0),"")</f>
        <v/>
      </c>
      <c r="LE11" s="281" t="str">
        <f aca="false">IF((LC11&lt;&gt;""),($F11=KZ11)*($G11=LA11),"")</f>
        <v/>
      </c>
      <c r="LF11" s="281" t="str">
        <f aca="false">IF(LC11&lt;&gt;"",IF(ABS($F11-$G11)&gt;=PrSettings!$M$7,(ABS($F11-$G11-KZ11+LA11)&lt;=1)*1,IF(AND(LC11,$F11=$G11,$F11&gt;=PrSettings!$M$6),(ABS(KZ11-$F11)&lt;=1)*1,IF(AND(LC11,$F11+$G11&gt;=PrSettings!$M$8),(ABS(KZ11-$F11)+ABS(LA11-$G11)&lt;=1)*1,""))),"")</f>
        <v/>
      </c>
      <c r="LG11" s="291"/>
      <c r="LI11" s="279" t="n">
        <f aca="false">$B11</f>
        <v>60</v>
      </c>
      <c r="LJ11" s="280" t="str">
        <f aca="false">$C11</f>
        <v>South Africa</v>
      </c>
      <c r="LK11" s="281" t="n">
        <f aca="false">$D11</f>
        <v>25</v>
      </c>
      <c r="LL11" s="280" t="str">
        <f aca="false">$E11</f>
        <v>Rep. of Korea</v>
      </c>
      <c r="LM11" s="284"/>
      <c r="LN11" s="284"/>
      <c r="LO11" s="290"/>
      <c r="LP11" s="281" t="str">
        <f aca="false">IF(($F11&lt;&gt;"")*($G11&lt;&gt;"")*(LM11&lt;&gt;"")*(LN11&lt;&gt;""),($F11&gt;$G11)*(LM11&gt;LN11)+($F11=$G11)*(LM11=LN11)+($F11&lt;$G11)*(LM11&lt;LN11),"")</f>
        <v/>
      </c>
      <c r="LQ11" s="281" t="str">
        <f aca="false">IF((LP11&lt;&gt;""),IF(OR($F11&lt;&gt;$G11,PrSettings!$M$4="●"),(($F11-$G11)=(LM11-LN11))*1,0),"")</f>
        <v/>
      </c>
      <c r="LR11" s="281" t="str">
        <f aca="false">IF((LP11&lt;&gt;""),($F11=LM11)*($G11=LN11),"")</f>
        <v/>
      </c>
      <c r="LS11" s="281" t="str">
        <f aca="false">IF(LP11&lt;&gt;"",IF(ABS($F11-$G11)&gt;=PrSettings!$M$7,(ABS($F11-$G11-LM11+LN11)&lt;=1)*1,IF(AND(LP11,$F11=$G11,$F11&gt;=PrSettings!$M$6),(ABS(LM11-$F11)&lt;=1)*1,IF(AND(LP11,$F11+$G11&gt;=PrSettings!$M$8),(ABS(LM11-$F11)+ABS(LN11-$G11)&lt;=1)*1,""))),"")</f>
        <v/>
      </c>
      <c r="LT11" s="291"/>
      <c r="LV11" s="279" t="n">
        <f aca="false">$B11</f>
        <v>60</v>
      </c>
      <c r="LW11" s="280" t="str">
        <f aca="false">$C11</f>
        <v>South Africa</v>
      </c>
      <c r="LX11" s="281" t="n">
        <f aca="false">$D11</f>
        <v>25</v>
      </c>
      <c r="LY11" s="280" t="str">
        <f aca="false">$E11</f>
        <v>Rep. of Korea</v>
      </c>
      <c r="LZ11" s="284"/>
      <c r="MA11" s="284"/>
      <c r="MB11" s="290"/>
      <c r="MC11" s="281" t="str">
        <f aca="false">IF(($F11&lt;&gt;"")*($G11&lt;&gt;"")*(LZ11&lt;&gt;"")*(MA11&lt;&gt;""),($F11&gt;$G11)*(LZ11&gt;MA11)+($F11=$G11)*(LZ11=MA11)+($F11&lt;$G11)*(LZ11&lt;MA11),"")</f>
        <v/>
      </c>
      <c r="MD11" s="281" t="str">
        <f aca="false">IF((MC11&lt;&gt;""),IF(OR($F11&lt;&gt;$G11,PrSettings!$M$4="●"),(($F11-$G11)=(LZ11-MA11))*1,0),"")</f>
        <v/>
      </c>
      <c r="ME11" s="281" t="str">
        <f aca="false">IF((MC11&lt;&gt;""),($F11=LZ11)*($G11=MA11),"")</f>
        <v/>
      </c>
      <c r="MF11" s="281" t="str">
        <f aca="false">IF(MC11&lt;&gt;"",IF(ABS($F11-$G11)&gt;=PrSettings!$M$7,(ABS($F11-$G11-LZ11+MA11)&lt;=1)*1,IF(AND(MC11,$F11=$G11,$F11&gt;=PrSettings!$M$6),(ABS(LZ11-$F11)&lt;=1)*1,IF(AND(MC11,$F11+$G11&gt;=PrSettings!$M$8),(ABS(LZ11-$F11)+ABS(MA11-$G11)&lt;=1)*1,""))),"")</f>
        <v/>
      </c>
      <c r="MG11" s="291"/>
    </row>
    <row r="12" customFormat="false" ht="24" hidden="false" customHeight="true" outlineLevel="0" collapsed="false">
      <c r="B12" s="269" t="str">
        <f aca="false">Language!$E$130&amp;" B"</f>
        <v>Group B</v>
      </c>
      <c r="C12" s="270"/>
      <c r="D12" s="292"/>
      <c r="E12" s="272"/>
      <c r="F12" s="293"/>
      <c r="G12" s="294"/>
      <c r="I12" s="269" t="str">
        <f aca="false">$B12</f>
        <v>Group B</v>
      </c>
      <c r="J12" s="271"/>
      <c r="K12" s="292"/>
      <c r="L12" s="272"/>
      <c r="M12" s="275"/>
      <c r="N12" s="276"/>
      <c r="O12" s="273"/>
      <c r="P12" s="277"/>
      <c r="Q12" s="277"/>
      <c r="R12" s="272"/>
      <c r="S12" s="272"/>
      <c r="T12" s="278"/>
      <c r="V12" s="269" t="str">
        <f aca="false">$B12</f>
        <v>Group B</v>
      </c>
      <c r="W12" s="271"/>
      <c r="X12" s="292"/>
      <c r="Y12" s="272"/>
      <c r="Z12" s="275"/>
      <c r="AA12" s="276"/>
      <c r="AB12" s="273"/>
      <c r="AC12" s="277"/>
      <c r="AD12" s="277"/>
      <c r="AE12" s="272"/>
      <c r="AF12" s="272"/>
      <c r="AG12" s="278"/>
      <c r="AI12" s="269" t="str">
        <f aca="false">$B12</f>
        <v>Group B</v>
      </c>
      <c r="AJ12" s="271"/>
      <c r="AK12" s="292"/>
      <c r="AL12" s="272"/>
      <c r="AM12" s="275"/>
      <c r="AN12" s="276"/>
      <c r="AO12" s="273"/>
      <c r="AP12" s="277"/>
      <c r="AQ12" s="277"/>
      <c r="AR12" s="272"/>
      <c r="AS12" s="272"/>
      <c r="AT12" s="278"/>
      <c r="AV12" s="269" t="str">
        <f aca="false">$B12</f>
        <v>Group B</v>
      </c>
      <c r="AW12" s="271"/>
      <c r="AX12" s="292"/>
      <c r="AY12" s="272"/>
      <c r="AZ12" s="275"/>
      <c r="BA12" s="276"/>
      <c r="BB12" s="273"/>
      <c r="BC12" s="277"/>
      <c r="BD12" s="277"/>
      <c r="BE12" s="272"/>
      <c r="BF12" s="272"/>
      <c r="BG12" s="278"/>
      <c r="BI12" s="269" t="str">
        <f aca="false">$B12</f>
        <v>Group B</v>
      </c>
      <c r="BJ12" s="271"/>
      <c r="BK12" s="292"/>
      <c r="BL12" s="272"/>
      <c r="BM12" s="275"/>
      <c r="BN12" s="276"/>
      <c r="BO12" s="273"/>
      <c r="BP12" s="277"/>
      <c r="BQ12" s="277"/>
      <c r="BR12" s="272"/>
      <c r="BS12" s="272"/>
      <c r="BT12" s="278"/>
      <c r="BV12" s="269" t="str">
        <f aca="false">$B12</f>
        <v>Group B</v>
      </c>
      <c r="BW12" s="271"/>
      <c r="BX12" s="292"/>
      <c r="BY12" s="272"/>
      <c r="BZ12" s="275"/>
      <c r="CA12" s="276"/>
      <c r="CB12" s="273"/>
      <c r="CC12" s="277"/>
      <c r="CD12" s="277"/>
      <c r="CE12" s="272"/>
      <c r="CF12" s="272"/>
      <c r="CG12" s="278"/>
      <c r="CI12" s="269" t="str">
        <f aca="false">$B12</f>
        <v>Group B</v>
      </c>
      <c r="CJ12" s="271"/>
      <c r="CK12" s="292"/>
      <c r="CL12" s="272"/>
      <c r="CM12" s="275"/>
      <c r="CN12" s="276"/>
      <c r="CO12" s="273"/>
      <c r="CP12" s="277"/>
      <c r="CQ12" s="277"/>
      <c r="CR12" s="272"/>
      <c r="CS12" s="272"/>
      <c r="CT12" s="278"/>
      <c r="CV12" s="269" t="str">
        <f aca="false">$B12</f>
        <v>Group B</v>
      </c>
      <c r="CW12" s="271"/>
      <c r="CX12" s="292"/>
      <c r="CY12" s="272"/>
      <c r="CZ12" s="275"/>
      <c r="DA12" s="276"/>
      <c r="DB12" s="273"/>
      <c r="DC12" s="277"/>
      <c r="DD12" s="277"/>
      <c r="DE12" s="272"/>
      <c r="DF12" s="272"/>
      <c r="DG12" s="278"/>
      <c r="DI12" s="269" t="str">
        <f aca="false">$B12</f>
        <v>Group B</v>
      </c>
      <c r="DJ12" s="271"/>
      <c r="DK12" s="292"/>
      <c r="DL12" s="272"/>
      <c r="DM12" s="275"/>
      <c r="DN12" s="276"/>
      <c r="DO12" s="273"/>
      <c r="DP12" s="277"/>
      <c r="DQ12" s="277"/>
      <c r="DR12" s="272"/>
      <c r="DS12" s="272"/>
      <c r="DT12" s="278"/>
      <c r="DV12" s="269" t="str">
        <f aca="false">$B12</f>
        <v>Group B</v>
      </c>
      <c r="DW12" s="271"/>
      <c r="DX12" s="292"/>
      <c r="DY12" s="272"/>
      <c r="DZ12" s="275"/>
      <c r="EA12" s="276"/>
      <c r="EB12" s="273"/>
      <c r="EC12" s="277"/>
      <c r="ED12" s="277"/>
      <c r="EE12" s="272"/>
      <c r="EF12" s="272"/>
      <c r="EG12" s="278"/>
      <c r="EI12" s="269" t="str">
        <f aca="false">$B12</f>
        <v>Group B</v>
      </c>
      <c r="EJ12" s="271"/>
      <c r="EK12" s="292"/>
      <c r="EL12" s="272"/>
      <c r="EM12" s="275"/>
      <c r="EN12" s="276"/>
      <c r="EO12" s="273"/>
      <c r="EP12" s="277"/>
      <c r="EQ12" s="277"/>
      <c r="ER12" s="272"/>
      <c r="ES12" s="272"/>
      <c r="ET12" s="278"/>
      <c r="EV12" s="269" t="str">
        <f aca="false">$B12</f>
        <v>Group B</v>
      </c>
      <c r="EW12" s="271"/>
      <c r="EX12" s="292"/>
      <c r="EY12" s="272"/>
      <c r="EZ12" s="275"/>
      <c r="FA12" s="276"/>
      <c r="FB12" s="273"/>
      <c r="FC12" s="277"/>
      <c r="FD12" s="277"/>
      <c r="FE12" s="272"/>
      <c r="FF12" s="272"/>
      <c r="FG12" s="278"/>
      <c r="FI12" s="269" t="str">
        <f aca="false">$B12</f>
        <v>Group B</v>
      </c>
      <c r="FJ12" s="271"/>
      <c r="FK12" s="292"/>
      <c r="FL12" s="272"/>
      <c r="FM12" s="275"/>
      <c r="FN12" s="276"/>
      <c r="FO12" s="273"/>
      <c r="FP12" s="277"/>
      <c r="FQ12" s="277"/>
      <c r="FR12" s="272"/>
      <c r="FS12" s="272"/>
      <c r="FT12" s="278"/>
      <c r="FV12" s="269" t="str">
        <f aca="false">$B12</f>
        <v>Group B</v>
      </c>
      <c r="FW12" s="271"/>
      <c r="FX12" s="292"/>
      <c r="FY12" s="272"/>
      <c r="FZ12" s="275"/>
      <c r="GA12" s="276"/>
      <c r="GB12" s="273"/>
      <c r="GC12" s="277"/>
      <c r="GD12" s="277"/>
      <c r="GE12" s="272"/>
      <c r="GF12" s="272"/>
      <c r="GG12" s="278"/>
      <c r="GI12" s="269" t="str">
        <f aca="false">$B12</f>
        <v>Group B</v>
      </c>
      <c r="GJ12" s="271"/>
      <c r="GK12" s="292"/>
      <c r="GL12" s="272"/>
      <c r="GM12" s="275"/>
      <c r="GN12" s="276"/>
      <c r="GO12" s="273"/>
      <c r="GP12" s="277"/>
      <c r="GQ12" s="277"/>
      <c r="GR12" s="272"/>
      <c r="GS12" s="272"/>
      <c r="GT12" s="278"/>
      <c r="GV12" s="269" t="str">
        <f aca="false">$B12</f>
        <v>Group B</v>
      </c>
      <c r="GW12" s="271"/>
      <c r="GX12" s="292"/>
      <c r="GY12" s="272"/>
      <c r="GZ12" s="275"/>
      <c r="HA12" s="276"/>
      <c r="HB12" s="273"/>
      <c r="HC12" s="277"/>
      <c r="HD12" s="277"/>
      <c r="HE12" s="272"/>
      <c r="HF12" s="272"/>
      <c r="HG12" s="278"/>
      <c r="HI12" s="269" t="str">
        <f aca="false">$B12</f>
        <v>Group B</v>
      </c>
      <c r="HJ12" s="271"/>
      <c r="HK12" s="292"/>
      <c r="HL12" s="272"/>
      <c r="HM12" s="275"/>
      <c r="HN12" s="276"/>
      <c r="HO12" s="273"/>
      <c r="HP12" s="277"/>
      <c r="HQ12" s="277"/>
      <c r="HR12" s="272"/>
      <c r="HS12" s="272"/>
      <c r="HT12" s="278"/>
      <c r="HV12" s="269" t="str">
        <f aca="false">$B12</f>
        <v>Group B</v>
      </c>
      <c r="HW12" s="271"/>
      <c r="HX12" s="292"/>
      <c r="HY12" s="272"/>
      <c r="HZ12" s="275"/>
      <c r="IA12" s="276"/>
      <c r="IB12" s="273"/>
      <c r="IC12" s="277"/>
      <c r="ID12" s="277"/>
      <c r="IE12" s="272"/>
      <c r="IF12" s="272"/>
      <c r="IG12" s="278"/>
      <c r="II12" s="269" t="str">
        <f aca="false">$B12</f>
        <v>Group B</v>
      </c>
      <c r="IJ12" s="271"/>
      <c r="IK12" s="292"/>
      <c r="IL12" s="272"/>
      <c r="IM12" s="275"/>
      <c r="IN12" s="276"/>
      <c r="IO12" s="273"/>
      <c r="IP12" s="277"/>
      <c r="IQ12" s="277"/>
      <c r="IR12" s="272"/>
      <c r="IS12" s="272"/>
      <c r="IT12" s="278"/>
      <c r="IV12" s="269" t="str">
        <f aca="false">$B12</f>
        <v>Group B</v>
      </c>
      <c r="IW12" s="271"/>
      <c r="IX12" s="292"/>
      <c r="IY12" s="272"/>
      <c r="IZ12" s="275"/>
      <c r="JA12" s="276"/>
      <c r="JB12" s="273"/>
      <c r="JC12" s="277"/>
      <c r="JD12" s="277"/>
      <c r="JE12" s="272"/>
      <c r="JF12" s="272"/>
      <c r="JG12" s="278"/>
      <c r="JI12" s="269" t="str">
        <f aca="false">$B12</f>
        <v>Group B</v>
      </c>
      <c r="JJ12" s="271"/>
      <c r="JK12" s="292"/>
      <c r="JL12" s="272"/>
      <c r="JM12" s="275"/>
      <c r="JN12" s="276"/>
      <c r="JO12" s="273"/>
      <c r="JP12" s="277"/>
      <c r="JQ12" s="277"/>
      <c r="JR12" s="272"/>
      <c r="JS12" s="272"/>
      <c r="JT12" s="278"/>
      <c r="JV12" s="269" t="str">
        <f aca="false">$B12</f>
        <v>Group B</v>
      </c>
      <c r="JW12" s="271"/>
      <c r="JX12" s="292"/>
      <c r="JY12" s="272"/>
      <c r="JZ12" s="275"/>
      <c r="KA12" s="276"/>
      <c r="KB12" s="273"/>
      <c r="KC12" s="277"/>
      <c r="KD12" s="277"/>
      <c r="KE12" s="272"/>
      <c r="KF12" s="272"/>
      <c r="KG12" s="278"/>
      <c r="KI12" s="269" t="str">
        <f aca="false">$B12</f>
        <v>Group B</v>
      </c>
      <c r="KJ12" s="271"/>
      <c r="KK12" s="292"/>
      <c r="KL12" s="272"/>
      <c r="KM12" s="275"/>
      <c r="KN12" s="276"/>
      <c r="KO12" s="273"/>
      <c r="KP12" s="277"/>
      <c r="KQ12" s="277"/>
      <c r="KR12" s="272"/>
      <c r="KS12" s="272"/>
      <c r="KT12" s="278"/>
      <c r="KV12" s="269" t="str">
        <f aca="false">$B12</f>
        <v>Group B</v>
      </c>
      <c r="KW12" s="271"/>
      <c r="KX12" s="292"/>
      <c r="KY12" s="272"/>
      <c r="KZ12" s="275"/>
      <c r="LA12" s="276"/>
      <c r="LB12" s="273"/>
      <c r="LC12" s="277"/>
      <c r="LD12" s="277"/>
      <c r="LE12" s="272"/>
      <c r="LF12" s="272"/>
      <c r="LG12" s="278"/>
      <c r="LI12" s="269" t="str">
        <f aca="false">$B12</f>
        <v>Group B</v>
      </c>
      <c r="LJ12" s="271"/>
      <c r="LK12" s="292"/>
      <c r="LL12" s="272"/>
      <c r="LM12" s="275"/>
      <c r="LN12" s="276"/>
      <c r="LO12" s="273"/>
      <c r="LP12" s="277"/>
      <c r="LQ12" s="277"/>
      <c r="LR12" s="272"/>
      <c r="LS12" s="272"/>
      <c r="LT12" s="278"/>
      <c r="LV12" s="269" t="str">
        <f aca="false">$B12</f>
        <v>Group B</v>
      </c>
      <c r="LW12" s="271"/>
      <c r="LX12" s="292"/>
      <c r="LY12" s="272"/>
      <c r="LZ12" s="275"/>
      <c r="MA12" s="276"/>
      <c r="MB12" s="273"/>
      <c r="MC12" s="277"/>
      <c r="MD12" s="277"/>
      <c r="ME12" s="272"/>
      <c r="MF12" s="272"/>
      <c r="MG12" s="278"/>
    </row>
    <row r="13" customFormat="false" ht="15.75" hidden="false" customHeight="false" outlineLevel="0" collapsed="false">
      <c r="B13" s="279" t="n">
        <f aca="false">INDEX(Groups!$C$7:$C$65,MATCH(C13,Groups!$D$7:$D$65,0))</f>
        <v>30</v>
      </c>
      <c r="C13" s="280" t="str">
        <f aca="false">CalcB!$P$22</f>
        <v>Canada</v>
      </c>
      <c r="D13" s="281" t="n">
        <f aca="false">INDEX(Groups!$C$7:$C$65,MATCH(E13,Groups!$D$7:$D$65,0))</f>
        <v>65</v>
      </c>
      <c r="E13" s="280" t="str">
        <f aca="false">CalcB!$Q$22</f>
        <v>Bosnia/Herzeg.</v>
      </c>
      <c r="F13" s="282" t="n">
        <f aca="false">CalcB!$R$22</f>
        <v>2</v>
      </c>
      <c r="G13" s="283" t="n">
        <f aca="false">CalcB!$S$22</f>
        <v>1</v>
      </c>
      <c r="I13" s="279" t="n">
        <f aca="false">$B13</f>
        <v>30</v>
      </c>
      <c r="J13" s="280" t="str">
        <f aca="false">$C13</f>
        <v>Canada</v>
      </c>
      <c r="K13" s="281" t="n">
        <f aca="false">$D13</f>
        <v>65</v>
      </c>
      <c r="L13" s="280" t="str">
        <f aca="false">$E13</f>
        <v>Bosnia/Herzeg.</v>
      </c>
      <c r="M13" s="284"/>
      <c r="N13" s="284"/>
      <c r="O13" s="285"/>
      <c r="P13" s="281" t="str">
        <f aca="false">IF(($F13&lt;&gt;"")*($G13&lt;&gt;"")*(M13&lt;&gt;"")*(N13&lt;&gt;""),($F13&gt;$G13)*(M13&gt;N13)+($F13=$G13)*(M13=N13)+($F13&lt;$G13)*(M13&lt;N13),"")</f>
        <v/>
      </c>
      <c r="Q13" s="281" t="str">
        <f aca="false">IF((P13&lt;&gt;""),IF(OR($F13&lt;&gt;$G13,PrSettings!$M$4="●"),(($F13-$G13)=(M13-N13))*1,0),"")</f>
        <v/>
      </c>
      <c r="R13" s="281" t="str">
        <f aca="false">IF((P13&lt;&gt;""),($F13=M13)*($G13=N13),"")</f>
        <v/>
      </c>
      <c r="S13" s="281" t="str">
        <f aca="false">IF(P13&lt;&gt;"",IF(ABS($F13-$G13)&gt;=PrSettings!$M$7,(ABS($F13-$G13-M13+N13)&lt;=1)*1,IF(AND(P13,$F13=$G13,$F13&gt;=PrSettings!$M$6),(ABS(M13-$F13)&lt;=1)*1,IF(AND(P13,$F13+$G13&gt;=PrSettings!$M$8),(ABS(M13-$F13)+ABS(N13-$G13)&lt;=1)*1,""))),"")</f>
        <v/>
      </c>
      <c r="T13" s="286"/>
      <c r="V13" s="279" t="n">
        <f aca="false">$B13</f>
        <v>30</v>
      </c>
      <c r="W13" s="280" t="str">
        <f aca="false">$C13</f>
        <v>Canada</v>
      </c>
      <c r="X13" s="281" t="n">
        <f aca="false">$D13</f>
        <v>65</v>
      </c>
      <c r="Y13" s="280" t="str">
        <f aca="false">$E13</f>
        <v>Bosnia/Herzeg.</v>
      </c>
      <c r="Z13" s="284"/>
      <c r="AA13" s="284"/>
      <c r="AB13" s="285"/>
      <c r="AC13" s="281" t="str">
        <f aca="false">IF(($F13&lt;&gt;"")*($G13&lt;&gt;"")*(Z13&lt;&gt;"")*(AA13&lt;&gt;""),($F13&gt;$G13)*(Z13&gt;AA13)+($F13=$G13)*(Z13=AA13)+($F13&lt;$G13)*(Z13&lt;AA13),"")</f>
        <v/>
      </c>
      <c r="AD13" s="281" t="str">
        <f aca="false">IF((AC13&lt;&gt;""),IF(OR($F13&lt;&gt;$G13,PrSettings!$M$4="●"),(($F13-$G13)=(Z13-AA13))*1,0),"")</f>
        <v/>
      </c>
      <c r="AE13" s="281" t="str">
        <f aca="false">IF((AC13&lt;&gt;""),($F13=Z13)*($G13=AA13),"")</f>
        <v/>
      </c>
      <c r="AF13" s="281" t="str">
        <f aca="false">IF(AC13&lt;&gt;"",IF(ABS($F13-$G13)&gt;=PrSettings!$M$7,(ABS($F13-$G13-Z13+AA13)&lt;=1)*1,IF(AND(AC13,$F13=$G13,$F13&gt;=PrSettings!$M$6),(ABS(Z13-$F13)&lt;=1)*1,IF(AND(AC13,$F13+$G13&gt;=PrSettings!$M$8),(ABS(Z13-$F13)+ABS(AA13-$G13)&lt;=1)*1,""))),"")</f>
        <v/>
      </c>
      <c r="AG13" s="286"/>
      <c r="AI13" s="279" t="n">
        <f aca="false">$B13</f>
        <v>30</v>
      </c>
      <c r="AJ13" s="280" t="str">
        <f aca="false">$C13</f>
        <v>Canada</v>
      </c>
      <c r="AK13" s="281" t="n">
        <f aca="false">$D13</f>
        <v>65</v>
      </c>
      <c r="AL13" s="280" t="str">
        <f aca="false">$E13</f>
        <v>Bosnia/Herzeg.</v>
      </c>
      <c r="AM13" s="284"/>
      <c r="AN13" s="284"/>
      <c r="AO13" s="285"/>
      <c r="AP13" s="281" t="str">
        <f aca="false">IF(($F13&lt;&gt;"")*($G13&lt;&gt;"")*(AM13&lt;&gt;"")*(AN13&lt;&gt;""),($F13&gt;$G13)*(AM13&gt;AN13)+($F13=$G13)*(AM13=AN13)+($F13&lt;$G13)*(AM13&lt;AN13),"")</f>
        <v/>
      </c>
      <c r="AQ13" s="281" t="str">
        <f aca="false">IF((AP13&lt;&gt;""),IF(OR($F13&lt;&gt;$G13,PrSettings!$M$4="●"),(($F13-$G13)=(AM13-AN13))*1,0),"")</f>
        <v/>
      </c>
      <c r="AR13" s="281" t="str">
        <f aca="false">IF((AP13&lt;&gt;""),($F13=AM13)*($G13=AN13),"")</f>
        <v/>
      </c>
      <c r="AS13" s="281" t="str">
        <f aca="false">IF(AP13&lt;&gt;"",IF(ABS($F13-$G13)&gt;=PrSettings!$M$7,(ABS($F13-$G13-AM13+AN13)&lt;=1)*1,IF(AND(AP13,$F13=$G13,$F13&gt;=PrSettings!$M$6),(ABS(AM13-$F13)&lt;=1)*1,IF(AND(AP13,$F13+$G13&gt;=PrSettings!$M$8),(ABS(AM13-$F13)+ABS(AN13-$G13)&lt;=1)*1,""))),"")</f>
        <v/>
      </c>
      <c r="AT13" s="286"/>
      <c r="AV13" s="279" t="n">
        <f aca="false">$B13</f>
        <v>30</v>
      </c>
      <c r="AW13" s="280" t="str">
        <f aca="false">$C13</f>
        <v>Canada</v>
      </c>
      <c r="AX13" s="281" t="n">
        <f aca="false">$D13</f>
        <v>65</v>
      </c>
      <c r="AY13" s="280" t="str">
        <f aca="false">$E13</f>
        <v>Bosnia/Herzeg.</v>
      </c>
      <c r="AZ13" s="284"/>
      <c r="BA13" s="284"/>
      <c r="BB13" s="285"/>
      <c r="BC13" s="281" t="str">
        <f aca="false">IF(($F13&lt;&gt;"")*($G13&lt;&gt;"")*(AZ13&lt;&gt;"")*(BA13&lt;&gt;""),($F13&gt;$G13)*(AZ13&gt;BA13)+($F13=$G13)*(AZ13=BA13)+($F13&lt;$G13)*(AZ13&lt;BA13),"")</f>
        <v/>
      </c>
      <c r="BD13" s="281" t="str">
        <f aca="false">IF((BC13&lt;&gt;""),IF(OR($F13&lt;&gt;$G13,PrSettings!$M$4="●"),(($F13-$G13)=(AZ13-BA13))*1,0),"")</f>
        <v/>
      </c>
      <c r="BE13" s="281" t="str">
        <f aca="false">IF((BC13&lt;&gt;""),($F13=AZ13)*($G13=BA13),"")</f>
        <v/>
      </c>
      <c r="BF13" s="281" t="str">
        <f aca="false">IF(BC13&lt;&gt;"",IF(ABS($F13-$G13)&gt;=PrSettings!$M$7,(ABS($F13-$G13-AZ13+BA13)&lt;=1)*1,IF(AND(BC13,$F13=$G13,$F13&gt;=PrSettings!$M$6),(ABS(AZ13-$F13)&lt;=1)*1,IF(AND(BC13,$F13+$G13&gt;=PrSettings!$M$8),(ABS(AZ13-$F13)+ABS(BA13-$G13)&lt;=1)*1,""))),"")</f>
        <v/>
      </c>
      <c r="BG13" s="286"/>
      <c r="BI13" s="279" t="n">
        <f aca="false">$B13</f>
        <v>30</v>
      </c>
      <c r="BJ13" s="280" t="str">
        <f aca="false">$C13</f>
        <v>Canada</v>
      </c>
      <c r="BK13" s="281" t="n">
        <f aca="false">$D13</f>
        <v>65</v>
      </c>
      <c r="BL13" s="280" t="str">
        <f aca="false">$E13</f>
        <v>Bosnia/Herzeg.</v>
      </c>
      <c r="BM13" s="284"/>
      <c r="BN13" s="284"/>
      <c r="BO13" s="285"/>
      <c r="BP13" s="281" t="str">
        <f aca="false">IF(($F13&lt;&gt;"")*($G13&lt;&gt;"")*(BM13&lt;&gt;"")*(BN13&lt;&gt;""),($F13&gt;$G13)*(BM13&gt;BN13)+($F13=$G13)*(BM13=BN13)+($F13&lt;$G13)*(BM13&lt;BN13),"")</f>
        <v/>
      </c>
      <c r="BQ13" s="281" t="str">
        <f aca="false">IF((BP13&lt;&gt;""),IF(OR($F13&lt;&gt;$G13,PrSettings!$M$4="●"),(($F13-$G13)=(BM13-BN13))*1,0),"")</f>
        <v/>
      </c>
      <c r="BR13" s="281" t="str">
        <f aca="false">IF((BP13&lt;&gt;""),($F13=BM13)*($G13=BN13),"")</f>
        <v/>
      </c>
      <c r="BS13" s="281" t="str">
        <f aca="false">IF(BP13&lt;&gt;"",IF(ABS($F13-$G13)&gt;=PrSettings!$M$7,(ABS($F13-$G13-BM13+BN13)&lt;=1)*1,IF(AND(BP13,$F13=$G13,$F13&gt;=PrSettings!$M$6),(ABS(BM13-$F13)&lt;=1)*1,IF(AND(BP13,$F13+$G13&gt;=PrSettings!$M$8),(ABS(BM13-$F13)+ABS(BN13-$G13)&lt;=1)*1,""))),"")</f>
        <v/>
      </c>
      <c r="BT13" s="286"/>
      <c r="BV13" s="279" t="n">
        <f aca="false">$B13</f>
        <v>30</v>
      </c>
      <c r="BW13" s="280" t="str">
        <f aca="false">$C13</f>
        <v>Canada</v>
      </c>
      <c r="BX13" s="281" t="n">
        <f aca="false">$D13</f>
        <v>65</v>
      </c>
      <c r="BY13" s="280" t="str">
        <f aca="false">$E13</f>
        <v>Bosnia/Herzeg.</v>
      </c>
      <c r="BZ13" s="284"/>
      <c r="CA13" s="284"/>
      <c r="CB13" s="285"/>
      <c r="CC13" s="281" t="str">
        <f aca="false">IF(($F13&lt;&gt;"")*($G13&lt;&gt;"")*(BZ13&lt;&gt;"")*(CA13&lt;&gt;""),($F13&gt;$G13)*(BZ13&gt;CA13)+($F13=$G13)*(BZ13=CA13)+($F13&lt;$G13)*(BZ13&lt;CA13),"")</f>
        <v/>
      </c>
      <c r="CD13" s="281" t="str">
        <f aca="false">IF((CC13&lt;&gt;""),IF(OR($F13&lt;&gt;$G13,PrSettings!$M$4="●"),(($F13-$G13)=(BZ13-CA13))*1,0),"")</f>
        <v/>
      </c>
      <c r="CE13" s="281" t="str">
        <f aca="false">IF((CC13&lt;&gt;""),($F13=BZ13)*($G13=CA13),"")</f>
        <v/>
      </c>
      <c r="CF13" s="281" t="str">
        <f aca="false">IF(CC13&lt;&gt;"",IF(ABS($F13-$G13)&gt;=PrSettings!$M$7,(ABS($F13-$G13-BZ13+CA13)&lt;=1)*1,IF(AND(CC13,$F13=$G13,$F13&gt;=PrSettings!$M$6),(ABS(BZ13-$F13)&lt;=1)*1,IF(AND(CC13,$F13+$G13&gt;=PrSettings!$M$8),(ABS(BZ13-$F13)+ABS(CA13-$G13)&lt;=1)*1,""))),"")</f>
        <v/>
      </c>
      <c r="CG13" s="286"/>
      <c r="CI13" s="279" t="n">
        <f aca="false">$B13</f>
        <v>30</v>
      </c>
      <c r="CJ13" s="280" t="str">
        <f aca="false">$C13</f>
        <v>Canada</v>
      </c>
      <c r="CK13" s="281" t="n">
        <f aca="false">$D13</f>
        <v>65</v>
      </c>
      <c r="CL13" s="280" t="str">
        <f aca="false">$E13</f>
        <v>Bosnia/Herzeg.</v>
      </c>
      <c r="CM13" s="284"/>
      <c r="CN13" s="284"/>
      <c r="CO13" s="285"/>
      <c r="CP13" s="281" t="str">
        <f aca="false">IF(($F13&lt;&gt;"")*($G13&lt;&gt;"")*(CM13&lt;&gt;"")*(CN13&lt;&gt;""),($F13&gt;$G13)*(CM13&gt;CN13)+($F13=$G13)*(CM13=CN13)+($F13&lt;$G13)*(CM13&lt;CN13),"")</f>
        <v/>
      </c>
      <c r="CQ13" s="281" t="str">
        <f aca="false">IF((CP13&lt;&gt;""),IF(OR($F13&lt;&gt;$G13,PrSettings!$M$4="●"),(($F13-$G13)=(CM13-CN13))*1,0),"")</f>
        <v/>
      </c>
      <c r="CR13" s="281" t="str">
        <f aca="false">IF((CP13&lt;&gt;""),($F13=CM13)*($G13=CN13),"")</f>
        <v/>
      </c>
      <c r="CS13" s="281" t="str">
        <f aca="false">IF(CP13&lt;&gt;"",IF(ABS($F13-$G13)&gt;=PrSettings!$M$7,(ABS($F13-$G13-CM13+CN13)&lt;=1)*1,IF(AND(CP13,$F13=$G13,$F13&gt;=PrSettings!$M$6),(ABS(CM13-$F13)&lt;=1)*1,IF(AND(CP13,$F13+$G13&gt;=PrSettings!$M$8),(ABS(CM13-$F13)+ABS(CN13-$G13)&lt;=1)*1,""))),"")</f>
        <v/>
      </c>
      <c r="CT13" s="286"/>
      <c r="CV13" s="279" t="n">
        <f aca="false">$B13</f>
        <v>30</v>
      </c>
      <c r="CW13" s="280" t="str">
        <f aca="false">$C13</f>
        <v>Canada</v>
      </c>
      <c r="CX13" s="281" t="n">
        <f aca="false">$D13</f>
        <v>65</v>
      </c>
      <c r="CY13" s="280" t="str">
        <f aca="false">$E13</f>
        <v>Bosnia/Herzeg.</v>
      </c>
      <c r="CZ13" s="284"/>
      <c r="DA13" s="284"/>
      <c r="DB13" s="285"/>
      <c r="DC13" s="281" t="str">
        <f aca="false">IF(($F13&lt;&gt;"")*($G13&lt;&gt;"")*(CZ13&lt;&gt;"")*(DA13&lt;&gt;""),($F13&gt;$G13)*(CZ13&gt;DA13)+($F13=$G13)*(CZ13=DA13)+($F13&lt;$G13)*(CZ13&lt;DA13),"")</f>
        <v/>
      </c>
      <c r="DD13" s="281" t="str">
        <f aca="false">IF((DC13&lt;&gt;""),IF(OR($F13&lt;&gt;$G13,PrSettings!$M$4="●"),(($F13-$G13)=(CZ13-DA13))*1,0),"")</f>
        <v/>
      </c>
      <c r="DE13" s="281" t="str">
        <f aca="false">IF((DC13&lt;&gt;""),($F13=CZ13)*($G13=DA13),"")</f>
        <v/>
      </c>
      <c r="DF13" s="281" t="str">
        <f aca="false">IF(DC13&lt;&gt;"",IF(ABS($F13-$G13)&gt;=PrSettings!$M$7,(ABS($F13-$G13-CZ13+DA13)&lt;=1)*1,IF(AND(DC13,$F13=$G13,$F13&gt;=PrSettings!$M$6),(ABS(CZ13-$F13)&lt;=1)*1,IF(AND(DC13,$F13+$G13&gt;=PrSettings!$M$8),(ABS(CZ13-$F13)+ABS(DA13-$G13)&lt;=1)*1,""))),"")</f>
        <v/>
      </c>
      <c r="DG13" s="286"/>
      <c r="DI13" s="279" t="n">
        <f aca="false">$B13</f>
        <v>30</v>
      </c>
      <c r="DJ13" s="280" t="str">
        <f aca="false">$C13</f>
        <v>Canada</v>
      </c>
      <c r="DK13" s="281" t="n">
        <f aca="false">$D13</f>
        <v>65</v>
      </c>
      <c r="DL13" s="280" t="str">
        <f aca="false">$E13</f>
        <v>Bosnia/Herzeg.</v>
      </c>
      <c r="DM13" s="284"/>
      <c r="DN13" s="284"/>
      <c r="DO13" s="285"/>
      <c r="DP13" s="281" t="str">
        <f aca="false">IF(($F13&lt;&gt;"")*($G13&lt;&gt;"")*(DM13&lt;&gt;"")*(DN13&lt;&gt;""),($F13&gt;$G13)*(DM13&gt;DN13)+($F13=$G13)*(DM13=DN13)+($F13&lt;$G13)*(DM13&lt;DN13),"")</f>
        <v/>
      </c>
      <c r="DQ13" s="281" t="str">
        <f aca="false">IF((DP13&lt;&gt;""),IF(OR($F13&lt;&gt;$G13,PrSettings!$M$4="●"),(($F13-$G13)=(DM13-DN13))*1,0),"")</f>
        <v/>
      </c>
      <c r="DR13" s="281" t="str">
        <f aca="false">IF((DP13&lt;&gt;""),($F13=DM13)*($G13=DN13),"")</f>
        <v/>
      </c>
      <c r="DS13" s="281" t="str">
        <f aca="false">IF(DP13&lt;&gt;"",IF(ABS($F13-$G13)&gt;=PrSettings!$M$7,(ABS($F13-$G13-DM13+DN13)&lt;=1)*1,IF(AND(DP13,$F13=$G13,$F13&gt;=PrSettings!$M$6),(ABS(DM13-$F13)&lt;=1)*1,IF(AND(DP13,$F13+$G13&gt;=PrSettings!$M$8),(ABS(DM13-$F13)+ABS(DN13-$G13)&lt;=1)*1,""))),"")</f>
        <v/>
      </c>
      <c r="DT13" s="286"/>
      <c r="DV13" s="279" t="n">
        <f aca="false">$B13</f>
        <v>30</v>
      </c>
      <c r="DW13" s="280" t="str">
        <f aca="false">$C13</f>
        <v>Canada</v>
      </c>
      <c r="DX13" s="281" t="n">
        <f aca="false">$D13</f>
        <v>65</v>
      </c>
      <c r="DY13" s="280" t="str">
        <f aca="false">$E13</f>
        <v>Bosnia/Herzeg.</v>
      </c>
      <c r="DZ13" s="284"/>
      <c r="EA13" s="284"/>
      <c r="EB13" s="285"/>
      <c r="EC13" s="281" t="str">
        <f aca="false">IF(($F13&lt;&gt;"")*($G13&lt;&gt;"")*(DZ13&lt;&gt;"")*(EA13&lt;&gt;""),($F13&gt;$G13)*(DZ13&gt;EA13)+($F13=$G13)*(DZ13=EA13)+($F13&lt;$G13)*(DZ13&lt;EA13),"")</f>
        <v/>
      </c>
      <c r="ED13" s="281" t="str">
        <f aca="false">IF((EC13&lt;&gt;""),IF(OR($F13&lt;&gt;$G13,PrSettings!$M$4="●"),(($F13-$G13)=(DZ13-EA13))*1,0),"")</f>
        <v/>
      </c>
      <c r="EE13" s="281" t="str">
        <f aca="false">IF((EC13&lt;&gt;""),($F13=DZ13)*($G13=EA13),"")</f>
        <v/>
      </c>
      <c r="EF13" s="281" t="str">
        <f aca="false">IF(EC13&lt;&gt;"",IF(ABS($F13-$G13)&gt;=PrSettings!$M$7,(ABS($F13-$G13-DZ13+EA13)&lt;=1)*1,IF(AND(EC13,$F13=$G13,$F13&gt;=PrSettings!$M$6),(ABS(DZ13-$F13)&lt;=1)*1,IF(AND(EC13,$F13+$G13&gt;=PrSettings!$M$8),(ABS(DZ13-$F13)+ABS(EA13-$G13)&lt;=1)*1,""))),"")</f>
        <v/>
      </c>
      <c r="EG13" s="286"/>
      <c r="EI13" s="279" t="n">
        <f aca="false">$B13</f>
        <v>30</v>
      </c>
      <c r="EJ13" s="280" t="str">
        <f aca="false">$C13</f>
        <v>Canada</v>
      </c>
      <c r="EK13" s="281" t="n">
        <f aca="false">$D13</f>
        <v>65</v>
      </c>
      <c r="EL13" s="280" t="str">
        <f aca="false">$E13</f>
        <v>Bosnia/Herzeg.</v>
      </c>
      <c r="EM13" s="284"/>
      <c r="EN13" s="284"/>
      <c r="EO13" s="285"/>
      <c r="EP13" s="281" t="str">
        <f aca="false">IF(($F13&lt;&gt;"")*($G13&lt;&gt;"")*(EM13&lt;&gt;"")*(EN13&lt;&gt;""),($F13&gt;$G13)*(EM13&gt;EN13)+($F13=$G13)*(EM13=EN13)+($F13&lt;$G13)*(EM13&lt;EN13),"")</f>
        <v/>
      </c>
      <c r="EQ13" s="281" t="str">
        <f aca="false">IF((EP13&lt;&gt;""),IF(OR($F13&lt;&gt;$G13,PrSettings!$M$4="●"),(($F13-$G13)=(EM13-EN13))*1,0),"")</f>
        <v/>
      </c>
      <c r="ER13" s="281" t="str">
        <f aca="false">IF((EP13&lt;&gt;""),($F13=EM13)*($G13=EN13),"")</f>
        <v/>
      </c>
      <c r="ES13" s="281" t="str">
        <f aca="false">IF(EP13&lt;&gt;"",IF(ABS($F13-$G13)&gt;=PrSettings!$M$7,(ABS($F13-$G13-EM13+EN13)&lt;=1)*1,IF(AND(EP13,$F13=$G13,$F13&gt;=PrSettings!$M$6),(ABS(EM13-$F13)&lt;=1)*1,IF(AND(EP13,$F13+$G13&gt;=PrSettings!$M$8),(ABS(EM13-$F13)+ABS(EN13-$G13)&lt;=1)*1,""))),"")</f>
        <v/>
      </c>
      <c r="ET13" s="286"/>
      <c r="EV13" s="279" t="n">
        <f aca="false">$B13</f>
        <v>30</v>
      </c>
      <c r="EW13" s="280" t="str">
        <f aca="false">$C13</f>
        <v>Canada</v>
      </c>
      <c r="EX13" s="281" t="n">
        <f aca="false">$D13</f>
        <v>65</v>
      </c>
      <c r="EY13" s="280" t="str">
        <f aca="false">$E13</f>
        <v>Bosnia/Herzeg.</v>
      </c>
      <c r="EZ13" s="284"/>
      <c r="FA13" s="284"/>
      <c r="FB13" s="285"/>
      <c r="FC13" s="281" t="str">
        <f aca="false">IF(($F13&lt;&gt;"")*($G13&lt;&gt;"")*(EZ13&lt;&gt;"")*(FA13&lt;&gt;""),($F13&gt;$G13)*(EZ13&gt;FA13)+($F13=$G13)*(EZ13=FA13)+($F13&lt;$G13)*(EZ13&lt;FA13),"")</f>
        <v/>
      </c>
      <c r="FD13" s="281" t="str">
        <f aca="false">IF((FC13&lt;&gt;""),IF(OR($F13&lt;&gt;$G13,PrSettings!$M$4="●"),(($F13-$G13)=(EZ13-FA13))*1,0),"")</f>
        <v/>
      </c>
      <c r="FE13" s="281" t="str">
        <f aca="false">IF((FC13&lt;&gt;""),($F13=EZ13)*($G13=FA13),"")</f>
        <v/>
      </c>
      <c r="FF13" s="281" t="str">
        <f aca="false">IF(FC13&lt;&gt;"",IF(ABS($F13-$G13)&gt;=PrSettings!$M$7,(ABS($F13-$G13-EZ13+FA13)&lt;=1)*1,IF(AND(FC13,$F13=$G13,$F13&gt;=PrSettings!$M$6),(ABS(EZ13-$F13)&lt;=1)*1,IF(AND(FC13,$F13+$G13&gt;=PrSettings!$M$8),(ABS(EZ13-$F13)+ABS(FA13-$G13)&lt;=1)*1,""))),"")</f>
        <v/>
      </c>
      <c r="FG13" s="286"/>
      <c r="FI13" s="279" t="n">
        <f aca="false">$B13</f>
        <v>30</v>
      </c>
      <c r="FJ13" s="280" t="str">
        <f aca="false">$C13</f>
        <v>Canada</v>
      </c>
      <c r="FK13" s="281" t="n">
        <f aca="false">$D13</f>
        <v>65</v>
      </c>
      <c r="FL13" s="280" t="str">
        <f aca="false">$E13</f>
        <v>Bosnia/Herzeg.</v>
      </c>
      <c r="FM13" s="284"/>
      <c r="FN13" s="284"/>
      <c r="FO13" s="285"/>
      <c r="FP13" s="281" t="str">
        <f aca="false">IF(($F13&lt;&gt;"")*($G13&lt;&gt;"")*(FM13&lt;&gt;"")*(FN13&lt;&gt;""),($F13&gt;$G13)*(FM13&gt;FN13)+($F13=$G13)*(FM13=FN13)+($F13&lt;$G13)*(FM13&lt;FN13),"")</f>
        <v/>
      </c>
      <c r="FQ13" s="281" t="str">
        <f aca="false">IF((FP13&lt;&gt;""),IF(OR($F13&lt;&gt;$G13,PrSettings!$M$4="●"),(($F13-$G13)=(FM13-FN13))*1,0),"")</f>
        <v/>
      </c>
      <c r="FR13" s="281" t="str">
        <f aca="false">IF((FP13&lt;&gt;""),($F13=FM13)*($G13=FN13),"")</f>
        <v/>
      </c>
      <c r="FS13" s="281" t="str">
        <f aca="false">IF(FP13&lt;&gt;"",IF(ABS($F13-$G13)&gt;=PrSettings!$M$7,(ABS($F13-$G13-FM13+FN13)&lt;=1)*1,IF(AND(FP13,$F13=$G13,$F13&gt;=PrSettings!$M$6),(ABS(FM13-$F13)&lt;=1)*1,IF(AND(FP13,$F13+$G13&gt;=PrSettings!$M$8),(ABS(FM13-$F13)+ABS(FN13-$G13)&lt;=1)*1,""))),"")</f>
        <v/>
      </c>
      <c r="FT13" s="286"/>
      <c r="FV13" s="279" t="n">
        <f aca="false">$B13</f>
        <v>30</v>
      </c>
      <c r="FW13" s="280" t="str">
        <f aca="false">$C13</f>
        <v>Canada</v>
      </c>
      <c r="FX13" s="281" t="n">
        <f aca="false">$D13</f>
        <v>65</v>
      </c>
      <c r="FY13" s="280" t="str">
        <f aca="false">$E13</f>
        <v>Bosnia/Herzeg.</v>
      </c>
      <c r="FZ13" s="284"/>
      <c r="GA13" s="284"/>
      <c r="GB13" s="285"/>
      <c r="GC13" s="281" t="str">
        <f aca="false">IF(($F13&lt;&gt;"")*($G13&lt;&gt;"")*(FZ13&lt;&gt;"")*(GA13&lt;&gt;""),($F13&gt;$G13)*(FZ13&gt;GA13)+($F13=$G13)*(FZ13=GA13)+($F13&lt;$G13)*(FZ13&lt;GA13),"")</f>
        <v/>
      </c>
      <c r="GD13" s="281" t="str">
        <f aca="false">IF((GC13&lt;&gt;""),IF(OR($F13&lt;&gt;$G13,PrSettings!$M$4="●"),(($F13-$G13)=(FZ13-GA13))*1,0),"")</f>
        <v/>
      </c>
      <c r="GE13" s="281" t="str">
        <f aca="false">IF((GC13&lt;&gt;""),($F13=FZ13)*($G13=GA13),"")</f>
        <v/>
      </c>
      <c r="GF13" s="281" t="str">
        <f aca="false">IF(GC13&lt;&gt;"",IF(ABS($F13-$G13)&gt;=PrSettings!$M$7,(ABS($F13-$G13-FZ13+GA13)&lt;=1)*1,IF(AND(GC13,$F13=$G13,$F13&gt;=PrSettings!$M$6),(ABS(FZ13-$F13)&lt;=1)*1,IF(AND(GC13,$F13+$G13&gt;=PrSettings!$M$8),(ABS(FZ13-$F13)+ABS(GA13-$G13)&lt;=1)*1,""))),"")</f>
        <v/>
      </c>
      <c r="GG13" s="286"/>
      <c r="GI13" s="279" t="n">
        <f aca="false">$B13</f>
        <v>30</v>
      </c>
      <c r="GJ13" s="280" t="str">
        <f aca="false">$C13</f>
        <v>Canada</v>
      </c>
      <c r="GK13" s="281" t="n">
        <f aca="false">$D13</f>
        <v>65</v>
      </c>
      <c r="GL13" s="280" t="str">
        <f aca="false">$E13</f>
        <v>Bosnia/Herzeg.</v>
      </c>
      <c r="GM13" s="284"/>
      <c r="GN13" s="284"/>
      <c r="GO13" s="285"/>
      <c r="GP13" s="281" t="str">
        <f aca="false">IF(($F13&lt;&gt;"")*($G13&lt;&gt;"")*(GM13&lt;&gt;"")*(GN13&lt;&gt;""),($F13&gt;$G13)*(GM13&gt;GN13)+($F13=$G13)*(GM13=GN13)+($F13&lt;$G13)*(GM13&lt;GN13),"")</f>
        <v/>
      </c>
      <c r="GQ13" s="281" t="str">
        <f aca="false">IF((GP13&lt;&gt;""),IF(OR($F13&lt;&gt;$G13,PrSettings!$M$4="●"),(($F13-$G13)=(GM13-GN13))*1,0),"")</f>
        <v/>
      </c>
      <c r="GR13" s="281" t="str">
        <f aca="false">IF((GP13&lt;&gt;""),($F13=GM13)*($G13=GN13),"")</f>
        <v/>
      </c>
      <c r="GS13" s="281" t="str">
        <f aca="false">IF(GP13&lt;&gt;"",IF(ABS($F13-$G13)&gt;=PrSettings!$M$7,(ABS($F13-$G13-GM13+GN13)&lt;=1)*1,IF(AND(GP13,$F13=$G13,$F13&gt;=PrSettings!$M$6),(ABS(GM13-$F13)&lt;=1)*1,IF(AND(GP13,$F13+$G13&gt;=PrSettings!$M$8),(ABS(GM13-$F13)+ABS(GN13-$G13)&lt;=1)*1,""))),"")</f>
        <v/>
      </c>
      <c r="GT13" s="286"/>
      <c r="GV13" s="279" t="n">
        <f aca="false">$B13</f>
        <v>30</v>
      </c>
      <c r="GW13" s="280" t="str">
        <f aca="false">$C13</f>
        <v>Canada</v>
      </c>
      <c r="GX13" s="281" t="n">
        <f aca="false">$D13</f>
        <v>65</v>
      </c>
      <c r="GY13" s="280" t="str">
        <f aca="false">$E13</f>
        <v>Bosnia/Herzeg.</v>
      </c>
      <c r="GZ13" s="284"/>
      <c r="HA13" s="284"/>
      <c r="HB13" s="285"/>
      <c r="HC13" s="281" t="str">
        <f aca="false">IF(($F13&lt;&gt;"")*($G13&lt;&gt;"")*(GZ13&lt;&gt;"")*(HA13&lt;&gt;""),($F13&gt;$G13)*(GZ13&gt;HA13)+($F13=$G13)*(GZ13=HA13)+($F13&lt;$G13)*(GZ13&lt;HA13),"")</f>
        <v/>
      </c>
      <c r="HD13" s="281" t="str">
        <f aca="false">IF((HC13&lt;&gt;""),IF(OR($F13&lt;&gt;$G13,PrSettings!$M$4="●"),(($F13-$G13)=(GZ13-HA13))*1,0),"")</f>
        <v/>
      </c>
      <c r="HE13" s="281" t="str">
        <f aca="false">IF((HC13&lt;&gt;""),($F13=GZ13)*($G13=HA13),"")</f>
        <v/>
      </c>
      <c r="HF13" s="281" t="str">
        <f aca="false">IF(HC13&lt;&gt;"",IF(ABS($F13-$G13)&gt;=PrSettings!$M$7,(ABS($F13-$G13-GZ13+HA13)&lt;=1)*1,IF(AND(HC13,$F13=$G13,$F13&gt;=PrSettings!$M$6),(ABS(GZ13-$F13)&lt;=1)*1,IF(AND(HC13,$F13+$G13&gt;=PrSettings!$M$8),(ABS(GZ13-$F13)+ABS(HA13-$G13)&lt;=1)*1,""))),"")</f>
        <v/>
      </c>
      <c r="HG13" s="286"/>
      <c r="HI13" s="279" t="n">
        <f aca="false">$B13</f>
        <v>30</v>
      </c>
      <c r="HJ13" s="280" t="str">
        <f aca="false">$C13</f>
        <v>Canada</v>
      </c>
      <c r="HK13" s="281" t="n">
        <f aca="false">$D13</f>
        <v>65</v>
      </c>
      <c r="HL13" s="280" t="str">
        <f aca="false">$E13</f>
        <v>Bosnia/Herzeg.</v>
      </c>
      <c r="HM13" s="284"/>
      <c r="HN13" s="284"/>
      <c r="HO13" s="285"/>
      <c r="HP13" s="281" t="str">
        <f aca="false">IF(($F13&lt;&gt;"")*($G13&lt;&gt;"")*(HM13&lt;&gt;"")*(HN13&lt;&gt;""),($F13&gt;$G13)*(HM13&gt;HN13)+($F13=$G13)*(HM13=HN13)+($F13&lt;$G13)*(HM13&lt;HN13),"")</f>
        <v/>
      </c>
      <c r="HQ13" s="281" t="str">
        <f aca="false">IF((HP13&lt;&gt;""),IF(OR($F13&lt;&gt;$G13,PrSettings!$M$4="●"),(($F13-$G13)=(HM13-HN13))*1,0),"")</f>
        <v/>
      </c>
      <c r="HR13" s="281" t="str">
        <f aca="false">IF((HP13&lt;&gt;""),($F13=HM13)*($G13=HN13),"")</f>
        <v/>
      </c>
      <c r="HS13" s="281" t="str">
        <f aca="false">IF(HP13&lt;&gt;"",IF(ABS($F13-$G13)&gt;=PrSettings!$M$7,(ABS($F13-$G13-HM13+HN13)&lt;=1)*1,IF(AND(HP13,$F13=$G13,$F13&gt;=PrSettings!$M$6),(ABS(HM13-$F13)&lt;=1)*1,IF(AND(HP13,$F13+$G13&gt;=PrSettings!$M$8),(ABS(HM13-$F13)+ABS(HN13-$G13)&lt;=1)*1,""))),"")</f>
        <v/>
      </c>
      <c r="HT13" s="286"/>
      <c r="HV13" s="279" t="n">
        <f aca="false">$B13</f>
        <v>30</v>
      </c>
      <c r="HW13" s="280" t="str">
        <f aca="false">$C13</f>
        <v>Canada</v>
      </c>
      <c r="HX13" s="281" t="n">
        <f aca="false">$D13</f>
        <v>65</v>
      </c>
      <c r="HY13" s="280" t="str">
        <f aca="false">$E13</f>
        <v>Bosnia/Herzeg.</v>
      </c>
      <c r="HZ13" s="284"/>
      <c r="IA13" s="284"/>
      <c r="IB13" s="285"/>
      <c r="IC13" s="281" t="str">
        <f aca="false">IF(($F13&lt;&gt;"")*($G13&lt;&gt;"")*(HZ13&lt;&gt;"")*(IA13&lt;&gt;""),($F13&gt;$G13)*(HZ13&gt;IA13)+($F13=$G13)*(HZ13=IA13)+($F13&lt;$G13)*(HZ13&lt;IA13),"")</f>
        <v/>
      </c>
      <c r="ID13" s="281" t="str">
        <f aca="false">IF((IC13&lt;&gt;""),IF(OR($F13&lt;&gt;$G13,PrSettings!$M$4="●"),(($F13-$G13)=(HZ13-IA13))*1,0),"")</f>
        <v/>
      </c>
      <c r="IE13" s="281" t="str">
        <f aca="false">IF((IC13&lt;&gt;""),($F13=HZ13)*($G13=IA13),"")</f>
        <v/>
      </c>
      <c r="IF13" s="281" t="str">
        <f aca="false">IF(IC13&lt;&gt;"",IF(ABS($F13-$G13)&gt;=PrSettings!$M$7,(ABS($F13-$G13-HZ13+IA13)&lt;=1)*1,IF(AND(IC13,$F13=$G13,$F13&gt;=PrSettings!$M$6),(ABS(HZ13-$F13)&lt;=1)*1,IF(AND(IC13,$F13+$G13&gt;=PrSettings!$M$8),(ABS(HZ13-$F13)+ABS(IA13-$G13)&lt;=1)*1,""))),"")</f>
        <v/>
      </c>
      <c r="IG13" s="286"/>
      <c r="II13" s="279" t="n">
        <f aca="false">$B13</f>
        <v>30</v>
      </c>
      <c r="IJ13" s="280" t="str">
        <f aca="false">$C13</f>
        <v>Canada</v>
      </c>
      <c r="IK13" s="281" t="n">
        <f aca="false">$D13</f>
        <v>65</v>
      </c>
      <c r="IL13" s="280" t="str">
        <f aca="false">$E13</f>
        <v>Bosnia/Herzeg.</v>
      </c>
      <c r="IM13" s="284"/>
      <c r="IN13" s="284"/>
      <c r="IO13" s="285"/>
      <c r="IP13" s="281" t="str">
        <f aca="false">IF(($F13&lt;&gt;"")*($G13&lt;&gt;"")*(IM13&lt;&gt;"")*(IN13&lt;&gt;""),($F13&gt;$G13)*(IM13&gt;IN13)+($F13=$G13)*(IM13=IN13)+($F13&lt;$G13)*(IM13&lt;IN13),"")</f>
        <v/>
      </c>
      <c r="IQ13" s="281" t="str">
        <f aca="false">IF((IP13&lt;&gt;""),IF(OR($F13&lt;&gt;$G13,PrSettings!$M$4="●"),(($F13-$G13)=(IM13-IN13))*1,0),"")</f>
        <v/>
      </c>
      <c r="IR13" s="281" t="str">
        <f aca="false">IF((IP13&lt;&gt;""),($F13=IM13)*($G13=IN13),"")</f>
        <v/>
      </c>
      <c r="IS13" s="281" t="str">
        <f aca="false">IF(IP13&lt;&gt;"",IF(ABS($F13-$G13)&gt;=PrSettings!$M$7,(ABS($F13-$G13-IM13+IN13)&lt;=1)*1,IF(AND(IP13,$F13=$G13,$F13&gt;=PrSettings!$M$6),(ABS(IM13-$F13)&lt;=1)*1,IF(AND(IP13,$F13+$G13&gt;=PrSettings!$M$8),(ABS(IM13-$F13)+ABS(IN13-$G13)&lt;=1)*1,""))),"")</f>
        <v/>
      </c>
      <c r="IT13" s="286"/>
      <c r="IV13" s="279" t="n">
        <f aca="false">$B13</f>
        <v>30</v>
      </c>
      <c r="IW13" s="280" t="str">
        <f aca="false">$C13</f>
        <v>Canada</v>
      </c>
      <c r="IX13" s="281" t="n">
        <f aca="false">$D13</f>
        <v>65</v>
      </c>
      <c r="IY13" s="280" t="str">
        <f aca="false">$E13</f>
        <v>Bosnia/Herzeg.</v>
      </c>
      <c r="IZ13" s="284"/>
      <c r="JA13" s="284"/>
      <c r="JB13" s="285"/>
      <c r="JC13" s="281" t="str">
        <f aca="false">IF(($F13&lt;&gt;"")*($G13&lt;&gt;"")*(IZ13&lt;&gt;"")*(JA13&lt;&gt;""),($F13&gt;$G13)*(IZ13&gt;JA13)+($F13=$G13)*(IZ13=JA13)+($F13&lt;$G13)*(IZ13&lt;JA13),"")</f>
        <v/>
      </c>
      <c r="JD13" s="281" t="str">
        <f aca="false">IF((JC13&lt;&gt;""),IF(OR($F13&lt;&gt;$G13,PrSettings!$M$4="●"),(($F13-$G13)=(IZ13-JA13))*1,0),"")</f>
        <v/>
      </c>
      <c r="JE13" s="281" t="str">
        <f aca="false">IF((JC13&lt;&gt;""),($F13=IZ13)*($G13=JA13),"")</f>
        <v/>
      </c>
      <c r="JF13" s="281" t="str">
        <f aca="false">IF(JC13&lt;&gt;"",IF(ABS($F13-$G13)&gt;=PrSettings!$M$7,(ABS($F13-$G13-IZ13+JA13)&lt;=1)*1,IF(AND(JC13,$F13=$G13,$F13&gt;=PrSettings!$M$6),(ABS(IZ13-$F13)&lt;=1)*1,IF(AND(JC13,$F13+$G13&gt;=PrSettings!$M$8),(ABS(IZ13-$F13)+ABS(JA13-$G13)&lt;=1)*1,""))),"")</f>
        <v/>
      </c>
      <c r="JG13" s="286"/>
      <c r="JI13" s="279" t="n">
        <f aca="false">$B13</f>
        <v>30</v>
      </c>
      <c r="JJ13" s="280" t="str">
        <f aca="false">$C13</f>
        <v>Canada</v>
      </c>
      <c r="JK13" s="281" t="n">
        <f aca="false">$D13</f>
        <v>65</v>
      </c>
      <c r="JL13" s="280" t="str">
        <f aca="false">$E13</f>
        <v>Bosnia/Herzeg.</v>
      </c>
      <c r="JM13" s="284"/>
      <c r="JN13" s="284"/>
      <c r="JO13" s="285"/>
      <c r="JP13" s="281" t="str">
        <f aca="false">IF(($F13&lt;&gt;"")*($G13&lt;&gt;"")*(JM13&lt;&gt;"")*(JN13&lt;&gt;""),($F13&gt;$G13)*(JM13&gt;JN13)+($F13=$G13)*(JM13=JN13)+($F13&lt;$G13)*(JM13&lt;JN13),"")</f>
        <v/>
      </c>
      <c r="JQ13" s="281" t="str">
        <f aca="false">IF((JP13&lt;&gt;""),IF(OR($F13&lt;&gt;$G13,PrSettings!$M$4="●"),(($F13-$G13)=(JM13-JN13))*1,0),"")</f>
        <v/>
      </c>
      <c r="JR13" s="281" t="str">
        <f aca="false">IF((JP13&lt;&gt;""),($F13=JM13)*($G13=JN13),"")</f>
        <v/>
      </c>
      <c r="JS13" s="281" t="str">
        <f aca="false">IF(JP13&lt;&gt;"",IF(ABS($F13-$G13)&gt;=PrSettings!$M$7,(ABS($F13-$G13-JM13+JN13)&lt;=1)*1,IF(AND(JP13,$F13=$G13,$F13&gt;=PrSettings!$M$6),(ABS(JM13-$F13)&lt;=1)*1,IF(AND(JP13,$F13+$G13&gt;=PrSettings!$M$8),(ABS(JM13-$F13)+ABS(JN13-$G13)&lt;=1)*1,""))),"")</f>
        <v/>
      </c>
      <c r="JT13" s="286"/>
      <c r="JV13" s="279" t="n">
        <f aca="false">$B13</f>
        <v>30</v>
      </c>
      <c r="JW13" s="280" t="str">
        <f aca="false">$C13</f>
        <v>Canada</v>
      </c>
      <c r="JX13" s="281" t="n">
        <f aca="false">$D13</f>
        <v>65</v>
      </c>
      <c r="JY13" s="280" t="str">
        <f aca="false">$E13</f>
        <v>Bosnia/Herzeg.</v>
      </c>
      <c r="JZ13" s="284"/>
      <c r="KA13" s="284"/>
      <c r="KB13" s="285"/>
      <c r="KC13" s="281" t="str">
        <f aca="false">IF(($F13&lt;&gt;"")*($G13&lt;&gt;"")*(JZ13&lt;&gt;"")*(KA13&lt;&gt;""),($F13&gt;$G13)*(JZ13&gt;KA13)+($F13=$G13)*(JZ13=KA13)+($F13&lt;$G13)*(JZ13&lt;KA13),"")</f>
        <v/>
      </c>
      <c r="KD13" s="281" t="str">
        <f aca="false">IF((KC13&lt;&gt;""),IF(OR($F13&lt;&gt;$G13,PrSettings!$M$4="●"),(($F13-$G13)=(JZ13-KA13))*1,0),"")</f>
        <v/>
      </c>
      <c r="KE13" s="281" t="str">
        <f aca="false">IF((KC13&lt;&gt;""),($F13=JZ13)*($G13=KA13),"")</f>
        <v/>
      </c>
      <c r="KF13" s="281" t="str">
        <f aca="false">IF(KC13&lt;&gt;"",IF(ABS($F13-$G13)&gt;=PrSettings!$M$7,(ABS($F13-$G13-JZ13+KA13)&lt;=1)*1,IF(AND(KC13,$F13=$G13,$F13&gt;=PrSettings!$M$6),(ABS(JZ13-$F13)&lt;=1)*1,IF(AND(KC13,$F13+$G13&gt;=PrSettings!$M$8),(ABS(JZ13-$F13)+ABS(KA13-$G13)&lt;=1)*1,""))),"")</f>
        <v/>
      </c>
      <c r="KG13" s="286"/>
      <c r="KI13" s="279" t="n">
        <f aca="false">$B13</f>
        <v>30</v>
      </c>
      <c r="KJ13" s="280" t="str">
        <f aca="false">$C13</f>
        <v>Canada</v>
      </c>
      <c r="KK13" s="281" t="n">
        <f aca="false">$D13</f>
        <v>65</v>
      </c>
      <c r="KL13" s="280" t="str">
        <f aca="false">$E13</f>
        <v>Bosnia/Herzeg.</v>
      </c>
      <c r="KM13" s="284"/>
      <c r="KN13" s="284"/>
      <c r="KO13" s="285"/>
      <c r="KP13" s="281" t="str">
        <f aca="false">IF(($F13&lt;&gt;"")*($G13&lt;&gt;"")*(KM13&lt;&gt;"")*(KN13&lt;&gt;""),($F13&gt;$G13)*(KM13&gt;KN13)+($F13=$G13)*(KM13=KN13)+($F13&lt;$G13)*(KM13&lt;KN13),"")</f>
        <v/>
      </c>
      <c r="KQ13" s="281" t="str">
        <f aca="false">IF((KP13&lt;&gt;""),IF(OR($F13&lt;&gt;$G13,PrSettings!$M$4="●"),(($F13-$G13)=(KM13-KN13))*1,0),"")</f>
        <v/>
      </c>
      <c r="KR13" s="281" t="str">
        <f aca="false">IF((KP13&lt;&gt;""),($F13=KM13)*($G13=KN13),"")</f>
        <v/>
      </c>
      <c r="KS13" s="281" t="str">
        <f aca="false">IF(KP13&lt;&gt;"",IF(ABS($F13-$G13)&gt;=PrSettings!$M$7,(ABS($F13-$G13-KM13+KN13)&lt;=1)*1,IF(AND(KP13,$F13=$G13,$F13&gt;=PrSettings!$M$6),(ABS(KM13-$F13)&lt;=1)*1,IF(AND(KP13,$F13+$G13&gt;=PrSettings!$M$8),(ABS(KM13-$F13)+ABS(KN13-$G13)&lt;=1)*1,""))),"")</f>
        <v/>
      </c>
      <c r="KT13" s="286"/>
      <c r="KV13" s="279" t="n">
        <f aca="false">$B13</f>
        <v>30</v>
      </c>
      <c r="KW13" s="280" t="str">
        <f aca="false">$C13</f>
        <v>Canada</v>
      </c>
      <c r="KX13" s="281" t="n">
        <f aca="false">$D13</f>
        <v>65</v>
      </c>
      <c r="KY13" s="280" t="str">
        <f aca="false">$E13</f>
        <v>Bosnia/Herzeg.</v>
      </c>
      <c r="KZ13" s="284"/>
      <c r="LA13" s="284"/>
      <c r="LB13" s="285"/>
      <c r="LC13" s="281" t="str">
        <f aca="false">IF(($F13&lt;&gt;"")*($G13&lt;&gt;"")*(KZ13&lt;&gt;"")*(LA13&lt;&gt;""),($F13&gt;$G13)*(KZ13&gt;LA13)+($F13=$G13)*(KZ13=LA13)+($F13&lt;$G13)*(KZ13&lt;LA13),"")</f>
        <v/>
      </c>
      <c r="LD13" s="281" t="str">
        <f aca="false">IF((LC13&lt;&gt;""),IF(OR($F13&lt;&gt;$G13,PrSettings!$M$4="●"),(($F13-$G13)=(KZ13-LA13))*1,0),"")</f>
        <v/>
      </c>
      <c r="LE13" s="281" t="str">
        <f aca="false">IF((LC13&lt;&gt;""),($F13=KZ13)*($G13=LA13),"")</f>
        <v/>
      </c>
      <c r="LF13" s="281" t="str">
        <f aca="false">IF(LC13&lt;&gt;"",IF(ABS($F13-$G13)&gt;=PrSettings!$M$7,(ABS($F13-$G13-KZ13+LA13)&lt;=1)*1,IF(AND(LC13,$F13=$G13,$F13&gt;=PrSettings!$M$6),(ABS(KZ13-$F13)&lt;=1)*1,IF(AND(LC13,$F13+$G13&gt;=PrSettings!$M$8),(ABS(KZ13-$F13)+ABS(LA13-$G13)&lt;=1)*1,""))),"")</f>
        <v/>
      </c>
      <c r="LG13" s="286"/>
      <c r="LI13" s="279" t="n">
        <f aca="false">$B13</f>
        <v>30</v>
      </c>
      <c r="LJ13" s="280" t="str">
        <f aca="false">$C13</f>
        <v>Canada</v>
      </c>
      <c r="LK13" s="281" t="n">
        <f aca="false">$D13</f>
        <v>65</v>
      </c>
      <c r="LL13" s="280" t="str">
        <f aca="false">$E13</f>
        <v>Bosnia/Herzeg.</v>
      </c>
      <c r="LM13" s="284"/>
      <c r="LN13" s="284"/>
      <c r="LO13" s="285"/>
      <c r="LP13" s="281" t="str">
        <f aca="false">IF(($F13&lt;&gt;"")*($G13&lt;&gt;"")*(LM13&lt;&gt;"")*(LN13&lt;&gt;""),($F13&gt;$G13)*(LM13&gt;LN13)+($F13=$G13)*(LM13=LN13)+($F13&lt;$G13)*(LM13&lt;LN13),"")</f>
        <v/>
      </c>
      <c r="LQ13" s="281" t="str">
        <f aca="false">IF((LP13&lt;&gt;""),IF(OR($F13&lt;&gt;$G13,PrSettings!$M$4="●"),(($F13-$G13)=(LM13-LN13))*1,0),"")</f>
        <v/>
      </c>
      <c r="LR13" s="281" t="str">
        <f aca="false">IF((LP13&lt;&gt;""),($F13=LM13)*($G13=LN13),"")</f>
        <v/>
      </c>
      <c r="LS13" s="281" t="str">
        <f aca="false">IF(LP13&lt;&gt;"",IF(ABS($F13-$G13)&gt;=PrSettings!$M$7,(ABS($F13-$G13-LM13+LN13)&lt;=1)*1,IF(AND(LP13,$F13=$G13,$F13&gt;=PrSettings!$M$6),(ABS(LM13-$F13)&lt;=1)*1,IF(AND(LP13,$F13+$G13&gt;=PrSettings!$M$8),(ABS(LM13-$F13)+ABS(LN13-$G13)&lt;=1)*1,""))),"")</f>
        <v/>
      </c>
      <c r="LT13" s="286"/>
      <c r="LV13" s="279" t="n">
        <f aca="false">$B13</f>
        <v>30</v>
      </c>
      <c r="LW13" s="280" t="str">
        <f aca="false">$C13</f>
        <v>Canada</v>
      </c>
      <c r="LX13" s="281" t="n">
        <f aca="false">$D13</f>
        <v>65</v>
      </c>
      <c r="LY13" s="280" t="str">
        <f aca="false">$E13</f>
        <v>Bosnia/Herzeg.</v>
      </c>
      <c r="LZ13" s="284"/>
      <c r="MA13" s="284"/>
      <c r="MB13" s="285"/>
      <c r="MC13" s="281" t="str">
        <f aca="false">IF(($F13&lt;&gt;"")*($G13&lt;&gt;"")*(LZ13&lt;&gt;"")*(MA13&lt;&gt;""),($F13&gt;$G13)*(LZ13&gt;MA13)+($F13=$G13)*(LZ13=MA13)+($F13&lt;$G13)*(LZ13&lt;MA13),"")</f>
        <v/>
      </c>
      <c r="MD13" s="281" t="str">
        <f aca="false">IF((MC13&lt;&gt;""),IF(OR($F13&lt;&gt;$G13,PrSettings!$M$4="●"),(($F13-$G13)=(LZ13-MA13))*1,0),"")</f>
        <v/>
      </c>
      <c r="ME13" s="281" t="str">
        <f aca="false">IF((MC13&lt;&gt;""),($F13=LZ13)*($G13=MA13),"")</f>
        <v/>
      </c>
      <c r="MF13" s="281" t="str">
        <f aca="false">IF(MC13&lt;&gt;"",IF(ABS($F13-$G13)&gt;=PrSettings!$M$7,(ABS($F13-$G13-LZ13+MA13)&lt;=1)*1,IF(AND(MC13,$F13=$G13,$F13&gt;=PrSettings!$M$6),(ABS(LZ13-$F13)&lt;=1)*1,IF(AND(MC13,$F13+$G13&gt;=PrSettings!$M$8),(ABS(LZ13-$F13)+ABS(MA13-$G13)&lt;=1)*1,""))),"")</f>
        <v/>
      </c>
      <c r="MG13" s="286"/>
    </row>
    <row r="14" customFormat="false" ht="15.75" hidden="false" customHeight="false" outlineLevel="0" collapsed="false">
      <c r="B14" s="279" t="n">
        <f aca="false">INDEX(Groups!$C$7:$C$65,MATCH(C14,Groups!$D$7:$D$65,0))</f>
        <v>55</v>
      </c>
      <c r="C14" s="280" t="str">
        <f aca="false">CalcB!$P$23</f>
        <v>Qatar</v>
      </c>
      <c r="D14" s="281" t="n">
        <f aca="false">INDEX(Groups!$C$7:$C$65,MATCH(E14,Groups!$D$7:$D$65,0))</f>
        <v>19</v>
      </c>
      <c r="E14" s="280" t="str">
        <f aca="false">CalcB!$Q$23</f>
        <v>Switzerland</v>
      </c>
      <c r="F14" s="287" t="n">
        <f aca="false">CalcB!$R$23</f>
        <v>0</v>
      </c>
      <c r="G14" s="283" t="n">
        <f aca="false">CalcB!$S$23</f>
        <v>2</v>
      </c>
      <c r="I14" s="279" t="n">
        <f aca="false">$B14</f>
        <v>55</v>
      </c>
      <c r="J14" s="280" t="str">
        <f aca="false">$C14</f>
        <v>Qatar</v>
      </c>
      <c r="K14" s="281" t="n">
        <f aca="false">$D14</f>
        <v>19</v>
      </c>
      <c r="L14" s="280" t="str">
        <f aca="false">$E14</f>
        <v>Switzerland</v>
      </c>
      <c r="M14" s="284"/>
      <c r="N14" s="284"/>
      <c r="O14" s="288"/>
      <c r="P14" s="281" t="str">
        <f aca="false">IF(($F14&lt;&gt;"")*($G14&lt;&gt;"")*(M14&lt;&gt;"")*(N14&lt;&gt;""),($F14&gt;$G14)*(M14&gt;N14)+($F14=$G14)*(M14=N14)+($F14&lt;$G14)*(M14&lt;N14),"")</f>
        <v/>
      </c>
      <c r="Q14" s="281" t="str">
        <f aca="false">IF((P14&lt;&gt;""),IF(OR($F14&lt;&gt;$G14,PrSettings!$M$4="●"),(($F14-$G14)=(M14-N14))*1,0),"")</f>
        <v/>
      </c>
      <c r="R14" s="281" t="str">
        <f aca="false">IF((P14&lt;&gt;""),($F14=M14)*($G14=N14),"")</f>
        <v/>
      </c>
      <c r="S14" s="281" t="str">
        <f aca="false">IF(P14&lt;&gt;"",IF(ABS($F14-$G14)&gt;=PrSettings!$M$7,(ABS($F14-$G14-M14+N14)&lt;=1)*1,IF(AND(P14,$F14=$G14,$F14&gt;=PrSettings!$M$6),(ABS(M14-$F14)&lt;=1)*1,IF(AND(P14,$F14+$G14&gt;=PrSettings!$M$8),(ABS(M14-$F14)+ABS(N14-$G14)&lt;=1)*1,""))),"")</f>
        <v/>
      </c>
      <c r="T14" s="289"/>
      <c r="V14" s="279" t="n">
        <f aca="false">$B14</f>
        <v>55</v>
      </c>
      <c r="W14" s="280" t="str">
        <f aca="false">$C14</f>
        <v>Qatar</v>
      </c>
      <c r="X14" s="281" t="n">
        <f aca="false">$D14</f>
        <v>19</v>
      </c>
      <c r="Y14" s="280" t="str">
        <f aca="false">$E14</f>
        <v>Switzerland</v>
      </c>
      <c r="Z14" s="284"/>
      <c r="AA14" s="284"/>
      <c r="AB14" s="288"/>
      <c r="AC14" s="281" t="str">
        <f aca="false">IF(($F14&lt;&gt;"")*($G14&lt;&gt;"")*(Z14&lt;&gt;"")*(AA14&lt;&gt;""),($F14&gt;$G14)*(Z14&gt;AA14)+($F14=$G14)*(Z14=AA14)+($F14&lt;$G14)*(Z14&lt;AA14),"")</f>
        <v/>
      </c>
      <c r="AD14" s="281" t="str">
        <f aca="false">IF((AC14&lt;&gt;""),IF(OR($F14&lt;&gt;$G14,PrSettings!$M$4="●"),(($F14-$G14)=(Z14-AA14))*1,0),"")</f>
        <v/>
      </c>
      <c r="AE14" s="281" t="str">
        <f aca="false">IF((AC14&lt;&gt;""),($F14=Z14)*($G14=AA14),"")</f>
        <v/>
      </c>
      <c r="AF14" s="281" t="str">
        <f aca="false">IF(AC14&lt;&gt;"",IF(ABS($F14-$G14)&gt;=PrSettings!$M$7,(ABS($F14-$G14-Z14+AA14)&lt;=1)*1,IF(AND(AC14,$F14=$G14,$F14&gt;=PrSettings!$M$6),(ABS(Z14-$F14)&lt;=1)*1,IF(AND(AC14,$F14+$G14&gt;=PrSettings!$M$8),(ABS(Z14-$F14)+ABS(AA14-$G14)&lt;=1)*1,""))),"")</f>
        <v/>
      </c>
      <c r="AG14" s="289"/>
      <c r="AI14" s="279" t="n">
        <f aca="false">$B14</f>
        <v>55</v>
      </c>
      <c r="AJ14" s="280" t="str">
        <f aca="false">$C14</f>
        <v>Qatar</v>
      </c>
      <c r="AK14" s="281" t="n">
        <f aca="false">$D14</f>
        <v>19</v>
      </c>
      <c r="AL14" s="280" t="str">
        <f aca="false">$E14</f>
        <v>Switzerland</v>
      </c>
      <c r="AM14" s="284"/>
      <c r="AN14" s="284"/>
      <c r="AO14" s="288"/>
      <c r="AP14" s="281" t="str">
        <f aca="false">IF(($F14&lt;&gt;"")*($G14&lt;&gt;"")*(AM14&lt;&gt;"")*(AN14&lt;&gt;""),($F14&gt;$G14)*(AM14&gt;AN14)+($F14=$G14)*(AM14=AN14)+($F14&lt;$G14)*(AM14&lt;AN14),"")</f>
        <v/>
      </c>
      <c r="AQ14" s="281" t="str">
        <f aca="false">IF((AP14&lt;&gt;""),IF(OR($F14&lt;&gt;$G14,PrSettings!$M$4="●"),(($F14-$G14)=(AM14-AN14))*1,0),"")</f>
        <v/>
      </c>
      <c r="AR14" s="281" t="str">
        <f aca="false">IF((AP14&lt;&gt;""),($F14=AM14)*($G14=AN14),"")</f>
        <v/>
      </c>
      <c r="AS14" s="281" t="str">
        <f aca="false">IF(AP14&lt;&gt;"",IF(ABS($F14-$G14)&gt;=PrSettings!$M$7,(ABS($F14-$G14-AM14+AN14)&lt;=1)*1,IF(AND(AP14,$F14=$G14,$F14&gt;=PrSettings!$M$6),(ABS(AM14-$F14)&lt;=1)*1,IF(AND(AP14,$F14+$G14&gt;=PrSettings!$M$8),(ABS(AM14-$F14)+ABS(AN14-$G14)&lt;=1)*1,""))),"")</f>
        <v/>
      </c>
      <c r="AT14" s="289"/>
      <c r="AV14" s="279" t="n">
        <f aca="false">$B14</f>
        <v>55</v>
      </c>
      <c r="AW14" s="280" t="str">
        <f aca="false">$C14</f>
        <v>Qatar</v>
      </c>
      <c r="AX14" s="281" t="n">
        <f aca="false">$D14</f>
        <v>19</v>
      </c>
      <c r="AY14" s="280" t="str">
        <f aca="false">$E14</f>
        <v>Switzerland</v>
      </c>
      <c r="AZ14" s="284"/>
      <c r="BA14" s="284"/>
      <c r="BB14" s="288"/>
      <c r="BC14" s="281" t="str">
        <f aca="false">IF(($F14&lt;&gt;"")*($G14&lt;&gt;"")*(AZ14&lt;&gt;"")*(BA14&lt;&gt;""),($F14&gt;$G14)*(AZ14&gt;BA14)+($F14=$G14)*(AZ14=BA14)+($F14&lt;$G14)*(AZ14&lt;BA14),"")</f>
        <v/>
      </c>
      <c r="BD14" s="281" t="str">
        <f aca="false">IF((BC14&lt;&gt;""),IF(OR($F14&lt;&gt;$G14,PrSettings!$M$4="●"),(($F14-$G14)=(AZ14-BA14))*1,0),"")</f>
        <v/>
      </c>
      <c r="BE14" s="281" t="str">
        <f aca="false">IF((BC14&lt;&gt;""),($F14=AZ14)*($G14=BA14),"")</f>
        <v/>
      </c>
      <c r="BF14" s="281" t="str">
        <f aca="false">IF(BC14&lt;&gt;"",IF(ABS($F14-$G14)&gt;=PrSettings!$M$7,(ABS($F14-$G14-AZ14+BA14)&lt;=1)*1,IF(AND(BC14,$F14=$G14,$F14&gt;=PrSettings!$M$6),(ABS(AZ14-$F14)&lt;=1)*1,IF(AND(BC14,$F14+$G14&gt;=PrSettings!$M$8),(ABS(AZ14-$F14)+ABS(BA14-$G14)&lt;=1)*1,""))),"")</f>
        <v/>
      </c>
      <c r="BG14" s="289"/>
      <c r="BI14" s="279" t="n">
        <f aca="false">$B14</f>
        <v>55</v>
      </c>
      <c r="BJ14" s="280" t="str">
        <f aca="false">$C14</f>
        <v>Qatar</v>
      </c>
      <c r="BK14" s="281" t="n">
        <f aca="false">$D14</f>
        <v>19</v>
      </c>
      <c r="BL14" s="280" t="str">
        <f aca="false">$E14</f>
        <v>Switzerland</v>
      </c>
      <c r="BM14" s="284"/>
      <c r="BN14" s="284"/>
      <c r="BO14" s="288"/>
      <c r="BP14" s="281" t="str">
        <f aca="false">IF(($F14&lt;&gt;"")*($G14&lt;&gt;"")*(BM14&lt;&gt;"")*(BN14&lt;&gt;""),($F14&gt;$G14)*(BM14&gt;BN14)+($F14=$G14)*(BM14=BN14)+($F14&lt;$G14)*(BM14&lt;BN14),"")</f>
        <v/>
      </c>
      <c r="BQ14" s="281" t="str">
        <f aca="false">IF((BP14&lt;&gt;""),IF(OR($F14&lt;&gt;$G14,PrSettings!$M$4="●"),(($F14-$G14)=(BM14-BN14))*1,0),"")</f>
        <v/>
      </c>
      <c r="BR14" s="281" t="str">
        <f aca="false">IF((BP14&lt;&gt;""),($F14=BM14)*($G14=BN14),"")</f>
        <v/>
      </c>
      <c r="BS14" s="281" t="str">
        <f aca="false">IF(BP14&lt;&gt;"",IF(ABS($F14-$G14)&gt;=PrSettings!$M$7,(ABS($F14-$G14-BM14+BN14)&lt;=1)*1,IF(AND(BP14,$F14=$G14,$F14&gt;=PrSettings!$M$6),(ABS(BM14-$F14)&lt;=1)*1,IF(AND(BP14,$F14+$G14&gt;=PrSettings!$M$8),(ABS(BM14-$F14)+ABS(BN14-$G14)&lt;=1)*1,""))),"")</f>
        <v/>
      </c>
      <c r="BT14" s="289"/>
      <c r="BV14" s="279" t="n">
        <f aca="false">$B14</f>
        <v>55</v>
      </c>
      <c r="BW14" s="280" t="str">
        <f aca="false">$C14</f>
        <v>Qatar</v>
      </c>
      <c r="BX14" s="281" t="n">
        <f aca="false">$D14</f>
        <v>19</v>
      </c>
      <c r="BY14" s="280" t="str">
        <f aca="false">$E14</f>
        <v>Switzerland</v>
      </c>
      <c r="BZ14" s="284"/>
      <c r="CA14" s="284"/>
      <c r="CB14" s="288"/>
      <c r="CC14" s="281" t="str">
        <f aca="false">IF(($F14&lt;&gt;"")*($G14&lt;&gt;"")*(BZ14&lt;&gt;"")*(CA14&lt;&gt;""),($F14&gt;$G14)*(BZ14&gt;CA14)+($F14=$G14)*(BZ14=CA14)+($F14&lt;$G14)*(BZ14&lt;CA14),"")</f>
        <v/>
      </c>
      <c r="CD14" s="281" t="str">
        <f aca="false">IF((CC14&lt;&gt;""),IF(OR($F14&lt;&gt;$G14,PrSettings!$M$4="●"),(($F14-$G14)=(BZ14-CA14))*1,0),"")</f>
        <v/>
      </c>
      <c r="CE14" s="281" t="str">
        <f aca="false">IF((CC14&lt;&gt;""),($F14=BZ14)*($G14=CA14),"")</f>
        <v/>
      </c>
      <c r="CF14" s="281" t="str">
        <f aca="false">IF(CC14&lt;&gt;"",IF(ABS($F14-$G14)&gt;=PrSettings!$M$7,(ABS($F14-$G14-BZ14+CA14)&lt;=1)*1,IF(AND(CC14,$F14=$G14,$F14&gt;=PrSettings!$M$6),(ABS(BZ14-$F14)&lt;=1)*1,IF(AND(CC14,$F14+$G14&gt;=PrSettings!$M$8),(ABS(BZ14-$F14)+ABS(CA14-$G14)&lt;=1)*1,""))),"")</f>
        <v/>
      </c>
      <c r="CG14" s="289"/>
      <c r="CI14" s="279" t="n">
        <f aca="false">$B14</f>
        <v>55</v>
      </c>
      <c r="CJ14" s="280" t="str">
        <f aca="false">$C14</f>
        <v>Qatar</v>
      </c>
      <c r="CK14" s="281" t="n">
        <f aca="false">$D14</f>
        <v>19</v>
      </c>
      <c r="CL14" s="280" t="str">
        <f aca="false">$E14</f>
        <v>Switzerland</v>
      </c>
      <c r="CM14" s="284"/>
      <c r="CN14" s="284"/>
      <c r="CO14" s="288"/>
      <c r="CP14" s="281" t="str">
        <f aca="false">IF(($F14&lt;&gt;"")*($G14&lt;&gt;"")*(CM14&lt;&gt;"")*(CN14&lt;&gt;""),($F14&gt;$G14)*(CM14&gt;CN14)+($F14=$G14)*(CM14=CN14)+($F14&lt;$G14)*(CM14&lt;CN14),"")</f>
        <v/>
      </c>
      <c r="CQ14" s="281" t="str">
        <f aca="false">IF((CP14&lt;&gt;""),IF(OR($F14&lt;&gt;$G14,PrSettings!$M$4="●"),(($F14-$G14)=(CM14-CN14))*1,0),"")</f>
        <v/>
      </c>
      <c r="CR14" s="281" t="str">
        <f aca="false">IF((CP14&lt;&gt;""),($F14=CM14)*($G14=CN14),"")</f>
        <v/>
      </c>
      <c r="CS14" s="281" t="str">
        <f aca="false">IF(CP14&lt;&gt;"",IF(ABS($F14-$G14)&gt;=PrSettings!$M$7,(ABS($F14-$G14-CM14+CN14)&lt;=1)*1,IF(AND(CP14,$F14=$G14,$F14&gt;=PrSettings!$M$6),(ABS(CM14-$F14)&lt;=1)*1,IF(AND(CP14,$F14+$G14&gt;=PrSettings!$M$8),(ABS(CM14-$F14)+ABS(CN14-$G14)&lt;=1)*1,""))),"")</f>
        <v/>
      </c>
      <c r="CT14" s="289"/>
      <c r="CV14" s="279" t="n">
        <f aca="false">$B14</f>
        <v>55</v>
      </c>
      <c r="CW14" s="280" t="str">
        <f aca="false">$C14</f>
        <v>Qatar</v>
      </c>
      <c r="CX14" s="281" t="n">
        <f aca="false">$D14</f>
        <v>19</v>
      </c>
      <c r="CY14" s="280" t="str">
        <f aca="false">$E14</f>
        <v>Switzerland</v>
      </c>
      <c r="CZ14" s="284"/>
      <c r="DA14" s="284"/>
      <c r="DB14" s="288"/>
      <c r="DC14" s="281" t="str">
        <f aca="false">IF(($F14&lt;&gt;"")*($G14&lt;&gt;"")*(CZ14&lt;&gt;"")*(DA14&lt;&gt;""),($F14&gt;$G14)*(CZ14&gt;DA14)+($F14=$G14)*(CZ14=DA14)+($F14&lt;$G14)*(CZ14&lt;DA14),"")</f>
        <v/>
      </c>
      <c r="DD14" s="281" t="str">
        <f aca="false">IF((DC14&lt;&gt;""),IF(OR($F14&lt;&gt;$G14,PrSettings!$M$4="●"),(($F14-$G14)=(CZ14-DA14))*1,0),"")</f>
        <v/>
      </c>
      <c r="DE14" s="281" t="str">
        <f aca="false">IF((DC14&lt;&gt;""),($F14=CZ14)*($G14=DA14),"")</f>
        <v/>
      </c>
      <c r="DF14" s="281" t="str">
        <f aca="false">IF(DC14&lt;&gt;"",IF(ABS($F14-$G14)&gt;=PrSettings!$M$7,(ABS($F14-$G14-CZ14+DA14)&lt;=1)*1,IF(AND(DC14,$F14=$G14,$F14&gt;=PrSettings!$M$6),(ABS(CZ14-$F14)&lt;=1)*1,IF(AND(DC14,$F14+$G14&gt;=PrSettings!$M$8),(ABS(CZ14-$F14)+ABS(DA14-$G14)&lt;=1)*1,""))),"")</f>
        <v/>
      </c>
      <c r="DG14" s="289"/>
      <c r="DI14" s="279" t="n">
        <f aca="false">$B14</f>
        <v>55</v>
      </c>
      <c r="DJ14" s="280" t="str">
        <f aca="false">$C14</f>
        <v>Qatar</v>
      </c>
      <c r="DK14" s="281" t="n">
        <f aca="false">$D14</f>
        <v>19</v>
      </c>
      <c r="DL14" s="280" t="str">
        <f aca="false">$E14</f>
        <v>Switzerland</v>
      </c>
      <c r="DM14" s="284"/>
      <c r="DN14" s="284"/>
      <c r="DO14" s="288"/>
      <c r="DP14" s="281" t="str">
        <f aca="false">IF(($F14&lt;&gt;"")*($G14&lt;&gt;"")*(DM14&lt;&gt;"")*(DN14&lt;&gt;""),($F14&gt;$G14)*(DM14&gt;DN14)+($F14=$G14)*(DM14=DN14)+($F14&lt;$G14)*(DM14&lt;DN14),"")</f>
        <v/>
      </c>
      <c r="DQ14" s="281" t="str">
        <f aca="false">IF((DP14&lt;&gt;""),IF(OR($F14&lt;&gt;$G14,PrSettings!$M$4="●"),(($F14-$G14)=(DM14-DN14))*1,0),"")</f>
        <v/>
      </c>
      <c r="DR14" s="281" t="str">
        <f aca="false">IF((DP14&lt;&gt;""),($F14=DM14)*($G14=DN14),"")</f>
        <v/>
      </c>
      <c r="DS14" s="281" t="str">
        <f aca="false">IF(DP14&lt;&gt;"",IF(ABS($F14-$G14)&gt;=PrSettings!$M$7,(ABS($F14-$G14-DM14+DN14)&lt;=1)*1,IF(AND(DP14,$F14=$G14,$F14&gt;=PrSettings!$M$6),(ABS(DM14-$F14)&lt;=1)*1,IF(AND(DP14,$F14+$G14&gt;=PrSettings!$M$8),(ABS(DM14-$F14)+ABS(DN14-$G14)&lt;=1)*1,""))),"")</f>
        <v/>
      </c>
      <c r="DT14" s="289"/>
      <c r="DV14" s="279" t="n">
        <f aca="false">$B14</f>
        <v>55</v>
      </c>
      <c r="DW14" s="280" t="str">
        <f aca="false">$C14</f>
        <v>Qatar</v>
      </c>
      <c r="DX14" s="281" t="n">
        <f aca="false">$D14</f>
        <v>19</v>
      </c>
      <c r="DY14" s="280" t="str">
        <f aca="false">$E14</f>
        <v>Switzerland</v>
      </c>
      <c r="DZ14" s="284"/>
      <c r="EA14" s="284"/>
      <c r="EB14" s="288"/>
      <c r="EC14" s="281" t="str">
        <f aca="false">IF(($F14&lt;&gt;"")*($G14&lt;&gt;"")*(DZ14&lt;&gt;"")*(EA14&lt;&gt;""),($F14&gt;$G14)*(DZ14&gt;EA14)+($F14=$G14)*(DZ14=EA14)+($F14&lt;$G14)*(DZ14&lt;EA14),"")</f>
        <v/>
      </c>
      <c r="ED14" s="281" t="str">
        <f aca="false">IF((EC14&lt;&gt;""),IF(OR($F14&lt;&gt;$G14,PrSettings!$M$4="●"),(($F14-$G14)=(DZ14-EA14))*1,0),"")</f>
        <v/>
      </c>
      <c r="EE14" s="281" t="str">
        <f aca="false">IF((EC14&lt;&gt;""),($F14=DZ14)*($G14=EA14),"")</f>
        <v/>
      </c>
      <c r="EF14" s="281" t="str">
        <f aca="false">IF(EC14&lt;&gt;"",IF(ABS($F14-$G14)&gt;=PrSettings!$M$7,(ABS($F14-$G14-DZ14+EA14)&lt;=1)*1,IF(AND(EC14,$F14=$G14,$F14&gt;=PrSettings!$M$6),(ABS(DZ14-$F14)&lt;=1)*1,IF(AND(EC14,$F14+$G14&gt;=PrSettings!$M$8),(ABS(DZ14-$F14)+ABS(EA14-$G14)&lt;=1)*1,""))),"")</f>
        <v/>
      </c>
      <c r="EG14" s="289"/>
      <c r="EI14" s="279" t="n">
        <f aca="false">$B14</f>
        <v>55</v>
      </c>
      <c r="EJ14" s="280" t="str">
        <f aca="false">$C14</f>
        <v>Qatar</v>
      </c>
      <c r="EK14" s="281" t="n">
        <f aca="false">$D14</f>
        <v>19</v>
      </c>
      <c r="EL14" s="280" t="str">
        <f aca="false">$E14</f>
        <v>Switzerland</v>
      </c>
      <c r="EM14" s="284"/>
      <c r="EN14" s="284"/>
      <c r="EO14" s="288"/>
      <c r="EP14" s="281" t="str">
        <f aca="false">IF(($F14&lt;&gt;"")*($G14&lt;&gt;"")*(EM14&lt;&gt;"")*(EN14&lt;&gt;""),($F14&gt;$G14)*(EM14&gt;EN14)+($F14=$G14)*(EM14=EN14)+($F14&lt;$G14)*(EM14&lt;EN14),"")</f>
        <v/>
      </c>
      <c r="EQ14" s="281" t="str">
        <f aca="false">IF((EP14&lt;&gt;""),IF(OR($F14&lt;&gt;$G14,PrSettings!$M$4="●"),(($F14-$G14)=(EM14-EN14))*1,0),"")</f>
        <v/>
      </c>
      <c r="ER14" s="281" t="str">
        <f aca="false">IF((EP14&lt;&gt;""),($F14=EM14)*($G14=EN14),"")</f>
        <v/>
      </c>
      <c r="ES14" s="281" t="str">
        <f aca="false">IF(EP14&lt;&gt;"",IF(ABS($F14-$G14)&gt;=PrSettings!$M$7,(ABS($F14-$G14-EM14+EN14)&lt;=1)*1,IF(AND(EP14,$F14=$G14,$F14&gt;=PrSettings!$M$6),(ABS(EM14-$F14)&lt;=1)*1,IF(AND(EP14,$F14+$G14&gt;=PrSettings!$M$8),(ABS(EM14-$F14)+ABS(EN14-$G14)&lt;=1)*1,""))),"")</f>
        <v/>
      </c>
      <c r="ET14" s="289"/>
      <c r="EV14" s="279" t="n">
        <f aca="false">$B14</f>
        <v>55</v>
      </c>
      <c r="EW14" s="280" t="str">
        <f aca="false">$C14</f>
        <v>Qatar</v>
      </c>
      <c r="EX14" s="281" t="n">
        <f aca="false">$D14</f>
        <v>19</v>
      </c>
      <c r="EY14" s="280" t="str">
        <f aca="false">$E14</f>
        <v>Switzerland</v>
      </c>
      <c r="EZ14" s="284"/>
      <c r="FA14" s="284"/>
      <c r="FB14" s="288"/>
      <c r="FC14" s="281" t="str">
        <f aca="false">IF(($F14&lt;&gt;"")*($G14&lt;&gt;"")*(EZ14&lt;&gt;"")*(FA14&lt;&gt;""),($F14&gt;$G14)*(EZ14&gt;FA14)+($F14=$G14)*(EZ14=FA14)+($F14&lt;$G14)*(EZ14&lt;FA14),"")</f>
        <v/>
      </c>
      <c r="FD14" s="281" t="str">
        <f aca="false">IF((FC14&lt;&gt;""),IF(OR($F14&lt;&gt;$G14,PrSettings!$M$4="●"),(($F14-$G14)=(EZ14-FA14))*1,0),"")</f>
        <v/>
      </c>
      <c r="FE14" s="281" t="str">
        <f aca="false">IF((FC14&lt;&gt;""),($F14=EZ14)*($G14=FA14),"")</f>
        <v/>
      </c>
      <c r="FF14" s="281" t="str">
        <f aca="false">IF(FC14&lt;&gt;"",IF(ABS($F14-$G14)&gt;=PrSettings!$M$7,(ABS($F14-$G14-EZ14+FA14)&lt;=1)*1,IF(AND(FC14,$F14=$G14,$F14&gt;=PrSettings!$M$6),(ABS(EZ14-$F14)&lt;=1)*1,IF(AND(FC14,$F14+$G14&gt;=PrSettings!$M$8),(ABS(EZ14-$F14)+ABS(FA14-$G14)&lt;=1)*1,""))),"")</f>
        <v/>
      </c>
      <c r="FG14" s="289"/>
      <c r="FI14" s="279" t="n">
        <f aca="false">$B14</f>
        <v>55</v>
      </c>
      <c r="FJ14" s="280" t="str">
        <f aca="false">$C14</f>
        <v>Qatar</v>
      </c>
      <c r="FK14" s="281" t="n">
        <f aca="false">$D14</f>
        <v>19</v>
      </c>
      <c r="FL14" s="280" t="str">
        <f aca="false">$E14</f>
        <v>Switzerland</v>
      </c>
      <c r="FM14" s="284"/>
      <c r="FN14" s="284"/>
      <c r="FO14" s="288"/>
      <c r="FP14" s="281" t="str">
        <f aca="false">IF(($F14&lt;&gt;"")*($G14&lt;&gt;"")*(FM14&lt;&gt;"")*(FN14&lt;&gt;""),($F14&gt;$G14)*(FM14&gt;FN14)+($F14=$G14)*(FM14=FN14)+($F14&lt;$G14)*(FM14&lt;FN14),"")</f>
        <v/>
      </c>
      <c r="FQ14" s="281" t="str">
        <f aca="false">IF((FP14&lt;&gt;""),IF(OR($F14&lt;&gt;$G14,PrSettings!$M$4="●"),(($F14-$G14)=(FM14-FN14))*1,0),"")</f>
        <v/>
      </c>
      <c r="FR14" s="281" t="str">
        <f aca="false">IF((FP14&lt;&gt;""),($F14=FM14)*($G14=FN14),"")</f>
        <v/>
      </c>
      <c r="FS14" s="281" t="str">
        <f aca="false">IF(FP14&lt;&gt;"",IF(ABS($F14-$G14)&gt;=PrSettings!$M$7,(ABS($F14-$G14-FM14+FN14)&lt;=1)*1,IF(AND(FP14,$F14=$G14,$F14&gt;=PrSettings!$M$6),(ABS(FM14-$F14)&lt;=1)*1,IF(AND(FP14,$F14+$G14&gt;=PrSettings!$M$8),(ABS(FM14-$F14)+ABS(FN14-$G14)&lt;=1)*1,""))),"")</f>
        <v/>
      </c>
      <c r="FT14" s="289"/>
      <c r="FV14" s="279" t="n">
        <f aca="false">$B14</f>
        <v>55</v>
      </c>
      <c r="FW14" s="280" t="str">
        <f aca="false">$C14</f>
        <v>Qatar</v>
      </c>
      <c r="FX14" s="281" t="n">
        <f aca="false">$D14</f>
        <v>19</v>
      </c>
      <c r="FY14" s="280" t="str">
        <f aca="false">$E14</f>
        <v>Switzerland</v>
      </c>
      <c r="FZ14" s="284"/>
      <c r="GA14" s="284"/>
      <c r="GB14" s="288"/>
      <c r="GC14" s="281" t="str">
        <f aca="false">IF(($F14&lt;&gt;"")*($G14&lt;&gt;"")*(FZ14&lt;&gt;"")*(GA14&lt;&gt;""),($F14&gt;$G14)*(FZ14&gt;GA14)+($F14=$G14)*(FZ14=GA14)+($F14&lt;$G14)*(FZ14&lt;GA14),"")</f>
        <v/>
      </c>
      <c r="GD14" s="281" t="str">
        <f aca="false">IF((GC14&lt;&gt;""),IF(OR($F14&lt;&gt;$G14,PrSettings!$M$4="●"),(($F14-$G14)=(FZ14-GA14))*1,0),"")</f>
        <v/>
      </c>
      <c r="GE14" s="281" t="str">
        <f aca="false">IF((GC14&lt;&gt;""),($F14=FZ14)*($G14=GA14),"")</f>
        <v/>
      </c>
      <c r="GF14" s="281" t="str">
        <f aca="false">IF(GC14&lt;&gt;"",IF(ABS($F14-$G14)&gt;=PrSettings!$M$7,(ABS($F14-$G14-FZ14+GA14)&lt;=1)*1,IF(AND(GC14,$F14=$G14,$F14&gt;=PrSettings!$M$6),(ABS(FZ14-$F14)&lt;=1)*1,IF(AND(GC14,$F14+$G14&gt;=PrSettings!$M$8),(ABS(FZ14-$F14)+ABS(GA14-$G14)&lt;=1)*1,""))),"")</f>
        <v/>
      </c>
      <c r="GG14" s="289"/>
      <c r="GI14" s="279" t="n">
        <f aca="false">$B14</f>
        <v>55</v>
      </c>
      <c r="GJ14" s="280" t="str">
        <f aca="false">$C14</f>
        <v>Qatar</v>
      </c>
      <c r="GK14" s="281" t="n">
        <f aca="false">$D14</f>
        <v>19</v>
      </c>
      <c r="GL14" s="280" t="str">
        <f aca="false">$E14</f>
        <v>Switzerland</v>
      </c>
      <c r="GM14" s="284"/>
      <c r="GN14" s="284"/>
      <c r="GO14" s="288"/>
      <c r="GP14" s="281" t="str">
        <f aca="false">IF(($F14&lt;&gt;"")*($G14&lt;&gt;"")*(GM14&lt;&gt;"")*(GN14&lt;&gt;""),($F14&gt;$G14)*(GM14&gt;GN14)+($F14=$G14)*(GM14=GN14)+($F14&lt;$G14)*(GM14&lt;GN14),"")</f>
        <v/>
      </c>
      <c r="GQ14" s="281" t="str">
        <f aca="false">IF((GP14&lt;&gt;""),IF(OR($F14&lt;&gt;$G14,PrSettings!$M$4="●"),(($F14-$G14)=(GM14-GN14))*1,0),"")</f>
        <v/>
      </c>
      <c r="GR14" s="281" t="str">
        <f aca="false">IF((GP14&lt;&gt;""),($F14=GM14)*($G14=GN14),"")</f>
        <v/>
      </c>
      <c r="GS14" s="281" t="str">
        <f aca="false">IF(GP14&lt;&gt;"",IF(ABS($F14-$G14)&gt;=PrSettings!$M$7,(ABS($F14-$G14-GM14+GN14)&lt;=1)*1,IF(AND(GP14,$F14=$G14,$F14&gt;=PrSettings!$M$6),(ABS(GM14-$F14)&lt;=1)*1,IF(AND(GP14,$F14+$G14&gt;=PrSettings!$M$8),(ABS(GM14-$F14)+ABS(GN14-$G14)&lt;=1)*1,""))),"")</f>
        <v/>
      </c>
      <c r="GT14" s="289"/>
      <c r="GV14" s="279" t="n">
        <f aca="false">$B14</f>
        <v>55</v>
      </c>
      <c r="GW14" s="280" t="str">
        <f aca="false">$C14</f>
        <v>Qatar</v>
      </c>
      <c r="GX14" s="281" t="n">
        <f aca="false">$D14</f>
        <v>19</v>
      </c>
      <c r="GY14" s="280" t="str">
        <f aca="false">$E14</f>
        <v>Switzerland</v>
      </c>
      <c r="GZ14" s="284"/>
      <c r="HA14" s="284"/>
      <c r="HB14" s="288"/>
      <c r="HC14" s="281" t="str">
        <f aca="false">IF(($F14&lt;&gt;"")*($G14&lt;&gt;"")*(GZ14&lt;&gt;"")*(HA14&lt;&gt;""),($F14&gt;$G14)*(GZ14&gt;HA14)+($F14=$G14)*(GZ14=HA14)+($F14&lt;$G14)*(GZ14&lt;HA14),"")</f>
        <v/>
      </c>
      <c r="HD14" s="281" t="str">
        <f aca="false">IF((HC14&lt;&gt;""),IF(OR($F14&lt;&gt;$G14,PrSettings!$M$4="●"),(($F14-$G14)=(GZ14-HA14))*1,0),"")</f>
        <v/>
      </c>
      <c r="HE14" s="281" t="str">
        <f aca="false">IF((HC14&lt;&gt;""),($F14=GZ14)*($G14=HA14),"")</f>
        <v/>
      </c>
      <c r="HF14" s="281" t="str">
        <f aca="false">IF(HC14&lt;&gt;"",IF(ABS($F14-$G14)&gt;=PrSettings!$M$7,(ABS($F14-$G14-GZ14+HA14)&lt;=1)*1,IF(AND(HC14,$F14=$G14,$F14&gt;=PrSettings!$M$6),(ABS(GZ14-$F14)&lt;=1)*1,IF(AND(HC14,$F14+$G14&gt;=PrSettings!$M$8),(ABS(GZ14-$F14)+ABS(HA14-$G14)&lt;=1)*1,""))),"")</f>
        <v/>
      </c>
      <c r="HG14" s="289"/>
      <c r="HI14" s="279" t="n">
        <f aca="false">$B14</f>
        <v>55</v>
      </c>
      <c r="HJ14" s="280" t="str">
        <f aca="false">$C14</f>
        <v>Qatar</v>
      </c>
      <c r="HK14" s="281" t="n">
        <f aca="false">$D14</f>
        <v>19</v>
      </c>
      <c r="HL14" s="280" t="str">
        <f aca="false">$E14</f>
        <v>Switzerland</v>
      </c>
      <c r="HM14" s="284"/>
      <c r="HN14" s="284"/>
      <c r="HO14" s="288"/>
      <c r="HP14" s="281" t="str">
        <f aca="false">IF(($F14&lt;&gt;"")*($G14&lt;&gt;"")*(HM14&lt;&gt;"")*(HN14&lt;&gt;""),($F14&gt;$G14)*(HM14&gt;HN14)+($F14=$G14)*(HM14=HN14)+($F14&lt;$G14)*(HM14&lt;HN14),"")</f>
        <v/>
      </c>
      <c r="HQ14" s="281" t="str">
        <f aca="false">IF((HP14&lt;&gt;""),IF(OR($F14&lt;&gt;$G14,PrSettings!$M$4="●"),(($F14-$G14)=(HM14-HN14))*1,0),"")</f>
        <v/>
      </c>
      <c r="HR14" s="281" t="str">
        <f aca="false">IF((HP14&lt;&gt;""),($F14=HM14)*($G14=HN14),"")</f>
        <v/>
      </c>
      <c r="HS14" s="281" t="str">
        <f aca="false">IF(HP14&lt;&gt;"",IF(ABS($F14-$G14)&gt;=PrSettings!$M$7,(ABS($F14-$G14-HM14+HN14)&lt;=1)*1,IF(AND(HP14,$F14=$G14,$F14&gt;=PrSettings!$M$6),(ABS(HM14-$F14)&lt;=1)*1,IF(AND(HP14,$F14+$G14&gt;=PrSettings!$M$8),(ABS(HM14-$F14)+ABS(HN14-$G14)&lt;=1)*1,""))),"")</f>
        <v/>
      </c>
      <c r="HT14" s="289"/>
      <c r="HV14" s="279" t="n">
        <f aca="false">$B14</f>
        <v>55</v>
      </c>
      <c r="HW14" s="280" t="str">
        <f aca="false">$C14</f>
        <v>Qatar</v>
      </c>
      <c r="HX14" s="281" t="n">
        <f aca="false">$D14</f>
        <v>19</v>
      </c>
      <c r="HY14" s="280" t="str">
        <f aca="false">$E14</f>
        <v>Switzerland</v>
      </c>
      <c r="HZ14" s="284"/>
      <c r="IA14" s="284"/>
      <c r="IB14" s="288"/>
      <c r="IC14" s="281" t="str">
        <f aca="false">IF(($F14&lt;&gt;"")*($G14&lt;&gt;"")*(HZ14&lt;&gt;"")*(IA14&lt;&gt;""),($F14&gt;$G14)*(HZ14&gt;IA14)+($F14=$G14)*(HZ14=IA14)+($F14&lt;$G14)*(HZ14&lt;IA14),"")</f>
        <v/>
      </c>
      <c r="ID14" s="281" t="str">
        <f aca="false">IF((IC14&lt;&gt;""),IF(OR($F14&lt;&gt;$G14,PrSettings!$M$4="●"),(($F14-$G14)=(HZ14-IA14))*1,0),"")</f>
        <v/>
      </c>
      <c r="IE14" s="281" t="str">
        <f aca="false">IF((IC14&lt;&gt;""),($F14=HZ14)*($G14=IA14),"")</f>
        <v/>
      </c>
      <c r="IF14" s="281" t="str">
        <f aca="false">IF(IC14&lt;&gt;"",IF(ABS($F14-$G14)&gt;=PrSettings!$M$7,(ABS($F14-$G14-HZ14+IA14)&lt;=1)*1,IF(AND(IC14,$F14=$G14,$F14&gt;=PrSettings!$M$6),(ABS(HZ14-$F14)&lt;=1)*1,IF(AND(IC14,$F14+$G14&gt;=PrSettings!$M$8),(ABS(HZ14-$F14)+ABS(IA14-$G14)&lt;=1)*1,""))),"")</f>
        <v/>
      </c>
      <c r="IG14" s="289"/>
      <c r="II14" s="279" t="n">
        <f aca="false">$B14</f>
        <v>55</v>
      </c>
      <c r="IJ14" s="280" t="str">
        <f aca="false">$C14</f>
        <v>Qatar</v>
      </c>
      <c r="IK14" s="281" t="n">
        <f aca="false">$D14</f>
        <v>19</v>
      </c>
      <c r="IL14" s="280" t="str">
        <f aca="false">$E14</f>
        <v>Switzerland</v>
      </c>
      <c r="IM14" s="284"/>
      <c r="IN14" s="284"/>
      <c r="IO14" s="288"/>
      <c r="IP14" s="281" t="str">
        <f aca="false">IF(($F14&lt;&gt;"")*($G14&lt;&gt;"")*(IM14&lt;&gt;"")*(IN14&lt;&gt;""),($F14&gt;$G14)*(IM14&gt;IN14)+($F14=$G14)*(IM14=IN14)+($F14&lt;$G14)*(IM14&lt;IN14),"")</f>
        <v/>
      </c>
      <c r="IQ14" s="281" t="str">
        <f aca="false">IF((IP14&lt;&gt;""),IF(OR($F14&lt;&gt;$G14,PrSettings!$M$4="●"),(($F14-$G14)=(IM14-IN14))*1,0),"")</f>
        <v/>
      </c>
      <c r="IR14" s="281" t="str">
        <f aca="false">IF((IP14&lt;&gt;""),($F14=IM14)*($G14=IN14),"")</f>
        <v/>
      </c>
      <c r="IS14" s="281" t="str">
        <f aca="false">IF(IP14&lt;&gt;"",IF(ABS($F14-$G14)&gt;=PrSettings!$M$7,(ABS($F14-$G14-IM14+IN14)&lt;=1)*1,IF(AND(IP14,$F14=$G14,$F14&gt;=PrSettings!$M$6),(ABS(IM14-$F14)&lt;=1)*1,IF(AND(IP14,$F14+$G14&gt;=PrSettings!$M$8),(ABS(IM14-$F14)+ABS(IN14-$G14)&lt;=1)*1,""))),"")</f>
        <v/>
      </c>
      <c r="IT14" s="289"/>
      <c r="IV14" s="279" t="n">
        <f aca="false">$B14</f>
        <v>55</v>
      </c>
      <c r="IW14" s="280" t="str">
        <f aca="false">$C14</f>
        <v>Qatar</v>
      </c>
      <c r="IX14" s="281" t="n">
        <f aca="false">$D14</f>
        <v>19</v>
      </c>
      <c r="IY14" s="280" t="str">
        <f aca="false">$E14</f>
        <v>Switzerland</v>
      </c>
      <c r="IZ14" s="284"/>
      <c r="JA14" s="284"/>
      <c r="JB14" s="288"/>
      <c r="JC14" s="281" t="str">
        <f aca="false">IF(($F14&lt;&gt;"")*($G14&lt;&gt;"")*(IZ14&lt;&gt;"")*(JA14&lt;&gt;""),($F14&gt;$G14)*(IZ14&gt;JA14)+($F14=$G14)*(IZ14=JA14)+($F14&lt;$G14)*(IZ14&lt;JA14),"")</f>
        <v/>
      </c>
      <c r="JD14" s="281" t="str">
        <f aca="false">IF((JC14&lt;&gt;""),IF(OR($F14&lt;&gt;$G14,PrSettings!$M$4="●"),(($F14-$G14)=(IZ14-JA14))*1,0),"")</f>
        <v/>
      </c>
      <c r="JE14" s="281" t="str">
        <f aca="false">IF((JC14&lt;&gt;""),($F14=IZ14)*($G14=JA14),"")</f>
        <v/>
      </c>
      <c r="JF14" s="281" t="str">
        <f aca="false">IF(JC14&lt;&gt;"",IF(ABS($F14-$G14)&gt;=PrSettings!$M$7,(ABS($F14-$G14-IZ14+JA14)&lt;=1)*1,IF(AND(JC14,$F14=$G14,$F14&gt;=PrSettings!$M$6),(ABS(IZ14-$F14)&lt;=1)*1,IF(AND(JC14,$F14+$G14&gt;=PrSettings!$M$8),(ABS(IZ14-$F14)+ABS(JA14-$G14)&lt;=1)*1,""))),"")</f>
        <v/>
      </c>
      <c r="JG14" s="289"/>
      <c r="JI14" s="279" t="n">
        <f aca="false">$B14</f>
        <v>55</v>
      </c>
      <c r="JJ14" s="280" t="str">
        <f aca="false">$C14</f>
        <v>Qatar</v>
      </c>
      <c r="JK14" s="281" t="n">
        <f aca="false">$D14</f>
        <v>19</v>
      </c>
      <c r="JL14" s="280" t="str">
        <f aca="false">$E14</f>
        <v>Switzerland</v>
      </c>
      <c r="JM14" s="284"/>
      <c r="JN14" s="284"/>
      <c r="JO14" s="288"/>
      <c r="JP14" s="281" t="str">
        <f aca="false">IF(($F14&lt;&gt;"")*($G14&lt;&gt;"")*(JM14&lt;&gt;"")*(JN14&lt;&gt;""),($F14&gt;$G14)*(JM14&gt;JN14)+($F14=$G14)*(JM14=JN14)+($F14&lt;$G14)*(JM14&lt;JN14),"")</f>
        <v/>
      </c>
      <c r="JQ14" s="281" t="str">
        <f aca="false">IF((JP14&lt;&gt;""),IF(OR($F14&lt;&gt;$G14,PrSettings!$M$4="●"),(($F14-$G14)=(JM14-JN14))*1,0),"")</f>
        <v/>
      </c>
      <c r="JR14" s="281" t="str">
        <f aca="false">IF((JP14&lt;&gt;""),($F14=JM14)*($G14=JN14),"")</f>
        <v/>
      </c>
      <c r="JS14" s="281" t="str">
        <f aca="false">IF(JP14&lt;&gt;"",IF(ABS($F14-$G14)&gt;=PrSettings!$M$7,(ABS($F14-$G14-JM14+JN14)&lt;=1)*1,IF(AND(JP14,$F14=$G14,$F14&gt;=PrSettings!$M$6),(ABS(JM14-$F14)&lt;=1)*1,IF(AND(JP14,$F14+$G14&gt;=PrSettings!$M$8),(ABS(JM14-$F14)+ABS(JN14-$G14)&lt;=1)*1,""))),"")</f>
        <v/>
      </c>
      <c r="JT14" s="289"/>
      <c r="JV14" s="279" t="n">
        <f aca="false">$B14</f>
        <v>55</v>
      </c>
      <c r="JW14" s="280" t="str">
        <f aca="false">$C14</f>
        <v>Qatar</v>
      </c>
      <c r="JX14" s="281" t="n">
        <f aca="false">$D14</f>
        <v>19</v>
      </c>
      <c r="JY14" s="280" t="str">
        <f aca="false">$E14</f>
        <v>Switzerland</v>
      </c>
      <c r="JZ14" s="284"/>
      <c r="KA14" s="284"/>
      <c r="KB14" s="288"/>
      <c r="KC14" s="281" t="str">
        <f aca="false">IF(($F14&lt;&gt;"")*($G14&lt;&gt;"")*(JZ14&lt;&gt;"")*(KA14&lt;&gt;""),($F14&gt;$G14)*(JZ14&gt;KA14)+($F14=$G14)*(JZ14=KA14)+($F14&lt;$G14)*(JZ14&lt;KA14),"")</f>
        <v/>
      </c>
      <c r="KD14" s="281" t="str">
        <f aca="false">IF((KC14&lt;&gt;""),IF(OR($F14&lt;&gt;$G14,PrSettings!$M$4="●"),(($F14-$G14)=(JZ14-KA14))*1,0),"")</f>
        <v/>
      </c>
      <c r="KE14" s="281" t="str">
        <f aca="false">IF((KC14&lt;&gt;""),($F14=JZ14)*($G14=KA14),"")</f>
        <v/>
      </c>
      <c r="KF14" s="281" t="str">
        <f aca="false">IF(KC14&lt;&gt;"",IF(ABS($F14-$G14)&gt;=PrSettings!$M$7,(ABS($F14-$G14-JZ14+KA14)&lt;=1)*1,IF(AND(KC14,$F14=$G14,$F14&gt;=PrSettings!$M$6),(ABS(JZ14-$F14)&lt;=1)*1,IF(AND(KC14,$F14+$G14&gt;=PrSettings!$M$8),(ABS(JZ14-$F14)+ABS(KA14-$G14)&lt;=1)*1,""))),"")</f>
        <v/>
      </c>
      <c r="KG14" s="289"/>
      <c r="KI14" s="279" t="n">
        <f aca="false">$B14</f>
        <v>55</v>
      </c>
      <c r="KJ14" s="280" t="str">
        <f aca="false">$C14</f>
        <v>Qatar</v>
      </c>
      <c r="KK14" s="281" t="n">
        <f aca="false">$D14</f>
        <v>19</v>
      </c>
      <c r="KL14" s="280" t="str">
        <f aca="false">$E14</f>
        <v>Switzerland</v>
      </c>
      <c r="KM14" s="284"/>
      <c r="KN14" s="284"/>
      <c r="KO14" s="288"/>
      <c r="KP14" s="281" t="str">
        <f aca="false">IF(($F14&lt;&gt;"")*($G14&lt;&gt;"")*(KM14&lt;&gt;"")*(KN14&lt;&gt;""),($F14&gt;$G14)*(KM14&gt;KN14)+($F14=$G14)*(KM14=KN14)+($F14&lt;$G14)*(KM14&lt;KN14),"")</f>
        <v/>
      </c>
      <c r="KQ14" s="281" t="str">
        <f aca="false">IF((KP14&lt;&gt;""),IF(OR($F14&lt;&gt;$G14,PrSettings!$M$4="●"),(($F14-$G14)=(KM14-KN14))*1,0),"")</f>
        <v/>
      </c>
      <c r="KR14" s="281" t="str">
        <f aca="false">IF((KP14&lt;&gt;""),($F14=KM14)*($G14=KN14),"")</f>
        <v/>
      </c>
      <c r="KS14" s="281" t="str">
        <f aca="false">IF(KP14&lt;&gt;"",IF(ABS($F14-$G14)&gt;=PrSettings!$M$7,(ABS($F14-$G14-KM14+KN14)&lt;=1)*1,IF(AND(KP14,$F14=$G14,$F14&gt;=PrSettings!$M$6),(ABS(KM14-$F14)&lt;=1)*1,IF(AND(KP14,$F14+$G14&gt;=PrSettings!$M$8),(ABS(KM14-$F14)+ABS(KN14-$G14)&lt;=1)*1,""))),"")</f>
        <v/>
      </c>
      <c r="KT14" s="289"/>
      <c r="KV14" s="279" t="n">
        <f aca="false">$B14</f>
        <v>55</v>
      </c>
      <c r="KW14" s="280" t="str">
        <f aca="false">$C14</f>
        <v>Qatar</v>
      </c>
      <c r="KX14" s="281" t="n">
        <f aca="false">$D14</f>
        <v>19</v>
      </c>
      <c r="KY14" s="280" t="str">
        <f aca="false">$E14</f>
        <v>Switzerland</v>
      </c>
      <c r="KZ14" s="284"/>
      <c r="LA14" s="284"/>
      <c r="LB14" s="288"/>
      <c r="LC14" s="281" t="str">
        <f aca="false">IF(($F14&lt;&gt;"")*($G14&lt;&gt;"")*(KZ14&lt;&gt;"")*(LA14&lt;&gt;""),($F14&gt;$G14)*(KZ14&gt;LA14)+($F14=$G14)*(KZ14=LA14)+($F14&lt;$G14)*(KZ14&lt;LA14),"")</f>
        <v/>
      </c>
      <c r="LD14" s="281" t="str">
        <f aca="false">IF((LC14&lt;&gt;""),IF(OR($F14&lt;&gt;$G14,PrSettings!$M$4="●"),(($F14-$G14)=(KZ14-LA14))*1,0),"")</f>
        <v/>
      </c>
      <c r="LE14" s="281" t="str">
        <f aca="false">IF((LC14&lt;&gt;""),($F14=KZ14)*($G14=LA14),"")</f>
        <v/>
      </c>
      <c r="LF14" s="281" t="str">
        <f aca="false">IF(LC14&lt;&gt;"",IF(ABS($F14-$G14)&gt;=PrSettings!$M$7,(ABS($F14-$G14-KZ14+LA14)&lt;=1)*1,IF(AND(LC14,$F14=$G14,$F14&gt;=PrSettings!$M$6),(ABS(KZ14-$F14)&lt;=1)*1,IF(AND(LC14,$F14+$G14&gt;=PrSettings!$M$8),(ABS(KZ14-$F14)+ABS(LA14-$G14)&lt;=1)*1,""))),"")</f>
        <v/>
      </c>
      <c r="LG14" s="289"/>
      <c r="LI14" s="279" t="n">
        <f aca="false">$B14</f>
        <v>55</v>
      </c>
      <c r="LJ14" s="280" t="str">
        <f aca="false">$C14</f>
        <v>Qatar</v>
      </c>
      <c r="LK14" s="281" t="n">
        <f aca="false">$D14</f>
        <v>19</v>
      </c>
      <c r="LL14" s="280" t="str">
        <f aca="false">$E14</f>
        <v>Switzerland</v>
      </c>
      <c r="LM14" s="284"/>
      <c r="LN14" s="284"/>
      <c r="LO14" s="288"/>
      <c r="LP14" s="281" t="str">
        <f aca="false">IF(($F14&lt;&gt;"")*($G14&lt;&gt;"")*(LM14&lt;&gt;"")*(LN14&lt;&gt;""),($F14&gt;$G14)*(LM14&gt;LN14)+($F14=$G14)*(LM14=LN14)+($F14&lt;$G14)*(LM14&lt;LN14),"")</f>
        <v/>
      </c>
      <c r="LQ14" s="281" t="str">
        <f aca="false">IF((LP14&lt;&gt;""),IF(OR($F14&lt;&gt;$G14,PrSettings!$M$4="●"),(($F14-$G14)=(LM14-LN14))*1,0),"")</f>
        <v/>
      </c>
      <c r="LR14" s="281" t="str">
        <f aca="false">IF((LP14&lt;&gt;""),($F14=LM14)*($G14=LN14),"")</f>
        <v/>
      </c>
      <c r="LS14" s="281" t="str">
        <f aca="false">IF(LP14&lt;&gt;"",IF(ABS($F14-$G14)&gt;=PrSettings!$M$7,(ABS($F14-$G14-LM14+LN14)&lt;=1)*1,IF(AND(LP14,$F14=$G14,$F14&gt;=PrSettings!$M$6),(ABS(LM14-$F14)&lt;=1)*1,IF(AND(LP14,$F14+$G14&gt;=PrSettings!$M$8),(ABS(LM14-$F14)+ABS(LN14-$G14)&lt;=1)*1,""))),"")</f>
        <v/>
      </c>
      <c r="LT14" s="289"/>
      <c r="LV14" s="279" t="n">
        <f aca="false">$B14</f>
        <v>55</v>
      </c>
      <c r="LW14" s="280" t="str">
        <f aca="false">$C14</f>
        <v>Qatar</v>
      </c>
      <c r="LX14" s="281" t="n">
        <f aca="false">$D14</f>
        <v>19</v>
      </c>
      <c r="LY14" s="280" t="str">
        <f aca="false">$E14</f>
        <v>Switzerland</v>
      </c>
      <c r="LZ14" s="284"/>
      <c r="MA14" s="284"/>
      <c r="MB14" s="288"/>
      <c r="MC14" s="281" t="str">
        <f aca="false">IF(($F14&lt;&gt;"")*($G14&lt;&gt;"")*(LZ14&lt;&gt;"")*(MA14&lt;&gt;""),($F14&gt;$G14)*(LZ14&gt;MA14)+($F14=$G14)*(LZ14=MA14)+($F14&lt;$G14)*(LZ14&lt;MA14),"")</f>
        <v/>
      </c>
      <c r="MD14" s="281" t="str">
        <f aca="false">IF((MC14&lt;&gt;""),IF(OR($F14&lt;&gt;$G14,PrSettings!$M$4="●"),(($F14-$G14)=(LZ14-MA14))*1,0),"")</f>
        <v/>
      </c>
      <c r="ME14" s="281" t="str">
        <f aca="false">IF((MC14&lt;&gt;""),($F14=LZ14)*($G14=MA14),"")</f>
        <v/>
      </c>
      <c r="MF14" s="281" t="str">
        <f aca="false">IF(MC14&lt;&gt;"",IF(ABS($F14-$G14)&gt;=PrSettings!$M$7,(ABS($F14-$G14-LZ14+MA14)&lt;=1)*1,IF(AND(MC14,$F14=$G14,$F14&gt;=PrSettings!$M$6),(ABS(LZ14-$F14)&lt;=1)*1,IF(AND(MC14,$F14+$G14&gt;=PrSettings!$M$8),(ABS(LZ14-$F14)+ABS(MA14-$G14)&lt;=1)*1,""))),"")</f>
        <v/>
      </c>
      <c r="MG14" s="289"/>
    </row>
    <row r="15" customFormat="false" ht="15.75" hidden="false" customHeight="false" outlineLevel="0" collapsed="false">
      <c r="B15" s="279" t="n">
        <f aca="false">INDEX(Groups!$C$7:$C$65,MATCH(C15,Groups!$D$7:$D$65,0))</f>
        <v>19</v>
      </c>
      <c r="C15" s="280" t="str">
        <f aca="false">CalcB!$P$24</f>
        <v>Switzerland</v>
      </c>
      <c r="D15" s="281" t="n">
        <f aca="false">INDEX(Groups!$C$7:$C$65,MATCH(E15,Groups!$D$7:$D$65,0))</f>
        <v>65</v>
      </c>
      <c r="E15" s="280" t="str">
        <f aca="false">CalcB!$Q$24</f>
        <v>Bosnia/Herzeg.</v>
      </c>
      <c r="F15" s="282" t="n">
        <f aca="false">CalcB!$R$24</f>
        <v>2</v>
      </c>
      <c r="G15" s="283" t="n">
        <f aca="false">CalcB!$S$24</f>
        <v>0</v>
      </c>
      <c r="I15" s="279" t="n">
        <f aca="false">$B15</f>
        <v>19</v>
      </c>
      <c r="J15" s="280" t="str">
        <f aca="false">$C15</f>
        <v>Switzerland</v>
      </c>
      <c r="K15" s="281" t="n">
        <f aca="false">$D15</f>
        <v>65</v>
      </c>
      <c r="L15" s="280" t="str">
        <f aca="false">$E15</f>
        <v>Bosnia/Herzeg.</v>
      </c>
      <c r="M15" s="284"/>
      <c r="N15" s="284"/>
      <c r="O15" s="288"/>
      <c r="P15" s="281" t="str">
        <f aca="false">IF(($F15&lt;&gt;"")*($G15&lt;&gt;"")*(M15&lt;&gt;"")*(N15&lt;&gt;""),($F15&gt;$G15)*(M15&gt;N15)+($F15=$G15)*(M15=N15)+($F15&lt;$G15)*(M15&lt;N15),"")</f>
        <v/>
      </c>
      <c r="Q15" s="281" t="str">
        <f aca="false">IF((P15&lt;&gt;""),IF(OR($F15&lt;&gt;$G15,PrSettings!$M$4="●"),(($F15-$G15)=(M15-N15))*1,0),"")</f>
        <v/>
      </c>
      <c r="R15" s="281" t="str">
        <f aca="false">IF((P15&lt;&gt;""),($F15=M15)*($G15=N15),"")</f>
        <v/>
      </c>
      <c r="S15" s="281" t="str">
        <f aca="false">IF(P15&lt;&gt;"",IF(ABS($F15-$G15)&gt;=PrSettings!$M$7,(ABS($F15-$G15-M15+N15)&lt;=1)*1,IF(AND(P15,$F15=$G15,$F15&gt;=PrSettings!$M$6),(ABS(M15-$F15)&lt;=1)*1,IF(AND(P15,$F15+$G15&gt;=PrSettings!$M$8),(ABS(M15-$F15)+ABS(N15-$G15)&lt;=1)*1,""))),"")</f>
        <v/>
      </c>
      <c r="T15" s="289"/>
      <c r="V15" s="279" t="n">
        <f aca="false">$B15</f>
        <v>19</v>
      </c>
      <c r="W15" s="280" t="str">
        <f aca="false">$C15</f>
        <v>Switzerland</v>
      </c>
      <c r="X15" s="281" t="n">
        <f aca="false">$D15</f>
        <v>65</v>
      </c>
      <c r="Y15" s="280" t="str">
        <f aca="false">$E15</f>
        <v>Bosnia/Herzeg.</v>
      </c>
      <c r="Z15" s="284"/>
      <c r="AA15" s="284"/>
      <c r="AB15" s="288"/>
      <c r="AC15" s="281" t="str">
        <f aca="false">IF(($F15&lt;&gt;"")*($G15&lt;&gt;"")*(Z15&lt;&gt;"")*(AA15&lt;&gt;""),($F15&gt;$G15)*(Z15&gt;AA15)+($F15=$G15)*(Z15=AA15)+($F15&lt;$G15)*(Z15&lt;AA15),"")</f>
        <v/>
      </c>
      <c r="AD15" s="281" t="str">
        <f aca="false">IF((AC15&lt;&gt;""),IF(OR($F15&lt;&gt;$G15,PrSettings!$M$4="●"),(($F15-$G15)=(Z15-AA15))*1,0),"")</f>
        <v/>
      </c>
      <c r="AE15" s="281" t="str">
        <f aca="false">IF((AC15&lt;&gt;""),($F15=Z15)*($G15=AA15),"")</f>
        <v/>
      </c>
      <c r="AF15" s="281" t="str">
        <f aca="false">IF(AC15&lt;&gt;"",IF(ABS($F15-$G15)&gt;=PrSettings!$M$7,(ABS($F15-$G15-Z15+AA15)&lt;=1)*1,IF(AND(AC15,$F15=$G15,$F15&gt;=PrSettings!$M$6),(ABS(Z15-$F15)&lt;=1)*1,IF(AND(AC15,$F15+$G15&gt;=PrSettings!$M$8),(ABS(Z15-$F15)+ABS(AA15-$G15)&lt;=1)*1,""))),"")</f>
        <v/>
      </c>
      <c r="AG15" s="289"/>
      <c r="AI15" s="279" t="n">
        <f aca="false">$B15</f>
        <v>19</v>
      </c>
      <c r="AJ15" s="280" t="str">
        <f aca="false">$C15</f>
        <v>Switzerland</v>
      </c>
      <c r="AK15" s="281" t="n">
        <f aca="false">$D15</f>
        <v>65</v>
      </c>
      <c r="AL15" s="280" t="str">
        <f aca="false">$E15</f>
        <v>Bosnia/Herzeg.</v>
      </c>
      <c r="AM15" s="284"/>
      <c r="AN15" s="284"/>
      <c r="AO15" s="288"/>
      <c r="AP15" s="281" t="str">
        <f aca="false">IF(($F15&lt;&gt;"")*($G15&lt;&gt;"")*(AM15&lt;&gt;"")*(AN15&lt;&gt;""),($F15&gt;$G15)*(AM15&gt;AN15)+($F15=$G15)*(AM15=AN15)+($F15&lt;$G15)*(AM15&lt;AN15),"")</f>
        <v/>
      </c>
      <c r="AQ15" s="281" t="str">
        <f aca="false">IF((AP15&lt;&gt;""),IF(OR($F15&lt;&gt;$G15,PrSettings!$M$4="●"),(($F15-$G15)=(AM15-AN15))*1,0),"")</f>
        <v/>
      </c>
      <c r="AR15" s="281" t="str">
        <f aca="false">IF((AP15&lt;&gt;""),($F15=AM15)*($G15=AN15),"")</f>
        <v/>
      </c>
      <c r="AS15" s="281" t="str">
        <f aca="false">IF(AP15&lt;&gt;"",IF(ABS($F15-$G15)&gt;=PrSettings!$M$7,(ABS($F15-$G15-AM15+AN15)&lt;=1)*1,IF(AND(AP15,$F15=$G15,$F15&gt;=PrSettings!$M$6),(ABS(AM15-$F15)&lt;=1)*1,IF(AND(AP15,$F15+$G15&gt;=PrSettings!$M$8),(ABS(AM15-$F15)+ABS(AN15-$G15)&lt;=1)*1,""))),"")</f>
        <v/>
      </c>
      <c r="AT15" s="289"/>
      <c r="AV15" s="279" t="n">
        <f aca="false">$B15</f>
        <v>19</v>
      </c>
      <c r="AW15" s="280" t="str">
        <f aca="false">$C15</f>
        <v>Switzerland</v>
      </c>
      <c r="AX15" s="281" t="n">
        <f aca="false">$D15</f>
        <v>65</v>
      </c>
      <c r="AY15" s="280" t="str">
        <f aca="false">$E15</f>
        <v>Bosnia/Herzeg.</v>
      </c>
      <c r="AZ15" s="284"/>
      <c r="BA15" s="284"/>
      <c r="BB15" s="288"/>
      <c r="BC15" s="281" t="str">
        <f aca="false">IF(($F15&lt;&gt;"")*($G15&lt;&gt;"")*(AZ15&lt;&gt;"")*(BA15&lt;&gt;""),($F15&gt;$G15)*(AZ15&gt;BA15)+($F15=$G15)*(AZ15=BA15)+($F15&lt;$G15)*(AZ15&lt;BA15),"")</f>
        <v/>
      </c>
      <c r="BD15" s="281" t="str">
        <f aca="false">IF((BC15&lt;&gt;""),IF(OR($F15&lt;&gt;$G15,PrSettings!$M$4="●"),(($F15-$G15)=(AZ15-BA15))*1,0),"")</f>
        <v/>
      </c>
      <c r="BE15" s="281" t="str">
        <f aca="false">IF((BC15&lt;&gt;""),($F15=AZ15)*($G15=BA15),"")</f>
        <v/>
      </c>
      <c r="BF15" s="281" t="str">
        <f aca="false">IF(BC15&lt;&gt;"",IF(ABS($F15-$G15)&gt;=PrSettings!$M$7,(ABS($F15-$G15-AZ15+BA15)&lt;=1)*1,IF(AND(BC15,$F15=$G15,$F15&gt;=PrSettings!$M$6),(ABS(AZ15-$F15)&lt;=1)*1,IF(AND(BC15,$F15+$G15&gt;=PrSettings!$M$8),(ABS(AZ15-$F15)+ABS(BA15-$G15)&lt;=1)*1,""))),"")</f>
        <v/>
      </c>
      <c r="BG15" s="289"/>
      <c r="BI15" s="279" t="n">
        <f aca="false">$B15</f>
        <v>19</v>
      </c>
      <c r="BJ15" s="280" t="str">
        <f aca="false">$C15</f>
        <v>Switzerland</v>
      </c>
      <c r="BK15" s="281" t="n">
        <f aca="false">$D15</f>
        <v>65</v>
      </c>
      <c r="BL15" s="280" t="str">
        <f aca="false">$E15</f>
        <v>Bosnia/Herzeg.</v>
      </c>
      <c r="BM15" s="284"/>
      <c r="BN15" s="284"/>
      <c r="BO15" s="288"/>
      <c r="BP15" s="281" t="str">
        <f aca="false">IF(($F15&lt;&gt;"")*($G15&lt;&gt;"")*(BM15&lt;&gt;"")*(BN15&lt;&gt;""),($F15&gt;$G15)*(BM15&gt;BN15)+($F15=$G15)*(BM15=BN15)+($F15&lt;$G15)*(BM15&lt;BN15),"")</f>
        <v/>
      </c>
      <c r="BQ15" s="281" t="str">
        <f aca="false">IF((BP15&lt;&gt;""),IF(OR($F15&lt;&gt;$G15,PrSettings!$M$4="●"),(($F15-$G15)=(BM15-BN15))*1,0),"")</f>
        <v/>
      </c>
      <c r="BR15" s="281" t="str">
        <f aca="false">IF((BP15&lt;&gt;""),($F15=BM15)*($G15=BN15),"")</f>
        <v/>
      </c>
      <c r="BS15" s="281" t="str">
        <f aca="false">IF(BP15&lt;&gt;"",IF(ABS($F15-$G15)&gt;=PrSettings!$M$7,(ABS($F15-$G15-BM15+BN15)&lt;=1)*1,IF(AND(BP15,$F15=$G15,$F15&gt;=PrSettings!$M$6),(ABS(BM15-$F15)&lt;=1)*1,IF(AND(BP15,$F15+$G15&gt;=PrSettings!$M$8),(ABS(BM15-$F15)+ABS(BN15-$G15)&lt;=1)*1,""))),"")</f>
        <v/>
      </c>
      <c r="BT15" s="289"/>
      <c r="BV15" s="279" t="n">
        <f aca="false">$B15</f>
        <v>19</v>
      </c>
      <c r="BW15" s="280" t="str">
        <f aca="false">$C15</f>
        <v>Switzerland</v>
      </c>
      <c r="BX15" s="281" t="n">
        <f aca="false">$D15</f>
        <v>65</v>
      </c>
      <c r="BY15" s="280" t="str">
        <f aca="false">$E15</f>
        <v>Bosnia/Herzeg.</v>
      </c>
      <c r="BZ15" s="284"/>
      <c r="CA15" s="284"/>
      <c r="CB15" s="288"/>
      <c r="CC15" s="281" t="str">
        <f aca="false">IF(($F15&lt;&gt;"")*($G15&lt;&gt;"")*(BZ15&lt;&gt;"")*(CA15&lt;&gt;""),($F15&gt;$G15)*(BZ15&gt;CA15)+($F15=$G15)*(BZ15=CA15)+($F15&lt;$G15)*(BZ15&lt;CA15),"")</f>
        <v/>
      </c>
      <c r="CD15" s="281" t="str">
        <f aca="false">IF((CC15&lt;&gt;""),IF(OR($F15&lt;&gt;$G15,PrSettings!$M$4="●"),(($F15-$G15)=(BZ15-CA15))*1,0),"")</f>
        <v/>
      </c>
      <c r="CE15" s="281" t="str">
        <f aca="false">IF((CC15&lt;&gt;""),($F15=BZ15)*($G15=CA15),"")</f>
        <v/>
      </c>
      <c r="CF15" s="281" t="str">
        <f aca="false">IF(CC15&lt;&gt;"",IF(ABS($F15-$G15)&gt;=PrSettings!$M$7,(ABS($F15-$G15-BZ15+CA15)&lt;=1)*1,IF(AND(CC15,$F15=$G15,$F15&gt;=PrSettings!$M$6),(ABS(BZ15-$F15)&lt;=1)*1,IF(AND(CC15,$F15+$G15&gt;=PrSettings!$M$8),(ABS(BZ15-$F15)+ABS(CA15-$G15)&lt;=1)*1,""))),"")</f>
        <v/>
      </c>
      <c r="CG15" s="289"/>
      <c r="CI15" s="279" t="n">
        <f aca="false">$B15</f>
        <v>19</v>
      </c>
      <c r="CJ15" s="280" t="str">
        <f aca="false">$C15</f>
        <v>Switzerland</v>
      </c>
      <c r="CK15" s="281" t="n">
        <f aca="false">$D15</f>
        <v>65</v>
      </c>
      <c r="CL15" s="280" t="str">
        <f aca="false">$E15</f>
        <v>Bosnia/Herzeg.</v>
      </c>
      <c r="CM15" s="284"/>
      <c r="CN15" s="284"/>
      <c r="CO15" s="288"/>
      <c r="CP15" s="281" t="str">
        <f aca="false">IF(($F15&lt;&gt;"")*($G15&lt;&gt;"")*(CM15&lt;&gt;"")*(CN15&lt;&gt;""),($F15&gt;$G15)*(CM15&gt;CN15)+($F15=$G15)*(CM15=CN15)+($F15&lt;$G15)*(CM15&lt;CN15),"")</f>
        <v/>
      </c>
      <c r="CQ15" s="281" t="str">
        <f aca="false">IF((CP15&lt;&gt;""),IF(OR($F15&lt;&gt;$G15,PrSettings!$M$4="●"),(($F15-$G15)=(CM15-CN15))*1,0),"")</f>
        <v/>
      </c>
      <c r="CR15" s="281" t="str">
        <f aca="false">IF((CP15&lt;&gt;""),($F15=CM15)*($G15=CN15),"")</f>
        <v/>
      </c>
      <c r="CS15" s="281" t="str">
        <f aca="false">IF(CP15&lt;&gt;"",IF(ABS($F15-$G15)&gt;=PrSettings!$M$7,(ABS($F15-$G15-CM15+CN15)&lt;=1)*1,IF(AND(CP15,$F15=$G15,$F15&gt;=PrSettings!$M$6),(ABS(CM15-$F15)&lt;=1)*1,IF(AND(CP15,$F15+$G15&gt;=PrSettings!$M$8),(ABS(CM15-$F15)+ABS(CN15-$G15)&lt;=1)*1,""))),"")</f>
        <v/>
      </c>
      <c r="CT15" s="289"/>
      <c r="CV15" s="279" t="n">
        <f aca="false">$B15</f>
        <v>19</v>
      </c>
      <c r="CW15" s="280" t="str">
        <f aca="false">$C15</f>
        <v>Switzerland</v>
      </c>
      <c r="CX15" s="281" t="n">
        <f aca="false">$D15</f>
        <v>65</v>
      </c>
      <c r="CY15" s="280" t="str">
        <f aca="false">$E15</f>
        <v>Bosnia/Herzeg.</v>
      </c>
      <c r="CZ15" s="284"/>
      <c r="DA15" s="284"/>
      <c r="DB15" s="288"/>
      <c r="DC15" s="281" t="str">
        <f aca="false">IF(($F15&lt;&gt;"")*($G15&lt;&gt;"")*(CZ15&lt;&gt;"")*(DA15&lt;&gt;""),($F15&gt;$G15)*(CZ15&gt;DA15)+($F15=$G15)*(CZ15=DA15)+($F15&lt;$G15)*(CZ15&lt;DA15),"")</f>
        <v/>
      </c>
      <c r="DD15" s="281" t="str">
        <f aca="false">IF((DC15&lt;&gt;""),IF(OR($F15&lt;&gt;$G15,PrSettings!$M$4="●"),(($F15-$G15)=(CZ15-DA15))*1,0),"")</f>
        <v/>
      </c>
      <c r="DE15" s="281" t="str">
        <f aca="false">IF((DC15&lt;&gt;""),($F15=CZ15)*($G15=DA15),"")</f>
        <v/>
      </c>
      <c r="DF15" s="281" t="str">
        <f aca="false">IF(DC15&lt;&gt;"",IF(ABS($F15-$G15)&gt;=PrSettings!$M$7,(ABS($F15-$G15-CZ15+DA15)&lt;=1)*1,IF(AND(DC15,$F15=$G15,$F15&gt;=PrSettings!$M$6),(ABS(CZ15-$F15)&lt;=1)*1,IF(AND(DC15,$F15+$G15&gt;=PrSettings!$M$8),(ABS(CZ15-$F15)+ABS(DA15-$G15)&lt;=1)*1,""))),"")</f>
        <v/>
      </c>
      <c r="DG15" s="289"/>
      <c r="DI15" s="279" t="n">
        <f aca="false">$B15</f>
        <v>19</v>
      </c>
      <c r="DJ15" s="280" t="str">
        <f aca="false">$C15</f>
        <v>Switzerland</v>
      </c>
      <c r="DK15" s="281" t="n">
        <f aca="false">$D15</f>
        <v>65</v>
      </c>
      <c r="DL15" s="280" t="str">
        <f aca="false">$E15</f>
        <v>Bosnia/Herzeg.</v>
      </c>
      <c r="DM15" s="284"/>
      <c r="DN15" s="284"/>
      <c r="DO15" s="288"/>
      <c r="DP15" s="281" t="str">
        <f aca="false">IF(($F15&lt;&gt;"")*($G15&lt;&gt;"")*(DM15&lt;&gt;"")*(DN15&lt;&gt;""),($F15&gt;$G15)*(DM15&gt;DN15)+($F15=$G15)*(DM15=DN15)+($F15&lt;$G15)*(DM15&lt;DN15),"")</f>
        <v/>
      </c>
      <c r="DQ15" s="281" t="str">
        <f aca="false">IF((DP15&lt;&gt;""),IF(OR($F15&lt;&gt;$G15,PrSettings!$M$4="●"),(($F15-$G15)=(DM15-DN15))*1,0),"")</f>
        <v/>
      </c>
      <c r="DR15" s="281" t="str">
        <f aca="false">IF((DP15&lt;&gt;""),($F15=DM15)*($G15=DN15),"")</f>
        <v/>
      </c>
      <c r="DS15" s="281" t="str">
        <f aca="false">IF(DP15&lt;&gt;"",IF(ABS($F15-$G15)&gt;=PrSettings!$M$7,(ABS($F15-$G15-DM15+DN15)&lt;=1)*1,IF(AND(DP15,$F15=$G15,$F15&gt;=PrSettings!$M$6),(ABS(DM15-$F15)&lt;=1)*1,IF(AND(DP15,$F15+$G15&gt;=PrSettings!$M$8),(ABS(DM15-$F15)+ABS(DN15-$G15)&lt;=1)*1,""))),"")</f>
        <v/>
      </c>
      <c r="DT15" s="289"/>
      <c r="DV15" s="279" t="n">
        <f aca="false">$B15</f>
        <v>19</v>
      </c>
      <c r="DW15" s="280" t="str">
        <f aca="false">$C15</f>
        <v>Switzerland</v>
      </c>
      <c r="DX15" s="281" t="n">
        <f aca="false">$D15</f>
        <v>65</v>
      </c>
      <c r="DY15" s="280" t="str">
        <f aca="false">$E15</f>
        <v>Bosnia/Herzeg.</v>
      </c>
      <c r="DZ15" s="284"/>
      <c r="EA15" s="284"/>
      <c r="EB15" s="288"/>
      <c r="EC15" s="281" t="str">
        <f aca="false">IF(($F15&lt;&gt;"")*($G15&lt;&gt;"")*(DZ15&lt;&gt;"")*(EA15&lt;&gt;""),($F15&gt;$G15)*(DZ15&gt;EA15)+($F15=$G15)*(DZ15=EA15)+($F15&lt;$G15)*(DZ15&lt;EA15),"")</f>
        <v/>
      </c>
      <c r="ED15" s="281" t="str">
        <f aca="false">IF((EC15&lt;&gt;""),IF(OR($F15&lt;&gt;$G15,PrSettings!$M$4="●"),(($F15-$G15)=(DZ15-EA15))*1,0),"")</f>
        <v/>
      </c>
      <c r="EE15" s="281" t="str">
        <f aca="false">IF((EC15&lt;&gt;""),($F15=DZ15)*($G15=EA15),"")</f>
        <v/>
      </c>
      <c r="EF15" s="281" t="str">
        <f aca="false">IF(EC15&lt;&gt;"",IF(ABS($F15-$G15)&gt;=PrSettings!$M$7,(ABS($F15-$G15-DZ15+EA15)&lt;=1)*1,IF(AND(EC15,$F15=$G15,$F15&gt;=PrSettings!$M$6),(ABS(DZ15-$F15)&lt;=1)*1,IF(AND(EC15,$F15+$G15&gt;=PrSettings!$M$8),(ABS(DZ15-$F15)+ABS(EA15-$G15)&lt;=1)*1,""))),"")</f>
        <v/>
      </c>
      <c r="EG15" s="289"/>
      <c r="EI15" s="279" t="n">
        <f aca="false">$B15</f>
        <v>19</v>
      </c>
      <c r="EJ15" s="280" t="str">
        <f aca="false">$C15</f>
        <v>Switzerland</v>
      </c>
      <c r="EK15" s="281" t="n">
        <f aca="false">$D15</f>
        <v>65</v>
      </c>
      <c r="EL15" s="280" t="str">
        <f aca="false">$E15</f>
        <v>Bosnia/Herzeg.</v>
      </c>
      <c r="EM15" s="284"/>
      <c r="EN15" s="284"/>
      <c r="EO15" s="288"/>
      <c r="EP15" s="281" t="str">
        <f aca="false">IF(($F15&lt;&gt;"")*($G15&lt;&gt;"")*(EM15&lt;&gt;"")*(EN15&lt;&gt;""),($F15&gt;$G15)*(EM15&gt;EN15)+($F15=$G15)*(EM15=EN15)+($F15&lt;$G15)*(EM15&lt;EN15),"")</f>
        <v/>
      </c>
      <c r="EQ15" s="281" t="str">
        <f aca="false">IF((EP15&lt;&gt;""),IF(OR($F15&lt;&gt;$G15,PrSettings!$M$4="●"),(($F15-$G15)=(EM15-EN15))*1,0),"")</f>
        <v/>
      </c>
      <c r="ER15" s="281" t="str">
        <f aca="false">IF((EP15&lt;&gt;""),($F15=EM15)*($G15=EN15),"")</f>
        <v/>
      </c>
      <c r="ES15" s="281" t="str">
        <f aca="false">IF(EP15&lt;&gt;"",IF(ABS($F15-$G15)&gt;=PrSettings!$M$7,(ABS($F15-$G15-EM15+EN15)&lt;=1)*1,IF(AND(EP15,$F15=$G15,$F15&gt;=PrSettings!$M$6),(ABS(EM15-$F15)&lt;=1)*1,IF(AND(EP15,$F15+$G15&gt;=PrSettings!$M$8),(ABS(EM15-$F15)+ABS(EN15-$G15)&lt;=1)*1,""))),"")</f>
        <v/>
      </c>
      <c r="ET15" s="289"/>
      <c r="EV15" s="279" t="n">
        <f aca="false">$B15</f>
        <v>19</v>
      </c>
      <c r="EW15" s="280" t="str">
        <f aca="false">$C15</f>
        <v>Switzerland</v>
      </c>
      <c r="EX15" s="281" t="n">
        <f aca="false">$D15</f>
        <v>65</v>
      </c>
      <c r="EY15" s="280" t="str">
        <f aca="false">$E15</f>
        <v>Bosnia/Herzeg.</v>
      </c>
      <c r="EZ15" s="284"/>
      <c r="FA15" s="284"/>
      <c r="FB15" s="288"/>
      <c r="FC15" s="281" t="str">
        <f aca="false">IF(($F15&lt;&gt;"")*($G15&lt;&gt;"")*(EZ15&lt;&gt;"")*(FA15&lt;&gt;""),($F15&gt;$G15)*(EZ15&gt;FA15)+($F15=$G15)*(EZ15=FA15)+($F15&lt;$G15)*(EZ15&lt;FA15),"")</f>
        <v/>
      </c>
      <c r="FD15" s="281" t="str">
        <f aca="false">IF((FC15&lt;&gt;""),IF(OR($F15&lt;&gt;$G15,PrSettings!$M$4="●"),(($F15-$G15)=(EZ15-FA15))*1,0),"")</f>
        <v/>
      </c>
      <c r="FE15" s="281" t="str">
        <f aca="false">IF((FC15&lt;&gt;""),($F15=EZ15)*($G15=FA15),"")</f>
        <v/>
      </c>
      <c r="FF15" s="281" t="str">
        <f aca="false">IF(FC15&lt;&gt;"",IF(ABS($F15-$G15)&gt;=PrSettings!$M$7,(ABS($F15-$G15-EZ15+FA15)&lt;=1)*1,IF(AND(FC15,$F15=$G15,$F15&gt;=PrSettings!$M$6),(ABS(EZ15-$F15)&lt;=1)*1,IF(AND(FC15,$F15+$G15&gt;=PrSettings!$M$8),(ABS(EZ15-$F15)+ABS(FA15-$G15)&lt;=1)*1,""))),"")</f>
        <v/>
      </c>
      <c r="FG15" s="289"/>
      <c r="FI15" s="279" t="n">
        <f aca="false">$B15</f>
        <v>19</v>
      </c>
      <c r="FJ15" s="280" t="str">
        <f aca="false">$C15</f>
        <v>Switzerland</v>
      </c>
      <c r="FK15" s="281" t="n">
        <f aca="false">$D15</f>
        <v>65</v>
      </c>
      <c r="FL15" s="280" t="str">
        <f aca="false">$E15</f>
        <v>Bosnia/Herzeg.</v>
      </c>
      <c r="FM15" s="284"/>
      <c r="FN15" s="284"/>
      <c r="FO15" s="288"/>
      <c r="FP15" s="281" t="str">
        <f aca="false">IF(($F15&lt;&gt;"")*($G15&lt;&gt;"")*(FM15&lt;&gt;"")*(FN15&lt;&gt;""),($F15&gt;$G15)*(FM15&gt;FN15)+($F15=$G15)*(FM15=FN15)+($F15&lt;$G15)*(FM15&lt;FN15),"")</f>
        <v/>
      </c>
      <c r="FQ15" s="281" t="str">
        <f aca="false">IF((FP15&lt;&gt;""),IF(OR($F15&lt;&gt;$G15,PrSettings!$M$4="●"),(($F15-$G15)=(FM15-FN15))*1,0),"")</f>
        <v/>
      </c>
      <c r="FR15" s="281" t="str">
        <f aca="false">IF((FP15&lt;&gt;""),($F15=FM15)*($G15=FN15),"")</f>
        <v/>
      </c>
      <c r="FS15" s="281" t="str">
        <f aca="false">IF(FP15&lt;&gt;"",IF(ABS($F15-$G15)&gt;=PrSettings!$M$7,(ABS($F15-$G15-FM15+FN15)&lt;=1)*1,IF(AND(FP15,$F15=$G15,$F15&gt;=PrSettings!$M$6),(ABS(FM15-$F15)&lt;=1)*1,IF(AND(FP15,$F15+$G15&gt;=PrSettings!$M$8),(ABS(FM15-$F15)+ABS(FN15-$G15)&lt;=1)*1,""))),"")</f>
        <v/>
      </c>
      <c r="FT15" s="289"/>
      <c r="FV15" s="279" t="n">
        <f aca="false">$B15</f>
        <v>19</v>
      </c>
      <c r="FW15" s="280" t="str">
        <f aca="false">$C15</f>
        <v>Switzerland</v>
      </c>
      <c r="FX15" s="281" t="n">
        <f aca="false">$D15</f>
        <v>65</v>
      </c>
      <c r="FY15" s="280" t="str">
        <f aca="false">$E15</f>
        <v>Bosnia/Herzeg.</v>
      </c>
      <c r="FZ15" s="284"/>
      <c r="GA15" s="284"/>
      <c r="GB15" s="288"/>
      <c r="GC15" s="281" t="str">
        <f aca="false">IF(($F15&lt;&gt;"")*($G15&lt;&gt;"")*(FZ15&lt;&gt;"")*(GA15&lt;&gt;""),($F15&gt;$G15)*(FZ15&gt;GA15)+($F15=$G15)*(FZ15=GA15)+($F15&lt;$G15)*(FZ15&lt;GA15),"")</f>
        <v/>
      </c>
      <c r="GD15" s="281" t="str">
        <f aca="false">IF((GC15&lt;&gt;""),IF(OR($F15&lt;&gt;$G15,PrSettings!$M$4="●"),(($F15-$G15)=(FZ15-GA15))*1,0),"")</f>
        <v/>
      </c>
      <c r="GE15" s="281" t="str">
        <f aca="false">IF((GC15&lt;&gt;""),($F15=FZ15)*($G15=GA15),"")</f>
        <v/>
      </c>
      <c r="GF15" s="281" t="str">
        <f aca="false">IF(GC15&lt;&gt;"",IF(ABS($F15-$G15)&gt;=PrSettings!$M$7,(ABS($F15-$G15-FZ15+GA15)&lt;=1)*1,IF(AND(GC15,$F15=$G15,$F15&gt;=PrSettings!$M$6),(ABS(FZ15-$F15)&lt;=1)*1,IF(AND(GC15,$F15+$G15&gt;=PrSettings!$M$8),(ABS(FZ15-$F15)+ABS(GA15-$G15)&lt;=1)*1,""))),"")</f>
        <v/>
      </c>
      <c r="GG15" s="289"/>
      <c r="GI15" s="279" t="n">
        <f aca="false">$B15</f>
        <v>19</v>
      </c>
      <c r="GJ15" s="280" t="str">
        <f aca="false">$C15</f>
        <v>Switzerland</v>
      </c>
      <c r="GK15" s="281" t="n">
        <f aca="false">$D15</f>
        <v>65</v>
      </c>
      <c r="GL15" s="280" t="str">
        <f aca="false">$E15</f>
        <v>Bosnia/Herzeg.</v>
      </c>
      <c r="GM15" s="284"/>
      <c r="GN15" s="284"/>
      <c r="GO15" s="288"/>
      <c r="GP15" s="281" t="str">
        <f aca="false">IF(($F15&lt;&gt;"")*($G15&lt;&gt;"")*(GM15&lt;&gt;"")*(GN15&lt;&gt;""),($F15&gt;$G15)*(GM15&gt;GN15)+($F15=$G15)*(GM15=GN15)+($F15&lt;$G15)*(GM15&lt;GN15),"")</f>
        <v/>
      </c>
      <c r="GQ15" s="281" t="str">
        <f aca="false">IF((GP15&lt;&gt;""),IF(OR($F15&lt;&gt;$G15,PrSettings!$M$4="●"),(($F15-$G15)=(GM15-GN15))*1,0),"")</f>
        <v/>
      </c>
      <c r="GR15" s="281" t="str">
        <f aca="false">IF((GP15&lt;&gt;""),($F15=GM15)*($G15=GN15),"")</f>
        <v/>
      </c>
      <c r="GS15" s="281" t="str">
        <f aca="false">IF(GP15&lt;&gt;"",IF(ABS($F15-$G15)&gt;=PrSettings!$M$7,(ABS($F15-$G15-GM15+GN15)&lt;=1)*1,IF(AND(GP15,$F15=$G15,$F15&gt;=PrSettings!$M$6),(ABS(GM15-$F15)&lt;=1)*1,IF(AND(GP15,$F15+$G15&gt;=PrSettings!$M$8),(ABS(GM15-$F15)+ABS(GN15-$G15)&lt;=1)*1,""))),"")</f>
        <v/>
      </c>
      <c r="GT15" s="289"/>
      <c r="GV15" s="279" t="n">
        <f aca="false">$B15</f>
        <v>19</v>
      </c>
      <c r="GW15" s="280" t="str">
        <f aca="false">$C15</f>
        <v>Switzerland</v>
      </c>
      <c r="GX15" s="281" t="n">
        <f aca="false">$D15</f>
        <v>65</v>
      </c>
      <c r="GY15" s="280" t="str">
        <f aca="false">$E15</f>
        <v>Bosnia/Herzeg.</v>
      </c>
      <c r="GZ15" s="284"/>
      <c r="HA15" s="284"/>
      <c r="HB15" s="288"/>
      <c r="HC15" s="281" t="str">
        <f aca="false">IF(($F15&lt;&gt;"")*($G15&lt;&gt;"")*(GZ15&lt;&gt;"")*(HA15&lt;&gt;""),($F15&gt;$G15)*(GZ15&gt;HA15)+($F15=$G15)*(GZ15=HA15)+($F15&lt;$G15)*(GZ15&lt;HA15),"")</f>
        <v/>
      </c>
      <c r="HD15" s="281" t="str">
        <f aca="false">IF((HC15&lt;&gt;""),IF(OR($F15&lt;&gt;$G15,PrSettings!$M$4="●"),(($F15-$G15)=(GZ15-HA15))*1,0),"")</f>
        <v/>
      </c>
      <c r="HE15" s="281" t="str">
        <f aca="false">IF((HC15&lt;&gt;""),($F15=GZ15)*($G15=HA15),"")</f>
        <v/>
      </c>
      <c r="HF15" s="281" t="str">
        <f aca="false">IF(HC15&lt;&gt;"",IF(ABS($F15-$G15)&gt;=PrSettings!$M$7,(ABS($F15-$G15-GZ15+HA15)&lt;=1)*1,IF(AND(HC15,$F15=$G15,$F15&gt;=PrSettings!$M$6),(ABS(GZ15-$F15)&lt;=1)*1,IF(AND(HC15,$F15+$G15&gt;=PrSettings!$M$8),(ABS(GZ15-$F15)+ABS(HA15-$G15)&lt;=1)*1,""))),"")</f>
        <v/>
      </c>
      <c r="HG15" s="289"/>
      <c r="HI15" s="279" t="n">
        <f aca="false">$B15</f>
        <v>19</v>
      </c>
      <c r="HJ15" s="280" t="str">
        <f aca="false">$C15</f>
        <v>Switzerland</v>
      </c>
      <c r="HK15" s="281" t="n">
        <f aca="false">$D15</f>
        <v>65</v>
      </c>
      <c r="HL15" s="280" t="str">
        <f aca="false">$E15</f>
        <v>Bosnia/Herzeg.</v>
      </c>
      <c r="HM15" s="284"/>
      <c r="HN15" s="284"/>
      <c r="HO15" s="288"/>
      <c r="HP15" s="281" t="str">
        <f aca="false">IF(($F15&lt;&gt;"")*($G15&lt;&gt;"")*(HM15&lt;&gt;"")*(HN15&lt;&gt;""),($F15&gt;$G15)*(HM15&gt;HN15)+($F15=$G15)*(HM15=HN15)+($F15&lt;$G15)*(HM15&lt;HN15),"")</f>
        <v/>
      </c>
      <c r="HQ15" s="281" t="str">
        <f aca="false">IF((HP15&lt;&gt;""),IF(OR($F15&lt;&gt;$G15,PrSettings!$M$4="●"),(($F15-$G15)=(HM15-HN15))*1,0),"")</f>
        <v/>
      </c>
      <c r="HR15" s="281" t="str">
        <f aca="false">IF((HP15&lt;&gt;""),($F15=HM15)*($G15=HN15),"")</f>
        <v/>
      </c>
      <c r="HS15" s="281" t="str">
        <f aca="false">IF(HP15&lt;&gt;"",IF(ABS($F15-$G15)&gt;=PrSettings!$M$7,(ABS($F15-$G15-HM15+HN15)&lt;=1)*1,IF(AND(HP15,$F15=$G15,$F15&gt;=PrSettings!$M$6),(ABS(HM15-$F15)&lt;=1)*1,IF(AND(HP15,$F15+$G15&gt;=PrSettings!$M$8),(ABS(HM15-$F15)+ABS(HN15-$G15)&lt;=1)*1,""))),"")</f>
        <v/>
      </c>
      <c r="HT15" s="289"/>
      <c r="HV15" s="279" t="n">
        <f aca="false">$B15</f>
        <v>19</v>
      </c>
      <c r="HW15" s="280" t="str">
        <f aca="false">$C15</f>
        <v>Switzerland</v>
      </c>
      <c r="HX15" s="281" t="n">
        <f aca="false">$D15</f>
        <v>65</v>
      </c>
      <c r="HY15" s="280" t="str">
        <f aca="false">$E15</f>
        <v>Bosnia/Herzeg.</v>
      </c>
      <c r="HZ15" s="284"/>
      <c r="IA15" s="284"/>
      <c r="IB15" s="288"/>
      <c r="IC15" s="281" t="str">
        <f aca="false">IF(($F15&lt;&gt;"")*($G15&lt;&gt;"")*(HZ15&lt;&gt;"")*(IA15&lt;&gt;""),($F15&gt;$G15)*(HZ15&gt;IA15)+($F15=$G15)*(HZ15=IA15)+($F15&lt;$G15)*(HZ15&lt;IA15),"")</f>
        <v/>
      </c>
      <c r="ID15" s="281" t="str">
        <f aca="false">IF((IC15&lt;&gt;""),IF(OR($F15&lt;&gt;$G15,PrSettings!$M$4="●"),(($F15-$G15)=(HZ15-IA15))*1,0),"")</f>
        <v/>
      </c>
      <c r="IE15" s="281" t="str">
        <f aca="false">IF((IC15&lt;&gt;""),($F15=HZ15)*($G15=IA15),"")</f>
        <v/>
      </c>
      <c r="IF15" s="281" t="str">
        <f aca="false">IF(IC15&lt;&gt;"",IF(ABS($F15-$G15)&gt;=PrSettings!$M$7,(ABS($F15-$G15-HZ15+IA15)&lt;=1)*1,IF(AND(IC15,$F15=$G15,$F15&gt;=PrSettings!$M$6),(ABS(HZ15-$F15)&lt;=1)*1,IF(AND(IC15,$F15+$G15&gt;=PrSettings!$M$8),(ABS(HZ15-$F15)+ABS(IA15-$G15)&lt;=1)*1,""))),"")</f>
        <v/>
      </c>
      <c r="IG15" s="289"/>
      <c r="II15" s="279" t="n">
        <f aca="false">$B15</f>
        <v>19</v>
      </c>
      <c r="IJ15" s="280" t="str">
        <f aca="false">$C15</f>
        <v>Switzerland</v>
      </c>
      <c r="IK15" s="281" t="n">
        <f aca="false">$D15</f>
        <v>65</v>
      </c>
      <c r="IL15" s="280" t="str">
        <f aca="false">$E15</f>
        <v>Bosnia/Herzeg.</v>
      </c>
      <c r="IM15" s="284"/>
      <c r="IN15" s="284"/>
      <c r="IO15" s="288"/>
      <c r="IP15" s="281" t="str">
        <f aca="false">IF(($F15&lt;&gt;"")*($G15&lt;&gt;"")*(IM15&lt;&gt;"")*(IN15&lt;&gt;""),($F15&gt;$G15)*(IM15&gt;IN15)+($F15=$G15)*(IM15=IN15)+($F15&lt;$G15)*(IM15&lt;IN15),"")</f>
        <v/>
      </c>
      <c r="IQ15" s="281" t="str">
        <f aca="false">IF((IP15&lt;&gt;""),IF(OR($F15&lt;&gt;$G15,PrSettings!$M$4="●"),(($F15-$G15)=(IM15-IN15))*1,0),"")</f>
        <v/>
      </c>
      <c r="IR15" s="281" t="str">
        <f aca="false">IF((IP15&lt;&gt;""),($F15=IM15)*($G15=IN15),"")</f>
        <v/>
      </c>
      <c r="IS15" s="281" t="str">
        <f aca="false">IF(IP15&lt;&gt;"",IF(ABS($F15-$G15)&gt;=PrSettings!$M$7,(ABS($F15-$G15-IM15+IN15)&lt;=1)*1,IF(AND(IP15,$F15=$G15,$F15&gt;=PrSettings!$M$6),(ABS(IM15-$F15)&lt;=1)*1,IF(AND(IP15,$F15+$G15&gt;=PrSettings!$M$8),(ABS(IM15-$F15)+ABS(IN15-$G15)&lt;=1)*1,""))),"")</f>
        <v/>
      </c>
      <c r="IT15" s="289"/>
      <c r="IV15" s="279" t="n">
        <f aca="false">$B15</f>
        <v>19</v>
      </c>
      <c r="IW15" s="280" t="str">
        <f aca="false">$C15</f>
        <v>Switzerland</v>
      </c>
      <c r="IX15" s="281" t="n">
        <f aca="false">$D15</f>
        <v>65</v>
      </c>
      <c r="IY15" s="280" t="str">
        <f aca="false">$E15</f>
        <v>Bosnia/Herzeg.</v>
      </c>
      <c r="IZ15" s="284"/>
      <c r="JA15" s="284"/>
      <c r="JB15" s="288"/>
      <c r="JC15" s="281" t="str">
        <f aca="false">IF(($F15&lt;&gt;"")*($G15&lt;&gt;"")*(IZ15&lt;&gt;"")*(JA15&lt;&gt;""),($F15&gt;$G15)*(IZ15&gt;JA15)+($F15=$G15)*(IZ15=JA15)+($F15&lt;$G15)*(IZ15&lt;JA15),"")</f>
        <v/>
      </c>
      <c r="JD15" s="281" t="str">
        <f aca="false">IF((JC15&lt;&gt;""),IF(OR($F15&lt;&gt;$G15,PrSettings!$M$4="●"),(($F15-$G15)=(IZ15-JA15))*1,0),"")</f>
        <v/>
      </c>
      <c r="JE15" s="281" t="str">
        <f aca="false">IF((JC15&lt;&gt;""),($F15=IZ15)*($G15=JA15),"")</f>
        <v/>
      </c>
      <c r="JF15" s="281" t="str">
        <f aca="false">IF(JC15&lt;&gt;"",IF(ABS($F15-$G15)&gt;=PrSettings!$M$7,(ABS($F15-$G15-IZ15+JA15)&lt;=1)*1,IF(AND(JC15,$F15=$G15,$F15&gt;=PrSettings!$M$6),(ABS(IZ15-$F15)&lt;=1)*1,IF(AND(JC15,$F15+$G15&gt;=PrSettings!$M$8),(ABS(IZ15-$F15)+ABS(JA15-$G15)&lt;=1)*1,""))),"")</f>
        <v/>
      </c>
      <c r="JG15" s="289"/>
      <c r="JI15" s="279" t="n">
        <f aca="false">$B15</f>
        <v>19</v>
      </c>
      <c r="JJ15" s="280" t="str">
        <f aca="false">$C15</f>
        <v>Switzerland</v>
      </c>
      <c r="JK15" s="281" t="n">
        <f aca="false">$D15</f>
        <v>65</v>
      </c>
      <c r="JL15" s="280" t="str">
        <f aca="false">$E15</f>
        <v>Bosnia/Herzeg.</v>
      </c>
      <c r="JM15" s="284"/>
      <c r="JN15" s="284"/>
      <c r="JO15" s="288"/>
      <c r="JP15" s="281" t="str">
        <f aca="false">IF(($F15&lt;&gt;"")*($G15&lt;&gt;"")*(JM15&lt;&gt;"")*(JN15&lt;&gt;""),($F15&gt;$G15)*(JM15&gt;JN15)+($F15=$G15)*(JM15=JN15)+($F15&lt;$G15)*(JM15&lt;JN15),"")</f>
        <v/>
      </c>
      <c r="JQ15" s="281" t="str">
        <f aca="false">IF((JP15&lt;&gt;""),IF(OR($F15&lt;&gt;$G15,PrSettings!$M$4="●"),(($F15-$G15)=(JM15-JN15))*1,0),"")</f>
        <v/>
      </c>
      <c r="JR15" s="281" t="str">
        <f aca="false">IF((JP15&lt;&gt;""),($F15=JM15)*($G15=JN15),"")</f>
        <v/>
      </c>
      <c r="JS15" s="281" t="str">
        <f aca="false">IF(JP15&lt;&gt;"",IF(ABS($F15-$G15)&gt;=PrSettings!$M$7,(ABS($F15-$G15-JM15+JN15)&lt;=1)*1,IF(AND(JP15,$F15=$G15,$F15&gt;=PrSettings!$M$6),(ABS(JM15-$F15)&lt;=1)*1,IF(AND(JP15,$F15+$G15&gt;=PrSettings!$M$8),(ABS(JM15-$F15)+ABS(JN15-$G15)&lt;=1)*1,""))),"")</f>
        <v/>
      </c>
      <c r="JT15" s="289"/>
      <c r="JV15" s="279" t="n">
        <f aca="false">$B15</f>
        <v>19</v>
      </c>
      <c r="JW15" s="280" t="str">
        <f aca="false">$C15</f>
        <v>Switzerland</v>
      </c>
      <c r="JX15" s="281" t="n">
        <f aca="false">$D15</f>
        <v>65</v>
      </c>
      <c r="JY15" s="280" t="str">
        <f aca="false">$E15</f>
        <v>Bosnia/Herzeg.</v>
      </c>
      <c r="JZ15" s="284"/>
      <c r="KA15" s="284"/>
      <c r="KB15" s="288"/>
      <c r="KC15" s="281" t="str">
        <f aca="false">IF(($F15&lt;&gt;"")*($G15&lt;&gt;"")*(JZ15&lt;&gt;"")*(KA15&lt;&gt;""),($F15&gt;$G15)*(JZ15&gt;KA15)+($F15=$G15)*(JZ15=KA15)+($F15&lt;$G15)*(JZ15&lt;KA15),"")</f>
        <v/>
      </c>
      <c r="KD15" s="281" t="str">
        <f aca="false">IF((KC15&lt;&gt;""),IF(OR($F15&lt;&gt;$G15,PrSettings!$M$4="●"),(($F15-$G15)=(JZ15-KA15))*1,0),"")</f>
        <v/>
      </c>
      <c r="KE15" s="281" t="str">
        <f aca="false">IF((KC15&lt;&gt;""),($F15=JZ15)*($G15=KA15),"")</f>
        <v/>
      </c>
      <c r="KF15" s="281" t="str">
        <f aca="false">IF(KC15&lt;&gt;"",IF(ABS($F15-$G15)&gt;=PrSettings!$M$7,(ABS($F15-$G15-JZ15+KA15)&lt;=1)*1,IF(AND(KC15,$F15=$G15,$F15&gt;=PrSettings!$M$6),(ABS(JZ15-$F15)&lt;=1)*1,IF(AND(KC15,$F15+$G15&gt;=PrSettings!$M$8),(ABS(JZ15-$F15)+ABS(KA15-$G15)&lt;=1)*1,""))),"")</f>
        <v/>
      </c>
      <c r="KG15" s="289"/>
      <c r="KI15" s="279" t="n">
        <f aca="false">$B15</f>
        <v>19</v>
      </c>
      <c r="KJ15" s="280" t="str">
        <f aca="false">$C15</f>
        <v>Switzerland</v>
      </c>
      <c r="KK15" s="281" t="n">
        <f aca="false">$D15</f>
        <v>65</v>
      </c>
      <c r="KL15" s="280" t="str">
        <f aca="false">$E15</f>
        <v>Bosnia/Herzeg.</v>
      </c>
      <c r="KM15" s="284"/>
      <c r="KN15" s="284"/>
      <c r="KO15" s="288"/>
      <c r="KP15" s="281" t="str">
        <f aca="false">IF(($F15&lt;&gt;"")*($G15&lt;&gt;"")*(KM15&lt;&gt;"")*(KN15&lt;&gt;""),($F15&gt;$G15)*(KM15&gt;KN15)+($F15=$G15)*(KM15=KN15)+($F15&lt;$G15)*(KM15&lt;KN15),"")</f>
        <v/>
      </c>
      <c r="KQ15" s="281" t="str">
        <f aca="false">IF((KP15&lt;&gt;""),IF(OR($F15&lt;&gt;$G15,PrSettings!$M$4="●"),(($F15-$G15)=(KM15-KN15))*1,0),"")</f>
        <v/>
      </c>
      <c r="KR15" s="281" t="str">
        <f aca="false">IF((KP15&lt;&gt;""),($F15=KM15)*($G15=KN15),"")</f>
        <v/>
      </c>
      <c r="KS15" s="281" t="str">
        <f aca="false">IF(KP15&lt;&gt;"",IF(ABS($F15-$G15)&gt;=PrSettings!$M$7,(ABS($F15-$G15-KM15+KN15)&lt;=1)*1,IF(AND(KP15,$F15=$G15,$F15&gt;=PrSettings!$M$6),(ABS(KM15-$F15)&lt;=1)*1,IF(AND(KP15,$F15+$G15&gt;=PrSettings!$M$8),(ABS(KM15-$F15)+ABS(KN15-$G15)&lt;=1)*1,""))),"")</f>
        <v/>
      </c>
      <c r="KT15" s="289"/>
      <c r="KV15" s="279" t="n">
        <f aca="false">$B15</f>
        <v>19</v>
      </c>
      <c r="KW15" s="280" t="str">
        <f aca="false">$C15</f>
        <v>Switzerland</v>
      </c>
      <c r="KX15" s="281" t="n">
        <f aca="false">$D15</f>
        <v>65</v>
      </c>
      <c r="KY15" s="280" t="str">
        <f aca="false">$E15</f>
        <v>Bosnia/Herzeg.</v>
      </c>
      <c r="KZ15" s="284"/>
      <c r="LA15" s="284"/>
      <c r="LB15" s="288"/>
      <c r="LC15" s="281" t="str">
        <f aca="false">IF(($F15&lt;&gt;"")*($G15&lt;&gt;"")*(KZ15&lt;&gt;"")*(LA15&lt;&gt;""),($F15&gt;$G15)*(KZ15&gt;LA15)+($F15=$G15)*(KZ15=LA15)+($F15&lt;$G15)*(KZ15&lt;LA15),"")</f>
        <v/>
      </c>
      <c r="LD15" s="281" t="str">
        <f aca="false">IF((LC15&lt;&gt;""),IF(OR($F15&lt;&gt;$G15,PrSettings!$M$4="●"),(($F15-$G15)=(KZ15-LA15))*1,0),"")</f>
        <v/>
      </c>
      <c r="LE15" s="281" t="str">
        <f aca="false">IF((LC15&lt;&gt;""),($F15=KZ15)*($G15=LA15),"")</f>
        <v/>
      </c>
      <c r="LF15" s="281" t="str">
        <f aca="false">IF(LC15&lt;&gt;"",IF(ABS($F15-$G15)&gt;=PrSettings!$M$7,(ABS($F15-$G15-KZ15+LA15)&lt;=1)*1,IF(AND(LC15,$F15=$G15,$F15&gt;=PrSettings!$M$6),(ABS(KZ15-$F15)&lt;=1)*1,IF(AND(LC15,$F15+$G15&gt;=PrSettings!$M$8),(ABS(KZ15-$F15)+ABS(LA15-$G15)&lt;=1)*1,""))),"")</f>
        <v/>
      </c>
      <c r="LG15" s="289"/>
      <c r="LI15" s="279" t="n">
        <f aca="false">$B15</f>
        <v>19</v>
      </c>
      <c r="LJ15" s="280" t="str">
        <f aca="false">$C15</f>
        <v>Switzerland</v>
      </c>
      <c r="LK15" s="281" t="n">
        <f aca="false">$D15</f>
        <v>65</v>
      </c>
      <c r="LL15" s="280" t="str">
        <f aca="false">$E15</f>
        <v>Bosnia/Herzeg.</v>
      </c>
      <c r="LM15" s="284"/>
      <c r="LN15" s="284"/>
      <c r="LO15" s="288"/>
      <c r="LP15" s="281" t="str">
        <f aca="false">IF(($F15&lt;&gt;"")*($G15&lt;&gt;"")*(LM15&lt;&gt;"")*(LN15&lt;&gt;""),($F15&gt;$G15)*(LM15&gt;LN15)+($F15=$G15)*(LM15=LN15)+($F15&lt;$G15)*(LM15&lt;LN15),"")</f>
        <v/>
      </c>
      <c r="LQ15" s="281" t="str">
        <f aca="false">IF((LP15&lt;&gt;""),IF(OR($F15&lt;&gt;$G15,PrSettings!$M$4="●"),(($F15-$G15)=(LM15-LN15))*1,0),"")</f>
        <v/>
      </c>
      <c r="LR15" s="281" t="str">
        <f aca="false">IF((LP15&lt;&gt;""),($F15=LM15)*($G15=LN15),"")</f>
        <v/>
      </c>
      <c r="LS15" s="281" t="str">
        <f aca="false">IF(LP15&lt;&gt;"",IF(ABS($F15-$G15)&gt;=PrSettings!$M$7,(ABS($F15-$G15-LM15+LN15)&lt;=1)*1,IF(AND(LP15,$F15=$G15,$F15&gt;=PrSettings!$M$6),(ABS(LM15-$F15)&lt;=1)*1,IF(AND(LP15,$F15+$G15&gt;=PrSettings!$M$8),(ABS(LM15-$F15)+ABS(LN15-$G15)&lt;=1)*1,""))),"")</f>
        <v/>
      </c>
      <c r="LT15" s="289"/>
      <c r="LV15" s="279" t="n">
        <f aca="false">$B15</f>
        <v>19</v>
      </c>
      <c r="LW15" s="280" t="str">
        <f aca="false">$C15</f>
        <v>Switzerland</v>
      </c>
      <c r="LX15" s="281" t="n">
        <f aca="false">$D15</f>
        <v>65</v>
      </c>
      <c r="LY15" s="280" t="str">
        <f aca="false">$E15</f>
        <v>Bosnia/Herzeg.</v>
      </c>
      <c r="LZ15" s="284"/>
      <c r="MA15" s="284"/>
      <c r="MB15" s="288"/>
      <c r="MC15" s="281" t="str">
        <f aca="false">IF(($F15&lt;&gt;"")*($G15&lt;&gt;"")*(LZ15&lt;&gt;"")*(MA15&lt;&gt;""),($F15&gt;$G15)*(LZ15&gt;MA15)+($F15=$G15)*(LZ15=MA15)+($F15&lt;$G15)*(LZ15&lt;MA15),"")</f>
        <v/>
      </c>
      <c r="MD15" s="281" t="str">
        <f aca="false">IF((MC15&lt;&gt;""),IF(OR($F15&lt;&gt;$G15,PrSettings!$M$4="●"),(($F15-$G15)=(LZ15-MA15))*1,0),"")</f>
        <v/>
      </c>
      <c r="ME15" s="281" t="str">
        <f aca="false">IF((MC15&lt;&gt;""),($F15=LZ15)*($G15=MA15),"")</f>
        <v/>
      </c>
      <c r="MF15" s="281" t="str">
        <f aca="false">IF(MC15&lt;&gt;"",IF(ABS($F15-$G15)&gt;=PrSettings!$M$7,(ABS($F15-$G15-LZ15+MA15)&lt;=1)*1,IF(AND(MC15,$F15=$G15,$F15&gt;=PrSettings!$M$6),(ABS(LZ15-$F15)&lt;=1)*1,IF(AND(MC15,$F15+$G15&gt;=PrSettings!$M$8),(ABS(LZ15-$F15)+ABS(MA15-$G15)&lt;=1)*1,""))),"")</f>
        <v/>
      </c>
      <c r="MG15" s="289"/>
    </row>
    <row r="16" customFormat="false" ht="15.75" hidden="false" customHeight="false" outlineLevel="0" collapsed="false">
      <c r="B16" s="279" t="n">
        <f aca="false">INDEX(Groups!$C$7:$C$65,MATCH(C16,Groups!$D$7:$D$65,0))</f>
        <v>30</v>
      </c>
      <c r="C16" s="280" t="str">
        <f aca="false">CalcB!$P$25</f>
        <v>Canada</v>
      </c>
      <c r="D16" s="281" t="n">
        <f aca="false">INDEX(Groups!$C$7:$C$65,MATCH(E16,Groups!$D$7:$D$65,0))</f>
        <v>55</v>
      </c>
      <c r="E16" s="280" t="str">
        <f aca="false">CalcB!$Q$25</f>
        <v>Qatar</v>
      </c>
      <c r="F16" s="282" t="n">
        <f aca="false">CalcB!$R$25</f>
        <v>2</v>
      </c>
      <c r="G16" s="283" t="n">
        <f aca="false">CalcB!$S$25</f>
        <v>0</v>
      </c>
      <c r="I16" s="279" t="n">
        <f aca="false">$B16</f>
        <v>30</v>
      </c>
      <c r="J16" s="280" t="str">
        <f aca="false">$C16</f>
        <v>Canada</v>
      </c>
      <c r="K16" s="281" t="n">
        <f aca="false">$D16</f>
        <v>55</v>
      </c>
      <c r="L16" s="280" t="str">
        <f aca="false">$E16</f>
        <v>Qatar</v>
      </c>
      <c r="M16" s="284"/>
      <c r="N16" s="284"/>
      <c r="O16" s="288"/>
      <c r="P16" s="281" t="str">
        <f aca="false">IF(($F16&lt;&gt;"")*($G16&lt;&gt;"")*(M16&lt;&gt;"")*(N16&lt;&gt;""),($F16&gt;$G16)*(M16&gt;N16)+($F16=$G16)*(M16=N16)+($F16&lt;$G16)*(M16&lt;N16),"")</f>
        <v/>
      </c>
      <c r="Q16" s="281" t="str">
        <f aca="false">IF((P16&lt;&gt;""),IF(OR($F16&lt;&gt;$G16,PrSettings!$M$4="●"),(($F16-$G16)=(M16-N16))*1,0),"")</f>
        <v/>
      </c>
      <c r="R16" s="281" t="str">
        <f aca="false">IF((P16&lt;&gt;""),($F16=M16)*($G16=N16),"")</f>
        <v/>
      </c>
      <c r="S16" s="281" t="str">
        <f aca="false">IF(P16&lt;&gt;"",IF(ABS($F16-$G16)&gt;=PrSettings!$M$7,(ABS($F16-$G16-M16+N16)&lt;=1)*1,IF(AND(P16,$F16=$G16,$F16&gt;=PrSettings!$M$6),(ABS(M16-$F16)&lt;=1)*1,IF(AND(P16,$F16+$G16&gt;=PrSettings!$M$8),(ABS(M16-$F16)+ABS(N16-$G16)&lt;=1)*1,""))),"")</f>
        <v/>
      </c>
      <c r="T16" s="289"/>
      <c r="V16" s="279" t="n">
        <f aca="false">$B16</f>
        <v>30</v>
      </c>
      <c r="W16" s="280" t="str">
        <f aca="false">$C16</f>
        <v>Canada</v>
      </c>
      <c r="X16" s="281" t="n">
        <f aca="false">$D16</f>
        <v>55</v>
      </c>
      <c r="Y16" s="280" t="str">
        <f aca="false">$E16</f>
        <v>Qatar</v>
      </c>
      <c r="Z16" s="284"/>
      <c r="AA16" s="284"/>
      <c r="AB16" s="288"/>
      <c r="AC16" s="281" t="str">
        <f aca="false">IF(($F16&lt;&gt;"")*($G16&lt;&gt;"")*(Z16&lt;&gt;"")*(AA16&lt;&gt;""),($F16&gt;$G16)*(Z16&gt;AA16)+($F16=$G16)*(Z16=AA16)+($F16&lt;$G16)*(Z16&lt;AA16),"")</f>
        <v/>
      </c>
      <c r="AD16" s="281" t="str">
        <f aca="false">IF((AC16&lt;&gt;""),IF(OR($F16&lt;&gt;$G16,PrSettings!$M$4="●"),(($F16-$G16)=(Z16-AA16))*1,0),"")</f>
        <v/>
      </c>
      <c r="AE16" s="281" t="str">
        <f aca="false">IF((AC16&lt;&gt;""),($F16=Z16)*($G16=AA16),"")</f>
        <v/>
      </c>
      <c r="AF16" s="281" t="str">
        <f aca="false">IF(AC16&lt;&gt;"",IF(ABS($F16-$G16)&gt;=PrSettings!$M$7,(ABS($F16-$G16-Z16+AA16)&lt;=1)*1,IF(AND(AC16,$F16=$G16,$F16&gt;=PrSettings!$M$6),(ABS(Z16-$F16)&lt;=1)*1,IF(AND(AC16,$F16+$G16&gt;=PrSettings!$M$8),(ABS(Z16-$F16)+ABS(AA16-$G16)&lt;=1)*1,""))),"")</f>
        <v/>
      </c>
      <c r="AG16" s="289"/>
      <c r="AI16" s="279" t="n">
        <f aca="false">$B16</f>
        <v>30</v>
      </c>
      <c r="AJ16" s="280" t="str">
        <f aca="false">$C16</f>
        <v>Canada</v>
      </c>
      <c r="AK16" s="281" t="n">
        <f aca="false">$D16</f>
        <v>55</v>
      </c>
      <c r="AL16" s="280" t="str">
        <f aca="false">$E16</f>
        <v>Qatar</v>
      </c>
      <c r="AM16" s="284"/>
      <c r="AN16" s="284"/>
      <c r="AO16" s="288"/>
      <c r="AP16" s="281" t="str">
        <f aca="false">IF(($F16&lt;&gt;"")*($G16&lt;&gt;"")*(AM16&lt;&gt;"")*(AN16&lt;&gt;""),($F16&gt;$G16)*(AM16&gt;AN16)+($F16=$G16)*(AM16=AN16)+($F16&lt;$G16)*(AM16&lt;AN16),"")</f>
        <v/>
      </c>
      <c r="AQ16" s="281" t="str">
        <f aca="false">IF((AP16&lt;&gt;""),IF(OR($F16&lt;&gt;$G16,PrSettings!$M$4="●"),(($F16-$G16)=(AM16-AN16))*1,0),"")</f>
        <v/>
      </c>
      <c r="AR16" s="281" t="str">
        <f aca="false">IF((AP16&lt;&gt;""),($F16=AM16)*($G16=AN16),"")</f>
        <v/>
      </c>
      <c r="AS16" s="281" t="str">
        <f aca="false">IF(AP16&lt;&gt;"",IF(ABS($F16-$G16)&gt;=PrSettings!$M$7,(ABS($F16-$G16-AM16+AN16)&lt;=1)*1,IF(AND(AP16,$F16=$G16,$F16&gt;=PrSettings!$M$6),(ABS(AM16-$F16)&lt;=1)*1,IF(AND(AP16,$F16+$G16&gt;=PrSettings!$M$8),(ABS(AM16-$F16)+ABS(AN16-$G16)&lt;=1)*1,""))),"")</f>
        <v/>
      </c>
      <c r="AT16" s="289"/>
      <c r="AV16" s="279" t="n">
        <f aca="false">$B16</f>
        <v>30</v>
      </c>
      <c r="AW16" s="280" t="str">
        <f aca="false">$C16</f>
        <v>Canada</v>
      </c>
      <c r="AX16" s="281" t="n">
        <f aca="false">$D16</f>
        <v>55</v>
      </c>
      <c r="AY16" s="280" t="str">
        <f aca="false">$E16</f>
        <v>Qatar</v>
      </c>
      <c r="AZ16" s="284"/>
      <c r="BA16" s="284"/>
      <c r="BB16" s="288"/>
      <c r="BC16" s="281" t="str">
        <f aca="false">IF(($F16&lt;&gt;"")*($G16&lt;&gt;"")*(AZ16&lt;&gt;"")*(BA16&lt;&gt;""),($F16&gt;$G16)*(AZ16&gt;BA16)+($F16=$G16)*(AZ16=BA16)+($F16&lt;$G16)*(AZ16&lt;BA16),"")</f>
        <v/>
      </c>
      <c r="BD16" s="281" t="str">
        <f aca="false">IF((BC16&lt;&gt;""),IF(OR($F16&lt;&gt;$G16,PrSettings!$M$4="●"),(($F16-$G16)=(AZ16-BA16))*1,0),"")</f>
        <v/>
      </c>
      <c r="BE16" s="281" t="str">
        <f aca="false">IF((BC16&lt;&gt;""),($F16=AZ16)*($G16=BA16),"")</f>
        <v/>
      </c>
      <c r="BF16" s="281" t="str">
        <f aca="false">IF(BC16&lt;&gt;"",IF(ABS($F16-$G16)&gt;=PrSettings!$M$7,(ABS($F16-$G16-AZ16+BA16)&lt;=1)*1,IF(AND(BC16,$F16=$G16,$F16&gt;=PrSettings!$M$6),(ABS(AZ16-$F16)&lt;=1)*1,IF(AND(BC16,$F16+$G16&gt;=PrSettings!$M$8),(ABS(AZ16-$F16)+ABS(BA16-$G16)&lt;=1)*1,""))),"")</f>
        <v/>
      </c>
      <c r="BG16" s="289"/>
      <c r="BI16" s="279" t="n">
        <f aca="false">$B16</f>
        <v>30</v>
      </c>
      <c r="BJ16" s="280" t="str">
        <f aca="false">$C16</f>
        <v>Canada</v>
      </c>
      <c r="BK16" s="281" t="n">
        <f aca="false">$D16</f>
        <v>55</v>
      </c>
      <c r="BL16" s="280" t="str">
        <f aca="false">$E16</f>
        <v>Qatar</v>
      </c>
      <c r="BM16" s="284"/>
      <c r="BN16" s="284"/>
      <c r="BO16" s="288"/>
      <c r="BP16" s="281" t="str">
        <f aca="false">IF(($F16&lt;&gt;"")*($G16&lt;&gt;"")*(BM16&lt;&gt;"")*(BN16&lt;&gt;""),($F16&gt;$G16)*(BM16&gt;BN16)+($F16=$G16)*(BM16=BN16)+($F16&lt;$G16)*(BM16&lt;BN16),"")</f>
        <v/>
      </c>
      <c r="BQ16" s="281" t="str">
        <f aca="false">IF((BP16&lt;&gt;""),IF(OR($F16&lt;&gt;$G16,PrSettings!$M$4="●"),(($F16-$G16)=(BM16-BN16))*1,0),"")</f>
        <v/>
      </c>
      <c r="BR16" s="281" t="str">
        <f aca="false">IF((BP16&lt;&gt;""),($F16=BM16)*($G16=BN16),"")</f>
        <v/>
      </c>
      <c r="BS16" s="281" t="str">
        <f aca="false">IF(BP16&lt;&gt;"",IF(ABS($F16-$G16)&gt;=PrSettings!$M$7,(ABS($F16-$G16-BM16+BN16)&lt;=1)*1,IF(AND(BP16,$F16=$G16,$F16&gt;=PrSettings!$M$6),(ABS(BM16-$F16)&lt;=1)*1,IF(AND(BP16,$F16+$G16&gt;=PrSettings!$M$8),(ABS(BM16-$F16)+ABS(BN16-$G16)&lt;=1)*1,""))),"")</f>
        <v/>
      </c>
      <c r="BT16" s="289"/>
      <c r="BV16" s="279" t="n">
        <f aca="false">$B16</f>
        <v>30</v>
      </c>
      <c r="BW16" s="280" t="str">
        <f aca="false">$C16</f>
        <v>Canada</v>
      </c>
      <c r="BX16" s="281" t="n">
        <f aca="false">$D16</f>
        <v>55</v>
      </c>
      <c r="BY16" s="280" t="str">
        <f aca="false">$E16</f>
        <v>Qatar</v>
      </c>
      <c r="BZ16" s="284"/>
      <c r="CA16" s="284"/>
      <c r="CB16" s="288"/>
      <c r="CC16" s="281" t="str">
        <f aca="false">IF(($F16&lt;&gt;"")*($G16&lt;&gt;"")*(BZ16&lt;&gt;"")*(CA16&lt;&gt;""),($F16&gt;$G16)*(BZ16&gt;CA16)+($F16=$G16)*(BZ16=CA16)+($F16&lt;$G16)*(BZ16&lt;CA16),"")</f>
        <v/>
      </c>
      <c r="CD16" s="281" t="str">
        <f aca="false">IF((CC16&lt;&gt;""),IF(OR($F16&lt;&gt;$G16,PrSettings!$M$4="●"),(($F16-$G16)=(BZ16-CA16))*1,0),"")</f>
        <v/>
      </c>
      <c r="CE16" s="281" t="str">
        <f aca="false">IF((CC16&lt;&gt;""),($F16=BZ16)*($G16=CA16),"")</f>
        <v/>
      </c>
      <c r="CF16" s="281" t="str">
        <f aca="false">IF(CC16&lt;&gt;"",IF(ABS($F16-$G16)&gt;=PrSettings!$M$7,(ABS($F16-$G16-BZ16+CA16)&lt;=1)*1,IF(AND(CC16,$F16=$G16,$F16&gt;=PrSettings!$M$6),(ABS(BZ16-$F16)&lt;=1)*1,IF(AND(CC16,$F16+$G16&gt;=PrSettings!$M$8),(ABS(BZ16-$F16)+ABS(CA16-$G16)&lt;=1)*1,""))),"")</f>
        <v/>
      </c>
      <c r="CG16" s="289"/>
      <c r="CI16" s="279" t="n">
        <f aca="false">$B16</f>
        <v>30</v>
      </c>
      <c r="CJ16" s="280" t="str">
        <f aca="false">$C16</f>
        <v>Canada</v>
      </c>
      <c r="CK16" s="281" t="n">
        <f aca="false">$D16</f>
        <v>55</v>
      </c>
      <c r="CL16" s="280" t="str">
        <f aca="false">$E16</f>
        <v>Qatar</v>
      </c>
      <c r="CM16" s="284"/>
      <c r="CN16" s="284"/>
      <c r="CO16" s="288"/>
      <c r="CP16" s="281" t="str">
        <f aca="false">IF(($F16&lt;&gt;"")*($G16&lt;&gt;"")*(CM16&lt;&gt;"")*(CN16&lt;&gt;""),($F16&gt;$G16)*(CM16&gt;CN16)+($F16=$G16)*(CM16=CN16)+($F16&lt;$G16)*(CM16&lt;CN16),"")</f>
        <v/>
      </c>
      <c r="CQ16" s="281" t="str">
        <f aca="false">IF((CP16&lt;&gt;""),IF(OR($F16&lt;&gt;$G16,PrSettings!$M$4="●"),(($F16-$G16)=(CM16-CN16))*1,0),"")</f>
        <v/>
      </c>
      <c r="CR16" s="281" t="str">
        <f aca="false">IF((CP16&lt;&gt;""),($F16=CM16)*($G16=CN16),"")</f>
        <v/>
      </c>
      <c r="CS16" s="281" t="str">
        <f aca="false">IF(CP16&lt;&gt;"",IF(ABS($F16-$G16)&gt;=PrSettings!$M$7,(ABS($F16-$G16-CM16+CN16)&lt;=1)*1,IF(AND(CP16,$F16=$G16,$F16&gt;=PrSettings!$M$6),(ABS(CM16-$F16)&lt;=1)*1,IF(AND(CP16,$F16+$G16&gt;=PrSettings!$M$8),(ABS(CM16-$F16)+ABS(CN16-$G16)&lt;=1)*1,""))),"")</f>
        <v/>
      </c>
      <c r="CT16" s="289"/>
      <c r="CV16" s="279" t="n">
        <f aca="false">$B16</f>
        <v>30</v>
      </c>
      <c r="CW16" s="280" t="str">
        <f aca="false">$C16</f>
        <v>Canada</v>
      </c>
      <c r="CX16" s="281" t="n">
        <f aca="false">$D16</f>
        <v>55</v>
      </c>
      <c r="CY16" s="280" t="str">
        <f aca="false">$E16</f>
        <v>Qatar</v>
      </c>
      <c r="CZ16" s="284"/>
      <c r="DA16" s="284"/>
      <c r="DB16" s="288"/>
      <c r="DC16" s="281" t="str">
        <f aca="false">IF(($F16&lt;&gt;"")*($G16&lt;&gt;"")*(CZ16&lt;&gt;"")*(DA16&lt;&gt;""),($F16&gt;$G16)*(CZ16&gt;DA16)+($F16=$G16)*(CZ16=DA16)+($F16&lt;$G16)*(CZ16&lt;DA16),"")</f>
        <v/>
      </c>
      <c r="DD16" s="281" t="str">
        <f aca="false">IF((DC16&lt;&gt;""),IF(OR($F16&lt;&gt;$G16,PrSettings!$M$4="●"),(($F16-$G16)=(CZ16-DA16))*1,0),"")</f>
        <v/>
      </c>
      <c r="DE16" s="281" t="str">
        <f aca="false">IF((DC16&lt;&gt;""),($F16=CZ16)*($G16=DA16),"")</f>
        <v/>
      </c>
      <c r="DF16" s="281" t="str">
        <f aca="false">IF(DC16&lt;&gt;"",IF(ABS($F16-$G16)&gt;=PrSettings!$M$7,(ABS($F16-$G16-CZ16+DA16)&lt;=1)*1,IF(AND(DC16,$F16=$G16,$F16&gt;=PrSettings!$M$6),(ABS(CZ16-$F16)&lt;=1)*1,IF(AND(DC16,$F16+$G16&gt;=PrSettings!$M$8),(ABS(CZ16-$F16)+ABS(DA16-$G16)&lt;=1)*1,""))),"")</f>
        <v/>
      </c>
      <c r="DG16" s="289"/>
      <c r="DI16" s="279" t="n">
        <f aca="false">$B16</f>
        <v>30</v>
      </c>
      <c r="DJ16" s="280" t="str">
        <f aca="false">$C16</f>
        <v>Canada</v>
      </c>
      <c r="DK16" s="281" t="n">
        <f aca="false">$D16</f>
        <v>55</v>
      </c>
      <c r="DL16" s="280" t="str">
        <f aca="false">$E16</f>
        <v>Qatar</v>
      </c>
      <c r="DM16" s="284"/>
      <c r="DN16" s="284"/>
      <c r="DO16" s="288"/>
      <c r="DP16" s="281" t="str">
        <f aca="false">IF(($F16&lt;&gt;"")*($G16&lt;&gt;"")*(DM16&lt;&gt;"")*(DN16&lt;&gt;""),($F16&gt;$G16)*(DM16&gt;DN16)+($F16=$G16)*(DM16=DN16)+($F16&lt;$G16)*(DM16&lt;DN16),"")</f>
        <v/>
      </c>
      <c r="DQ16" s="281" t="str">
        <f aca="false">IF((DP16&lt;&gt;""),IF(OR($F16&lt;&gt;$G16,PrSettings!$M$4="●"),(($F16-$G16)=(DM16-DN16))*1,0),"")</f>
        <v/>
      </c>
      <c r="DR16" s="281" t="str">
        <f aca="false">IF((DP16&lt;&gt;""),($F16=DM16)*($G16=DN16),"")</f>
        <v/>
      </c>
      <c r="DS16" s="281" t="str">
        <f aca="false">IF(DP16&lt;&gt;"",IF(ABS($F16-$G16)&gt;=PrSettings!$M$7,(ABS($F16-$G16-DM16+DN16)&lt;=1)*1,IF(AND(DP16,$F16=$G16,$F16&gt;=PrSettings!$M$6),(ABS(DM16-$F16)&lt;=1)*1,IF(AND(DP16,$F16+$G16&gt;=PrSettings!$M$8),(ABS(DM16-$F16)+ABS(DN16-$G16)&lt;=1)*1,""))),"")</f>
        <v/>
      </c>
      <c r="DT16" s="289"/>
      <c r="DV16" s="279" t="n">
        <f aca="false">$B16</f>
        <v>30</v>
      </c>
      <c r="DW16" s="280" t="str">
        <f aca="false">$C16</f>
        <v>Canada</v>
      </c>
      <c r="DX16" s="281" t="n">
        <f aca="false">$D16</f>
        <v>55</v>
      </c>
      <c r="DY16" s="280" t="str">
        <f aca="false">$E16</f>
        <v>Qatar</v>
      </c>
      <c r="DZ16" s="284"/>
      <c r="EA16" s="284"/>
      <c r="EB16" s="288"/>
      <c r="EC16" s="281" t="str">
        <f aca="false">IF(($F16&lt;&gt;"")*($G16&lt;&gt;"")*(DZ16&lt;&gt;"")*(EA16&lt;&gt;""),($F16&gt;$G16)*(DZ16&gt;EA16)+($F16=$G16)*(DZ16=EA16)+($F16&lt;$G16)*(DZ16&lt;EA16),"")</f>
        <v/>
      </c>
      <c r="ED16" s="281" t="str">
        <f aca="false">IF((EC16&lt;&gt;""),IF(OR($F16&lt;&gt;$G16,PrSettings!$M$4="●"),(($F16-$G16)=(DZ16-EA16))*1,0),"")</f>
        <v/>
      </c>
      <c r="EE16" s="281" t="str">
        <f aca="false">IF((EC16&lt;&gt;""),($F16=DZ16)*($G16=EA16),"")</f>
        <v/>
      </c>
      <c r="EF16" s="281" t="str">
        <f aca="false">IF(EC16&lt;&gt;"",IF(ABS($F16-$G16)&gt;=PrSettings!$M$7,(ABS($F16-$G16-DZ16+EA16)&lt;=1)*1,IF(AND(EC16,$F16=$G16,$F16&gt;=PrSettings!$M$6),(ABS(DZ16-$F16)&lt;=1)*1,IF(AND(EC16,$F16+$G16&gt;=PrSettings!$M$8),(ABS(DZ16-$F16)+ABS(EA16-$G16)&lt;=1)*1,""))),"")</f>
        <v/>
      </c>
      <c r="EG16" s="289"/>
      <c r="EI16" s="279" t="n">
        <f aca="false">$B16</f>
        <v>30</v>
      </c>
      <c r="EJ16" s="280" t="str">
        <f aca="false">$C16</f>
        <v>Canada</v>
      </c>
      <c r="EK16" s="281" t="n">
        <f aca="false">$D16</f>
        <v>55</v>
      </c>
      <c r="EL16" s="280" t="str">
        <f aca="false">$E16</f>
        <v>Qatar</v>
      </c>
      <c r="EM16" s="284"/>
      <c r="EN16" s="284"/>
      <c r="EO16" s="288"/>
      <c r="EP16" s="281" t="str">
        <f aca="false">IF(($F16&lt;&gt;"")*($G16&lt;&gt;"")*(EM16&lt;&gt;"")*(EN16&lt;&gt;""),($F16&gt;$G16)*(EM16&gt;EN16)+($F16=$G16)*(EM16=EN16)+($F16&lt;$G16)*(EM16&lt;EN16),"")</f>
        <v/>
      </c>
      <c r="EQ16" s="281" t="str">
        <f aca="false">IF((EP16&lt;&gt;""),IF(OR($F16&lt;&gt;$G16,PrSettings!$M$4="●"),(($F16-$G16)=(EM16-EN16))*1,0),"")</f>
        <v/>
      </c>
      <c r="ER16" s="281" t="str">
        <f aca="false">IF((EP16&lt;&gt;""),($F16=EM16)*($G16=EN16),"")</f>
        <v/>
      </c>
      <c r="ES16" s="281" t="str">
        <f aca="false">IF(EP16&lt;&gt;"",IF(ABS($F16-$G16)&gt;=PrSettings!$M$7,(ABS($F16-$G16-EM16+EN16)&lt;=1)*1,IF(AND(EP16,$F16=$G16,$F16&gt;=PrSettings!$M$6),(ABS(EM16-$F16)&lt;=1)*1,IF(AND(EP16,$F16+$G16&gt;=PrSettings!$M$8),(ABS(EM16-$F16)+ABS(EN16-$G16)&lt;=1)*1,""))),"")</f>
        <v/>
      </c>
      <c r="ET16" s="289"/>
      <c r="EV16" s="279" t="n">
        <f aca="false">$B16</f>
        <v>30</v>
      </c>
      <c r="EW16" s="280" t="str">
        <f aca="false">$C16</f>
        <v>Canada</v>
      </c>
      <c r="EX16" s="281" t="n">
        <f aca="false">$D16</f>
        <v>55</v>
      </c>
      <c r="EY16" s="280" t="str">
        <f aca="false">$E16</f>
        <v>Qatar</v>
      </c>
      <c r="EZ16" s="284"/>
      <c r="FA16" s="284"/>
      <c r="FB16" s="288"/>
      <c r="FC16" s="281" t="str">
        <f aca="false">IF(($F16&lt;&gt;"")*($G16&lt;&gt;"")*(EZ16&lt;&gt;"")*(FA16&lt;&gt;""),($F16&gt;$G16)*(EZ16&gt;FA16)+($F16=$G16)*(EZ16=FA16)+($F16&lt;$G16)*(EZ16&lt;FA16),"")</f>
        <v/>
      </c>
      <c r="FD16" s="281" t="str">
        <f aca="false">IF((FC16&lt;&gt;""),IF(OR($F16&lt;&gt;$G16,PrSettings!$M$4="●"),(($F16-$G16)=(EZ16-FA16))*1,0),"")</f>
        <v/>
      </c>
      <c r="FE16" s="281" t="str">
        <f aca="false">IF((FC16&lt;&gt;""),($F16=EZ16)*($G16=FA16),"")</f>
        <v/>
      </c>
      <c r="FF16" s="281" t="str">
        <f aca="false">IF(FC16&lt;&gt;"",IF(ABS($F16-$G16)&gt;=PrSettings!$M$7,(ABS($F16-$G16-EZ16+FA16)&lt;=1)*1,IF(AND(FC16,$F16=$G16,$F16&gt;=PrSettings!$M$6),(ABS(EZ16-$F16)&lt;=1)*1,IF(AND(FC16,$F16+$G16&gt;=PrSettings!$M$8),(ABS(EZ16-$F16)+ABS(FA16-$G16)&lt;=1)*1,""))),"")</f>
        <v/>
      </c>
      <c r="FG16" s="289"/>
      <c r="FI16" s="279" t="n">
        <f aca="false">$B16</f>
        <v>30</v>
      </c>
      <c r="FJ16" s="280" t="str">
        <f aca="false">$C16</f>
        <v>Canada</v>
      </c>
      <c r="FK16" s="281" t="n">
        <f aca="false">$D16</f>
        <v>55</v>
      </c>
      <c r="FL16" s="280" t="str">
        <f aca="false">$E16</f>
        <v>Qatar</v>
      </c>
      <c r="FM16" s="284"/>
      <c r="FN16" s="284"/>
      <c r="FO16" s="288"/>
      <c r="FP16" s="281" t="str">
        <f aca="false">IF(($F16&lt;&gt;"")*($G16&lt;&gt;"")*(FM16&lt;&gt;"")*(FN16&lt;&gt;""),($F16&gt;$G16)*(FM16&gt;FN16)+($F16=$G16)*(FM16=FN16)+($F16&lt;$G16)*(FM16&lt;FN16),"")</f>
        <v/>
      </c>
      <c r="FQ16" s="281" t="str">
        <f aca="false">IF((FP16&lt;&gt;""),IF(OR($F16&lt;&gt;$G16,PrSettings!$M$4="●"),(($F16-$G16)=(FM16-FN16))*1,0),"")</f>
        <v/>
      </c>
      <c r="FR16" s="281" t="str">
        <f aca="false">IF((FP16&lt;&gt;""),($F16=FM16)*($G16=FN16),"")</f>
        <v/>
      </c>
      <c r="FS16" s="281" t="str">
        <f aca="false">IF(FP16&lt;&gt;"",IF(ABS($F16-$G16)&gt;=PrSettings!$M$7,(ABS($F16-$G16-FM16+FN16)&lt;=1)*1,IF(AND(FP16,$F16=$G16,$F16&gt;=PrSettings!$M$6),(ABS(FM16-$F16)&lt;=1)*1,IF(AND(FP16,$F16+$G16&gt;=PrSettings!$M$8),(ABS(FM16-$F16)+ABS(FN16-$G16)&lt;=1)*1,""))),"")</f>
        <v/>
      </c>
      <c r="FT16" s="289"/>
      <c r="FV16" s="279" t="n">
        <f aca="false">$B16</f>
        <v>30</v>
      </c>
      <c r="FW16" s="280" t="str">
        <f aca="false">$C16</f>
        <v>Canada</v>
      </c>
      <c r="FX16" s="281" t="n">
        <f aca="false">$D16</f>
        <v>55</v>
      </c>
      <c r="FY16" s="280" t="str">
        <f aca="false">$E16</f>
        <v>Qatar</v>
      </c>
      <c r="FZ16" s="284"/>
      <c r="GA16" s="284"/>
      <c r="GB16" s="288"/>
      <c r="GC16" s="281" t="str">
        <f aca="false">IF(($F16&lt;&gt;"")*($G16&lt;&gt;"")*(FZ16&lt;&gt;"")*(GA16&lt;&gt;""),($F16&gt;$G16)*(FZ16&gt;GA16)+($F16=$G16)*(FZ16=GA16)+($F16&lt;$G16)*(FZ16&lt;GA16),"")</f>
        <v/>
      </c>
      <c r="GD16" s="281" t="str">
        <f aca="false">IF((GC16&lt;&gt;""),IF(OR($F16&lt;&gt;$G16,PrSettings!$M$4="●"),(($F16-$G16)=(FZ16-GA16))*1,0),"")</f>
        <v/>
      </c>
      <c r="GE16" s="281" t="str">
        <f aca="false">IF((GC16&lt;&gt;""),($F16=FZ16)*($G16=GA16),"")</f>
        <v/>
      </c>
      <c r="GF16" s="281" t="str">
        <f aca="false">IF(GC16&lt;&gt;"",IF(ABS($F16-$G16)&gt;=PrSettings!$M$7,(ABS($F16-$G16-FZ16+GA16)&lt;=1)*1,IF(AND(GC16,$F16=$G16,$F16&gt;=PrSettings!$M$6),(ABS(FZ16-$F16)&lt;=1)*1,IF(AND(GC16,$F16+$G16&gt;=PrSettings!$M$8),(ABS(FZ16-$F16)+ABS(GA16-$G16)&lt;=1)*1,""))),"")</f>
        <v/>
      </c>
      <c r="GG16" s="289"/>
      <c r="GI16" s="279" t="n">
        <f aca="false">$B16</f>
        <v>30</v>
      </c>
      <c r="GJ16" s="280" t="str">
        <f aca="false">$C16</f>
        <v>Canada</v>
      </c>
      <c r="GK16" s="281" t="n">
        <f aca="false">$D16</f>
        <v>55</v>
      </c>
      <c r="GL16" s="280" t="str">
        <f aca="false">$E16</f>
        <v>Qatar</v>
      </c>
      <c r="GM16" s="284"/>
      <c r="GN16" s="284"/>
      <c r="GO16" s="288"/>
      <c r="GP16" s="281" t="str">
        <f aca="false">IF(($F16&lt;&gt;"")*($G16&lt;&gt;"")*(GM16&lt;&gt;"")*(GN16&lt;&gt;""),($F16&gt;$G16)*(GM16&gt;GN16)+($F16=$G16)*(GM16=GN16)+($F16&lt;$G16)*(GM16&lt;GN16),"")</f>
        <v/>
      </c>
      <c r="GQ16" s="281" t="str">
        <f aca="false">IF((GP16&lt;&gt;""),IF(OR($F16&lt;&gt;$G16,PrSettings!$M$4="●"),(($F16-$G16)=(GM16-GN16))*1,0),"")</f>
        <v/>
      </c>
      <c r="GR16" s="281" t="str">
        <f aca="false">IF((GP16&lt;&gt;""),($F16=GM16)*($G16=GN16),"")</f>
        <v/>
      </c>
      <c r="GS16" s="281" t="str">
        <f aca="false">IF(GP16&lt;&gt;"",IF(ABS($F16-$G16)&gt;=PrSettings!$M$7,(ABS($F16-$G16-GM16+GN16)&lt;=1)*1,IF(AND(GP16,$F16=$G16,$F16&gt;=PrSettings!$M$6),(ABS(GM16-$F16)&lt;=1)*1,IF(AND(GP16,$F16+$G16&gt;=PrSettings!$M$8),(ABS(GM16-$F16)+ABS(GN16-$G16)&lt;=1)*1,""))),"")</f>
        <v/>
      </c>
      <c r="GT16" s="289"/>
      <c r="GV16" s="279" t="n">
        <f aca="false">$B16</f>
        <v>30</v>
      </c>
      <c r="GW16" s="280" t="str">
        <f aca="false">$C16</f>
        <v>Canada</v>
      </c>
      <c r="GX16" s="281" t="n">
        <f aca="false">$D16</f>
        <v>55</v>
      </c>
      <c r="GY16" s="280" t="str">
        <f aca="false">$E16</f>
        <v>Qatar</v>
      </c>
      <c r="GZ16" s="284"/>
      <c r="HA16" s="284"/>
      <c r="HB16" s="288"/>
      <c r="HC16" s="281" t="str">
        <f aca="false">IF(($F16&lt;&gt;"")*($G16&lt;&gt;"")*(GZ16&lt;&gt;"")*(HA16&lt;&gt;""),($F16&gt;$G16)*(GZ16&gt;HA16)+($F16=$G16)*(GZ16=HA16)+($F16&lt;$G16)*(GZ16&lt;HA16),"")</f>
        <v/>
      </c>
      <c r="HD16" s="281" t="str">
        <f aca="false">IF((HC16&lt;&gt;""),IF(OR($F16&lt;&gt;$G16,PrSettings!$M$4="●"),(($F16-$G16)=(GZ16-HA16))*1,0),"")</f>
        <v/>
      </c>
      <c r="HE16" s="281" t="str">
        <f aca="false">IF((HC16&lt;&gt;""),($F16=GZ16)*($G16=HA16),"")</f>
        <v/>
      </c>
      <c r="HF16" s="281" t="str">
        <f aca="false">IF(HC16&lt;&gt;"",IF(ABS($F16-$G16)&gt;=PrSettings!$M$7,(ABS($F16-$G16-GZ16+HA16)&lt;=1)*1,IF(AND(HC16,$F16=$G16,$F16&gt;=PrSettings!$M$6),(ABS(GZ16-$F16)&lt;=1)*1,IF(AND(HC16,$F16+$G16&gt;=PrSettings!$M$8),(ABS(GZ16-$F16)+ABS(HA16-$G16)&lt;=1)*1,""))),"")</f>
        <v/>
      </c>
      <c r="HG16" s="289"/>
      <c r="HI16" s="279" t="n">
        <f aca="false">$B16</f>
        <v>30</v>
      </c>
      <c r="HJ16" s="280" t="str">
        <f aca="false">$C16</f>
        <v>Canada</v>
      </c>
      <c r="HK16" s="281" t="n">
        <f aca="false">$D16</f>
        <v>55</v>
      </c>
      <c r="HL16" s="280" t="str">
        <f aca="false">$E16</f>
        <v>Qatar</v>
      </c>
      <c r="HM16" s="284"/>
      <c r="HN16" s="284"/>
      <c r="HO16" s="288"/>
      <c r="HP16" s="281" t="str">
        <f aca="false">IF(($F16&lt;&gt;"")*($G16&lt;&gt;"")*(HM16&lt;&gt;"")*(HN16&lt;&gt;""),($F16&gt;$G16)*(HM16&gt;HN16)+($F16=$G16)*(HM16=HN16)+($F16&lt;$G16)*(HM16&lt;HN16),"")</f>
        <v/>
      </c>
      <c r="HQ16" s="281" t="str">
        <f aca="false">IF((HP16&lt;&gt;""),IF(OR($F16&lt;&gt;$G16,PrSettings!$M$4="●"),(($F16-$G16)=(HM16-HN16))*1,0),"")</f>
        <v/>
      </c>
      <c r="HR16" s="281" t="str">
        <f aca="false">IF((HP16&lt;&gt;""),($F16=HM16)*($G16=HN16),"")</f>
        <v/>
      </c>
      <c r="HS16" s="281" t="str">
        <f aca="false">IF(HP16&lt;&gt;"",IF(ABS($F16-$G16)&gt;=PrSettings!$M$7,(ABS($F16-$G16-HM16+HN16)&lt;=1)*1,IF(AND(HP16,$F16=$G16,$F16&gt;=PrSettings!$M$6),(ABS(HM16-$F16)&lt;=1)*1,IF(AND(HP16,$F16+$G16&gt;=PrSettings!$M$8),(ABS(HM16-$F16)+ABS(HN16-$G16)&lt;=1)*1,""))),"")</f>
        <v/>
      </c>
      <c r="HT16" s="289"/>
      <c r="HV16" s="279" t="n">
        <f aca="false">$B16</f>
        <v>30</v>
      </c>
      <c r="HW16" s="280" t="str">
        <f aca="false">$C16</f>
        <v>Canada</v>
      </c>
      <c r="HX16" s="281" t="n">
        <f aca="false">$D16</f>
        <v>55</v>
      </c>
      <c r="HY16" s="280" t="str">
        <f aca="false">$E16</f>
        <v>Qatar</v>
      </c>
      <c r="HZ16" s="284"/>
      <c r="IA16" s="284"/>
      <c r="IB16" s="288"/>
      <c r="IC16" s="281" t="str">
        <f aca="false">IF(($F16&lt;&gt;"")*($G16&lt;&gt;"")*(HZ16&lt;&gt;"")*(IA16&lt;&gt;""),($F16&gt;$G16)*(HZ16&gt;IA16)+($F16=$G16)*(HZ16=IA16)+($F16&lt;$G16)*(HZ16&lt;IA16),"")</f>
        <v/>
      </c>
      <c r="ID16" s="281" t="str">
        <f aca="false">IF((IC16&lt;&gt;""),IF(OR($F16&lt;&gt;$G16,PrSettings!$M$4="●"),(($F16-$G16)=(HZ16-IA16))*1,0),"")</f>
        <v/>
      </c>
      <c r="IE16" s="281" t="str">
        <f aca="false">IF((IC16&lt;&gt;""),($F16=HZ16)*($G16=IA16),"")</f>
        <v/>
      </c>
      <c r="IF16" s="281" t="str">
        <f aca="false">IF(IC16&lt;&gt;"",IF(ABS($F16-$G16)&gt;=PrSettings!$M$7,(ABS($F16-$G16-HZ16+IA16)&lt;=1)*1,IF(AND(IC16,$F16=$G16,$F16&gt;=PrSettings!$M$6),(ABS(HZ16-$F16)&lt;=1)*1,IF(AND(IC16,$F16+$G16&gt;=PrSettings!$M$8),(ABS(HZ16-$F16)+ABS(IA16-$G16)&lt;=1)*1,""))),"")</f>
        <v/>
      </c>
      <c r="IG16" s="289"/>
      <c r="II16" s="279" t="n">
        <f aca="false">$B16</f>
        <v>30</v>
      </c>
      <c r="IJ16" s="280" t="str">
        <f aca="false">$C16</f>
        <v>Canada</v>
      </c>
      <c r="IK16" s="281" t="n">
        <f aca="false">$D16</f>
        <v>55</v>
      </c>
      <c r="IL16" s="280" t="str">
        <f aca="false">$E16</f>
        <v>Qatar</v>
      </c>
      <c r="IM16" s="284"/>
      <c r="IN16" s="284"/>
      <c r="IO16" s="288"/>
      <c r="IP16" s="281" t="str">
        <f aca="false">IF(($F16&lt;&gt;"")*($G16&lt;&gt;"")*(IM16&lt;&gt;"")*(IN16&lt;&gt;""),($F16&gt;$G16)*(IM16&gt;IN16)+($F16=$G16)*(IM16=IN16)+($F16&lt;$G16)*(IM16&lt;IN16),"")</f>
        <v/>
      </c>
      <c r="IQ16" s="281" t="str">
        <f aca="false">IF((IP16&lt;&gt;""),IF(OR($F16&lt;&gt;$G16,PrSettings!$M$4="●"),(($F16-$G16)=(IM16-IN16))*1,0),"")</f>
        <v/>
      </c>
      <c r="IR16" s="281" t="str">
        <f aca="false">IF((IP16&lt;&gt;""),($F16=IM16)*($G16=IN16),"")</f>
        <v/>
      </c>
      <c r="IS16" s="281" t="str">
        <f aca="false">IF(IP16&lt;&gt;"",IF(ABS($F16-$G16)&gt;=PrSettings!$M$7,(ABS($F16-$G16-IM16+IN16)&lt;=1)*1,IF(AND(IP16,$F16=$G16,$F16&gt;=PrSettings!$M$6),(ABS(IM16-$F16)&lt;=1)*1,IF(AND(IP16,$F16+$G16&gt;=PrSettings!$M$8),(ABS(IM16-$F16)+ABS(IN16-$G16)&lt;=1)*1,""))),"")</f>
        <v/>
      </c>
      <c r="IT16" s="289"/>
      <c r="IV16" s="279" t="n">
        <f aca="false">$B16</f>
        <v>30</v>
      </c>
      <c r="IW16" s="280" t="str">
        <f aca="false">$C16</f>
        <v>Canada</v>
      </c>
      <c r="IX16" s="281" t="n">
        <f aca="false">$D16</f>
        <v>55</v>
      </c>
      <c r="IY16" s="280" t="str">
        <f aca="false">$E16</f>
        <v>Qatar</v>
      </c>
      <c r="IZ16" s="284"/>
      <c r="JA16" s="284"/>
      <c r="JB16" s="288"/>
      <c r="JC16" s="281" t="str">
        <f aca="false">IF(($F16&lt;&gt;"")*($G16&lt;&gt;"")*(IZ16&lt;&gt;"")*(JA16&lt;&gt;""),($F16&gt;$G16)*(IZ16&gt;JA16)+($F16=$G16)*(IZ16=JA16)+($F16&lt;$G16)*(IZ16&lt;JA16),"")</f>
        <v/>
      </c>
      <c r="JD16" s="281" t="str">
        <f aca="false">IF((JC16&lt;&gt;""),IF(OR($F16&lt;&gt;$G16,PrSettings!$M$4="●"),(($F16-$G16)=(IZ16-JA16))*1,0),"")</f>
        <v/>
      </c>
      <c r="JE16" s="281" t="str">
        <f aca="false">IF((JC16&lt;&gt;""),($F16=IZ16)*($G16=JA16),"")</f>
        <v/>
      </c>
      <c r="JF16" s="281" t="str">
        <f aca="false">IF(JC16&lt;&gt;"",IF(ABS($F16-$G16)&gt;=PrSettings!$M$7,(ABS($F16-$G16-IZ16+JA16)&lt;=1)*1,IF(AND(JC16,$F16=$G16,$F16&gt;=PrSettings!$M$6),(ABS(IZ16-$F16)&lt;=1)*1,IF(AND(JC16,$F16+$G16&gt;=PrSettings!$M$8),(ABS(IZ16-$F16)+ABS(JA16-$G16)&lt;=1)*1,""))),"")</f>
        <v/>
      </c>
      <c r="JG16" s="289"/>
      <c r="JI16" s="279" t="n">
        <f aca="false">$B16</f>
        <v>30</v>
      </c>
      <c r="JJ16" s="280" t="str">
        <f aca="false">$C16</f>
        <v>Canada</v>
      </c>
      <c r="JK16" s="281" t="n">
        <f aca="false">$D16</f>
        <v>55</v>
      </c>
      <c r="JL16" s="280" t="str">
        <f aca="false">$E16</f>
        <v>Qatar</v>
      </c>
      <c r="JM16" s="284"/>
      <c r="JN16" s="284"/>
      <c r="JO16" s="288"/>
      <c r="JP16" s="281" t="str">
        <f aca="false">IF(($F16&lt;&gt;"")*($G16&lt;&gt;"")*(JM16&lt;&gt;"")*(JN16&lt;&gt;""),($F16&gt;$G16)*(JM16&gt;JN16)+($F16=$G16)*(JM16=JN16)+($F16&lt;$G16)*(JM16&lt;JN16),"")</f>
        <v/>
      </c>
      <c r="JQ16" s="281" t="str">
        <f aca="false">IF((JP16&lt;&gt;""),IF(OR($F16&lt;&gt;$G16,PrSettings!$M$4="●"),(($F16-$G16)=(JM16-JN16))*1,0),"")</f>
        <v/>
      </c>
      <c r="JR16" s="281" t="str">
        <f aca="false">IF((JP16&lt;&gt;""),($F16=JM16)*($G16=JN16),"")</f>
        <v/>
      </c>
      <c r="JS16" s="281" t="str">
        <f aca="false">IF(JP16&lt;&gt;"",IF(ABS($F16-$G16)&gt;=PrSettings!$M$7,(ABS($F16-$G16-JM16+JN16)&lt;=1)*1,IF(AND(JP16,$F16=$G16,$F16&gt;=PrSettings!$M$6),(ABS(JM16-$F16)&lt;=1)*1,IF(AND(JP16,$F16+$G16&gt;=PrSettings!$M$8),(ABS(JM16-$F16)+ABS(JN16-$G16)&lt;=1)*1,""))),"")</f>
        <v/>
      </c>
      <c r="JT16" s="289"/>
      <c r="JV16" s="279" t="n">
        <f aca="false">$B16</f>
        <v>30</v>
      </c>
      <c r="JW16" s="280" t="str">
        <f aca="false">$C16</f>
        <v>Canada</v>
      </c>
      <c r="JX16" s="281" t="n">
        <f aca="false">$D16</f>
        <v>55</v>
      </c>
      <c r="JY16" s="280" t="str">
        <f aca="false">$E16</f>
        <v>Qatar</v>
      </c>
      <c r="JZ16" s="284"/>
      <c r="KA16" s="284"/>
      <c r="KB16" s="288"/>
      <c r="KC16" s="281" t="str">
        <f aca="false">IF(($F16&lt;&gt;"")*($G16&lt;&gt;"")*(JZ16&lt;&gt;"")*(KA16&lt;&gt;""),($F16&gt;$G16)*(JZ16&gt;KA16)+($F16=$G16)*(JZ16=KA16)+($F16&lt;$G16)*(JZ16&lt;KA16),"")</f>
        <v/>
      </c>
      <c r="KD16" s="281" t="str">
        <f aca="false">IF((KC16&lt;&gt;""),IF(OR($F16&lt;&gt;$G16,PrSettings!$M$4="●"),(($F16-$G16)=(JZ16-KA16))*1,0),"")</f>
        <v/>
      </c>
      <c r="KE16" s="281" t="str">
        <f aca="false">IF((KC16&lt;&gt;""),($F16=JZ16)*($G16=KA16),"")</f>
        <v/>
      </c>
      <c r="KF16" s="281" t="str">
        <f aca="false">IF(KC16&lt;&gt;"",IF(ABS($F16-$G16)&gt;=PrSettings!$M$7,(ABS($F16-$G16-JZ16+KA16)&lt;=1)*1,IF(AND(KC16,$F16=$G16,$F16&gt;=PrSettings!$M$6),(ABS(JZ16-$F16)&lt;=1)*1,IF(AND(KC16,$F16+$G16&gt;=PrSettings!$M$8),(ABS(JZ16-$F16)+ABS(KA16-$G16)&lt;=1)*1,""))),"")</f>
        <v/>
      </c>
      <c r="KG16" s="289"/>
      <c r="KI16" s="279" t="n">
        <f aca="false">$B16</f>
        <v>30</v>
      </c>
      <c r="KJ16" s="280" t="str">
        <f aca="false">$C16</f>
        <v>Canada</v>
      </c>
      <c r="KK16" s="281" t="n">
        <f aca="false">$D16</f>
        <v>55</v>
      </c>
      <c r="KL16" s="280" t="str">
        <f aca="false">$E16</f>
        <v>Qatar</v>
      </c>
      <c r="KM16" s="284"/>
      <c r="KN16" s="284"/>
      <c r="KO16" s="288"/>
      <c r="KP16" s="281" t="str">
        <f aca="false">IF(($F16&lt;&gt;"")*($G16&lt;&gt;"")*(KM16&lt;&gt;"")*(KN16&lt;&gt;""),($F16&gt;$G16)*(KM16&gt;KN16)+($F16=$G16)*(KM16=KN16)+($F16&lt;$G16)*(KM16&lt;KN16),"")</f>
        <v/>
      </c>
      <c r="KQ16" s="281" t="str">
        <f aca="false">IF((KP16&lt;&gt;""),IF(OR($F16&lt;&gt;$G16,PrSettings!$M$4="●"),(($F16-$G16)=(KM16-KN16))*1,0),"")</f>
        <v/>
      </c>
      <c r="KR16" s="281" t="str">
        <f aca="false">IF((KP16&lt;&gt;""),($F16=KM16)*($G16=KN16),"")</f>
        <v/>
      </c>
      <c r="KS16" s="281" t="str">
        <f aca="false">IF(KP16&lt;&gt;"",IF(ABS($F16-$G16)&gt;=PrSettings!$M$7,(ABS($F16-$G16-KM16+KN16)&lt;=1)*1,IF(AND(KP16,$F16=$G16,$F16&gt;=PrSettings!$M$6),(ABS(KM16-$F16)&lt;=1)*1,IF(AND(KP16,$F16+$G16&gt;=PrSettings!$M$8),(ABS(KM16-$F16)+ABS(KN16-$G16)&lt;=1)*1,""))),"")</f>
        <v/>
      </c>
      <c r="KT16" s="289"/>
      <c r="KV16" s="279" t="n">
        <f aca="false">$B16</f>
        <v>30</v>
      </c>
      <c r="KW16" s="280" t="str">
        <f aca="false">$C16</f>
        <v>Canada</v>
      </c>
      <c r="KX16" s="281" t="n">
        <f aca="false">$D16</f>
        <v>55</v>
      </c>
      <c r="KY16" s="280" t="str">
        <f aca="false">$E16</f>
        <v>Qatar</v>
      </c>
      <c r="KZ16" s="284"/>
      <c r="LA16" s="284"/>
      <c r="LB16" s="288"/>
      <c r="LC16" s="281" t="str">
        <f aca="false">IF(($F16&lt;&gt;"")*($G16&lt;&gt;"")*(KZ16&lt;&gt;"")*(LA16&lt;&gt;""),($F16&gt;$G16)*(KZ16&gt;LA16)+($F16=$G16)*(KZ16=LA16)+($F16&lt;$G16)*(KZ16&lt;LA16),"")</f>
        <v/>
      </c>
      <c r="LD16" s="281" t="str">
        <f aca="false">IF((LC16&lt;&gt;""),IF(OR($F16&lt;&gt;$G16,PrSettings!$M$4="●"),(($F16-$G16)=(KZ16-LA16))*1,0),"")</f>
        <v/>
      </c>
      <c r="LE16" s="281" t="str">
        <f aca="false">IF((LC16&lt;&gt;""),($F16=KZ16)*($G16=LA16),"")</f>
        <v/>
      </c>
      <c r="LF16" s="281" t="str">
        <f aca="false">IF(LC16&lt;&gt;"",IF(ABS($F16-$G16)&gt;=PrSettings!$M$7,(ABS($F16-$G16-KZ16+LA16)&lt;=1)*1,IF(AND(LC16,$F16=$G16,$F16&gt;=PrSettings!$M$6),(ABS(KZ16-$F16)&lt;=1)*1,IF(AND(LC16,$F16+$G16&gt;=PrSettings!$M$8),(ABS(KZ16-$F16)+ABS(LA16-$G16)&lt;=1)*1,""))),"")</f>
        <v/>
      </c>
      <c r="LG16" s="289"/>
      <c r="LI16" s="279" t="n">
        <f aca="false">$B16</f>
        <v>30</v>
      </c>
      <c r="LJ16" s="280" t="str">
        <f aca="false">$C16</f>
        <v>Canada</v>
      </c>
      <c r="LK16" s="281" t="n">
        <f aca="false">$D16</f>
        <v>55</v>
      </c>
      <c r="LL16" s="280" t="str">
        <f aca="false">$E16</f>
        <v>Qatar</v>
      </c>
      <c r="LM16" s="284"/>
      <c r="LN16" s="284"/>
      <c r="LO16" s="288"/>
      <c r="LP16" s="281" t="str">
        <f aca="false">IF(($F16&lt;&gt;"")*($G16&lt;&gt;"")*(LM16&lt;&gt;"")*(LN16&lt;&gt;""),($F16&gt;$G16)*(LM16&gt;LN16)+($F16=$G16)*(LM16=LN16)+($F16&lt;$G16)*(LM16&lt;LN16),"")</f>
        <v/>
      </c>
      <c r="LQ16" s="281" t="str">
        <f aca="false">IF((LP16&lt;&gt;""),IF(OR($F16&lt;&gt;$G16,PrSettings!$M$4="●"),(($F16-$G16)=(LM16-LN16))*1,0),"")</f>
        <v/>
      </c>
      <c r="LR16" s="281" t="str">
        <f aca="false">IF((LP16&lt;&gt;""),($F16=LM16)*($G16=LN16),"")</f>
        <v/>
      </c>
      <c r="LS16" s="281" t="str">
        <f aca="false">IF(LP16&lt;&gt;"",IF(ABS($F16-$G16)&gt;=PrSettings!$M$7,(ABS($F16-$G16-LM16+LN16)&lt;=1)*1,IF(AND(LP16,$F16=$G16,$F16&gt;=PrSettings!$M$6),(ABS(LM16-$F16)&lt;=1)*1,IF(AND(LP16,$F16+$G16&gt;=PrSettings!$M$8),(ABS(LM16-$F16)+ABS(LN16-$G16)&lt;=1)*1,""))),"")</f>
        <v/>
      </c>
      <c r="LT16" s="289"/>
      <c r="LV16" s="279" t="n">
        <f aca="false">$B16</f>
        <v>30</v>
      </c>
      <c r="LW16" s="280" t="str">
        <f aca="false">$C16</f>
        <v>Canada</v>
      </c>
      <c r="LX16" s="281" t="n">
        <f aca="false">$D16</f>
        <v>55</v>
      </c>
      <c r="LY16" s="280" t="str">
        <f aca="false">$E16</f>
        <v>Qatar</v>
      </c>
      <c r="LZ16" s="284"/>
      <c r="MA16" s="284"/>
      <c r="MB16" s="288"/>
      <c r="MC16" s="281" t="str">
        <f aca="false">IF(($F16&lt;&gt;"")*($G16&lt;&gt;"")*(LZ16&lt;&gt;"")*(MA16&lt;&gt;""),($F16&gt;$G16)*(LZ16&gt;MA16)+($F16=$G16)*(LZ16=MA16)+($F16&lt;$G16)*(LZ16&lt;MA16),"")</f>
        <v/>
      </c>
      <c r="MD16" s="281" t="str">
        <f aca="false">IF((MC16&lt;&gt;""),IF(OR($F16&lt;&gt;$G16,PrSettings!$M$4="●"),(($F16-$G16)=(LZ16-MA16))*1,0),"")</f>
        <v/>
      </c>
      <c r="ME16" s="281" t="str">
        <f aca="false">IF((MC16&lt;&gt;""),($F16=LZ16)*($G16=MA16),"")</f>
        <v/>
      </c>
      <c r="MF16" s="281" t="str">
        <f aca="false">IF(MC16&lt;&gt;"",IF(ABS($F16-$G16)&gt;=PrSettings!$M$7,(ABS($F16-$G16-LZ16+MA16)&lt;=1)*1,IF(AND(MC16,$F16=$G16,$F16&gt;=PrSettings!$M$6),(ABS(LZ16-$F16)&lt;=1)*1,IF(AND(MC16,$F16+$G16&gt;=PrSettings!$M$8),(ABS(LZ16-$F16)+ABS(MA16-$G16)&lt;=1)*1,""))),"")</f>
        <v/>
      </c>
      <c r="MG16" s="289"/>
    </row>
    <row r="17" customFormat="false" ht="15.75" hidden="false" customHeight="false" outlineLevel="0" collapsed="false">
      <c r="B17" s="279" t="n">
        <f aca="false">INDEX(Groups!$C$7:$C$65,MATCH(C17,Groups!$D$7:$D$65,0))</f>
        <v>19</v>
      </c>
      <c r="C17" s="280" t="str">
        <f aca="false">CalcB!$P$26</f>
        <v>Switzerland</v>
      </c>
      <c r="D17" s="281" t="n">
        <f aca="false">INDEX(Groups!$C$7:$C$65,MATCH(E17,Groups!$D$7:$D$65,0))</f>
        <v>30</v>
      </c>
      <c r="E17" s="280" t="str">
        <f aca="false">CalcB!$Q$26</f>
        <v>Canada</v>
      </c>
      <c r="F17" s="282" t="n">
        <f aca="false">CalcB!$R$26</f>
        <v>1</v>
      </c>
      <c r="G17" s="283" t="n">
        <f aca="false">CalcB!$S$26</f>
        <v>1</v>
      </c>
      <c r="I17" s="279" t="n">
        <f aca="false">$B17</f>
        <v>19</v>
      </c>
      <c r="J17" s="280" t="str">
        <f aca="false">$C17</f>
        <v>Switzerland</v>
      </c>
      <c r="K17" s="281" t="n">
        <f aca="false">$D17</f>
        <v>30</v>
      </c>
      <c r="L17" s="280" t="str">
        <f aca="false">$E17</f>
        <v>Canada</v>
      </c>
      <c r="M17" s="284"/>
      <c r="N17" s="284"/>
      <c r="O17" s="288"/>
      <c r="P17" s="281" t="str">
        <f aca="false">IF(($F17&lt;&gt;"")*($G17&lt;&gt;"")*(M17&lt;&gt;"")*(N17&lt;&gt;""),($F17&gt;$G17)*(M17&gt;N17)+($F17=$G17)*(M17=N17)+($F17&lt;$G17)*(M17&lt;N17),"")</f>
        <v/>
      </c>
      <c r="Q17" s="281" t="str">
        <f aca="false">IF((P17&lt;&gt;""),IF(OR($F17&lt;&gt;$G17,PrSettings!$M$4="●"),(($F17-$G17)=(M17-N17))*1,0),"")</f>
        <v/>
      </c>
      <c r="R17" s="281" t="str">
        <f aca="false">IF((P17&lt;&gt;""),($F17=M17)*($G17=N17),"")</f>
        <v/>
      </c>
      <c r="S17" s="281" t="str">
        <f aca="false">IF(P17&lt;&gt;"",IF(ABS($F17-$G17)&gt;=PrSettings!$M$7,(ABS($F17-$G17-M17+N17)&lt;=1)*1,IF(AND(P17,$F17=$G17,$F17&gt;=PrSettings!$M$6),(ABS(M17-$F17)&lt;=1)*1,IF(AND(P17,$F17+$G17&gt;=PrSettings!$M$8),(ABS(M17-$F17)+ABS(N17-$G17)&lt;=1)*1,""))),"")</f>
        <v/>
      </c>
      <c r="T17" s="289"/>
      <c r="V17" s="279" t="n">
        <f aca="false">$B17</f>
        <v>19</v>
      </c>
      <c r="W17" s="280" t="str">
        <f aca="false">$C17</f>
        <v>Switzerland</v>
      </c>
      <c r="X17" s="281" t="n">
        <f aca="false">$D17</f>
        <v>30</v>
      </c>
      <c r="Y17" s="280" t="str">
        <f aca="false">$E17</f>
        <v>Canada</v>
      </c>
      <c r="Z17" s="284"/>
      <c r="AA17" s="284"/>
      <c r="AB17" s="288"/>
      <c r="AC17" s="281" t="str">
        <f aca="false">IF(($F17&lt;&gt;"")*($G17&lt;&gt;"")*(Z17&lt;&gt;"")*(AA17&lt;&gt;""),($F17&gt;$G17)*(Z17&gt;AA17)+($F17=$G17)*(Z17=AA17)+($F17&lt;$G17)*(Z17&lt;AA17),"")</f>
        <v/>
      </c>
      <c r="AD17" s="281" t="str">
        <f aca="false">IF((AC17&lt;&gt;""),IF(OR($F17&lt;&gt;$G17,PrSettings!$M$4="●"),(($F17-$G17)=(Z17-AA17))*1,0),"")</f>
        <v/>
      </c>
      <c r="AE17" s="281" t="str">
        <f aca="false">IF((AC17&lt;&gt;""),($F17=Z17)*($G17=AA17),"")</f>
        <v/>
      </c>
      <c r="AF17" s="281" t="str">
        <f aca="false">IF(AC17&lt;&gt;"",IF(ABS($F17-$G17)&gt;=PrSettings!$M$7,(ABS($F17-$G17-Z17+AA17)&lt;=1)*1,IF(AND(AC17,$F17=$G17,$F17&gt;=PrSettings!$M$6),(ABS(Z17-$F17)&lt;=1)*1,IF(AND(AC17,$F17+$G17&gt;=PrSettings!$M$8),(ABS(Z17-$F17)+ABS(AA17-$G17)&lt;=1)*1,""))),"")</f>
        <v/>
      </c>
      <c r="AG17" s="289"/>
      <c r="AI17" s="279" t="n">
        <f aca="false">$B17</f>
        <v>19</v>
      </c>
      <c r="AJ17" s="280" t="str">
        <f aca="false">$C17</f>
        <v>Switzerland</v>
      </c>
      <c r="AK17" s="281" t="n">
        <f aca="false">$D17</f>
        <v>30</v>
      </c>
      <c r="AL17" s="280" t="str">
        <f aca="false">$E17</f>
        <v>Canada</v>
      </c>
      <c r="AM17" s="284"/>
      <c r="AN17" s="284"/>
      <c r="AO17" s="288"/>
      <c r="AP17" s="281" t="str">
        <f aca="false">IF(($F17&lt;&gt;"")*($G17&lt;&gt;"")*(AM17&lt;&gt;"")*(AN17&lt;&gt;""),($F17&gt;$G17)*(AM17&gt;AN17)+($F17=$G17)*(AM17=AN17)+($F17&lt;$G17)*(AM17&lt;AN17),"")</f>
        <v/>
      </c>
      <c r="AQ17" s="281" t="str">
        <f aca="false">IF((AP17&lt;&gt;""),IF(OR($F17&lt;&gt;$G17,PrSettings!$M$4="●"),(($F17-$G17)=(AM17-AN17))*1,0),"")</f>
        <v/>
      </c>
      <c r="AR17" s="281" t="str">
        <f aca="false">IF((AP17&lt;&gt;""),($F17=AM17)*($G17=AN17),"")</f>
        <v/>
      </c>
      <c r="AS17" s="281" t="str">
        <f aca="false">IF(AP17&lt;&gt;"",IF(ABS($F17-$G17)&gt;=PrSettings!$M$7,(ABS($F17-$G17-AM17+AN17)&lt;=1)*1,IF(AND(AP17,$F17=$G17,$F17&gt;=PrSettings!$M$6),(ABS(AM17-$F17)&lt;=1)*1,IF(AND(AP17,$F17+$G17&gt;=PrSettings!$M$8),(ABS(AM17-$F17)+ABS(AN17-$G17)&lt;=1)*1,""))),"")</f>
        <v/>
      </c>
      <c r="AT17" s="289"/>
      <c r="AV17" s="279" t="n">
        <f aca="false">$B17</f>
        <v>19</v>
      </c>
      <c r="AW17" s="280" t="str">
        <f aca="false">$C17</f>
        <v>Switzerland</v>
      </c>
      <c r="AX17" s="281" t="n">
        <f aca="false">$D17</f>
        <v>30</v>
      </c>
      <c r="AY17" s="280" t="str">
        <f aca="false">$E17</f>
        <v>Canada</v>
      </c>
      <c r="AZ17" s="284"/>
      <c r="BA17" s="284"/>
      <c r="BB17" s="288"/>
      <c r="BC17" s="281" t="str">
        <f aca="false">IF(($F17&lt;&gt;"")*($G17&lt;&gt;"")*(AZ17&lt;&gt;"")*(BA17&lt;&gt;""),($F17&gt;$G17)*(AZ17&gt;BA17)+($F17=$G17)*(AZ17=BA17)+($F17&lt;$G17)*(AZ17&lt;BA17),"")</f>
        <v/>
      </c>
      <c r="BD17" s="281" t="str">
        <f aca="false">IF((BC17&lt;&gt;""),IF(OR($F17&lt;&gt;$G17,PrSettings!$M$4="●"),(($F17-$G17)=(AZ17-BA17))*1,0),"")</f>
        <v/>
      </c>
      <c r="BE17" s="281" t="str">
        <f aca="false">IF((BC17&lt;&gt;""),($F17=AZ17)*($G17=BA17),"")</f>
        <v/>
      </c>
      <c r="BF17" s="281" t="str">
        <f aca="false">IF(BC17&lt;&gt;"",IF(ABS($F17-$G17)&gt;=PrSettings!$M$7,(ABS($F17-$G17-AZ17+BA17)&lt;=1)*1,IF(AND(BC17,$F17=$G17,$F17&gt;=PrSettings!$M$6),(ABS(AZ17-$F17)&lt;=1)*1,IF(AND(BC17,$F17+$G17&gt;=PrSettings!$M$8),(ABS(AZ17-$F17)+ABS(BA17-$G17)&lt;=1)*1,""))),"")</f>
        <v/>
      </c>
      <c r="BG17" s="289"/>
      <c r="BI17" s="279" t="n">
        <f aca="false">$B17</f>
        <v>19</v>
      </c>
      <c r="BJ17" s="280" t="str">
        <f aca="false">$C17</f>
        <v>Switzerland</v>
      </c>
      <c r="BK17" s="281" t="n">
        <f aca="false">$D17</f>
        <v>30</v>
      </c>
      <c r="BL17" s="280" t="str">
        <f aca="false">$E17</f>
        <v>Canada</v>
      </c>
      <c r="BM17" s="284"/>
      <c r="BN17" s="284"/>
      <c r="BO17" s="288"/>
      <c r="BP17" s="281" t="str">
        <f aca="false">IF(($F17&lt;&gt;"")*($G17&lt;&gt;"")*(BM17&lt;&gt;"")*(BN17&lt;&gt;""),($F17&gt;$G17)*(BM17&gt;BN17)+($F17=$G17)*(BM17=BN17)+($F17&lt;$G17)*(BM17&lt;BN17),"")</f>
        <v/>
      </c>
      <c r="BQ17" s="281" t="str">
        <f aca="false">IF((BP17&lt;&gt;""),IF(OR($F17&lt;&gt;$G17,PrSettings!$M$4="●"),(($F17-$G17)=(BM17-BN17))*1,0),"")</f>
        <v/>
      </c>
      <c r="BR17" s="281" t="str">
        <f aca="false">IF((BP17&lt;&gt;""),($F17=BM17)*($G17=BN17),"")</f>
        <v/>
      </c>
      <c r="BS17" s="281" t="str">
        <f aca="false">IF(BP17&lt;&gt;"",IF(ABS($F17-$G17)&gt;=PrSettings!$M$7,(ABS($F17-$G17-BM17+BN17)&lt;=1)*1,IF(AND(BP17,$F17=$G17,$F17&gt;=PrSettings!$M$6),(ABS(BM17-$F17)&lt;=1)*1,IF(AND(BP17,$F17+$G17&gt;=PrSettings!$M$8),(ABS(BM17-$F17)+ABS(BN17-$G17)&lt;=1)*1,""))),"")</f>
        <v/>
      </c>
      <c r="BT17" s="289"/>
      <c r="BV17" s="279" t="n">
        <f aca="false">$B17</f>
        <v>19</v>
      </c>
      <c r="BW17" s="280" t="str">
        <f aca="false">$C17</f>
        <v>Switzerland</v>
      </c>
      <c r="BX17" s="281" t="n">
        <f aca="false">$D17</f>
        <v>30</v>
      </c>
      <c r="BY17" s="280" t="str">
        <f aca="false">$E17</f>
        <v>Canada</v>
      </c>
      <c r="BZ17" s="284"/>
      <c r="CA17" s="284"/>
      <c r="CB17" s="288"/>
      <c r="CC17" s="281" t="str">
        <f aca="false">IF(($F17&lt;&gt;"")*($G17&lt;&gt;"")*(BZ17&lt;&gt;"")*(CA17&lt;&gt;""),($F17&gt;$G17)*(BZ17&gt;CA17)+($F17=$G17)*(BZ17=CA17)+($F17&lt;$G17)*(BZ17&lt;CA17),"")</f>
        <v/>
      </c>
      <c r="CD17" s="281" t="str">
        <f aca="false">IF((CC17&lt;&gt;""),IF(OR($F17&lt;&gt;$G17,PrSettings!$M$4="●"),(($F17-$G17)=(BZ17-CA17))*1,0),"")</f>
        <v/>
      </c>
      <c r="CE17" s="281" t="str">
        <f aca="false">IF((CC17&lt;&gt;""),($F17=BZ17)*($G17=CA17),"")</f>
        <v/>
      </c>
      <c r="CF17" s="281" t="str">
        <f aca="false">IF(CC17&lt;&gt;"",IF(ABS($F17-$G17)&gt;=PrSettings!$M$7,(ABS($F17-$G17-BZ17+CA17)&lt;=1)*1,IF(AND(CC17,$F17=$G17,$F17&gt;=PrSettings!$M$6),(ABS(BZ17-$F17)&lt;=1)*1,IF(AND(CC17,$F17+$G17&gt;=PrSettings!$M$8),(ABS(BZ17-$F17)+ABS(CA17-$G17)&lt;=1)*1,""))),"")</f>
        <v/>
      </c>
      <c r="CG17" s="289"/>
      <c r="CI17" s="279" t="n">
        <f aca="false">$B17</f>
        <v>19</v>
      </c>
      <c r="CJ17" s="280" t="str">
        <f aca="false">$C17</f>
        <v>Switzerland</v>
      </c>
      <c r="CK17" s="281" t="n">
        <f aca="false">$D17</f>
        <v>30</v>
      </c>
      <c r="CL17" s="280" t="str">
        <f aca="false">$E17</f>
        <v>Canada</v>
      </c>
      <c r="CM17" s="284"/>
      <c r="CN17" s="284"/>
      <c r="CO17" s="288"/>
      <c r="CP17" s="281" t="str">
        <f aca="false">IF(($F17&lt;&gt;"")*($G17&lt;&gt;"")*(CM17&lt;&gt;"")*(CN17&lt;&gt;""),($F17&gt;$G17)*(CM17&gt;CN17)+($F17=$G17)*(CM17=CN17)+($F17&lt;$G17)*(CM17&lt;CN17),"")</f>
        <v/>
      </c>
      <c r="CQ17" s="281" t="str">
        <f aca="false">IF((CP17&lt;&gt;""),IF(OR($F17&lt;&gt;$G17,PrSettings!$M$4="●"),(($F17-$G17)=(CM17-CN17))*1,0),"")</f>
        <v/>
      </c>
      <c r="CR17" s="281" t="str">
        <f aca="false">IF((CP17&lt;&gt;""),($F17=CM17)*($G17=CN17),"")</f>
        <v/>
      </c>
      <c r="CS17" s="281" t="str">
        <f aca="false">IF(CP17&lt;&gt;"",IF(ABS($F17-$G17)&gt;=PrSettings!$M$7,(ABS($F17-$G17-CM17+CN17)&lt;=1)*1,IF(AND(CP17,$F17=$G17,$F17&gt;=PrSettings!$M$6),(ABS(CM17-$F17)&lt;=1)*1,IF(AND(CP17,$F17+$G17&gt;=PrSettings!$M$8),(ABS(CM17-$F17)+ABS(CN17-$G17)&lt;=1)*1,""))),"")</f>
        <v/>
      </c>
      <c r="CT17" s="289"/>
      <c r="CV17" s="279" t="n">
        <f aca="false">$B17</f>
        <v>19</v>
      </c>
      <c r="CW17" s="280" t="str">
        <f aca="false">$C17</f>
        <v>Switzerland</v>
      </c>
      <c r="CX17" s="281" t="n">
        <f aca="false">$D17</f>
        <v>30</v>
      </c>
      <c r="CY17" s="280" t="str">
        <f aca="false">$E17</f>
        <v>Canada</v>
      </c>
      <c r="CZ17" s="284"/>
      <c r="DA17" s="284"/>
      <c r="DB17" s="288"/>
      <c r="DC17" s="281" t="str">
        <f aca="false">IF(($F17&lt;&gt;"")*($G17&lt;&gt;"")*(CZ17&lt;&gt;"")*(DA17&lt;&gt;""),($F17&gt;$G17)*(CZ17&gt;DA17)+($F17=$G17)*(CZ17=DA17)+($F17&lt;$G17)*(CZ17&lt;DA17),"")</f>
        <v/>
      </c>
      <c r="DD17" s="281" t="str">
        <f aca="false">IF((DC17&lt;&gt;""),IF(OR($F17&lt;&gt;$G17,PrSettings!$M$4="●"),(($F17-$G17)=(CZ17-DA17))*1,0),"")</f>
        <v/>
      </c>
      <c r="DE17" s="281" t="str">
        <f aca="false">IF((DC17&lt;&gt;""),($F17=CZ17)*($G17=DA17),"")</f>
        <v/>
      </c>
      <c r="DF17" s="281" t="str">
        <f aca="false">IF(DC17&lt;&gt;"",IF(ABS($F17-$G17)&gt;=PrSettings!$M$7,(ABS($F17-$G17-CZ17+DA17)&lt;=1)*1,IF(AND(DC17,$F17=$G17,$F17&gt;=PrSettings!$M$6),(ABS(CZ17-$F17)&lt;=1)*1,IF(AND(DC17,$F17+$G17&gt;=PrSettings!$M$8),(ABS(CZ17-$F17)+ABS(DA17-$G17)&lt;=1)*1,""))),"")</f>
        <v/>
      </c>
      <c r="DG17" s="289"/>
      <c r="DI17" s="279" t="n">
        <f aca="false">$B17</f>
        <v>19</v>
      </c>
      <c r="DJ17" s="280" t="str">
        <f aca="false">$C17</f>
        <v>Switzerland</v>
      </c>
      <c r="DK17" s="281" t="n">
        <f aca="false">$D17</f>
        <v>30</v>
      </c>
      <c r="DL17" s="280" t="str">
        <f aca="false">$E17</f>
        <v>Canada</v>
      </c>
      <c r="DM17" s="284"/>
      <c r="DN17" s="284"/>
      <c r="DO17" s="288"/>
      <c r="DP17" s="281" t="str">
        <f aca="false">IF(($F17&lt;&gt;"")*($G17&lt;&gt;"")*(DM17&lt;&gt;"")*(DN17&lt;&gt;""),($F17&gt;$G17)*(DM17&gt;DN17)+($F17=$G17)*(DM17=DN17)+($F17&lt;$G17)*(DM17&lt;DN17),"")</f>
        <v/>
      </c>
      <c r="DQ17" s="281" t="str">
        <f aca="false">IF((DP17&lt;&gt;""),IF(OR($F17&lt;&gt;$G17,PrSettings!$M$4="●"),(($F17-$G17)=(DM17-DN17))*1,0),"")</f>
        <v/>
      </c>
      <c r="DR17" s="281" t="str">
        <f aca="false">IF((DP17&lt;&gt;""),($F17=DM17)*($G17=DN17),"")</f>
        <v/>
      </c>
      <c r="DS17" s="281" t="str">
        <f aca="false">IF(DP17&lt;&gt;"",IF(ABS($F17-$G17)&gt;=PrSettings!$M$7,(ABS($F17-$G17-DM17+DN17)&lt;=1)*1,IF(AND(DP17,$F17=$G17,$F17&gt;=PrSettings!$M$6),(ABS(DM17-$F17)&lt;=1)*1,IF(AND(DP17,$F17+$G17&gt;=PrSettings!$M$8),(ABS(DM17-$F17)+ABS(DN17-$G17)&lt;=1)*1,""))),"")</f>
        <v/>
      </c>
      <c r="DT17" s="289"/>
      <c r="DV17" s="279" t="n">
        <f aca="false">$B17</f>
        <v>19</v>
      </c>
      <c r="DW17" s="280" t="str">
        <f aca="false">$C17</f>
        <v>Switzerland</v>
      </c>
      <c r="DX17" s="281" t="n">
        <f aca="false">$D17</f>
        <v>30</v>
      </c>
      <c r="DY17" s="280" t="str">
        <f aca="false">$E17</f>
        <v>Canada</v>
      </c>
      <c r="DZ17" s="284"/>
      <c r="EA17" s="284"/>
      <c r="EB17" s="288"/>
      <c r="EC17" s="281" t="str">
        <f aca="false">IF(($F17&lt;&gt;"")*($G17&lt;&gt;"")*(DZ17&lt;&gt;"")*(EA17&lt;&gt;""),($F17&gt;$G17)*(DZ17&gt;EA17)+($F17=$G17)*(DZ17=EA17)+($F17&lt;$G17)*(DZ17&lt;EA17),"")</f>
        <v/>
      </c>
      <c r="ED17" s="281" t="str">
        <f aca="false">IF((EC17&lt;&gt;""),IF(OR($F17&lt;&gt;$G17,PrSettings!$M$4="●"),(($F17-$G17)=(DZ17-EA17))*1,0),"")</f>
        <v/>
      </c>
      <c r="EE17" s="281" t="str">
        <f aca="false">IF((EC17&lt;&gt;""),($F17=DZ17)*($G17=EA17),"")</f>
        <v/>
      </c>
      <c r="EF17" s="281" t="str">
        <f aca="false">IF(EC17&lt;&gt;"",IF(ABS($F17-$G17)&gt;=PrSettings!$M$7,(ABS($F17-$G17-DZ17+EA17)&lt;=1)*1,IF(AND(EC17,$F17=$G17,$F17&gt;=PrSettings!$M$6),(ABS(DZ17-$F17)&lt;=1)*1,IF(AND(EC17,$F17+$G17&gt;=PrSettings!$M$8),(ABS(DZ17-$F17)+ABS(EA17-$G17)&lt;=1)*1,""))),"")</f>
        <v/>
      </c>
      <c r="EG17" s="289"/>
      <c r="EI17" s="279" t="n">
        <f aca="false">$B17</f>
        <v>19</v>
      </c>
      <c r="EJ17" s="280" t="str">
        <f aca="false">$C17</f>
        <v>Switzerland</v>
      </c>
      <c r="EK17" s="281" t="n">
        <f aca="false">$D17</f>
        <v>30</v>
      </c>
      <c r="EL17" s="280" t="str">
        <f aca="false">$E17</f>
        <v>Canada</v>
      </c>
      <c r="EM17" s="284"/>
      <c r="EN17" s="284"/>
      <c r="EO17" s="288"/>
      <c r="EP17" s="281" t="str">
        <f aca="false">IF(($F17&lt;&gt;"")*($G17&lt;&gt;"")*(EM17&lt;&gt;"")*(EN17&lt;&gt;""),($F17&gt;$G17)*(EM17&gt;EN17)+($F17=$G17)*(EM17=EN17)+($F17&lt;$G17)*(EM17&lt;EN17),"")</f>
        <v/>
      </c>
      <c r="EQ17" s="281" t="str">
        <f aca="false">IF((EP17&lt;&gt;""),IF(OR($F17&lt;&gt;$G17,PrSettings!$M$4="●"),(($F17-$G17)=(EM17-EN17))*1,0),"")</f>
        <v/>
      </c>
      <c r="ER17" s="281" t="str">
        <f aca="false">IF((EP17&lt;&gt;""),($F17=EM17)*($G17=EN17),"")</f>
        <v/>
      </c>
      <c r="ES17" s="281" t="str">
        <f aca="false">IF(EP17&lt;&gt;"",IF(ABS($F17-$G17)&gt;=PrSettings!$M$7,(ABS($F17-$G17-EM17+EN17)&lt;=1)*1,IF(AND(EP17,$F17=$G17,$F17&gt;=PrSettings!$M$6),(ABS(EM17-$F17)&lt;=1)*1,IF(AND(EP17,$F17+$G17&gt;=PrSettings!$M$8),(ABS(EM17-$F17)+ABS(EN17-$G17)&lt;=1)*1,""))),"")</f>
        <v/>
      </c>
      <c r="ET17" s="289"/>
      <c r="EV17" s="279" t="n">
        <f aca="false">$B17</f>
        <v>19</v>
      </c>
      <c r="EW17" s="280" t="str">
        <f aca="false">$C17</f>
        <v>Switzerland</v>
      </c>
      <c r="EX17" s="281" t="n">
        <f aca="false">$D17</f>
        <v>30</v>
      </c>
      <c r="EY17" s="280" t="str">
        <f aca="false">$E17</f>
        <v>Canada</v>
      </c>
      <c r="EZ17" s="284"/>
      <c r="FA17" s="284"/>
      <c r="FB17" s="288"/>
      <c r="FC17" s="281" t="str">
        <f aca="false">IF(($F17&lt;&gt;"")*($G17&lt;&gt;"")*(EZ17&lt;&gt;"")*(FA17&lt;&gt;""),($F17&gt;$G17)*(EZ17&gt;FA17)+($F17=$G17)*(EZ17=FA17)+($F17&lt;$G17)*(EZ17&lt;FA17),"")</f>
        <v/>
      </c>
      <c r="FD17" s="281" t="str">
        <f aca="false">IF((FC17&lt;&gt;""),IF(OR($F17&lt;&gt;$G17,PrSettings!$M$4="●"),(($F17-$G17)=(EZ17-FA17))*1,0),"")</f>
        <v/>
      </c>
      <c r="FE17" s="281" t="str">
        <f aca="false">IF((FC17&lt;&gt;""),($F17=EZ17)*($G17=FA17),"")</f>
        <v/>
      </c>
      <c r="FF17" s="281" t="str">
        <f aca="false">IF(FC17&lt;&gt;"",IF(ABS($F17-$G17)&gt;=PrSettings!$M$7,(ABS($F17-$G17-EZ17+FA17)&lt;=1)*1,IF(AND(FC17,$F17=$G17,$F17&gt;=PrSettings!$M$6),(ABS(EZ17-$F17)&lt;=1)*1,IF(AND(FC17,$F17+$G17&gt;=PrSettings!$M$8),(ABS(EZ17-$F17)+ABS(FA17-$G17)&lt;=1)*1,""))),"")</f>
        <v/>
      </c>
      <c r="FG17" s="289"/>
      <c r="FI17" s="279" t="n">
        <f aca="false">$B17</f>
        <v>19</v>
      </c>
      <c r="FJ17" s="280" t="str">
        <f aca="false">$C17</f>
        <v>Switzerland</v>
      </c>
      <c r="FK17" s="281" t="n">
        <f aca="false">$D17</f>
        <v>30</v>
      </c>
      <c r="FL17" s="280" t="str">
        <f aca="false">$E17</f>
        <v>Canada</v>
      </c>
      <c r="FM17" s="284"/>
      <c r="FN17" s="284"/>
      <c r="FO17" s="288"/>
      <c r="FP17" s="281" t="str">
        <f aca="false">IF(($F17&lt;&gt;"")*($G17&lt;&gt;"")*(FM17&lt;&gt;"")*(FN17&lt;&gt;""),($F17&gt;$G17)*(FM17&gt;FN17)+($F17=$G17)*(FM17=FN17)+($F17&lt;$G17)*(FM17&lt;FN17),"")</f>
        <v/>
      </c>
      <c r="FQ17" s="281" t="str">
        <f aca="false">IF((FP17&lt;&gt;""),IF(OR($F17&lt;&gt;$G17,PrSettings!$M$4="●"),(($F17-$G17)=(FM17-FN17))*1,0),"")</f>
        <v/>
      </c>
      <c r="FR17" s="281" t="str">
        <f aca="false">IF((FP17&lt;&gt;""),($F17=FM17)*($G17=FN17),"")</f>
        <v/>
      </c>
      <c r="FS17" s="281" t="str">
        <f aca="false">IF(FP17&lt;&gt;"",IF(ABS($F17-$G17)&gt;=PrSettings!$M$7,(ABS($F17-$G17-FM17+FN17)&lt;=1)*1,IF(AND(FP17,$F17=$G17,$F17&gt;=PrSettings!$M$6),(ABS(FM17-$F17)&lt;=1)*1,IF(AND(FP17,$F17+$G17&gt;=PrSettings!$M$8),(ABS(FM17-$F17)+ABS(FN17-$G17)&lt;=1)*1,""))),"")</f>
        <v/>
      </c>
      <c r="FT17" s="289"/>
      <c r="FV17" s="279" t="n">
        <f aca="false">$B17</f>
        <v>19</v>
      </c>
      <c r="FW17" s="280" t="str">
        <f aca="false">$C17</f>
        <v>Switzerland</v>
      </c>
      <c r="FX17" s="281" t="n">
        <f aca="false">$D17</f>
        <v>30</v>
      </c>
      <c r="FY17" s="280" t="str">
        <f aca="false">$E17</f>
        <v>Canada</v>
      </c>
      <c r="FZ17" s="284"/>
      <c r="GA17" s="284"/>
      <c r="GB17" s="288"/>
      <c r="GC17" s="281" t="str">
        <f aca="false">IF(($F17&lt;&gt;"")*($G17&lt;&gt;"")*(FZ17&lt;&gt;"")*(GA17&lt;&gt;""),($F17&gt;$G17)*(FZ17&gt;GA17)+($F17=$G17)*(FZ17=GA17)+($F17&lt;$G17)*(FZ17&lt;GA17),"")</f>
        <v/>
      </c>
      <c r="GD17" s="281" t="str">
        <f aca="false">IF((GC17&lt;&gt;""),IF(OR($F17&lt;&gt;$G17,PrSettings!$M$4="●"),(($F17-$G17)=(FZ17-GA17))*1,0),"")</f>
        <v/>
      </c>
      <c r="GE17" s="281" t="str">
        <f aca="false">IF((GC17&lt;&gt;""),($F17=FZ17)*($G17=GA17),"")</f>
        <v/>
      </c>
      <c r="GF17" s="281" t="str">
        <f aca="false">IF(GC17&lt;&gt;"",IF(ABS($F17-$G17)&gt;=PrSettings!$M$7,(ABS($F17-$G17-FZ17+GA17)&lt;=1)*1,IF(AND(GC17,$F17=$G17,$F17&gt;=PrSettings!$M$6),(ABS(FZ17-$F17)&lt;=1)*1,IF(AND(GC17,$F17+$G17&gt;=PrSettings!$M$8),(ABS(FZ17-$F17)+ABS(GA17-$G17)&lt;=1)*1,""))),"")</f>
        <v/>
      </c>
      <c r="GG17" s="289"/>
      <c r="GI17" s="279" t="n">
        <f aca="false">$B17</f>
        <v>19</v>
      </c>
      <c r="GJ17" s="280" t="str">
        <f aca="false">$C17</f>
        <v>Switzerland</v>
      </c>
      <c r="GK17" s="281" t="n">
        <f aca="false">$D17</f>
        <v>30</v>
      </c>
      <c r="GL17" s="280" t="str">
        <f aca="false">$E17</f>
        <v>Canada</v>
      </c>
      <c r="GM17" s="284"/>
      <c r="GN17" s="284"/>
      <c r="GO17" s="288"/>
      <c r="GP17" s="281" t="str">
        <f aca="false">IF(($F17&lt;&gt;"")*($G17&lt;&gt;"")*(GM17&lt;&gt;"")*(GN17&lt;&gt;""),($F17&gt;$G17)*(GM17&gt;GN17)+($F17=$G17)*(GM17=GN17)+($F17&lt;$G17)*(GM17&lt;GN17),"")</f>
        <v/>
      </c>
      <c r="GQ17" s="281" t="str">
        <f aca="false">IF((GP17&lt;&gt;""),IF(OR($F17&lt;&gt;$G17,PrSettings!$M$4="●"),(($F17-$G17)=(GM17-GN17))*1,0),"")</f>
        <v/>
      </c>
      <c r="GR17" s="281" t="str">
        <f aca="false">IF((GP17&lt;&gt;""),($F17=GM17)*($G17=GN17),"")</f>
        <v/>
      </c>
      <c r="GS17" s="281" t="str">
        <f aca="false">IF(GP17&lt;&gt;"",IF(ABS($F17-$G17)&gt;=PrSettings!$M$7,(ABS($F17-$G17-GM17+GN17)&lt;=1)*1,IF(AND(GP17,$F17=$G17,$F17&gt;=PrSettings!$M$6),(ABS(GM17-$F17)&lt;=1)*1,IF(AND(GP17,$F17+$G17&gt;=PrSettings!$M$8),(ABS(GM17-$F17)+ABS(GN17-$G17)&lt;=1)*1,""))),"")</f>
        <v/>
      </c>
      <c r="GT17" s="289"/>
      <c r="GV17" s="279" t="n">
        <f aca="false">$B17</f>
        <v>19</v>
      </c>
      <c r="GW17" s="280" t="str">
        <f aca="false">$C17</f>
        <v>Switzerland</v>
      </c>
      <c r="GX17" s="281" t="n">
        <f aca="false">$D17</f>
        <v>30</v>
      </c>
      <c r="GY17" s="280" t="str">
        <f aca="false">$E17</f>
        <v>Canada</v>
      </c>
      <c r="GZ17" s="284"/>
      <c r="HA17" s="284"/>
      <c r="HB17" s="288"/>
      <c r="HC17" s="281" t="str">
        <f aca="false">IF(($F17&lt;&gt;"")*($G17&lt;&gt;"")*(GZ17&lt;&gt;"")*(HA17&lt;&gt;""),($F17&gt;$G17)*(GZ17&gt;HA17)+($F17=$G17)*(GZ17=HA17)+($F17&lt;$G17)*(GZ17&lt;HA17),"")</f>
        <v/>
      </c>
      <c r="HD17" s="281" t="str">
        <f aca="false">IF((HC17&lt;&gt;""),IF(OR($F17&lt;&gt;$G17,PrSettings!$M$4="●"),(($F17-$G17)=(GZ17-HA17))*1,0),"")</f>
        <v/>
      </c>
      <c r="HE17" s="281" t="str">
        <f aca="false">IF((HC17&lt;&gt;""),($F17=GZ17)*($G17=HA17),"")</f>
        <v/>
      </c>
      <c r="HF17" s="281" t="str">
        <f aca="false">IF(HC17&lt;&gt;"",IF(ABS($F17-$G17)&gt;=PrSettings!$M$7,(ABS($F17-$G17-GZ17+HA17)&lt;=1)*1,IF(AND(HC17,$F17=$G17,$F17&gt;=PrSettings!$M$6),(ABS(GZ17-$F17)&lt;=1)*1,IF(AND(HC17,$F17+$G17&gt;=PrSettings!$M$8),(ABS(GZ17-$F17)+ABS(HA17-$G17)&lt;=1)*1,""))),"")</f>
        <v/>
      </c>
      <c r="HG17" s="289"/>
      <c r="HI17" s="279" t="n">
        <f aca="false">$B17</f>
        <v>19</v>
      </c>
      <c r="HJ17" s="280" t="str">
        <f aca="false">$C17</f>
        <v>Switzerland</v>
      </c>
      <c r="HK17" s="281" t="n">
        <f aca="false">$D17</f>
        <v>30</v>
      </c>
      <c r="HL17" s="280" t="str">
        <f aca="false">$E17</f>
        <v>Canada</v>
      </c>
      <c r="HM17" s="284"/>
      <c r="HN17" s="284"/>
      <c r="HO17" s="288"/>
      <c r="HP17" s="281" t="str">
        <f aca="false">IF(($F17&lt;&gt;"")*($G17&lt;&gt;"")*(HM17&lt;&gt;"")*(HN17&lt;&gt;""),($F17&gt;$G17)*(HM17&gt;HN17)+($F17=$G17)*(HM17=HN17)+($F17&lt;$G17)*(HM17&lt;HN17),"")</f>
        <v/>
      </c>
      <c r="HQ17" s="281" t="str">
        <f aca="false">IF((HP17&lt;&gt;""),IF(OR($F17&lt;&gt;$G17,PrSettings!$M$4="●"),(($F17-$G17)=(HM17-HN17))*1,0),"")</f>
        <v/>
      </c>
      <c r="HR17" s="281" t="str">
        <f aca="false">IF((HP17&lt;&gt;""),($F17=HM17)*($G17=HN17),"")</f>
        <v/>
      </c>
      <c r="HS17" s="281" t="str">
        <f aca="false">IF(HP17&lt;&gt;"",IF(ABS($F17-$G17)&gt;=PrSettings!$M$7,(ABS($F17-$G17-HM17+HN17)&lt;=1)*1,IF(AND(HP17,$F17=$G17,$F17&gt;=PrSettings!$M$6),(ABS(HM17-$F17)&lt;=1)*1,IF(AND(HP17,$F17+$G17&gt;=PrSettings!$M$8),(ABS(HM17-$F17)+ABS(HN17-$G17)&lt;=1)*1,""))),"")</f>
        <v/>
      </c>
      <c r="HT17" s="289"/>
      <c r="HV17" s="279" t="n">
        <f aca="false">$B17</f>
        <v>19</v>
      </c>
      <c r="HW17" s="280" t="str">
        <f aca="false">$C17</f>
        <v>Switzerland</v>
      </c>
      <c r="HX17" s="281" t="n">
        <f aca="false">$D17</f>
        <v>30</v>
      </c>
      <c r="HY17" s="280" t="str">
        <f aca="false">$E17</f>
        <v>Canada</v>
      </c>
      <c r="HZ17" s="284"/>
      <c r="IA17" s="284"/>
      <c r="IB17" s="288"/>
      <c r="IC17" s="281" t="str">
        <f aca="false">IF(($F17&lt;&gt;"")*($G17&lt;&gt;"")*(HZ17&lt;&gt;"")*(IA17&lt;&gt;""),($F17&gt;$G17)*(HZ17&gt;IA17)+($F17=$G17)*(HZ17=IA17)+($F17&lt;$G17)*(HZ17&lt;IA17),"")</f>
        <v/>
      </c>
      <c r="ID17" s="281" t="str">
        <f aca="false">IF((IC17&lt;&gt;""),IF(OR($F17&lt;&gt;$G17,PrSettings!$M$4="●"),(($F17-$G17)=(HZ17-IA17))*1,0),"")</f>
        <v/>
      </c>
      <c r="IE17" s="281" t="str">
        <f aca="false">IF((IC17&lt;&gt;""),($F17=HZ17)*($G17=IA17),"")</f>
        <v/>
      </c>
      <c r="IF17" s="281" t="str">
        <f aca="false">IF(IC17&lt;&gt;"",IF(ABS($F17-$G17)&gt;=PrSettings!$M$7,(ABS($F17-$G17-HZ17+IA17)&lt;=1)*1,IF(AND(IC17,$F17=$G17,$F17&gt;=PrSettings!$M$6),(ABS(HZ17-$F17)&lt;=1)*1,IF(AND(IC17,$F17+$G17&gt;=PrSettings!$M$8),(ABS(HZ17-$F17)+ABS(IA17-$G17)&lt;=1)*1,""))),"")</f>
        <v/>
      </c>
      <c r="IG17" s="289"/>
      <c r="II17" s="279" t="n">
        <f aca="false">$B17</f>
        <v>19</v>
      </c>
      <c r="IJ17" s="280" t="str">
        <f aca="false">$C17</f>
        <v>Switzerland</v>
      </c>
      <c r="IK17" s="281" t="n">
        <f aca="false">$D17</f>
        <v>30</v>
      </c>
      <c r="IL17" s="280" t="str">
        <f aca="false">$E17</f>
        <v>Canada</v>
      </c>
      <c r="IM17" s="284"/>
      <c r="IN17" s="284"/>
      <c r="IO17" s="288"/>
      <c r="IP17" s="281" t="str">
        <f aca="false">IF(($F17&lt;&gt;"")*($G17&lt;&gt;"")*(IM17&lt;&gt;"")*(IN17&lt;&gt;""),($F17&gt;$G17)*(IM17&gt;IN17)+($F17=$G17)*(IM17=IN17)+($F17&lt;$G17)*(IM17&lt;IN17),"")</f>
        <v/>
      </c>
      <c r="IQ17" s="281" t="str">
        <f aca="false">IF((IP17&lt;&gt;""),IF(OR($F17&lt;&gt;$G17,PrSettings!$M$4="●"),(($F17-$G17)=(IM17-IN17))*1,0),"")</f>
        <v/>
      </c>
      <c r="IR17" s="281" t="str">
        <f aca="false">IF((IP17&lt;&gt;""),($F17=IM17)*($G17=IN17),"")</f>
        <v/>
      </c>
      <c r="IS17" s="281" t="str">
        <f aca="false">IF(IP17&lt;&gt;"",IF(ABS($F17-$G17)&gt;=PrSettings!$M$7,(ABS($F17-$G17-IM17+IN17)&lt;=1)*1,IF(AND(IP17,$F17=$G17,$F17&gt;=PrSettings!$M$6),(ABS(IM17-$F17)&lt;=1)*1,IF(AND(IP17,$F17+$G17&gt;=PrSettings!$M$8),(ABS(IM17-$F17)+ABS(IN17-$G17)&lt;=1)*1,""))),"")</f>
        <v/>
      </c>
      <c r="IT17" s="289"/>
      <c r="IV17" s="279" t="n">
        <f aca="false">$B17</f>
        <v>19</v>
      </c>
      <c r="IW17" s="280" t="str">
        <f aca="false">$C17</f>
        <v>Switzerland</v>
      </c>
      <c r="IX17" s="281" t="n">
        <f aca="false">$D17</f>
        <v>30</v>
      </c>
      <c r="IY17" s="280" t="str">
        <f aca="false">$E17</f>
        <v>Canada</v>
      </c>
      <c r="IZ17" s="284"/>
      <c r="JA17" s="284"/>
      <c r="JB17" s="288"/>
      <c r="JC17" s="281" t="str">
        <f aca="false">IF(($F17&lt;&gt;"")*($G17&lt;&gt;"")*(IZ17&lt;&gt;"")*(JA17&lt;&gt;""),($F17&gt;$G17)*(IZ17&gt;JA17)+($F17=$G17)*(IZ17=JA17)+($F17&lt;$G17)*(IZ17&lt;JA17),"")</f>
        <v/>
      </c>
      <c r="JD17" s="281" t="str">
        <f aca="false">IF((JC17&lt;&gt;""),IF(OR($F17&lt;&gt;$G17,PrSettings!$M$4="●"),(($F17-$G17)=(IZ17-JA17))*1,0),"")</f>
        <v/>
      </c>
      <c r="JE17" s="281" t="str">
        <f aca="false">IF((JC17&lt;&gt;""),($F17=IZ17)*($G17=JA17),"")</f>
        <v/>
      </c>
      <c r="JF17" s="281" t="str">
        <f aca="false">IF(JC17&lt;&gt;"",IF(ABS($F17-$G17)&gt;=PrSettings!$M$7,(ABS($F17-$G17-IZ17+JA17)&lt;=1)*1,IF(AND(JC17,$F17=$G17,$F17&gt;=PrSettings!$M$6),(ABS(IZ17-$F17)&lt;=1)*1,IF(AND(JC17,$F17+$G17&gt;=PrSettings!$M$8),(ABS(IZ17-$F17)+ABS(JA17-$G17)&lt;=1)*1,""))),"")</f>
        <v/>
      </c>
      <c r="JG17" s="289"/>
      <c r="JI17" s="279" t="n">
        <f aca="false">$B17</f>
        <v>19</v>
      </c>
      <c r="JJ17" s="280" t="str">
        <f aca="false">$C17</f>
        <v>Switzerland</v>
      </c>
      <c r="JK17" s="281" t="n">
        <f aca="false">$D17</f>
        <v>30</v>
      </c>
      <c r="JL17" s="280" t="str">
        <f aca="false">$E17</f>
        <v>Canada</v>
      </c>
      <c r="JM17" s="284"/>
      <c r="JN17" s="284"/>
      <c r="JO17" s="288"/>
      <c r="JP17" s="281" t="str">
        <f aca="false">IF(($F17&lt;&gt;"")*($G17&lt;&gt;"")*(JM17&lt;&gt;"")*(JN17&lt;&gt;""),($F17&gt;$G17)*(JM17&gt;JN17)+($F17=$G17)*(JM17=JN17)+($F17&lt;$G17)*(JM17&lt;JN17),"")</f>
        <v/>
      </c>
      <c r="JQ17" s="281" t="str">
        <f aca="false">IF((JP17&lt;&gt;""),IF(OR($F17&lt;&gt;$G17,PrSettings!$M$4="●"),(($F17-$G17)=(JM17-JN17))*1,0),"")</f>
        <v/>
      </c>
      <c r="JR17" s="281" t="str">
        <f aca="false">IF((JP17&lt;&gt;""),($F17=JM17)*($G17=JN17),"")</f>
        <v/>
      </c>
      <c r="JS17" s="281" t="str">
        <f aca="false">IF(JP17&lt;&gt;"",IF(ABS($F17-$G17)&gt;=PrSettings!$M$7,(ABS($F17-$G17-JM17+JN17)&lt;=1)*1,IF(AND(JP17,$F17=$G17,$F17&gt;=PrSettings!$M$6),(ABS(JM17-$F17)&lt;=1)*1,IF(AND(JP17,$F17+$G17&gt;=PrSettings!$M$8),(ABS(JM17-$F17)+ABS(JN17-$G17)&lt;=1)*1,""))),"")</f>
        <v/>
      </c>
      <c r="JT17" s="289"/>
      <c r="JV17" s="279" t="n">
        <f aca="false">$B17</f>
        <v>19</v>
      </c>
      <c r="JW17" s="280" t="str">
        <f aca="false">$C17</f>
        <v>Switzerland</v>
      </c>
      <c r="JX17" s="281" t="n">
        <f aca="false">$D17</f>
        <v>30</v>
      </c>
      <c r="JY17" s="280" t="str">
        <f aca="false">$E17</f>
        <v>Canada</v>
      </c>
      <c r="JZ17" s="284"/>
      <c r="KA17" s="284"/>
      <c r="KB17" s="288"/>
      <c r="KC17" s="281" t="str">
        <f aca="false">IF(($F17&lt;&gt;"")*($G17&lt;&gt;"")*(JZ17&lt;&gt;"")*(KA17&lt;&gt;""),($F17&gt;$G17)*(JZ17&gt;KA17)+($F17=$G17)*(JZ17=KA17)+($F17&lt;$G17)*(JZ17&lt;KA17),"")</f>
        <v/>
      </c>
      <c r="KD17" s="281" t="str">
        <f aca="false">IF((KC17&lt;&gt;""),IF(OR($F17&lt;&gt;$G17,PrSettings!$M$4="●"),(($F17-$G17)=(JZ17-KA17))*1,0),"")</f>
        <v/>
      </c>
      <c r="KE17" s="281" t="str">
        <f aca="false">IF((KC17&lt;&gt;""),($F17=JZ17)*($G17=KA17),"")</f>
        <v/>
      </c>
      <c r="KF17" s="281" t="str">
        <f aca="false">IF(KC17&lt;&gt;"",IF(ABS($F17-$G17)&gt;=PrSettings!$M$7,(ABS($F17-$G17-JZ17+KA17)&lt;=1)*1,IF(AND(KC17,$F17=$G17,$F17&gt;=PrSettings!$M$6),(ABS(JZ17-$F17)&lt;=1)*1,IF(AND(KC17,$F17+$G17&gt;=PrSettings!$M$8),(ABS(JZ17-$F17)+ABS(KA17-$G17)&lt;=1)*1,""))),"")</f>
        <v/>
      </c>
      <c r="KG17" s="289"/>
      <c r="KI17" s="279" t="n">
        <f aca="false">$B17</f>
        <v>19</v>
      </c>
      <c r="KJ17" s="280" t="str">
        <f aca="false">$C17</f>
        <v>Switzerland</v>
      </c>
      <c r="KK17" s="281" t="n">
        <f aca="false">$D17</f>
        <v>30</v>
      </c>
      <c r="KL17" s="280" t="str">
        <f aca="false">$E17</f>
        <v>Canada</v>
      </c>
      <c r="KM17" s="284"/>
      <c r="KN17" s="284"/>
      <c r="KO17" s="288"/>
      <c r="KP17" s="281" t="str">
        <f aca="false">IF(($F17&lt;&gt;"")*($G17&lt;&gt;"")*(KM17&lt;&gt;"")*(KN17&lt;&gt;""),($F17&gt;$G17)*(KM17&gt;KN17)+($F17=$G17)*(KM17=KN17)+($F17&lt;$G17)*(KM17&lt;KN17),"")</f>
        <v/>
      </c>
      <c r="KQ17" s="281" t="str">
        <f aca="false">IF((KP17&lt;&gt;""),IF(OR($F17&lt;&gt;$G17,PrSettings!$M$4="●"),(($F17-$G17)=(KM17-KN17))*1,0),"")</f>
        <v/>
      </c>
      <c r="KR17" s="281" t="str">
        <f aca="false">IF((KP17&lt;&gt;""),($F17=KM17)*($G17=KN17),"")</f>
        <v/>
      </c>
      <c r="KS17" s="281" t="str">
        <f aca="false">IF(KP17&lt;&gt;"",IF(ABS($F17-$G17)&gt;=PrSettings!$M$7,(ABS($F17-$G17-KM17+KN17)&lt;=1)*1,IF(AND(KP17,$F17=$G17,$F17&gt;=PrSettings!$M$6),(ABS(KM17-$F17)&lt;=1)*1,IF(AND(KP17,$F17+$G17&gt;=PrSettings!$M$8),(ABS(KM17-$F17)+ABS(KN17-$G17)&lt;=1)*1,""))),"")</f>
        <v/>
      </c>
      <c r="KT17" s="289"/>
      <c r="KV17" s="279" t="n">
        <f aca="false">$B17</f>
        <v>19</v>
      </c>
      <c r="KW17" s="280" t="str">
        <f aca="false">$C17</f>
        <v>Switzerland</v>
      </c>
      <c r="KX17" s="281" t="n">
        <f aca="false">$D17</f>
        <v>30</v>
      </c>
      <c r="KY17" s="280" t="str">
        <f aca="false">$E17</f>
        <v>Canada</v>
      </c>
      <c r="KZ17" s="284"/>
      <c r="LA17" s="284"/>
      <c r="LB17" s="288"/>
      <c r="LC17" s="281" t="str">
        <f aca="false">IF(($F17&lt;&gt;"")*($G17&lt;&gt;"")*(KZ17&lt;&gt;"")*(LA17&lt;&gt;""),($F17&gt;$G17)*(KZ17&gt;LA17)+($F17=$G17)*(KZ17=LA17)+($F17&lt;$G17)*(KZ17&lt;LA17),"")</f>
        <v/>
      </c>
      <c r="LD17" s="281" t="str">
        <f aca="false">IF((LC17&lt;&gt;""),IF(OR($F17&lt;&gt;$G17,PrSettings!$M$4="●"),(($F17-$G17)=(KZ17-LA17))*1,0),"")</f>
        <v/>
      </c>
      <c r="LE17" s="281" t="str">
        <f aca="false">IF((LC17&lt;&gt;""),($F17=KZ17)*($G17=LA17),"")</f>
        <v/>
      </c>
      <c r="LF17" s="281" t="str">
        <f aca="false">IF(LC17&lt;&gt;"",IF(ABS($F17-$G17)&gt;=PrSettings!$M$7,(ABS($F17-$G17-KZ17+LA17)&lt;=1)*1,IF(AND(LC17,$F17=$G17,$F17&gt;=PrSettings!$M$6),(ABS(KZ17-$F17)&lt;=1)*1,IF(AND(LC17,$F17+$G17&gt;=PrSettings!$M$8),(ABS(KZ17-$F17)+ABS(LA17-$G17)&lt;=1)*1,""))),"")</f>
        <v/>
      </c>
      <c r="LG17" s="289"/>
      <c r="LI17" s="279" t="n">
        <f aca="false">$B17</f>
        <v>19</v>
      </c>
      <c r="LJ17" s="280" t="str">
        <f aca="false">$C17</f>
        <v>Switzerland</v>
      </c>
      <c r="LK17" s="281" t="n">
        <f aca="false">$D17</f>
        <v>30</v>
      </c>
      <c r="LL17" s="280" t="str">
        <f aca="false">$E17</f>
        <v>Canada</v>
      </c>
      <c r="LM17" s="284"/>
      <c r="LN17" s="284"/>
      <c r="LO17" s="288"/>
      <c r="LP17" s="281" t="str">
        <f aca="false">IF(($F17&lt;&gt;"")*($G17&lt;&gt;"")*(LM17&lt;&gt;"")*(LN17&lt;&gt;""),($F17&gt;$G17)*(LM17&gt;LN17)+($F17=$G17)*(LM17=LN17)+($F17&lt;$G17)*(LM17&lt;LN17),"")</f>
        <v/>
      </c>
      <c r="LQ17" s="281" t="str">
        <f aca="false">IF((LP17&lt;&gt;""),IF(OR($F17&lt;&gt;$G17,PrSettings!$M$4="●"),(($F17-$G17)=(LM17-LN17))*1,0),"")</f>
        <v/>
      </c>
      <c r="LR17" s="281" t="str">
        <f aca="false">IF((LP17&lt;&gt;""),($F17=LM17)*($G17=LN17),"")</f>
        <v/>
      </c>
      <c r="LS17" s="281" t="str">
        <f aca="false">IF(LP17&lt;&gt;"",IF(ABS($F17-$G17)&gt;=PrSettings!$M$7,(ABS($F17-$G17-LM17+LN17)&lt;=1)*1,IF(AND(LP17,$F17=$G17,$F17&gt;=PrSettings!$M$6),(ABS(LM17-$F17)&lt;=1)*1,IF(AND(LP17,$F17+$G17&gt;=PrSettings!$M$8),(ABS(LM17-$F17)+ABS(LN17-$G17)&lt;=1)*1,""))),"")</f>
        <v/>
      </c>
      <c r="LT17" s="289"/>
      <c r="LV17" s="279" t="n">
        <f aca="false">$B17</f>
        <v>19</v>
      </c>
      <c r="LW17" s="280" t="str">
        <f aca="false">$C17</f>
        <v>Switzerland</v>
      </c>
      <c r="LX17" s="281" t="n">
        <f aca="false">$D17</f>
        <v>30</v>
      </c>
      <c r="LY17" s="280" t="str">
        <f aca="false">$E17</f>
        <v>Canada</v>
      </c>
      <c r="LZ17" s="284"/>
      <c r="MA17" s="284"/>
      <c r="MB17" s="288"/>
      <c r="MC17" s="281" t="str">
        <f aca="false">IF(($F17&lt;&gt;"")*($G17&lt;&gt;"")*(LZ17&lt;&gt;"")*(MA17&lt;&gt;""),($F17&gt;$G17)*(LZ17&gt;MA17)+($F17=$G17)*(LZ17=MA17)+($F17&lt;$G17)*(LZ17&lt;MA17),"")</f>
        <v/>
      </c>
      <c r="MD17" s="281" t="str">
        <f aca="false">IF((MC17&lt;&gt;""),IF(OR($F17&lt;&gt;$G17,PrSettings!$M$4="●"),(($F17-$G17)=(LZ17-MA17))*1,0),"")</f>
        <v/>
      </c>
      <c r="ME17" s="281" t="str">
        <f aca="false">IF((MC17&lt;&gt;""),($F17=LZ17)*($G17=MA17),"")</f>
        <v/>
      </c>
      <c r="MF17" s="281" t="str">
        <f aca="false">IF(MC17&lt;&gt;"",IF(ABS($F17-$G17)&gt;=PrSettings!$M$7,(ABS($F17-$G17-LZ17+MA17)&lt;=1)*1,IF(AND(MC17,$F17=$G17,$F17&gt;=PrSettings!$M$6),(ABS(LZ17-$F17)&lt;=1)*1,IF(AND(MC17,$F17+$G17&gt;=PrSettings!$M$8),(ABS(LZ17-$F17)+ABS(MA17-$G17)&lt;=1)*1,""))),"")</f>
        <v/>
      </c>
      <c r="MG17" s="289"/>
    </row>
    <row r="18" customFormat="false" ht="15.75" hidden="false" customHeight="false" outlineLevel="0" collapsed="false">
      <c r="B18" s="279" t="n">
        <f aca="false">INDEX(Groups!$C$7:$C$65,MATCH(C18,Groups!$D$7:$D$65,0))</f>
        <v>65</v>
      </c>
      <c r="C18" s="280" t="str">
        <f aca="false">CalcB!$P$27</f>
        <v>Bosnia/Herzeg.</v>
      </c>
      <c r="D18" s="281" t="n">
        <f aca="false">INDEX(Groups!$C$7:$C$65,MATCH(E18,Groups!$D$7:$D$65,0))</f>
        <v>55</v>
      </c>
      <c r="E18" s="280" t="str">
        <f aca="false">CalcB!$Q$27</f>
        <v>Qatar</v>
      </c>
      <c r="F18" s="282" t="n">
        <f aca="false">CalcB!$R$27</f>
        <v>1</v>
      </c>
      <c r="G18" s="283" t="n">
        <f aca="false">CalcB!$S$27</f>
        <v>0</v>
      </c>
      <c r="I18" s="279" t="n">
        <f aca="false">$B18</f>
        <v>65</v>
      </c>
      <c r="J18" s="280" t="str">
        <f aca="false">$C18</f>
        <v>Bosnia/Herzeg.</v>
      </c>
      <c r="K18" s="281" t="n">
        <f aca="false">$D18</f>
        <v>55</v>
      </c>
      <c r="L18" s="280" t="str">
        <f aca="false">$E18</f>
        <v>Qatar</v>
      </c>
      <c r="M18" s="284"/>
      <c r="N18" s="284"/>
      <c r="O18" s="290"/>
      <c r="P18" s="281" t="str">
        <f aca="false">IF(($F18&lt;&gt;"")*($G18&lt;&gt;"")*(M18&lt;&gt;"")*(N18&lt;&gt;""),($F18&gt;$G18)*(M18&gt;N18)+($F18=$G18)*(M18=N18)+($F18&lt;$G18)*(M18&lt;N18),"")</f>
        <v/>
      </c>
      <c r="Q18" s="281" t="str">
        <f aca="false">IF((P18&lt;&gt;""),IF(OR($F18&lt;&gt;$G18,PrSettings!$M$4="●"),(($F18-$G18)=(M18-N18))*1,0),"")</f>
        <v/>
      </c>
      <c r="R18" s="281" t="str">
        <f aca="false">IF((P18&lt;&gt;""),($F18=M18)*($G18=N18),"")</f>
        <v/>
      </c>
      <c r="S18" s="281" t="str">
        <f aca="false">IF(P18&lt;&gt;"",IF(ABS($F18-$G18)&gt;=PrSettings!$M$7,(ABS($F18-$G18-M18+N18)&lt;=1)*1,IF(AND(P18,$F18=$G18,$F18&gt;=PrSettings!$M$6),(ABS(M18-$F18)&lt;=1)*1,IF(AND(P18,$F18+$G18&gt;=PrSettings!$M$8),(ABS(M18-$F18)+ABS(N18-$G18)&lt;=1)*1,""))),"")</f>
        <v/>
      </c>
      <c r="T18" s="291"/>
      <c r="V18" s="279" t="n">
        <f aca="false">$B18</f>
        <v>65</v>
      </c>
      <c r="W18" s="280" t="str">
        <f aca="false">$C18</f>
        <v>Bosnia/Herzeg.</v>
      </c>
      <c r="X18" s="281" t="n">
        <f aca="false">$D18</f>
        <v>55</v>
      </c>
      <c r="Y18" s="280" t="str">
        <f aca="false">$E18</f>
        <v>Qatar</v>
      </c>
      <c r="Z18" s="284"/>
      <c r="AA18" s="284"/>
      <c r="AB18" s="290"/>
      <c r="AC18" s="281" t="str">
        <f aca="false">IF(($F18&lt;&gt;"")*($G18&lt;&gt;"")*(Z18&lt;&gt;"")*(AA18&lt;&gt;""),($F18&gt;$G18)*(Z18&gt;AA18)+($F18=$G18)*(Z18=AA18)+($F18&lt;$G18)*(Z18&lt;AA18),"")</f>
        <v/>
      </c>
      <c r="AD18" s="281" t="str">
        <f aca="false">IF((AC18&lt;&gt;""),IF(OR($F18&lt;&gt;$G18,PrSettings!$M$4="●"),(($F18-$G18)=(Z18-AA18))*1,0),"")</f>
        <v/>
      </c>
      <c r="AE18" s="281" t="str">
        <f aca="false">IF((AC18&lt;&gt;""),($F18=Z18)*($G18=AA18),"")</f>
        <v/>
      </c>
      <c r="AF18" s="281" t="str">
        <f aca="false">IF(AC18&lt;&gt;"",IF(ABS($F18-$G18)&gt;=PrSettings!$M$7,(ABS($F18-$G18-Z18+AA18)&lt;=1)*1,IF(AND(AC18,$F18=$G18,$F18&gt;=PrSettings!$M$6),(ABS(Z18-$F18)&lt;=1)*1,IF(AND(AC18,$F18+$G18&gt;=PrSettings!$M$8),(ABS(Z18-$F18)+ABS(AA18-$G18)&lt;=1)*1,""))),"")</f>
        <v/>
      </c>
      <c r="AG18" s="291"/>
      <c r="AI18" s="279" t="n">
        <f aca="false">$B18</f>
        <v>65</v>
      </c>
      <c r="AJ18" s="280" t="str">
        <f aca="false">$C18</f>
        <v>Bosnia/Herzeg.</v>
      </c>
      <c r="AK18" s="281" t="n">
        <f aca="false">$D18</f>
        <v>55</v>
      </c>
      <c r="AL18" s="280" t="str">
        <f aca="false">$E18</f>
        <v>Qatar</v>
      </c>
      <c r="AM18" s="284"/>
      <c r="AN18" s="284"/>
      <c r="AO18" s="290"/>
      <c r="AP18" s="281" t="str">
        <f aca="false">IF(($F18&lt;&gt;"")*($G18&lt;&gt;"")*(AM18&lt;&gt;"")*(AN18&lt;&gt;""),($F18&gt;$G18)*(AM18&gt;AN18)+($F18=$G18)*(AM18=AN18)+($F18&lt;$G18)*(AM18&lt;AN18),"")</f>
        <v/>
      </c>
      <c r="AQ18" s="281" t="str">
        <f aca="false">IF((AP18&lt;&gt;""),IF(OR($F18&lt;&gt;$G18,PrSettings!$M$4="●"),(($F18-$G18)=(AM18-AN18))*1,0),"")</f>
        <v/>
      </c>
      <c r="AR18" s="281" t="str">
        <f aca="false">IF((AP18&lt;&gt;""),($F18=AM18)*($G18=AN18),"")</f>
        <v/>
      </c>
      <c r="AS18" s="281" t="str">
        <f aca="false">IF(AP18&lt;&gt;"",IF(ABS($F18-$G18)&gt;=PrSettings!$M$7,(ABS($F18-$G18-AM18+AN18)&lt;=1)*1,IF(AND(AP18,$F18=$G18,$F18&gt;=PrSettings!$M$6),(ABS(AM18-$F18)&lt;=1)*1,IF(AND(AP18,$F18+$G18&gt;=PrSettings!$M$8),(ABS(AM18-$F18)+ABS(AN18-$G18)&lt;=1)*1,""))),"")</f>
        <v/>
      </c>
      <c r="AT18" s="291"/>
      <c r="AV18" s="279" t="n">
        <f aca="false">$B18</f>
        <v>65</v>
      </c>
      <c r="AW18" s="280" t="str">
        <f aca="false">$C18</f>
        <v>Bosnia/Herzeg.</v>
      </c>
      <c r="AX18" s="281" t="n">
        <f aca="false">$D18</f>
        <v>55</v>
      </c>
      <c r="AY18" s="280" t="str">
        <f aca="false">$E18</f>
        <v>Qatar</v>
      </c>
      <c r="AZ18" s="284"/>
      <c r="BA18" s="284"/>
      <c r="BB18" s="290"/>
      <c r="BC18" s="281" t="str">
        <f aca="false">IF(($F18&lt;&gt;"")*($G18&lt;&gt;"")*(AZ18&lt;&gt;"")*(BA18&lt;&gt;""),($F18&gt;$G18)*(AZ18&gt;BA18)+($F18=$G18)*(AZ18=BA18)+($F18&lt;$G18)*(AZ18&lt;BA18),"")</f>
        <v/>
      </c>
      <c r="BD18" s="281" t="str">
        <f aca="false">IF((BC18&lt;&gt;""),IF(OR($F18&lt;&gt;$G18,PrSettings!$M$4="●"),(($F18-$G18)=(AZ18-BA18))*1,0),"")</f>
        <v/>
      </c>
      <c r="BE18" s="281" t="str">
        <f aca="false">IF((BC18&lt;&gt;""),($F18=AZ18)*($G18=BA18),"")</f>
        <v/>
      </c>
      <c r="BF18" s="281" t="str">
        <f aca="false">IF(BC18&lt;&gt;"",IF(ABS($F18-$G18)&gt;=PrSettings!$M$7,(ABS($F18-$G18-AZ18+BA18)&lt;=1)*1,IF(AND(BC18,$F18=$G18,$F18&gt;=PrSettings!$M$6),(ABS(AZ18-$F18)&lt;=1)*1,IF(AND(BC18,$F18+$G18&gt;=PrSettings!$M$8),(ABS(AZ18-$F18)+ABS(BA18-$G18)&lt;=1)*1,""))),"")</f>
        <v/>
      </c>
      <c r="BG18" s="291"/>
      <c r="BI18" s="279" t="n">
        <f aca="false">$B18</f>
        <v>65</v>
      </c>
      <c r="BJ18" s="280" t="str">
        <f aca="false">$C18</f>
        <v>Bosnia/Herzeg.</v>
      </c>
      <c r="BK18" s="281" t="n">
        <f aca="false">$D18</f>
        <v>55</v>
      </c>
      <c r="BL18" s="280" t="str">
        <f aca="false">$E18</f>
        <v>Qatar</v>
      </c>
      <c r="BM18" s="284"/>
      <c r="BN18" s="284"/>
      <c r="BO18" s="290"/>
      <c r="BP18" s="281" t="str">
        <f aca="false">IF(($F18&lt;&gt;"")*($G18&lt;&gt;"")*(BM18&lt;&gt;"")*(BN18&lt;&gt;""),($F18&gt;$G18)*(BM18&gt;BN18)+($F18=$G18)*(BM18=BN18)+($F18&lt;$G18)*(BM18&lt;BN18),"")</f>
        <v/>
      </c>
      <c r="BQ18" s="281" t="str">
        <f aca="false">IF((BP18&lt;&gt;""),IF(OR($F18&lt;&gt;$G18,PrSettings!$M$4="●"),(($F18-$G18)=(BM18-BN18))*1,0),"")</f>
        <v/>
      </c>
      <c r="BR18" s="281" t="str">
        <f aca="false">IF((BP18&lt;&gt;""),($F18=BM18)*($G18=BN18),"")</f>
        <v/>
      </c>
      <c r="BS18" s="281" t="str">
        <f aca="false">IF(BP18&lt;&gt;"",IF(ABS($F18-$G18)&gt;=PrSettings!$M$7,(ABS($F18-$G18-BM18+BN18)&lt;=1)*1,IF(AND(BP18,$F18=$G18,$F18&gt;=PrSettings!$M$6),(ABS(BM18-$F18)&lt;=1)*1,IF(AND(BP18,$F18+$G18&gt;=PrSettings!$M$8),(ABS(BM18-$F18)+ABS(BN18-$G18)&lt;=1)*1,""))),"")</f>
        <v/>
      </c>
      <c r="BT18" s="291"/>
      <c r="BV18" s="279" t="n">
        <f aca="false">$B18</f>
        <v>65</v>
      </c>
      <c r="BW18" s="280" t="str">
        <f aca="false">$C18</f>
        <v>Bosnia/Herzeg.</v>
      </c>
      <c r="BX18" s="281" t="n">
        <f aca="false">$D18</f>
        <v>55</v>
      </c>
      <c r="BY18" s="280" t="str">
        <f aca="false">$E18</f>
        <v>Qatar</v>
      </c>
      <c r="BZ18" s="284"/>
      <c r="CA18" s="284"/>
      <c r="CB18" s="290"/>
      <c r="CC18" s="281" t="str">
        <f aca="false">IF(($F18&lt;&gt;"")*($G18&lt;&gt;"")*(BZ18&lt;&gt;"")*(CA18&lt;&gt;""),($F18&gt;$G18)*(BZ18&gt;CA18)+($F18=$G18)*(BZ18=CA18)+($F18&lt;$G18)*(BZ18&lt;CA18),"")</f>
        <v/>
      </c>
      <c r="CD18" s="281" t="str">
        <f aca="false">IF((CC18&lt;&gt;""),IF(OR($F18&lt;&gt;$G18,PrSettings!$M$4="●"),(($F18-$G18)=(BZ18-CA18))*1,0),"")</f>
        <v/>
      </c>
      <c r="CE18" s="281" t="str">
        <f aca="false">IF((CC18&lt;&gt;""),($F18=BZ18)*($G18=CA18),"")</f>
        <v/>
      </c>
      <c r="CF18" s="281" t="str">
        <f aca="false">IF(CC18&lt;&gt;"",IF(ABS($F18-$G18)&gt;=PrSettings!$M$7,(ABS($F18-$G18-BZ18+CA18)&lt;=1)*1,IF(AND(CC18,$F18=$G18,$F18&gt;=PrSettings!$M$6),(ABS(BZ18-$F18)&lt;=1)*1,IF(AND(CC18,$F18+$G18&gt;=PrSettings!$M$8),(ABS(BZ18-$F18)+ABS(CA18-$G18)&lt;=1)*1,""))),"")</f>
        <v/>
      </c>
      <c r="CG18" s="291"/>
      <c r="CI18" s="279" t="n">
        <f aca="false">$B18</f>
        <v>65</v>
      </c>
      <c r="CJ18" s="280" t="str">
        <f aca="false">$C18</f>
        <v>Bosnia/Herzeg.</v>
      </c>
      <c r="CK18" s="281" t="n">
        <f aca="false">$D18</f>
        <v>55</v>
      </c>
      <c r="CL18" s="280" t="str">
        <f aca="false">$E18</f>
        <v>Qatar</v>
      </c>
      <c r="CM18" s="284"/>
      <c r="CN18" s="284"/>
      <c r="CO18" s="290"/>
      <c r="CP18" s="281" t="str">
        <f aca="false">IF(($F18&lt;&gt;"")*($G18&lt;&gt;"")*(CM18&lt;&gt;"")*(CN18&lt;&gt;""),($F18&gt;$G18)*(CM18&gt;CN18)+($F18=$G18)*(CM18=CN18)+($F18&lt;$G18)*(CM18&lt;CN18),"")</f>
        <v/>
      </c>
      <c r="CQ18" s="281" t="str">
        <f aca="false">IF((CP18&lt;&gt;""),IF(OR($F18&lt;&gt;$G18,PrSettings!$M$4="●"),(($F18-$G18)=(CM18-CN18))*1,0),"")</f>
        <v/>
      </c>
      <c r="CR18" s="281" t="str">
        <f aca="false">IF((CP18&lt;&gt;""),($F18=CM18)*($G18=CN18),"")</f>
        <v/>
      </c>
      <c r="CS18" s="281" t="str">
        <f aca="false">IF(CP18&lt;&gt;"",IF(ABS($F18-$G18)&gt;=PrSettings!$M$7,(ABS($F18-$G18-CM18+CN18)&lt;=1)*1,IF(AND(CP18,$F18=$G18,$F18&gt;=PrSettings!$M$6),(ABS(CM18-$F18)&lt;=1)*1,IF(AND(CP18,$F18+$G18&gt;=PrSettings!$M$8),(ABS(CM18-$F18)+ABS(CN18-$G18)&lt;=1)*1,""))),"")</f>
        <v/>
      </c>
      <c r="CT18" s="291"/>
      <c r="CV18" s="279" t="n">
        <f aca="false">$B18</f>
        <v>65</v>
      </c>
      <c r="CW18" s="280" t="str">
        <f aca="false">$C18</f>
        <v>Bosnia/Herzeg.</v>
      </c>
      <c r="CX18" s="281" t="n">
        <f aca="false">$D18</f>
        <v>55</v>
      </c>
      <c r="CY18" s="280" t="str">
        <f aca="false">$E18</f>
        <v>Qatar</v>
      </c>
      <c r="CZ18" s="284"/>
      <c r="DA18" s="284"/>
      <c r="DB18" s="290"/>
      <c r="DC18" s="281" t="str">
        <f aca="false">IF(($F18&lt;&gt;"")*($G18&lt;&gt;"")*(CZ18&lt;&gt;"")*(DA18&lt;&gt;""),($F18&gt;$G18)*(CZ18&gt;DA18)+($F18=$G18)*(CZ18=DA18)+($F18&lt;$G18)*(CZ18&lt;DA18),"")</f>
        <v/>
      </c>
      <c r="DD18" s="281" t="str">
        <f aca="false">IF((DC18&lt;&gt;""),IF(OR($F18&lt;&gt;$G18,PrSettings!$M$4="●"),(($F18-$G18)=(CZ18-DA18))*1,0),"")</f>
        <v/>
      </c>
      <c r="DE18" s="281" t="str">
        <f aca="false">IF((DC18&lt;&gt;""),($F18=CZ18)*($G18=DA18),"")</f>
        <v/>
      </c>
      <c r="DF18" s="281" t="str">
        <f aca="false">IF(DC18&lt;&gt;"",IF(ABS($F18-$G18)&gt;=PrSettings!$M$7,(ABS($F18-$G18-CZ18+DA18)&lt;=1)*1,IF(AND(DC18,$F18=$G18,$F18&gt;=PrSettings!$M$6),(ABS(CZ18-$F18)&lt;=1)*1,IF(AND(DC18,$F18+$G18&gt;=PrSettings!$M$8),(ABS(CZ18-$F18)+ABS(DA18-$G18)&lt;=1)*1,""))),"")</f>
        <v/>
      </c>
      <c r="DG18" s="291"/>
      <c r="DI18" s="279" t="n">
        <f aca="false">$B18</f>
        <v>65</v>
      </c>
      <c r="DJ18" s="280" t="str">
        <f aca="false">$C18</f>
        <v>Bosnia/Herzeg.</v>
      </c>
      <c r="DK18" s="281" t="n">
        <f aca="false">$D18</f>
        <v>55</v>
      </c>
      <c r="DL18" s="280" t="str">
        <f aca="false">$E18</f>
        <v>Qatar</v>
      </c>
      <c r="DM18" s="284"/>
      <c r="DN18" s="284"/>
      <c r="DO18" s="290"/>
      <c r="DP18" s="281" t="str">
        <f aca="false">IF(($F18&lt;&gt;"")*($G18&lt;&gt;"")*(DM18&lt;&gt;"")*(DN18&lt;&gt;""),($F18&gt;$G18)*(DM18&gt;DN18)+($F18=$G18)*(DM18=DN18)+($F18&lt;$G18)*(DM18&lt;DN18),"")</f>
        <v/>
      </c>
      <c r="DQ18" s="281" t="str">
        <f aca="false">IF((DP18&lt;&gt;""),IF(OR($F18&lt;&gt;$G18,PrSettings!$M$4="●"),(($F18-$G18)=(DM18-DN18))*1,0),"")</f>
        <v/>
      </c>
      <c r="DR18" s="281" t="str">
        <f aca="false">IF((DP18&lt;&gt;""),($F18=DM18)*($G18=DN18),"")</f>
        <v/>
      </c>
      <c r="DS18" s="281" t="str">
        <f aca="false">IF(DP18&lt;&gt;"",IF(ABS($F18-$G18)&gt;=PrSettings!$M$7,(ABS($F18-$G18-DM18+DN18)&lt;=1)*1,IF(AND(DP18,$F18=$G18,$F18&gt;=PrSettings!$M$6),(ABS(DM18-$F18)&lt;=1)*1,IF(AND(DP18,$F18+$G18&gt;=PrSettings!$M$8),(ABS(DM18-$F18)+ABS(DN18-$G18)&lt;=1)*1,""))),"")</f>
        <v/>
      </c>
      <c r="DT18" s="291"/>
      <c r="DV18" s="279" t="n">
        <f aca="false">$B18</f>
        <v>65</v>
      </c>
      <c r="DW18" s="280" t="str">
        <f aca="false">$C18</f>
        <v>Bosnia/Herzeg.</v>
      </c>
      <c r="DX18" s="281" t="n">
        <f aca="false">$D18</f>
        <v>55</v>
      </c>
      <c r="DY18" s="280" t="str">
        <f aca="false">$E18</f>
        <v>Qatar</v>
      </c>
      <c r="DZ18" s="284"/>
      <c r="EA18" s="284"/>
      <c r="EB18" s="290"/>
      <c r="EC18" s="281" t="str">
        <f aca="false">IF(($F18&lt;&gt;"")*($G18&lt;&gt;"")*(DZ18&lt;&gt;"")*(EA18&lt;&gt;""),($F18&gt;$G18)*(DZ18&gt;EA18)+($F18=$G18)*(DZ18=EA18)+($F18&lt;$G18)*(DZ18&lt;EA18),"")</f>
        <v/>
      </c>
      <c r="ED18" s="281" t="str">
        <f aca="false">IF((EC18&lt;&gt;""),IF(OR($F18&lt;&gt;$G18,PrSettings!$M$4="●"),(($F18-$G18)=(DZ18-EA18))*1,0),"")</f>
        <v/>
      </c>
      <c r="EE18" s="281" t="str">
        <f aca="false">IF((EC18&lt;&gt;""),($F18=DZ18)*($G18=EA18),"")</f>
        <v/>
      </c>
      <c r="EF18" s="281" t="str">
        <f aca="false">IF(EC18&lt;&gt;"",IF(ABS($F18-$G18)&gt;=PrSettings!$M$7,(ABS($F18-$G18-DZ18+EA18)&lt;=1)*1,IF(AND(EC18,$F18=$G18,$F18&gt;=PrSettings!$M$6),(ABS(DZ18-$F18)&lt;=1)*1,IF(AND(EC18,$F18+$G18&gt;=PrSettings!$M$8),(ABS(DZ18-$F18)+ABS(EA18-$G18)&lt;=1)*1,""))),"")</f>
        <v/>
      </c>
      <c r="EG18" s="291"/>
      <c r="EI18" s="279" t="n">
        <f aca="false">$B18</f>
        <v>65</v>
      </c>
      <c r="EJ18" s="280" t="str">
        <f aca="false">$C18</f>
        <v>Bosnia/Herzeg.</v>
      </c>
      <c r="EK18" s="281" t="n">
        <f aca="false">$D18</f>
        <v>55</v>
      </c>
      <c r="EL18" s="280" t="str">
        <f aca="false">$E18</f>
        <v>Qatar</v>
      </c>
      <c r="EM18" s="284"/>
      <c r="EN18" s="284"/>
      <c r="EO18" s="290"/>
      <c r="EP18" s="281" t="str">
        <f aca="false">IF(($F18&lt;&gt;"")*($G18&lt;&gt;"")*(EM18&lt;&gt;"")*(EN18&lt;&gt;""),($F18&gt;$G18)*(EM18&gt;EN18)+($F18=$G18)*(EM18=EN18)+($F18&lt;$G18)*(EM18&lt;EN18),"")</f>
        <v/>
      </c>
      <c r="EQ18" s="281" t="str">
        <f aca="false">IF((EP18&lt;&gt;""),IF(OR($F18&lt;&gt;$G18,PrSettings!$M$4="●"),(($F18-$G18)=(EM18-EN18))*1,0),"")</f>
        <v/>
      </c>
      <c r="ER18" s="281" t="str">
        <f aca="false">IF((EP18&lt;&gt;""),($F18=EM18)*($G18=EN18),"")</f>
        <v/>
      </c>
      <c r="ES18" s="281" t="str">
        <f aca="false">IF(EP18&lt;&gt;"",IF(ABS($F18-$G18)&gt;=PrSettings!$M$7,(ABS($F18-$G18-EM18+EN18)&lt;=1)*1,IF(AND(EP18,$F18=$G18,$F18&gt;=PrSettings!$M$6),(ABS(EM18-$F18)&lt;=1)*1,IF(AND(EP18,$F18+$G18&gt;=PrSettings!$M$8),(ABS(EM18-$F18)+ABS(EN18-$G18)&lt;=1)*1,""))),"")</f>
        <v/>
      </c>
      <c r="ET18" s="291"/>
      <c r="EV18" s="279" t="n">
        <f aca="false">$B18</f>
        <v>65</v>
      </c>
      <c r="EW18" s="280" t="str">
        <f aca="false">$C18</f>
        <v>Bosnia/Herzeg.</v>
      </c>
      <c r="EX18" s="281" t="n">
        <f aca="false">$D18</f>
        <v>55</v>
      </c>
      <c r="EY18" s="280" t="str">
        <f aca="false">$E18</f>
        <v>Qatar</v>
      </c>
      <c r="EZ18" s="284"/>
      <c r="FA18" s="284"/>
      <c r="FB18" s="290"/>
      <c r="FC18" s="281" t="str">
        <f aca="false">IF(($F18&lt;&gt;"")*($G18&lt;&gt;"")*(EZ18&lt;&gt;"")*(FA18&lt;&gt;""),($F18&gt;$G18)*(EZ18&gt;FA18)+($F18=$G18)*(EZ18=FA18)+($F18&lt;$G18)*(EZ18&lt;FA18),"")</f>
        <v/>
      </c>
      <c r="FD18" s="281" t="str">
        <f aca="false">IF((FC18&lt;&gt;""),IF(OR($F18&lt;&gt;$G18,PrSettings!$M$4="●"),(($F18-$G18)=(EZ18-FA18))*1,0),"")</f>
        <v/>
      </c>
      <c r="FE18" s="281" t="str">
        <f aca="false">IF((FC18&lt;&gt;""),($F18=EZ18)*($G18=FA18),"")</f>
        <v/>
      </c>
      <c r="FF18" s="281" t="str">
        <f aca="false">IF(FC18&lt;&gt;"",IF(ABS($F18-$G18)&gt;=PrSettings!$M$7,(ABS($F18-$G18-EZ18+FA18)&lt;=1)*1,IF(AND(FC18,$F18=$G18,$F18&gt;=PrSettings!$M$6),(ABS(EZ18-$F18)&lt;=1)*1,IF(AND(FC18,$F18+$G18&gt;=PrSettings!$M$8),(ABS(EZ18-$F18)+ABS(FA18-$G18)&lt;=1)*1,""))),"")</f>
        <v/>
      </c>
      <c r="FG18" s="291"/>
      <c r="FI18" s="279" t="n">
        <f aca="false">$B18</f>
        <v>65</v>
      </c>
      <c r="FJ18" s="280" t="str">
        <f aca="false">$C18</f>
        <v>Bosnia/Herzeg.</v>
      </c>
      <c r="FK18" s="281" t="n">
        <f aca="false">$D18</f>
        <v>55</v>
      </c>
      <c r="FL18" s="280" t="str">
        <f aca="false">$E18</f>
        <v>Qatar</v>
      </c>
      <c r="FM18" s="284"/>
      <c r="FN18" s="284"/>
      <c r="FO18" s="290"/>
      <c r="FP18" s="281" t="str">
        <f aca="false">IF(($F18&lt;&gt;"")*($G18&lt;&gt;"")*(FM18&lt;&gt;"")*(FN18&lt;&gt;""),($F18&gt;$G18)*(FM18&gt;FN18)+($F18=$G18)*(FM18=FN18)+($F18&lt;$G18)*(FM18&lt;FN18),"")</f>
        <v/>
      </c>
      <c r="FQ18" s="281" t="str">
        <f aca="false">IF((FP18&lt;&gt;""),IF(OR($F18&lt;&gt;$G18,PrSettings!$M$4="●"),(($F18-$G18)=(FM18-FN18))*1,0),"")</f>
        <v/>
      </c>
      <c r="FR18" s="281" t="str">
        <f aca="false">IF((FP18&lt;&gt;""),($F18=FM18)*($G18=FN18),"")</f>
        <v/>
      </c>
      <c r="FS18" s="281" t="str">
        <f aca="false">IF(FP18&lt;&gt;"",IF(ABS($F18-$G18)&gt;=PrSettings!$M$7,(ABS($F18-$G18-FM18+FN18)&lt;=1)*1,IF(AND(FP18,$F18=$G18,$F18&gt;=PrSettings!$M$6),(ABS(FM18-$F18)&lt;=1)*1,IF(AND(FP18,$F18+$G18&gt;=PrSettings!$M$8),(ABS(FM18-$F18)+ABS(FN18-$G18)&lt;=1)*1,""))),"")</f>
        <v/>
      </c>
      <c r="FT18" s="291"/>
      <c r="FV18" s="279" t="n">
        <f aca="false">$B18</f>
        <v>65</v>
      </c>
      <c r="FW18" s="280" t="str">
        <f aca="false">$C18</f>
        <v>Bosnia/Herzeg.</v>
      </c>
      <c r="FX18" s="281" t="n">
        <f aca="false">$D18</f>
        <v>55</v>
      </c>
      <c r="FY18" s="280" t="str">
        <f aca="false">$E18</f>
        <v>Qatar</v>
      </c>
      <c r="FZ18" s="284"/>
      <c r="GA18" s="284"/>
      <c r="GB18" s="290"/>
      <c r="GC18" s="281" t="str">
        <f aca="false">IF(($F18&lt;&gt;"")*($G18&lt;&gt;"")*(FZ18&lt;&gt;"")*(GA18&lt;&gt;""),($F18&gt;$G18)*(FZ18&gt;GA18)+($F18=$G18)*(FZ18=GA18)+($F18&lt;$G18)*(FZ18&lt;GA18),"")</f>
        <v/>
      </c>
      <c r="GD18" s="281" t="str">
        <f aca="false">IF((GC18&lt;&gt;""),IF(OR($F18&lt;&gt;$G18,PrSettings!$M$4="●"),(($F18-$G18)=(FZ18-GA18))*1,0),"")</f>
        <v/>
      </c>
      <c r="GE18" s="281" t="str">
        <f aca="false">IF((GC18&lt;&gt;""),($F18=FZ18)*($G18=GA18),"")</f>
        <v/>
      </c>
      <c r="GF18" s="281" t="str">
        <f aca="false">IF(GC18&lt;&gt;"",IF(ABS($F18-$G18)&gt;=PrSettings!$M$7,(ABS($F18-$G18-FZ18+GA18)&lt;=1)*1,IF(AND(GC18,$F18=$G18,$F18&gt;=PrSettings!$M$6),(ABS(FZ18-$F18)&lt;=1)*1,IF(AND(GC18,$F18+$G18&gt;=PrSettings!$M$8),(ABS(FZ18-$F18)+ABS(GA18-$G18)&lt;=1)*1,""))),"")</f>
        <v/>
      </c>
      <c r="GG18" s="291"/>
      <c r="GI18" s="279" t="n">
        <f aca="false">$B18</f>
        <v>65</v>
      </c>
      <c r="GJ18" s="280" t="str">
        <f aca="false">$C18</f>
        <v>Bosnia/Herzeg.</v>
      </c>
      <c r="GK18" s="281" t="n">
        <f aca="false">$D18</f>
        <v>55</v>
      </c>
      <c r="GL18" s="280" t="str">
        <f aca="false">$E18</f>
        <v>Qatar</v>
      </c>
      <c r="GM18" s="284"/>
      <c r="GN18" s="284"/>
      <c r="GO18" s="290"/>
      <c r="GP18" s="281" t="str">
        <f aca="false">IF(($F18&lt;&gt;"")*($G18&lt;&gt;"")*(GM18&lt;&gt;"")*(GN18&lt;&gt;""),($F18&gt;$G18)*(GM18&gt;GN18)+($F18=$G18)*(GM18=GN18)+($F18&lt;$G18)*(GM18&lt;GN18),"")</f>
        <v/>
      </c>
      <c r="GQ18" s="281" t="str">
        <f aca="false">IF((GP18&lt;&gt;""),IF(OR($F18&lt;&gt;$G18,PrSettings!$M$4="●"),(($F18-$G18)=(GM18-GN18))*1,0),"")</f>
        <v/>
      </c>
      <c r="GR18" s="281" t="str">
        <f aca="false">IF((GP18&lt;&gt;""),($F18=GM18)*($G18=GN18),"")</f>
        <v/>
      </c>
      <c r="GS18" s="281" t="str">
        <f aca="false">IF(GP18&lt;&gt;"",IF(ABS($F18-$G18)&gt;=PrSettings!$M$7,(ABS($F18-$G18-GM18+GN18)&lt;=1)*1,IF(AND(GP18,$F18=$G18,$F18&gt;=PrSettings!$M$6),(ABS(GM18-$F18)&lt;=1)*1,IF(AND(GP18,$F18+$G18&gt;=PrSettings!$M$8),(ABS(GM18-$F18)+ABS(GN18-$G18)&lt;=1)*1,""))),"")</f>
        <v/>
      </c>
      <c r="GT18" s="291"/>
      <c r="GV18" s="279" t="n">
        <f aca="false">$B18</f>
        <v>65</v>
      </c>
      <c r="GW18" s="280" t="str">
        <f aca="false">$C18</f>
        <v>Bosnia/Herzeg.</v>
      </c>
      <c r="GX18" s="281" t="n">
        <f aca="false">$D18</f>
        <v>55</v>
      </c>
      <c r="GY18" s="280" t="str">
        <f aca="false">$E18</f>
        <v>Qatar</v>
      </c>
      <c r="GZ18" s="284"/>
      <c r="HA18" s="284"/>
      <c r="HB18" s="290"/>
      <c r="HC18" s="281" t="str">
        <f aca="false">IF(($F18&lt;&gt;"")*($G18&lt;&gt;"")*(GZ18&lt;&gt;"")*(HA18&lt;&gt;""),($F18&gt;$G18)*(GZ18&gt;HA18)+($F18=$G18)*(GZ18=HA18)+($F18&lt;$G18)*(GZ18&lt;HA18),"")</f>
        <v/>
      </c>
      <c r="HD18" s="281" t="str">
        <f aca="false">IF((HC18&lt;&gt;""),IF(OR($F18&lt;&gt;$G18,PrSettings!$M$4="●"),(($F18-$G18)=(GZ18-HA18))*1,0),"")</f>
        <v/>
      </c>
      <c r="HE18" s="281" t="str">
        <f aca="false">IF((HC18&lt;&gt;""),($F18=GZ18)*($G18=HA18),"")</f>
        <v/>
      </c>
      <c r="HF18" s="281" t="str">
        <f aca="false">IF(HC18&lt;&gt;"",IF(ABS($F18-$G18)&gt;=PrSettings!$M$7,(ABS($F18-$G18-GZ18+HA18)&lt;=1)*1,IF(AND(HC18,$F18=$G18,$F18&gt;=PrSettings!$M$6),(ABS(GZ18-$F18)&lt;=1)*1,IF(AND(HC18,$F18+$G18&gt;=PrSettings!$M$8),(ABS(GZ18-$F18)+ABS(HA18-$G18)&lt;=1)*1,""))),"")</f>
        <v/>
      </c>
      <c r="HG18" s="291"/>
      <c r="HI18" s="279" t="n">
        <f aca="false">$B18</f>
        <v>65</v>
      </c>
      <c r="HJ18" s="280" t="str">
        <f aca="false">$C18</f>
        <v>Bosnia/Herzeg.</v>
      </c>
      <c r="HK18" s="281" t="n">
        <f aca="false">$D18</f>
        <v>55</v>
      </c>
      <c r="HL18" s="280" t="str">
        <f aca="false">$E18</f>
        <v>Qatar</v>
      </c>
      <c r="HM18" s="284"/>
      <c r="HN18" s="284"/>
      <c r="HO18" s="290"/>
      <c r="HP18" s="281" t="str">
        <f aca="false">IF(($F18&lt;&gt;"")*($G18&lt;&gt;"")*(HM18&lt;&gt;"")*(HN18&lt;&gt;""),($F18&gt;$G18)*(HM18&gt;HN18)+($F18=$G18)*(HM18=HN18)+($F18&lt;$G18)*(HM18&lt;HN18),"")</f>
        <v/>
      </c>
      <c r="HQ18" s="281" t="str">
        <f aca="false">IF((HP18&lt;&gt;""),IF(OR($F18&lt;&gt;$G18,PrSettings!$M$4="●"),(($F18-$G18)=(HM18-HN18))*1,0),"")</f>
        <v/>
      </c>
      <c r="HR18" s="281" t="str">
        <f aca="false">IF((HP18&lt;&gt;""),($F18=HM18)*($G18=HN18),"")</f>
        <v/>
      </c>
      <c r="HS18" s="281" t="str">
        <f aca="false">IF(HP18&lt;&gt;"",IF(ABS($F18-$G18)&gt;=PrSettings!$M$7,(ABS($F18-$G18-HM18+HN18)&lt;=1)*1,IF(AND(HP18,$F18=$G18,$F18&gt;=PrSettings!$M$6),(ABS(HM18-$F18)&lt;=1)*1,IF(AND(HP18,$F18+$G18&gt;=PrSettings!$M$8),(ABS(HM18-$F18)+ABS(HN18-$G18)&lt;=1)*1,""))),"")</f>
        <v/>
      </c>
      <c r="HT18" s="291"/>
      <c r="HV18" s="279" t="n">
        <f aca="false">$B18</f>
        <v>65</v>
      </c>
      <c r="HW18" s="280" t="str">
        <f aca="false">$C18</f>
        <v>Bosnia/Herzeg.</v>
      </c>
      <c r="HX18" s="281" t="n">
        <f aca="false">$D18</f>
        <v>55</v>
      </c>
      <c r="HY18" s="280" t="str">
        <f aca="false">$E18</f>
        <v>Qatar</v>
      </c>
      <c r="HZ18" s="284"/>
      <c r="IA18" s="284"/>
      <c r="IB18" s="290"/>
      <c r="IC18" s="281" t="str">
        <f aca="false">IF(($F18&lt;&gt;"")*($G18&lt;&gt;"")*(HZ18&lt;&gt;"")*(IA18&lt;&gt;""),($F18&gt;$G18)*(HZ18&gt;IA18)+($F18=$G18)*(HZ18=IA18)+($F18&lt;$G18)*(HZ18&lt;IA18),"")</f>
        <v/>
      </c>
      <c r="ID18" s="281" t="str">
        <f aca="false">IF((IC18&lt;&gt;""),IF(OR($F18&lt;&gt;$G18,PrSettings!$M$4="●"),(($F18-$G18)=(HZ18-IA18))*1,0),"")</f>
        <v/>
      </c>
      <c r="IE18" s="281" t="str">
        <f aca="false">IF((IC18&lt;&gt;""),($F18=HZ18)*($G18=IA18),"")</f>
        <v/>
      </c>
      <c r="IF18" s="281" t="str">
        <f aca="false">IF(IC18&lt;&gt;"",IF(ABS($F18-$G18)&gt;=PrSettings!$M$7,(ABS($F18-$G18-HZ18+IA18)&lt;=1)*1,IF(AND(IC18,$F18=$G18,$F18&gt;=PrSettings!$M$6),(ABS(HZ18-$F18)&lt;=1)*1,IF(AND(IC18,$F18+$G18&gt;=PrSettings!$M$8),(ABS(HZ18-$F18)+ABS(IA18-$G18)&lt;=1)*1,""))),"")</f>
        <v/>
      </c>
      <c r="IG18" s="291"/>
      <c r="II18" s="279" t="n">
        <f aca="false">$B18</f>
        <v>65</v>
      </c>
      <c r="IJ18" s="280" t="str">
        <f aca="false">$C18</f>
        <v>Bosnia/Herzeg.</v>
      </c>
      <c r="IK18" s="281" t="n">
        <f aca="false">$D18</f>
        <v>55</v>
      </c>
      <c r="IL18" s="280" t="str">
        <f aca="false">$E18</f>
        <v>Qatar</v>
      </c>
      <c r="IM18" s="284"/>
      <c r="IN18" s="284"/>
      <c r="IO18" s="290"/>
      <c r="IP18" s="281" t="str">
        <f aca="false">IF(($F18&lt;&gt;"")*($G18&lt;&gt;"")*(IM18&lt;&gt;"")*(IN18&lt;&gt;""),($F18&gt;$G18)*(IM18&gt;IN18)+($F18=$G18)*(IM18=IN18)+($F18&lt;$G18)*(IM18&lt;IN18),"")</f>
        <v/>
      </c>
      <c r="IQ18" s="281" t="str">
        <f aca="false">IF((IP18&lt;&gt;""),IF(OR($F18&lt;&gt;$G18,PrSettings!$M$4="●"),(($F18-$G18)=(IM18-IN18))*1,0),"")</f>
        <v/>
      </c>
      <c r="IR18" s="281" t="str">
        <f aca="false">IF((IP18&lt;&gt;""),($F18=IM18)*($G18=IN18),"")</f>
        <v/>
      </c>
      <c r="IS18" s="281" t="str">
        <f aca="false">IF(IP18&lt;&gt;"",IF(ABS($F18-$G18)&gt;=PrSettings!$M$7,(ABS($F18-$G18-IM18+IN18)&lt;=1)*1,IF(AND(IP18,$F18=$G18,$F18&gt;=PrSettings!$M$6),(ABS(IM18-$F18)&lt;=1)*1,IF(AND(IP18,$F18+$G18&gt;=PrSettings!$M$8),(ABS(IM18-$F18)+ABS(IN18-$G18)&lt;=1)*1,""))),"")</f>
        <v/>
      </c>
      <c r="IT18" s="291"/>
      <c r="IV18" s="279" t="n">
        <f aca="false">$B18</f>
        <v>65</v>
      </c>
      <c r="IW18" s="280" t="str">
        <f aca="false">$C18</f>
        <v>Bosnia/Herzeg.</v>
      </c>
      <c r="IX18" s="281" t="n">
        <f aca="false">$D18</f>
        <v>55</v>
      </c>
      <c r="IY18" s="280" t="str">
        <f aca="false">$E18</f>
        <v>Qatar</v>
      </c>
      <c r="IZ18" s="284"/>
      <c r="JA18" s="284"/>
      <c r="JB18" s="290"/>
      <c r="JC18" s="281" t="str">
        <f aca="false">IF(($F18&lt;&gt;"")*($G18&lt;&gt;"")*(IZ18&lt;&gt;"")*(JA18&lt;&gt;""),($F18&gt;$G18)*(IZ18&gt;JA18)+($F18=$G18)*(IZ18=JA18)+($F18&lt;$G18)*(IZ18&lt;JA18),"")</f>
        <v/>
      </c>
      <c r="JD18" s="281" t="str">
        <f aca="false">IF((JC18&lt;&gt;""),IF(OR($F18&lt;&gt;$G18,PrSettings!$M$4="●"),(($F18-$G18)=(IZ18-JA18))*1,0),"")</f>
        <v/>
      </c>
      <c r="JE18" s="281" t="str">
        <f aca="false">IF((JC18&lt;&gt;""),($F18=IZ18)*($G18=JA18),"")</f>
        <v/>
      </c>
      <c r="JF18" s="281" t="str">
        <f aca="false">IF(JC18&lt;&gt;"",IF(ABS($F18-$G18)&gt;=PrSettings!$M$7,(ABS($F18-$G18-IZ18+JA18)&lt;=1)*1,IF(AND(JC18,$F18=$G18,$F18&gt;=PrSettings!$M$6),(ABS(IZ18-$F18)&lt;=1)*1,IF(AND(JC18,$F18+$G18&gt;=PrSettings!$M$8),(ABS(IZ18-$F18)+ABS(JA18-$G18)&lt;=1)*1,""))),"")</f>
        <v/>
      </c>
      <c r="JG18" s="291"/>
      <c r="JI18" s="279" t="n">
        <f aca="false">$B18</f>
        <v>65</v>
      </c>
      <c r="JJ18" s="280" t="str">
        <f aca="false">$C18</f>
        <v>Bosnia/Herzeg.</v>
      </c>
      <c r="JK18" s="281" t="n">
        <f aca="false">$D18</f>
        <v>55</v>
      </c>
      <c r="JL18" s="280" t="str">
        <f aca="false">$E18</f>
        <v>Qatar</v>
      </c>
      <c r="JM18" s="284"/>
      <c r="JN18" s="284"/>
      <c r="JO18" s="290"/>
      <c r="JP18" s="281" t="str">
        <f aca="false">IF(($F18&lt;&gt;"")*($G18&lt;&gt;"")*(JM18&lt;&gt;"")*(JN18&lt;&gt;""),($F18&gt;$G18)*(JM18&gt;JN18)+($F18=$G18)*(JM18=JN18)+($F18&lt;$G18)*(JM18&lt;JN18),"")</f>
        <v/>
      </c>
      <c r="JQ18" s="281" t="str">
        <f aca="false">IF((JP18&lt;&gt;""),IF(OR($F18&lt;&gt;$G18,PrSettings!$M$4="●"),(($F18-$G18)=(JM18-JN18))*1,0),"")</f>
        <v/>
      </c>
      <c r="JR18" s="281" t="str">
        <f aca="false">IF((JP18&lt;&gt;""),($F18=JM18)*($G18=JN18),"")</f>
        <v/>
      </c>
      <c r="JS18" s="281" t="str">
        <f aca="false">IF(JP18&lt;&gt;"",IF(ABS($F18-$G18)&gt;=PrSettings!$M$7,(ABS($F18-$G18-JM18+JN18)&lt;=1)*1,IF(AND(JP18,$F18=$G18,$F18&gt;=PrSettings!$M$6),(ABS(JM18-$F18)&lt;=1)*1,IF(AND(JP18,$F18+$G18&gt;=PrSettings!$M$8),(ABS(JM18-$F18)+ABS(JN18-$G18)&lt;=1)*1,""))),"")</f>
        <v/>
      </c>
      <c r="JT18" s="291"/>
      <c r="JV18" s="279" t="n">
        <f aca="false">$B18</f>
        <v>65</v>
      </c>
      <c r="JW18" s="280" t="str">
        <f aca="false">$C18</f>
        <v>Bosnia/Herzeg.</v>
      </c>
      <c r="JX18" s="281" t="n">
        <f aca="false">$D18</f>
        <v>55</v>
      </c>
      <c r="JY18" s="280" t="str">
        <f aca="false">$E18</f>
        <v>Qatar</v>
      </c>
      <c r="JZ18" s="284"/>
      <c r="KA18" s="284"/>
      <c r="KB18" s="290"/>
      <c r="KC18" s="281" t="str">
        <f aca="false">IF(($F18&lt;&gt;"")*($G18&lt;&gt;"")*(JZ18&lt;&gt;"")*(KA18&lt;&gt;""),($F18&gt;$G18)*(JZ18&gt;KA18)+($F18=$G18)*(JZ18=KA18)+($F18&lt;$G18)*(JZ18&lt;KA18),"")</f>
        <v/>
      </c>
      <c r="KD18" s="281" t="str">
        <f aca="false">IF((KC18&lt;&gt;""),IF(OR($F18&lt;&gt;$G18,PrSettings!$M$4="●"),(($F18-$G18)=(JZ18-KA18))*1,0),"")</f>
        <v/>
      </c>
      <c r="KE18" s="281" t="str">
        <f aca="false">IF((KC18&lt;&gt;""),($F18=JZ18)*($G18=KA18),"")</f>
        <v/>
      </c>
      <c r="KF18" s="281" t="str">
        <f aca="false">IF(KC18&lt;&gt;"",IF(ABS($F18-$G18)&gt;=PrSettings!$M$7,(ABS($F18-$G18-JZ18+KA18)&lt;=1)*1,IF(AND(KC18,$F18=$G18,$F18&gt;=PrSettings!$M$6),(ABS(JZ18-$F18)&lt;=1)*1,IF(AND(KC18,$F18+$G18&gt;=PrSettings!$M$8),(ABS(JZ18-$F18)+ABS(KA18-$G18)&lt;=1)*1,""))),"")</f>
        <v/>
      </c>
      <c r="KG18" s="291"/>
      <c r="KI18" s="279" t="n">
        <f aca="false">$B18</f>
        <v>65</v>
      </c>
      <c r="KJ18" s="280" t="str">
        <f aca="false">$C18</f>
        <v>Bosnia/Herzeg.</v>
      </c>
      <c r="KK18" s="281" t="n">
        <f aca="false">$D18</f>
        <v>55</v>
      </c>
      <c r="KL18" s="280" t="str">
        <f aca="false">$E18</f>
        <v>Qatar</v>
      </c>
      <c r="KM18" s="284"/>
      <c r="KN18" s="284"/>
      <c r="KO18" s="290"/>
      <c r="KP18" s="281" t="str">
        <f aca="false">IF(($F18&lt;&gt;"")*($G18&lt;&gt;"")*(KM18&lt;&gt;"")*(KN18&lt;&gt;""),($F18&gt;$G18)*(KM18&gt;KN18)+($F18=$G18)*(KM18=KN18)+($F18&lt;$G18)*(KM18&lt;KN18),"")</f>
        <v/>
      </c>
      <c r="KQ18" s="281" t="str">
        <f aca="false">IF((KP18&lt;&gt;""),IF(OR($F18&lt;&gt;$G18,PrSettings!$M$4="●"),(($F18-$G18)=(KM18-KN18))*1,0),"")</f>
        <v/>
      </c>
      <c r="KR18" s="281" t="str">
        <f aca="false">IF((KP18&lt;&gt;""),($F18=KM18)*($G18=KN18),"")</f>
        <v/>
      </c>
      <c r="KS18" s="281" t="str">
        <f aca="false">IF(KP18&lt;&gt;"",IF(ABS($F18-$G18)&gt;=PrSettings!$M$7,(ABS($F18-$G18-KM18+KN18)&lt;=1)*1,IF(AND(KP18,$F18=$G18,$F18&gt;=PrSettings!$M$6),(ABS(KM18-$F18)&lt;=1)*1,IF(AND(KP18,$F18+$G18&gt;=PrSettings!$M$8),(ABS(KM18-$F18)+ABS(KN18-$G18)&lt;=1)*1,""))),"")</f>
        <v/>
      </c>
      <c r="KT18" s="291"/>
      <c r="KV18" s="279" t="n">
        <f aca="false">$B18</f>
        <v>65</v>
      </c>
      <c r="KW18" s="280" t="str">
        <f aca="false">$C18</f>
        <v>Bosnia/Herzeg.</v>
      </c>
      <c r="KX18" s="281" t="n">
        <f aca="false">$D18</f>
        <v>55</v>
      </c>
      <c r="KY18" s="280" t="str">
        <f aca="false">$E18</f>
        <v>Qatar</v>
      </c>
      <c r="KZ18" s="284"/>
      <c r="LA18" s="284"/>
      <c r="LB18" s="290"/>
      <c r="LC18" s="281" t="str">
        <f aca="false">IF(($F18&lt;&gt;"")*($G18&lt;&gt;"")*(KZ18&lt;&gt;"")*(LA18&lt;&gt;""),($F18&gt;$G18)*(KZ18&gt;LA18)+($F18=$G18)*(KZ18=LA18)+($F18&lt;$G18)*(KZ18&lt;LA18),"")</f>
        <v/>
      </c>
      <c r="LD18" s="281" t="str">
        <f aca="false">IF((LC18&lt;&gt;""),IF(OR($F18&lt;&gt;$G18,PrSettings!$M$4="●"),(($F18-$G18)=(KZ18-LA18))*1,0),"")</f>
        <v/>
      </c>
      <c r="LE18" s="281" t="str">
        <f aca="false">IF((LC18&lt;&gt;""),($F18=KZ18)*($G18=LA18),"")</f>
        <v/>
      </c>
      <c r="LF18" s="281" t="str">
        <f aca="false">IF(LC18&lt;&gt;"",IF(ABS($F18-$G18)&gt;=PrSettings!$M$7,(ABS($F18-$G18-KZ18+LA18)&lt;=1)*1,IF(AND(LC18,$F18=$G18,$F18&gt;=PrSettings!$M$6),(ABS(KZ18-$F18)&lt;=1)*1,IF(AND(LC18,$F18+$G18&gt;=PrSettings!$M$8),(ABS(KZ18-$F18)+ABS(LA18-$G18)&lt;=1)*1,""))),"")</f>
        <v/>
      </c>
      <c r="LG18" s="291"/>
      <c r="LI18" s="279" t="n">
        <f aca="false">$B18</f>
        <v>65</v>
      </c>
      <c r="LJ18" s="280" t="str">
        <f aca="false">$C18</f>
        <v>Bosnia/Herzeg.</v>
      </c>
      <c r="LK18" s="281" t="n">
        <f aca="false">$D18</f>
        <v>55</v>
      </c>
      <c r="LL18" s="280" t="str">
        <f aca="false">$E18</f>
        <v>Qatar</v>
      </c>
      <c r="LM18" s="284"/>
      <c r="LN18" s="284"/>
      <c r="LO18" s="290"/>
      <c r="LP18" s="281" t="str">
        <f aca="false">IF(($F18&lt;&gt;"")*($G18&lt;&gt;"")*(LM18&lt;&gt;"")*(LN18&lt;&gt;""),($F18&gt;$G18)*(LM18&gt;LN18)+($F18=$G18)*(LM18=LN18)+($F18&lt;$G18)*(LM18&lt;LN18),"")</f>
        <v/>
      </c>
      <c r="LQ18" s="281" t="str">
        <f aca="false">IF((LP18&lt;&gt;""),IF(OR($F18&lt;&gt;$G18,PrSettings!$M$4="●"),(($F18-$G18)=(LM18-LN18))*1,0),"")</f>
        <v/>
      </c>
      <c r="LR18" s="281" t="str">
        <f aca="false">IF((LP18&lt;&gt;""),($F18=LM18)*($G18=LN18),"")</f>
        <v/>
      </c>
      <c r="LS18" s="281" t="str">
        <f aca="false">IF(LP18&lt;&gt;"",IF(ABS($F18-$G18)&gt;=PrSettings!$M$7,(ABS($F18-$G18-LM18+LN18)&lt;=1)*1,IF(AND(LP18,$F18=$G18,$F18&gt;=PrSettings!$M$6),(ABS(LM18-$F18)&lt;=1)*1,IF(AND(LP18,$F18+$G18&gt;=PrSettings!$M$8),(ABS(LM18-$F18)+ABS(LN18-$G18)&lt;=1)*1,""))),"")</f>
        <v/>
      </c>
      <c r="LT18" s="291"/>
      <c r="LV18" s="279" t="n">
        <f aca="false">$B18</f>
        <v>65</v>
      </c>
      <c r="LW18" s="280" t="str">
        <f aca="false">$C18</f>
        <v>Bosnia/Herzeg.</v>
      </c>
      <c r="LX18" s="281" t="n">
        <f aca="false">$D18</f>
        <v>55</v>
      </c>
      <c r="LY18" s="280" t="str">
        <f aca="false">$E18</f>
        <v>Qatar</v>
      </c>
      <c r="LZ18" s="284"/>
      <c r="MA18" s="284"/>
      <c r="MB18" s="290"/>
      <c r="MC18" s="281" t="str">
        <f aca="false">IF(($F18&lt;&gt;"")*($G18&lt;&gt;"")*(LZ18&lt;&gt;"")*(MA18&lt;&gt;""),($F18&gt;$G18)*(LZ18&gt;MA18)+($F18=$G18)*(LZ18=MA18)+($F18&lt;$G18)*(LZ18&lt;MA18),"")</f>
        <v/>
      </c>
      <c r="MD18" s="281" t="str">
        <f aca="false">IF((MC18&lt;&gt;""),IF(OR($F18&lt;&gt;$G18,PrSettings!$M$4="●"),(($F18-$G18)=(LZ18-MA18))*1,0),"")</f>
        <v/>
      </c>
      <c r="ME18" s="281" t="str">
        <f aca="false">IF((MC18&lt;&gt;""),($F18=LZ18)*($G18=MA18),"")</f>
        <v/>
      </c>
      <c r="MF18" s="281" t="str">
        <f aca="false">IF(MC18&lt;&gt;"",IF(ABS($F18-$G18)&gt;=PrSettings!$M$7,(ABS($F18-$G18-LZ18+MA18)&lt;=1)*1,IF(AND(MC18,$F18=$G18,$F18&gt;=PrSettings!$M$6),(ABS(LZ18-$F18)&lt;=1)*1,IF(AND(MC18,$F18+$G18&gt;=PrSettings!$M$8),(ABS(LZ18-$F18)+ABS(MA18-$G18)&lt;=1)*1,""))),"")</f>
        <v/>
      </c>
      <c r="MG18" s="291"/>
    </row>
    <row r="19" customFormat="false" ht="24" hidden="false" customHeight="true" outlineLevel="0" collapsed="false">
      <c r="B19" s="269" t="str">
        <f aca="false">Language!$E$130&amp;" C"</f>
        <v>Group C</v>
      </c>
      <c r="C19" s="270"/>
      <c r="D19" s="292"/>
      <c r="E19" s="272"/>
      <c r="F19" s="293"/>
      <c r="G19" s="294"/>
      <c r="I19" s="269" t="str">
        <f aca="false">$B19</f>
        <v>Group C</v>
      </c>
      <c r="J19" s="271"/>
      <c r="K19" s="292"/>
      <c r="L19" s="272"/>
      <c r="M19" s="275"/>
      <c r="N19" s="276"/>
      <c r="O19" s="273"/>
      <c r="P19" s="277"/>
      <c r="Q19" s="277"/>
      <c r="R19" s="272"/>
      <c r="S19" s="272"/>
      <c r="T19" s="278"/>
      <c r="V19" s="269" t="str">
        <f aca="false">$B19</f>
        <v>Group C</v>
      </c>
      <c r="W19" s="271"/>
      <c r="X19" s="292"/>
      <c r="Y19" s="272"/>
      <c r="Z19" s="275"/>
      <c r="AA19" s="276"/>
      <c r="AB19" s="273"/>
      <c r="AC19" s="277"/>
      <c r="AD19" s="277"/>
      <c r="AE19" s="272"/>
      <c r="AF19" s="272"/>
      <c r="AG19" s="278"/>
      <c r="AI19" s="269" t="str">
        <f aca="false">$B19</f>
        <v>Group C</v>
      </c>
      <c r="AJ19" s="271"/>
      <c r="AK19" s="292"/>
      <c r="AL19" s="272"/>
      <c r="AM19" s="275"/>
      <c r="AN19" s="276"/>
      <c r="AO19" s="273"/>
      <c r="AP19" s="277"/>
      <c r="AQ19" s="277"/>
      <c r="AR19" s="272"/>
      <c r="AS19" s="272"/>
      <c r="AT19" s="278"/>
      <c r="AV19" s="269" t="str">
        <f aca="false">$B19</f>
        <v>Group C</v>
      </c>
      <c r="AW19" s="271"/>
      <c r="AX19" s="292"/>
      <c r="AY19" s="272"/>
      <c r="AZ19" s="275"/>
      <c r="BA19" s="276"/>
      <c r="BB19" s="273"/>
      <c r="BC19" s="277"/>
      <c r="BD19" s="277"/>
      <c r="BE19" s="272"/>
      <c r="BF19" s="272"/>
      <c r="BG19" s="278"/>
      <c r="BI19" s="269" t="str">
        <f aca="false">$B19</f>
        <v>Group C</v>
      </c>
      <c r="BJ19" s="271"/>
      <c r="BK19" s="292"/>
      <c r="BL19" s="272"/>
      <c r="BM19" s="275"/>
      <c r="BN19" s="276"/>
      <c r="BO19" s="273"/>
      <c r="BP19" s="277"/>
      <c r="BQ19" s="277"/>
      <c r="BR19" s="272"/>
      <c r="BS19" s="272"/>
      <c r="BT19" s="278"/>
      <c r="BV19" s="269" t="str">
        <f aca="false">$B19</f>
        <v>Group C</v>
      </c>
      <c r="BW19" s="271"/>
      <c r="BX19" s="292"/>
      <c r="BY19" s="272"/>
      <c r="BZ19" s="275"/>
      <c r="CA19" s="276"/>
      <c r="CB19" s="273"/>
      <c r="CC19" s="277"/>
      <c r="CD19" s="277"/>
      <c r="CE19" s="272"/>
      <c r="CF19" s="272"/>
      <c r="CG19" s="278"/>
      <c r="CI19" s="269" t="str">
        <f aca="false">$B19</f>
        <v>Group C</v>
      </c>
      <c r="CJ19" s="271"/>
      <c r="CK19" s="292"/>
      <c r="CL19" s="272"/>
      <c r="CM19" s="275"/>
      <c r="CN19" s="276"/>
      <c r="CO19" s="273"/>
      <c r="CP19" s="277"/>
      <c r="CQ19" s="277"/>
      <c r="CR19" s="272"/>
      <c r="CS19" s="272"/>
      <c r="CT19" s="278"/>
      <c r="CV19" s="269" t="str">
        <f aca="false">$B19</f>
        <v>Group C</v>
      </c>
      <c r="CW19" s="271"/>
      <c r="CX19" s="292"/>
      <c r="CY19" s="272"/>
      <c r="CZ19" s="275"/>
      <c r="DA19" s="276"/>
      <c r="DB19" s="273"/>
      <c r="DC19" s="277"/>
      <c r="DD19" s="277"/>
      <c r="DE19" s="272"/>
      <c r="DF19" s="272"/>
      <c r="DG19" s="278"/>
      <c r="DI19" s="269" t="str">
        <f aca="false">$B19</f>
        <v>Group C</v>
      </c>
      <c r="DJ19" s="271"/>
      <c r="DK19" s="292"/>
      <c r="DL19" s="272"/>
      <c r="DM19" s="275"/>
      <c r="DN19" s="276"/>
      <c r="DO19" s="273"/>
      <c r="DP19" s="277"/>
      <c r="DQ19" s="277"/>
      <c r="DR19" s="272"/>
      <c r="DS19" s="272"/>
      <c r="DT19" s="278"/>
      <c r="DV19" s="269" t="str">
        <f aca="false">$B19</f>
        <v>Group C</v>
      </c>
      <c r="DW19" s="271"/>
      <c r="DX19" s="292"/>
      <c r="DY19" s="272"/>
      <c r="DZ19" s="275"/>
      <c r="EA19" s="276"/>
      <c r="EB19" s="273"/>
      <c r="EC19" s="277"/>
      <c r="ED19" s="277"/>
      <c r="EE19" s="272"/>
      <c r="EF19" s="272"/>
      <c r="EG19" s="278"/>
      <c r="EI19" s="269" t="str">
        <f aca="false">$B19</f>
        <v>Group C</v>
      </c>
      <c r="EJ19" s="271"/>
      <c r="EK19" s="292"/>
      <c r="EL19" s="272"/>
      <c r="EM19" s="275"/>
      <c r="EN19" s="276"/>
      <c r="EO19" s="273"/>
      <c r="EP19" s="277"/>
      <c r="EQ19" s="277"/>
      <c r="ER19" s="272"/>
      <c r="ES19" s="272"/>
      <c r="ET19" s="278"/>
      <c r="EV19" s="269" t="str">
        <f aca="false">$B19</f>
        <v>Group C</v>
      </c>
      <c r="EW19" s="271"/>
      <c r="EX19" s="292"/>
      <c r="EY19" s="272"/>
      <c r="EZ19" s="275"/>
      <c r="FA19" s="276"/>
      <c r="FB19" s="273"/>
      <c r="FC19" s="277"/>
      <c r="FD19" s="277"/>
      <c r="FE19" s="272"/>
      <c r="FF19" s="272"/>
      <c r="FG19" s="278"/>
      <c r="FI19" s="269" t="str">
        <f aca="false">$B19</f>
        <v>Group C</v>
      </c>
      <c r="FJ19" s="271"/>
      <c r="FK19" s="292"/>
      <c r="FL19" s="272"/>
      <c r="FM19" s="275"/>
      <c r="FN19" s="276"/>
      <c r="FO19" s="273"/>
      <c r="FP19" s="277"/>
      <c r="FQ19" s="277"/>
      <c r="FR19" s="272"/>
      <c r="FS19" s="272"/>
      <c r="FT19" s="278"/>
      <c r="FV19" s="269" t="str">
        <f aca="false">$B19</f>
        <v>Group C</v>
      </c>
      <c r="FW19" s="271"/>
      <c r="FX19" s="292"/>
      <c r="FY19" s="272"/>
      <c r="FZ19" s="275"/>
      <c r="GA19" s="276"/>
      <c r="GB19" s="273"/>
      <c r="GC19" s="277"/>
      <c r="GD19" s="277"/>
      <c r="GE19" s="272"/>
      <c r="GF19" s="272"/>
      <c r="GG19" s="278"/>
      <c r="GI19" s="269" t="str">
        <f aca="false">$B19</f>
        <v>Group C</v>
      </c>
      <c r="GJ19" s="271"/>
      <c r="GK19" s="292"/>
      <c r="GL19" s="272"/>
      <c r="GM19" s="275"/>
      <c r="GN19" s="276"/>
      <c r="GO19" s="273"/>
      <c r="GP19" s="277"/>
      <c r="GQ19" s="277"/>
      <c r="GR19" s="272"/>
      <c r="GS19" s="272"/>
      <c r="GT19" s="278"/>
      <c r="GV19" s="269" t="str">
        <f aca="false">$B19</f>
        <v>Group C</v>
      </c>
      <c r="GW19" s="271"/>
      <c r="GX19" s="292"/>
      <c r="GY19" s="272"/>
      <c r="GZ19" s="275"/>
      <c r="HA19" s="276"/>
      <c r="HB19" s="273"/>
      <c r="HC19" s="277"/>
      <c r="HD19" s="277"/>
      <c r="HE19" s="272"/>
      <c r="HF19" s="272"/>
      <c r="HG19" s="278"/>
      <c r="HI19" s="269" t="str">
        <f aca="false">$B19</f>
        <v>Group C</v>
      </c>
      <c r="HJ19" s="271"/>
      <c r="HK19" s="292"/>
      <c r="HL19" s="272"/>
      <c r="HM19" s="275"/>
      <c r="HN19" s="276"/>
      <c r="HO19" s="273"/>
      <c r="HP19" s="277"/>
      <c r="HQ19" s="277"/>
      <c r="HR19" s="272"/>
      <c r="HS19" s="272"/>
      <c r="HT19" s="278"/>
      <c r="HV19" s="269" t="str">
        <f aca="false">$B19</f>
        <v>Group C</v>
      </c>
      <c r="HW19" s="271"/>
      <c r="HX19" s="292"/>
      <c r="HY19" s="272"/>
      <c r="HZ19" s="275"/>
      <c r="IA19" s="276"/>
      <c r="IB19" s="273"/>
      <c r="IC19" s="277"/>
      <c r="ID19" s="277"/>
      <c r="IE19" s="272"/>
      <c r="IF19" s="272"/>
      <c r="IG19" s="278"/>
      <c r="II19" s="269" t="str">
        <f aca="false">$B19</f>
        <v>Group C</v>
      </c>
      <c r="IJ19" s="271"/>
      <c r="IK19" s="292"/>
      <c r="IL19" s="272"/>
      <c r="IM19" s="275"/>
      <c r="IN19" s="276"/>
      <c r="IO19" s="273"/>
      <c r="IP19" s="277"/>
      <c r="IQ19" s="277"/>
      <c r="IR19" s="272"/>
      <c r="IS19" s="272"/>
      <c r="IT19" s="278"/>
      <c r="IV19" s="269" t="str">
        <f aca="false">$B19</f>
        <v>Group C</v>
      </c>
      <c r="IW19" s="271"/>
      <c r="IX19" s="292"/>
      <c r="IY19" s="272"/>
      <c r="IZ19" s="275"/>
      <c r="JA19" s="276"/>
      <c r="JB19" s="273"/>
      <c r="JC19" s="277"/>
      <c r="JD19" s="277"/>
      <c r="JE19" s="272"/>
      <c r="JF19" s="272"/>
      <c r="JG19" s="278"/>
      <c r="JI19" s="269" t="str">
        <f aca="false">$B19</f>
        <v>Group C</v>
      </c>
      <c r="JJ19" s="271"/>
      <c r="JK19" s="292"/>
      <c r="JL19" s="272"/>
      <c r="JM19" s="275"/>
      <c r="JN19" s="276"/>
      <c r="JO19" s="273"/>
      <c r="JP19" s="277"/>
      <c r="JQ19" s="277"/>
      <c r="JR19" s="272"/>
      <c r="JS19" s="272"/>
      <c r="JT19" s="278"/>
      <c r="JV19" s="269" t="str">
        <f aca="false">$B19</f>
        <v>Group C</v>
      </c>
      <c r="JW19" s="271"/>
      <c r="JX19" s="292"/>
      <c r="JY19" s="272"/>
      <c r="JZ19" s="275"/>
      <c r="KA19" s="276"/>
      <c r="KB19" s="273"/>
      <c r="KC19" s="277"/>
      <c r="KD19" s="277"/>
      <c r="KE19" s="272"/>
      <c r="KF19" s="272"/>
      <c r="KG19" s="278"/>
      <c r="KI19" s="269" t="str">
        <f aca="false">$B19</f>
        <v>Group C</v>
      </c>
      <c r="KJ19" s="271"/>
      <c r="KK19" s="292"/>
      <c r="KL19" s="272"/>
      <c r="KM19" s="275"/>
      <c r="KN19" s="276"/>
      <c r="KO19" s="273"/>
      <c r="KP19" s="277"/>
      <c r="KQ19" s="277"/>
      <c r="KR19" s="272"/>
      <c r="KS19" s="272"/>
      <c r="KT19" s="278"/>
      <c r="KV19" s="269" t="str">
        <f aca="false">$B19</f>
        <v>Group C</v>
      </c>
      <c r="KW19" s="271"/>
      <c r="KX19" s="292"/>
      <c r="KY19" s="272"/>
      <c r="KZ19" s="275"/>
      <c r="LA19" s="276"/>
      <c r="LB19" s="273"/>
      <c r="LC19" s="277"/>
      <c r="LD19" s="277"/>
      <c r="LE19" s="272"/>
      <c r="LF19" s="272"/>
      <c r="LG19" s="278"/>
      <c r="LI19" s="269" t="str">
        <f aca="false">$B19</f>
        <v>Group C</v>
      </c>
      <c r="LJ19" s="271"/>
      <c r="LK19" s="292"/>
      <c r="LL19" s="272"/>
      <c r="LM19" s="275"/>
      <c r="LN19" s="276"/>
      <c r="LO19" s="273"/>
      <c r="LP19" s="277"/>
      <c r="LQ19" s="277"/>
      <c r="LR19" s="272"/>
      <c r="LS19" s="272"/>
      <c r="LT19" s="278"/>
      <c r="LV19" s="269" t="str">
        <f aca="false">$B19</f>
        <v>Group C</v>
      </c>
      <c r="LW19" s="271"/>
      <c r="LX19" s="292"/>
      <c r="LY19" s="272"/>
      <c r="LZ19" s="275"/>
      <c r="MA19" s="276"/>
      <c r="MB19" s="273"/>
      <c r="MC19" s="277"/>
      <c r="MD19" s="277"/>
      <c r="ME19" s="272"/>
      <c r="MF19" s="272"/>
      <c r="MG19" s="278"/>
    </row>
    <row r="20" customFormat="false" ht="15.75" hidden="false" customHeight="false" outlineLevel="0" collapsed="false">
      <c r="B20" s="279" t="n">
        <f aca="false">INDEX(Groups!$C$7:$C$65,MATCH(C20,Groups!$D$7:$D$65,0))</f>
        <v>6</v>
      </c>
      <c r="C20" s="280" t="str">
        <f aca="false">CalcC!$P$22</f>
        <v>Brazil</v>
      </c>
      <c r="D20" s="281" t="n">
        <f aca="false">INDEX(Groups!$C$7:$C$65,MATCH(E20,Groups!$D$7:$D$65,0))</f>
        <v>8</v>
      </c>
      <c r="E20" s="280" t="str">
        <f aca="false">CalcC!$Q$22</f>
        <v>Morocco</v>
      </c>
      <c r="F20" s="282" t="n">
        <f aca="false">CalcC!$R$22</f>
        <v>2</v>
      </c>
      <c r="G20" s="283" t="n">
        <f aca="false">CalcC!$S$22</f>
        <v>1</v>
      </c>
      <c r="I20" s="279" t="n">
        <f aca="false">$B20</f>
        <v>6</v>
      </c>
      <c r="J20" s="280" t="str">
        <f aca="false">$C20</f>
        <v>Brazil</v>
      </c>
      <c r="K20" s="281" t="n">
        <f aca="false">$D20</f>
        <v>8</v>
      </c>
      <c r="L20" s="280" t="str">
        <f aca="false">$E20</f>
        <v>Morocco</v>
      </c>
      <c r="M20" s="284"/>
      <c r="N20" s="284"/>
      <c r="O20" s="285"/>
      <c r="P20" s="281" t="str">
        <f aca="false">IF(($F20&lt;&gt;"")*($G20&lt;&gt;"")*(M20&lt;&gt;"")*(N20&lt;&gt;""),($F20&gt;$G20)*(M20&gt;N20)+($F20=$G20)*(M20=N20)+($F20&lt;$G20)*(M20&lt;N20),"")</f>
        <v/>
      </c>
      <c r="Q20" s="281" t="str">
        <f aca="false">IF((P20&lt;&gt;""),IF(OR($F20&lt;&gt;$G20,PrSettings!$M$4="●"),(($F20-$G20)=(M20-N20))*1,0),"")</f>
        <v/>
      </c>
      <c r="R20" s="281" t="str">
        <f aca="false">IF((P20&lt;&gt;""),($F20=M20)*($G20=N20),"")</f>
        <v/>
      </c>
      <c r="S20" s="281" t="str">
        <f aca="false">IF(P20&lt;&gt;"",IF(ABS($F20-$G20)&gt;=PrSettings!$M$7,(ABS($F20-$G20-M20+N20)&lt;=1)*1,IF(AND(P20,$F20=$G20,$F20&gt;=PrSettings!$M$6),(ABS(M20-$F20)&lt;=1)*1,IF(AND(P20,$F20+$G20&gt;=PrSettings!$M$8),(ABS(M20-$F20)+ABS(N20-$G20)&lt;=1)*1,""))),"")</f>
        <v/>
      </c>
      <c r="T20" s="286"/>
      <c r="V20" s="279" t="n">
        <f aca="false">$B20</f>
        <v>6</v>
      </c>
      <c r="W20" s="280" t="str">
        <f aca="false">$C20</f>
        <v>Brazil</v>
      </c>
      <c r="X20" s="281" t="n">
        <f aca="false">$D20</f>
        <v>8</v>
      </c>
      <c r="Y20" s="280" t="str">
        <f aca="false">$E20</f>
        <v>Morocco</v>
      </c>
      <c r="Z20" s="284"/>
      <c r="AA20" s="284"/>
      <c r="AB20" s="285"/>
      <c r="AC20" s="281" t="str">
        <f aca="false">IF(($F20&lt;&gt;"")*($G20&lt;&gt;"")*(Z20&lt;&gt;"")*(AA20&lt;&gt;""),($F20&gt;$G20)*(Z20&gt;AA20)+($F20=$G20)*(Z20=AA20)+($F20&lt;$G20)*(Z20&lt;AA20),"")</f>
        <v/>
      </c>
      <c r="AD20" s="281" t="str">
        <f aca="false">IF((AC20&lt;&gt;""),IF(OR($F20&lt;&gt;$G20,PrSettings!$M$4="●"),(($F20-$G20)=(Z20-AA20))*1,0),"")</f>
        <v/>
      </c>
      <c r="AE20" s="281" t="str">
        <f aca="false">IF((AC20&lt;&gt;""),($F20=Z20)*($G20=AA20),"")</f>
        <v/>
      </c>
      <c r="AF20" s="281" t="str">
        <f aca="false">IF(AC20&lt;&gt;"",IF(ABS($F20-$G20)&gt;=PrSettings!$M$7,(ABS($F20-$G20-Z20+AA20)&lt;=1)*1,IF(AND(AC20,$F20=$G20,$F20&gt;=PrSettings!$M$6),(ABS(Z20-$F20)&lt;=1)*1,IF(AND(AC20,$F20+$G20&gt;=PrSettings!$M$8),(ABS(Z20-$F20)+ABS(AA20-$G20)&lt;=1)*1,""))),"")</f>
        <v/>
      </c>
      <c r="AG20" s="286"/>
      <c r="AI20" s="279" t="n">
        <f aca="false">$B20</f>
        <v>6</v>
      </c>
      <c r="AJ20" s="280" t="str">
        <f aca="false">$C20</f>
        <v>Brazil</v>
      </c>
      <c r="AK20" s="281" t="n">
        <f aca="false">$D20</f>
        <v>8</v>
      </c>
      <c r="AL20" s="280" t="str">
        <f aca="false">$E20</f>
        <v>Morocco</v>
      </c>
      <c r="AM20" s="284"/>
      <c r="AN20" s="284"/>
      <c r="AO20" s="285"/>
      <c r="AP20" s="281" t="str">
        <f aca="false">IF(($F20&lt;&gt;"")*($G20&lt;&gt;"")*(AM20&lt;&gt;"")*(AN20&lt;&gt;""),($F20&gt;$G20)*(AM20&gt;AN20)+($F20=$G20)*(AM20=AN20)+($F20&lt;$G20)*(AM20&lt;AN20),"")</f>
        <v/>
      </c>
      <c r="AQ20" s="281" t="str">
        <f aca="false">IF((AP20&lt;&gt;""),IF(OR($F20&lt;&gt;$G20,PrSettings!$M$4="●"),(($F20-$G20)=(AM20-AN20))*1,0),"")</f>
        <v/>
      </c>
      <c r="AR20" s="281" t="str">
        <f aca="false">IF((AP20&lt;&gt;""),($F20=AM20)*($G20=AN20),"")</f>
        <v/>
      </c>
      <c r="AS20" s="281" t="str">
        <f aca="false">IF(AP20&lt;&gt;"",IF(ABS($F20-$G20)&gt;=PrSettings!$M$7,(ABS($F20-$G20-AM20+AN20)&lt;=1)*1,IF(AND(AP20,$F20=$G20,$F20&gt;=PrSettings!$M$6),(ABS(AM20-$F20)&lt;=1)*1,IF(AND(AP20,$F20+$G20&gt;=PrSettings!$M$8),(ABS(AM20-$F20)+ABS(AN20-$G20)&lt;=1)*1,""))),"")</f>
        <v/>
      </c>
      <c r="AT20" s="286"/>
      <c r="AV20" s="279" t="n">
        <f aca="false">$B20</f>
        <v>6</v>
      </c>
      <c r="AW20" s="280" t="str">
        <f aca="false">$C20</f>
        <v>Brazil</v>
      </c>
      <c r="AX20" s="281" t="n">
        <f aca="false">$D20</f>
        <v>8</v>
      </c>
      <c r="AY20" s="280" t="str">
        <f aca="false">$E20</f>
        <v>Morocco</v>
      </c>
      <c r="AZ20" s="284"/>
      <c r="BA20" s="284"/>
      <c r="BB20" s="285"/>
      <c r="BC20" s="281" t="str">
        <f aca="false">IF(($F20&lt;&gt;"")*($G20&lt;&gt;"")*(AZ20&lt;&gt;"")*(BA20&lt;&gt;""),($F20&gt;$G20)*(AZ20&gt;BA20)+($F20=$G20)*(AZ20=BA20)+($F20&lt;$G20)*(AZ20&lt;BA20),"")</f>
        <v/>
      </c>
      <c r="BD20" s="281" t="str">
        <f aca="false">IF((BC20&lt;&gt;""),IF(OR($F20&lt;&gt;$G20,PrSettings!$M$4="●"),(($F20-$G20)=(AZ20-BA20))*1,0),"")</f>
        <v/>
      </c>
      <c r="BE20" s="281" t="str">
        <f aca="false">IF((BC20&lt;&gt;""),($F20=AZ20)*($G20=BA20),"")</f>
        <v/>
      </c>
      <c r="BF20" s="281" t="str">
        <f aca="false">IF(BC20&lt;&gt;"",IF(ABS($F20-$G20)&gt;=PrSettings!$M$7,(ABS($F20-$G20-AZ20+BA20)&lt;=1)*1,IF(AND(BC20,$F20=$G20,$F20&gt;=PrSettings!$M$6),(ABS(AZ20-$F20)&lt;=1)*1,IF(AND(BC20,$F20+$G20&gt;=PrSettings!$M$8),(ABS(AZ20-$F20)+ABS(BA20-$G20)&lt;=1)*1,""))),"")</f>
        <v/>
      </c>
      <c r="BG20" s="286"/>
      <c r="BI20" s="279" t="n">
        <f aca="false">$B20</f>
        <v>6</v>
      </c>
      <c r="BJ20" s="280" t="str">
        <f aca="false">$C20</f>
        <v>Brazil</v>
      </c>
      <c r="BK20" s="281" t="n">
        <f aca="false">$D20</f>
        <v>8</v>
      </c>
      <c r="BL20" s="280" t="str">
        <f aca="false">$E20</f>
        <v>Morocco</v>
      </c>
      <c r="BM20" s="284"/>
      <c r="BN20" s="284"/>
      <c r="BO20" s="285"/>
      <c r="BP20" s="281" t="str">
        <f aca="false">IF(($F20&lt;&gt;"")*($G20&lt;&gt;"")*(BM20&lt;&gt;"")*(BN20&lt;&gt;""),($F20&gt;$G20)*(BM20&gt;BN20)+($F20=$G20)*(BM20=BN20)+($F20&lt;$G20)*(BM20&lt;BN20),"")</f>
        <v/>
      </c>
      <c r="BQ20" s="281" t="str">
        <f aca="false">IF((BP20&lt;&gt;""),IF(OR($F20&lt;&gt;$G20,PrSettings!$M$4="●"),(($F20-$G20)=(BM20-BN20))*1,0),"")</f>
        <v/>
      </c>
      <c r="BR20" s="281" t="str">
        <f aca="false">IF((BP20&lt;&gt;""),($F20=BM20)*($G20=BN20),"")</f>
        <v/>
      </c>
      <c r="BS20" s="281" t="str">
        <f aca="false">IF(BP20&lt;&gt;"",IF(ABS($F20-$G20)&gt;=PrSettings!$M$7,(ABS($F20-$G20-BM20+BN20)&lt;=1)*1,IF(AND(BP20,$F20=$G20,$F20&gt;=PrSettings!$M$6),(ABS(BM20-$F20)&lt;=1)*1,IF(AND(BP20,$F20+$G20&gt;=PrSettings!$M$8),(ABS(BM20-$F20)+ABS(BN20-$G20)&lt;=1)*1,""))),"")</f>
        <v/>
      </c>
      <c r="BT20" s="286"/>
      <c r="BV20" s="279" t="n">
        <f aca="false">$B20</f>
        <v>6</v>
      </c>
      <c r="BW20" s="280" t="str">
        <f aca="false">$C20</f>
        <v>Brazil</v>
      </c>
      <c r="BX20" s="281" t="n">
        <f aca="false">$D20</f>
        <v>8</v>
      </c>
      <c r="BY20" s="280" t="str">
        <f aca="false">$E20</f>
        <v>Morocco</v>
      </c>
      <c r="BZ20" s="284"/>
      <c r="CA20" s="284"/>
      <c r="CB20" s="285"/>
      <c r="CC20" s="281" t="str">
        <f aca="false">IF(($F20&lt;&gt;"")*($G20&lt;&gt;"")*(BZ20&lt;&gt;"")*(CA20&lt;&gt;""),($F20&gt;$G20)*(BZ20&gt;CA20)+($F20=$G20)*(BZ20=CA20)+($F20&lt;$G20)*(BZ20&lt;CA20),"")</f>
        <v/>
      </c>
      <c r="CD20" s="281" t="str">
        <f aca="false">IF((CC20&lt;&gt;""),IF(OR($F20&lt;&gt;$G20,PrSettings!$M$4="●"),(($F20-$G20)=(BZ20-CA20))*1,0),"")</f>
        <v/>
      </c>
      <c r="CE20" s="281" t="str">
        <f aca="false">IF((CC20&lt;&gt;""),($F20=BZ20)*($G20=CA20),"")</f>
        <v/>
      </c>
      <c r="CF20" s="281" t="str">
        <f aca="false">IF(CC20&lt;&gt;"",IF(ABS($F20-$G20)&gt;=PrSettings!$M$7,(ABS($F20-$G20-BZ20+CA20)&lt;=1)*1,IF(AND(CC20,$F20=$G20,$F20&gt;=PrSettings!$M$6),(ABS(BZ20-$F20)&lt;=1)*1,IF(AND(CC20,$F20+$G20&gt;=PrSettings!$M$8),(ABS(BZ20-$F20)+ABS(CA20-$G20)&lt;=1)*1,""))),"")</f>
        <v/>
      </c>
      <c r="CG20" s="286"/>
      <c r="CI20" s="279" t="n">
        <f aca="false">$B20</f>
        <v>6</v>
      </c>
      <c r="CJ20" s="280" t="str">
        <f aca="false">$C20</f>
        <v>Brazil</v>
      </c>
      <c r="CK20" s="281" t="n">
        <f aca="false">$D20</f>
        <v>8</v>
      </c>
      <c r="CL20" s="280" t="str">
        <f aca="false">$E20</f>
        <v>Morocco</v>
      </c>
      <c r="CM20" s="284"/>
      <c r="CN20" s="284"/>
      <c r="CO20" s="285"/>
      <c r="CP20" s="281" t="str">
        <f aca="false">IF(($F20&lt;&gt;"")*($G20&lt;&gt;"")*(CM20&lt;&gt;"")*(CN20&lt;&gt;""),($F20&gt;$G20)*(CM20&gt;CN20)+($F20=$G20)*(CM20=CN20)+($F20&lt;$G20)*(CM20&lt;CN20),"")</f>
        <v/>
      </c>
      <c r="CQ20" s="281" t="str">
        <f aca="false">IF((CP20&lt;&gt;""),IF(OR($F20&lt;&gt;$G20,PrSettings!$M$4="●"),(($F20-$G20)=(CM20-CN20))*1,0),"")</f>
        <v/>
      </c>
      <c r="CR20" s="281" t="str">
        <f aca="false">IF((CP20&lt;&gt;""),($F20=CM20)*($G20=CN20),"")</f>
        <v/>
      </c>
      <c r="CS20" s="281" t="str">
        <f aca="false">IF(CP20&lt;&gt;"",IF(ABS($F20-$G20)&gt;=PrSettings!$M$7,(ABS($F20-$G20-CM20+CN20)&lt;=1)*1,IF(AND(CP20,$F20=$G20,$F20&gt;=PrSettings!$M$6),(ABS(CM20-$F20)&lt;=1)*1,IF(AND(CP20,$F20+$G20&gt;=PrSettings!$M$8),(ABS(CM20-$F20)+ABS(CN20-$G20)&lt;=1)*1,""))),"")</f>
        <v/>
      </c>
      <c r="CT20" s="286"/>
      <c r="CV20" s="279" t="n">
        <f aca="false">$B20</f>
        <v>6</v>
      </c>
      <c r="CW20" s="280" t="str">
        <f aca="false">$C20</f>
        <v>Brazil</v>
      </c>
      <c r="CX20" s="281" t="n">
        <f aca="false">$D20</f>
        <v>8</v>
      </c>
      <c r="CY20" s="280" t="str">
        <f aca="false">$E20</f>
        <v>Morocco</v>
      </c>
      <c r="CZ20" s="284"/>
      <c r="DA20" s="284"/>
      <c r="DB20" s="285"/>
      <c r="DC20" s="281" t="str">
        <f aca="false">IF(($F20&lt;&gt;"")*($G20&lt;&gt;"")*(CZ20&lt;&gt;"")*(DA20&lt;&gt;""),($F20&gt;$G20)*(CZ20&gt;DA20)+($F20=$G20)*(CZ20=DA20)+($F20&lt;$G20)*(CZ20&lt;DA20),"")</f>
        <v/>
      </c>
      <c r="DD20" s="281" t="str">
        <f aca="false">IF((DC20&lt;&gt;""),IF(OR($F20&lt;&gt;$G20,PrSettings!$M$4="●"),(($F20-$G20)=(CZ20-DA20))*1,0),"")</f>
        <v/>
      </c>
      <c r="DE20" s="281" t="str">
        <f aca="false">IF((DC20&lt;&gt;""),($F20=CZ20)*($G20=DA20),"")</f>
        <v/>
      </c>
      <c r="DF20" s="281" t="str">
        <f aca="false">IF(DC20&lt;&gt;"",IF(ABS($F20-$G20)&gt;=PrSettings!$M$7,(ABS($F20-$G20-CZ20+DA20)&lt;=1)*1,IF(AND(DC20,$F20=$G20,$F20&gt;=PrSettings!$M$6),(ABS(CZ20-$F20)&lt;=1)*1,IF(AND(DC20,$F20+$G20&gt;=PrSettings!$M$8),(ABS(CZ20-$F20)+ABS(DA20-$G20)&lt;=1)*1,""))),"")</f>
        <v/>
      </c>
      <c r="DG20" s="286"/>
      <c r="DI20" s="279" t="n">
        <f aca="false">$B20</f>
        <v>6</v>
      </c>
      <c r="DJ20" s="280" t="str">
        <f aca="false">$C20</f>
        <v>Brazil</v>
      </c>
      <c r="DK20" s="281" t="n">
        <f aca="false">$D20</f>
        <v>8</v>
      </c>
      <c r="DL20" s="280" t="str">
        <f aca="false">$E20</f>
        <v>Morocco</v>
      </c>
      <c r="DM20" s="284"/>
      <c r="DN20" s="284"/>
      <c r="DO20" s="285"/>
      <c r="DP20" s="281" t="str">
        <f aca="false">IF(($F20&lt;&gt;"")*($G20&lt;&gt;"")*(DM20&lt;&gt;"")*(DN20&lt;&gt;""),($F20&gt;$G20)*(DM20&gt;DN20)+($F20=$G20)*(DM20=DN20)+($F20&lt;$G20)*(DM20&lt;DN20),"")</f>
        <v/>
      </c>
      <c r="DQ20" s="281" t="str">
        <f aca="false">IF((DP20&lt;&gt;""),IF(OR($F20&lt;&gt;$G20,PrSettings!$M$4="●"),(($F20-$G20)=(DM20-DN20))*1,0),"")</f>
        <v/>
      </c>
      <c r="DR20" s="281" t="str">
        <f aca="false">IF((DP20&lt;&gt;""),($F20=DM20)*($G20=DN20),"")</f>
        <v/>
      </c>
      <c r="DS20" s="281" t="str">
        <f aca="false">IF(DP20&lt;&gt;"",IF(ABS($F20-$G20)&gt;=PrSettings!$M$7,(ABS($F20-$G20-DM20+DN20)&lt;=1)*1,IF(AND(DP20,$F20=$G20,$F20&gt;=PrSettings!$M$6),(ABS(DM20-$F20)&lt;=1)*1,IF(AND(DP20,$F20+$G20&gt;=PrSettings!$M$8),(ABS(DM20-$F20)+ABS(DN20-$G20)&lt;=1)*1,""))),"")</f>
        <v/>
      </c>
      <c r="DT20" s="286"/>
      <c r="DV20" s="279" t="n">
        <f aca="false">$B20</f>
        <v>6</v>
      </c>
      <c r="DW20" s="280" t="str">
        <f aca="false">$C20</f>
        <v>Brazil</v>
      </c>
      <c r="DX20" s="281" t="n">
        <f aca="false">$D20</f>
        <v>8</v>
      </c>
      <c r="DY20" s="280" t="str">
        <f aca="false">$E20</f>
        <v>Morocco</v>
      </c>
      <c r="DZ20" s="284"/>
      <c r="EA20" s="284"/>
      <c r="EB20" s="285"/>
      <c r="EC20" s="281" t="str">
        <f aca="false">IF(($F20&lt;&gt;"")*($G20&lt;&gt;"")*(DZ20&lt;&gt;"")*(EA20&lt;&gt;""),($F20&gt;$G20)*(DZ20&gt;EA20)+($F20=$G20)*(DZ20=EA20)+($F20&lt;$G20)*(DZ20&lt;EA20),"")</f>
        <v/>
      </c>
      <c r="ED20" s="281" t="str">
        <f aca="false">IF((EC20&lt;&gt;""),IF(OR($F20&lt;&gt;$G20,PrSettings!$M$4="●"),(($F20-$G20)=(DZ20-EA20))*1,0),"")</f>
        <v/>
      </c>
      <c r="EE20" s="281" t="str">
        <f aca="false">IF((EC20&lt;&gt;""),($F20=DZ20)*($G20=EA20),"")</f>
        <v/>
      </c>
      <c r="EF20" s="281" t="str">
        <f aca="false">IF(EC20&lt;&gt;"",IF(ABS($F20-$G20)&gt;=PrSettings!$M$7,(ABS($F20-$G20-DZ20+EA20)&lt;=1)*1,IF(AND(EC20,$F20=$G20,$F20&gt;=PrSettings!$M$6),(ABS(DZ20-$F20)&lt;=1)*1,IF(AND(EC20,$F20+$G20&gt;=PrSettings!$M$8),(ABS(DZ20-$F20)+ABS(EA20-$G20)&lt;=1)*1,""))),"")</f>
        <v/>
      </c>
      <c r="EG20" s="286"/>
      <c r="EI20" s="279" t="n">
        <f aca="false">$B20</f>
        <v>6</v>
      </c>
      <c r="EJ20" s="280" t="str">
        <f aca="false">$C20</f>
        <v>Brazil</v>
      </c>
      <c r="EK20" s="281" t="n">
        <f aca="false">$D20</f>
        <v>8</v>
      </c>
      <c r="EL20" s="280" t="str">
        <f aca="false">$E20</f>
        <v>Morocco</v>
      </c>
      <c r="EM20" s="284"/>
      <c r="EN20" s="284"/>
      <c r="EO20" s="285"/>
      <c r="EP20" s="281" t="str">
        <f aca="false">IF(($F20&lt;&gt;"")*($G20&lt;&gt;"")*(EM20&lt;&gt;"")*(EN20&lt;&gt;""),($F20&gt;$G20)*(EM20&gt;EN20)+($F20=$G20)*(EM20=EN20)+($F20&lt;$G20)*(EM20&lt;EN20),"")</f>
        <v/>
      </c>
      <c r="EQ20" s="281" t="str">
        <f aca="false">IF((EP20&lt;&gt;""),IF(OR($F20&lt;&gt;$G20,PrSettings!$M$4="●"),(($F20-$G20)=(EM20-EN20))*1,0),"")</f>
        <v/>
      </c>
      <c r="ER20" s="281" t="str">
        <f aca="false">IF((EP20&lt;&gt;""),($F20=EM20)*($G20=EN20),"")</f>
        <v/>
      </c>
      <c r="ES20" s="281" t="str">
        <f aca="false">IF(EP20&lt;&gt;"",IF(ABS($F20-$G20)&gt;=PrSettings!$M$7,(ABS($F20-$G20-EM20+EN20)&lt;=1)*1,IF(AND(EP20,$F20=$G20,$F20&gt;=PrSettings!$M$6),(ABS(EM20-$F20)&lt;=1)*1,IF(AND(EP20,$F20+$G20&gt;=PrSettings!$M$8),(ABS(EM20-$F20)+ABS(EN20-$G20)&lt;=1)*1,""))),"")</f>
        <v/>
      </c>
      <c r="ET20" s="286"/>
      <c r="EV20" s="279" t="n">
        <f aca="false">$B20</f>
        <v>6</v>
      </c>
      <c r="EW20" s="280" t="str">
        <f aca="false">$C20</f>
        <v>Brazil</v>
      </c>
      <c r="EX20" s="281" t="n">
        <f aca="false">$D20</f>
        <v>8</v>
      </c>
      <c r="EY20" s="280" t="str">
        <f aca="false">$E20</f>
        <v>Morocco</v>
      </c>
      <c r="EZ20" s="284"/>
      <c r="FA20" s="284"/>
      <c r="FB20" s="285"/>
      <c r="FC20" s="281" t="str">
        <f aca="false">IF(($F20&lt;&gt;"")*($G20&lt;&gt;"")*(EZ20&lt;&gt;"")*(FA20&lt;&gt;""),($F20&gt;$G20)*(EZ20&gt;FA20)+($F20=$G20)*(EZ20=FA20)+($F20&lt;$G20)*(EZ20&lt;FA20),"")</f>
        <v/>
      </c>
      <c r="FD20" s="281" t="str">
        <f aca="false">IF((FC20&lt;&gt;""),IF(OR($F20&lt;&gt;$G20,PrSettings!$M$4="●"),(($F20-$G20)=(EZ20-FA20))*1,0),"")</f>
        <v/>
      </c>
      <c r="FE20" s="281" t="str">
        <f aca="false">IF((FC20&lt;&gt;""),($F20=EZ20)*($G20=FA20),"")</f>
        <v/>
      </c>
      <c r="FF20" s="281" t="str">
        <f aca="false">IF(FC20&lt;&gt;"",IF(ABS($F20-$G20)&gt;=PrSettings!$M$7,(ABS($F20-$G20-EZ20+FA20)&lt;=1)*1,IF(AND(FC20,$F20=$G20,$F20&gt;=PrSettings!$M$6),(ABS(EZ20-$F20)&lt;=1)*1,IF(AND(FC20,$F20+$G20&gt;=PrSettings!$M$8),(ABS(EZ20-$F20)+ABS(FA20-$G20)&lt;=1)*1,""))),"")</f>
        <v/>
      </c>
      <c r="FG20" s="286"/>
      <c r="FI20" s="279" t="n">
        <f aca="false">$B20</f>
        <v>6</v>
      </c>
      <c r="FJ20" s="280" t="str">
        <f aca="false">$C20</f>
        <v>Brazil</v>
      </c>
      <c r="FK20" s="281" t="n">
        <f aca="false">$D20</f>
        <v>8</v>
      </c>
      <c r="FL20" s="280" t="str">
        <f aca="false">$E20</f>
        <v>Morocco</v>
      </c>
      <c r="FM20" s="284"/>
      <c r="FN20" s="284"/>
      <c r="FO20" s="285"/>
      <c r="FP20" s="281" t="str">
        <f aca="false">IF(($F20&lt;&gt;"")*($G20&lt;&gt;"")*(FM20&lt;&gt;"")*(FN20&lt;&gt;""),($F20&gt;$G20)*(FM20&gt;FN20)+($F20=$G20)*(FM20=FN20)+($F20&lt;$G20)*(FM20&lt;FN20),"")</f>
        <v/>
      </c>
      <c r="FQ20" s="281" t="str">
        <f aca="false">IF((FP20&lt;&gt;""),IF(OR($F20&lt;&gt;$G20,PrSettings!$M$4="●"),(($F20-$G20)=(FM20-FN20))*1,0),"")</f>
        <v/>
      </c>
      <c r="FR20" s="281" t="str">
        <f aca="false">IF((FP20&lt;&gt;""),($F20=FM20)*($G20=FN20),"")</f>
        <v/>
      </c>
      <c r="FS20" s="281" t="str">
        <f aca="false">IF(FP20&lt;&gt;"",IF(ABS($F20-$G20)&gt;=PrSettings!$M$7,(ABS($F20-$G20-FM20+FN20)&lt;=1)*1,IF(AND(FP20,$F20=$G20,$F20&gt;=PrSettings!$M$6),(ABS(FM20-$F20)&lt;=1)*1,IF(AND(FP20,$F20+$G20&gt;=PrSettings!$M$8),(ABS(FM20-$F20)+ABS(FN20-$G20)&lt;=1)*1,""))),"")</f>
        <v/>
      </c>
      <c r="FT20" s="286"/>
      <c r="FV20" s="279" t="n">
        <f aca="false">$B20</f>
        <v>6</v>
      </c>
      <c r="FW20" s="280" t="str">
        <f aca="false">$C20</f>
        <v>Brazil</v>
      </c>
      <c r="FX20" s="281" t="n">
        <f aca="false">$D20</f>
        <v>8</v>
      </c>
      <c r="FY20" s="280" t="str">
        <f aca="false">$E20</f>
        <v>Morocco</v>
      </c>
      <c r="FZ20" s="284"/>
      <c r="GA20" s="284"/>
      <c r="GB20" s="285"/>
      <c r="GC20" s="281" t="str">
        <f aca="false">IF(($F20&lt;&gt;"")*($G20&lt;&gt;"")*(FZ20&lt;&gt;"")*(GA20&lt;&gt;""),($F20&gt;$G20)*(FZ20&gt;GA20)+($F20=$G20)*(FZ20=GA20)+($F20&lt;$G20)*(FZ20&lt;GA20),"")</f>
        <v/>
      </c>
      <c r="GD20" s="281" t="str">
        <f aca="false">IF((GC20&lt;&gt;""),IF(OR($F20&lt;&gt;$G20,PrSettings!$M$4="●"),(($F20-$G20)=(FZ20-GA20))*1,0),"")</f>
        <v/>
      </c>
      <c r="GE20" s="281" t="str">
        <f aca="false">IF((GC20&lt;&gt;""),($F20=FZ20)*($G20=GA20),"")</f>
        <v/>
      </c>
      <c r="GF20" s="281" t="str">
        <f aca="false">IF(GC20&lt;&gt;"",IF(ABS($F20-$G20)&gt;=PrSettings!$M$7,(ABS($F20-$G20-FZ20+GA20)&lt;=1)*1,IF(AND(GC20,$F20=$G20,$F20&gt;=PrSettings!$M$6),(ABS(FZ20-$F20)&lt;=1)*1,IF(AND(GC20,$F20+$G20&gt;=PrSettings!$M$8),(ABS(FZ20-$F20)+ABS(GA20-$G20)&lt;=1)*1,""))),"")</f>
        <v/>
      </c>
      <c r="GG20" s="286"/>
      <c r="GI20" s="279" t="n">
        <f aca="false">$B20</f>
        <v>6</v>
      </c>
      <c r="GJ20" s="280" t="str">
        <f aca="false">$C20</f>
        <v>Brazil</v>
      </c>
      <c r="GK20" s="281" t="n">
        <f aca="false">$D20</f>
        <v>8</v>
      </c>
      <c r="GL20" s="280" t="str">
        <f aca="false">$E20</f>
        <v>Morocco</v>
      </c>
      <c r="GM20" s="284"/>
      <c r="GN20" s="284"/>
      <c r="GO20" s="285"/>
      <c r="GP20" s="281" t="str">
        <f aca="false">IF(($F20&lt;&gt;"")*($G20&lt;&gt;"")*(GM20&lt;&gt;"")*(GN20&lt;&gt;""),($F20&gt;$G20)*(GM20&gt;GN20)+($F20=$G20)*(GM20=GN20)+($F20&lt;$G20)*(GM20&lt;GN20),"")</f>
        <v/>
      </c>
      <c r="GQ20" s="281" t="str">
        <f aca="false">IF((GP20&lt;&gt;""),IF(OR($F20&lt;&gt;$G20,PrSettings!$M$4="●"),(($F20-$G20)=(GM20-GN20))*1,0),"")</f>
        <v/>
      </c>
      <c r="GR20" s="281" t="str">
        <f aca="false">IF((GP20&lt;&gt;""),($F20=GM20)*($G20=GN20),"")</f>
        <v/>
      </c>
      <c r="GS20" s="281" t="str">
        <f aca="false">IF(GP20&lt;&gt;"",IF(ABS($F20-$G20)&gt;=PrSettings!$M$7,(ABS($F20-$G20-GM20+GN20)&lt;=1)*1,IF(AND(GP20,$F20=$G20,$F20&gt;=PrSettings!$M$6),(ABS(GM20-$F20)&lt;=1)*1,IF(AND(GP20,$F20+$G20&gt;=PrSettings!$M$8),(ABS(GM20-$F20)+ABS(GN20-$G20)&lt;=1)*1,""))),"")</f>
        <v/>
      </c>
      <c r="GT20" s="286"/>
      <c r="GV20" s="279" t="n">
        <f aca="false">$B20</f>
        <v>6</v>
      </c>
      <c r="GW20" s="280" t="str">
        <f aca="false">$C20</f>
        <v>Brazil</v>
      </c>
      <c r="GX20" s="281" t="n">
        <f aca="false">$D20</f>
        <v>8</v>
      </c>
      <c r="GY20" s="280" t="str">
        <f aca="false">$E20</f>
        <v>Morocco</v>
      </c>
      <c r="GZ20" s="284"/>
      <c r="HA20" s="284"/>
      <c r="HB20" s="285"/>
      <c r="HC20" s="281" t="str">
        <f aca="false">IF(($F20&lt;&gt;"")*($G20&lt;&gt;"")*(GZ20&lt;&gt;"")*(HA20&lt;&gt;""),($F20&gt;$G20)*(GZ20&gt;HA20)+($F20=$G20)*(GZ20=HA20)+($F20&lt;$G20)*(GZ20&lt;HA20),"")</f>
        <v/>
      </c>
      <c r="HD20" s="281" t="str">
        <f aca="false">IF((HC20&lt;&gt;""),IF(OR($F20&lt;&gt;$G20,PrSettings!$M$4="●"),(($F20-$G20)=(GZ20-HA20))*1,0),"")</f>
        <v/>
      </c>
      <c r="HE20" s="281" t="str">
        <f aca="false">IF((HC20&lt;&gt;""),($F20=GZ20)*($G20=HA20),"")</f>
        <v/>
      </c>
      <c r="HF20" s="281" t="str">
        <f aca="false">IF(HC20&lt;&gt;"",IF(ABS($F20-$G20)&gt;=PrSettings!$M$7,(ABS($F20-$G20-GZ20+HA20)&lt;=1)*1,IF(AND(HC20,$F20=$G20,$F20&gt;=PrSettings!$M$6),(ABS(GZ20-$F20)&lt;=1)*1,IF(AND(HC20,$F20+$G20&gt;=PrSettings!$M$8),(ABS(GZ20-$F20)+ABS(HA20-$G20)&lt;=1)*1,""))),"")</f>
        <v/>
      </c>
      <c r="HG20" s="286"/>
      <c r="HI20" s="279" t="n">
        <f aca="false">$B20</f>
        <v>6</v>
      </c>
      <c r="HJ20" s="280" t="str">
        <f aca="false">$C20</f>
        <v>Brazil</v>
      </c>
      <c r="HK20" s="281" t="n">
        <f aca="false">$D20</f>
        <v>8</v>
      </c>
      <c r="HL20" s="280" t="str">
        <f aca="false">$E20</f>
        <v>Morocco</v>
      </c>
      <c r="HM20" s="284"/>
      <c r="HN20" s="284"/>
      <c r="HO20" s="285"/>
      <c r="HP20" s="281" t="str">
        <f aca="false">IF(($F20&lt;&gt;"")*($G20&lt;&gt;"")*(HM20&lt;&gt;"")*(HN20&lt;&gt;""),($F20&gt;$G20)*(HM20&gt;HN20)+($F20=$G20)*(HM20=HN20)+($F20&lt;$G20)*(HM20&lt;HN20),"")</f>
        <v/>
      </c>
      <c r="HQ20" s="281" t="str">
        <f aca="false">IF((HP20&lt;&gt;""),IF(OR($F20&lt;&gt;$G20,PrSettings!$M$4="●"),(($F20-$G20)=(HM20-HN20))*1,0),"")</f>
        <v/>
      </c>
      <c r="HR20" s="281" t="str">
        <f aca="false">IF((HP20&lt;&gt;""),($F20=HM20)*($G20=HN20),"")</f>
        <v/>
      </c>
      <c r="HS20" s="281" t="str">
        <f aca="false">IF(HP20&lt;&gt;"",IF(ABS($F20-$G20)&gt;=PrSettings!$M$7,(ABS($F20-$G20-HM20+HN20)&lt;=1)*1,IF(AND(HP20,$F20=$G20,$F20&gt;=PrSettings!$M$6),(ABS(HM20-$F20)&lt;=1)*1,IF(AND(HP20,$F20+$G20&gt;=PrSettings!$M$8),(ABS(HM20-$F20)+ABS(HN20-$G20)&lt;=1)*1,""))),"")</f>
        <v/>
      </c>
      <c r="HT20" s="286"/>
      <c r="HV20" s="279" t="n">
        <f aca="false">$B20</f>
        <v>6</v>
      </c>
      <c r="HW20" s="280" t="str">
        <f aca="false">$C20</f>
        <v>Brazil</v>
      </c>
      <c r="HX20" s="281" t="n">
        <f aca="false">$D20</f>
        <v>8</v>
      </c>
      <c r="HY20" s="280" t="str">
        <f aca="false">$E20</f>
        <v>Morocco</v>
      </c>
      <c r="HZ20" s="284"/>
      <c r="IA20" s="284"/>
      <c r="IB20" s="285"/>
      <c r="IC20" s="281" t="str">
        <f aca="false">IF(($F20&lt;&gt;"")*($G20&lt;&gt;"")*(HZ20&lt;&gt;"")*(IA20&lt;&gt;""),($F20&gt;$G20)*(HZ20&gt;IA20)+($F20=$G20)*(HZ20=IA20)+($F20&lt;$G20)*(HZ20&lt;IA20),"")</f>
        <v/>
      </c>
      <c r="ID20" s="281" t="str">
        <f aca="false">IF((IC20&lt;&gt;""),IF(OR($F20&lt;&gt;$G20,PrSettings!$M$4="●"),(($F20-$G20)=(HZ20-IA20))*1,0),"")</f>
        <v/>
      </c>
      <c r="IE20" s="281" t="str">
        <f aca="false">IF((IC20&lt;&gt;""),($F20=HZ20)*($G20=IA20),"")</f>
        <v/>
      </c>
      <c r="IF20" s="281" t="str">
        <f aca="false">IF(IC20&lt;&gt;"",IF(ABS($F20-$G20)&gt;=PrSettings!$M$7,(ABS($F20-$G20-HZ20+IA20)&lt;=1)*1,IF(AND(IC20,$F20=$G20,$F20&gt;=PrSettings!$M$6),(ABS(HZ20-$F20)&lt;=1)*1,IF(AND(IC20,$F20+$G20&gt;=PrSettings!$M$8),(ABS(HZ20-$F20)+ABS(IA20-$G20)&lt;=1)*1,""))),"")</f>
        <v/>
      </c>
      <c r="IG20" s="286"/>
      <c r="II20" s="279" t="n">
        <f aca="false">$B20</f>
        <v>6</v>
      </c>
      <c r="IJ20" s="280" t="str">
        <f aca="false">$C20</f>
        <v>Brazil</v>
      </c>
      <c r="IK20" s="281" t="n">
        <f aca="false">$D20</f>
        <v>8</v>
      </c>
      <c r="IL20" s="280" t="str">
        <f aca="false">$E20</f>
        <v>Morocco</v>
      </c>
      <c r="IM20" s="284"/>
      <c r="IN20" s="284"/>
      <c r="IO20" s="285"/>
      <c r="IP20" s="281" t="str">
        <f aca="false">IF(($F20&lt;&gt;"")*($G20&lt;&gt;"")*(IM20&lt;&gt;"")*(IN20&lt;&gt;""),($F20&gt;$G20)*(IM20&gt;IN20)+($F20=$G20)*(IM20=IN20)+($F20&lt;$G20)*(IM20&lt;IN20),"")</f>
        <v/>
      </c>
      <c r="IQ20" s="281" t="str">
        <f aca="false">IF((IP20&lt;&gt;""),IF(OR($F20&lt;&gt;$G20,PrSettings!$M$4="●"),(($F20-$G20)=(IM20-IN20))*1,0),"")</f>
        <v/>
      </c>
      <c r="IR20" s="281" t="str">
        <f aca="false">IF((IP20&lt;&gt;""),($F20=IM20)*($G20=IN20),"")</f>
        <v/>
      </c>
      <c r="IS20" s="281" t="str">
        <f aca="false">IF(IP20&lt;&gt;"",IF(ABS($F20-$G20)&gt;=PrSettings!$M$7,(ABS($F20-$G20-IM20+IN20)&lt;=1)*1,IF(AND(IP20,$F20=$G20,$F20&gt;=PrSettings!$M$6),(ABS(IM20-$F20)&lt;=1)*1,IF(AND(IP20,$F20+$G20&gt;=PrSettings!$M$8),(ABS(IM20-$F20)+ABS(IN20-$G20)&lt;=1)*1,""))),"")</f>
        <v/>
      </c>
      <c r="IT20" s="286"/>
      <c r="IV20" s="279" t="n">
        <f aca="false">$B20</f>
        <v>6</v>
      </c>
      <c r="IW20" s="280" t="str">
        <f aca="false">$C20</f>
        <v>Brazil</v>
      </c>
      <c r="IX20" s="281" t="n">
        <f aca="false">$D20</f>
        <v>8</v>
      </c>
      <c r="IY20" s="280" t="str">
        <f aca="false">$E20</f>
        <v>Morocco</v>
      </c>
      <c r="IZ20" s="284"/>
      <c r="JA20" s="284"/>
      <c r="JB20" s="285"/>
      <c r="JC20" s="281" t="str">
        <f aca="false">IF(($F20&lt;&gt;"")*($G20&lt;&gt;"")*(IZ20&lt;&gt;"")*(JA20&lt;&gt;""),($F20&gt;$G20)*(IZ20&gt;JA20)+($F20=$G20)*(IZ20=JA20)+($F20&lt;$G20)*(IZ20&lt;JA20),"")</f>
        <v/>
      </c>
      <c r="JD20" s="281" t="str">
        <f aca="false">IF((JC20&lt;&gt;""),IF(OR($F20&lt;&gt;$G20,PrSettings!$M$4="●"),(($F20-$G20)=(IZ20-JA20))*1,0),"")</f>
        <v/>
      </c>
      <c r="JE20" s="281" t="str">
        <f aca="false">IF((JC20&lt;&gt;""),($F20=IZ20)*($G20=JA20),"")</f>
        <v/>
      </c>
      <c r="JF20" s="281" t="str">
        <f aca="false">IF(JC20&lt;&gt;"",IF(ABS($F20-$G20)&gt;=PrSettings!$M$7,(ABS($F20-$G20-IZ20+JA20)&lt;=1)*1,IF(AND(JC20,$F20=$G20,$F20&gt;=PrSettings!$M$6),(ABS(IZ20-$F20)&lt;=1)*1,IF(AND(JC20,$F20+$G20&gt;=PrSettings!$M$8),(ABS(IZ20-$F20)+ABS(JA20-$G20)&lt;=1)*1,""))),"")</f>
        <v/>
      </c>
      <c r="JG20" s="286"/>
      <c r="JI20" s="279" t="n">
        <f aca="false">$B20</f>
        <v>6</v>
      </c>
      <c r="JJ20" s="280" t="str">
        <f aca="false">$C20</f>
        <v>Brazil</v>
      </c>
      <c r="JK20" s="281" t="n">
        <f aca="false">$D20</f>
        <v>8</v>
      </c>
      <c r="JL20" s="280" t="str">
        <f aca="false">$E20</f>
        <v>Morocco</v>
      </c>
      <c r="JM20" s="284"/>
      <c r="JN20" s="284"/>
      <c r="JO20" s="285"/>
      <c r="JP20" s="281" t="str">
        <f aca="false">IF(($F20&lt;&gt;"")*($G20&lt;&gt;"")*(JM20&lt;&gt;"")*(JN20&lt;&gt;""),($F20&gt;$G20)*(JM20&gt;JN20)+($F20=$G20)*(JM20=JN20)+($F20&lt;$G20)*(JM20&lt;JN20),"")</f>
        <v/>
      </c>
      <c r="JQ20" s="281" t="str">
        <f aca="false">IF((JP20&lt;&gt;""),IF(OR($F20&lt;&gt;$G20,PrSettings!$M$4="●"),(($F20-$G20)=(JM20-JN20))*1,0),"")</f>
        <v/>
      </c>
      <c r="JR20" s="281" t="str">
        <f aca="false">IF((JP20&lt;&gt;""),($F20=JM20)*($G20=JN20),"")</f>
        <v/>
      </c>
      <c r="JS20" s="281" t="str">
        <f aca="false">IF(JP20&lt;&gt;"",IF(ABS($F20-$G20)&gt;=PrSettings!$M$7,(ABS($F20-$G20-JM20+JN20)&lt;=1)*1,IF(AND(JP20,$F20=$G20,$F20&gt;=PrSettings!$M$6),(ABS(JM20-$F20)&lt;=1)*1,IF(AND(JP20,$F20+$G20&gt;=PrSettings!$M$8),(ABS(JM20-$F20)+ABS(JN20-$G20)&lt;=1)*1,""))),"")</f>
        <v/>
      </c>
      <c r="JT20" s="286"/>
      <c r="JV20" s="279" t="n">
        <f aca="false">$B20</f>
        <v>6</v>
      </c>
      <c r="JW20" s="280" t="str">
        <f aca="false">$C20</f>
        <v>Brazil</v>
      </c>
      <c r="JX20" s="281" t="n">
        <f aca="false">$D20</f>
        <v>8</v>
      </c>
      <c r="JY20" s="280" t="str">
        <f aca="false">$E20</f>
        <v>Morocco</v>
      </c>
      <c r="JZ20" s="284"/>
      <c r="KA20" s="284"/>
      <c r="KB20" s="285"/>
      <c r="KC20" s="281" t="str">
        <f aca="false">IF(($F20&lt;&gt;"")*($G20&lt;&gt;"")*(JZ20&lt;&gt;"")*(KA20&lt;&gt;""),($F20&gt;$G20)*(JZ20&gt;KA20)+($F20=$G20)*(JZ20=KA20)+($F20&lt;$G20)*(JZ20&lt;KA20),"")</f>
        <v/>
      </c>
      <c r="KD20" s="281" t="str">
        <f aca="false">IF((KC20&lt;&gt;""),IF(OR($F20&lt;&gt;$G20,PrSettings!$M$4="●"),(($F20-$G20)=(JZ20-KA20))*1,0),"")</f>
        <v/>
      </c>
      <c r="KE20" s="281" t="str">
        <f aca="false">IF((KC20&lt;&gt;""),($F20=JZ20)*($G20=KA20),"")</f>
        <v/>
      </c>
      <c r="KF20" s="281" t="str">
        <f aca="false">IF(KC20&lt;&gt;"",IF(ABS($F20-$G20)&gt;=PrSettings!$M$7,(ABS($F20-$G20-JZ20+KA20)&lt;=1)*1,IF(AND(KC20,$F20=$G20,$F20&gt;=PrSettings!$M$6),(ABS(JZ20-$F20)&lt;=1)*1,IF(AND(KC20,$F20+$G20&gt;=PrSettings!$M$8),(ABS(JZ20-$F20)+ABS(KA20-$G20)&lt;=1)*1,""))),"")</f>
        <v/>
      </c>
      <c r="KG20" s="286"/>
      <c r="KI20" s="279" t="n">
        <f aca="false">$B20</f>
        <v>6</v>
      </c>
      <c r="KJ20" s="280" t="str">
        <f aca="false">$C20</f>
        <v>Brazil</v>
      </c>
      <c r="KK20" s="281" t="n">
        <f aca="false">$D20</f>
        <v>8</v>
      </c>
      <c r="KL20" s="280" t="str">
        <f aca="false">$E20</f>
        <v>Morocco</v>
      </c>
      <c r="KM20" s="284"/>
      <c r="KN20" s="284"/>
      <c r="KO20" s="285"/>
      <c r="KP20" s="281" t="str">
        <f aca="false">IF(($F20&lt;&gt;"")*($G20&lt;&gt;"")*(KM20&lt;&gt;"")*(KN20&lt;&gt;""),($F20&gt;$G20)*(KM20&gt;KN20)+($F20=$G20)*(KM20=KN20)+($F20&lt;$G20)*(KM20&lt;KN20),"")</f>
        <v/>
      </c>
      <c r="KQ20" s="281" t="str">
        <f aca="false">IF((KP20&lt;&gt;""),IF(OR($F20&lt;&gt;$G20,PrSettings!$M$4="●"),(($F20-$G20)=(KM20-KN20))*1,0),"")</f>
        <v/>
      </c>
      <c r="KR20" s="281" t="str">
        <f aca="false">IF((KP20&lt;&gt;""),($F20=KM20)*($G20=KN20),"")</f>
        <v/>
      </c>
      <c r="KS20" s="281" t="str">
        <f aca="false">IF(KP20&lt;&gt;"",IF(ABS($F20-$G20)&gt;=PrSettings!$M$7,(ABS($F20-$G20-KM20+KN20)&lt;=1)*1,IF(AND(KP20,$F20=$G20,$F20&gt;=PrSettings!$M$6),(ABS(KM20-$F20)&lt;=1)*1,IF(AND(KP20,$F20+$G20&gt;=PrSettings!$M$8),(ABS(KM20-$F20)+ABS(KN20-$G20)&lt;=1)*1,""))),"")</f>
        <v/>
      </c>
      <c r="KT20" s="286"/>
      <c r="KV20" s="279" t="n">
        <f aca="false">$B20</f>
        <v>6</v>
      </c>
      <c r="KW20" s="280" t="str">
        <f aca="false">$C20</f>
        <v>Brazil</v>
      </c>
      <c r="KX20" s="281" t="n">
        <f aca="false">$D20</f>
        <v>8</v>
      </c>
      <c r="KY20" s="280" t="str">
        <f aca="false">$E20</f>
        <v>Morocco</v>
      </c>
      <c r="KZ20" s="284"/>
      <c r="LA20" s="284"/>
      <c r="LB20" s="285"/>
      <c r="LC20" s="281" t="str">
        <f aca="false">IF(($F20&lt;&gt;"")*($G20&lt;&gt;"")*(KZ20&lt;&gt;"")*(LA20&lt;&gt;""),($F20&gt;$G20)*(KZ20&gt;LA20)+($F20=$G20)*(KZ20=LA20)+($F20&lt;$G20)*(KZ20&lt;LA20),"")</f>
        <v/>
      </c>
      <c r="LD20" s="281" t="str">
        <f aca="false">IF((LC20&lt;&gt;""),IF(OR($F20&lt;&gt;$G20,PrSettings!$M$4="●"),(($F20-$G20)=(KZ20-LA20))*1,0),"")</f>
        <v/>
      </c>
      <c r="LE20" s="281" t="str">
        <f aca="false">IF((LC20&lt;&gt;""),($F20=KZ20)*($G20=LA20),"")</f>
        <v/>
      </c>
      <c r="LF20" s="281" t="str">
        <f aca="false">IF(LC20&lt;&gt;"",IF(ABS($F20-$G20)&gt;=PrSettings!$M$7,(ABS($F20-$G20-KZ20+LA20)&lt;=1)*1,IF(AND(LC20,$F20=$G20,$F20&gt;=PrSettings!$M$6),(ABS(KZ20-$F20)&lt;=1)*1,IF(AND(LC20,$F20+$G20&gt;=PrSettings!$M$8),(ABS(KZ20-$F20)+ABS(LA20-$G20)&lt;=1)*1,""))),"")</f>
        <v/>
      </c>
      <c r="LG20" s="286"/>
      <c r="LI20" s="279" t="n">
        <f aca="false">$B20</f>
        <v>6</v>
      </c>
      <c r="LJ20" s="280" t="str">
        <f aca="false">$C20</f>
        <v>Brazil</v>
      </c>
      <c r="LK20" s="281" t="n">
        <f aca="false">$D20</f>
        <v>8</v>
      </c>
      <c r="LL20" s="280" t="str">
        <f aca="false">$E20</f>
        <v>Morocco</v>
      </c>
      <c r="LM20" s="284"/>
      <c r="LN20" s="284"/>
      <c r="LO20" s="285"/>
      <c r="LP20" s="281" t="str">
        <f aca="false">IF(($F20&lt;&gt;"")*($G20&lt;&gt;"")*(LM20&lt;&gt;"")*(LN20&lt;&gt;""),($F20&gt;$G20)*(LM20&gt;LN20)+($F20=$G20)*(LM20=LN20)+($F20&lt;$G20)*(LM20&lt;LN20),"")</f>
        <v/>
      </c>
      <c r="LQ20" s="281" t="str">
        <f aca="false">IF((LP20&lt;&gt;""),IF(OR($F20&lt;&gt;$G20,PrSettings!$M$4="●"),(($F20-$G20)=(LM20-LN20))*1,0),"")</f>
        <v/>
      </c>
      <c r="LR20" s="281" t="str">
        <f aca="false">IF((LP20&lt;&gt;""),($F20=LM20)*($G20=LN20),"")</f>
        <v/>
      </c>
      <c r="LS20" s="281" t="str">
        <f aca="false">IF(LP20&lt;&gt;"",IF(ABS($F20-$G20)&gt;=PrSettings!$M$7,(ABS($F20-$G20-LM20+LN20)&lt;=1)*1,IF(AND(LP20,$F20=$G20,$F20&gt;=PrSettings!$M$6),(ABS(LM20-$F20)&lt;=1)*1,IF(AND(LP20,$F20+$G20&gt;=PrSettings!$M$8),(ABS(LM20-$F20)+ABS(LN20-$G20)&lt;=1)*1,""))),"")</f>
        <v/>
      </c>
      <c r="LT20" s="286"/>
      <c r="LV20" s="279" t="n">
        <f aca="false">$B20</f>
        <v>6</v>
      </c>
      <c r="LW20" s="280" t="str">
        <f aca="false">$C20</f>
        <v>Brazil</v>
      </c>
      <c r="LX20" s="281" t="n">
        <f aca="false">$D20</f>
        <v>8</v>
      </c>
      <c r="LY20" s="280" t="str">
        <f aca="false">$E20</f>
        <v>Morocco</v>
      </c>
      <c r="LZ20" s="284"/>
      <c r="MA20" s="284"/>
      <c r="MB20" s="285"/>
      <c r="MC20" s="281" t="str">
        <f aca="false">IF(($F20&lt;&gt;"")*($G20&lt;&gt;"")*(LZ20&lt;&gt;"")*(MA20&lt;&gt;""),($F20&gt;$G20)*(LZ20&gt;MA20)+($F20=$G20)*(LZ20=MA20)+($F20&lt;$G20)*(LZ20&lt;MA20),"")</f>
        <v/>
      </c>
      <c r="MD20" s="281" t="str">
        <f aca="false">IF((MC20&lt;&gt;""),IF(OR($F20&lt;&gt;$G20,PrSettings!$M$4="●"),(($F20-$G20)=(LZ20-MA20))*1,0),"")</f>
        <v/>
      </c>
      <c r="ME20" s="281" t="str">
        <f aca="false">IF((MC20&lt;&gt;""),($F20=LZ20)*($G20=MA20),"")</f>
        <v/>
      </c>
      <c r="MF20" s="281" t="str">
        <f aca="false">IF(MC20&lt;&gt;"",IF(ABS($F20-$G20)&gt;=PrSettings!$M$7,(ABS($F20-$G20-LZ20+MA20)&lt;=1)*1,IF(AND(MC20,$F20=$G20,$F20&gt;=PrSettings!$M$6),(ABS(LZ20-$F20)&lt;=1)*1,IF(AND(MC20,$F20+$G20&gt;=PrSettings!$M$8),(ABS(LZ20-$F20)+ABS(MA20-$G20)&lt;=1)*1,""))),"")</f>
        <v/>
      </c>
      <c r="MG20" s="286"/>
    </row>
    <row r="21" customFormat="false" ht="15.75" hidden="false" customHeight="false" outlineLevel="0" collapsed="false">
      <c r="B21" s="279" t="n">
        <f aca="false">INDEX(Groups!$C$7:$C$65,MATCH(C21,Groups!$D$7:$D$65,0))</f>
        <v>83</v>
      </c>
      <c r="C21" s="280" t="str">
        <f aca="false">CalcC!$P$23</f>
        <v>Haiti</v>
      </c>
      <c r="D21" s="281" t="n">
        <f aca="false">INDEX(Groups!$C$7:$C$65,MATCH(E21,Groups!$D$7:$D$65,0))</f>
        <v>43</v>
      </c>
      <c r="E21" s="280" t="str">
        <f aca="false">CalcC!$Q$23</f>
        <v>Scotland</v>
      </c>
      <c r="F21" s="287" t="n">
        <f aca="false">CalcC!$R$23</f>
        <v>0</v>
      </c>
      <c r="G21" s="283" t="n">
        <f aca="false">CalcC!$S$23</f>
        <v>2</v>
      </c>
      <c r="I21" s="279" t="n">
        <f aca="false">$B21</f>
        <v>83</v>
      </c>
      <c r="J21" s="280" t="str">
        <f aca="false">$C21</f>
        <v>Haiti</v>
      </c>
      <c r="K21" s="281" t="n">
        <f aca="false">$D21</f>
        <v>43</v>
      </c>
      <c r="L21" s="280" t="str">
        <f aca="false">$E21</f>
        <v>Scotland</v>
      </c>
      <c r="M21" s="284"/>
      <c r="N21" s="284"/>
      <c r="O21" s="288"/>
      <c r="P21" s="281" t="str">
        <f aca="false">IF(($F21&lt;&gt;"")*($G21&lt;&gt;"")*(M21&lt;&gt;"")*(N21&lt;&gt;""),($F21&gt;$G21)*(M21&gt;N21)+($F21=$G21)*(M21=N21)+($F21&lt;$G21)*(M21&lt;N21),"")</f>
        <v/>
      </c>
      <c r="Q21" s="281" t="str">
        <f aca="false">IF((P21&lt;&gt;""),IF(OR($F21&lt;&gt;$G21,PrSettings!$M$4="●"),(($F21-$G21)=(M21-N21))*1,0),"")</f>
        <v/>
      </c>
      <c r="R21" s="281" t="str">
        <f aca="false">IF((P21&lt;&gt;""),($F21=M21)*($G21=N21),"")</f>
        <v/>
      </c>
      <c r="S21" s="281" t="str">
        <f aca="false">IF(P21&lt;&gt;"",IF(ABS($F21-$G21)&gt;=PrSettings!$M$7,(ABS($F21-$G21-M21+N21)&lt;=1)*1,IF(AND(P21,$F21=$G21,$F21&gt;=PrSettings!$M$6),(ABS(M21-$F21)&lt;=1)*1,IF(AND(P21,$F21+$G21&gt;=PrSettings!$M$8),(ABS(M21-$F21)+ABS(N21-$G21)&lt;=1)*1,""))),"")</f>
        <v/>
      </c>
      <c r="T21" s="289"/>
      <c r="V21" s="279" t="n">
        <f aca="false">$B21</f>
        <v>83</v>
      </c>
      <c r="W21" s="280" t="str">
        <f aca="false">$C21</f>
        <v>Haiti</v>
      </c>
      <c r="X21" s="281" t="n">
        <f aca="false">$D21</f>
        <v>43</v>
      </c>
      <c r="Y21" s="280" t="str">
        <f aca="false">$E21</f>
        <v>Scotland</v>
      </c>
      <c r="Z21" s="284"/>
      <c r="AA21" s="284"/>
      <c r="AB21" s="288"/>
      <c r="AC21" s="281" t="str">
        <f aca="false">IF(($F21&lt;&gt;"")*($G21&lt;&gt;"")*(Z21&lt;&gt;"")*(AA21&lt;&gt;""),($F21&gt;$G21)*(Z21&gt;AA21)+($F21=$G21)*(Z21=AA21)+($F21&lt;$G21)*(Z21&lt;AA21),"")</f>
        <v/>
      </c>
      <c r="AD21" s="281" t="str">
        <f aca="false">IF((AC21&lt;&gt;""),IF(OR($F21&lt;&gt;$G21,PrSettings!$M$4="●"),(($F21-$G21)=(Z21-AA21))*1,0),"")</f>
        <v/>
      </c>
      <c r="AE21" s="281" t="str">
        <f aca="false">IF((AC21&lt;&gt;""),($F21=Z21)*($G21=AA21),"")</f>
        <v/>
      </c>
      <c r="AF21" s="281" t="str">
        <f aca="false">IF(AC21&lt;&gt;"",IF(ABS($F21-$G21)&gt;=PrSettings!$M$7,(ABS($F21-$G21-Z21+AA21)&lt;=1)*1,IF(AND(AC21,$F21=$G21,$F21&gt;=PrSettings!$M$6),(ABS(Z21-$F21)&lt;=1)*1,IF(AND(AC21,$F21+$G21&gt;=PrSettings!$M$8),(ABS(Z21-$F21)+ABS(AA21-$G21)&lt;=1)*1,""))),"")</f>
        <v/>
      </c>
      <c r="AG21" s="289"/>
      <c r="AI21" s="279" t="n">
        <f aca="false">$B21</f>
        <v>83</v>
      </c>
      <c r="AJ21" s="280" t="str">
        <f aca="false">$C21</f>
        <v>Haiti</v>
      </c>
      <c r="AK21" s="281" t="n">
        <f aca="false">$D21</f>
        <v>43</v>
      </c>
      <c r="AL21" s="280" t="str">
        <f aca="false">$E21</f>
        <v>Scotland</v>
      </c>
      <c r="AM21" s="284"/>
      <c r="AN21" s="284"/>
      <c r="AO21" s="288"/>
      <c r="AP21" s="281" t="str">
        <f aca="false">IF(($F21&lt;&gt;"")*($G21&lt;&gt;"")*(AM21&lt;&gt;"")*(AN21&lt;&gt;""),($F21&gt;$G21)*(AM21&gt;AN21)+($F21=$G21)*(AM21=AN21)+($F21&lt;$G21)*(AM21&lt;AN21),"")</f>
        <v/>
      </c>
      <c r="AQ21" s="281" t="str">
        <f aca="false">IF((AP21&lt;&gt;""),IF(OR($F21&lt;&gt;$G21,PrSettings!$M$4="●"),(($F21-$G21)=(AM21-AN21))*1,0),"")</f>
        <v/>
      </c>
      <c r="AR21" s="281" t="str">
        <f aca="false">IF((AP21&lt;&gt;""),($F21=AM21)*($G21=AN21),"")</f>
        <v/>
      </c>
      <c r="AS21" s="281" t="str">
        <f aca="false">IF(AP21&lt;&gt;"",IF(ABS($F21-$G21)&gt;=PrSettings!$M$7,(ABS($F21-$G21-AM21+AN21)&lt;=1)*1,IF(AND(AP21,$F21=$G21,$F21&gt;=PrSettings!$M$6),(ABS(AM21-$F21)&lt;=1)*1,IF(AND(AP21,$F21+$G21&gt;=PrSettings!$M$8),(ABS(AM21-$F21)+ABS(AN21-$G21)&lt;=1)*1,""))),"")</f>
        <v/>
      </c>
      <c r="AT21" s="289"/>
      <c r="AV21" s="279" t="n">
        <f aca="false">$B21</f>
        <v>83</v>
      </c>
      <c r="AW21" s="280" t="str">
        <f aca="false">$C21</f>
        <v>Haiti</v>
      </c>
      <c r="AX21" s="281" t="n">
        <f aca="false">$D21</f>
        <v>43</v>
      </c>
      <c r="AY21" s="280" t="str">
        <f aca="false">$E21</f>
        <v>Scotland</v>
      </c>
      <c r="AZ21" s="284"/>
      <c r="BA21" s="284"/>
      <c r="BB21" s="288"/>
      <c r="BC21" s="281" t="str">
        <f aca="false">IF(($F21&lt;&gt;"")*($G21&lt;&gt;"")*(AZ21&lt;&gt;"")*(BA21&lt;&gt;""),($F21&gt;$G21)*(AZ21&gt;BA21)+($F21=$G21)*(AZ21=BA21)+($F21&lt;$G21)*(AZ21&lt;BA21),"")</f>
        <v/>
      </c>
      <c r="BD21" s="281" t="str">
        <f aca="false">IF((BC21&lt;&gt;""),IF(OR($F21&lt;&gt;$G21,PrSettings!$M$4="●"),(($F21-$G21)=(AZ21-BA21))*1,0),"")</f>
        <v/>
      </c>
      <c r="BE21" s="281" t="str">
        <f aca="false">IF((BC21&lt;&gt;""),($F21=AZ21)*($G21=BA21),"")</f>
        <v/>
      </c>
      <c r="BF21" s="281" t="str">
        <f aca="false">IF(BC21&lt;&gt;"",IF(ABS($F21-$G21)&gt;=PrSettings!$M$7,(ABS($F21-$G21-AZ21+BA21)&lt;=1)*1,IF(AND(BC21,$F21=$G21,$F21&gt;=PrSettings!$M$6),(ABS(AZ21-$F21)&lt;=1)*1,IF(AND(BC21,$F21+$G21&gt;=PrSettings!$M$8),(ABS(AZ21-$F21)+ABS(BA21-$G21)&lt;=1)*1,""))),"")</f>
        <v/>
      </c>
      <c r="BG21" s="289"/>
      <c r="BI21" s="279" t="n">
        <f aca="false">$B21</f>
        <v>83</v>
      </c>
      <c r="BJ21" s="280" t="str">
        <f aca="false">$C21</f>
        <v>Haiti</v>
      </c>
      <c r="BK21" s="281" t="n">
        <f aca="false">$D21</f>
        <v>43</v>
      </c>
      <c r="BL21" s="280" t="str">
        <f aca="false">$E21</f>
        <v>Scotland</v>
      </c>
      <c r="BM21" s="284"/>
      <c r="BN21" s="284"/>
      <c r="BO21" s="288"/>
      <c r="BP21" s="281" t="str">
        <f aca="false">IF(($F21&lt;&gt;"")*($G21&lt;&gt;"")*(BM21&lt;&gt;"")*(BN21&lt;&gt;""),($F21&gt;$G21)*(BM21&gt;BN21)+($F21=$G21)*(BM21=BN21)+($F21&lt;$G21)*(BM21&lt;BN21),"")</f>
        <v/>
      </c>
      <c r="BQ21" s="281" t="str">
        <f aca="false">IF((BP21&lt;&gt;""),IF(OR($F21&lt;&gt;$G21,PrSettings!$M$4="●"),(($F21-$G21)=(BM21-BN21))*1,0),"")</f>
        <v/>
      </c>
      <c r="BR21" s="281" t="str">
        <f aca="false">IF((BP21&lt;&gt;""),($F21=BM21)*($G21=BN21),"")</f>
        <v/>
      </c>
      <c r="BS21" s="281" t="str">
        <f aca="false">IF(BP21&lt;&gt;"",IF(ABS($F21-$G21)&gt;=PrSettings!$M$7,(ABS($F21-$G21-BM21+BN21)&lt;=1)*1,IF(AND(BP21,$F21=$G21,$F21&gt;=PrSettings!$M$6),(ABS(BM21-$F21)&lt;=1)*1,IF(AND(BP21,$F21+$G21&gt;=PrSettings!$M$8),(ABS(BM21-$F21)+ABS(BN21-$G21)&lt;=1)*1,""))),"")</f>
        <v/>
      </c>
      <c r="BT21" s="289"/>
      <c r="BV21" s="279" t="n">
        <f aca="false">$B21</f>
        <v>83</v>
      </c>
      <c r="BW21" s="280" t="str">
        <f aca="false">$C21</f>
        <v>Haiti</v>
      </c>
      <c r="BX21" s="281" t="n">
        <f aca="false">$D21</f>
        <v>43</v>
      </c>
      <c r="BY21" s="280" t="str">
        <f aca="false">$E21</f>
        <v>Scotland</v>
      </c>
      <c r="BZ21" s="284"/>
      <c r="CA21" s="284"/>
      <c r="CB21" s="288"/>
      <c r="CC21" s="281" t="str">
        <f aca="false">IF(($F21&lt;&gt;"")*($G21&lt;&gt;"")*(BZ21&lt;&gt;"")*(CA21&lt;&gt;""),($F21&gt;$G21)*(BZ21&gt;CA21)+($F21=$G21)*(BZ21=CA21)+($F21&lt;$G21)*(BZ21&lt;CA21),"")</f>
        <v/>
      </c>
      <c r="CD21" s="281" t="str">
        <f aca="false">IF((CC21&lt;&gt;""),IF(OR($F21&lt;&gt;$G21,PrSettings!$M$4="●"),(($F21-$G21)=(BZ21-CA21))*1,0),"")</f>
        <v/>
      </c>
      <c r="CE21" s="281" t="str">
        <f aca="false">IF((CC21&lt;&gt;""),($F21=BZ21)*($G21=CA21),"")</f>
        <v/>
      </c>
      <c r="CF21" s="281" t="str">
        <f aca="false">IF(CC21&lt;&gt;"",IF(ABS($F21-$G21)&gt;=PrSettings!$M$7,(ABS($F21-$G21-BZ21+CA21)&lt;=1)*1,IF(AND(CC21,$F21=$G21,$F21&gt;=PrSettings!$M$6),(ABS(BZ21-$F21)&lt;=1)*1,IF(AND(CC21,$F21+$G21&gt;=PrSettings!$M$8),(ABS(BZ21-$F21)+ABS(CA21-$G21)&lt;=1)*1,""))),"")</f>
        <v/>
      </c>
      <c r="CG21" s="289"/>
      <c r="CI21" s="279" t="n">
        <f aca="false">$B21</f>
        <v>83</v>
      </c>
      <c r="CJ21" s="280" t="str">
        <f aca="false">$C21</f>
        <v>Haiti</v>
      </c>
      <c r="CK21" s="281" t="n">
        <f aca="false">$D21</f>
        <v>43</v>
      </c>
      <c r="CL21" s="280" t="str">
        <f aca="false">$E21</f>
        <v>Scotland</v>
      </c>
      <c r="CM21" s="284"/>
      <c r="CN21" s="284"/>
      <c r="CO21" s="288"/>
      <c r="CP21" s="281" t="str">
        <f aca="false">IF(($F21&lt;&gt;"")*($G21&lt;&gt;"")*(CM21&lt;&gt;"")*(CN21&lt;&gt;""),($F21&gt;$G21)*(CM21&gt;CN21)+($F21=$G21)*(CM21=CN21)+($F21&lt;$G21)*(CM21&lt;CN21),"")</f>
        <v/>
      </c>
      <c r="CQ21" s="281" t="str">
        <f aca="false">IF((CP21&lt;&gt;""),IF(OR($F21&lt;&gt;$G21,PrSettings!$M$4="●"),(($F21-$G21)=(CM21-CN21))*1,0),"")</f>
        <v/>
      </c>
      <c r="CR21" s="281" t="str">
        <f aca="false">IF((CP21&lt;&gt;""),($F21=CM21)*($G21=CN21),"")</f>
        <v/>
      </c>
      <c r="CS21" s="281" t="str">
        <f aca="false">IF(CP21&lt;&gt;"",IF(ABS($F21-$G21)&gt;=PrSettings!$M$7,(ABS($F21-$G21-CM21+CN21)&lt;=1)*1,IF(AND(CP21,$F21=$G21,$F21&gt;=PrSettings!$M$6),(ABS(CM21-$F21)&lt;=1)*1,IF(AND(CP21,$F21+$G21&gt;=PrSettings!$M$8),(ABS(CM21-$F21)+ABS(CN21-$G21)&lt;=1)*1,""))),"")</f>
        <v/>
      </c>
      <c r="CT21" s="289"/>
      <c r="CV21" s="279" t="n">
        <f aca="false">$B21</f>
        <v>83</v>
      </c>
      <c r="CW21" s="280" t="str">
        <f aca="false">$C21</f>
        <v>Haiti</v>
      </c>
      <c r="CX21" s="281" t="n">
        <f aca="false">$D21</f>
        <v>43</v>
      </c>
      <c r="CY21" s="280" t="str">
        <f aca="false">$E21</f>
        <v>Scotland</v>
      </c>
      <c r="CZ21" s="284"/>
      <c r="DA21" s="284"/>
      <c r="DB21" s="288"/>
      <c r="DC21" s="281" t="str">
        <f aca="false">IF(($F21&lt;&gt;"")*($G21&lt;&gt;"")*(CZ21&lt;&gt;"")*(DA21&lt;&gt;""),($F21&gt;$G21)*(CZ21&gt;DA21)+($F21=$G21)*(CZ21=DA21)+($F21&lt;$G21)*(CZ21&lt;DA21),"")</f>
        <v/>
      </c>
      <c r="DD21" s="281" t="str">
        <f aca="false">IF((DC21&lt;&gt;""),IF(OR($F21&lt;&gt;$G21,PrSettings!$M$4="●"),(($F21-$G21)=(CZ21-DA21))*1,0),"")</f>
        <v/>
      </c>
      <c r="DE21" s="281" t="str">
        <f aca="false">IF((DC21&lt;&gt;""),($F21=CZ21)*($G21=DA21),"")</f>
        <v/>
      </c>
      <c r="DF21" s="281" t="str">
        <f aca="false">IF(DC21&lt;&gt;"",IF(ABS($F21-$G21)&gt;=PrSettings!$M$7,(ABS($F21-$G21-CZ21+DA21)&lt;=1)*1,IF(AND(DC21,$F21=$G21,$F21&gt;=PrSettings!$M$6),(ABS(CZ21-$F21)&lt;=1)*1,IF(AND(DC21,$F21+$G21&gt;=PrSettings!$M$8),(ABS(CZ21-$F21)+ABS(DA21-$G21)&lt;=1)*1,""))),"")</f>
        <v/>
      </c>
      <c r="DG21" s="289"/>
      <c r="DI21" s="279" t="n">
        <f aca="false">$B21</f>
        <v>83</v>
      </c>
      <c r="DJ21" s="280" t="str">
        <f aca="false">$C21</f>
        <v>Haiti</v>
      </c>
      <c r="DK21" s="281" t="n">
        <f aca="false">$D21</f>
        <v>43</v>
      </c>
      <c r="DL21" s="280" t="str">
        <f aca="false">$E21</f>
        <v>Scotland</v>
      </c>
      <c r="DM21" s="284"/>
      <c r="DN21" s="284"/>
      <c r="DO21" s="288"/>
      <c r="DP21" s="281" t="str">
        <f aca="false">IF(($F21&lt;&gt;"")*($G21&lt;&gt;"")*(DM21&lt;&gt;"")*(DN21&lt;&gt;""),($F21&gt;$G21)*(DM21&gt;DN21)+($F21=$G21)*(DM21=DN21)+($F21&lt;$G21)*(DM21&lt;DN21),"")</f>
        <v/>
      </c>
      <c r="DQ21" s="281" t="str">
        <f aca="false">IF((DP21&lt;&gt;""),IF(OR($F21&lt;&gt;$G21,PrSettings!$M$4="●"),(($F21-$G21)=(DM21-DN21))*1,0),"")</f>
        <v/>
      </c>
      <c r="DR21" s="281" t="str">
        <f aca="false">IF((DP21&lt;&gt;""),($F21=DM21)*($G21=DN21),"")</f>
        <v/>
      </c>
      <c r="DS21" s="281" t="str">
        <f aca="false">IF(DP21&lt;&gt;"",IF(ABS($F21-$G21)&gt;=PrSettings!$M$7,(ABS($F21-$G21-DM21+DN21)&lt;=1)*1,IF(AND(DP21,$F21=$G21,$F21&gt;=PrSettings!$M$6),(ABS(DM21-$F21)&lt;=1)*1,IF(AND(DP21,$F21+$G21&gt;=PrSettings!$M$8),(ABS(DM21-$F21)+ABS(DN21-$G21)&lt;=1)*1,""))),"")</f>
        <v/>
      </c>
      <c r="DT21" s="289"/>
      <c r="DV21" s="279" t="n">
        <f aca="false">$B21</f>
        <v>83</v>
      </c>
      <c r="DW21" s="280" t="str">
        <f aca="false">$C21</f>
        <v>Haiti</v>
      </c>
      <c r="DX21" s="281" t="n">
        <f aca="false">$D21</f>
        <v>43</v>
      </c>
      <c r="DY21" s="280" t="str">
        <f aca="false">$E21</f>
        <v>Scotland</v>
      </c>
      <c r="DZ21" s="284"/>
      <c r="EA21" s="284"/>
      <c r="EB21" s="288"/>
      <c r="EC21" s="281" t="str">
        <f aca="false">IF(($F21&lt;&gt;"")*($G21&lt;&gt;"")*(DZ21&lt;&gt;"")*(EA21&lt;&gt;""),($F21&gt;$G21)*(DZ21&gt;EA21)+($F21=$G21)*(DZ21=EA21)+($F21&lt;$G21)*(DZ21&lt;EA21),"")</f>
        <v/>
      </c>
      <c r="ED21" s="281" t="str">
        <f aca="false">IF((EC21&lt;&gt;""),IF(OR($F21&lt;&gt;$G21,PrSettings!$M$4="●"),(($F21-$G21)=(DZ21-EA21))*1,0),"")</f>
        <v/>
      </c>
      <c r="EE21" s="281" t="str">
        <f aca="false">IF((EC21&lt;&gt;""),($F21=DZ21)*($G21=EA21),"")</f>
        <v/>
      </c>
      <c r="EF21" s="281" t="str">
        <f aca="false">IF(EC21&lt;&gt;"",IF(ABS($F21-$G21)&gt;=PrSettings!$M$7,(ABS($F21-$G21-DZ21+EA21)&lt;=1)*1,IF(AND(EC21,$F21=$G21,$F21&gt;=PrSettings!$M$6),(ABS(DZ21-$F21)&lt;=1)*1,IF(AND(EC21,$F21+$G21&gt;=PrSettings!$M$8),(ABS(DZ21-$F21)+ABS(EA21-$G21)&lt;=1)*1,""))),"")</f>
        <v/>
      </c>
      <c r="EG21" s="289"/>
      <c r="EI21" s="279" t="n">
        <f aca="false">$B21</f>
        <v>83</v>
      </c>
      <c r="EJ21" s="280" t="str">
        <f aca="false">$C21</f>
        <v>Haiti</v>
      </c>
      <c r="EK21" s="281" t="n">
        <f aca="false">$D21</f>
        <v>43</v>
      </c>
      <c r="EL21" s="280" t="str">
        <f aca="false">$E21</f>
        <v>Scotland</v>
      </c>
      <c r="EM21" s="284"/>
      <c r="EN21" s="284"/>
      <c r="EO21" s="288"/>
      <c r="EP21" s="281" t="str">
        <f aca="false">IF(($F21&lt;&gt;"")*($G21&lt;&gt;"")*(EM21&lt;&gt;"")*(EN21&lt;&gt;""),($F21&gt;$G21)*(EM21&gt;EN21)+($F21=$G21)*(EM21=EN21)+($F21&lt;$G21)*(EM21&lt;EN21),"")</f>
        <v/>
      </c>
      <c r="EQ21" s="281" t="str">
        <f aca="false">IF((EP21&lt;&gt;""),IF(OR($F21&lt;&gt;$G21,PrSettings!$M$4="●"),(($F21-$G21)=(EM21-EN21))*1,0),"")</f>
        <v/>
      </c>
      <c r="ER21" s="281" t="str">
        <f aca="false">IF((EP21&lt;&gt;""),($F21=EM21)*($G21=EN21),"")</f>
        <v/>
      </c>
      <c r="ES21" s="281" t="str">
        <f aca="false">IF(EP21&lt;&gt;"",IF(ABS($F21-$G21)&gt;=PrSettings!$M$7,(ABS($F21-$G21-EM21+EN21)&lt;=1)*1,IF(AND(EP21,$F21=$G21,$F21&gt;=PrSettings!$M$6),(ABS(EM21-$F21)&lt;=1)*1,IF(AND(EP21,$F21+$G21&gt;=PrSettings!$M$8),(ABS(EM21-$F21)+ABS(EN21-$G21)&lt;=1)*1,""))),"")</f>
        <v/>
      </c>
      <c r="ET21" s="289"/>
      <c r="EV21" s="279" t="n">
        <f aca="false">$B21</f>
        <v>83</v>
      </c>
      <c r="EW21" s="280" t="str">
        <f aca="false">$C21</f>
        <v>Haiti</v>
      </c>
      <c r="EX21" s="281" t="n">
        <f aca="false">$D21</f>
        <v>43</v>
      </c>
      <c r="EY21" s="280" t="str">
        <f aca="false">$E21</f>
        <v>Scotland</v>
      </c>
      <c r="EZ21" s="284"/>
      <c r="FA21" s="284"/>
      <c r="FB21" s="288"/>
      <c r="FC21" s="281" t="str">
        <f aca="false">IF(($F21&lt;&gt;"")*($G21&lt;&gt;"")*(EZ21&lt;&gt;"")*(FA21&lt;&gt;""),($F21&gt;$G21)*(EZ21&gt;FA21)+($F21=$G21)*(EZ21=FA21)+($F21&lt;$G21)*(EZ21&lt;FA21),"")</f>
        <v/>
      </c>
      <c r="FD21" s="281" t="str">
        <f aca="false">IF((FC21&lt;&gt;""),IF(OR($F21&lt;&gt;$G21,PrSettings!$M$4="●"),(($F21-$G21)=(EZ21-FA21))*1,0),"")</f>
        <v/>
      </c>
      <c r="FE21" s="281" t="str">
        <f aca="false">IF((FC21&lt;&gt;""),($F21=EZ21)*($G21=FA21),"")</f>
        <v/>
      </c>
      <c r="FF21" s="281" t="str">
        <f aca="false">IF(FC21&lt;&gt;"",IF(ABS($F21-$G21)&gt;=PrSettings!$M$7,(ABS($F21-$G21-EZ21+FA21)&lt;=1)*1,IF(AND(FC21,$F21=$G21,$F21&gt;=PrSettings!$M$6),(ABS(EZ21-$F21)&lt;=1)*1,IF(AND(FC21,$F21+$G21&gt;=PrSettings!$M$8),(ABS(EZ21-$F21)+ABS(FA21-$G21)&lt;=1)*1,""))),"")</f>
        <v/>
      </c>
      <c r="FG21" s="289"/>
      <c r="FI21" s="279" t="n">
        <f aca="false">$B21</f>
        <v>83</v>
      </c>
      <c r="FJ21" s="280" t="str">
        <f aca="false">$C21</f>
        <v>Haiti</v>
      </c>
      <c r="FK21" s="281" t="n">
        <f aca="false">$D21</f>
        <v>43</v>
      </c>
      <c r="FL21" s="280" t="str">
        <f aca="false">$E21</f>
        <v>Scotland</v>
      </c>
      <c r="FM21" s="284"/>
      <c r="FN21" s="284"/>
      <c r="FO21" s="288"/>
      <c r="FP21" s="281" t="str">
        <f aca="false">IF(($F21&lt;&gt;"")*($G21&lt;&gt;"")*(FM21&lt;&gt;"")*(FN21&lt;&gt;""),($F21&gt;$G21)*(FM21&gt;FN21)+($F21=$G21)*(FM21=FN21)+($F21&lt;$G21)*(FM21&lt;FN21),"")</f>
        <v/>
      </c>
      <c r="FQ21" s="281" t="str">
        <f aca="false">IF((FP21&lt;&gt;""),IF(OR($F21&lt;&gt;$G21,PrSettings!$M$4="●"),(($F21-$G21)=(FM21-FN21))*1,0),"")</f>
        <v/>
      </c>
      <c r="FR21" s="281" t="str">
        <f aca="false">IF((FP21&lt;&gt;""),($F21=FM21)*($G21=FN21),"")</f>
        <v/>
      </c>
      <c r="FS21" s="281" t="str">
        <f aca="false">IF(FP21&lt;&gt;"",IF(ABS($F21-$G21)&gt;=PrSettings!$M$7,(ABS($F21-$G21-FM21+FN21)&lt;=1)*1,IF(AND(FP21,$F21=$G21,$F21&gt;=PrSettings!$M$6),(ABS(FM21-$F21)&lt;=1)*1,IF(AND(FP21,$F21+$G21&gt;=PrSettings!$M$8),(ABS(FM21-$F21)+ABS(FN21-$G21)&lt;=1)*1,""))),"")</f>
        <v/>
      </c>
      <c r="FT21" s="289"/>
      <c r="FV21" s="279" t="n">
        <f aca="false">$B21</f>
        <v>83</v>
      </c>
      <c r="FW21" s="280" t="str">
        <f aca="false">$C21</f>
        <v>Haiti</v>
      </c>
      <c r="FX21" s="281" t="n">
        <f aca="false">$D21</f>
        <v>43</v>
      </c>
      <c r="FY21" s="280" t="str">
        <f aca="false">$E21</f>
        <v>Scotland</v>
      </c>
      <c r="FZ21" s="284"/>
      <c r="GA21" s="284"/>
      <c r="GB21" s="288"/>
      <c r="GC21" s="281" t="str">
        <f aca="false">IF(($F21&lt;&gt;"")*($G21&lt;&gt;"")*(FZ21&lt;&gt;"")*(GA21&lt;&gt;""),($F21&gt;$G21)*(FZ21&gt;GA21)+($F21=$G21)*(FZ21=GA21)+($F21&lt;$G21)*(FZ21&lt;GA21),"")</f>
        <v/>
      </c>
      <c r="GD21" s="281" t="str">
        <f aca="false">IF((GC21&lt;&gt;""),IF(OR($F21&lt;&gt;$G21,PrSettings!$M$4="●"),(($F21-$G21)=(FZ21-GA21))*1,0),"")</f>
        <v/>
      </c>
      <c r="GE21" s="281" t="str">
        <f aca="false">IF((GC21&lt;&gt;""),($F21=FZ21)*($G21=GA21),"")</f>
        <v/>
      </c>
      <c r="GF21" s="281" t="str">
        <f aca="false">IF(GC21&lt;&gt;"",IF(ABS($F21-$G21)&gt;=PrSettings!$M$7,(ABS($F21-$G21-FZ21+GA21)&lt;=1)*1,IF(AND(GC21,$F21=$G21,$F21&gt;=PrSettings!$M$6),(ABS(FZ21-$F21)&lt;=1)*1,IF(AND(GC21,$F21+$G21&gt;=PrSettings!$M$8),(ABS(FZ21-$F21)+ABS(GA21-$G21)&lt;=1)*1,""))),"")</f>
        <v/>
      </c>
      <c r="GG21" s="289"/>
      <c r="GI21" s="279" t="n">
        <f aca="false">$B21</f>
        <v>83</v>
      </c>
      <c r="GJ21" s="280" t="str">
        <f aca="false">$C21</f>
        <v>Haiti</v>
      </c>
      <c r="GK21" s="281" t="n">
        <f aca="false">$D21</f>
        <v>43</v>
      </c>
      <c r="GL21" s="280" t="str">
        <f aca="false">$E21</f>
        <v>Scotland</v>
      </c>
      <c r="GM21" s="284"/>
      <c r="GN21" s="284"/>
      <c r="GO21" s="288"/>
      <c r="GP21" s="281" t="str">
        <f aca="false">IF(($F21&lt;&gt;"")*($G21&lt;&gt;"")*(GM21&lt;&gt;"")*(GN21&lt;&gt;""),($F21&gt;$G21)*(GM21&gt;GN21)+($F21=$G21)*(GM21=GN21)+($F21&lt;$G21)*(GM21&lt;GN21),"")</f>
        <v/>
      </c>
      <c r="GQ21" s="281" t="str">
        <f aca="false">IF((GP21&lt;&gt;""),IF(OR($F21&lt;&gt;$G21,PrSettings!$M$4="●"),(($F21-$G21)=(GM21-GN21))*1,0),"")</f>
        <v/>
      </c>
      <c r="GR21" s="281" t="str">
        <f aca="false">IF((GP21&lt;&gt;""),($F21=GM21)*($G21=GN21),"")</f>
        <v/>
      </c>
      <c r="GS21" s="281" t="str">
        <f aca="false">IF(GP21&lt;&gt;"",IF(ABS($F21-$G21)&gt;=PrSettings!$M$7,(ABS($F21-$G21-GM21+GN21)&lt;=1)*1,IF(AND(GP21,$F21=$G21,$F21&gt;=PrSettings!$M$6),(ABS(GM21-$F21)&lt;=1)*1,IF(AND(GP21,$F21+$G21&gt;=PrSettings!$M$8),(ABS(GM21-$F21)+ABS(GN21-$G21)&lt;=1)*1,""))),"")</f>
        <v/>
      </c>
      <c r="GT21" s="289"/>
      <c r="GV21" s="279" t="n">
        <f aca="false">$B21</f>
        <v>83</v>
      </c>
      <c r="GW21" s="280" t="str">
        <f aca="false">$C21</f>
        <v>Haiti</v>
      </c>
      <c r="GX21" s="281" t="n">
        <f aca="false">$D21</f>
        <v>43</v>
      </c>
      <c r="GY21" s="280" t="str">
        <f aca="false">$E21</f>
        <v>Scotland</v>
      </c>
      <c r="GZ21" s="284"/>
      <c r="HA21" s="284"/>
      <c r="HB21" s="288"/>
      <c r="HC21" s="281" t="str">
        <f aca="false">IF(($F21&lt;&gt;"")*($G21&lt;&gt;"")*(GZ21&lt;&gt;"")*(HA21&lt;&gt;""),($F21&gt;$G21)*(GZ21&gt;HA21)+($F21=$G21)*(GZ21=HA21)+($F21&lt;$G21)*(GZ21&lt;HA21),"")</f>
        <v/>
      </c>
      <c r="HD21" s="281" t="str">
        <f aca="false">IF((HC21&lt;&gt;""),IF(OR($F21&lt;&gt;$G21,PrSettings!$M$4="●"),(($F21-$G21)=(GZ21-HA21))*1,0),"")</f>
        <v/>
      </c>
      <c r="HE21" s="281" t="str">
        <f aca="false">IF((HC21&lt;&gt;""),($F21=GZ21)*($G21=HA21),"")</f>
        <v/>
      </c>
      <c r="HF21" s="281" t="str">
        <f aca="false">IF(HC21&lt;&gt;"",IF(ABS($F21-$G21)&gt;=PrSettings!$M$7,(ABS($F21-$G21-GZ21+HA21)&lt;=1)*1,IF(AND(HC21,$F21=$G21,$F21&gt;=PrSettings!$M$6),(ABS(GZ21-$F21)&lt;=1)*1,IF(AND(HC21,$F21+$G21&gt;=PrSettings!$M$8),(ABS(GZ21-$F21)+ABS(HA21-$G21)&lt;=1)*1,""))),"")</f>
        <v/>
      </c>
      <c r="HG21" s="289"/>
      <c r="HI21" s="279" t="n">
        <f aca="false">$B21</f>
        <v>83</v>
      </c>
      <c r="HJ21" s="280" t="str">
        <f aca="false">$C21</f>
        <v>Haiti</v>
      </c>
      <c r="HK21" s="281" t="n">
        <f aca="false">$D21</f>
        <v>43</v>
      </c>
      <c r="HL21" s="280" t="str">
        <f aca="false">$E21</f>
        <v>Scotland</v>
      </c>
      <c r="HM21" s="284"/>
      <c r="HN21" s="284"/>
      <c r="HO21" s="288"/>
      <c r="HP21" s="281" t="str">
        <f aca="false">IF(($F21&lt;&gt;"")*($G21&lt;&gt;"")*(HM21&lt;&gt;"")*(HN21&lt;&gt;""),($F21&gt;$G21)*(HM21&gt;HN21)+($F21=$G21)*(HM21=HN21)+($F21&lt;$G21)*(HM21&lt;HN21),"")</f>
        <v/>
      </c>
      <c r="HQ21" s="281" t="str">
        <f aca="false">IF((HP21&lt;&gt;""),IF(OR($F21&lt;&gt;$G21,PrSettings!$M$4="●"),(($F21-$G21)=(HM21-HN21))*1,0),"")</f>
        <v/>
      </c>
      <c r="HR21" s="281" t="str">
        <f aca="false">IF((HP21&lt;&gt;""),($F21=HM21)*($G21=HN21),"")</f>
        <v/>
      </c>
      <c r="HS21" s="281" t="str">
        <f aca="false">IF(HP21&lt;&gt;"",IF(ABS($F21-$G21)&gt;=PrSettings!$M$7,(ABS($F21-$G21-HM21+HN21)&lt;=1)*1,IF(AND(HP21,$F21=$G21,$F21&gt;=PrSettings!$M$6),(ABS(HM21-$F21)&lt;=1)*1,IF(AND(HP21,$F21+$G21&gt;=PrSettings!$M$8),(ABS(HM21-$F21)+ABS(HN21-$G21)&lt;=1)*1,""))),"")</f>
        <v/>
      </c>
      <c r="HT21" s="289"/>
      <c r="HV21" s="279" t="n">
        <f aca="false">$B21</f>
        <v>83</v>
      </c>
      <c r="HW21" s="280" t="str">
        <f aca="false">$C21</f>
        <v>Haiti</v>
      </c>
      <c r="HX21" s="281" t="n">
        <f aca="false">$D21</f>
        <v>43</v>
      </c>
      <c r="HY21" s="280" t="str">
        <f aca="false">$E21</f>
        <v>Scotland</v>
      </c>
      <c r="HZ21" s="284"/>
      <c r="IA21" s="284"/>
      <c r="IB21" s="288"/>
      <c r="IC21" s="281" t="str">
        <f aca="false">IF(($F21&lt;&gt;"")*($G21&lt;&gt;"")*(HZ21&lt;&gt;"")*(IA21&lt;&gt;""),($F21&gt;$G21)*(HZ21&gt;IA21)+($F21=$G21)*(HZ21=IA21)+($F21&lt;$G21)*(HZ21&lt;IA21),"")</f>
        <v/>
      </c>
      <c r="ID21" s="281" t="str">
        <f aca="false">IF((IC21&lt;&gt;""),IF(OR($F21&lt;&gt;$G21,PrSettings!$M$4="●"),(($F21-$G21)=(HZ21-IA21))*1,0),"")</f>
        <v/>
      </c>
      <c r="IE21" s="281" t="str">
        <f aca="false">IF((IC21&lt;&gt;""),($F21=HZ21)*($G21=IA21),"")</f>
        <v/>
      </c>
      <c r="IF21" s="281" t="str">
        <f aca="false">IF(IC21&lt;&gt;"",IF(ABS($F21-$G21)&gt;=PrSettings!$M$7,(ABS($F21-$G21-HZ21+IA21)&lt;=1)*1,IF(AND(IC21,$F21=$G21,$F21&gt;=PrSettings!$M$6),(ABS(HZ21-$F21)&lt;=1)*1,IF(AND(IC21,$F21+$G21&gt;=PrSettings!$M$8),(ABS(HZ21-$F21)+ABS(IA21-$G21)&lt;=1)*1,""))),"")</f>
        <v/>
      </c>
      <c r="IG21" s="289"/>
      <c r="II21" s="279" t="n">
        <f aca="false">$B21</f>
        <v>83</v>
      </c>
      <c r="IJ21" s="280" t="str">
        <f aca="false">$C21</f>
        <v>Haiti</v>
      </c>
      <c r="IK21" s="281" t="n">
        <f aca="false">$D21</f>
        <v>43</v>
      </c>
      <c r="IL21" s="280" t="str">
        <f aca="false">$E21</f>
        <v>Scotland</v>
      </c>
      <c r="IM21" s="284"/>
      <c r="IN21" s="284"/>
      <c r="IO21" s="288"/>
      <c r="IP21" s="281" t="str">
        <f aca="false">IF(($F21&lt;&gt;"")*($G21&lt;&gt;"")*(IM21&lt;&gt;"")*(IN21&lt;&gt;""),($F21&gt;$G21)*(IM21&gt;IN21)+($F21=$G21)*(IM21=IN21)+($F21&lt;$G21)*(IM21&lt;IN21),"")</f>
        <v/>
      </c>
      <c r="IQ21" s="281" t="str">
        <f aca="false">IF((IP21&lt;&gt;""),IF(OR($F21&lt;&gt;$G21,PrSettings!$M$4="●"),(($F21-$G21)=(IM21-IN21))*1,0),"")</f>
        <v/>
      </c>
      <c r="IR21" s="281" t="str">
        <f aca="false">IF((IP21&lt;&gt;""),($F21=IM21)*($G21=IN21),"")</f>
        <v/>
      </c>
      <c r="IS21" s="281" t="str">
        <f aca="false">IF(IP21&lt;&gt;"",IF(ABS($F21-$G21)&gt;=PrSettings!$M$7,(ABS($F21-$G21-IM21+IN21)&lt;=1)*1,IF(AND(IP21,$F21=$G21,$F21&gt;=PrSettings!$M$6),(ABS(IM21-$F21)&lt;=1)*1,IF(AND(IP21,$F21+$G21&gt;=PrSettings!$M$8),(ABS(IM21-$F21)+ABS(IN21-$G21)&lt;=1)*1,""))),"")</f>
        <v/>
      </c>
      <c r="IT21" s="289"/>
      <c r="IV21" s="279" t="n">
        <f aca="false">$B21</f>
        <v>83</v>
      </c>
      <c r="IW21" s="280" t="str">
        <f aca="false">$C21</f>
        <v>Haiti</v>
      </c>
      <c r="IX21" s="281" t="n">
        <f aca="false">$D21</f>
        <v>43</v>
      </c>
      <c r="IY21" s="280" t="str">
        <f aca="false">$E21</f>
        <v>Scotland</v>
      </c>
      <c r="IZ21" s="284"/>
      <c r="JA21" s="284"/>
      <c r="JB21" s="288"/>
      <c r="JC21" s="281" t="str">
        <f aca="false">IF(($F21&lt;&gt;"")*($G21&lt;&gt;"")*(IZ21&lt;&gt;"")*(JA21&lt;&gt;""),($F21&gt;$G21)*(IZ21&gt;JA21)+($F21=$G21)*(IZ21=JA21)+($F21&lt;$G21)*(IZ21&lt;JA21),"")</f>
        <v/>
      </c>
      <c r="JD21" s="281" t="str">
        <f aca="false">IF((JC21&lt;&gt;""),IF(OR($F21&lt;&gt;$G21,PrSettings!$M$4="●"),(($F21-$G21)=(IZ21-JA21))*1,0),"")</f>
        <v/>
      </c>
      <c r="JE21" s="281" t="str">
        <f aca="false">IF((JC21&lt;&gt;""),($F21=IZ21)*($G21=JA21),"")</f>
        <v/>
      </c>
      <c r="JF21" s="281" t="str">
        <f aca="false">IF(JC21&lt;&gt;"",IF(ABS($F21-$G21)&gt;=PrSettings!$M$7,(ABS($F21-$G21-IZ21+JA21)&lt;=1)*1,IF(AND(JC21,$F21=$G21,$F21&gt;=PrSettings!$M$6),(ABS(IZ21-$F21)&lt;=1)*1,IF(AND(JC21,$F21+$G21&gt;=PrSettings!$M$8),(ABS(IZ21-$F21)+ABS(JA21-$G21)&lt;=1)*1,""))),"")</f>
        <v/>
      </c>
      <c r="JG21" s="289"/>
      <c r="JI21" s="279" t="n">
        <f aca="false">$B21</f>
        <v>83</v>
      </c>
      <c r="JJ21" s="280" t="str">
        <f aca="false">$C21</f>
        <v>Haiti</v>
      </c>
      <c r="JK21" s="281" t="n">
        <f aca="false">$D21</f>
        <v>43</v>
      </c>
      <c r="JL21" s="280" t="str">
        <f aca="false">$E21</f>
        <v>Scotland</v>
      </c>
      <c r="JM21" s="284"/>
      <c r="JN21" s="284"/>
      <c r="JO21" s="288"/>
      <c r="JP21" s="281" t="str">
        <f aca="false">IF(($F21&lt;&gt;"")*($G21&lt;&gt;"")*(JM21&lt;&gt;"")*(JN21&lt;&gt;""),($F21&gt;$G21)*(JM21&gt;JN21)+($F21=$G21)*(JM21=JN21)+($F21&lt;$G21)*(JM21&lt;JN21),"")</f>
        <v/>
      </c>
      <c r="JQ21" s="281" t="str">
        <f aca="false">IF((JP21&lt;&gt;""),IF(OR($F21&lt;&gt;$G21,PrSettings!$M$4="●"),(($F21-$G21)=(JM21-JN21))*1,0),"")</f>
        <v/>
      </c>
      <c r="JR21" s="281" t="str">
        <f aca="false">IF((JP21&lt;&gt;""),($F21=JM21)*($G21=JN21),"")</f>
        <v/>
      </c>
      <c r="JS21" s="281" t="str">
        <f aca="false">IF(JP21&lt;&gt;"",IF(ABS($F21-$G21)&gt;=PrSettings!$M$7,(ABS($F21-$G21-JM21+JN21)&lt;=1)*1,IF(AND(JP21,$F21=$G21,$F21&gt;=PrSettings!$M$6),(ABS(JM21-$F21)&lt;=1)*1,IF(AND(JP21,$F21+$G21&gt;=PrSettings!$M$8),(ABS(JM21-$F21)+ABS(JN21-$G21)&lt;=1)*1,""))),"")</f>
        <v/>
      </c>
      <c r="JT21" s="289"/>
      <c r="JV21" s="279" t="n">
        <f aca="false">$B21</f>
        <v>83</v>
      </c>
      <c r="JW21" s="280" t="str">
        <f aca="false">$C21</f>
        <v>Haiti</v>
      </c>
      <c r="JX21" s="281" t="n">
        <f aca="false">$D21</f>
        <v>43</v>
      </c>
      <c r="JY21" s="280" t="str">
        <f aca="false">$E21</f>
        <v>Scotland</v>
      </c>
      <c r="JZ21" s="284"/>
      <c r="KA21" s="284"/>
      <c r="KB21" s="288"/>
      <c r="KC21" s="281" t="str">
        <f aca="false">IF(($F21&lt;&gt;"")*($G21&lt;&gt;"")*(JZ21&lt;&gt;"")*(KA21&lt;&gt;""),($F21&gt;$G21)*(JZ21&gt;KA21)+($F21=$G21)*(JZ21=KA21)+($F21&lt;$G21)*(JZ21&lt;KA21),"")</f>
        <v/>
      </c>
      <c r="KD21" s="281" t="str">
        <f aca="false">IF((KC21&lt;&gt;""),IF(OR($F21&lt;&gt;$G21,PrSettings!$M$4="●"),(($F21-$G21)=(JZ21-KA21))*1,0),"")</f>
        <v/>
      </c>
      <c r="KE21" s="281" t="str">
        <f aca="false">IF((KC21&lt;&gt;""),($F21=JZ21)*($G21=KA21),"")</f>
        <v/>
      </c>
      <c r="KF21" s="281" t="str">
        <f aca="false">IF(KC21&lt;&gt;"",IF(ABS($F21-$G21)&gt;=PrSettings!$M$7,(ABS($F21-$G21-JZ21+KA21)&lt;=1)*1,IF(AND(KC21,$F21=$G21,$F21&gt;=PrSettings!$M$6),(ABS(JZ21-$F21)&lt;=1)*1,IF(AND(KC21,$F21+$G21&gt;=PrSettings!$M$8),(ABS(JZ21-$F21)+ABS(KA21-$G21)&lt;=1)*1,""))),"")</f>
        <v/>
      </c>
      <c r="KG21" s="289"/>
      <c r="KI21" s="279" t="n">
        <f aca="false">$B21</f>
        <v>83</v>
      </c>
      <c r="KJ21" s="280" t="str">
        <f aca="false">$C21</f>
        <v>Haiti</v>
      </c>
      <c r="KK21" s="281" t="n">
        <f aca="false">$D21</f>
        <v>43</v>
      </c>
      <c r="KL21" s="280" t="str">
        <f aca="false">$E21</f>
        <v>Scotland</v>
      </c>
      <c r="KM21" s="284"/>
      <c r="KN21" s="284"/>
      <c r="KO21" s="288"/>
      <c r="KP21" s="281" t="str">
        <f aca="false">IF(($F21&lt;&gt;"")*($G21&lt;&gt;"")*(KM21&lt;&gt;"")*(KN21&lt;&gt;""),($F21&gt;$G21)*(KM21&gt;KN21)+($F21=$G21)*(KM21=KN21)+($F21&lt;$G21)*(KM21&lt;KN21),"")</f>
        <v/>
      </c>
      <c r="KQ21" s="281" t="str">
        <f aca="false">IF((KP21&lt;&gt;""),IF(OR($F21&lt;&gt;$G21,PrSettings!$M$4="●"),(($F21-$G21)=(KM21-KN21))*1,0),"")</f>
        <v/>
      </c>
      <c r="KR21" s="281" t="str">
        <f aca="false">IF((KP21&lt;&gt;""),($F21=KM21)*($G21=KN21),"")</f>
        <v/>
      </c>
      <c r="KS21" s="281" t="str">
        <f aca="false">IF(KP21&lt;&gt;"",IF(ABS($F21-$G21)&gt;=PrSettings!$M$7,(ABS($F21-$G21-KM21+KN21)&lt;=1)*1,IF(AND(KP21,$F21=$G21,$F21&gt;=PrSettings!$M$6),(ABS(KM21-$F21)&lt;=1)*1,IF(AND(KP21,$F21+$G21&gt;=PrSettings!$M$8),(ABS(KM21-$F21)+ABS(KN21-$G21)&lt;=1)*1,""))),"")</f>
        <v/>
      </c>
      <c r="KT21" s="289"/>
      <c r="KV21" s="279" t="n">
        <f aca="false">$B21</f>
        <v>83</v>
      </c>
      <c r="KW21" s="280" t="str">
        <f aca="false">$C21</f>
        <v>Haiti</v>
      </c>
      <c r="KX21" s="281" t="n">
        <f aca="false">$D21</f>
        <v>43</v>
      </c>
      <c r="KY21" s="280" t="str">
        <f aca="false">$E21</f>
        <v>Scotland</v>
      </c>
      <c r="KZ21" s="284"/>
      <c r="LA21" s="284"/>
      <c r="LB21" s="288"/>
      <c r="LC21" s="281" t="str">
        <f aca="false">IF(($F21&lt;&gt;"")*($G21&lt;&gt;"")*(KZ21&lt;&gt;"")*(LA21&lt;&gt;""),($F21&gt;$G21)*(KZ21&gt;LA21)+($F21=$G21)*(KZ21=LA21)+($F21&lt;$G21)*(KZ21&lt;LA21),"")</f>
        <v/>
      </c>
      <c r="LD21" s="281" t="str">
        <f aca="false">IF((LC21&lt;&gt;""),IF(OR($F21&lt;&gt;$G21,PrSettings!$M$4="●"),(($F21-$G21)=(KZ21-LA21))*1,0),"")</f>
        <v/>
      </c>
      <c r="LE21" s="281" t="str">
        <f aca="false">IF((LC21&lt;&gt;""),($F21=KZ21)*($G21=LA21),"")</f>
        <v/>
      </c>
      <c r="LF21" s="281" t="str">
        <f aca="false">IF(LC21&lt;&gt;"",IF(ABS($F21-$G21)&gt;=PrSettings!$M$7,(ABS($F21-$G21-KZ21+LA21)&lt;=1)*1,IF(AND(LC21,$F21=$G21,$F21&gt;=PrSettings!$M$6),(ABS(KZ21-$F21)&lt;=1)*1,IF(AND(LC21,$F21+$G21&gt;=PrSettings!$M$8),(ABS(KZ21-$F21)+ABS(LA21-$G21)&lt;=1)*1,""))),"")</f>
        <v/>
      </c>
      <c r="LG21" s="289"/>
      <c r="LI21" s="279" t="n">
        <f aca="false">$B21</f>
        <v>83</v>
      </c>
      <c r="LJ21" s="280" t="str">
        <f aca="false">$C21</f>
        <v>Haiti</v>
      </c>
      <c r="LK21" s="281" t="n">
        <f aca="false">$D21</f>
        <v>43</v>
      </c>
      <c r="LL21" s="280" t="str">
        <f aca="false">$E21</f>
        <v>Scotland</v>
      </c>
      <c r="LM21" s="284"/>
      <c r="LN21" s="284"/>
      <c r="LO21" s="288"/>
      <c r="LP21" s="281" t="str">
        <f aca="false">IF(($F21&lt;&gt;"")*($G21&lt;&gt;"")*(LM21&lt;&gt;"")*(LN21&lt;&gt;""),($F21&gt;$G21)*(LM21&gt;LN21)+($F21=$G21)*(LM21=LN21)+($F21&lt;$G21)*(LM21&lt;LN21),"")</f>
        <v/>
      </c>
      <c r="LQ21" s="281" t="str">
        <f aca="false">IF((LP21&lt;&gt;""),IF(OR($F21&lt;&gt;$G21,PrSettings!$M$4="●"),(($F21-$G21)=(LM21-LN21))*1,0),"")</f>
        <v/>
      </c>
      <c r="LR21" s="281" t="str">
        <f aca="false">IF((LP21&lt;&gt;""),($F21=LM21)*($G21=LN21),"")</f>
        <v/>
      </c>
      <c r="LS21" s="281" t="str">
        <f aca="false">IF(LP21&lt;&gt;"",IF(ABS($F21-$G21)&gt;=PrSettings!$M$7,(ABS($F21-$G21-LM21+LN21)&lt;=1)*1,IF(AND(LP21,$F21=$G21,$F21&gt;=PrSettings!$M$6),(ABS(LM21-$F21)&lt;=1)*1,IF(AND(LP21,$F21+$G21&gt;=PrSettings!$M$8),(ABS(LM21-$F21)+ABS(LN21-$G21)&lt;=1)*1,""))),"")</f>
        <v/>
      </c>
      <c r="LT21" s="289"/>
      <c r="LV21" s="279" t="n">
        <f aca="false">$B21</f>
        <v>83</v>
      </c>
      <c r="LW21" s="280" t="str">
        <f aca="false">$C21</f>
        <v>Haiti</v>
      </c>
      <c r="LX21" s="281" t="n">
        <f aca="false">$D21</f>
        <v>43</v>
      </c>
      <c r="LY21" s="280" t="str">
        <f aca="false">$E21</f>
        <v>Scotland</v>
      </c>
      <c r="LZ21" s="284"/>
      <c r="MA21" s="284"/>
      <c r="MB21" s="288"/>
      <c r="MC21" s="281" t="str">
        <f aca="false">IF(($F21&lt;&gt;"")*($G21&lt;&gt;"")*(LZ21&lt;&gt;"")*(MA21&lt;&gt;""),($F21&gt;$G21)*(LZ21&gt;MA21)+($F21=$G21)*(LZ21=MA21)+($F21&lt;$G21)*(LZ21&lt;MA21),"")</f>
        <v/>
      </c>
      <c r="MD21" s="281" t="str">
        <f aca="false">IF((MC21&lt;&gt;""),IF(OR($F21&lt;&gt;$G21,PrSettings!$M$4="●"),(($F21-$G21)=(LZ21-MA21))*1,0),"")</f>
        <v/>
      </c>
      <c r="ME21" s="281" t="str">
        <f aca="false">IF((MC21&lt;&gt;""),($F21=LZ21)*($G21=MA21),"")</f>
        <v/>
      </c>
      <c r="MF21" s="281" t="str">
        <f aca="false">IF(MC21&lt;&gt;"",IF(ABS($F21-$G21)&gt;=PrSettings!$M$7,(ABS($F21-$G21-LZ21+MA21)&lt;=1)*1,IF(AND(MC21,$F21=$G21,$F21&gt;=PrSettings!$M$6),(ABS(LZ21-$F21)&lt;=1)*1,IF(AND(MC21,$F21+$G21&gt;=PrSettings!$M$8),(ABS(LZ21-$F21)+ABS(MA21-$G21)&lt;=1)*1,""))),"")</f>
        <v/>
      </c>
      <c r="MG21" s="289"/>
    </row>
    <row r="22" customFormat="false" ht="15.75" hidden="false" customHeight="false" outlineLevel="0" collapsed="false">
      <c r="B22" s="279" t="n">
        <f aca="false">INDEX(Groups!$C$7:$C$65,MATCH(C22,Groups!$D$7:$D$65,0))</f>
        <v>43</v>
      </c>
      <c r="C22" s="280" t="str">
        <f aca="false">CalcC!$P$24</f>
        <v>Scotland</v>
      </c>
      <c r="D22" s="281" t="n">
        <f aca="false">INDEX(Groups!$C$7:$C$65,MATCH(E22,Groups!$D$7:$D$65,0))</f>
        <v>8</v>
      </c>
      <c r="E22" s="280" t="str">
        <f aca="false">CalcC!$Q$24</f>
        <v>Morocco</v>
      </c>
      <c r="F22" s="282" t="n">
        <f aca="false">CalcC!$R$24</f>
        <v>1</v>
      </c>
      <c r="G22" s="283" t="n">
        <f aca="false">CalcC!$S$24</f>
        <v>1</v>
      </c>
      <c r="I22" s="279" t="n">
        <f aca="false">$B22</f>
        <v>43</v>
      </c>
      <c r="J22" s="280" t="str">
        <f aca="false">$C22</f>
        <v>Scotland</v>
      </c>
      <c r="K22" s="281" t="n">
        <f aca="false">$D22</f>
        <v>8</v>
      </c>
      <c r="L22" s="280" t="str">
        <f aca="false">$E22</f>
        <v>Morocco</v>
      </c>
      <c r="M22" s="284"/>
      <c r="N22" s="284"/>
      <c r="O22" s="288"/>
      <c r="P22" s="281" t="str">
        <f aca="false">IF(($F22&lt;&gt;"")*($G22&lt;&gt;"")*(M22&lt;&gt;"")*(N22&lt;&gt;""),($F22&gt;$G22)*(M22&gt;N22)+($F22=$G22)*(M22=N22)+($F22&lt;$G22)*(M22&lt;N22),"")</f>
        <v/>
      </c>
      <c r="Q22" s="281" t="str">
        <f aca="false">IF((P22&lt;&gt;""),IF(OR($F22&lt;&gt;$G22,PrSettings!$M$4="●"),(($F22-$G22)=(M22-N22))*1,0),"")</f>
        <v/>
      </c>
      <c r="R22" s="281" t="str">
        <f aca="false">IF((P22&lt;&gt;""),($F22=M22)*($G22=N22),"")</f>
        <v/>
      </c>
      <c r="S22" s="281" t="str">
        <f aca="false">IF(P22&lt;&gt;"",IF(ABS($F22-$G22)&gt;=PrSettings!$M$7,(ABS($F22-$G22-M22+N22)&lt;=1)*1,IF(AND(P22,$F22=$G22,$F22&gt;=PrSettings!$M$6),(ABS(M22-$F22)&lt;=1)*1,IF(AND(P22,$F22+$G22&gt;=PrSettings!$M$8),(ABS(M22-$F22)+ABS(N22-$G22)&lt;=1)*1,""))),"")</f>
        <v/>
      </c>
      <c r="T22" s="289"/>
      <c r="V22" s="279" t="n">
        <f aca="false">$B22</f>
        <v>43</v>
      </c>
      <c r="W22" s="280" t="str">
        <f aca="false">$C22</f>
        <v>Scotland</v>
      </c>
      <c r="X22" s="281" t="n">
        <f aca="false">$D22</f>
        <v>8</v>
      </c>
      <c r="Y22" s="280" t="str">
        <f aca="false">$E22</f>
        <v>Morocco</v>
      </c>
      <c r="Z22" s="284"/>
      <c r="AA22" s="284"/>
      <c r="AB22" s="288"/>
      <c r="AC22" s="281" t="str">
        <f aca="false">IF(($F22&lt;&gt;"")*($G22&lt;&gt;"")*(Z22&lt;&gt;"")*(AA22&lt;&gt;""),($F22&gt;$G22)*(Z22&gt;AA22)+($F22=$G22)*(Z22=AA22)+($F22&lt;$G22)*(Z22&lt;AA22),"")</f>
        <v/>
      </c>
      <c r="AD22" s="281" t="str">
        <f aca="false">IF((AC22&lt;&gt;""),IF(OR($F22&lt;&gt;$G22,PrSettings!$M$4="●"),(($F22-$G22)=(Z22-AA22))*1,0),"")</f>
        <v/>
      </c>
      <c r="AE22" s="281" t="str">
        <f aca="false">IF((AC22&lt;&gt;""),($F22=Z22)*($G22=AA22),"")</f>
        <v/>
      </c>
      <c r="AF22" s="281" t="str">
        <f aca="false">IF(AC22&lt;&gt;"",IF(ABS($F22-$G22)&gt;=PrSettings!$M$7,(ABS($F22-$G22-Z22+AA22)&lt;=1)*1,IF(AND(AC22,$F22=$G22,$F22&gt;=PrSettings!$M$6),(ABS(Z22-$F22)&lt;=1)*1,IF(AND(AC22,$F22+$G22&gt;=PrSettings!$M$8),(ABS(Z22-$F22)+ABS(AA22-$G22)&lt;=1)*1,""))),"")</f>
        <v/>
      </c>
      <c r="AG22" s="289"/>
      <c r="AI22" s="279" t="n">
        <f aca="false">$B22</f>
        <v>43</v>
      </c>
      <c r="AJ22" s="280" t="str">
        <f aca="false">$C22</f>
        <v>Scotland</v>
      </c>
      <c r="AK22" s="281" t="n">
        <f aca="false">$D22</f>
        <v>8</v>
      </c>
      <c r="AL22" s="280" t="str">
        <f aca="false">$E22</f>
        <v>Morocco</v>
      </c>
      <c r="AM22" s="284"/>
      <c r="AN22" s="284"/>
      <c r="AO22" s="288"/>
      <c r="AP22" s="281" t="str">
        <f aca="false">IF(($F22&lt;&gt;"")*($G22&lt;&gt;"")*(AM22&lt;&gt;"")*(AN22&lt;&gt;""),($F22&gt;$G22)*(AM22&gt;AN22)+($F22=$G22)*(AM22=AN22)+($F22&lt;$G22)*(AM22&lt;AN22),"")</f>
        <v/>
      </c>
      <c r="AQ22" s="281" t="str">
        <f aca="false">IF((AP22&lt;&gt;""),IF(OR($F22&lt;&gt;$G22,PrSettings!$M$4="●"),(($F22-$G22)=(AM22-AN22))*1,0),"")</f>
        <v/>
      </c>
      <c r="AR22" s="281" t="str">
        <f aca="false">IF((AP22&lt;&gt;""),($F22=AM22)*($G22=AN22),"")</f>
        <v/>
      </c>
      <c r="AS22" s="281" t="str">
        <f aca="false">IF(AP22&lt;&gt;"",IF(ABS($F22-$G22)&gt;=PrSettings!$M$7,(ABS($F22-$G22-AM22+AN22)&lt;=1)*1,IF(AND(AP22,$F22=$G22,$F22&gt;=PrSettings!$M$6),(ABS(AM22-$F22)&lt;=1)*1,IF(AND(AP22,$F22+$G22&gt;=PrSettings!$M$8),(ABS(AM22-$F22)+ABS(AN22-$G22)&lt;=1)*1,""))),"")</f>
        <v/>
      </c>
      <c r="AT22" s="289"/>
      <c r="AV22" s="279" t="n">
        <f aca="false">$B22</f>
        <v>43</v>
      </c>
      <c r="AW22" s="280" t="str">
        <f aca="false">$C22</f>
        <v>Scotland</v>
      </c>
      <c r="AX22" s="281" t="n">
        <f aca="false">$D22</f>
        <v>8</v>
      </c>
      <c r="AY22" s="280" t="str">
        <f aca="false">$E22</f>
        <v>Morocco</v>
      </c>
      <c r="AZ22" s="284"/>
      <c r="BA22" s="284"/>
      <c r="BB22" s="288"/>
      <c r="BC22" s="281" t="str">
        <f aca="false">IF(($F22&lt;&gt;"")*($G22&lt;&gt;"")*(AZ22&lt;&gt;"")*(BA22&lt;&gt;""),($F22&gt;$G22)*(AZ22&gt;BA22)+($F22=$G22)*(AZ22=BA22)+($F22&lt;$G22)*(AZ22&lt;BA22),"")</f>
        <v/>
      </c>
      <c r="BD22" s="281" t="str">
        <f aca="false">IF((BC22&lt;&gt;""),IF(OR($F22&lt;&gt;$G22,PrSettings!$M$4="●"),(($F22-$G22)=(AZ22-BA22))*1,0),"")</f>
        <v/>
      </c>
      <c r="BE22" s="281" t="str">
        <f aca="false">IF((BC22&lt;&gt;""),($F22=AZ22)*($G22=BA22),"")</f>
        <v/>
      </c>
      <c r="BF22" s="281" t="str">
        <f aca="false">IF(BC22&lt;&gt;"",IF(ABS($F22-$G22)&gt;=PrSettings!$M$7,(ABS($F22-$G22-AZ22+BA22)&lt;=1)*1,IF(AND(BC22,$F22=$G22,$F22&gt;=PrSettings!$M$6),(ABS(AZ22-$F22)&lt;=1)*1,IF(AND(BC22,$F22+$G22&gt;=PrSettings!$M$8),(ABS(AZ22-$F22)+ABS(BA22-$G22)&lt;=1)*1,""))),"")</f>
        <v/>
      </c>
      <c r="BG22" s="289"/>
      <c r="BI22" s="279" t="n">
        <f aca="false">$B22</f>
        <v>43</v>
      </c>
      <c r="BJ22" s="280" t="str">
        <f aca="false">$C22</f>
        <v>Scotland</v>
      </c>
      <c r="BK22" s="281" t="n">
        <f aca="false">$D22</f>
        <v>8</v>
      </c>
      <c r="BL22" s="280" t="str">
        <f aca="false">$E22</f>
        <v>Morocco</v>
      </c>
      <c r="BM22" s="284"/>
      <c r="BN22" s="284"/>
      <c r="BO22" s="288"/>
      <c r="BP22" s="281" t="str">
        <f aca="false">IF(($F22&lt;&gt;"")*($G22&lt;&gt;"")*(BM22&lt;&gt;"")*(BN22&lt;&gt;""),($F22&gt;$G22)*(BM22&gt;BN22)+($F22=$G22)*(BM22=BN22)+($F22&lt;$G22)*(BM22&lt;BN22),"")</f>
        <v/>
      </c>
      <c r="BQ22" s="281" t="str">
        <f aca="false">IF((BP22&lt;&gt;""),IF(OR($F22&lt;&gt;$G22,PrSettings!$M$4="●"),(($F22-$G22)=(BM22-BN22))*1,0),"")</f>
        <v/>
      </c>
      <c r="BR22" s="281" t="str">
        <f aca="false">IF((BP22&lt;&gt;""),($F22=BM22)*($G22=BN22),"")</f>
        <v/>
      </c>
      <c r="BS22" s="281" t="str">
        <f aca="false">IF(BP22&lt;&gt;"",IF(ABS($F22-$G22)&gt;=PrSettings!$M$7,(ABS($F22-$G22-BM22+BN22)&lt;=1)*1,IF(AND(BP22,$F22=$G22,$F22&gt;=PrSettings!$M$6),(ABS(BM22-$F22)&lt;=1)*1,IF(AND(BP22,$F22+$G22&gt;=PrSettings!$M$8),(ABS(BM22-$F22)+ABS(BN22-$G22)&lt;=1)*1,""))),"")</f>
        <v/>
      </c>
      <c r="BT22" s="289"/>
      <c r="BV22" s="279" t="n">
        <f aca="false">$B22</f>
        <v>43</v>
      </c>
      <c r="BW22" s="280" t="str">
        <f aca="false">$C22</f>
        <v>Scotland</v>
      </c>
      <c r="BX22" s="281" t="n">
        <f aca="false">$D22</f>
        <v>8</v>
      </c>
      <c r="BY22" s="280" t="str">
        <f aca="false">$E22</f>
        <v>Morocco</v>
      </c>
      <c r="BZ22" s="284"/>
      <c r="CA22" s="284"/>
      <c r="CB22" s="288"/>
      <c r="CC22" s="281" t="str">
        <f aca="false">IF(($F22&lt;&gt;"")*($G22&lt;&gt;"")*(BZ22&lt;&gt;"")*(CA22&lt;&gt;""),($F22&gt;$G22)*(BZ22&gt;CA22)+($F22=$G22)*(BZ22=CA22)+($F22&lt;$G22)*(BZ22&lt;CA22),"")</f>
        <v/>
      </c>
      <c r="CD22" s="281" t="str">
        <f aca="false">IF((CC22&lt;&gt;""),IF(OR($F22&lt;&gt;$G22,PrSettings!$M$4="●"),(($F22-$G22)=(BZ22-CA22))*1,0),"")</f>
        <v/>
      </c>
      <c r="CE22" s="281" t="str">
        <f aca="false">IF((CC22&lt;&gt;""),($F22=BZ22)*($G22=CA22),"")</f>
        <v/>
      </c>
      <c r="CF22" s="281" t="str">
        <f aca="false">IF(CC22&lt;&gt;"",IF(ABS($F22-$G22)&gt;=PrSettings!$M$7,(ABS($F22-$G22-BZ22+CA22)&lt;=1)*1,IF(AND(CC22,$F22=$G22,$F22&gt;=PrSettings!$M$6),(ABS(BZ22-$F22)&lt;=1)*1,IF(AND(CC22,$F22+$G22&gt;=PrSettings!$M$8),(ABS(BZ22-$F22)+ABS(CA22-$G22)&lt;=1)*1,""))),"")</f>
        <v/>
      </c>
      <c r="CG22" s="289"/>
      <c r="CI22" s="279" t="n">
        <f aca="false">$B22</f>
        <v>43</v>
      </c>
      <c r="CJ22" s="280" t="str">
        <f aca="false">$C22</f>
        <v>Scotland</v>
      </c>
      <c r="CK22" s="281" t="n">
        <f aca="false">$D22</f>
        <v>8</v>
      </c>
      <c r="CL22" s="280" t="str">
        <f aca="false">$E22</f>
        <v>Morocco</v>
      </c>
      <c r="CM22" s="284"/>
      <c r="CN22" s="284"/>
      <c r="CO22" s="288"/>
      <c r="CP22" s="281" t="str">
        <f aca="false">IF(($F22&lt;&gt;"")*($G22&lt;&gt;"")*(CM22&lt;&gt;"")*(CN22&lt;&gt;""),($F22&gt;$G22)*(CM22&gt;CN22)+($F22=$G22)*(CM22=CN22)+($F22&lt;$G22)*(CM22&lt;CN22),"")</f>
        <v/>
      </c>
      <c r="CQ22" s="281" t="str">
        <f aca="false">IF((CP22&lt;&gt;""),IF(OR($F22&lt;&gt;$G22,PrSettings!$M$4="●"),(($F22-$G22)=(CM22-CN22))*1,0),"")</f>
        <v/>
      </c>
      <c r="CR22" s="281" t="str">
        <f aca="false">IF((CP22&lt;&gt;""),($F22=CM22)*($G22=CN22),"")</f>
        <v/>
      </c>
      <c r="CS22" s="281" t="str">
        <f aca="false">IF(CP22&lt;&gt;"",IF(ABS($F22-$G22)&gt;=PrSettings!$M$7,(ABS($F22-$G22-CM22+CN22)&lt;=1)*1,IF(AND(CP22,$F22=$G22,$F22&gt;=PrSettings!$M$6),(ABS(CM22-$F22)&lt;=1)*1,IF(AND(CP22,$F22+$G22&gt;=PrSettings!$M$8),(ABS(CM22-$F22)+ABS(CN22-$G22)&lt;=1)*1,""))),"")</f>
        <v/>
      </c>
      <c r="CT22" s="289"/>
      <c r="CV22" s="279" t="n">
        <f aca="false">$B22</f>
        <v>43</v>
      </c>
      <c r="CW22" s="280" t="str">
        <f aca="false">$C22</f>
        <v>Scotland</v>
      </c>
      <c r="CX22" s="281" t="n">
        <f aca="false">$D22</f>
        <v>8</v>
      </c>
      <c r="CY22" s="280" t="str">
        <f aca="false">$E22</f>
        <v>Morocco</v>
      </c>
      <c r="CZ22" s="284"/>
      <c r="DA22" s="284"/>
      <c r="DB22" s="288"/>
      <c r="DC22" s="281" t="str">
        <f aca="false">IF(($F22&lt;&gt;"")*($G22&lt;&gt;"")*(CZ22&lt;&gt;"")*(DA22&lt;&gt;""),($F22&gt;$G22)*(CZ22&gt;DA22)+($F22=$G22)*(CZ22=DA22)+($F22&lt;$G22)*(CZ22&lt;DA22),"")</f>
        <v/>
      </c>
      <c r="DD22" s="281" t="str">
        <f aca="false">IF((DC22&lt;&gt;""),IF(OR($F22&lt;&gt;$G22,PrSettings!$M$4="●"),(($F22-$G22)=(CZ22-DA22))*1,0),"")</f>
        <v/>
      </c>
      <c r="DE22" s="281" t="str">
        <f aca="false">IF((DC22&lt;&gt;""),($F22=CZ22)*($G22=DA22),"")</f>
        <v/>
      </c>
      <c r="DF22" s="281" t="str">
        <f aca="false">IF(DC22&lt;&gt;"",IF(ABS($F22-$G22)&gt;=PrSettings!$M$7,(ABS($F22-$G22-CZ22+DA22)&lt;=1)*1,IF(AND(DC22,$F22=$G22,$F22&gt;=PrSettings!$M$6),(ABS(CZ22-$F22)&lt;=1)*1,IF(AND(DC22,$F22+$G22&gt;=PrSettings!$M$8),(ABS(CZ22-$F22)+ABS(DA22-$G22)&lt;=1)*1,""))),"")</f>
        <v/>
      </c>
      <c r="DG22" s="289"/>
      <c r="DI22" s="279" t="n">
        <f aca="false">$B22</f>
        <v>43</v>
      </c>
      <c r="DJ22" s="280" t="str">
        <f aca="false">$C22</f>
        <v>Scotland</v>
      </c>
      <c r="DK22" s="281" t="n">
        <f aca="false">$D22</f>
        <v>8</v>
      </c>
      <c r="DL22" s="280" t="str">
        <f aca="false">$E22</f>
        <v>Morocco</v>
      </c>
      <c r="DM22" s="284"/>
      <c r="DN22" s="284"/>
      <c r="DO22" s="288"/>
      <c r="DP22" s="281" t="str">
        <f aca="false">IF(($F22&lt;&gt;"")*($G22&lt;&gt;"")*(DM22&lt;&gt;"")*(DN22&lt;&gt;""),($F22&gt;$G22)*(DM22&gt;DN22)+($F22=$G22)*(DM22=DN22)+($F22&lt;$G22)*(DM22&lt;DN22),"")</f>
        <v/>
      </c>
      <c r="DQ22" s="281" t="str">
        <f aca="false">IF((DP22&lt;&gt;""),IF(OR($F22&lt;&gt;$G22,PrSettings!$M$4="●"),(($F22-$G22)=(DM22-DN22))*1,0),"")</f>
        <v/>
      </c>
      <c r="DR22" s="281" t="str">
        <f aca="false">IF((DP22&lt;&gt;""),($F22=DM22)*($G22=DN22),"")</f>
        <v/>
      </c>
      <c r="DS22" s="281" t="str">
        <f aca="false">IF(DP22&lt;&gt;"",IF(ABS($F22-$G22)&gt;=PrSettings!$M$7,(ABS($F22-$G22-DM22+DN22)&lt;=1)*1,IF(AND(DP22,$F22=$G22,$F22&gt;=PrSettings!$M$6),(ABS(DM22-$F22)&lt;=1)*1,IF(AND(DP22,$F22+$G22&gt;=PrSettings!$M$8),(ABS(DM22-$F22)+ABS(DN22-$G22)&lt;=1)*1,""))),"")</f>
        <v/>
      </c>
      <c r="DT22" s="289"/>
      <c r="DV22" s="279" t="n">
        <f aca="false">$B22</f>
        <v>43</v>
      </c>
      <c r="DW22" s="280" t="str">
        <f aca="false">$C22</f>
        <v>Scotland</v>
      </c>
      <c r="DX22" s="281" t="n">
        <f aca="false">$D22</f>
        <v>8</v>
      </c>
      <c r="DY22" s="280" t="str">
        <f aca="false">$E22</f>
        <v>Morocco</v>
      </c>
      <c r="DZ22" s="284"/>
      <c r="EA22" s="284"/>
      <c r="EB22" s="288"/>
      <c r="EC22" s="281" t="str">
        <f aca="false">IF(($F22&lt;&gt;"")*($G22&lt;&gt;"")*(DZ22&lt;&gt;"")*(EA22&lt;&gt;""),($F22&gt;$G22)*(DZ22&gt;EA22)+($F22=$G22)*(DZ22=EA22)+($F22&lt;$G22)*(DZ22&lt;EA22),"")</f>
        <v/>
      </c>
      <c r="ED22" s="281" t="str">
        <f aca="false">IF((EC22&lt;&gt;""),IF(OR($F22&lt;&gt;$G22,PrSettings!$M$4="●"),(($F22-$G22)=(DZ22-EA22))*1,0),"")</f>
        <v/>
      </c>
      <c r="EE22" s="281" t="str">
        <f aca="false">IF((EC22&lt;&gt;""),($F22=DZ22)*($G22=EA22),"")</f>
        <v/>
      </c>
      <c r="EF22" s="281" t="str">
        <f aca="false">IF(EC22&lt;&gt;"",IF(ABS($F22-$G22)&gt;=PrSettings!$M$7,(ABS($F22-$G22-DZ22+EA22)&lt;=1)*1,IF(AND(EC22,$F22=$G22,$F22&gt;=PrSettings!$M$6),(ABS(DZ22-$F22)&lt;=1)*1,IF(AND(EC22,$F22+$G22&gt;=PrSettings!$M$8),(ABS(DZ22-$F22)+ABS(EA22-$G22)&lt;=1)*1,""))),"")</f>
        <v/>
      </c>
      <c r="EG22" s="289"/>
      <c r="EI22" s="279" t="n">
        <f aca="false">$B22</f>
        <v>43</v>
      </c>
      <c r="EJ22" s="280" t="str">
        <f aca="false">$C22</f>
        <v>Scotland</v>
      </c>
      <c r="EK22" s="281" t="n">
        <f aca="false">$D22</f>
        <v>8</v>
      </c>
      <c r="EL22" s="280" t="str">
        <f aca="false">$E22</f>
        <v>Morocco</v>
      </c>
      <c r="EM22" s="284"/>
      <c r="EN22" s="284"/>
      <c r="EO22" s="288"/>
      <c r="EP22" s="281" t="str">
        <f aca="false">IF(($F22&lt;&gt;"")*($G22&lt;&gt;"")*(EM22&lt;&gt;"")*(EN22&lt;&gt;""),($F22&gt;$G22)*(EM22&gt;EN22)+($F22=$G22)*(EM22=EN22)+($F22&lt;$G22)*(EM22&lt;EN22),"")</f>
        <v/>
      </c>
      <c r="EQ22" s="281" t="str">
        <f aca="false">IF((EP22&lt;&gt;""),IF(OR($F22&lt;&gt;$G22,PrSettings!$M$4="●"),(($F22-$G22)=(EM22-EN22))*1,0),"")</f>
        <v/>
      </c>
      <c r="ER22" s="281" t="str">
        <f aca="false">IF((EP22&lt;&gt;""),($F22=EM22)*($G22=EN22),"")</f>
        <v/>
      </c>
      <c r="ES22" s="281" t="str">
        <f aca="false">IF(EP22&lt;&gt;"",IF(ABS($F22-$G22)&gt;=PrSettings!$M$7,(ABS($F22-$G22-EM22+EN22)&lt;=1)*1,IF(AND(EP22,$F22=$G22,$F22&gt;=PrSettings!$M$6),(ABS(EM22-$F22)&lt;=1)*1,IF(AND(EP22,$F22+$G22&gt;=PrSettings!$M$8),(ABS(EM22-$F22)+ABS(EN22-$G22)&lt;=1)*1,""))),"")</f>
        <v/>
      </c>
      <c r="ET22" s="289"/>
      <c r="EV22" s="279" t="n">
        <f aca="false">$B22</f>
        <v>43</v>
      </c>
      <c r="EW22" s="280" t="str">
        <f aca="false">$C22</f>
        <v>Scotland</v>
      </c>
      <c r="EX22" s="281" t="n">
        <f aca="false">$D22</f>
        <v>8</v>
      </c>
      <c r="EY22" s="280" t="str">
        <f aca="false">$E22</f>
        <v>Morocco</v>
      </c>
      <c r="EZ22" s="284"/>
      <c r="FA22" s="284"/>
      <c r="FB22" s="288"/>
      <c r="FC22" s="281" t="str">
        <f aca="false">IF(($F22&lt;&gt;"")*($G22&lt;&gt;"")*(EZ22&lt;&gt;"")*(FA22&lt;&gt;""),($F22&gt;$G22)*(EZ22&gt;FA22)+($F22=$G22)*(EZ22=FA22)+($F22&lt;$G22)*(EZ22&lt;FA22),"")</f>
        <v/>
      </c>
      <c r="FD22" s="281" t="str">
        <f aca="false">IF((FC22&lt;&gt;""),IF(OR($F22&lt;&gt;$G22,PrSettings!$M$4="●"),(($F22-$G22)=(EZ22-FA22))*1,0),"")</f>
        <v/>
      </c>
      <c r="FE22" s="281" t="str">
        <f aca="false">IF((FC22&lt;&gt;""),($F22=EZ22)*($G22=FA22),"")</f>
        <v/>
      </c>
      <c r="FF22" s="281" t="str">
        <f aca="false">IF(FC22&lt;&gt;"",IF(ABS($F22-$G22)&gt;=PrSettings!$M$7,(ABS($F22-$G22-EZ22+FA22)&lt;=1)*1,IF(AND(FC22,$F22=$G22,$F22&gt;=PrSettings!$M$6),(ABS(EZ22-$F22)&lt;=1)*1,IF(AND(FC22,$F22+$G22&gt;=PrSettings!$M$8),(ABS(EZ22-$F22)+ABS(FA22-$G22)&lt;=1)*1,""))),"")</f>
        <v/>
      </c>
      <c r="FG22" s="289"/>
      <c r="FI22" s="279" t="n">
        <f aca="false">$B22</f>
        <v>43</v>
      </c>
      <c r="FJ22" s="280" t="str">
        <f aca="false">$C22</f>
        <v>Scotland</v>
      </c>
      <c r="FK22" s="281" t="n">
        <f aca="false">$D22</f>
        <v>8</v>
      </c>
      <c r="FL22" s="280" t="str">
        <f aca="false">$E22</f>
        <v>Morocco</v>
      </c>
      <c r="FM22" s="284"/>
      <c r="FN22" s="284"/>
      <c r="FO22" s="288"/>
      <c r="FP22" s="281" t="str">
        <f aca="false">IF(($F22&lt;&gt;"")*($G22&lt;&gt;"")*(FM22&lt;&gt;"")*(FN22&lt;&gt;""),($F22&gt;$G22)*(FM22&gt;FN22)+($F22=$G22)*(FM22=FN22)+($F22&lt;$G22)*(FM22&lt;FN22),"")</f>
        <v/>
      </c>
      <c r="FQ22" s="281" t="str">
        <f aca="false">IF((FP22&lt;&gt;""),IF(OR($F22&lt;&gt;$G22,PrSettings!$M$4="●"),(($F22-$G22)=(FM22-FN22))*1,0),"")</f>
        <v/>
      </c>
      <c r="FR22" s="281" t="str">
        <f aca="false">IF((FP22&lt;&gt;""),($F22=FM22)*($G22=FN22),"")</f>
        <v/>
      </c>
      <c r="FS22" s="281" t="str">
        <f aca="false">IF(FP22&lt;&gt;"",IF(ABS($F22-$G22)&gt;=PrSettings!$M$7,(ABS($F22-$G22-FM22+FN22)&lt;=1)*1,IF(AND(FP22,$F22=$G22,$F22&gt;=PrSettings!$M$6),(ABS(FM22-$F22)&lt;=1)*1,IF(AND(FP22,$F22+$G22&gt;=PrSettings!$M$8),(ABS(FM22-$F22)+ABS(FN22-$G22)&lt;=1)*1,""))),"")</f>
        <v/>
      </c>
      <c r="FT22" s="289"/>
      <c r="FV22" s="279" t="n">
        <f aca="false">$B22</f>
        <v>43</v>
      </c>
      <c r="FW22" s="280" t="str">
        <f aca="false">$C22</f>
        <v>Scotland</v>
      </c>
      <c r="FX22" s="281" t="n">
        <f aca="false">$D22</f>
        <v>8</v>
      </c>
      <c r="FY22" s="280" t="str">
        <f aca="false">$E22</f>
        <v>Morocco</v>
      </c>
      <c r="FZ22" s="284"/>
      <c r="GA22" s="284"/>
      <c r="GB22" s="288"/>
      <c r="GC22" s="281" t="str">
        <f aca="false">IF(($F22&lt;&gt;"")*($G22&lt;&gt;"")*(FZ22&lt;&gt;"")*(GA22&lt;&gt;""),($F22&gt;$G22)*(FZ22&gt;GA22)+($F22=$G22)*(FZ22=GA22)+($F22&lt;$G22)*(FZ22&lt;GA22),"")</f>
        <v/>
      </c>
      <c r="GD22" s="281" t="str">
        <f aca="false">IF((GC22&lt;&gt;""),IF(OR($F22&lt;&gt;$G22,PrSettings!$M$4="●"),(($F22-$G22)=(FZ22-GA22))*1,0),"")</f>
        <v/>
      </c>
      <c r="GE22" s="281" t="str">
        <f aca="false">IF((GC22&lt;&gt;""),($F22=FZ22)*($G22=GA22),"")</f>
        <v/>
      </c>
      <c r="GF22" s="281" t="str">
        <f aca="false">IF(GC22&lt;&gt;"",IF(ABS($F22-$G22)&gt;=PrSettings!$M$7,(ABS($F22-$G22-FZ22+GA22)&lt;=1)*1,IF(AND(GC22,$F22=$G22,$F22&gt;=PrSettings!$M$6),(ABS(FZ22-$F22)&lt;=1)*1,IF(AND(GC22,$F22+$G22&gt;=PrSettings!$M$8),(ABS(FZ22-$F22)+ABS(GA22-$G22)&lt;=1)*1,""))),"")</f>
        <v/>
      </c>
      <c r="GG22" s="289"/>
      <c r="GI22" s="279" t="n">
        <f aca="false">$B22</f>
        <v>43</v>
      </c>
      <c r="GJ22" s="280" t="str">
        <f aca="false">$C22</f>
        <v>Scotland</v>
      </c>
      <c r="GK22" s="281" t="n">
        <f aca="false">$D22</f>
        <v>8</v>
      </c>
      <c r="GL22" s="280" t="str">
        <f aca="false">$E22</f>
        <v>Morocco</v>
      </c>
      <c r="GM22" s="284"/>
      <c r="GN22" s="284"/>
      <c r="GO22" s="288"/>
      <c r="GP22" s="281" t="str">
        <f aca="false">IF(($F22&lt;&gt;"")*($G22&lt;&gt;"")*(GM22&lt;&gt;"")*(GN22&lt;&gt;""),($F22&gt;$G22)*(GM22&gt;GN22)+($F22=$G22)*(GM22=GN22)+($F22&lt;$G22)*(GM22&lt;GN22),"")</f>
        <v/>
      </c>
      <c r="GQ22" s="281" t="str">
        <f aca="false">IF((GP22&lt;&gt;""),IF(OR($F22&lt;&gt;$G22,PrSettings!$M$4="●"),(($F22-$G22)=(GM22-GN22))*1,0),"")</f>
        <v/>
      </c>
      <c r="GR22" s="281" t="str">
        <f aca="false">IF((GP22&lt;&gt;""),($F22=GM22)*($G22=GN22),"")</f>
        <v/>
      </c>
      <c r="GS22" s="281" t="str">
        <f aca="false">IF(GP22&lt;&gt;"",IF(ABS($F22-$G22)&gt;=PrSettings!$M$7,(ABS($F22-$G22-GM22+GN22)&lt;=1)*1,IF(AND(GP22,$F22=$G22,$F22&gt;=PrSettings!$M$6),(ABS(GM22-$F22)&lt;=1)*1,IF(AND(GP22,$F22+$G22&gt;=PrSettings!$M$8),(ABS(GM22-$F22)+ABS(GN22-$G22)&lt;=1)*1,""))),"")</f>
        <v/>
      </c>
      <c r="GT22" s="289"/>
      <c r="GV22" s="279" t="n">
        <f aca="false">$B22</f>
        <v>43</v>
      </c>
      <c r="GW22" s="280" t="str">
        <f aca="false">$C22</f>
        <v>Scotland</v>
      </c>
      <c r="GX22" s="281" t="n">
        <f aca="false">$D22</f>
        <v>8</v>
      </c>
      <c r="GY22" s="280" t="str">
        <f aca="false">$E22</f>
        <v>Morocco</v>
      </c>
      <c r="GZ22" s="284"/>
      <c r="HA22" s="284"/>
      <c r="HB22" s="288"/>
      <c r="HC22" s="281" t="str">
        <f aca="false">IF(($F22&lt;&gt;"")*($G22&lt;&gt;"")*(GZ22&lt;&gt;"")*(HA22&lt;&gt;""),($F22&gt;$G22)*(GZ22&gt;HA22)+($F22=$G22)*(GZ22=HA22)+($F22&lt;$G22)*(GZ22&lt;HA22),"")</f>
        <v/>
      </c>
      <c r="HD22" s="281" t="str">
        <f aca="false">IF((HC22&lt;&gt;""),IF(OR($F22&lt;&gt;$G22,PrSettings!$M$4="●"),(($F22-$G22)=(GZ22-HA22))*1,0),"")</f>
        <v/>
      </c>
      <c r="HE22" s="281" t="str">
        <f aca="false">IF((HC22&lt;&gt;""),($F22=GZ22)*($G22=HA22),"")</f>
        <v/>
      </c>
      <c r="HF22" s="281" t="str">
        <f aca="false">IF(HC22&lt;&gt;"",IF(ABS($F22-$G22)&gt;=PrSettings!$M$7,(ABS($F22-$G22-GZ22+HA22)&lt;=1)*1,IF(AND(HC22,$F22=$G22,$F22&gt;=PrSettings!$M$6),(ABS(GZ22-$F22)&lt;=1)*1,IF(AND(HC22,$F22+$G22&gt;=PrSettings!$M$8),(ABS(GZ22-$F22)+ABS(HA22-$G22)&lt;=1)*1,""))),"")</f>
        <v/>
      </c>
      <c r="HG22" s="289"/>
      <c r="HI22" s="279" t="n">
        <f aca="false">$B22</f>
        <v>43</v>
      </c>
      <c r="HJ22" s="280" t="str">
        <f aca="false">$C22</f>
        <v>Scotland</v>
      </c>
      <c r="HK22" s="281" t="n">
        <f aca="false">$D22</f>
        <v>8</v>
      </c>
      <c r="HL22" s="280" t="str">
        <f aca="false">$E22</f>
        <v>Morocco</v>
      </c>
      <c r="HM22" s="284"/>
      <c r="HN22" s="284"/>
      <c r="HO22" s="288"/>
      <c r="HP22" s="281" t="str">
        <f aca="false">IF(($F22&lt;&gt;"")*($G22&lt;&gt;"")*(HM22&lt;&gt;"")*(HN22&lt;&gt;""),($F22&gt;$G22)*(HM22&gt;HN22)+($F22=$G22)*(HM22=HN22)+($F22&lt;$G22)*(HM22&lt;HN22),"")</f>
        <v/>
      </c>
      <c r="HQ22" s="281" t="str">
        <f aca="false">IF((HP22&lt;&gt;""),IF(OR($F22&lt;&gt;$G22,PrSettings!$M$4="●"),(($F22-$G22)=(HM22-HN22))*1,0),"")</f>
        <v/>
      </c>
      <c r="HR22" s="281" t="str">
        <f aca="false">IF((HP22&lt;&gt;""),($F22=HM22)*($G22=HN22),"")</f>
        <v/>
      </c>
      <c r="HS22" s="281" t="str">
        <f aca="false">IF(HP22&lt;&gt;"",IF(ABS($F22-$G22)&gt;=PrSettings!$M$7,(ABS($F22-$G22-HM22+HN22)&lt;=1)*1,IF(AND(HP22,$F22=$G22,$F22&gt;=PrSettings!$M$6),(ABS(HM22-$F22)&lt;=1)*1,IF(AND(HP22,$F22+$G22&gt;=PrSettings!$M$8),(ABS(HM22-$F22)+ABS(HN22-$G22)&lt;=1)*1,""))),"")</f>
        <v/>
      </c>
      <c r="HT22" s="289"/>
      <c r="HV22" s="279" t="n">
        <f aca="false">$B22</f>
        <v>43</v>
      </c>
      <c r="HW22" s="280" t="str">
        <f aca="false">$C22</f>
        <v>Scotland</v>
      </c>
      <c r="HX22" s="281" t="n">
        <f aca="false">$D22</f>
        <v>8</v>
      </c>
      <c r="HY22" s="280" t="str">
        <f aca="false">$E22</f>
        <v>Morocco</v>
      </c>
      <c r="HZ22" s="284"/>
      <c r="IA22" s="284"/>
      <c r="IB22" s="288"/>
      <c r="IC22" s="281" t="str">
        <f aca="false">IF(($F22&lt;&gt;"")*($G22&lt;&gt;"")*(HZ22&lt;&gt;"")*(IA22&lt;&gt;""),($F22&gt;$G22)*(HZ22&gt;IA22)+($F22=$G22)*(HZ22=IA22)+($F22&lt;$G22)*(HZ22&lt;IA22),"")</f>
        <v/>
      </c>
      <c r="ID22" s="281" t="str">
        <f aca="false">IF((IC22&lt;&gt;""),IF(OR($F22&lt;&gt;$G22,PrSettings!$M$4="●"),(($F22-$G22)=(HZ22-IA22))*1,0),"")</f>
        <v/>
      </c>
      <c r="IE22" s="281" t="str">
        <f aca="false">IF((IC22&lt;&gt;""),($F22=HZ22)*($G22=IA22),"")</f>
        <v/>
      </c>
      <c r="IF22" s="281" t="str">
        <f aca="false">IF(IC22&lt;&gt;"",IF(ABS($F22-$G22)&gt;=PrSettings!$M$7,(ABS($F22-$G22-HZ22+IA22)&lt;=1)*1,IF(AND(IC22,$F22=$G22,$F22&gt;=PrSettings!$M$6),(ABS(HZ22-$F22)&lt;=1)*1,IF(AND(IC22,$F22+$G22&gt;=PrSettings!$M$8),(ABS(HZ22-$F22)+ABS(IA22-$G22)&lt;=1)*1,""))),"")</f>
        <v/>
      </c>
      <c r="IG22" s="289"/>
      <c r="II22" s="279" t="n">
        <f aca="false">$B22</f>
        <v>43</v>
      </c>
      <c r="IJ22" s="280" t="str">
        <f aca="false">$C22</f>
        <v>Scotland</v>
      </c>
      <c r="IK22" s="281" t="n">
        <f aca="false">$D22</f>
        <v>8</v>
      </c>
      <c r="IL22" s="280" t="str">
        <f aca="false">$E22</f>
        <v>Morocco</v>
      </c>
      <c r="IM22" s="284"/>
      <c r="IN22" s="284"/>
      <c r="IO22" s="288"/>
      <c r="IP22" s="281" t="str">
        <f aca="false">IF(($F22&lt;&gt;"")*($G22&lt;&gt;"")*(IM22&lt;&gt;"")*(IN22&lt;&gt;""),($F22&gt;$G22)*(IM22&gt;IN22)+($F22=$G22)*(IM22=IN22)+($F22&lt;$G22)*(IM22&lt;IN22),"")</f>
        <v/>
      </c>
      <c r="IQ22" s="281" t="str">
        <f aca="false">IF((IP22&lt;&gt;""),IF(OR($F22&lt;&gt;$G22,PrSettings!$M$4="●"),(($F22-$G22)=(IM22-IN22))*1,0),"")</f>
        <v/>
      </c>
      <c r="IR22" s="281" t="str">
        <f aca="false">IF((IP22&lt;&gt;""),($F22=IM22)*($G22=IN22),"")</f>
        <v/>
      </c>
      <c r="IS22" s="281" t="str">
        <f aca="false">IF(IP22&lt;&gt;"",IF(ABS($F22-$G22)&gt;=PrSettings!$M$7,(ABS($F22-$G22-IM22+IN22)&lt;=1)*1,IF(AND(IP22,$F22=$G22,$F22&gt;=PrSettings!$M$6),(ABS(IM22-$F22)&lt;=1)*1,IF(AND(IP22,$F22+$G22&gt;=PrSettings!$M$8),(ABS(IM22-$F22)+ABS(IN22-$G22)&lt;=1)*1,""))),"")</f>
        <v/>
      </c>
      <c r="IT22" s="289"/>
      <c r="IV22" s="279" t="n">
        <f aca="false">$B22</f>
        <v>43</v>
      </c>
      <c r="IW22" s="280" t="str">
        <f aca="false">$C22</f>
        <v>Scotland</v>
      </c>
      <c r="IX22" s="281" t="n">
        <f aca="false">$D22</f>
        <v>8</v>
      </c>
      <c r="IY22" s="280" t="str">
        <f aca="false">$E22</f>
        <v>Morocco</v>
      </c>
      <c r="IZ22" s="284"/>
      <c r="JA22" s="284"/>
      <c r="JB22" s="288"/>
      <c r="JC22" s="281" t="str">
        <f aca="false">IF(($F22&lt;&gt;"")*($G22&lt;&gt;"")*(IZ22&lt;&gt;"")*(JA22&lt;&gt;""),($F22&gt;$G22)*(IZ22&gt;JA22)+($F22=$G22)*(IZ22=JA22)+($F22&lt;$G22)*(IZ22&lt;JA22),"")</f>
        <v/>
      </c>
      <c r="JD22" s="281" t="str">
        <f aca="false">IF((JC22&lt;&gt;""),IF(OR($F22&lt;&gt;$G22,PrSettings!$M$4="●"),(($F22-$G22)=(IZ22-JA22))*1,0),"")</f>
        <v/>
      </c>
      <c r="JE22" s="281" t="str">
        <f aca="false">IF((JC22&lt;&gt;""),($F22=IZ22)*($G22=JA22),"")</f>
        <v/>
      </c>
      <c r="JF22" s="281" t="str">
        <f aca="false">IF(JC22&lt;&gt;"",IF(ABS($F22-$G22)&gt;=PrSettings!$M$7,(ABS($F22-$G22-IZ22+JA22)&lt;=1)*1,IF(AND(JC22,$F22=$G22,$F22&gt;=PrSettings!$M$6),(ABS(IZ22-$F22)&lt;=1)*1,IF(AND(JC22,$F22+$G22&gt;=PrSettings!$M$8),(ABS(IZ22-$F22)+ABS(JA22-$G22)&lt;=1)*1,""))),"")</f>
        <v/>
      </c>
      <c r="JG22" s="289"/>
      <c r="JI22" s="279" t="n">
        <f aca="false">$B22</f>
        <v>43</v>
      </c>
      <c r="JJ22" s="280" t="str">
        <f aca="false">$C22</f>
        <v>Scotland</v>
      </c>
      <c r="JK22" s="281" t="n">
        <f aca="false">$D22</f>
        <v>8</v>
      </c>
      <c r="JL22" s="280" t="str">
        <f aca="false">$E22</f>
        <v>Morocco</v>
      </c>
      <c r="JM22" s="284"/>
      <c r="JN22" s="284"/>
      <c r="JO22" s="288"/>
      <c r="JP22" s="281" t="str">
        <f aca="false">IF(($F22&lt;&gt;"")*($G22&lt;&gt;"")*(JM22&lt;&gt;"")*(JN22&lt;&gt;""),($F22&gt;$G22)*(JM22&gt;JN22)+($F22=$G22)*(JM22=JN22)+($F22&lt;$G22)*(JM22&lt;JN22),"")</f>
        <v/>
      </c>
      <c r="JQ22" s="281" t="str">
        <f aca="false">IF((JP22&lt;&gt;""),IF(OR($F22&lt;&gt;$G22,PrSettings!$M$4="●"),(($F22-$G22)=(JM22-JN22))*1,0),"")</f>
        <v/>
      </c>
      <c r="JR22" s="281" t="str">
        <f aca="false">IF((JP22&lt;&gt;""),($F22=JM22)*($G22=JN22),"")</f>
        <v/>
      </c>
      <c r="JS22" s="281" t="str">
        <f aca="false">IF(JP22&lt;&gt;"",IF(ABS($F22-$G22)&gt;=PrSettings!$M$7,(ABS($F22-$G22-JM22+JN22)&lt;=1)*1,IF(AND(JP22,$F22=$G22,$F22&gt;=PrSettings!$M$6),(ABS(JM22-$F22)&lt;=1)*1,IF(AND(JP22,$F22+$G22&gt;=PrSettings!$M$8),(ABS(JM22-$F22)+ABS(JN22-$G22)&lt;=1)*1,""))),"")</f>
        <v/>
      </c>
      <c r="JT22" s="289"/>
      <c r="JV22" s="279" t="n">
        <f aca="false">$B22</f>
        <v>43</v>
      </c>
      <c r="JW22" s="280" t="str">
        <f aca="false">$C22</f>
        <v>Scotland</v>
      </c>
      <c r="JX22" s="281" t="n">
        <f aca="false">$D22</f>
        <v>8</v>
      </c>
      <c r="JY22" s="280" t="str">
        <f aca="false">$E22</f>
        <v>Morocco</v>
      </c>
      <c r="JZ22" s="284"/>
      <c r="KA22" s="284"/>
      <c r="KB22" s="288"/>
      <c r="KC22" s="281" t="str">
        <f aca="false">IF(($F22&lt;&gt;"")*($G22&lt;&gt;"")*(JZ22&lt;&gt;"")*(KA22&lt;&gt;""),($F22&gt;$G22)*(JZ22&gt;KA22)+($F22=$G22)*(JZ22=KA22)+($F22&lt;$G22)*(JZ22&lt;KA22),"")</f>
        <v/>
      </c>
      <c r="KD22" s="281" t="str">
        <f aca="false">IF((KC22&lt;&gt;""),IF(OR($F22&lt;&gt;$G22,PrSettings!$M$4="●"),(($F22-$G22)=(JZ22-KA22))*1,0),"")</f>
        <v/>
      </c>
      <c r="KE22" s="281" t="str">
        <f aca="false">IF((KC22&lt;&gt;""),($F22=JZ22)*($G22=KA22),"")</f>
        <v/>
      </c>
      <c r="KF22" s="281" t="str">
        <f aca="false">IF(KC22&lt;&gt;"",IF(ABS($F22-$G22)&gt;=PrSettings!$M$7,(ABS($F22-$G22-JZ22+KA22)&lt;=1)*1,IF(AND(KC22,$F22=$G22,$F22&gt;=PrSettings!$M$6),(ABS(JZ22-$F22)&lt;=1)*1,IF(AND(KC22,$F22+$G22&gt;=PrSettings!$M$8),(ABS(JZ22-$F22)+ABS(KA22-$G22)&lt;=1)*1,""))),"")</f>
        <v/>
      </c>
      <c r="KG22" s="289"/>
      <c r="KI22" s="279" t="n">
        <f aca="false">$B22</f>
        <v>43</v>
      </c>
      <c r="KJ22" s="280" t="str">
        <f aca="false">$C22</f>
        <v>Scotland</v>
      </c>
      <c r="KK22" s="281" t="n">
        <f aca="false">$D22</f>
        <v>8</v>
      </c>
      <c r="KL22" s="280" t="str">
        <f aca="false">$E22</f>
        <v>Morocco</v>
      </c>
      <c r="KM22" s="284"/>
      <c r="KN22" s="284"/>
      <c r="KO22" s="288"/>
      <c r="KP22" s="281" t="str">
        <f aca="false">IF(($F22&lt;&gt;"")*($G22&lt;&gt;"")*(KM22&lt;&gt;"")*(KN22&lt;&gt;""),($F22&gt;$G22)*(KM22&gt;KN22)+($F22=$G22)*(KM22=KN22)+($F22&lt;$G22)*(KM22&lt;KN22),"")</f>
        <v/>
      </c>
      <c r="KQ22" s="281" t="str">
        <f aca="false">IF((KP22&lt;&gt;""),IF(OR($F22&lt;&gt;$G22,PrSettings!$M$4="●"),(($F22-$G22)=(KM22-KN22))*1,0),"")</f>
        <v/>
      </c>
      <c r="KR22" s="281" t="str">
        <f aca="false">IF((KP22&lt;&gt;""),($F22=KM22)*($G22=KN22),"")</f>
        <v/>
      </c>
      <c r="KS22" s="281" t="str">
        <f aca="false">IF(KP22&lt;&gt;"",IF(ABS($F22-$G22)&gt;=PrSettings!$M$7,(ABS($F22-$G22-KM22+KN22)&lt;=1)*1,IF(AND(KP22,$F22=$G22,$F22&gt;=PrSettings!$M$6),(ABS(KM22-$F22)&lt;=1)*1,IF(AND(KP22,$F22+$G22&gt;=PrSettings!$M$8),(ABS(KM22-$F22)+ABS(KN22-$G22)&lt;=1)*1,""))),"")</f>
        <v/>
      </c>
      <c r="KT22" s="289"/>
      <c r="KV22" s="279" t="n">
        <f aca="false">$B22</f>
        <v>43</v>
      </c>
      <c r="KW22" s="280" t="str">
        <f aca="false">$C22</f>
        <v>Scotland</v>
      </c>
      <c r="KX22" s="281" t="n">
        <f aca="false">$D22</f>
        <v>8</v>
      </c>
      <c r="KY22" s="280" t="str">
        <f aca="false">$E22</f>
        <v>Morocco</v>
      </c>
      <c r="KZ22" s="284"/>
      <c r="LA22" s="284"/>
      <c r="LB22" s="288"/>
      <c r="LC22" s="281" t="str">
        <f aca="false">IF(($F22&lt;&gt;"")*($G22&lt;&gt;"")*(KZ22&lt;&gt;"")*(LA22&lt;&gt;""),($F22&gt;$G22)*(KZ22&gt;LA22)+($F22=$G22)*(KZ22=LA22)+($F22&lt;$G22)*(KZ22&lt;LA22),"")</f>
        <v/>
      </c>
      <c r="LD22" s="281" t="str">
        <f aca="false">IF((LC22&lt;&gt;""),IF(OR($F22&lt;&gt;$G22,PrSettings!$M$4="●"),(($F22-$G22)=(KZ22-LA22))*1,0),"")</f>
        <v/>
      </c>
      <c r="LE22" s="281" t="str">
        <f aca="false">IF((LC22&lt;&gt;""),($F22=KZ22)*($G22=LA22),"")</f>
        <v/>
      </c>
      <c r="LF22" s="281" t="str">
        <f aca="false">IF(LC22&lt;&gt;"",IF(ABS($F22-$G22)&gt;=PrSettings!$M$7,(ABS($F22-$G22-KZ22+LA22)&lt;=1)*1,IF(AND(LC22,$F22=$G22,$F22&gt;=PrSettings!$M$6),(ABS(KZ22-$F22)&lt;=1)*1,IF(AND(LC22,$F22+$G22&gt;=PrSettings!$M$8),(ABS(KZ22-$F22)+ABS(LA22-$G22)&lt;=1)*1,""))),"")</f>
        <v/>
      </c>
      <c r="LG22" s="289"/>
      <c r="LI22" s="279" t="n">
        <f aca="false">$B22</f>
        <v>43</v>
      </c>
      <c r="LJ22" s="280" t="str">
        <f aca="false">$C22</f>
        <v>Scotland</v>
      </c>
      <c r="LK22" s="281" t="n">
        <f aca="false">$D22</f>
        <v>8</v>
      </c>
      <c r="LL22" s="280" t="str">
        <f aca="false">$E22</f>
        <v>Morocco</v>
      </c>
      <c r="LM22" s="284"/>
      <c r="LN22" s="284"/>
      <c r="LO22" s="288"/>
      <c r="LP22" s="281" t="str">
        <f aca="false">IF(($F22&lt;&gt;"")*($G22&lt;&gt;"")*(LM22&lt;&gt;"")*(LN22&lt;&gt;""),($F22&gt;$G22)*(LM22&gt;LN22)+($F22=$G22)*(LM22=LN22)+($F22&lt;$G22)*(LM22&lt;LN22),"")</f>
        <v/>
      </c>
      <c r="LQ22" s="281" t="str">
        <f aca="false">IF((LP22&lt;&gt;""),IF(OR($F22&lt;&gt;$G22,PrSettings!$M$4="●"),(($F22-$G22)=(LM22-LN22))*1,0),"")</f>
        <v/>
      </c>
      <c r="LR22" s="281" t="str">
        <f aca="false">IF((LP22&lt;&gt;""),($F22=LM22)*($G22=LN22),"")</f>
        <v/>
      </c>
      <c r="LS22" s="281" t="str">
        <f aca="false">IF(LP22&lt;&gt;"",IF(ABS($F22-$G22)&gt;=PrSettings!$M$7,(ABS($F22-$G22-LM22+LN22)&lt;=1)*1,IF(AND(LP22,$F22=$G22,$F22&gt;=PrSettings!$M$6),(ABS(LM22-$F22)&lt;=1)*1,IF(AND(LP22,$F22+$G22&gt;=PrSettings!$M$8),(ABS(LM22-$F22)+ABS(LN22-$G22)&lt;=1)*1,""))),"")</f>
        <v/>
      </c>
      <c r="LT22" s="289"/>
      <c r="LV22" s="279" t="n">
        <f aca="false">$B22</f>
        <v>43</v>
      </c>
      <c r="LW22" s="280" t="str">
        <f aca="false">$C22</f>
        <v>Scotland</v>
      </c>
      <c r="LX22" s="281" t="n">
        <f aca="false">$D22</f>
        <v>8</v>
      </c>
      <c r="LY22" s="280" t="str">
        <f aca="false">$E22</f>
        <v>Morocco</v>
      </c>
      <c r="LZ22" s="284"/>
      <c r="MA22" s="284"/>
      <c r="MB22" s="288"/>
      <c r="MC22" s="281" t="str">
        <f aca="false">IF(($F22&lt;&gt;"")*($G22&lt;&gt;"")*(LZ22&lt;&gt;"")*(MA22&lt;&gt;""),($F22&gt;$G22)*(LZ22&gt;MA22)+($F22=$G22)*(LZ22=MA22)+($F22&lt;$G22)*(LZ22&lt;MA22),"")</f>
        <v/>
      </c>
      <c r="MD22" s="281" t="str">
        <f aca="false">IF((MC22&lt;&gt;""),IF(OR($F22&lt;&gt;$G22,PrSettings!$M$4="●"),(($F22-$G22)=(LZ22-MA22))*1,0),"")</f>
        <v/>
      </c>
      <c r="ME22" s="281" t="str">
        <f aca="false">IF((MC22&lt;&gt;""),($F22=LZ22)*($G22=MA22),"")</f>
        <v/>
      </c>
      <c r="MF22" s="281" t="str">
        <f aca="false">IF(MC22&lt;&gt;"",IF(ABS($F22-$G22)&gt;=PrSettings!$M$7,(ABS($F22-$G22-LZ22+MA22)&lt;=1)*1,IF(AND(MC22,$F22=$G22,$F22&gt;=PrSettings!$M$6),(ABS(LZ22-$F22)&lt;=1)*1,IF(AND(MC22,$F22+$G22&gt;=PrSettings!$M$8),(ABS(LZ22-$F22)+ABS(MA22-$G22)&lt;=1)*1,""))),"")</f>
        <v/>
      </c>
      <c r="MG22" s="289"/>
    </row>
    <row r="23" customFormat="false" ht="15.75" hidden="false" customHeight="false" outlineLevel="0" collapsed="false">
      <c r="B23" s="279" t="n">
        <f aca="false">INDEX(Groups!$C$7:$C$65,MATCH(C23,Groups!$D$7:$D$65,0))</f>
        <v>6</v>
      </c>
      <c r="C23" s="280" t="str">
        <f aca="false">CalcC!$P$25</f>
        <v>Brazil</v>
      </c>
      <c r="D23" s="281" t="n">
        <f aca="false">INDEX(Groups!$C$7:$C$65,MATCH(E23,Groups!$D$7:$D$65,0))</f>
        <v>83</v>
      </c>
      <c r="E23" s="280" t="str">
        <f aca="false">CalcC!$Q$25</f>
        <v>Haiti</v>
      </c>
      <c r="F23" s="282" t="n">
        <f aca="false">CalcC!$R$25</f>
        <v>3</v>
      </c>
      <c r="G23" s="283" t="n">
        <f aca="false">CalcC!$S$25</f>
        <v>0</v>
      </c>
      <c r="I23" s="279" t="n">
        <f aca="false">$B23</f>
        <v>6</v>
      </c>
      <c r="J23" s="280" t="str">
        <f aca="false">$C23</f>
        <v>Brazil</v>
      </c>
      <c r="K23" s="281" t="n">
        <f aca="false">$D23</f>
        <v>83</v>
      </c>
      <c r="L23" s="280" t="str">
        <f aca="false">$E23</f>
        <v>Haiti</v>
      </c>
      <c r="M23" s="284"/>
      <c r="N23" s="284"/>
      <c r="O23" s="288"/>
      <c r="P23" s="281" t="str">
        <f aca="false">IF(($F23&lt;&gt;"")*($G23&lt;&gt;"")*(M23&lt;&gt;"")*(N23&lt;&gt;""),($F23&gt;$G23)*(M23&gt;N23)+($F23=$G23)*(M23=N23)+($F23&lt;$G23)*(M23&lt;N23),"")</f>
        <v/>
      </c>
      <c r="Q23" s="281" t="str">
        <f aca="false">IF((P23&lt;&gt;""),IF(OR($F23&lt;&gt;$G23,PrSettings!$M$4="●"),(($F23-$G23)=(M23-N23))*1,0),"")</f>
        <v/>
      </c>
      <c r="R23" s="281" t="str">
        <f aca="false">IF((P23&lt;&gt;""),($F23=M23)*($G23=N23),"")</f>
        <v/>
      </c>
      <c r="S23" s="281" t="str">
        <f aca="false">IF(P23&lt;&gt;"",IF(ABS($F23-$G23)&gt;=PrSettings!$M$7,(ABS($F23-$G23-M23+N23)&lt;=1)*1,IF(AND(P23,$F23=$G23,$F23&gt;=PrSettings!$M$6),(ABS(M23-$F23)&lt;=1)*1,IF(AND(P23,$F23+$G23&gt;=PrSettings!$M$8),(ABS(M23-$F23)+ABS(N23-$G23)&lt;=1)*1,""))),"")</f>
        <v/>
      </c>
      <c r="T23" s="289"/>
      <c r="V23" s="279" t="n">
        <f aca="false">$B23</f>
        <v>6</v>
      </c>
      <c r="W23" s="280" t="str">
        <f aca="false">$C23</f>
        <v>Brazil</v>
      </c>
      <c r="X23" s="281" t="n">
        <f aca="false">$D23</f>
        <v>83</v>
      </c>
      <c r="Y23" s="280" t="str">
        <f aca="false">$E23</f>
        <v>Haiti</v>
      </c>
      <c r="Z23" s="284"/>
      <c r="AA23" s="284"/>
      <c r="AB23" s="288"/>
      <c r="AC23" s="281" t="str">
        <f aca="false">IF(($F23&lt;&gt;"")*($G23&lt;&gt;"")*(Z23&lt;&gt;"")*(AA23&lt;&gt;""),($F23&gt;$G23)*(Z23&gt;AA23)+($F23=$G23)*(Z23=AA23)+($F23&lt;$G23)*(Z23&lt;AA23),"")</f>
        <v/>
      </c>
      <c r="AD23" s="281" t="str">
        <f aca="false">IF((AC23&lt;&gt;""),IF(OR($F23&lt;&gt;$G23,PrSettings!$M$4="●"),(($F23-$G23)=(Z23-AA23))*1,0),"")</f>
        <v/>
      </c>
      <c r="AE23" s="281" t="str">
        <f aca="false">IF((AC23&lt;&gt;""),($F23=Z23)*($G23=AA23),"")</f>
        <v/>
      </c>
      <c r="AF23" s="281" t="str">
        <f aca="false">IF(AC23&lt;&gt;"",IF(ABS($F23-$G23)&gt;=PrSettings!$M$7,(ABS($F23-$G23-Z23+AA23)&lt;=1)*1,IF(AND(AC23,$F23=$G23,$F23&gt;=PrSettings!$M$6),(ABS(Z23-$F23)&lt;=1)*1,IF(AND(AC23,$F23+$G23&gt;=PrSettings!$M$8),(ABS(Z23-$F23)+ABS(AA23-$G23)&lt;=1)*1,""))),"")</f>
        <v/>
      </c>
      <c r="AG23" s="289"/>
      <c r="AI23" s="279" t="n">
        <f aca="false">$B23</f>
        <v>6</v>
      </c>
      <c r="AJ23" s="280" t="str">
        <f aca="false">$C23</f>
        <v>Brazil</v>
      </c>
      <c r="AK23" s="281" t="n">
        <f aca="false">$D23</f>
        <v>83</v>
      </c>
      <c r="AL23" s="280" t="str">
        <f aca="false">$E23</f>
        <v>Haiti</v>
      </c>
      <c r="AM23" s="284"/>
      <c r="AN23" s="284"/>
      <c r="AO23" s="288"/>
      <c r="AP23" s="281" t="str">
        <f aca="false">IF(($F23&lt;&gt;"")*($G23&lt;&gt;"")*(AM23&lt;&gt;"")*(AN23&lt;&gt;""),($F23&gt;$G23)*(AM23&gt;AN23)+($F23=$G23)*(AM23=AN23)+($F23&lt;$G23)*(AM23&lt;AN23),"")</f>
        <v/>
      </c>
      <c r="AQ23" s="281" t="str">
        <f aca="false">IF((AP23&lt;&gt;""),IF(OR($F23&lt;&gt;$G23,PrSettings!$M$4="●"),(($F23-$G23)=(AM23-AN23))*1,0),"")</f>
        <v/>
      </c>
      <c r="AR23" s="281" t="str">
        <f aca="false">IF((AP23&lt;&gt;""),($F23=AM23)*($G23=AN23),"")</f>
        <v/>
      </c>
      <c r="AS23" s="281" t="str">
        <f aca="false">IF(AP23&lt;&gt;"",IF(ABS($F23-$G23)&gt;=PrSettings!$M$7,(ABS($F23-$G23-AM23+AN23)&lt;=1)*1,IF(AND(AP23,$F23=$G23,$F23&gt;=PrSettings!$M$6),(ABS(AM23-$F23)&lt;=1)*1,IF(AND(AP23,$F23+$G23&gt;=PrSettings!$M$8),(ABS(AM23-$F23)+ABS(AN23-$G23)&lt;=1)*1,""))),"")</f>
        <v/>
      </c>
      <c r="AT23" s="289"/>
      <c r="AV23" s="279" t="n">
        <f aca="false">$B23</f>
        <v>6</v>
      </c>
      <c r="AW23" s="280" t="str">
        <f aca="false">$C23</f>
        <v>Brazil</v>
      </c>
      <c r="AX23" s="281" t="n">
        <f aca="false">$D23</f>
        <v>83</v>
      </c>
      <c r="AY23" s="280" t="str">
        <f aca="false">$E23</f>
        <v>Haiti</v>
      </c>
      <c r="AZ23" s="284"/>
      <c r="BA23" s="284"/>
      <c r="BB23" s="288"/>
      <c r="BC23" s="281" t="str">
        <f aca="false">IF(($F23&lt;&gt;"")*($G23&lt;&gt;"")*(AZ23&lt;&gt;"")*(BA23&lt;&gt;""),($F23&gt;$G23)*(AZ23&gt;BA23)+($F23=$G23)*(AZ23=BA23)+($F23&lt;$G23)*(AZ23&lt;BA23),"")</f>
        <v/>
      </c>
      <c r="BD23" s="281" t="str">
        <f aca="false">IF((BC23&lt;&gt;""),IF(OR($F23&lt;&gt;$G23,PrSettings!$M$4="●"),(($F23-$G23)=(AZ23-BA23))*1,0),"")</f>
        <v/>
      </c>
      <c r="BE23" s="281" t="str">
        <f aca="false">IF((BC23&lt;&gt;""),($F23=AZ23)*($G23=BA23),"")</f>
        <v/>
      </c>
      <c r="BF23" s="281" t="str">
        <f aca="false">IF(BC23&lt;&gt;"",IF(ABS($F23-$G23)&gt;=PrSettings!$M$7,(ABS($F23-$G23-AZ23+BA23)&lt;=1)*1,IF(AND(BC23,$F23=$G23,$F23&gt;=PrSettings!$M$6),(ABS(AZ23-$F23)&lt;=1)*1,IF(AND(BC23,$F23+$G23&gt;=PrSettings!$M$8),(ABS(AZ23-$F23)+ABS(BA23-$G23)&lt;=1)*1,""))),"")</f>
        <v/>
      </c>
      <c r="BG23" s="289"/>
      <c r="BI23" s="279" t="n">
        <f aca="false">$B23</f>
        <v>6</v>
      </c>
      <c r="BJ23" s="280" t="str">
        <f aca="false">$C23</f>
        <v>Brazil</v>
      </c>
      <c r="BK23" s="281" t="n">
        <f aca="false">$D23</f>
        <v>83</v>
      </c>
      <c r="BL23" s="280" t="str">
        <f aca="false">$E23</f>
        <v>Haiti</v>
      </c>
      <c r="BM23" s="284"/>
      <c r="BN23" s="284"/>
      <c r="BO23" s="288"/>
      <c r="BP23" s="281" t="str">
        <f aca="false">IF(($F23&lt;&gt;"")*($G23&lt;&gt;"")*(BM23&lt;&gt;"")*(BN23&lt;&gt;""),($F23&gt;$G23)*(BM23&gt;BN23)+($F23=$G23)*(BM23=BN23)+($F23&lt;$G23)*(BM23&lt;BN23),"")</f>
        <v/>
      </c>
      <c r="BQ23" s="281" t="str">
        <f aca="false">IF((BP23&lt;&gt;""),IF(OR($F23&lt;&gt;$G23,PrSettings!$M$4="●"),(($F23-$G23)=(BM23-BN23))*1,0),"")</f>
        <v/>
      </c>
      <c r="BR23" s="281" t="str">
        <f aca="false">IF((BP23&lt;&gt;""),($F23=BM23)*($G23=BN23),"")</f>
        <v/>
      </c>
      <c r="BS23" s="281" t="str">
        <f aca="false">IF(BP23&lt;&gt;"",IF(ABS($F23-$G23)&gt;=PrSettings!$M$7,(ABS($F23-$G23-BM23+BN23)&lt;=1)*1,IF(AND(BP23,$F23=$G23,$F23&gt;=PrSettings!$M$6),(ABS(BM23-$F23)&lt;=1)*1,IF(AND(BP23,$F23+$G23&gt;=PrSettings!$M$8),(ABS(BM23-$F23)+ABS(BN23-$G23)&lt;=1)*1,""))),"")</f>
        <v/>
      </c>
      <c r="BT23" s="289"/>
      <c r="BV23" s="279" t="n">
        <f aca="false">$B23</f>
        <v>6</v>
      </c>
      <c r="BW23" s="280" t="str">
        <f aca="false">$C23</f>
        <v>Brazil</v>
      </c>
      <c r="BX23" s="281" t="n">
        <f aca="false">$D23</f>
        <v>83</v>
      </c>
      <c r="BY23" s="280" t="str">
        <f aca="false">$E23</f>
        <v>Haiti</v>
      </c>
      <c r="BZ23" s="284"/>
      <c r="CA23" s="284"/>
      <c r="CB23" s="288"/>
      <c r="CC23" s="281" t="str">
        <f aca="false">IF(($F23&lt;&gt;"")*($G23&lt;&gt;"")*(BZ23&lt;&gt;"")*(CA23&lt;&gt;""),($F23&gt;$G23)*(BZ23&gt;CA23)+($F23=$G23)*(BZ23=CA23)+($F23&lt;$G23)*(BZ23&lt;CA23),"")</f>
        <v/>
      </c>
      <c r="CD23" s="281" t="str">
        <f aca="false">IF((CC23&lt;&gt;""),IF(OR($F23&lt;&gt;$G23,PrSettings!$M$4="●"),(($F23-$G23)=(BZ23-CA23))*1,0),"")</f>
        <v/>
      </c>
      <c r="CE23" s="281" t="str">
        <f aca="false">IF((CC23&lt;&gt;""),($F23=BZ23)*($G23=CA23),"")</f>
        <v/>
      </c>
      <c r="CF23" s="281" t="str">
        <f aca="false">IF(CC23&lt;&gt;"",IF(ABS($F23-$G23)&gt;=PrSettings!$M$7,(ABS($F23-$G23-BZ23+CA23)&lt;=1)*1,IF(AND(CC23,$F23=$G23,$F23&gt;=PrSettings!$M$6),(ABS(BZ23-$F23)&lt;=1)*1,IF(AND(CC23,$F23+$G23&gt;=PrSettings!$M$8),(ABS(BZ23-$F23)+ABS(CA23-$G23)&lt;=1)*1,""))),"")</f>
        <v/>
      </c>
      <c r="CG23" s="289"/>
      <c r="CI23" s="279" t="n">
        <f aca="false">$B23</f>
        <v>6</v>
      </c>
      <c r="CJ23" s="280" t="str">
        <f aca="false">$C23</f>
        <v>Brazil</v>
      </c>
      <c r="CK23" s="281" t="n">
        <f aca="false">$D23</f>
        <v>83</v>
      </c>
      <c r="CL23" s="280" t="str">
        <f aca="false">$E23</f>
        <v>Haiti</v>
      </c>
      <c r="CM23" s="284"/>
      <c r="CN23" s="284"/>
      <c r="CO23" s="288"/>
      <c r="CP23" s="281" t="str">
        <f aca="false">IF(($F23&lt;&gt;"")*($G23&lt;&gt;"")*(CM23&lt;&gt;"")*(CN23&lt;&gt;""),($F23&gt;$G23)*(CM23&gt;CN23)+($F23=$G23)*(CM23=CN23)+($F23&lt;$G23)*(CM23&lt;CN23),"")</f>
        <v/>
      </c>
      <c r="CQ23" s="281" t="str">
        <f aca="false">IF((CP23&lt;&gt;""),IF(OR($F23&lt;&gt;$G23,PrSettings!$M$4="●"),(($F23-$G23)=(CM23-CN23))*1,0),"")</f>
        <v/>
      </c>
      <c r="CR23" s="281" t="str">
        <f aca="false">IF((CP23&lt;&gt;""),($F23=CM23)*($G23=CN23),"")</f>
        <v/>
      </c>
      <c r="CS23" s="281" t="str">
        <f aca="false">IF(CP23&lt;&gt;"",IF(ABS($F23-$G23)&gt;=PrSettings!$M$7,(ABS($F23-$G23-CM23+CN23)&lt;=1)*1,IF(AND(CP23,$F23=$G23,$F23&gt;=PrSettings!$M$6),(ABS(CM23-$F23)&lt;=1)*1,IF(AND(CP23,$F23+$G23&gt;=PrSettings!$M$8),(ABS(CM23-$F23)+ABS(CN23-$G23)&lt;=1)*1,""))),"")</f>
        <v/>
      </c>
      <c r="CT23" s="289"/>
      <c r="CV23" s="279" t="n">
        <f aca="false">$B23</f>
        <v>6</v>
      </c>
      <c r="CW23" s="280" t="str">
        <f aca="false">$C23</f>
        <v>Brazil</v>
      </c>
      <c r="CX23" s="281" t="n">
        <f aca="false">$D23</f>
        <v>83</v>
      </c>
      <c r="CY23" s="280" t="str">
        <f aca="false">$E23</f>
        <v>Haiti</v>
      </c>
      <c r="CZ23" s="284"/>
      <c r="DA23" s="284"/>
      <c r="DB23" s="288"/>
      <c r="DC23" s="281" t="str">
        <f aca="false">IF(($F23&lt;&gt;"")*($G23&lt;&gt;"")*(CZ23&lt;&gt;"")*(DA23&lt;&gt;""),($F23&gt;$G23)*(CZ23&gt;DA23)+($F23=$G23)*(CZ23=DA23)+($F23&lt;$G23)*(CZ23&lt;DA23),"")</f>
        <v/>
      </c>
      <c r="DD23" s="281" t="str">
        <f aca="false">IF((DC23&lt;&gt;""),IF(OR($F23&lt;&gt;$G23,PrSettings!$M$4="●"),(($F23-$G23)=(CZ23-DA23))*1,0),"")</f>
        <v/>
      </c>
      <c r="DE23" s="281" t="str">
        <f aca="false">IF((DC23&lt;&gt;""),($F23=CZ23)*($G23=DA23),"")</f>
        <v/>
      </c>
      <c r="DF23" s="281" t="str">
        <f aca="false">IF(DC23&lt;&gt;"",IF(ABS($F23-$G23)&gt;=PrSettings!$M$7,(ABS($F23-$G23-CZ23+DA23)&lt;=1)*1,IF(AND(DC23,$F23=$G23,$F23&gt;=PrSettings!$M$6),(ABS(CZ23-$F23)&lt;=1)*1,IF(AND(DC23,$F23+$G23&gt;=PrSettings!$M$8),(ABS(CZ23-$F23)+ABS(DA23-$G23)&lt;=1)*1,""))),"")</f>
        <v/>
      </c>
      <c r="DG23" s="289"/>
      <c r="DI23" s="279" t="n">
        <f aca="false">$B23</f>
        <v>6</v>
      </c>
      <c r="DJ23" s="280" t="str">
        <f aca="false">$C23</f>
        <v>Brazil</v>
      </c>
      <c r="DK23" s="281" t="n">
        <f aca="false">$D23</f>
        <v>83</v>
      </c>
      <c r="DL23" s="280" t="str">
        <f aca="false">$E23</f>
        <v>Haiti</v>
      </c>
      <c r="DM23" s="284"/>
      <c r="DN23" s="284"/>
      <c r="DO23" s="288"/>
      <c r="DP23" s="281" t="str">
        <f aca="false">IF(($F23&lt;&gt;"")*($G23&lt;&gt;"")*(DM23&lt;&gt;"")*(DN23&lt;&gt;""),($F23&gt;$G23)*(DM23&gt;DN23)+($F23=$G23)*(DM23=DN23)+($F23&lt;$G23)*(DM23&lt;DN23),"")</f>
        <v/>
      </c>
      <c r="DQ23" s="281" t="str">
        <f aca="false">IF((DP23&lt;&gt;""),IF(OR($F23&lt;&gt;$G23,PrSettings!$M$4="●"),(($F23-$G23)=(DM23-DN23))*1,0),"")</f>
        <v/>
      </c>
      <c r="DR23" s="281" t="str">
        <f aca="false">IF((DP23&lt;&gt;""),($F23=DM23)*($G23=DN23),"")</f>
        <v/>
      </c>
      <c r="DS23" s="281" t="str">
        <f aca="false">IF(DP23&lt;&gt;"",IF(ABS($F23-$G23)&gt;=PrSettings!$M$7,(ABS($F23-$G23-DM23+DN23)&lt;=1)*1,IF(AND(DP23,$F23=$G23,$F23&gt;=PrSettings!$M$6),(ABS(DM23-$F23)&lt;=1)*1,IF(AND(DP23,$F23+$G23&gt;=PrSettings!$M$8),(ABS(DM23-$F23)+ABS(DN23-$G23)&lt;=1)*1,""))),"")</f>
        <v/>
      </c>
      <c r="DT23" s="289"/>
      <c r="DV23" s="279" t="n">
        <f aca="false">$B23</f>
        <v>6</v>
      </c>
      <c r="DW23" s="280" t="str">
        <f aca="false">$C23</f>
        <v>Brazil</v>
      </c>
      <c r="DX23" s="281" t="n">
        <f aca="false">$D23</f>
        <v>83</v>
      </c>
      <c r="DY23" s="280" t="str">
        <f aca="false">$E23</f>
        <v>Haiti</v>
      </c>
      <c r="DZ23" s="284"/>
      <c r="EA23" s="284"/>
      <c r="EB23" s="288"/>
      <c r="EC23" s="281" t="str">
        <f aca="false">IF(($F23&lt;&gt;"")*($G23&lt;&gt;"")*(DZ23&lt;&gt;"")*(EA23&lt;&gt;""),($F23&gt;$G23)*(DZ23&gt;EA23)+($F23=$G23)*(DZ23=EA23)+($F23&lt;$G23)*(DZ23&lt;EA23),"")</f>
        <v/>
      </c>
      <c r="ED23" s="281" t="str">
        <f aca="false">IF((EC23&lt;&gt;""),IF(OR($F23&lt;&gt;$G23,PrSettings!$M$4="●"),(($F23-$G23)=(DZ23-EA23))*1,0),"")</f>
        <v/>
      </c>
      <c r="EE23" s="281" t="str">
        <f aca="false">IF((EC23&lt;&gt;""),($F23=DZ23)*($G23=EA23),"")</f>
        <v/>
      </c>
      <c r="EF23" s="281" t="str">
        <f aca="false">IF(EC23&lt;&gt;"",IF(ABS($F23-$G23)&gt;=PrSettings!$M$7,(ABS($F23-$G23-DZ23+EA23)&lt;=1)*1,IF(AND(EC23,$F23=$G23,$F23&gt;=PrSettings!$M$6),(ABS(DZ23-$F23)&lt;=1)*1,IF(AND(EC23,$F23+$G23&gt;=PrSettings!$M$8),(ABS(DZ23-$F23)+ABS(EA23-$G23)&lt;=1)*1,""))),"")</f>
        <v/>
      </c>
      <c r="EG23" s="289"/>
      <c r="EI23" s="279" t="n">
        <f aca="false">$B23</f>
        <v>6</v>
      </c>
      <c r="EJ23" s="280" t="str">
        <f aca="false">$C23</f>
        <v>Brazil</v>
      </c>
      <c r="EK23" s="281" t="n">
        <f aca="false">$D23</f>
        <v>83</v>
      </c>
      <c r="EL23" s="280" t="str">
        <f aca="false">$E23</f>
        <v>Haiti</v>
      </c>
      <c r="EM23" s="284"/>
      <c r="EN23" s="284"/>
      <c r="EO23" s="288"/>
      <c r="EP23" s="281" t="str">
        <f aca="false">IF(($F23&lt;&gt;"")*($G23&lt;&gt;"")*(EM23&lt;&gt;"")*(EN23&lt;&gt;""),($F23&gt;$G23)*(EM23&gt;EN23)+($F23=$G23)*(EM23=EN23)+($F23&lt;$G23)*(EM23&lt;EN23),"")</f>
        <v/>
      </c>
      <c r="EQ23" s="281" t="str">
        <f aca="false">IF((EP23&lt;&gt;""),IF(OR($F23&lt;&gt;$G23,PrSettings!$M$4="●"),(($F23-$G23)=(EM23-EN23))*1,0),"")</f>
        <v/>
      </c>
      <c r="ER23" s="281" t="str">
        <f aca="false">IF((EP23&lt;&gt;""),($F23=EM23)*($G23=EN23),"")</f>
        <v/>
      </c>
      <c r="ES23" s="281" t="str">
        <f aca="false">IF(EP23&lt;&gt;"",IF(ABS($F23-$G23)&gt;=PrSettings!$M$7,(ABS($F23-$G23-EM23+EN23)&lt;=1)*1,IF(AND(EP23,$F23=$G23,$F23&gt;=PrSettings!$M$6),(ABS(EM23-$F23)&lt;=1)*1,IF(AND(EP23,$F23+$G23&gt;=PrSettings!$M$8),(ABS(EM23-$F23)+ABS(EN23-$G23)&lt;=1)*1,""))),"")</f>
        <v/>
      </c>
      <c r="ET23" s="289"/>
      <c r="EV23" s="279" t="n">
        <f aca="false">$B23</f>
        <v>6</v>
      </c>
      <c r="EW23" s="280" t="str">
        <f aca="false">$C23</f>
        <v>Brazil</v>
      </c>
      <c r="EX23" s="281" t="n">
        <f aca="false">$D23</f>
        <v>83</v>
      </c>
      <c r="EY23" s="280" t="str">
        <f aca="false">$E23</f>
        <v>Haiti</v>
      </c>
      <c r="EZ23" s="284"/>
      <c r="FA23" s="284"/>
      <c r="FB23" s="288"/>
      <c r="FC23" s="281" t="str">
        <f aca="false">IF(($F23&lt;&gt;"")*($G23&lt;&gt;"")*(EZ23&lt;&gt;"")*(FA23&lt;&gt;""),($F23&gt;$G23)*(EZ23&gt;FA23)+($F23=$G23)*(EZ23=FA23)+($F23&lt;$G23)*(EZ23&lt;FA23),"")</f>
        <v/>
      </c>
      <c r="FD23" s="281" t="str">
        <f aca="false">IF((FC23&lt;&gt;""),IF(OR($F23&lt;&gt;$G23,PrSettings!$M$4="●"),(($F23-$G23)=(EZ23-FA23))*1,0),"")</f>
        <v/>
      </c>
      <c r="FE23" s="281" t="str">
        <f aca="false">IF((FC23&lt;&gt;""),($F23=EZ23)*($G23=FA23),"")</f>
        <v/>
      </c>
      <c r="FF23" s="281" t="str">
        <f aca="false">IF(FC23&lt;&gt;"",IF(ABS($F23-$G23)&gt;=PrSettings!$M$7,(ABS($F23-$G23-EZ23+FA23)&lt;=1)*1,IF(AND(FC23,$F23=$G23,$F23&gt;=PrSettings!$M$6),(ABS(EZ23-$F23)&lt;=1)*1,IF(AND(FC23,$F23+$G23&gt;=PrSettings!$M$8),(ABS(EZ23-$F23)+ABS(FA23-$G23)&lt;=1)*1,""))),"")</f>
        <v/>
      </c>
      <c r="FG23" s="289"/>
      <c r="FI23" s="279" t="n">
        <f aca="false">$B23</f>
        <v>6</v>
      </c>
      <c r="FJ23" s="280" t="str">
        <f aca="false">$C23</f>
        <v>Brazil</v>
      </c>
      <c r="FK23" s="281" t="n">
        <f aca="false">$D23</f>
        <v>83</v>
      </c>
      <c r="FL23" s="280" t="str">
        <f aca="false">$E23</f>
        <v>Haiti</v>
      </c>
      <c r="FM23" s="284"/>
      <c r="FN23" s="284"/>
      <c r="FO23" s="288"/>
      <c r="FP23" s="281" t="str">
        <f aca="false">IF(($F23&lt;&gt;"")*($G23&lt;&gt;"")*(FM23&lt;&gt;"")*(FN23&lt;&gt;""),($F23&gt;$G23)*(FM23&gt;FN23)+($F23=$G23)*(FM23=FN23)+($F23&lt;$G23)*(FM23&lt;FN23),"")</f>
        <v/>
      </c>
      <c r="FQ23" s="281" t="str">
        <f aca="false">IF((FP23&lt;&gt;""),IF(OR($F23&lt;&gt;$G23,PrSettings!$M$4="●"),(($F23-$G23)=(FM23-FN23))*1,0),"")</f>
        <v/>
      </c>
      <c r="FR23" s="281" t="str">
        <f aca="false">IF((FP23&lt;&gt;""),($F23=FM23)*($G23=FN23),"")</f>
        <v/>
      </c>
      <c r="FS23" s="281" t="str">
        <f aca="false">IF(FP23&lt;&gt;"",IF(ABS($F23-$G23)&gt;=PrSettings!$M$7,(ABS($F23-$G23-FM23+FN23)&lt;=1)*1,IF(AND(FP23,$F23=$G23,$F23&gt;=PrSettings!$M$6),(ABS(FM23-$F23)&lt;=1)*1,IF(AND(FP23,$F23+$G23&gt;=PrSettings!$M$8),(ABS(FM23-$F23)+ABS(FN23-$G23)&lt;=1)*1,""))),"")</f>
        <v/>
      </c>
      <c r="FT23" s="289"/>
      <c r="FV23" s="279" t="n">
        <f aca="false">$B23</f>
        <v>6</v>
      </c>
      <c r="FW23" s="280" t="str">
        <f aca="false">$C23</f>
        <v>Brazil</v>
      </c>
      <c r="FX23" s="281" t="n">
        <f aca="false">$D23</f>
        <v>83</v>
      </c>
      <c r="FY23" s="280" t="str">
        <f aca="false">$E23</f>
        <v>Haiti</v>
      </c>
      <c r="FZ23" s="284"/>
      <c r="GA23" s="284"/>
      <c r="GB23" s="288"/>
      <c r="GC23" s="281" t="str">
        <f aca="false">IF(($F23&lt;&gt;"")*($G23&lt;&gt;"")*(FZ23&lt;&gt;"")*(GA23&lt;&gt;""),($F23&gt;$G23)*(FZ23&gt;GA23)+($F23=$G23)*(FZ23=GA23)+($F23&lt;$G23)*(FZ23&lt;GA23),"")</f>
        <v/>
      </c>
      <c r="GD23" s="281" t="str">
        <f aca="false">IF((GC23&lt;&gt;""),IF(OR($F23&lt;&gt;$G23,PrSettings!$M$4="●"),(($F23-$G23)=(FZ23-GA23))*1,0),"")</f>
        <v/>
      </c>
      <c r="GE23" s="281" t="str">
        <f aca="false">IF((GC23&lt;&gt;""),($F23=FZ23)*($G23=GA23),"")</f>
        <v/>
      </c>
      <c r="GF23" s="281" t="str">
        <f aca="false">IF(GC23&lt;&gt;"",IF(ABS($F23-$G23)&gt;=PrSettings!$M$7,(ABS($F23-$G23-FZ23+GA23)&lt;=1)*1,IF(AND(GC23,$F23=$G23,$F23&gt;=PrSettings!$M$6),(ABS(FZ23-$F23)&lt;=1)*1,IF(AND(GC23,$F23+$G23&gt;=PrSettings!$M$8),(ABS(FZ23-$F23)+ABS(GA23-$G23)&lt;=1)*1,""))),"")</f>
        <v/>
      </c>
      <c r="GG23" s="289"/>
      <c r="GI23" s="279" t="n">
        <f aca="false">$B23</f>
        <v>6</v>
      </c>
      <c r="GJ23" s="280" t="str">
        <f aca="false">$C23</f>
        <v>Brazil</v>
      </c>
      <c r="GK23" s="281" t="n">
        <f aca="false">$D23</f>
        <v>83</v>
      </c>
      <c r="GL23" s="280" t="str">
        <f aca="false">$E23</f>
        <v>Haiti</v>
      </c>
      <c r="GM23" s="284"/>
      <c r="GN23" s="284"/>
      <c r="GO23" s="288"/>
      <c r="GP23" s="281" t="str">
        <f aca="false">IF(($F23&lt;&gt;"")*($G23&lt;&gt;"")*(GM23&lt;&gt;"")*(GN23&lt;&gt;""),($F23&gt;$G23)*(GM23&gt;GN23)+($F23=$G23)*(GM23=GN23)+($F23&lt;$G23)*(GM23&lt;GN23),"")</f>
        <v/>
      </c>
      <c r="GQ23" s="281" t="str">
        <f aca="false">IF((GP23&lt;&gt;""),IF(OR($F23&lt;&gt;$G23,PrSettings!$M$4="●"),(($F23-$G23)=(GM23-GN23))*1,0),"")</f>
        <v/>
      </c>
      <c r="GR23" s="281" t="str">
        <f aca="false">IF((GP23&lt;&gt;""),($F23=GM23)*($G23=GN23),"")</f>
        <v/>
      </c>
      <c r="GS23" s="281" t="str">
        <f aca="false">IF(GP23&lt;&gt;"",IF(ABS($F23-$G23)&gt;=PrSettings!$M$7,(ABS($F23-$G23-GM23+GN23)&lt;=1)*1,IF(AND(GP23,$F23=$G23,$F23&gt;=PrSettings!$M$6),(ABS(GM23-$F23)&lt;=1)*1,IF(AND(GP23,$F23+$G23&gt;=PrSettings!$M$8),(ABS(GM23-$F23)+ABS(GN23-$G23)&lt;=1)*1,""))),"")</f>
        <v/>
      </c>
      <c r="GT23" s="289"/>
      <c r="GV23" s="279" t="n">
        <f aca="false">$B23</f>
        <v>6</v>
      </c>
      <c r="GW23" s="280" t="str">
        <f aca="false">$C23</f>
        <v>Brazil</v>
      </c>
      <c r="GX23" s="281" t="n">
        <f aca="false">$D23</f>
        <v>83</v>
      </c>
      <c r="GY23" s="280" t="str">
        <f aca="false">$E23</f>
        <v>Haiti</v>
      </c>
      <c r="GZ23" s="284"/>
      <c r="HA23" s="284"/>
      <c r="HB23" s="288"/>
      <c r="HC23" s="281" t="str">
        <f aca="false">IF(($F23&lt;&gt;"")*($G23&lt;&gt;"")*(GZ23&lt;&gt;"")*(HA23&lt;&gt;""),($F23&gt;$G23)*(GZ23&gt;HA23)+($F23=$G23)*(GZ23=HA23)+($F23&lt;$G23)*(GZ23&lt;HA23),"")</f>
        <v/>
      </c>
      <c r="HD23" s="281" t="str">
        <f aca="false">IF((HC23&lt;&gt;""),IF(OR($F23&lt;&gt;$G23,PrSettings!$M$4="●"),(($F23-$G23)=(GZ23-HA23))*1,0),"")</f>
        <v/>
      </c>
      <c r="HE23" s="281" t="str">
        <f aca="false">IF((HC23&lt;&gt;""),($F23=GZ23)*($G23=HA23),"")</f>
        <v/>
      </c>
      <c r="HF23" s="281" t="str">
        <f aca="false">IF(HC23&lt;&gt;"",IF(ABS($F23-$G23)&gt;=PrSettings!$M$7,(ABS($F23-$G23-GZ23+HA23)&lt;=1)*1,IF(AND(HC23,$F23=$G23,$F23&gt;=PrSettings!$M$6),(ABS(GZ23-$F23)&lt;=1)*1,IF(AND(HC23,$F23+$G23&gt;=PrSettings!$M$8),(ABS(GZ23-$F23)+ABS(HA23-$G23)&lt;=1)*1,""))),"")</f>
        <v/>
      </c>
      <c r="HG23" s="289"/>
      <c r="HI23" s="279" t="n">
        <f aca="false">$B23</f>
        <v>6</v>
      </c>
      <c r="HJ23" s="280" t="str">
        <f aca="false">$C23</f>
        <v>Brazil</v>
      </c>
      <c r="HK23" s="281" t="n">
        <f aca="false">$D23</f>
        <v>83</v>
      </c>
      <c r="HL23" s="280" t="str">
        <f aca="false">$E23</f>
        <v>Haiti</v>
      </c>
      <c r="HM23" s="284"/>
      <c r="HN23" s="284"/>
      <c r="HO23" s="288"/>
      <c r="HP23" s="281" t="str">
        <f aca="false">IF(($F23&lt;&gt;"")*($G23&lt;&gt;"")*(HM23&lt;&gt;"")*(HN23&lt;&gt;""),($F23&gt;$G23)*(HM23&gt;HN23)+($F23=$G23)*(HM23=HN23)+($F23&lt;$G23)*(HM23&lt;HN23),"")</f>
        <v/>
      </c>
      <c r="HQ23" s="281" t="str">
        <f aca="false">IF((HP23&lt;&gt;""),IF(OR($F23&lt;&gt;$G23,PrSettings!$M$4="●"),(($F23-$G23)=(HM23-HN23))*1,0),"")</f>
        <v/>
      </c>
      <c r="HR23" s="281" t="str">
        <f aca="false">IF((HP23&lt;&gt;""),($F23=HM23)*($G23=HN23),"")</f>
        <v/>
      </c>
      <c r="HS23" s="281" t="str">
        <f aca="false">IF(HP23&lt;&gt;"",IF(ABS($F23-$G23)&gt;=PrSettings!$M$7,(ABS($F23-$G23-HM23+HN23)&lt;=1)*1,IF(AND(HP23,$F23=$G23,$F23&gt;=PrSettings!$M$6),(ABS(HM23-$F23)&lt;=1)*1,IF(AND(HP23,$F23+$G23&gt;=PrSettings!$M$8),(ABS(HM23-$F23)+ABS(HN23-$G23)&lt;=1)*1,""))),"")</f>
        <v/>
      </c>
      <c r="HT23" s="289"/>
      <c r="HV23" s="279" t="n">
        <f aca="false">$B23</f>
        <v>6</v>
      </c>
      <c r="HW23" s="280" t="str">
        <f aca="false">$C23</f>
        <v>Brazil</v>
      </c>
      <c r="HX23" s="281" t="n">
        <f aca="false">$D23</f>
        <v>83</v>
      </c>
      <c r="HY23" s="280" t="str">
        <f aca="false">$E23</f>
        <v>Haiti</v>
      </c>
      <c r="HZ23" s="284"/>
      <c r="IA23" s="284"/>
      <c r="IB23" s="288"/>
      <c r="IC23" s="281" t="str">
        <f aca="false">IF(($F23&lt;&gt;"")*($G23&lt;&gt;"")*(HZ23&lt;&gt;"")*(IA23&lt;&gt;""),($F23&gt;$G23)*(HZ23&gt;IA23)+($F23=$G23)*(HZ23=IA23)+($F23&lt;$G23)*(HZ23&lt;IA23),"")</f>
        <v/>
      </c>
      <c r="ID23" s="281" t="str">
        <f aca="false">IF((IC23&lt;&gt;""),IF(OR($F23&lt;&gt;$G23,PrSettings!$M$4="●"),(($F23-$G23)=(HZ23-IA23))*1,0),"")</f>
        <v/>
      </c>
      <c r="IE23" s="281" t="str">
        <f aca="false">IF((IC23&lt;&gt;""),($F23=HZ23)*($G23=IA23),"")</f>
        <v/>
      </c>
      <c r="IF23" s="281" t="str">
        <f aca="false">IF(IC23&lt;&gt;"",IF(ABS($F23-$G23)&gt;=PrSettings!$M$7,(ABS($F23-$G23-HZ23+IA23)&lt;=1)*1,IF(AND(IC23,$F23=$G23,$F23&gt;=PrSettings!$M$6),(ABS(HZ23-$F23)&lt;=1)*1,IF(AND(IC23,$F23+$G23&gt;=PrSettings!$M$8),(ABS(HZ23-$F23)+ABS(IA23-$G23)&lt;=1)*1,""))),"")</f>
        <v/>
      </c>
      <c r="IG23" s="289"/>
      <c r="II23" s="279" t="n">
        <f aca="false">$B23</f>
        <v>6</v>
      </c>
      <c r="IJ23" s="280" t="str">
        <f aca="false">$C23</f>
        <v>Brazil</v>
      </c>
      <c r="IK23" s="281" t="n">
        <f aca="false">$D23</f>
        <v>83</v>
      </c>
      <c r="IL23" s="280" t="str">
        <f aca="false">$E23</f>
        <v>Haiti</v>
      </c>
      <c r="IM23" s="284"/>
      <c r="IN23" s="284"/>
      <c r="IO23" s="288"/>
      <c r="IP23" s="281" t="str">
        <f aca="false">IF(($F23&lt;&gt;"")*($G23&lt;&gt;"")*(IM23&lt;&gt;"")*(IN23&lt;&gt;""),($F23&gt;$G23)*(IM23&gt;IN23)+($F23=$G23)*(IM23=IN23)+($F23&lt;$G23)*(IM23&lt;IN23),"")</f>
        <v/>
      </c>
      <c r="IQ23" s="281" t="str">
        <f aca="false">IF((IP23&lt;&gt;""),IF(OR($F23&lt;&gt;$G23,PrSettings!$M$4="●"),(($F23-$G23)=(IM23-IN23))*1,0),"")</f>
        <v/>
      </c>
      <c r="IR23" s="281" t="str">
        <f aca="false">IF((IP23&lt;&gt;""),($F23=IM23)*($G23=IN23),"")</f>
        <v/>
      </c>
      <c r="IS23" s="281" t="str">
        <f aca="false">IF(IP23&lt;&gt;"",IF(ABS($F23-$G23)&gt;=PrSettings!$M$7,(ABS($F23-$G23-IM23+IN23)&lt;=1)*1,IF(AND(IP23,$F23=$G23,$F23&gt;=PrSettings!$M$6),(ABS(IM23-$F23)&lt;=1)*1,IF(AND(IP23,$F23+$G23&gt;=PrSettings!$M$8),(ABS(IM23-$F23)+ABS(IN23-$G23)&lt;=1)*1,""))),"")</f>
        <v/>
      </c>
      <c r="IT23" s="289"/>
      <c r="IV23" s="279" t="n">
        <f aca="false">$B23</f>
        <v>6</v>
      </c>
      <c r="IW23" s="280" t="str">
        <f aca="false">$C23</f>
        <v>Brazil</v>
      </c>
      <c r="IX23" s="281" t="n">
        <f aca="false">$D23</f>
        <v>83</v>
      </c>
      <c r="IY23" s="280" t="str">
        <f aca="false">$E23</f>
        <v>Haiti</v>
      </c>
      <c r="IZ23" s="284"/>
      <c r="JA23" s="284"/>
      <c r="JB23" s="288"/>
      <c r="JC23" s="281" t="str">
        <f aca="false">IF(($F23&lt;&gt;"")*($G23&lt;&gt;"")*(IZ23&lt;&gt;"")*(JA23&lt;&gt;""),($F23&gt;$G23)*(IZ23&gt;JA23)+($F23=$G23)*(IZ23=JA23)+($F23&lt;$G23)*(IZ23&lt;JA23),"")</f>
        <v/>
      </c>
      <c r="JD23" s="281" t="str">
        <f aca="false">IF((JC23&lt;&gt;""),IF(OR($F23&lt;&gt;$G23,PrSettings!$M$4="●"),(($F23-$G23)=(IZ23-JA23))*1,0),"")</f>
        <v/>
      </c>
      <c r="JE23" s="281" t="str">
        <f aca="false">IF((JC23&lt;&gt;""),($F23=IZ23)*($G23=JA23),"")</f>
        <v/>
      </c>
      <c r="JF23" s="281" t="str">
        <f aca="false">IF(JC23&lt;&gt;"",IF(ABS($F23-$G23)&gt;=PrSettings!$M$7,(ABS($F23-$G23-IZ23+JA23)&lt;=1)*1,IF(AND(JC23,$F23=$G23,$F23&gt;=PrSettings!$M$6),(ABS(IZ23-$F23)&lt;=1)*1,IF(AND(JC23,$F23+$G23&gt;=PrSettings!$M$8),(ABS(IZ23-$F23)+ABS(JA23-$G23)&lt;=1)*1,""))),"")</f>
        <v/>
      </c>
      <c r="JG23" s="289"/>
      <c r="JI23" s="279" t="n">
        <f aca="false">$B23</f>
        <v>6</v>
      </c>
      <c r="JJ23" s="280" t="str">
        <f aca="false">$C23</f>
        <v>Brazil</v>
      </c>
      <c r="JK23" s="281" t="n">
        <f aca="false">$D23</f>
        <v>83</v>
      </c>
      <c r="JL23" s="280" t="str">
        <f aca="false">$E23</f>
        <v>Haiti</v>
      </c>
      <c r="JM23" s="284"/>
      <c r="JN23" s="284"/>
      <c r="JO23" s="288"/>
      <c r="JP23" s="281" t="str">
        <f aca="false">IF(($F23&lt;&gt;"")*($G23&lt;&gt;"")*(JM23&lt;&gt;"")*(JN23&lt;&gt;""),($F23&gt;$G23)*(JM23&gt;JN23)+($F23=$G23)*(JM23=JN23)+($F23&lt;$G23)*(JM23&lt;JN23),"")</f>
        <v/>
      </c>
      <c r="JQ23" s="281" t="str">
        <f aca="false">IF((JP23&lt;&gt;""),IF(OR($F23&lt;&gt;$G23,PrSettings!$M$4="●"),(($F23-$G23)=(JM23-JN23))*1,0),"")</f>
        <v/>
      </c>
      <c r="JR23" s="281" t="str">
        <f aca="false">IF((JP23&lt;&gt;""),($F23=JM23)*($G23=JN23),"")</f>
        <v/>
      </c>
      <c r="JS23" s="281" t="str">
        <f aca="false">IF(JP23&lt;&gt;"",IF(ABS($F23-$G23)&gt;=PrSettings!$M$7,(ABS($F23-$G23-JM23+JN23)&lt;=1)*1,IF(AND(JP23,$F23=$G23,$F23&gt;=PrSettings!$M$6),(ABS(JM23-$F23)&lt;=1)*1,IF(AND(JP23,$F23+$G23&gt;=PrSettings!$M$8),(ABS(JM23-$F23)+ABS(JN23-$G23)&lt;=1)*1,""))),"")</f>
        <v/>
      </c>
      <c r="JT23" s="289"/>
      <c r="JV23" s="279" t="n">
        <f aca="false">$B23</f>
        <v>6</v>
      </c>
      <c r="JW23" s="280" t="str">
        <f aca="false">$C23</f>
        <v>Brazil</v>
      </c>
      <c r="JX23" s="281" t="n">
        <f aca="false">$D23</f>
        <v>83</v>
      </c>
      <c r="JY23" s="280" t="str">
        <f aca="false">$E23</f>
        <v>Haiti</v>
      </c>
      <c r="JZ23" s="284"/>
      <c r="KA23" s="284"/>
      <c r="KB23" s="288"/>
      <c r="KC23" s="281" t="str">
        <f aca="false">IF(($F23&lt;&gt;"")*($G23&lt;&gt;"")*(JZ23&lt;&gt;"")*(KA23&lt;&gt;""),($F23&gt;$G23)*(JZ23&gt;KA23)+($F23=$G23)*(JZ23=KA23)+($F23&lt;$G23)*(JZ23&lt;KA23),"")</f>
        <v/>
      </c>
      <c r="KD23" s="281" t="str">
        <f aca="false">IF((KC23&lt;&gt;""),IF(OR($F23&lt;&gt;$G23,PrSettings!$M$4="●"),(($F23-$G23)=(JZ23-KA23))*1,0),"")</f>
        <v/>
      </c>
      <c r="KE23" s="281" t="str">
        <f aca="false">IF((KC23&lt;&gt;""),($F23=JZ23)*($G23=KA23),"")</f>
        <v/>
      </c>
      <c r="KF23" s="281" t="str">
        <f aca="false">IF(KC23&lt;&gt;"",IF(ABS($F23-$G23)&gt;=PrSettings!$M$7,(ABS($F23-$G23-JZ23+KA23)&lt;=1)*1,IF(AND(KC23,$F23=$G23,$F23&gt;=PrSettings!$M$6),(ABS(JZ23-$F23)&lt;=1)*1,IF(AND(KC23,$F23+$G23&gt;=PrSettings!$M$8),(ABS(JZ23-$F23)+ABS(KA23-$G23)&lt;=1)*1,""))),"")</f>
        <v/>
      </c>
      <c r="KG23" s="289"/>
      <c r="KI23" s="279" t="n">
        <f aca="false">$B23</f>
        <v>6</v>
      </c>
      <c r="KJ23" s="280" t="str">
        <f aca="false">$C23</f>
        <v>Brazil</v>
      </c>
      <c r="KK23" s="281" t="n">
        <f aca="false">$D23</f>
        <v>83</v>
      </c>
      <c r="KL23" s="280" t="str">
        <f aca="false">$E23</f>
        <v>Haiti</v>
      </c>
      <c r="KM23" s="284"/>
      <c r="KN23" s="284"/>
      <c r="KO23" s="288"/>
      <c r="KP23" s="281" t="str">
        <f aca="false">IF(($F23&lt;&gt;"")*($G23&lt;&gt;"")*(KM23&lt;&gt;"")*(KN23&lt;&gt;""),($F23&gt;$G23)*(KM23&gt;KN23)+($F23=$G23)*(KM23=KN23)+($F23&lt;$G23)*(KM23&lt;KN23),"")</f>
        <v/>
      </c>
      <c r="KQ23" s="281" t="str">
        <f aca="false">IF((KP23&lt;&gt;""),IF(OR($F23&lt;&gt;$G23,PrSettings!$M$4="●"),(($F23-$G23)=(KM23-KN23))*1,0),"")</f>
        <v/>
      </c>
      <c r="KR23" s="281" t="str">
        <f aca="false">IF((KP23&lt;&gt;""),($F23=KM23)*($G23=KN23),"")</f>
        <v/>
      </c>
      <c r="KS23" s="281" t="str">
        <f aca="false">IF(KP23&lt;&gt;"",IF(ABS($F23-$G23)&gt;=PrSettings!$M$7,(ABS($F23-$G23-KM23+KN23)&lt;=1)*1,IF(AND(KP23,$F23=$G23,$F23&gt;=PrSettings!$M$6),(ABS(KM23-$F23)&lt;=1)*1,IF(AND(KP23,$F23+$G23&gt;=PrSettings!$M$8),(ABS(KM23-$F23)+ABS(KN23-$G23)&lt;=1)*1,""))),"")</f>
        <v/>
      </c>
      <c r="KT23" s="289"/>
      <c r="KV23" s="279" t="n">
        <f aca="false">$B23</f>
        <v>6</v>
      </c>
      <c r="KW23" s="280" t="str">
        <f aca="false">$C23</f>
        <v>Brazil</v>
      </c>
      <c r="KX23" s="281" t="n">
        <f aca="false">$D23</f>
        <v>83</v>
      </c>
      <c r="KY23" s="280" t="str">
        <f aca="false">$E23</f>
        <v>Haiti</v>
      </c>
      <c r="KZ23" s="284"/>
      <c r="LA23" s="284"/>
      <c r="LB23" s="288"/>
      <c r="LC23" s="281" t="str">
        <f aca="false">IF(($F23&lt;&gt;"")*($G23&lt;&gt;"")*(KZ23&lt;&gt;"")*(LA23&lt;&gt;""),($F23&gt;$G23)*(KZ23&gt;LA23)+($F23=$G23)*(KZ23=LA23)+($F23&lt;$G23)*(KZ23&lt;LA23),"")</f>
        <v/>
      </c>
      <c r="LD23" s="281" t="str">
        <f aca="false">IF((LC23&lt;&gt;""),IF(OR($F23&lt;&gt;$G23,PrSettings!$M$4="●"),(($F23-$G23)=(KZ23-LA23))*1,0),"")</f>
        <v/>
      </c>
      <c r="LE23" s="281" t="str">
        <f aca="false">IF((LC23&lt;&gt;""),($F23=KZ23)*($G23=LA23),"")</f>
        <v/>
      </c>
      <c r="LF23" s="281" t="str">
        <f aca="false">IF(LC23&lt;&gt;"",IF(ABS($F23-$G23)&gt;=PrSettings!$M$7,(ABS($F23-$G23-KZ23+LA23)&lt;=1)*1,IF(AND(LC23,$F23=$G23,$F23&gt;=PrSettings!$M$6),(ABS(KZ23-$F23)&lt;=1)*1,IF(AND(LC23,$F23+$G23&gt;=PrSettings!$M$8),(ABS(KZ23-$F23)+ABS(LA23-$G23)&lt;=1)*1,""))),"")</f>
        <v/>
      </c>
      <c r="LG23" s="289"/>
      <c r="LI23" s="279" t="n">
        <f aca="false">$B23</f>
        <v>6</v>
      </c>
      <c r="LJ23" s="280" t="str">
        <f aca="false">$C23</f>
        <v>Brazil</v>
      </c>
      <c r="LK23" s="281" t="n">
        <f aca="false">$D23</f>
        <v>83</v>
      </c>
      <c r="LL23" s="280" t="str">
        <f aca="false">$E23</f>
        <v>Haiti</v>
      </c>
      <c r="LM23" s="284"/>
      <c r="LN23" s="284"/>
      <c r="LO23" s="288"/>
      <c r="LP23" s="281" t="str">
        <f aca="false">IF(($F23&lt;&gt;"")*($G23&lt;&gt;"")*(LM23&lt;&gt;"")*(LN23&lt;&gt;""),($F23&gt;$G23)*(LM23&gt;LN23)+($F23=$G23)*(LM23=LN23)+($F23&lt;$G23)*(LM23&lt;LN23),"")</f>
        <v/>
      </c>
      <c r="LQ23" s="281" t="str">
        <f aca="false">IF((LP23&lt;&gt;""),IF(OR($F23&lt;&gt;$G23,PrSettings!$M$4="●"),(($F23-$G23)=(LM23-LN23))*1,0),"")</f>
        <v/>
      </c>
      <c r="LR23" s="281" t="str">
        <f aca="false">IF((LP23&lt;&gt;""),($F23=LM23)*($G23=LN23),"")</f>
        <v/>
      </c>
      <c r="LS23" s="281" t="str">
        <f aca="false">IF(LP23&lt;&gt;"",IF(ABS($F23-$G23)&gt;=PrSettings!$M$7,(ABS($F23-$G23-LM23+LN23)&lt;=1)*1,IF(AND(LP23,$F23=$G23,$F23&gt;=PrSettings!$M$6),(ABS(LM23-$F23)&lt;=1)*1,IF(AND(LP23,$F23+$G23&gt;=PrSettings!$M$8),(ABS(LM23-$F23)+ABS(LN23-$G23)&lt;=1)*1,""))),"")</f>
        <v/>
      </c>
      <c r="LT23" s="289"/>
      <c r="LV23" s="279" t="n">
        <f aca="false">$B23</f>
        <v>6</v>
      </c>
      <c r="LW23" s="280" t="str">
        <f aca="false">$C23</f>
        <v>Brazil</v>
      </c>
      <c r="LX23" s="281" t="n">
        <f aca="false">$D23</f>
        <v>83</v>
      </c>
      <c r="LY23" s="280" t="str">
        <f aca="false">$E23</f>
        <v>Haiti</v>
      </c>
      <c r="LZ23" s="284"/>
      <c r="MA23" s="284"/>
      <c r="MB23" s="288"/>
      <c r="MC23" s="281" t="str">
        <f aca="false">IF(($F23&lt;&gt;"")*($G23&lt;&gt;"")*(LZ23&lt;&gt;"")*(MA23&lt;&gt;""),($F23&gt;$G23)*(LZ23&gt;MA23)+($F23=$G23)*(LZ23=MA23)+($F23&lt;$G23)*(LZ23&lt;MA23),"")</f>
        <v/>
      </c>
      <c r="MD23" s="281" t="str">
        <f aca="false">IF((MC23&lt;&gt;""),IF(OR($F23&lt;&gt;$G23,PrSettings!$M$4="●"),(($F23-$G23)=(LZ23-MA23))*1,0),"")</f>
        <v/>
      </c>
      <c r="ME23" s="281" t="str">
        <f aca="false">IF((MC23&lt;&gt;""),($F23=LZ23)*($G23=MA23),"")</f>
        <v/>
      </c>
      <c r="MF23" s="281" t="str">
        <f aca="false">IF(MC23&lt;&gt;"",IF(ABS($F23-$G23)&gt;=PrSettings!$M$7,(ABS($F23-$G23-LZ23+MA23)&lt;=1)*1,IF(AND(MC23,$F23=$G23,$F23&gt;=PrSettings!$M$6),(ABS(LZ23-$F23)&lt;=1)*1,IF(AND(MC23,$F23+$G23&gt;=PrSettings!$M$8),(ABS(LZ23-$F23)+ABS(MA23-$G23)&lt;=1)*1,""))),"")</f>
        <v/>
      </c>
      <c r="MG23" s="289"/>
    </row>
    <row r="24" customFormat="false" ht="15.75" hidden="false" customHeight="false" outlineLevel="0" collapsed="false">
      <c r="B24" s="279" t="n">
        <f aca="false">INDEX(Groups!$C$7:$C$65,MATCH(C24,Groups!$D$7:$D$65,0))</f>
        <v>43</v>
      </c>
      <c r="C24" s="280" t="str">
        <f aca="false">CalcC!$P$26</f>
        <v>Scotland</v>
      </c>
      <c r="D24" s="281" t="n">
        <f aca="false">INDEX(Groups!$C$7:$C$65,MATCH(E24,Groups!$D$7:$D$65,0))</f>
        <v>6</v>
      </c>
      <c r="E24" s="280" t="str">
        <f aca="false">CalcC!$Q$26</f>
        <v>Brazil</v>
      </c>
      <c r="F24" s="282" t="n">
        <f aca="false">CalcC!$R$26</f>
        <v>1</v>
      </c>
      <c r="G24" s="283" t="n">
        <f aca="false">CalcC!$S$26</f>
        <v>2</v>
      </c>
      <c r="I24" s="279" t="n">
        <f aca="false">$B24</f>
        <v>43</v>
      </c>
      <c r="J24" s="280" t="str">
        <f aca="false">$C24</f>
        <v>Scotland</v>
      </c>
      <c r="K24" s="281" t="n">
        <f aca="false">$D24</f>
        <v>6</v>
      </c>
      <c r="L24" s="280" t="str">
        <f aca="false">$E24</f>
        <v>Brazil</v>
      </c>
      <c r="M24" s="284"/>
      <c r="N24" s="284"/>
      <c r="O24" s="288"/>
      <c r="P24" s="281" t="str">
        <f aca="false">IF(($F24&lt;&gt;"")*($G24&lt;&gt;"")*(M24&lt;&gt;"")*(N24&lt;&gt;""),($F24&gt;$G24)*(M24&gt;N24)+($F24=$G24)*(M24=N24)+($F24&lt;$G24)*(M24&lt;N24),"")</f>
        <v/>
      </c>
      <c r="Q24" s="281" t="str">
        <f aca="false">IF((P24&lt;&gt;""),IF(OR($F24&lt;&gt;$G24,PrSettings!$M$4="●"),(($F24-$G24)=(M24-N24))*1,0),"")</f>
        <v/>
      </c>
      <c r="R24" s="281" t="str">
        <f aca="false">IF((P24&lt;&gt;""),($F24=M24)*($G24=N24),"")</f>
        <v/>
      </c>
      <c r="S24" s="281" t="str">
        <f aca="false">IF(P24&lt;&gt;"",IF(ABS($F24-$G24)&gt;=PrSettings!$M$7,(ABS($F24-$G24-M24+N24)&lt;=1)*1,IF(AND(P24,$F24=$G24,$F24&gt;=PrSettings!$M$6),(ABS(M24-$F24)&lt;=1)*1,IF(AND(P24,$F24+$G24&gt;=PrSettings!$M$8),(ABS(M24-$F24)+ABS(N24-$G24)&lt;=1)*1,""))),"")</f>
        <v/>
      </c>
      <c r="T24" s="289"/>
      <c r="V24" s="279" t="n">
        <f aca="false">$B24</f>
        <v>43</v>
      </c>
      <c r="W24" s="280" t="str">
        <f aca="false">$C24</f>
        <v>Scotland</v>
      </c>
      <c r="X24" s="281" t="n">
        <f aca="false">$D24</f>
        <v>6</v>
      </c>
      <c r="Y24" s="280" t="str">
        <f aca="false">$E24</f>
        <v>Brazil</v>
      </c>
      <c r="Z24" s="284"/>
      <c r="AA24" s="284"/>
      <c r="AB24" s="288"/>
      <c r="AC24" s="281" t="str">
        <f aca="false">IF(($F24&lt;&gt;"")*($G24&lt;&gt;"")*(Z24&lt;&gt;"")*(AA24&lt;&gt;""),($F24&gt;$G24)*(Z24&gt;AA24)+($F24=$G24)*(Z24=AA24)+($F24&lt;$G24)*(Z24&lt;AA24),"")</f>
        <v/>
      </c>
      <c r="AD24" s="281" t="str">
        <f aca="false">IF((AC24&lt;&gt;""),IF(OR($F24&lt;&gt;$G24,PrSettings!$M$4="●"),(($F24-$G24)=(Z24-AA24))*1,0),"")</f>
        <v/>
      </c>
      <c r="AE24" s="281" t="str">
        <f aca="false">IF((AC24&lt;&gt;""),($F24=Z24)*($G24=AA24),"")</f>
        <v/>
      </c>
      <c r="AF24" s="281" t="str">
        <f aca="false">IF(AC24&lt;&gt;"",IF(ABS($F24-$G24)&gt;=PrSettings!$M$7,(ABS($F24-$G24-Z24+AA24)&lt;=1)*1,IF(AND(AC24,$F24=$G24,$F24&gt;=PrSettings!$M$6),(ABS(Z24-$F24)&lt;=1)*1,IF(AND(AC24,$F24+$G24&gt;=PrSettings!$M$8),(ABS(Z24-$F24)+ABS(AA24-$G24)&lt;=1)*1,""))),"")</f>
        <v/>
      </c>
      <c r="AG24" s="289"/>
      <c r="AI24" s="279" t="n">
        <f aca="false">$B24</f>
        <v>43</v>
      </c>
      <c r="AJ24" s="280" t="str">
        <f aca="false">$C24</f>
        <v>Scotland</v>
      </c>
      <c r="AK24" s="281" t="n">
        <f aca="false">$D24</f>
        <v>6</v>
      </c>
      <c r="AL24" s="280" t="str">
        <f aca="false">$E24</f>
        <v>Brazil</v>
      </c>
      <c r="AM24" s="284"/>
      <c r="AN24" s="284"/>
      <c r="AO24" s="288"/>
      <c r="AP24" s="281" t="str">
        <f aca="false">IF(($F24&lt;&gt;"")*($G24&lt;&gt;"")*(AM24&lt;&gt;"")*(AN24&lt;&gt;""),($F24&gt;$G24)*(AM24&gt;AN24)+($F24=$G24)*(AM24=AN24)+($F24&lt;$G24)*(AM24&lt;AN24),"")</f>
        <v/>
      </c>
      <c r="AQ24" s="281" t="str">
        <f aca="false">IF((AP24&lt;&gt;""),IF(OR($F24&lt;&gt;$G24,PrSettings!$M$4="●"),(($F24-$G24)=(AM24-AN24))*1,0),"")</f>
        <v/>
      </c>
      <c r="AR24" s="281" t="str">
        <f aca="false">IF((AP24&lt;&gt;""),($F24=AM24)*($G24=AN24),"")</f>
        <v/>
      </c>
      <c r="AS24" s="281" t="str">
        <f aca="false">IF(AP24&lt;&gt;"",IF(ABS($F24-$G24)&gt;=PrSettings!$M$7,(ABS($F24-$G24-AM24+AN24)&lt;=1)*1,IF(AND(AP24,$F24=$G24,$F24&gt;=PrSettings!$M$6),(ABS(AM24-$F24)&lt;=1)*1,IF(AND(AP24,$F24+$G24&gt;=PrSettings!$M$8),(ABS(AM24-$F24)+ABS(AN24-$G24)&lt;=1)*1,""))),"")</f>
        <v/>
      </c>
      <c r="AT24" s="289"/>
      <c r="AV24" s="279" t="n">
        <f aca="false">$B24</f>
        <v>43</v>
      </c>
      <c r="AW24" s="280" t="str">
        <f aca="false">$C24</f>
        <v>Scotland</v>
      </c>
      <c r="AX24" s="281" t="n">
        <f aca="false">$D24</f>
        <v>6</v>
      </c>
      <c r="AY24" s="280" t="str">
        <f aca="false">$E24</f>
        <v>Brazil</v>
      </c>
      <c r="AZ24" s="284"/>
      <c r="BA24" s="284"/>
      <c r="BB24" s="288"/>
      <c r="BC24" s="281" t="str">
        <f aca="false">IF(($F24&lt;&gt;"")*($G24&lt;&gt;"")*(AZ24&lt;&gt;"")*(BA24&lt;&gt;""),($F24&gt;$G24)*(AZ24&gt;BA24)+($F24=$G24)*(AZ24=BA24)+($F24&lt;$G24)*(AZ24&lt;BA24),"")</f>
        <v/>
      </c>
      <c r="BD24" s="281" t="str">
        <f aca="false">IF((BC24&lt;&gt;""),IF(OR($F24&lt;&gt;$G24,PrSettings!$M$4="●"),(($F24-$G24)=(AZ24-BA24))*1,0),"")</f>
        <v/>
      </c>
      <c r="BE24" s="281" t="str">
        <f aca="false">IF((BC24&lt;&gt;""),($F24=AZ24)*($G24=BA24),"")</f>
        <v/>
      </c>
      <c r="BF24" s="281" t="str">
        <f aca="false">IF(BC24&lt;&gt;"",IF(ABS($F24-$G24)&gt;=PrSettings!$M$7,(ABS($F24-$G24-AZ24+BA24)&lt;=1)*1,IF(AND(BC24,$F24=$G24,$F24&gt;=PrSettings!$M$6),(ABS(AZ24-$F24)&lt;=1)*1,IF(AND(BC24,$F24+$G24&gt;=PrSettings!$M$8),(ABS(AZ24-$F24)+ABS(BA24-$G24)&lt;=1)*1,""))),"")</f>
        <v/>
      </c>
      <c r="BG24" s="289"/>
      <c r="BI24" s="279" t="n">
        <f aca="false">$B24</f>
        <v>43</v>
      </c>
      <c r="BJ24" s="280" t="str">
        <f aca="false">$C24</f>
        <v>Scotland</v>
      </c>
      <c r="BK24" s="281" t="n">
        <f aca="false">$D24</f>
        <v>6</v>
      </c>
      <c r="BL24" s="280" t="str">
        <f aca="false">$E24</f>
        <v>Brazil</v>
      </c>
      <c r="BM24" s="284"/>
      <c r="BN24" s="284"/>
      <c r="BO24" s="288"/>
      <c r="BP24" s="281" t="str">
        <f aca="false">IF(($F24&lt;&gt;"")*($G24&lt;&gt;"")*(BM24&lt;&gt;"")*(BN24&lt;&gt;""),($F24&gt;$G24)*(BM24&gt;BN24)+($F24=$G24)*(BM24=BN24)+($F24&lt;$G24)*(BM24&lt;BN24),"")</f>
        <v/>
      </c>
      <c r="BQ24" s="281" t="str">
        <f aca="false">IF((BP24&lt;&gt;""),IF(OR($F24&lt;&gt;$G24,PrSettings!$M$4="●"),(($F24-$G24)=(BM24-BN24))*1,0),"")</f>
        <v/>
      </c>
      <c r="BR24" s="281" t="str">
        <f aca="false">IF((BP24&lt;&gt;""),($F24=BM24)*($G24=BN24),"")</f>
        <v/>
      </c>
      <c r="BS24" s="281" t="str">
        <f aca="false">IF(BP24&lt;&gt;"",IF(ABS($F24-$G24)&gt;=PrSettings!$M$7,(ABS($F24-$G24-BM24+BN24)&lt;=1)*1,IF(AND(BP24,$F24=$G24,$F24&gt;=PrSettings!$M$6),(ABS(BM24-$F24)&lt;=1)*1,IF(AND(BP24,$F24+$G24&gt;=PrSettings!$M$8),(ABS(BM24-$F24)+ABS(BN24-$G24)&lt;=1)*1,""))),"")</f>
        <v/>
      </c>
      <c r="BT24" s="289"/>
      <c r="BV24" s="279" t="n">
        <f aca="false">$B24</f>
        <v>43</v>
      </c>
      <c r="BW24" s="280" t="str">
        <f aca="false">$C24</f>
        <v>Scotland</v>
      </c>
      <c r="BX24" s="281" t="n">
        <f aca="false">$D24</f>
        <v>6</v>
      </c>
      <c r="BY24" s="280" t="str">
        <f aca="false">$E24</f>
        <v>Brazil</v>
      </c>
      <c r="BZ24" s="284"/>
      <c r="CA24" s="284"/>
      <c r="CB24" s="288"/>
      <c r="CC24" s="281" t="str">
        <f aca="false">IF(($F24&lt;&gt;"")*($G24&lt;&gt;"")*(BZ24&lt;&gt;"")*(CA24&lt;&gt;""),($F24&gt;$G24)*(BZ24&gt;CA24)+($F24=$G24)*(BZ24=CA24)+($F24&lt;$G24)*(BZ24&lt;CA24),"")</f>
        <v/>
      </c>
      <c r="CD24" s="281" t="str">
        <f aca="false">IF((CC24&lt;&gt;""),IF(OR($F24&lt;&gt;$G24,PrSettings!$M$4="●"),(($F24-$G24)=(BZ24-CA24))*1,0),"")</f>
        <v/>
      </c>
      <c r="CE24" s="281" t="str">
        <f aca="false">IF((CC24&lt;&gt;""),($F24=BZ24)*($G24=CA24),"")</f>
        <v/>
      </c>
      <c r="CF24" s="281" t="str">
        <f aca="false">IF(CC24&lt;&gt;"",IF(ABS($F24-$G24)&gt;=PrSettings!$M$7,(ABS($F24-$G24-BZ24+CA24)&lt;=1)*1,IF(AND(CC24,$F24=$G24,$F24&gt;=PrSettings!$M$6),(ABS(BZ24-$F24)&lt;=1)*1,IF(AND(CC24,$F24+$G24&gt;=PrSettings!$M$8),(ABS(BZ24-$F24)+ABS(CA24-$G24)&lt;=1)*1,""))),"")</f>
        <v/>
      </c>
      <c r="CG24" s="289"/>
      <c r="CI24" s="279" t="n">
        <f aca="false">$B24</f>
        <v>43</v>
      </c>
      <c r="CJ24" s="280" t="str">
        <f aca="false">$C24</f>
        <v>Scotland</v>
      </c>
      <c r="CK24" s="281" t="n">
        <f aca="false">$D24</f>
        <v>6</v>
      </c>
      <c r="CL24" s="280" t="str">
        <f aca="false">$E24</f>
        <v>Brazil</v>
      </c>
      <c r="CM24" s="284"/>
      <c r="CN24" s="284"/>
      <c r="CO24" s="288"/>
      <c r="CP24" s="281" t="str">
        <f aca="false">IF(($F24&lt;&gt;"")*($G24&lt;&gt;"")*(CM24&lt;&gt;"")*(CN24&lt;&gt;""),($F24&gt;$G24)*(CM24&gt;CN24)+($F24=$G24)*(CM24=CN24)+($F24&lt;$G24)*(CM24&lt;CN24),"")</f>
        <v/>
      </c>
      <c r="CQ24" s="281" t="str">
        <f aca="false">IF((CP24&lt;&gt;""),IF(OR($F24&lt;&gt;$G24,PrSettings!$M$4="●"),(($F24-$G24)=(CM24-CN24))*1,0),"")</f>
        <v/>
      </c>
      <c r="CR24" s="281" t="str">
        <f aca="false">IF((CP24&lt;&gt;""),($F24=CM24)*($G24=CN24),"")</f>
        <v/>
      </c>
      <c r="CS24" s="281" t="str">
        <f aca="false">IF(CP24&lt;&gt;"",IF(ABS($F24-$G24)&gt;=PrSettings!$M$7,(ABS($F24-$G24-CM24+CN24)&lt;=1)*1,IF(AND(CP24,$F24=$G24,$F24&gt;=PrSettings!$M$6),(ABS(CM24-$F24)&lt;=1)*1,IF(AND(CP24,$F24+$G24&gt;=PrSettings!$M$8),(ABS(CM24-$F24)+ABS(CN24-$G24)&lt;=1)*1,""))),"")</f>
        <v/>
      </c>
      <c r="CT24" s="289"/>
      <c r="CV24" s="279" t="n">
        <f aca="false">$B24</f>
        <v>43</v>
      </c>
      <c r="CW24" s="280" t="str">
        <f aca="false">$C24</f>
        <v>Scotland</v>
      </c>
      <c r="CX24" s="281" t="n">
        <f aca="false">$D24</f>
        <v>6</v>
      </c>
      <c r="CY24" s="280" t="str">
        <f aca="false">$E24</f>
        <v>Brazil</v>
      </c>
      <c r="CZ24" s="284"/>
      <c r="DA24" s="284"/>
      <c r="DB24" s="288"/>
      <c r="DC24" s="281" t="str">
        <f aca="false">IF(($F24&lt;&gt;"")*($G24&lt;&gt;"")*(CZ24&lt;&gt;"")*(DA24&lt;&gt;""),($F24&gt;$G24)*(CZ24&gt;DA24)+($F24=$G24)*(CZ24=DA24)+($F24&lt;$G24)*(CZ24&lt;DA24),"")</f>
        <v/>
      </c>
      <c r="DD24" s="281" t="str">
        <f aca="false">IF((DC24&lt;&gt;""),IF(OR($F24&lt;&gt;$G24,PrSettings!$M$4="●"),(($F24-$G24)=(CZ24-DA24))*1,0),"")</f>
        <v/>
      </c>
      <c r="DE24" s="281" t="str">
        <f aca="false">IF((DC24&lt;&gt;""),($F24=CZ24)*($G24=DA24),"")</f>
        <v/>
      </c>
      <c r="DF24" s="281" t="str">
        <f aca="false">IF(DC24&lt;&gt;"",IF(ABS($F24-$G24)&gt;=PrSettings!$M$7,(ABS($F24-$G24-CZ24+DA24)&lt;=1)*1,IF(AND(DC24,$F24=$G24,$F24&gt;=PrSettings!$M$6),(ABS(CZ24-$F24)&lt;=1)*1,IF(AND(DC24,$F24+$G24&gt;=PrSettings!$M$8),(ABS(CZ24-$F24)+ABS(DA24-$G24)&lt;=1)*1,""))),"")</f>
        <v/>
      </c>
      <c r="DG24" s="289"/>
      <c r="DI24" s="279" t="n">
        <f aca="false">$B24</f>
        <v>43</v>
      </c>
      <c r="DJ24" s="280" t="str">
        <f aca="false">$C24</f>
        <v>Scotland</v>
      </c>
      <c r="DK24" s="281" t="n">
        <f aca="false">$D24</f>
        <v>6</v>
      </c>
      <c r="DL24" s="280" t="str">
        <f aca="false">$E24</f>
        <v>Brazil</v>
      </c>
      <c r="DM24" s="284"/>
      <c r="DN24" s="284"/>
      <c r="DO24" s="288"/>
      <c r="DP24" s="281" t="str">
        <f aca="false">IF(($F24&lt;&gt;"")*($G24&lt;&gt;"")*(DM24&lt;&gt;"")*(DN24&lt;&gt;""),($F24&gt;$G24)*(DM24&gt;DN24)+($F24=$G24)*(DM24=DN24)+($F24&lt;$G24)*(DM24&lt;DN24),"")</f>
        <v/>
      </c>
      <c r="DQ24" s="281" t="str">
        <f aca="false">IF((DP24&lt;&gt;""),IF(OR($F24&lt;&gt;$G24,PrSettings!$M$4="●"),(($F24-$G24)=(DM24-DN24))*1,0),"")</f>
        <v/>
      </c>
      <c r="DR24" s="281" t="str">
        <f aca="false">IF((DP24&lt;&gt;""),($F24=DM24)*($G24=DN24),"")</f>
        <v/>
      </c>
      <c r="DS24" s="281" t="str">
        <f aca="false">IF(DP24&lt;&gt;"",IF(ABS($F24-$G24)&gt;=PrSettings!$M$7,(ABS($F24-$G24-DM24+DN24)&lt;=1)*1,IF(AND(DP24,$F24=$G24,$F24&gt;=PrSettings!$M$6),(ABS(DM24-$F24)&lt;=1)*1,IF(AND(DP24,$F24+$G24&gt;=PrSettings!$M$8),(ABS(DM24-$F24)+ABS(DN24-$G24)&lt;=1)*1,""))),"")</f>
        <v/>
      </c>
      <c r="DT24" s="289"/>
      <c r="DV24" s="279" t="n">
        <f aca="false">$B24</f>
        <v>43</v>
      </c>
      <c r="DW24" s="280" t="str">
        <f aca="false">$C24</f>
        <v>Scotland</v>
      </c>
      <c r="DX24" s="281" t="n">
        <f aca="false">$D24</f>
        <v>6</v>
      </c>
      <c r="DY24" s="280" t="str">
        <f aca="false">$E24</f>
        <v>Brazil</v>
      </c>
      <c r="DZ24" s="284"/>
      <c r="EA24" s="284"/>
      <c r="EB24" s="288"/>
      <c r="EC24" s="281" t="str">
        <f aca="false">IF(($F24&lt;&gt;"")*($G24&lt;&gt;"")*(DZ24&lt;&gt;"")*(EA24&lt;&gt;""),($F24&gt;$G24)*(DZ24&gt;EA24)+($F24=$G24)*(DZ24=EA24)+($F24&lt;$G24)*(DZ24&lt;EA24),"")</f>
        <v/>
      </c>
      <c r="ED24" s="281" t="str">
        <f aca="false">IF((EC24&lt;&gt;""),IF(OR($F24&lt;&gt;$G24,PrSettings!$M$4="●"),(($F24-$G24)=(DZ24-EA24))*1,0),"")</f>
        <v/>
      </c>
      <c r="EE24" s="281" t="str">
        <f aca="false">IF((EC24&lt;&gt;""),($F24=DZ24)*($G24=EA24),"")</f>
        <v/>
      </c>
      <c r="EF24" s="281" t="str">
        <f aca="false">IF(EC24&lt;&gt;"",IF(ABS($F24-$G24)&gt;=PrSettings!$M$7,(ABS($F24-$G24-DZ24+EA24)&lt;=1)*1,IF(AND(EC24,$F24=$G24,$F24&gt;=PrSettings!$M$6),(ABS(DZ24-$F24)&lt;=1)*1,IF(AND(EC24,$F24+$G24&gt;=PrSettings!$M$8),(ABS(DZ24-$F24)+ABS(EA24-$G24)&lt;=1)*1,""))),"")</f>
        <v/>
      </c>
      <c r="EG24" s="289"/>
      <c r="EI24" s="279" t="n">
        <f aca="false">$B24</f>
        <v>43</v>
      </c>
      <c r="EJ24" s="280" t="str">
        <f aca="false">$C24</f>
        <v>Scotland</v>
      </c>
      <c r="EK24" s="281" t="n">
        <f aca="false">$D24</f>
        <v>6</v>
      </c>
      <c r="EL24" s="280" t="str">
        <f aca="false">$E24</f>
        <v>Brazil</v>
      </c>
      <c r="EM24" s="284"/>
      <c r="EN24" s="284"/>
      <c r="EO24" s="288"/>
      <c r="EP24" s="281" t="str">
        <f aca="false">IF(($F24&lt;&gt;"")*($G24&lt;&gt;"")*(EM24&lt;&gt;"")*(EN24&lt;&gt;""),($F24&gt;$G24)*(EM24&gt;EN24)+($F24=$G24)*(EM24=EN24)+($F24&lt;$G24)*(EM24&lt;EN24),"")</f>
        <v/>
      </c>
      <c r="EQ24" s="281" t="str">
        <f aca="false">IF((EP24&lt;&gt;""),IF(OR($F24&lt;&gt;$G24,PrSettings!$M$4="●"),(($F24-$G24)=(EM24-EN24))*1,0),"")</f>
        <v/>
      </c>
      <c r="ER24" s="281" t="str">
        <f aca="false">IF((EP24&lt;&gt;""),($F24=EM24)*($G24=EN24),"")</f>
        <v/>
      </c>
      <c r="ES24" s="281" t="str">
        <f aca="false">IF(EP24&lt;&gt;"",IF(ABS($F24-$G24)&gt;=PrSettings!$M$7,(ABS($F24-$G24-EM24+EN24)&lt;=1)*1,IF(AND(EP24,$F24=$G24,$F24&gt;=PrSettings!$M$6),(ABS(EM24-$F24)&lt;=1)*1,IF(AND(EP24,$F24+$G24&gt;=PrSettings!$M$8),(ABS(EM24-$F24)+ABS(EN24-$G24)&lt;=1)*1,""))),"")</f>
        <v/>
      </c>
      <c r="ET24" s="289"/>
      <c r="EV24" s="279" t="n">
        <f aca="false">$B24</f>
        <v>43</v>
      </c>
      <c r="EW24" s="280" t="str">
        <f aca="false">$C24</f>
        <v>Scotland</v>
      </c>
      <c r="EX24" s="281" t="n">
        <f aca="false">$D24</f>
        <v>6</v>
      </c>
      <c r="EY24" s="280" t="str">
        <f aca="false">$E24</f>
        <v>Brazil</v>
      </c>
      <c r="EZ24" s="284"/>
      <c r="FA24" s="284"/>
      <c r="FB24" s="288"/>
      <c r="FC24" s="281" t="str">
        <f aca="false">IF(($F24&lt;&gt;"")*($G24&lt;&gt;"")*(EZ24&lt;&gt;"")*(FA24&lt;&gt;""),($F24&gt;$G24)*(EZ24&gt;FA24)+($F24=$G24)*(EZ24=FA24)+($F24&lt;$G24)*(EZ24&lt;FA24),"")</f>
        <v/>
      </c>
      <c r="FD24" s="281" t="str">
        <f aca="false">IF((FC24&lt;&gt;""),IF(OR($F24&lt;&gt;$G24,PrSettings!$M$4="●"),(($F24-$G24)=(EZ24-FA24))*1,0),"")</f>
        <v/>
      </c>
      <c r="FE24" s="281" t="str">
        <f aca="false">IF((FC24&lt;&gt;""),($F24=EZ24)*($G24=FA24),"")</f>
        <v/>
      </c>
      <c r="FF24" s="281" t="str">
        <f aca="false">IF(FC24&lt;&gt;"",IF(ABS($F24-$G24)&gt;=PrSettings!$M$7,(ABS($F24-$G24-EZ24+FA24)&lt;=1)*1,IF(AND(FC24,$F24=$G24,$F24&gt;=PrSettings!$M$6),(ABS(EZ24-$F24)&lt;=1)*1,IF(AND(FC24,$F24+$G24&gt;=PrSettings!$M$8),(ABS(EZ24-$F24)+ABS(FA24-$G24)&lt;=1)*1,""))),"")</f>
        <v/>
      </c>
      <c r="FG24" s="289"/>
      <c r="FI24" s="279" t="n">
        <f aca="false">$B24</f>
        <v>43</v>
      </c>
      <c r="FJ24" s="280" t="str">
        <f aca="false">$C24</f>
        <v>Scotland</v>
      </c>
      <c r="FK24" s="281" t="n">
        <f aca="false">$D24</f>
        <v>6</v>
      </c>
      <c r="FL24" s="280" t="str">
        <f aca="false">$E24</f>
        <v>Brazil</v>
      </c>
      <c r="FM24" s="284"/>
      <c r="FN24" s="284"/>
      <c r="FO24" s="288"/>
      <c r="FP24" s="281" t="str">
        <f aca="false">IF(($F24&lt;&gt;"")*($G24&lt;&gt;"")*(FM24&lt;&gt;"")*(FN24&lt;&gt;""),($F24&gt;$G24)*(FM24&gt;FN24)+($F24=$G24)*(FM24=FN24)+($F24&lt;$G24)*(FM24&lt;FN24),"")</f>
        <v/>
      </c>
      <c r="FQ24" s="281" t="str">
        <f aca="false">IF((FP24&lt;&gt;""),IF(OR($F24&lt;&gt;$G24,PrSettings!$M$4="●"),(($F24-$G24)=(FM24-FN24))*1,0),"")</f>
        <v/>
      </c>
      <c r="FR24" s="281" t="str">
        <f aca="false">IF((FP24&lt;&gt;""),($F24=FM24)*($G24=FN24),"")</f>
        <v/>
      </c>
      <c r="FS24" s="281" t="str">
        <f aca="false">IF(FP24&lt;&gt;"",IF(ABS($F24-$G24)&gt;=PrSettings!$M$7,(ABS($F24-$G24-FM24+FN24)&lt;=1)*1,IF(AND(FP24,$F24=$G24,$F24&gt;=PrSettings!$M$6),(ABS(FM24-$F24)&lt;=1)*1,IF(AND(FP24,$F24+$G24&gt;=PrSettings!$M$8),(ABS(FM24-$F24)+ABS(FN24-$G24)&lt;=1)*1,""))),"")</f>
        <v/>
      </c>
      <c r="FT24" s="289"/>
      <c r="FV24" s="279" t="n">
        <f aca="false">$B24</f>
        <v>43</v>
      </c>
      <c r="FW24" s="280" t="str">
        <f aca="false">$C24</f>
        <v>Scotland</v>
      </c>
      <c r="FX24" s="281" t="n">
        <f aca="false">$D24</f>
        <v>6</v>
      </c>
      <c r="FY24" s="280" t="str">
        <f aca="false">$E24</f>
        <v>Brazil</v>
      </c>
      <c r="FZ24" s="284"/>
      <c r="GA24" s="284"/>
      <c r="GB24" s="288"/>
      <c r="GC24" s="281" t="str">
        <f aca="false">IF(($F24&lt;&gt;"")*($G24&lt;&gt;"")*(FZ24&lt;&gt;"")*(GA24&lt;&gt;""),($F24&gt;$G24)*(FZ24&gt;GA24)+($F24=$G24)*(FZ24=GA24)+($F24&lt;$G24)*(FZ24&lt;GA24),"")</f>
        <v/>
      </c>
      <c r="GD24" s="281" t="str">
        <f aca="false">IF((GC24&lt;&gt;""),IF(OR($F24&lt;&gt;$G24,PrSettings!$M$4="●"),(($F24-$G24)=(FZ24-GA24))*1,0),"")</f>
        <v/>
      </c>
      <c r="GE24" s="281" t="str">
        <f aca="false">IF((GC24&lt;&gt;""),($F24=FZ24)*($G24=GA24),"")</f>
        <v/>
      </c>
      <c r="GF24" s="281" t="str">
        <f aca="false">IF(GC24&lt;&gt;"",IF(ABS($F24-$G24)&gt;=PrSettings!$M$7,(ABS($F24-$G24-FZ24+GA24)&lt;=1)*1,IF(AND(GC24,$F24=$G24,$F24&gt;=PrSettings!$M$6),(ABS(FZ24-$F24)&lt;=1)*1,IF(AND(GC24,$F24+$G24&gt;=PrSettings!$M$8),(ABS(FZ24-$F24)+ABS(GA24-$G24)&lt;=1)*1,""))),"")</f>
        <v/>
      </c>
      <c r="GG24" s="289"/>
      <c r="GI24" s="279" t="n">
        <f aca="false">$B24</f>
        <v>43</v>
      </c>
      <c r="GJ24" s="280" t="str">
        <f aca="false">$C24</f>
        <v>Scotland</v>
      </c>
      <c r="GK24" s="281" t="n">
        <f aca="false">$D24</f>
        <v>6</v>
      </c>
      <c r="GL24" s="280" t="str">
        <f aca="false">$E24</f>
        <v>Brazil</v>
      </c>
      <c r="GM24" s="284"/>
      <c r="GN24" s="284"/>
      <c r="GO24" s="288"/>
      <c r="GP24" s="281" t="str">
        <f aca="false">IF(($F24&lt;&gt;"")*($G24&lt;&gt;"")*(GM24&lt;&gt;"")*(GN24&lt;&gt;""),($F24&gt;$G24)*(GM24&gt;GN24)+($F24=$G24)*(GM24=GN24)+($F24&lt;$G24)*(GM24&lt;GN24),"")</f>
        <v/>
      </c>
      <c r="GQ24" s="281" t="str">
        <f aca="false">IF((GP24&lt;&gt;""),IF(OR($F24&lt;&gt;$G24,PrSettings!$M$4="●"),(($F24-$G24)=(GM24-GN24))*1,0),"")</f>
        <v/>
      </c>
      <c r="GR24" s="281" t="str">
        <f aca="false">IF((GP24&lt;&gt;""),($F24=GM24)*($G24=GN24),"")</f>
        <v/>
      </c>
      <c r="GS24" s="281" t="str">
        <f aca="false">IF(GP24&lt;&gt;"",IF(ABS($F24-$G24)&gt;=PrSettings!$M$7,(ABS($F24-$G24-GM24+GN24)&lt;=1)*1,IF(AND(GP24,$F24=$G24,$F24&gt;=PrSettings!$M$6),(ABS(GM24-$F24)&lt;=1)*1,IF(AND(GP24,$F24+$G24&gt;=PrSettings!$M$8),(ABS(GM24-$F24)+ABS(GN24-$G24)&lt;=1)*1,""))),"")</f>
        <v/>
      </c>
      <c r="GT24" s="289"/>
      <c r="GV24" s="279" t="n">
        <f aca="false">$B24</f>
        <v>43</v>
      </c>
      <c r="GW24" s="280" t="str">
        <f aca="false">$C24</f>
        <v>Scotland</v>
      </c>
      <c r="GX24" s="281" t="n">
        <f aca="false">$D24</f>
        <v>6</v>
      </c>
      <c r="GY24" s="280" t="str">
        <f aca="false">$E24</f>
        <v>Brazil</v>
      </c>
      <c r="GZ24" s="284"/>
      <c r="HA24" s="284"/>
      <c r="HB24" s="288"/>
      <c r="HC24" s="281" t="str">
        <f aca="false">IF(($F24&lt;&gt;"")*($G24&lt;&gt;"")*(GZ24&lt;&gt;"")*(HA24&lt;&gt;""),($F24&gt;$G24)*(GZ24&gt;HA24)+($F24=$G24)*(GZ24=HA24)+($F24&lt;$G24)*(GZ24&lt;HA24),"")</f>
        <v/>
      </c>
      <c r="HD24" s="281" t="str">
        <f aca="false">IF((HC24&lt;&gt;""),IF(OR($F24&lt;&gt;$G24,PrSettings!$M$4="●"),(($F24-$G24)=(GZ24-HA24))*1,0),"")</f>
        <v/>
      </c>
      <c r="HE24" s="281" t="str">
        <f aca="false">IF((HC24&lt;&gt;""),($F24=GZ24)*($G24=HA24),"")</f>
        <v/>
      </c>
      <c r="HF24" s="281" t="str">
        <f aca="false">IF(HC24&lt;&gt;"",IF(ABS($F24-$G24)&gt;=PrSettings!$M$7,(ABS($F24-$G24-GZ24+HA24)&lt;=1)*1,IF(AND(HC24,$F24=$G24,$F24&gt;=PrSettings!$M$6),(ABS(GZ24-$F24)&lt;=1)*1,IF(AND(HC24,$F24+$G24&gt;=PrSettings!$M$8),(ABS(GZ24-$F24)+ABS(HA24-$G24)&lt;=1)*1,""))),"")</f>
        <v/>
      </c>
      <c r="HG24" s="289"/>
      <c r="HI24" s="279" t="n">
        <f aca="false">$B24</f>
        <v>43</v>
      </c>
      <c r="HJ24" s="280" t="str">
        <f aca="false">$C24</f>
        <v>Scotland</v>
      </c>
      <c r="HK24" s="281" t="n">
        <f aca="false">$D24</f>
        <v>6</v>
      </c>
      <c r="HL24" s="280" t="str">
        <f aca="false">$E24</f>
        <v>Brazil</v>
      </c>
      <c r="HM24" s="284"/>
      <c r="HN24" s="284"/>
      <c r="HO24" s="288"/>
      <c r="HP24" s="281" t="str">
        <f aca="false">IF(($F24&lt;&gt;"")*($G24&lt;&gt;"")*(HM24&lt;&gt;"")*(HN24&lt;&gt;""),($F24&gt;$G24)*(HM24&gt;HN24)+($F24=$G24)*(HM24=HN24)+($F24&lt;$G24)*(HM24&lt;HN24),"")</f>
        <v/>
      </c>
      <c r="HQ24" s="281" t="str">
        <f aca="false">IF((HP24&lt;&gt;""),IF(OR($F24&lt;&gt;$G24,PrSettings!$M$4="●"),(($F24-$G24)=(HM24-HN24))*1,0),"")</f>
        <v/>
      </c>
      <c r="HR24" s="281" t="str">
        <f aca="false">IF((HP24&lt;&gt;""),($F24=HM24)*($G24=HN24),"")</f>
        <v/>
      </c>
      <c r="HS24" s="281" t="str">
        <f aca="false">IF(HP24&lt;&gt;"",IF(ABS($F24-$G24)&gt;=PrSettings!$M$7,(ABS($F24-$G24-HM24+HN24)&lt;=1)*1,IF(AND(HP24,$F24=$G24,$F24&gt;=PrSettings!$M$6),(ABS(HM24-$F24)&lt;=1)*1,IF(AND(HP24,$F24+$G24&gt;=PrSettings!$M$8),(ABS(HM24-$F24)+ABS(HN24-$G24)&lt;=1)*1,""))),"")</f>
        <v/>
      </c>
      <c r="HT24" s="289"/>
      <c r="HV24" s="279" t="n">
        <f aca="false">$B24</f>
        <v>43</v>
      </c>
      <c r="HW24" s="280" t="str">
        <f aca="false">$C24</f>
        <v>Scotland</v>
      </c>
      <c r="HX24" s="281" t="n">
        <f aca="false">$D24</f>
        <v>6</v>
      </c>
      <c r="HY24" s="280" t="str">
        <f aca="false">$E24</f>
        <v>Brazil</v>
      </c>
      <c r="HZ24" s="284"/>
      <c r="IA24" s="284"/>
      <c r="IB24" s="288"/>
      <c r="IC24" s="281" t="str">
        <f aca="false">IF(($F24&lt;&gt;"")*($G24&lt;&gt;"")*(HZ24&lt;&gt;"")*(IA24&lt;&gt;""),($F24&gt;$G24)*(HZ24&gt;IA24)+($F24=$G24)*(HZ24=IA24)+($F24&lt;$G24)*(HZ24&lt;IA24),"")</f>
        <v/>
      </c>
      <c r="ID24" s="281" t="str">
        <f aca="false">IF((IC24&lt;&gt;""),IF(OR($F24&lt;&gt;$G24,PrSettings!$M$4="●"),(($F24-$G24)=(HZ24-IA24))*1,0),"")</f>
        <v/>
      </c>
      <c r="IE24" s="281" t="str">
        <f aca="false">IF((IC24&lt;&gt;""),($F24=HZ24)*($G24=IA24),"")</f>
        <v/>
      </c>
      <c r="IF24" s="281" t="str">
        <f aca="false">IF(IC24&lt;&gt;"",IF(ABS($F24-$G24)&gt;=PrSettings!$M$7,(ABS($F24-$G24-HZ24+IA24)&lt;=1)*1,IF(AND(IC24,$F24=$G24,$F24&gt;=PrSettings!$M$6),(ABS(HZ24-$F24)&lt;=1)*1,IF(AND(IC24,$F24+$G24&gt;=PrSettings!$M$8),(ABS(HZ24-$F24)+ABS(IA24-$G24)&lt;=1)*1,""))),"")</f>
        <v/>
      </c>
      <c r="IG24" s="289"/>
      <c r="II24" s="279" t="n">
        <f aca="false">$B24</f>
        <v>43</v>
      </c>
      <c r="IJ24" s="280" t="str">
        <f aca="false">$C24</f>
        <v>Scotland</v>
      </c>
      <c r="IK24" s="281" t="n">
        <f aca="false">$D24</f>
        <v>6</v>
      </c>
      <c r="IL24" s="280" t="str">
        <f aca="false">$E24</f>
        <v>Brazil</v>
      </c>
      <c r="IM24" s="284"/>
      <c r="IN24" s="284"/>
      <c r="IO24" s="288"/>
      <c r="IP24" s="281" t="str">
        <f aca="false">IF(($F24&lt;&gt;"")*($G24&lt;&gt;"")*(IM24&lt;&gt;"")*(IN24&lt;&gt;""),($F24&gt;$G24)*(IM24&gt;IN24)+($F24=$G24)*(IM24=IN24)+($F24&lt;$G24)*(IM24&lt;IN24),"")</f>
        <v/>
      </c>
      <c r="IQ24" s="281" t="str">
        <f aca="false">IF((IP24&lt;&gt;""),IF(OR($F24&lt;&gt;$G24,PrSettings!$M$4="●"),(($F24-$G24)=(IM24-IN24))*1,0),"")</f>
        <v/>
      </c>
      <c r="IR24" s="281" t="str">
        <f aca="false">IF((IP24&lt;&gt;""),($F24=IM24)*($G24=IN24),"")</f>
        <v/>
      </c>
      <c r="IS24" s="281" t="str">
        <f aca="false">IF(IP24&lt;&gt;"",IF(ABS($F24-$G24)&gt;=PrSettings!$M$7,(ABS($F24-$G24-IM24+IN24)&lt;=1)*1,IF(AND(IP24,$F24=$G24,$F24&gt;=PrSettings!$M$6),(ABS(IM24-$F24)&lt;=1)*1,IF(AND(IP24,$F24+$G24&gt;=PrSettings!$M$8),(ABS(IM24-$F24)+ABS(IN24-$G24)&lt;=1)*1,""))),"")</f>
        <v/>
      </c>
      <c r="IT24" s="289"/>
      <c r="IV24" s="279" t="n">
        <f aca="false">$B24</f>
        <v>43</v>
      </c>
      <c r="IW24" s="280" t="str">
        <f aca="false">$C24</f>
        <v>Scotland</v>
      </c>
      <c r="IX24" s="281" t="n">
        <f aca="false">$D24</f>
        <v>6</v>
      </c>
      <c r="IY24" s="280" t="str">
        <f aca="false">$E24</f>
        <v>Brazil</v>
      </c>
      <c r="IZ24" s="284"/>
      <c r="JA24" s="284"/>
      <c r="JB24" s="288"/>
      <c r="JC24" s="281" t="str">
        <f aca="false">IF(($F24&lt;&gt;"")*($G24&lt;&gt;"")*(IZ24&lt;&gt;"")*(JA24&lt;&gt;""),($F24&gt;$G24)*(IZ24&gt;JA24)+($F24=$G24)*(IZ24=JA24)+($F24&lt;$G24)*(IZ24&lt;JA24),"")</f>
        <v/>
      </c>
      <c r="JD24" s="281" t="str">
        <f aca="false">IF((JC24&lt;&gt;""),IF(OR($F24&lt;&gt;$G24,PrSettings!$M$4="●"),(($F24-$G24)=(IZ24-JA24))*1,0),"")</f>
        <v/>
      </c>
      <c r="JE24" s="281" t="str">
        <f aca="false">IF((JC24&lt;&gt;""),($F24=IZ24)*($G24=JA24),"")</f>
        <v/>
      </c>
      <c r="JF24" s="281" t="str">
        <f aca="false">IF(JC24&lt;&gt;"",IF(ABS($F24-$G24)&gt;=PrSettings!$M$7,(ABS($F24-$G24-IZ24+JA24)&lt;=1)*1,IF(AND(JC24,$F24=$G24,$F24&gt;=PrSettings!$M$6),(ABS(IZ24-$F24)&lt;=1)*1,IF(AND(JC24,$F24+$G24&gt;=PrSettings!$M$8),(ABS(IZ24-$F24)+ABS(JA24-$G24)&lt;=1)*1,""))),"")</f>
        <v/>
      </c>
      <c r="JG24" s="289"/>
      <c r="JI24" s="279" t="n">
        <f aca="false">$B24</f>
        <v>43</v>
      </c>
      <c r="JJ24" s="280" t="str">
        <f aca="false">$C24</f>
        <v>Scotland</v>
      </c>
      <c r="JK24" s="281" t="n">
        <f aca="false">$D24</f>
        <v>6</v>
      </c>
      <c r="JL24" s="280" t="str">
        <f aca="false">$E24</f>
        <v>Brazil</v>
      </c>
      <c r="JM24" s="284"/>
      <c r="JN24" s="284"/>
      <c r="JO24" s="288"/>
      <c r="JP24" s="281" t="str">
        <f aca="false">IF(($F24&lt;&gt;"")*($G24&lt;&gt;"")*(JM24&lt;&gt;"")*(JN24&lt;&gt;""),($F24&gt;$G24)*(JM24&gt;JN24)+($F24=$G24)*(JM24=JN24)+($F24&lt;$G24)*(JM24&lt;JN24),"")</f>
        <v/>
      </c>
      <c r="JQ24" s="281" t="str">
        <f aca="false">IF((JP24&lt;&gt;""),IF(OR($F24&lt;&gt;$G24,PrSettings!$M$4="●"),(($F24-$G24)=(JM24-JN24))*1,0),"")</f>
        <v/>
      </c>
      <c r="JR24" s="281" t="str">
        <f aca="false">IF((JP24&lt;&gt;""),($F24=JM24)*($G24=JN24),"")</f>
        <v/>
      </c>
      <c r="JS24" s="281" t="str">
        <f aca="false">IF(JP24&lt;&gt;"",IF(ABS($F24-$G24)&gt;=PrSettings!$M$7,(ABS($F24-$G24-JM24+JN24)&lt;=1)*1,IF(AND(JP24,$F24=$G24,$F24&gt;=PrSettings!$M$6),(ABS(JM24-$F24)&lt;=1)*1,IF(AND(JP24,$F24+$G24&gt;=PrSettings!$M$8),(ABS(JM24-$F24)+ABS(JN24-$G24)&lt;=1)*1,""))),"")</f>
        <v/>
      </c>
      <c r="JT24" s="289"/>
      <c r="JV24" s="279" t="n">
        <f aca="false">$B24</f>
        <v>43</v>
      </c>
      <c r="JW24" s="280" t="str">
        <f aca="false">$C24</f>
        <v>Scotland</v>
      </c>
      <c r="JX24" s="281" t="n">
        <f aca="false">$D24</f>
        <v>6</v>
      </c>
      <c r="JY24" s="280" t="str">
        <f aca="false">$E24</f>
        <v>Brazil</v>
      </c>
      <c r="JZ24" s="284"/>
      <c r="KA24" s="284"/>
      <c r="KB24" s="288"/>
      <c r="KC24" s="281" t="str">
        <f aca="false">IF(($F24&lt;&gt;"")*($G24&lt;&gt;"")*(JZ24&lt;&gt;"")*(KA24&lt;&gt;""),($F24&gt;$G24)*(JZ24&gt;KA24)+($F24=$G24)*(JZ24=KA24)+($F24&lt;$G24)*(JZ24&lt;KA24),"")</f>
        <v/>
      </c>
      <c r="KD24" s="281" t="str">
        <f aca="false">IF((KC24&lt;&gt;""),IF(OR($F24&lt;&gt;$G24,PrSettings!$M$4="●"),(($F24-$G24)=(JZ24-KA24))*1,0),"")</f>
        <v/>
      </c>
      <c r="KE24" s="281" t="str">
        <f aca="false">IF((KC24&lt;&gt;""),($F24=JZ24)*($G24=KA24),"")</f>
        <v/>
      </c>
      <c r="KF24" s="281" t="str">
        <f aca="false">IF(KC24&lt;&gt;"",IF(ABS($F24-$G24)&gt;=PrSettings!$M$7,(ABS($F24-$G24-JZ24+KA24)&lt;=1)*1,IF(AND(KC24,$F24=$G24,$F24&gt;=PrSettings!$M$6),(ABS(JZ24-$F24)&lt;=1)*1,IF(AND(KC24,$F24+$G24&gt;=PrSettings!$M$8),(ABS(JZ24-$F24)+ABS(KA24-$G24)&lt;=1)*1,""))),"")</f>
        <v/>
      </c>
      <c r="KG24" s="289"/>
      <c r="KI24" s="279" t="n">
        <f aca="false">$B24</f>
        <v>43</v>
      </c>
      <c r="KJ24" s="280" t="str">
        <f aca="false">$C24</f>
        <v>Scotland</v>
      </c>
      <c r="KK24" s="281" t="n">
        <f aca="false">$D24</f>
        <v>6</v>
      </c>
      <c r="KL24" s="280" t="str">
        <f aca="false">$E24</f>
        <v>Brazil</v>
      </c>
      <c r="KM24" s="284"/>
      <c r="KN24" s="284"/>
      <c r="KO24" s="288"/>
      <c r="KP24" s="281" t="str">
        <f aca="false">IF(($F24&lt;&gt;"")*($G24&lt;&gt;"")*(KM24&lt;&gt;"")*(KN24&lt;&gt;""),($F24&gt;$G24)*(KM24&gt;KN24)+($F24=$G24)*(KM24=KN24)+($F24&lt;$G24)*(KM24&lt;KN24),"")</f>
        <v/>
      </c>
      <c r="KQ24" s="281" t="str">
        <f aca="false">IF((KP24&lt;&gt;""),IF(OR($F24&lt;&gt;$G24,PrSettings!$M$4="●"),(($F24-$G24)=(KM24-KN24))*1,0),"")</f>
        <v/>
      </c>
      <c r="KR24" s="281" t="str">
        <f aca="false">IF((KP24&lt;&gt;""),($F24=KM24)*($G24=KN24),"")</f>
        <v/>
      </c>
      <c r="KS24" s="281" t="str">
        <f aca="false">IF(KP24&lt;&gt;"",IF(ABS($F24-$G24)&gt;=PrSettings!$M$7,(ABS($F24-$G24-KM24+KN24)&lt;=1)*1,IF(AND(KP24,$F24=$G24,$F24&gt;=PrSettings!$M$6),(ABS(KM24-$F24)&lt;=1)*1,IF(AND(KP24,$F24+$G24&gt;=PrSettings!$M$8),(ABS(KM24-$F24)+ABS(KN24-$G24)&lt;=1)*1,""))),"")</f>
        <v/>
      </c>
      <c r="KT24" s="289"/>
      <c r="KV24" s="279" t="n">
        <f aca="false">$B24</f>
        <v>43</v>
      </c>
      <c r="KW24" s="280" t="str">
        <f aca="false">$C24</f>
        <v>Scotland</v>
      </c>
      <c r="KX24" s="281" t="n">
        <f aca="false">$D24</f>
        <v>6</v>
      </c>
      <c r="KY24" s="280" t="str">
        <f aca="false">$E24</f>
        <v>Brazil</v>
      </c>
      <c r="KZ24" s="284"/>
      <c r="LA24" s="284"/>
      <c r="LB24" s="288"/>
      <c r="LC24" s="281" t="str">
        <f aca="false">IF(($F24&lt;&gt;"")*($G24&lt;&gt;"")*(KZ24&lt;&gt;"")*(LA24&lt;&gt;""),($F24&gt;$G24)*(KZ24&gt;LA24)+($F24=$G24)*(KZ24=LA24)+($F24&lt;$G24)*(KZ24&lt;LA24),"")</f>
        <v/>
      </c>
      <c r="LD24" s="281" t="str">
        <f aca="false">IF((LC24&lt;&gt;""),IF(OR($F24&lt;&gt;$G24,PrSettings!$M$4="●"),(($F24-$G24)=(KZ24-LA24))*1,0),"")</f>
        <v/>
      </c>
      <c r="LE24" s="281" t="str">
        <f aca="false">IF((LC24&lt;&gt;""),($F24=KZ24)*($G24=LA24),"")</f>
        <v/>
      </c>
      <c r="LF24" s="281" t="str">
        <f aca="false">IF(LC24&lt;&gt;"",IF(ABS($F24-$G24)&gt;=PrSettings!$M$7,(ABS($F24-$G24-KZ24+LA24)&lt;=1)*1,IF(AND(LC24,$F24=$G24,$F24&gt;=PrSettings!$M$6),(ABS(KZ24-$F24)&lt;=1)*1,IF(AND(LC24,$F24+$G24&gt;=PrSettings!$M$8),(ABS(KZ24-$F24)+ABS(LA24-$G24)&lt;=1)*1,""))),"")</f>
        <v/>
      </c>
      <c r="LG24" s="289"/>
      <c r="LI24" s="279" t="n">
        <f aca="false">$B24</f>
        <v>43</v>
      </c>
      <c r="LJ24" s="280" t="str">
        <f aca="false">$C24</f>
        <v>Scotland</v>
      </c>
      <c r="LK24" s="281" t="n">
        <f aca="false">$D24</f>
        <v>6</v>
      </c>
      <c r="LL24" s="280" t="str">
        <f aca="false">$E24</f>
        <v>Brazil</v>
      </c>
      <c r="LM24" s="284"/>
      <c r="LN24" s="284"/>
      <c r="LO24" s="288"/>
      <c r="LP24" s="281" t="str">
        <f aca="false">IF(($F24&lt;&gt;"")*($G24&lt;&gt;"")*(LM24&lt;&gt;"")*(LN24&lt;&gt;""),($F24&gt;$G24)*(LM24&gt;LN24)+($F24=$G24)*(LM24=LN24)+($F24&lt;$G24)*(LM24&lt;LN24),"")</f>
        <v/>
      </c>
      <c r="LQ24" s="281" t="str">
        <f aca="false">IF((LP24&lt;&gt;""),IF(OR($F24&lt;&gt;$G24,PrSettings!$M$4="●"),(($F24-$G24)=(LM24-LN24))*1,0),"")</f>
        <v/>
      </c>
      <c r="LR24" s="281" t="str">
        <f aca="false">IF((LP24&lt;&gt;""),($F24=LM24)*($G24=LN24),"")</f>
        <v/>
      </c>
      <c r="LS24" s="281" t="str">
        <f aca="false">IF(LP24&lt;&gt;"",IF(ABS($F24-$G24)&gt;=PrSettings!$M$7,(ABS($F24-$G24-LM24+LN24)&lt;=1)*1,IF(AND(LP24,$F24=$G24,$F24&gt;=PrSettings!$M$6),(ABS(LM24-$F24)&lt;=1)*1,IF(AND(LP24,$F24+$G24&gt;=PrSettings!$M$8),(ABS(LM24-$F24)+ABS(LN24-$G24)&lt;=1)*1,""))),"")</f>
        <v/>
      </c>
      <c r="LT24" s="289"/>
      <c r="LV24" s="279" t="n">
        <f aca="false">$B24</f>
        <v>43</v>
      </c>
      <c r="LW24" s="280" t="str">
        <f aca="false">$C24</f>
        <v>Scotland</v>
      </c>
      <c r="LX24" s="281" t="n">
        <f aca="false">$D24</f>
        <v>6</v>
      </c>
      <c r="LY24" s="280" t="str">
        <f aca="false">$E24</f>
        <v>Brazil</v>
      </c>
      <c r="LZ24" s="284"/>
      <c r="MA24" s="284"/>
      <c r="MB24" s="288"/>
      <c r="MC24" s="281" t="str">
        <f aca="false">IF(($F24&lt;&gt;"")*($G24&lt;&gt;"")*(LZ24&lt;&gt;"")*(MA24&lt;&gt;""),($F24&gt;$G24)*(LZ24&gt;MA24)+($F24=$G24)*(LZ24=MA24)+($F24&lt;$G24)*(LZ24&lt;MA24),"")</f>
        <v/>
      </c>
      <c r="MD24" s="281" t="str">
        <f aca="false">IF((MC24&lt;&gt;""),IF(OR($F24&lt;&gt;$G24,PrSettings!$M$4="●"),(($F24-$G24)=(LZ24-MA24))*1,0),"")</f>
        <v/>
      </c>
      <c r="ME24" s="281" t="str">
        <f aca="false">IF((MC24&lt;&gt;""),($F24=LZ24)*($G24=MA24),"")</f>
        <v/>
      </c>
      <c r="MF24" s="281" t="str">
        <f aca="false">IF(MC24&lt;&gt;"",IF(ABS($F24-$G24)&gt;=PrSettings!$M$7,(ABS($F24-$G24-LZ24+MA24)&lt;=1)*1,IF(AND(MC24,$F24=$G24,$F24&gt;=PrSettings!$M$6),(ABS(LZ24-$F24)&lt;=1)*1,IF(AND(MC24,$F24+$G24&gt;=PrSettings!$M$8),(ABS(LZ24-$F24)+ABS(MA24-$G24)&lt;=1)*1,""))),"")</f>
        <v/>
      </c>
      <c r="MG24" s="289"/>
    </row>
    <row r="25" customFormat="false" ht="15.75" hidden="false" customHeight="false" outlineLevel="0" collapsed="false">
      <c r="B25" s="279" t="n">
        <f aca="false">INDEX(Groups!$C$7:$C$65,MATCH(C25,Groups!$D$7:$D$65,0))</f>
        <v>8</v>
      </c>
      <c r="C25" s="280" t="str">
        <f aca="false">CalcC!$P$27</f>
        <v>Morocco</v>
      </c>
      <c r="D25" s="281" t="n">
        <f aca="false">INDEX(Groups!$C$7:$C$65,MATCH(E25,Groups!$D$7:$D$65,0))</f>
        <v>83</v>
      </c>
      <c r="E25" s="280" t="str">
        <f aca="false">CalcC!$Q$27</f>
        <v>Haiti</v>
      </c>
      <c r="F25" s="282" t="n">
        <f aca="false">CalcC!$R$27</f>
        <v>2</v>
      </c>
      <c r="G25" s="283" t="n">
        <f aca="false">CalcC!$S$27</f>
        <v>0</v>
      </c>
      <c r="I25" s="279" t="n">
        <f aca="false">$B25</f>
        <v>8</v>
      </c>
      <c r="J25" s="280" t="str">
        <f aca="false">$C25</f>
        <v>Morocco</v>
      </c>
      <c r="K25" s="281" t="n">
        <f aca="false">$D25</f>
        <v>83</v>
      </c>
      <c r="L25" s="280" t="str">
        <f aca="false">$E25</f>
        <v>Haiti</v>
      </c>
      <c r="M25" s="284"/>
      <c r="N25" s="284"/>
      <c r="O25" s="290"/>
      <c r="P25" s="281" t="str">
        <f aca="false">IF(($F25&lt;&gt;"")*($G25&lt;&gt;"")*(M25&lt;&gt;"")*(N25&lt;&gt;""),($F25&gt;$G25)*(M25&gt;N25)+($F25=$G25)*(M25=N25)+($F25&lt;$G25)*(M25&lt;N25),"")</f>
        <v/>
      </c>
      <c r="Q25" s="281" t="str">
        <f aca="false">IF((P25&lt;&gt;""),IF(OR($F25&lt;&gt;$G25,PrSettings!$M$4="●"),(($F25-$G25)=(M25-N25))*1,0),"")</f>
        <v/>
      </c>
      <c r="R25" s="281" t="str">
        <f aca="false">IF((P25&lt;&gt;""),($F25=M25)*($G25=N25),"")</f>
        <v/>
      </c>
      <c r="S25" s="281" t="str">
        <f aca="false">IF(P25&lt;&gt;"",IF(ABS($F25-$G25)&gt;=PrSettings!$M$7,(ABS($F25-$G25-M25+N25)&lt;=1)*1,IF(AND(P25,$F25=$G25,$F25&gt;=PrSettings!$M$6),(ABS(M25-$F25)&lt;=1)*1,IF(AND(P25,$F25+$G25&gt;=PrSettings!$M$8),(ABS(M25-$F25)+ABS(N25-$G25)&lt;=1)*1,""))),"")</f>
        <v/>
      </c>
      <c r="T25" s="291"/>
      <c r="V25" s="279" t="n">
        <f aca="false">$B25</f>
        <v>8</v>
      </c>
      <c r="W25" s="280" t="str">
        <f aca="false">$C25</f>
        <v>Morocco</v>
      </c>
      <c r="X25" s="281" t="n">
        <f aca="false">$D25</f>
        <v>83</v>
      </c>
      <c r="Y25" s="280" t="str">
        <f aca="false">$E25</f>
        <v>Haiti</v>
      </c>
      <c r="Z25" s="284"/>
      <c r="AA25" s="284"/>
      <c r="AB25" s="290"/>
      <c r="AC25" s="281" t="str">
        <f aca="false">IF(($F25&lt;&gt;"")*($G25&lt;&gt;"")*(Z25&lt;&gt;"")*(AA25&lt;&gt;""),($F25&gt;$G25)*(Z25&gt;AA25)+($F25=$G25)*(Z25=AA25)+($F25&lt;$G25)*(Z25&lt;AA25),"")</f>
        <v/>
      </c>
      <c r="AD25" s="281" t="str">
        <f aca="false">IF((AC25&lt;&gt;""),IF(OR($F25&lt;&gt;$G25,PrSettings!$M$4="●"),(($F25-$G25)=(Z25-AA25))*1,0),"")</f>
        <v/>
      </c>
      <c r="AE25" s="281" t="str">
        <f aca="false">IF((AC25&lt;&gt;""),($F25=Z25)*($G25=AA25),"")</f>
        <v/>
      </c>
      <c r="AF25" s="281" t="str">
        <f aca="false">IF(AC25&lt;&gt;"",IF(ABS($F25-$G25)&gt;=PrSettings!$M$7,(ABS($F25-$G25-Z25+AA25)&lt;=1)*1,IF(AND(AC25,$F25=$G25,$F25&gt;=PrSettings!$M$6),(ABS(Z25-$F25)&lt;=1)*1,IF(AND(AC25,$F25+$G25&gt;=PrSettings!$M$8),(ABS(Z25-$F25)+ABS(AA25-$G25)&lt;=1)*1,""))),"")</f>
        <v/>
      </c>
      <c r="AG25" s="291"/>
      <c r="AI25" s="279" t="n">
        <f aca="false">$B25</f>
        <v>8</v>
      </c>
      <c r="AJ25" s="280" t="str">
        <f aca="false">$C25</f>
        <v>Morocco</v>
      </c>
      <c r="AK25" s="281" t="n">
        <f aca="false">$D25</f>
        <v>83</v>
      </c>
      <c r="AL25" s="280" t="str">
        <f aca="false">$E25</f>
        <v>Haiti</v>
      </c>
      <c r="AM25" s="284"/>
      <c r="AN25" s="284"/>
      <c r="AO25" s="290"/>
      <c r="AP25" s="281" t="str">
        <f aca="false">IF(($F25&lt;&gt;"")*($G25&lt;&gt;"")*(AM25&lt;&gt;"")*(AN25&lt;&gt;""),($F25&gt;$G25)*(AM25&gt;AN25)+($F25=$G25)*(AM25=AN25)+($F25&lt;$G25)*(AM25&lt;AN25),"")</f>
        <v/>
      </c>
      <c r="AQ25" s="281" t="str">
        <f aca="false">IF((AP25&lt;&gt;""),IF(OR($F25&lt;&gt;$G25,PrSettings!$M$4="●"),(($F25-$G25)=(AM25-AN25))*1,0),"")</f>
        <v/>
      </c>
      <c r="AR25" s="281" t="str">
        <f aca="false">IF((AP25&lt;&gt;""),($F25=AM25)*($G25=AN25),"")</f>
        <v/>
      </c>
      <c r="AS25" s="281" t="str">
        <f aca="false">IF(AP25&lt;&gt;"",IF(ABS($F25-$G25)&gt;=PrSettings!$M$7,(ABS($F25-$G25-AM25+AN25)&lt;=1)*1,IF(AND(AP25,$F25=$G25,$F25&gt;=PrSettings!$M$6),(ABS(AM25-$F25)&lt;=1)*1,IF(AND(AP25,$F25+$G25&gt;=PrSettings!$M$8),(ABS(AM25-$F25)+ABS(AN25-$G25)&lt;=1)*1,""))),"")</f>
        <v/>
      </c>
      <c r="AT25" s="291"/>
      <c r="AV25" s="279" t="n">
        <f aca="false">$B25</f>
        <v>8</v>
      </c>
      <c r="AW25" s="280" t="str">
        <f aca="false">$C25</f>
        <v>Morocco</v>
      </c>
      <c r="AX25" s="281" t="n">
        <f aca="false">$D25</f>
        <v>83</v>
      </c>
      <c r="AY25" s="280" t="str">
        <f aca="false">$E25</f>
        <v>Haiti</v>
      </c>
      <c r="AZ25" s="284"/>
      <c r="BA25" s="284"/>
      <c r="BB25" s="290"/>
      <c r="BC25" s="281" t="str">
        <f aca="false">IF(($F25&lt;&gt;"")*($G25&lt;&gt;"")*(AZ25&lt;&gt;"")*(BA25&lt;&gt;""),($F25&gt;$G25)*(AZ25&gt;BA25)+($F25=$G25)*(AZ25=BA25)+($F25&lt;$G25)*(AZ25&lt;BA25),"")</f>
        <v/>
      </c>
      <c r="BD25" s="281" t="str">
        <f aca="false">IF((BC25&lt;&gt;""),IF(OR($F25&lt;&gt;$G25,PrSettings!$M$4="●"),(($F25-$G25)=(AZ25-BA25))*1,0),"")</f>
        <v/>
      </c>
      <c r="BE25" s="281" t="str">
        <f aca="false">IF((BC25&lt;&gt;""),($F25=AZ25)*($G25=BA25),"")</f>
        <v/>
      </c>
      <c r="BF25" s="281" t="str">
        <f aca="false">IF(BC25&lt;&gt;"",IF(ABS($F25-$G25)&gt;=PrSettings!$M$7,(ABS($F25-$G25-AZ25+BA25)&lt;=1)*1,IF(AND(BC25,$F25=$G25,$F25&gt;=PrSettings!$M$6),(ABS(AZ25-$F25)&lt;=1)*1,IF(AND(BC25,$F25+$G25&gt;=PrSettings!$M$8),(ABS(AZ25-$F25)+ABS(BA25-$G25)&lt;=1)*1,""))),"")</f>
        <v/>
      </c>
      <c r="BG25" s="291"/>
      <c r="BI25" s="279" t="n">
        <f aca="false">$B25</f>
        <v>8</v>
      </c>
      <c r="BJ25" s="280" t="str">
        <f aca="false">$C25</f>
        <v>Morocco</v>
      </c>
      <c r="BK25" s="281" t="n">
        <f aca="false">$D25</f>
        <v>83</v>
      </c>
      <c r="BL25" s="280" t="str">
        <f aca="false">$E25</f>
        <v>Haiti</v>
      </c>
      <c r="BM25" s="284"/>
      <c r="BN25" s="284"/>
      <c r="BO25" s="290"/>
      <c r="BP25" s="281" t="str">
        <f aca="false">IF(($F25&lt;&gt;"")*($G25&lt;&gt;"")*(BM25&lt;&gt;"")*(BN25&lt;&gt;""),($F25&gt;$G25)*(BM25&gt;BN25)+($F25=$G25)*(BM25=BN25)+($F25&lt;$G25)*(BM25&lt;BN25),"")</f>
        <v/>
      </c>
      <c r="BQ25" s="281" t="str">
        <f aca="false">IF((BP25&lt;&gt;""),IF(OR($F25&lt;&gt;$G25,PrSettings!$M$4="●"),(($F25-$G25)=(BM25-BN25))*1,0),"")</f>
        <v/>
      </c>
      <c r="BR25" s="281" t="str">
        <f aca="false">IF((BP25&lt;&gt;""),($F25=BM25)*($G25=BN25),"")</f>
        <v/>
      </c>
      <c r="BS25" s="281" t="str">
        <f aca="false">IF(BP25&lt;&gt;"",IF(ABS($F25-$G25)&gt;=PrSettings!$M$7,(ABS($F25-$G25-BM25+BN25)&lt;=1)*1,IF(AND(BP25,$F25=$G25,$F25&gt;=PrSettings!$M$6),(ABS(BM25-$F25)&lt;=1)*1,IF(AND(BP25,$F25+$G25&gt;=PrSettings!$M$8),(ABS(BM25-$F25)+ABS(BN25-$G25)&lt;=1)*1,""))),"")</f>
        <v/>
      </c>
      <c r="BT25" s="291"/>
      <c r="BV25" s="279" t="n">
        <f aca="false">$B25</f>
        <v>8</v>
      </c>
      <c r="BW25" s="280" t="str">
        <f aca="false">$C25</f>
        <v>Morocco</v>
      </c>
      <c r="BX25" s="281" t="n">
        <f aca="false">$D25</f>
        <v>83</v>
      </c>
      <c r="BY25" s="280" t="str">
        <f aca="false">$E25</f>
        <v>Haiti</v>
      </c>
      <c r="BZ25" s="284"/>
      <c r="CA25" s="284"/>
      <c r="CB25" s="290"/>
      <c r="CC25" s="281" t="str">
        <f aca="false">IF(($F25&lt;&gt;"")*($G25&lt;&gt;"")*(BZ25&lt;&gt;"")*(CA25&lt;&gt;""),($F25&gt;$G25)*(BZ25&gt;CA25)+($F25=$G25)*(BZ25=CA25)+($F25&lt;$G25)*(BZ25&lt;CA25),"")</f>
        <v/>
      </c>
      <c r="CD25" s="281" t="str">
        <f aca="false">IF((CC25&lt;&gt;""),IF(OR($F25&lt;&gt;$G25,PrSettings!$M$4="●"),(($F25-$G25)=(BZ25-CA25))*1,0),"")</f>
        <v/>
      </c>
      <c r="CE25" s="281" t="str">
        <f aca="false">IF((CC25&lt;&gt;""),($F25=BZ25)*($G25=CA25),"")</f>
        <v/>
      </c>
      <c r="CF25" s="281" t="str">
        <f aca="false">IF(CC25&lt;&gt;"",IF(ABS($F25-$G25)&gt;=PrSettings!$M$7,(ABS($F25-$G25-BZ25+CA25)&lt;=1)*1,IF(AND(CC25,$F25=$G25,$F25&gt;=PrSettings!$M$6),(ABS(BZ25-$F25)&lt;=1)*1,IF(AND(CC25,$F25+$G25&gt;=PrSettings!$M$8),(ABS(BZ25-$F25)+ABS(CA25-$G25)&lt;=1)*1,""))),"")</f>
        <v/>
      </c>
      <c r="CG25" s="291"/>
      <c r="CI25" s="279" t="n">
        <f aca="false">$B25</f>
        <v>8</v>
      </c>
      <c r="CJ25" s="280" t="str">
        <f aca="false">$C25</f>
        <v>Morocco</v>
      </c>
      <c r="CK25" s="281" t="n">
        <f aca="false">$D25</f>
        <v>83</v>
      </c>
      <c r="CL25" s="280" t="str">
        <f aca="false">$E25</f>
        <v>Haiti</v>
      </c>
      <c r="CM25" s="284"/>
      <c r="CN25" s="284"/>
      <c r="CO25" s="290"/>
      <c r="CP25" s="281" t="str">
        <f aca="false">IF(($F25&lt;&gt;"")*($G25&lt;&gt;"")*(CM25&lt;&gt;"")*(CN25&lt;&gt;""),($F25&gt;$G25)*(CM25&gt;CN25)+($F25=$G25)*(CM25=CN25)+($F25&lt;$G25)*(CM25&lt;CN25),"")</f>
        <v/>
      </c>
      <c r="CQ25" s="281" t="str">
        <f aca="false">IF((CP25&lt;&gt;""),IF(OR($F25&lt;&gt;$G25,PrSettings!$M$4="●"),(($F25-$G25)=(CM25-CN25))*1,0),"")</f>
        <v/>
      </c>
      <c r="CR25" s="281" t="str">
        <f aca="false">IF((CP25&lt;&gt;""),($F25=CM25)*($G25=CN25),"")</f>
        <v/>
      </c>
      <c r="CS25" s="281" t="str">
        <f aca="false">IF(CP25&lt;&gt;"",IF(ABS($F25-$G25)&gt;=PrSettings!$M$7,(ABS($F25-$G25-CM25+CN25)&lt;=1)*1,IF(AND(CP25,$F25=$G25,$F25&gt;=PrSettings!$M$6),(ABS(CM25-$F25)&lt;=1)*1,IF(AND(CP25,$F25+$G25&gt;=PrSettings!$M$8),(ABS(CM25-$F25)+ABS(CN25-$G25)&lt;=1)*1,""))),"")</f>
        <v/>
      </c>
      <c r="CT25" s="291"/>
      <c r="CV25" s="279" t="n">
        <f aca="false">$B25</f>
        <v>8</v>
      </c>
      <c r="CW25" s="280" t="str">
        <f aca="false">$C25</f>
        <v>Morocco</v>
      </c>
      <c r="CX25" s="281" t="n">
        <f aca="false">$D25</f>
        <v>83</v>
      </c>
      <c r="CY25" s="280" t="str">
        <f aca="false">$E25</f>
        <v>Haiti</v>
      </c>
      <c r="CZ25" s="284"/>
      <c r="DA25" s="284"/>
      <c r="DB25" s="290"/>
      <c r="DC25" s="281" t="str">
        <f aca="false">IF(($F25&lt;&gt;"")*($G25&lt;&gt;"")*(CZ25&lt;&gt;"")*(DA25&lt;&gt;""),($F25&gt;$G25)*(CZ25&gt;DA25)+($F25=$G25)*(CZ25=DA25)+($F25&lt;$G25)*(CZ25&lt;DA25),"")</f>
        <v/>
      </c>
      <c r="DD25" s="281" t="str">
        <f aca="false">IF((DC25&lt;&gt;""),IF(OR($F25&lt;&gt;$G25,PrSettings!$M$4="●"),(($F25-$G25)=(CZ25-DA25))*1,0),"")</f>
        <v/>
      </c>
      <c r="DE25" s="281" t="str">
        <f aca="false">IF((DC25&lt;&gt;""),($F25=CZ25)*($G25=DA25),"")</f>
        <v/>
      </c>
      <c r="DF25" s="281" t="str">
        <f aca="false">IF(DC25&lt;&gt;"",IF(ABS($F25-$G25)&gt;=PrSettings!$M$7,(ABS($F25-$G25-CZ25+DA25)&lt;=1)*1,IF(AND(DC25,$F25=$G25,$F25&gt;=PrSettings!$M$6),(ABS(CZ25-$F25)&lt;=1)*1,IF(AND(DC25,$F25+$G25&gt;=PrSettings!$M$8),(ABS(CZ25-$F25)+ABS(DA25-$G25)&lt;=1)*1,""))),"")</f>
        <v/>
      </c>
      <c r="DG25" s="291"/>
      <c r="DI25" s="279" t="n">
        <f aca="false">$B25</f>
        <v>8</v>
      </c>
      <c r="DJ25" s="280" t="str">
        <f aca="false">$C25</f>
        <v>Morocco</v>
      </c>
      <c r="DK25" s="281" t="n">
        <f aca="false">$D25</f>
        <v>83</v>
      </c>
      <c r="DL25" s="280" t="str">
        <f aca="false">$E25</f>
        <v>Haiti</v>
      </c>
      <c r="DM25" s="284"/>
      <c r="DN25" s="284"/>
      <c r="DO25" s="290"/>
      <c r="DP25" s="281" t="str">
        <f aca="false">IF(($F25&lt;&gt;"")*($G25&lt;&gt;"")*(DM25&lt;&gt;"")*(DN25&lt;&gt;""),($F25&gt;$G25)*(DM25&gt;DN25)+($F25=$G25)*(DM25=DN25)+($F25&lt;$G25)*(DM25&lt;DN25),"")</f>
        <v/>
      </c>
      <c r="DQ25" s="281" t="str">
        <f aca="false">IF((DP25&lt;&gt;""),IF(OR($F25&lt;&gt;$G25,PrSettings!$M$4="●"),(($F25-$G25)=(DM25-DN25))*1,0),"")</f>
        <v/>
      </c>
      <c r="DR25" s="281" t="str">
        <f aca="false">IF((DP25&lt;&gt;""),($F25=DM25)*($G25=DN25),"")</f>
        <v/>
      </c>
      <c r="DS25" s="281" t="str">
        <f aca="false">IF(DP25&lt;&gt;"",IF(ABS($F25-$G25)&gt;=PrSettings!$M$7,(ABS($F25-$G25-DM25+DN25)&lt;=1)*1,IF(AND(DP25,$F25=$G25,$F25&gt;=PrSettings!$M$6),(ABS(DM25-$F25)&lt;=1)*1,IF(AND(DP25,$F25+$G25&gt;=PrSettings!$M$8),(ABS(DM25-$F25)+ABS(DN25-$G25)&lt;=1)*1,""))),"")</f>
        <v/>
      </c>
      <c r="DT25" s="291"/>
      <c r="DV25" s="279" t="n">
        <f aca="false">$B25</f>
        <v>8</v>
      </c>
      <c r="DW25" s="280" t="str">
        <f aca="false">$C25</f>
        <v>Morocco</v>
      </c>
      <c r="DX25" s="281" t="n">
        <f aca="false">$D25</f>
        <v>83</v>
      </c>
      <c r="DY25" s="280" t="str">
        <f aca="false">$E25</f>
        <v>Haiti</v>
      </c>
      <c r="DZ25" s="284"/>
      <c r="EA25" s="284"/>
      <c r="EB25" s="290"/>
      <c r="EC25" s="281" t="str">
        <f aca="false">IF(($F25&lt;&gt;"")*($G25&lt;&gt;"")*(DZ25&lt;&gt;"")*(EA25&lt;&gt;""),($F25&gt;$G25)*(DZ25&gt;EA25)+($F25=$G25)*(DZ25=EA25)+($F25&lt;$G25)*(DZ25&lt;EA25),"")</f>
        <v/>
      </c>
      <c r="ED25" s="281" t="str">
        <f aca="false">IF((EC25&lt;&gt;""),IF(OR($F25&lt;&gt;$G25,PrSettings!$M$4="●"),(($F25-$G25)=(DZ25-EA25))*1,0),"")</f>
        <v/>
      </c>
      <c r="EE25" s="281" t="str">
        <f aca="false">IF((EC25&lt;&gt;""),($F25=DZ25)*($G25=EA25),"")</f>
        <v/>
      </c>
      <c r="EF25" s="281" t="str">
        <f aca="false">IF(EC25&lt;&gt;"",IF(ABS($F25-$G25)&gt;=PrSettings!$M$7,(ABS($F25-$G25-DZ25+EA25)&lt;=1)*1,IF(AND(EC25,$F25=$G25,$F25&gt;=PrSettings!$M$6),(ABS(DZ25-$F25)&lt;=1)*1,IF(AND(EC25,$F25+$G25&gt;=PrSettings!$M$8),(ABS(DZ25-$F25)+ABS(EA25-$G25)&lt;=1)*1,""))),"")</f>
        <v/>
      </c>
      <c r="EG25" s="291"/>
      <c r="EI25" s="279" t="n">
        <f aca="false">$B25</f>
        <v>8</v>
      </c>
      <c r="EJ25" s="280" t="str">
        <f aca="false">$C25</f>
        <v>Morocco</v>
      </c>
      <c r="EK25" s="281" t="n">
        <f aca="false">$D25</f>
        <v>83</v>
      </c>
      <c r="EL25" s="280" t="str">
        <f aca="false">$E25</f>
        <v>Haiti</v>
      </c>
      <c r="EM25" s="284"/>
      <c r="EN25" s="284"/>
      <c r="EO25" s="290"/>
      <c r="EP25" s="281" t="str">
        <f aca="false">IF(($F25&lt;&gt;"")*($G25&lt;&gt;"")*(EM25&lt;&gt;"")*(EN25&lt;&gt;""),($F25&gt;$G25)*(EM25&gt;EN25)+($F25=$G25)*(EM25=EN25)+($F25&lt;$G25)*(EM25&lt;EN25),"")</f>
        <v/>
      </c>
      <c r="EQ25" s="281" t="str">
        <f aca="false">IF((EP25&lt;&gt;""),IF(OR($F25&lt;&gt;$G25,PrSettings!$M$4="●"),(($F25-$G25)=(EM25-EN25))*1,0),"")</f>
        <v/>
      </c>
      <c r="ER25" s="281" t="str">
        <f aca="false">IF((EP25&lt;&gt;""),($F25=EM25)*($G25=EN25),"")</f>
        <v/>
      </c>
      <c r="ES25" s="281" t="str">
        <f aca="false">IF(EP25&lt;&gt;"",IF(ABS($F25-$G25)&gt;=PrSettings!$M$7,(ABS($F25-$G25-EM25+EN25)&lt;=1)*1,IF(AND(EP25,$F25=$G25,$F25&gt;=PrSettings!$M$6),(ABS(EM25-$F25)&lt;=1)*1,IF(AND(EP25,$F25+$G25&gt;=PrSettings!$M$8),(ABS(EM25-$F25)+ABS(EN25-$G25)&lt;=1)*1,""))),"")</f>
        <v/>
      </c>
      <c r="ET25" s="291"/>
      <c r="EV25" s="279" t="n">
        <f aca="false">$B25</f>
        <v>8</v>
      </c>
      <c r="EW25" s="280" t="str">
        <f aca="false">$C25</f>
        <v>Morocco</v>
      </c>
      <c r="EX25" s="281" t="n">
        <f aca="false">$D25</f>
        <v>83</v>
      </c>
      <c r="EY25" s="280" t="str">
        <f aca="false">$E25</f>
        <v>Haiti</v>
      </c>
      <c r="EZ25" s="284"/>
      <c r="FA25" s="284"/>
      <c r="FB25" s="290"/>
      <c r="FC25" s="281" t="str">
        <f aca="false">IF(($F25&lt;&gt;"")*($G25&lt;&gt;"")*(EZ25&lt;&gt;"")*(FA25&lt;&gt;""),($F25&gt;$G25)*(EZ25&gt;FA25)+($F25=$G25)*(EZ25=FA25)+($F25&lt;$G25)*(EZ25&lt;FA25),"")</f>
        <v/>
      </c>
      <c r="FD25" s="281" t="str">
        <f aca="false">IF((FC25&lt;&gt;""),IF(OR($F25&lt;&gt;$G25,PrSettings!$M$4="●"),(($F25-$G25)=(EZ25-FA25))*1,0),"")</f>
        <v/>
      </c>
      <c r="FE25" s="281" t="str">
        <f aca="false">IF((FC25&lt;&gt;""),($F25=EZ25)*($G25=FA25),"")</f>
        <v/>
      </c>
      <c r="FF25" s="281" t="str">
        <f aca="false">IF(FC25&lt;&gt;"",IF(ABS($F25-$G25)&gt;=PrSettings!$M$7,(ABS($F25-$G25-EZ25+FA25)&lt;=1)*1,IF(AND(FC25,$F25=$G25,$F25&gt;=PrSettings!$M$6),(ABS(EZ25-$F25)&lt;=1)*1,IF(AND(FC25,$F25+$G25&gt;=PrSettings!$M$8),(ABS(EZ25-$F25)+ABS(FA25-$G25)&lt;=1)*1,""))),"")</f>
        <v/>
      </c>
      <c r="FG25" s="291"/>
      <c r="FI25" s="279" t="n">
        <f aca="false">$B25</f>
        <v>8</v>
      </c>
      <c r="FJ25" s="280" t="str">
        <f aca="false">$C25</f>
        <v>Morocco</v>
      </c>
      <c r="FK25" s="281" t="n">
        <f aca="false">$D25</f>
        <v>83</v>
      </c>
      <c r="FL25" s="280" t="str">
        <f aca="false">$E25</f>
        <v>Haiti</v>
      </c>
      <c r="FM25" s="284"/>
      <c r="FN25" s="284"/>
      <c r="FO25" s="290"/>
      <c r="FP25" s="281" t="str">
        <f aca="false">IF(($F25&lt;&gt;"")*($G25&lt;&gt;"")*(FM25&lt;&gt;"")*(FN25&lt;&gt;""),($F25&gt;$G25)*(FM25&gt;FN25)+($F25=$G25)*(FM25=FN25)+($F25&lt;$G25)*(FM25&lt;FN25),"")</f>
        <v/>
      </c>
      <c r="FQ25" s="281" t="str">
        <f aca="false">IF((FP25&lt;&gt;""),IF(OR($F25&lt;&gt;$G25,PrSettings!$M$4="●"),(($F25-$G25)=(FM25-FN25))*1,0),"")</f>
        <v/>
      </c>
      <c r="FR25" s="281" t="str">
        <f aca="false">IF((FP25&lt;&gt;""),($F25=FM25)*($G25=FN25),"")</f>
        <v/>
      </c>
      <c r="FS25" s="281" t="str">
        <f aca="false">IF(FP25&lt;&gt;"",IF(ABS($F25-$G25)&gt;=PrSettings!$M$7,(ABS($F25-$G25-FM25+FN25)&lt;=1)*1,IF(AND(FP25,$F25=$G25,$F25&gt;=PrSettings!$M$6),(ABS(FM25-$F25)&lt;=1)*1,IF(AND(FP25,$F25+$G25&gt;=PrSettings!$M$8),(ABS(FM25-$F25)+ABS(FN25-$G25)&lt;=1)*1,""))),"")</f>
        <v/>
      </c>
      <c r="FT25" s="291"/>
      <c r="FV25" s="279" t="n">
        <f aca="false">$B25</f>
        <v>8</v>
      </c>
      <c r="FW25" s="280" t="str">
        <f aca="false">$C25</f>
        <v>Morocco</v>
      </c>
      <c r="FX25" s="281" t="n">
        <f aca="false">$D25</f>
        <v>83</v>
      </c>
      <c r="FY25" s="280" t="str">
        <f aca="false">$E25</f>
        <v>Haiti</v>
      </c>
      <c r="FZ25" s="284"/>
      <c r="GA25" s="284"/>
      <c r="GB25" s="290"/>
      <c r="GC25" s="281" t="str">
        <f aca="false">IF(($F25&lt;&gt;"")*($G25&lt;&gt;"")*(FZ25&lt;&gt;"")*(GA25&lt;&gt;""),($F25&gt;$G25)*(FZ25&gt;GA25)+($F25=$G25)*(FZ25=GA25)+($F25&lt;$G25)*(FZ25&lt;GA25),"")</f>
        <v/>
      </c>
      <c r="GD25" s="281" t="str">
        <f aca="false">IF((GC25&lt;&gt;""),IF(OR($F25&lt;&gt;$G25,PrSettings!$M$4="●"),(($F25-$G25)=(FZ25-GA25))*1,0),"")</f>
        <v/>
      </c>
      <c r="GE25" s="281" t="str">
        <f aca="false">IF((GC25&lt;&gt;""),($F25=FZ25)*($G25=GA25),"")</f>
        <v/>
      </c>
      <c r="GF25" s="281" t="str">
        <f aca="false">IF(GC25&lt;&gt;"",IF(ABS($F25-$G25)&gt;=PrSettings!$M$7,(ABS($F25-$G25-FZ25+GA25)&lt;=1)*1,IF(AND(GC25,$F25=$G25,$F25&gt;=PrSettings!$M$6),(ABS(FZ25-$F25)&lt;=1)*1,IF(AND(GC25,$F25+$G25&gt;=PrSettings!$M$8),(ABS(FZ25-$F25)+ABS(GA25-$G25)&lt;=1)*1,""))),"")</f>
        <v/>
      </c>
      <c r="GG25" s="291"/>
      <c r="GI25" s="279" t="n">
        <f aca="false">$B25</f>
        <v>8</v>
      </c>
      <c r="GJ25" s="280" t="str">
        <f aca="false">$C25</f>
        <v>Morocco</v>
      </c>
      <c r="GK25" s="281" t="n">
        <f aca="false">$D25</f>
        <v>83</v>
      </c>
      <c r="GL25" s="280" t="str">
        <f aca="false">$E25</f>
        <v>Haiti</v>
      </c>
      <c r="GM25" s="284"/>
      <c r="GN25" s="284"/>
      <c r="GO25" s="290"/>
      <c r="GP25" s="281" t="str">
        <f aca="false">IF(($F25&lt;&gt;"")*($G25&lt;&gt;"")*(GM25&lt;&gt;"")*(GN25&lt;&gt;""),($F25&gt;$G25)*(GM25&gt;GN25)+($F25=$G25)*(GM25=GN25)+($F25&lt;$G25)*(GM25&lt;GN25),"")</f>
        <v/>
      </c>
      <c r="GQ25" s="281" t="str">
        <f aca="false">IF((GP25&lt;&gt;""),IF(OR($F25&lt;&gt;$G25,PrSettings!$M$4="●"),(($F25-$G25)=(GM25-GN25))*1,0),"")</f>
        <v/>
      </c>
      <c r="GR25" s="281" t="str">
        <f aca="false">IF((GP25&lt;&gt;""),($F25=GM25)*($G25=GN25),"")</f>
        <v/>
      </c>
      <c r="GS25" s="281" t="str">
        <f aca="false">IF(GP25&lt;&gt;"",IF(ABS($F25-$G25)&gt;=PrSettings!$M$7,(ABS($F25-$G25-GM25+GN25)&lt;=1)*1,IF(AND(GP25,$F25=$G25,$F25&gt;=PrSettings!$M$6),(ABS(GM25-$F25)&lt;=1)*1,IF(AND(GP25,$F25+$G25&gt;=PrSettings!$M$8),(ABS(GM25-$F25)+ABS(GN25-$G25)&lt;=1)*1,""))),"")</f>
        <v/>
      </c>
      <c r="GT25" s="291"/>
      <c r="GV25" s="279" t="n">
        <f aca="false">$B25</f>
        <v>8</v>
      </c>
      <c r="GW25" s="280" t="str">
        <f aca="false">$C25</f>
        <v>Morocco</v>
      </c>
      <c r="GX25" s="281" t="n">
        <f aca="false">$D25</f>
        <v>83</v>
      </c>
      <c r="GY25" s="280" t="str">
        <f aca="false">$E25</f>
        <v>Haiti</v>
      </c>
      <c r="GZ25" s="284"/>
      <c r="HA25" s="284"/>
      <c r="HB25" s="290"/>
      <c r="HC25" s="281" t="str">
        <f aca="false">IF(($F25&lt;&gt;"")*($G25&lt;&gt;"")*(GZ25&lt;&gt;"")*(HA25&lt;&gt;""),($F25&gt;$G25)*(GZ25&gt;HA25)+($F25=$G25)*(GZ25=HA25)+($F25&lt;$G25)*(GZ25&lt;HA25),"")</f>
        <v/>
      </c>
      <c r="HD25" s="281" t="str">
        <f aca="false">IF((HC25&lt;&gt;""),IF(OR($F25&lt;&gt;$G25,PrSettings!$M$4="●"),(($F25-$G25)=(GZ25-HA25))*1,0),"")</f>
        <v/>
      </c>
      <c r="HE25" s="281" t="str">
        <f aca="false">IF((HC25&lt;&gt;""),($F25=GZ25)*($G25=HA25),"")</f>
        <v/>
      </c>
      <c r="HF25" s="281" t="str">
        <f aca="false">IF(HC25&lt;&gt;"",IF(ABS($F25-$G25)&gt;=PrSettings!$M$7,(ABS($F25-$G25-GZ25+HA25)&lt;=1)*1,IF(AND(HC25,$F25=$G25,$F25&gt;=PrSettings!$M$6),(ABS(GZ25-$F25)&lt;=1)*1,IF(AND(HC25,$F25+$G25&gt;=PrSettings!$M$8),(ABS(GZ25-$F25)+ABS(HA25-$G25)&lt;=1)*1,""))),"")</f>
        <v/>
      </c>
      <c r="HG25" s="291"/>
      <c r="HI25" s="279" t="n">
        <f aca="false">$B25</f>
        <v>8</v>
      </c>
      <c r="HJ25" s="280" t="str">
        <f aca="false">$C25</f>
        <v>Morocco</v>
      </c>
      <c r="HK25" s="281" t="n">
        <f aca="false">$D25</f>
        <v>83</v>
      </c>
      <c r="HL25" s="280" t="str">
        <f aca="false">$E25</f>
        <v>Haiti</v>
      </c>
      <c r="HM25" s="284"/>
      <c r="HN25" s="284"/>
      <c r="HO25" s="290"/>
      <c r="HP25" s="281" t="str">
        <f aca="false">IF(($F25&lt;&gt;"")*($G25&lt;&gt;"")*(HM25&lt;&gt;"")*(HN25&lt;&gt;""),($F25&gt;$G25)*(HM25&gt;HN25)+($F25=$G25)*(HM25=HN25)+($F25&lt;$G25)*(HM25&lt;HN25),"")</f>
        <v/>
      </c>
      <c r="HQ25" s="281" t="str">
        <f aca="false">IF((HP25&lt;&gt;""),IF(OR($F25&lt;&gt;$G25,PrSettings!$M$4="●"),(($F25-$G25)=(HM25-HN25))*1,0),"")</f>
        <v/>
      </c>
      <c r="HR25" s="281" t="str">
        <f aca="false">IF((HP25&lt;&gt;""),($F25=HM25)*($G25=HN25),"")</f>
        <v/>
      </c>
      <c r="HS25" s="281" t="str">
        <f aca="false">IF(HP25&lt;&gt;"",IF(ABS($F25-$G25)&gt;=PrSettings!$M$7,(ABS($F25-$G25-HM25+HN25)&lt;=1)*1,IF(AND(HP25,$F25=$G25,$F25&gt;=PrSettings!$M$6),(ABS(HM25-$F25)&lt;=1)*1,IF(AND(HP25,$F25+$G25&gt;=PrSettings!$M$8),(ABS(HM25-$F25)+ABS(HN25-$G25)&lt;=1)*1,""))),"")</f>
        <v/>
      </c>
      <c r="HT25" s="291"/>
      <c r="HV25" s="279" t="n">
        <f aca="false">$B25</f>
        <v>8</v>
      </c>
      <c r="HW25" s="280" t="str">
        <f aca="false">$C25</f>
        <v>Morocco</v>
      </c>
      <c r="HX25" s="281" t="n">
        <f aca="false">$D25</f>
        <v>83</v>
      </c>
      <c r="HY25" s="280" t="str">
        <f aca="false">$E25</f>
        <v>Haiti</v>
      </c>
      <c r="HZ25" s="284"/>
      <c r="IA25" s="284"/>
      <c r="IB25" s="290"/>
      <c r="IC25" s="281" t="str">
        <f aca="false">IF(($F25&lt;&gt;"")*($G25&lt;&gt;"")*(HZ25&lt;&gt;"")*(IA25&lt;&gt;""),($F25&gt;$G25)*(HZ25&gt;IA25)+($F25=$G25)*(HZ25=IA25)+($F25&lt;$G25)*(HZ25&lt;IA25),"")</f>
        <v/>
      </c>
      <c r="ID25" s="281" t="str">
        <f aca="false">IF((IC25&lt;&gt;""),IF(OR($F25&lt;&gt;$G25,PrSettings!$M$4="●"),(($F25-$G25)=(HZ25-IA25))*1,0),"")</f>
        <v/>
      </c>
      <c r="IE25" s="281" t="str">
        <f aca="false">IF((IC25&lt;&gt;""),($F25=HZ25)*($G25=IA25),"")</f>
        <v/>
      </c>
      <c r="IF25" s="281" t="str">
        <f aca="false">IF(IC25&lt;&gt;"",IF(ABS($F25-$G25)&gt;=PrSettings!$M$7,(ABS($F25-$G25-HZ25+IA25)&lt;=1)*1,IF(AND(IC25,$F25=$G25,$F25&gt;=PrSettings!$M$6),(ABS(HZ25-$F25)&lt;=1)*1,IF(AND(IC25,$F25+$G25&gt;=PrSettings!$M$8),(ABS(HZ25-$F25)+ABS(IA25-$G25)&lt;=1)*1,""))),"")</f>
        <v/>
      </c>
      <c r="IG25" s="291"/>
      <c r="II25" s="279" t="n">
        <f aca="false">$B25</f>
        <v>8</v>
      </c>
      <c r="IJ25" s="280" t="str">
        <f aca="false">$C25</f>
        <v>Morocco</v>
      </c>
      <c r="IK25" s="281" t="n">
        <f aca="false">$D25</f>
        <v>83</v>
      </c>
      <c r="IL25" s="280" t="str">
        <f aca="false">$E25</f>
        <v>Haiti</v>
      </c>
      <c r="IM25" s="284"/>
      <c r="IN25" s="284"/>
      <c r="IO25" s="290"/>
      <c r="IP25" s="281" t="str">
        <f aca="false">IF(($F25&lt;&gt;"")*($G25&lt;&gt;"")*(IM25&lt;&gt;"")*(IN25&lt;&gt;""),($F25&gt;$G25)*(IM25&gt;IN25)+($F25=$G25)*(IM25=IN25)+($F25&lt;$G25)*(IM25&lt;IN25),"")</f>
        <v/>
      </c>
      <c r="IQ25" s="281" t="str">
        <f aca="false">IF((IP25&lt;&gt;""),IF(OR($F25&lt;&gt;$G25,PrSettings!$M$4="●"),(($F25-$G25)=(IM25-IN25))*1,0),"")</f>
        <v/>
      </c>
      <c r="IR25" s="281" t="str">
        <f aca="false">IF((IP25&lt;&gt;""),($F25=IM25)*($G25=IN25),"")</f>
        <v/>
      </c>
      <c r="IS25" s="281" t="str">
        <f aca="false">IF(IP25&lt;&gt;"",IF(ABS($F25-$G25)&gt;=PrSettings!$M$7,(ABS($F25-$G25-IM25+IN25)&lt;=1)*1,IF(AND(IP25,$F25=$G25,$F25&gt;=PrSettings!$M$6),(ABS(IM25-$F25)&lt;=1)*1,IF(AND(IP25,$F25+$G25&gt;=PrSettings!$M$8),(ABS(IM25-$F25)+ABS(IN25-$G25)&lt;=1)*1,""))),"")</f>
        <v/>
      </c>
      <c r="IT25" s="291"/>
      <c r="IV25" s="279" t="n">
        <f aca="false">$B25</f>
        <v>8</v>
      </c>
      <c r="IW25" s="280" t="str">
        <f aca="false">$C25</f>
        <v>Morocco</v>
      </c>
      <c r="IX25" s="281" t="n">
        <f aca="false">$D25</f>
        <v>83</v>
      </c>
      <c r="IY25" s="280" t="str">
        <f aca="false">$E25</f>
        <v>Haiti</v>
      </c>
      <c r="IZ25" s="284"/>
      <c r="JA25" s="284"/>
      <c r="JB25" s="290"/>
      <c r="JC25" s="281" t="str">
        <f aca="false">IF(($F25&lt;&gt;"")*($G25&lt;&gt;"")*(IZ25&lt;&gt;"")*(JA25&lt;&gt;""),($F25&gt;$G25)*(IZ25&gt;JA25)+($F25=$G25)*(IZ25=JA25)+($F25&lt;$G25)*(IZ25&lt;JA25),"")</f>
        <v/>
      </c>
      <c r="JD25" s="281" t="str">
        <f aca="false">IF((JC25&lt;&gt;""),IF(OR($F25&lt;&gt;$G25,PrSettings!$M$4="●"),(($F25-$G25)=(IZ25-JA25))*1,0),"")</f>
        <v/>
      </c>
      <c r="JE25" s="281" t="str">
        <f aca="false">IF((JC25&lt;&gt;""),($F25=IZ25)*($G25=JA25),"")</f>
        <v/>
      </c>
      <c r="JF25" s="281" t="str">
        <f aca="false">IF(JC25&lt;&gt;"",IF(ABS($F25-$G25)&gt;=PrSettings!$M$7,(ABS($F25-$G25-IZ25+JA25)&lt;=1)*1,IF(AND(JC25,$F25=$G25,$F25&gt;=PrSettings!$M$6),(ABS(IZ25-$F25)&lt;=1)*1,IF(AND(JC25,$F25+$G25&gt;=PrSettings!$M$8),(ABS(IZ25-$F25)+ABS(JA25-$G25)&lt;=1)*1,""))),"")</f>
        <v/>
      </c>
      <c r="JG25" s="291"/>
      <c r="JI25" s="279" t="n">
        <f aca="false">$B25</f>
        <v>8</v>
      </c>
      <c r="JJ25" s="280" t="str">
        <f aca="false">$C25</f>
        <v>Morocco</v>
      </c>
      <c r="JK25" s="281" t="n">
        <f aca="false">$D25</f>
        <v>83</v>
      </c>
      <c r="JL25" s="280" t="str">
        <f aca="false">$E25</f>
        <v>Haiti</v>
      </c>
      <c r="JM25" s="284"/>
      <c r="JN25" s="284"/>
      <c r="JO25" s="290"/>
      <c r="JP25" s="281" t="str">
        <f aca="false">IF(($F25&lt;&gt;"")*($G25&lt;&gt;"")*(JM25&lt;&gt;"")*(JN25&lt;&gt;""),($F25&gt;$G25)*(JM25&gt;JN25)+($F25=$G25)*(JM25=JN25)+($F25&lt;$G25)*(JM25&lt;JN25),"")</f>
        <v/>
      </c>
      <c r="JQ25" s="281" t="str">
        <f aca="false">IF((JP25&lt;&gt;""),IF(OR($F25&lt;&gt;$G25,PrSettings!$M$4="●"),(($F25-$G25)=(JM25-JN25))*1,0),"")</f>
        <v/>
      </c>
      <c r="JR25" s="281" t="str">
        <f aca="false">IF((JP25&lt;&gt;""),($F25=JM25)*($G25=JN25),"")</f>
        <v/>
      </c>
      <c r="JS25" s="281" t="str">
        <f aca="false">IF(JP25&lt;&gt;"",IF(ABS($F25-$G25)&gt;=PrSettings!$M$7,(ABS($F25-$G25-JM25+JN25)&lt;=1)*1,IF(AND(JP25,$F25=$G25,$F25&gt;=PrSettings!$M$6),(ABS(JM25-$F25)&lt;=1)*1,IF(AND(JP25,$F25+$G25&gt;=PrSettings!$M$8),(ABS(JM25-$F25)+ABS(JN25-$G25)&lt;=1)*1,""))),"")</f>
        <v/>
      </c>
      <c r="JT25" s="291"/>
      <c r="JV25" s="279" t="n">
        <f aca="false">$B25</f>
        <v>8</v>
      </c>
      <c r="JW25" s="280" t="str">
        <f aca="false">$C25</f>
        <v>Morocco</v>
      </c>
      <c r="JX25" s="281" t="n">
        <f aca="false">$D25</f>
        <v>83</v>
      </c>
      <c r="JY25" s="280" t="str">
        <f aca="false">$E25</f>
        <v>Haiti</v>
      </c>
      <c r="JZ25" s="284"/>
      <c r="KA25" s="284"/>
      <c r="KB25" s="290"/>
      <c r="KC25" s="281" t="str">
        <f aca="false">IF(($F25&lt;&gt;"")*($G25&lt;&gt;"")*(JZ25&lt;&gt;"")*(KA25&lt;&gt;""),($F25&gt;$G25)*(JZ25&gt;KA25)+($F25=$G25)*(JZ25=KA25)+($F25&lt;$G25)*(JZ25&lt;KA25),"")</f>
        <v/>
      </c>
      <c r="KD25" s="281" t="str">
        <f aca="false">IF((KC25&lt;&gt;""),IF(OR($F25&lt;&gt;$G25,PrSettings!$M$4="●"),(($F25-$G25)=(JZ25-KA25))*1,0),"")</f>
        <v/>
      </c>
      <c r="KE25" s="281" t="str">
        <f aca="false">IF((KC25&lt;&gt;""),($F25=JZ25)*($G25=KA25),"")</f>
        <v/>
      </c>
      <c r="KF25" s="281" t="str">
        <f aca="false">IF(KC25&lt;&gt;"",IF(ABS($F25-$G25)&gt;=PrSettings!$M$7,(ABS($F25-$G25-JZ25+KA25)&lt;=1)*1,IF(AND(KC25,$F25=$G25,$F25&gt;=PrSettings!$M$6),(ABS(JZ25-$F25)&lt;=1)*1,IF(AND(KC25,$F25+$G25&gt;=PrSettings!$M$8),(ABS(JZ25-$F25)+ABS(KA25-$G25)&lt;=1)*1,""))),"")</f>
        <v/>
      </c>
      <c r="KG25" s="291"/>
      <c r="KI25" s="279" t="n">
        <f aca="false">$B25</f>
        <v>8</v>
      </c>
      <c r="KJ25" s="280" t="str">
        <f aca="false">$C25</f>
        <v>Morocco</v>
      </c>
      <c r="KK25" s="281" t="n">
        <f aca="false">$D25</f>
        <v>83</v>
      </c>
      <c r="KL25" s="280" t="str">
        <f aca="false">$E25</f>
        <v>Haiti</v>
      </c>
      <c r="KM25" s="284"/>
      <c r="KN25" s="284"/>
      <c r="KO25" s="290"/>
      <c r="KP25" s="281" t="str">
        <f aca="false">IF(($F25&lt;&gt;"")*($G25&lt;&gt;"")*(KM25&lt;&gt;"")*(KN25&lt;&gt;""),($F25&gt;$G25)*(KM25&gt;KN25)+($F25=$G25)*(KM25=KN25)+($F25&lt;$G25)*(KM25&lt;KN25),"")</f>
        <v/>
      </c>
      <c r="KQ25" s="281" t="str">
        <f aca="false">IF((KP25&lt;&gt;""),IF(OR($F25&lt;&gt;$G25,PrSettings!$M$4="●"),(($F25-$G25)=(KM25-KN25))*1,0),"")</f>
        <v/>
      </c>
      <c r="KR25" s="281" t="str">
        <f aca="false">IF((KP25&lt;&gt;""),($F25=KM25)*($G25=KN25),"")</f>
        <v/>
      </c>
      <c r="KS25" s="281" t="str">
        <f aca="false">IF(KP25&lt;&gt;"",IF(ABS($F25-$G25)&gt;=PrSettings!$M$7,(ABS($F25-$G25-KM25+KN25)&lt;=1)*1,IF(AND(KP25,$F25=$G25,$F25&gt;=PrSettings!$M$6),(ABS(KM25-$F25)&lt;=1)*1,IF(AND(KP25,$F25+$G25&gt;=PrSettings!$M$8),(ABS(KM25-$F25)+ABS(KN25-$G25)&lt;=1)*1,""))),"")</f>
        <v/>
      </c>
      <c r="KT25" s="291"/>
      <c r="KV25" s="279" t="n">
        <f aca="false">$B25</f>
        <v>8</v>
      </c>
      <c r="KW25" s="280" t="str">
        <f aca="false">$C25</f>
        <v>Morocco</v>
      </c>
      <c r="KX25" s="281" t="n">
        <f aca="false">$D25</f>
        <v>83</v>
      </c>
      <c r="KY25" s="280" t="str">
        <f aca="false">$E25</f>
        <v>Haiti</v>
      </c>
      <c r="KZ25" s="284"/>
      <c r="LA25" s="284"/>
      <c r="LB25" s="290"/>
      <c r="LC25" s="281" t="str">
        <f aca="false">IF(($F25&lt;&gt;"")*($G25&lt;&gt;"")*(KZ25&lt;&gt;"")*(LA25&lt;&gt;""),($F25&gt;$G25)*(KZ25&gt;LA25)+($F25=$G25)*(KZ25=LA25)+($F25&lt;$G25)*(KZ25&lt;LA25),"")</f>
        <v/>
      </c>
      <c r="LD25" s="281" t="str">
        <f aca="false">IF((LC25&lt;&gt;""),IF(OR($F25&lt;&gt;$G25,PrSettings!$M$4="●"),(($F25-$G25)=(KZ25-LA25))*1,0),"")</f>
        <v/>
      </c>
      <c r="LE25" s="281" t="str">
        <f aca="false">IF((LC25&lt;&gt;""),($F25=KZ25)*($G25=LA25),"")</f>
        <v/>
      </c>
      <c r="LF25" s="281" t="str">
        <f aca="false">IF(LC25&lt;&gt;"",IF(ABS($F25-$G25)&gt;=PrSettings!$M$7,(ABS($F25-$G25-KZ25+LA25)&lt;=1)*1,IF(AND(LC25,$F25=$G25,$F25&gt;=PrSettings!$M$6),(ABS(KZ25-$F25)&lt;=1)*1,IF(AND(LC25,$F25+$G25&gt;=PrSettings!$M$8),(ABS(KZ25-$F25)+ABS(LA25-$G25)&lt;=1)*1,""))),"")</f>
        <v/>
      </c>
      <c r="LG25" s="291"/>
      <c r="LI25" s="279" t="n">
        <f aca="false">$B25</f>
        <v>8</v>
      </c>
      <c r="LJ25" s="280" t="str">
        <f aca="false">$C25</f>
        <v>Morocco</v>
      </c>
      <c r="LK25" s="281" t="n">
        <f aca="false">$D25</f>
        <v>83</v>
      </c>
      <c r="LL25" s="280" t="str">
        <f aca="false">$E25</f>
        <v>Haiti</v>
      </c>
      <c r="LM25" s="284"/>
      <c r="LN25" s="284"/>
      <c r="LO25" s="290"/>
      <c r="LP25" s="281" t="str">
        <f aca="false">IF(($F25&lt;&gt;"")*($G25&lt;&gt;"")*(LM25&lt;&gt;"")*(LN25&lt;&gt;""),($F25&gt;$G25)*(LM25&gt;LN25)+($F25=$G25)*(LM25=LN25)+($F25&lt;$G25)*(LM25&lt;LN25),"")</f>
        <v/>
      </c>
      <c r="LQ25" s="281" t="str">
        <f aca="false">IF((LP25&lt;&gt;""),IF(OR($F25&lt;&gt;$G25,PrSettings!$M$4="●"),(($F25-$G25)=(LM25-LN25))*1,0),"")</f>
        <v/>
      </c>
      <c r="LR25" s="281" t="str">
        <f aca="false">IF((LP25&lt;&gt;""),($F25=LM25)*($G25=LN25),"")</f>
        <v/>
      </c>
      <c r="LS25" s="281" t="str">
        <f aca="false">IF(LP25&lt;&gt;"",IF(ABS($F25-$G25)&gt;=PrSettings!$M$7,(ABS($F25-$G25-LM25+LN25)&lt;=1)*1,IF(AND(LP25,$F25=$G25,$F25&gt;=PrSettings!$M$6),(ABS(LM25-$F25)&lt;=1)*1,IF(AND(LP25,$F25+$G25&gt;=PrSettings!$M$8),(ABS(LM25-$F25)+ABS(LN25-$G25)&lt;=1)*1,""))),"")</f>
        <v/>
      </c>
      <c r="LT25" s="291"/>
      <c r="LV25" s="279" t="n">
        <f aca="false">$B25</f>
        <v>8</v>
      </c>
      <c r="LW25" s="280" t="str">
        <f aca="false">$C25</f>
        <v>Morocco</v>
      </c>
      <c r="LX25" s="281" t="n">
        <f aca="false">$D25</f>
        <v>83</v>
      </c>
      <c r="LY25" s="280" t="str">
        <f aca="false">$E25</f>
        <v>Haiti</v>
      </c>
      <c r="LZ25" s="284"/>
      <c r="MA25" s="284"/>
      <c r="MB25" s="290"/>
      <c r="MC25" s="281" t="str">
        <f aca="false">IF(($F25&lt;&gt;"")*($G25&lt;&gt;"")*(LZ25&lt;&gt;"")*(MA25&lt;&gt;""),($F25&gt;$G25)*(LZ25&gt;MA25)+($F25=$G25)*(LZ25=MA25)+($F25&lt;$G25)*(LZ25&lt;MA25),"")</f>
        <v/>
      </c>
      <c r="MD25" s="281" t="str">
        <f aca="false">IF((MC25&lt;&gt;""),IF(OR($F25&lt;&gt;$G25,PrSettings!$M$4="●"),(($F25-$G25)=(LZ25-MA25))*1,0),"")</f>
        <v/>
      </c>
      <c r="ME25" s="281" t="str">
        <f aca="false">IF((MC25&lt;&gt;""),($F25=LZ25)*($G25=MA25),"")</f>
        <v/>
      </c>
      <c r="MF25" s="281" t="str">
        <f aca="false">IF(MC25&lt;&gt;"",IF(ABS($F25-$G25)&gt;=PrSettings!$M$7,(ABS($F25-$G25-LZ25+MA25)&lt;=1)*1,IF(AND(MC25,$F25=$G25,$F25&gt;=PrSettings!$M$6),(ABS(LZ25-$F25)&lt;=1)*1,IF(AND(MC25,$F25+$G25&gt;=PrSettings!$M$8),(ABS(LZ25-$F25)+ABS(MA25-$G25)&lt;=1)*1,""))),"")</f>
        <v/>
      </c>
      <c r="MG25" s="291"/>
    </row>
    <row r="26" customFormat="false" ht="24" hidden="false" customHeight="true" outlineLevel="0" collapsed="false">
      <c r="B26" s="269" t="str">
        <f aca="false">Language!$E$130&amp;" D"</f>
        <v>Group D</v>
      </c>
      <c r="C26" s="270"/>
      <c r="D26" s="292"/>
      <c r="E26" s="272"/>
      <c r="F26" s="293"/>
      <c r="G26" s="294"/>
      <c r="I26" s="269" t="str">
        <f aca="false">$B26</f>
        <v>Group D</v>
      </c>
      <c r="J26" s="271"/>
      <c r="K26" s="292"/>
      <c r="L26" s="272"/>
      <c r="M26" s="275"/>
      <c r="N26" s="276"/>
      <c r="O26" s="273"/>
      <c r="P26" s="277"/>
      <c r="Q26" s="277"/>
      <c r="R26" s="272"/>
      <c r="S26" s="272"/>
      <c r="T26" s="278"/>
      <c r="V26" s="269" t="str">
        <f aca="false">$B26</f>
        <v>Group D</v>
      </c>
      <c r="W26" s="271"/>
      <c r="X26" s="292"/>
      <c r="Y26" s="272"/>
      <c r="Z26" s="275"/>
      <c r="AA26" s="276"/>
      <c r="AB26" s="273"/>
      <c r="AC26" s="277"/>
      <c r="AD26" s="277"/>
      <c r="AE26" s="272"/>
      <c r="AF26" s="272"/>
      <c r="AG26" s="278"/>
      <c r="AI26" s="269" t="str">
        <f aca="false">$B26</f>
        <v>Group D</v>
      </c>
      <c r="AJ26" s="271"/>
      <c r="AK26" s="292"/>
      <c r="AL26" s="272"/>
      <c r="AM26" s="275"/>
      <c r="AN26" s="276"/>
      <c r="AO26" s="273"/>
      <c r="AP26" s="277"/>
      <c r="AQ26" s="277"/>
      <c r="AR26" s="272"/>
      <c r="AS26" s="272"/>
      <c r="AT26" s="278"/>
      <c r="AV26" s="269" t="str">
        <f aca="false">$B26</f>
        <v>Group D</v>
      </c>
      <c r="AW26" s="271"/>
      <c r="AX26" s="292"/>
      <c r="AY26" s="272"/>
      <c r="AZ26" s="275"/>
      <c r="BA26" s="276"/>
      <c r="BB26" s="273"/>
      <c r="BC26" s="277"/>
      <c r="BD26" s="277"/>
      <c r="BE26" s="272"/>
      <c r="BF26" s="272"/>
      <c r="BG26" s="278"/>
      <c r="BI26" s="269" t="str">
        <f aca="false">$B26</f>
        <v>Group D</v>
      </c>
      <c r="BJ26" s="271"/>
      <c r="BK26" s="292"/>
      <c r="BL26" s="272"/>
      <c r="BM26" s="275"/>
      <c r="BN26" s="276"/>
      <c r="BO26" s="273"/>
      <c r="BP26" s="277"/>
      <c r="BQ26" s="277"/>
      <c r="BR26" s="272"/>
      <c r="BS26" s="272"/>
      <c r="BT26" s="278"/>
      <c r="BV26" s="269" t="str">
        <f aca="false">$B26</f>
        <v>Group D</v>
      </c>
      <c r="BW26" s="271"/>
      <c r="BX26" s="292"/>
      <c r="BY26" s="272"/>
      <c r="BZ26" s="275"/>
      <c r="CA26" s="276"/>
      <c r="CB26" s="273"/>
      <c r="CC26" s="277"/>
      <c r="CD26" s="277"/>
      <c r="CE26" s="272"/>
      <c r="CF26" s="272"/>
      <c r="CG26" s="278"/>
      <c r="CI26" s="269" t="str">
        <f aca="false">$B26</f>
        <v>Group D</v>
      </c>
      <c r="CJ26" s="271"/>
      <c r="CK26" s="292"/>
      <c r="CL26" s="272"/>
      <c r="CM26" s="275"/>
      <c r="CN26" s="276"/>
      <c r="CO26" s="273"/>
      <c r="CP26" s="277"/>
      <c r="CQ26" s="277"/>
      <c r="CR26" s="272"/>
      <c r="CS26" s="272"/>
      <c r="CT26" s="278"/>
      <c r="CV26" s="269" t="str">
        <f aca="false">$B26</f>
        <v>Group D</v>
      </c>
      <c r="CW26" s="271"/>
      <c r="CX26" s="292"/>
      <c r="CY26" s="272"/>
      <c r="CZ26" s="275"/>
      <c r="DA26" s="276"/>
      <c r="DB26" s="273"/>
      <c r="DC26" s="277"/>
      <c r="DD26" s="277"/>
      <c r="DE26" s="272"/>
      <c r="DF26" s="272"/>
      <c r="DG26" s="278"/>
      <c r="DI26" s="269" t="str">
        <f aca="false">$B26</f>
        <v>Group D</v>
      </c>
      <c r="DJ26" s="271"/>
      <c r="DK26" s="292"/>
      <c r="DL26" s="272"/>
      <c r="DM26" s="275"/>
      <c r="DN26" s="276"/>
      <c r="DO26" s="273"/>
      <c r="DP26" s="277"/>
      <c r="DQ26" s="277"/>
      <c r="DR26" s="272"/>
      <c r="DS26" s="272"/>
      <c r="DT26" s="278"/>
      <c r="DV26" s="269" t="str">
        <f aca="false">$B26</f>
        <v>Group D</v>
      </c>
      <c r="DW26" s="271"/>
      <c r="DX26" s="292"/>
      <c r="DY26" s="272"/>
      <c r="DZ26" s="275"/>
      <c r="EA26" s="276"/>
      <c r="EB26" s="273"/>
      <c r="EC26" s="277"/>
      <c r="ED26" s="277"/>
      <c r="EE26" s="272"/>
      <c r="EF26" s="272"/>
      <c r="EG26" s="278"/>
      <c r="EI26" s="269" t="str">
        <f aca="false">$B26</f>
        <v>Group D</v>
      </c>
      <c r="EJ26" s="271"/>
      <c r="EK26" s="292"/>
      <c r="EL26" s="272"/>
      <c r="EM26" s="275"/>
      <c r="EN26" s="276"/>
      <c r="EO26" s="273"/>
      <c r="EP26" s="277"/>
      <c r="EQ26" s="277"/>
      <c r="ER26" s="272"/>
      <c r="ES26" s="272"/>
      <c r="ET26" s="278"/>
      <c r="EV26" s="269" t="str">
        <f aca="false">$B26</f>
        <v>Group D</v>
      </c>
      <c r="EW26" s="271"/>
      <c r="EX26" s="292"/>
      <c r="EY26" s="272"/>
      <c r="EZ26" s="275"/>
      <c r="FA26" s="276"/>
      <c r="FB26" s="273"/>
      <c r="FC26" s="277"/>
      <c r="FD26" s="277"/>
      <c r="FE26" s="272"/>
      <c r="FF26" s="272"/>
      <c r="FG26" s="278"/>
      <c r="FI26" s="269" t="str">
        <f aca="false">$B26</f>
        <v>Group D</v>
      </c>
      <c r="FJ26" s="271"/>
      <c r="FK26" s="292"/>
      <c r="FL26" s="272"/>
      <c r="FM26" s="275"/>
      <c r="FN26" s="276"/>
      <c r="FO26" s="273"/>
      <c r="FP26" s="277"/>
      <c r="FQ26" s="277"/>
      <c r="FR26" s="272"/>
      <c r="FS26" s="272"/>
      <c r="FT26" s="278"/>
      <c r="FV26" s="269" t="str">
        <f aca="false">$B26</f>
        <v>Group D</v>
      </c>
      <c r="FW26" s="271"/>
      <c r="FX26" s="292"/>
      <c r="FY26" s="272"/>
      <c r="FZ26" s="275"/>
      <c r="GA26" s="276"/>
      <c r="GB26" s="273"/>
      <c r="GC26" s="277"/>
      <c r="GD26" s="277"/>
      <c r="GE26" s="272"/>
      <c r="GF26" s="272"/>
      <c r="GG26" s="278"/>
      <c r="GI26" s="269" t="str">
        <f aca="false">$B26</f>
        <v>Group D</v>
      </c>
      <c r="GJ26" s="271"/>
      <c r="GK26" s="292"/>
      <c r="GL26" s="272"/>
      <c r="GM26" s="275"/>
      <c r="GN26" s="276"/>
      <c r="GO26" s="273"/>
      <c r="GP26" s="277"/>
      <c r="GQ26" s="277"/>
      <c r="GR26" s="272"/>
      <c r="GS26" s="272"/>
      <c r="GT26" s="278"/>
      <c r="GV26" s="269" t="str">
        <f aca="false">$B26</f>
        <v>Group D</v>
      </c>
      <c r="GW26" s="271"/>
      <c r="GX26" s="292"/>
      <c r="GY26" s="272"/>
      <c r="GZ26" s="275"/>
      <c r="HA26" s="276"/>
      <c r="HB26" s="273"/>
      <c r="HC26" s="277"/>
      <c r="HD26" s="277"/>
      <c r="HE26" s="272"/>
      <c r="HF26" s="272"/>
      <c r="HG26" s="278"/>
      <c r="HI26" s="269" t="str">
        <f aca="false">$B26</f>
        <v>Group D</v>
      </c>
      <c r="HJ26" s="271"/>
      <c r="HK26" s="292"/>
      <c r="HL26" s="272"/>
      <c r="HM26" s="275"/>
      <c r="HN26" s="276"/>
      <c r="HO26" s="273"/>
      <c r="HP26" s="277"/>
      <c r="HQ26" s="277"/>
      <c r="HR26" s="272"/>
      <c r="HS26" s="272"/>
      <c r="HT26" s="278"/>
      <c r="HV26" s="269" t="str">
        <f aca="false">$B26</f>
        <v>Group D</v>
      </c>
      <c r="HW26" s="271"/>
      <c r="HX26" s="292"/>
      <c r="HY26" s="272"/>
      <c r="HZ26" s="275"/>
      <c r="IA26" s="276"/>
      <c r="IB26" s="273"/>
      <c r="IC26" s="277"/>
      <c r="ID26" s="277"/>
      <c r="IE26" s="272"/>
      <c r="IF26" s="272"/>
      <c r="IG26" s="278"/>
      <c r="II26" s="269" t="str">
        <f aca="false">$B26</f>
        <v>Group D</v>
      </c>
      <c r="IJ26" s="271"/>
      <c r="IK26" s="292"/>
      <c r="IL26" s="272"/>
      <c r="IM26" s="275"/>
      <c r="IN26" s="276"/>
      <c r="IO26" s="273"/>
      <c r="IP26" s="277"/>
      <c r="IQ26" s="277"/>
      <c r="IR26" s="272"/>
      <c r="IS26" s="272"/>
      <c r="IT26" s="278"/>
      <c r="IV26" s="269" t="str">
        <f aca="false">$B26</f>
        <v>Group D</v>
      </c>
      <c r="IW26" s="271"/>
      <c r="IX26" s="292"/>
      <c r="IY26" s="272"/>
      <c r="IZ26" s="275"/>
      <c r="JA26" s="276"/>
      <c r="JB26" s="273"/>
      <c r="JC26" s="277"/>
      <c r="JD26" s="277"/>
      <c r="JE26" s="272"/>
      <c r="JF26" s="272"/>
      <c r="JG26" s="278"/>
      <c r="JI26" s="269" t="str">
        <f aca="false">$B26</f>
        <v>Group D</v>
      </c>
      <c r="JJ26" s="271"/>
      <c r="JK26" s="292"/>
      <c r="JL26" s="272"/>
      <c r="JM26" s="275"/>
      <c r="JN26" s="276"/>
      <c r="JO26" s="273"/>
      <c r="JP26" s="277"/>
      <c r="JQ26" s="277"/>
      <c r="JR26" s="272"/>
      <c r="JS26" s="272"/>
      <c r="JT26" s="278"/>
      <c r="JV26" s="269" t="str">
        <f aca="false">$B26</f>
        <v>Group D</v>
      </c>
      <c r="JW26" s="271"/>
      <c r="JX26" s="292"/>
      <c r="JY26" s="272"/>
      <c r="JZ26" s="275"/>
      <c r="KA26" s="276"/>
      <c r="KB26" s="273"/>
      <c r="KC26" s="277"/>
      <c r="KD26" s="277"/>
      <c r="KE26" s="272"/>
      <c r="KF26" s="272"/>
      <c r="KG26" s="278"/>
      <c r="KI26" s="269" t="str">
        <f aca="false">$B26</f>
        <v>Group D</v>
      </c>
      <c r="KJ26" s="271"/>
      <c r="KK26" s="292"/>
      <c r="KL26" s="272"/>
      <c r="KM26" s="275"/>
      <c r="KN26" s="276"/>
      <c r="KO26" s="273"/>
      <c r="KP26" s="277"/>
      <c r="KQ26" s="277"/>
      <c r="KR26" s="272"/>
      <c r="KS26" s="272"/>
      <c r="KT26" s="278"/>
      <c r="KV26" s="269" t="str">
        <f aca="false">$B26</f>
        <v>Group D</v>
      </c>
      <c r="KW26" s="271"/>
      <c r="KX26" s="292"/>
      <c r="KY26" s="272"/>
      <c r="KZ26" s="275"/>
      <c r="LA26" s="276"/>
      <c r="LB26" s="273"/>
      <c r="LC26" s="277"/>
      <c r="LD26" s="277"/>
      <c r="LE26" s="272"/>
      <c r="LF26" s="272"/>
      <c r="LG26" s="278"/>
      <c r="LI26" s="269" t="str">
        <f aca="false">$B26</f>
        <v>Group D</v>
      </c>
      <c r="LJ26" s="271"/>
      <c r="LK26" s="292"/>
      <c r="LL26" s="272"/>
      <c r="LM26" s="275"/>
      <c r="LN26" s="276"/>
      <c r="LO26" s="273"/>
      <c r="LP26" s="277"/>
      <c r="LQ26" s="277"/>
      <c r="LR26" s="272"/>
      <c r="LS26" s="272"/>
      <c r="LT26" s="278"/>
      <c r="LV26" s="269" t="str">
        <f aca="false">$B26</f>
        <v>Group D</v>
      </c>
      <c r="LW26" s="271"/>
      <c r="LX26" s="292"/>
      <c r="LY26" s="272"/>
      <c r="LZ26" s="275"/>
      <c r="MA26" s="276"/>
      <c r="MB26" s="273"/>
      <c r="MC26" s="277"/>
      <c r="MD26" s="277"/>
      <c r="ME26" s="272"/>
      <c r="MF26" s="272"/>
      <c r="MG26" s="278"/>
    </row>
    <row r="27" customFormat="false" ht="15.75" hidden="false" customHeight="false" outlineLevel="0" collapsed="false">
      <c r="B27" s="279" t="n">
        <f aca="false">INDEX(Groups!$C$7:$C$65,MATCH(C27,Groups!$D$7:$D$65,0))</f>
        <v>16</v>
      </c>
      <c r="C27" s="280" t="str">
        <f aca="false">CalcD!$P$22</f>
        <v>USA</v>
      </c>
      <c r="D27" s="281" t="n">
        <f aca="false">INDEX(Groups!$C$7:$C$65,MATCH(E27,Groups!$D$7:$D$65,0))</f>
        <v>40</v>
      </c>
      <c r="E27" s="280" t="str">
        <f aca="false">CalcD!$Q$22</f>
        <v>Paraguay</v>
      </c>
      <c r="F27" s="282" t="n">
        <f aca="false">CalcD!$R$22</f>
        <v>2</v>
      </c>
      <c r="G27" s="283" t="n">
        <f aca="false">CalcD!$S$22</f>
        <v>0</v>
      </c>
      <c r="I27" s="279" t="n">
        <f aca="false">$B27</f>
        <v>16</v>
      </c>
      <c r="J27" s="280" t="str">
        <f aca="false">$C27</f>
        <v>USA</v>
      </c>
      <c r="K27" s="281" t="n">
        <f aca="false">$D27</f>
        <v>40</v>
      </c>
      <c r="L27" s="280" t="str">
        <f aca="false">$E27</f>
        <v>Paraguay</v>
      </c>
      <c r="M27" s="284"/>
      <c r="N27" s="284"/>
      <c r="O27" s="285"/>
      <c r="P27" s="281" t="str">
        <f aca="false">IF(($F27&lt;&gt;"")*($G27&lt;&gt;"")*(M27&lt;&gt;"")*(N27&lt;&gt;""),($F27&gt;$G27)*(M27&gt;N27)+($F27=$G27)*(M27=N27)+($F27&lt;$G27)*(M27&lt;N27),"")</f>
        <v/>
      </c>
      <c r="Q27" s="281" t="str">
        <f aca="false">IF((P27&lt;&gt;""),IF(OR($F27&lt;&gt;$G27,PrSettings!$M$4="●"),(($F27-$G27)=(M27-N27))*1,0),"")</f>
        <v/>
      </c>
      <c r="R27" s="281" t="str">
        <f aca="false">IF((P27&lt;&gt;""),($F27=M27)*($G27=N27),"")</f>
        <v/>
      </c>
      <c r="S27" s="281" t="str">
        <f aca="false">IF(P27&lt;&gt;"",IF(ABS($F27-$G27)&gt;=PrSettings!$M$7,(ABS($F27-$G27-M27+N27)&lt;=1)*1,IF(AND(P27,$F27=$G27,$F27&gt;=PrSettings!$M$6),(ABS(M27-$F27)&lt;=1)*1,IF(AND(P27,$F27+$G27&gt;=PrSettings!$M$8),(ABS(M27-$F27)+ABS(N27-$G27)&lt;=1)*1,""))),"")</f>
        <v/>
      </c>
      <c r="T27" s="286"/>
      <c r="V27" s="279" t="n">
        <f aca="false">$B27</f>
        <v>16</v>
      </c>
      <c r="W27" s="280" t="str">
        <f aca="false">$C27</f>
        <v>USA</v>
      </c>
      <c r="X27" s="281" t="n">
        <f aca="false">$D27</f>
        <v>40</v>
      </c>
      <c r="Y27" s="280" t="str">
        <f aca="false">$E27</f>
        <v>Paraguay</v>
      </c>
      <c r="Z27" s="284"/>
      <c r="AA27" s="284"/>
      <c r="AB27" s="285"/>
      <c r="AC27" s="281" t="str">
        <f aca="false">IF(($F27&lt;&gt;"")*($G27&lt;&gt;"")*(Z27&lt;&gt;"")*(AA27&lt;&gt;""),($F27&gt;$G27)*(Z27&gt;AA27)+($F27=$G27)*(Z27=AA27)+($F27&lt;$G27)*(Z27&lt;AA27),"")</f>
        <v/>
      </c>
      <c r="AD27" s="281" t="str">
        <f aca="false">IF((AC27&lt;&gt;""),IF(OR($F27&lt;&gt;$G27,PrSettings!$M$4="●"),(($F27-$G27)=(Z27-AA27))*1,0),"")</f>
        <v/>
      </c>
      <c r="AE27" s="281" t="str">
        <f aca="false">IF((AC27&lt;&gt;""),($F27=Z27)*($G27=AA27),"")</f>
        <v/>
      </c>
      <c r="AF27" s="281" t="str">
        <f aca="false">IF(AC27&lt;&gt;"",IF(ABS($F27-$G27)&gt;=PrSettings!$M$7,(ABS($F27-$G27-Z27+AA27)&lt;=1)*1,IF(AND(AC27,$F27=$G27,$F27&gt;=PrSettings!$M$6),(ABS(Z27-$F27)&lt;=1)*1,IF(AND(AC27,$F27+$G27&gt;=PrSettings!$M$8),(ABS(Z27-$F27)+ABS(AA27-$G27)&lt;=1)*1,""))),"")</f>
        <v/>
      </c>
      <c r="AG27" s="286"/>
      <c r="AI27" s="279" t="n">
        <f aca="false">$B27</f>
        <v>16</v>
      </c>
      <c r="AJ27" s="280" t="str">
        <f aca="false">$C27</f>
        <v>USA</v>
      </c>
      <c r="AK27" s="281" t="n">
        <f aca="false">$D27</f>
        <v>40</v>
      </c>
      <c r="AL27" s="280" t="str">
        <f aca="false">$E27</f>
        <v>Paraguay</v>
      </c>
      <c r="AM27" s="284"/>
      <c r="AN27" s="284"/>
      <c r="AO27" s="285"/>
      <c r="AP27" s="281" t="str">
        <f aca="false">IF(($F27&lt;&gt;"")*($G27&lt;&gt;"")*(AM27&lt;&gt;"")*(AN27&lt;&gt;""),($F27&gt;$G27)*(AM27&gt;AN27)+($F27=$G27)*(AM27=AN27)+($F27&lt;$G27)*(AM27&lt;AN27),"")</f>
        <v/>
      </c>
      <c r="AQ27" s="281" t="str">
        <f aca="false">IF((AP27&lt;&gt;""),IF(OR($F27&lt;&gt;$G27,PrSettings!$M$4="●"),(($F27-$G27)=(AM27-AN27))*1,0),"")</f>
        <v/>
      </c>
      <c r="AR27" s="281" t="str">
        <f aca="false">IF((AP27&lt;&gt;""),($F27=AM27)*($G27=AN27),"")</f>
        <v/>
      </c>
      <c r="AS27" s="281" t="str">
        <f aca="false">IF(AP27&lt;&gt;"",IF(ABS($F27-$G27)&gt;=PrSettings!$M$7,(ABS($F27-$G27-AM27+AN27)&lt;=1)*1,IF(AND(AP27,$F27=$G27,$F27&gt;=PrSettings!$M$6),(ABS(AM27-$F27)&lt;=1)*1,IF(AND(AP27,$F27+$G27&gt;=PrSettings!$M$8),(ABS(AM27-$F27)+ABS(AN27-$G27)&lt;=1)*1,""))),"")</f>
        <v/>
      </c>
      <c r="AT27" s="286"/>
      <c r="AV27" s="279" t="n">
        <f aca="false">$B27</f>
        <v>16</v>
      </c>
      <c r="AW27" s="280" t="str">
        <f aca="false">$C27</f>
        <v>USA</v>
      </c>
      <c r="AX27" s="281" t="n">
        <f aca="false">$D27</f>
        <v>40</v>
      </c>
      <c r="AY27" s="280" t="str">
        <f aca="false">$E27</f>
        <v>Paraguay</v>
      </c>
      <c r="AZ27" s="284"/>
      <c r="BA27" s="284"/>
      <c r="BB27" s="285"/>
      <c r="BC27" s="281" t="str">
        <f aca="false">IF(($F27&lt;&gt;"")*($G27&lt;&gt;"")*(AZ27&lt;&gt;"")*(BA27&lt;&gt;""),($F27&gt;$G27)*(AZ27&gt;BA27)+($F27=$G27)*(AZ27=BA27)+($F27&lt;$G27)*(AZ27&lt;BA27),"")</f>
        <v/>
      </c>
      <c r="BD27" s="281" t="str">
        <f aca="false">IF((BC27&lt;&gt;""),IF(OR($F27&lt;&gt;$G27,PrSettings!$M$4="●"),(($F27-$G27)=(AZ27-BA27))*1,0),"")</f>
        <v/>
      </c>
      <c r="BE27" s="281" t="str">
        <f aca="false">IF((BC27&lt;&gt;""),($F27=AZ27)*($G27=BA27),"")</f>
        <v/>
      </c>
      <c r="BF27" s="281" t="str">
        <f aca="false">IF(BC27&lt;&gt;"",IF(ABS($F27-$G27)&gt;=PrSettings!$M$7,(ABS($F27-$G27-AZ27+BA27)&lt;=1)*1,IF(AND(BC27,$F27=$G27,$F27&gt;=PrSettings!$M$6),(ABS(AZ27-$F27)&lt;=1)*1,IF(AND(BC27,$F27+$G27&gt;=PrSettings!$M$8),(ABS(AZ27-$F27)+ABS(BA27-$G27)&lt;=1)*1,""))),"")</f>
        <v/>
      </c>
      <c r="BG27" s="286"/>
      <c r="BI27" s="279" t="n">
        <f aca="false">$B27</f>
        <v>16</v>
      </c>
      <c r="BJ27" s="280" t="str">
        <f aca="false">$C27</f>
        <v>USA</v>
      </c>
      <c r="BK27" s="281" t="n">
        <f aca="false">$D27</f>
        <v>40</v>
      </c>
      <c r="BL27" s="280" t="str">
        <f aca="false">$E27</f>
        <v>Paraguay</v>
      </c>
      <c r="BM27" s="284"/>
      <c r="BN27" s="284"/>
      <c r="BO27" s="285"/>
      <c r="BP27" s="281" t="str">
        <f aca="false">IF(($F27&lt;&gt;"")*($G27&lt;&gt;"")*(BM27&lt;&gt;"")*(BN27&lt;&gt;""),($F27&gt;$G27)*(BM27&gt;BN27)+($F27=$G27)*(BM27=BN27)+($F27&lt;$G27)*(BM27&lt;BN27),"")</f>
        <v/>
      </c>
      <c r="BQ27" s="281" t="str">
        <f aca="false">IF((BP27&lt;&gt;""),IF(OR($F27&lt;&gt;$G27,PrSettings!$M$4="●"),(($F27-$G27)=(BM27-BN27))*1,0),"")</f>
        <v/>
      </c>
      <c r="BR27" s="281" t="str">
        <f aca="false">IF((BP27&lt;&gt;""),($F27=BM27)*($G27=BN27),"")</f>
        <v/>
      </c>
      <c r="BS27" s="281" t="str">
        <f aca="false">IF(BP27&lt;&gt;"",IF(ABS($F27-$G27)&gt;=PrSettings!$M$7,(ABS($F27-$G27-BM27+BN27)&lt;=1)*1,IF(AND(BP27,$F27=$G27,$F27&gt;=PrSettings!$M$6),(ABS(BM27-$F27)&lt;=1)*1,IF(AND(BP27,$F27+$G27&gt;=PrSettings!$M$8),(ABS(BM27-$F27)+ABS(BN27-$G27)&lt;=1)*1,""))),"")</f>
        <v/>
      </c>
      <c r="BT27" s="286"/>
      <c r="BV27" s="279" t="n">
        <f aca="false">$B27</f>
        <v>16</v>
      </c>
      <c r="BW27" s="280" t="str">
        <f aca="false">$C27</f>
        <v>USA</v>
      </c>
      <c r="BX27" s="281" t="n">
        <f aca="false">$D27</f>
        <v>40</v>
      </c>
      <c r="BY27" s="280" t="str">
        <f aca="false">$E27</f>
        <v>Paraguay</v>
      </c>
      <c r="BZ27" s="284"/>
      <c r="CA27" s="284"/>
      <c r="CB27" s="285"/>
      <c r="CC27" s="281" t="str">
        <f aca="false">IF(($F27&lt;&gt;"")*($G27&lt;&gt;"")*(BZ27&lt;&gt;"")*(CA27&lt;&gt;""),($F27&gt;$G27)*(BZ27&gt;CA27)+($F27=$G27)*(BZ27=CA27)+($F27&lt;$G27)*(BZ27&lt;CA27),"")</f>
        <v/>
      </c>
      <c r="CD27" s="281" t="str">
        <f aca="false">IF((CC27&lt;&gt;""),IF(OR($F27&lt;&gt;$G27,PrSettings!$M$4="●"),(($F27-$G27)=(BZ27-CA27))*1,0),"")</f>
        <v/>
      </c>
      <c r="CE27" s="281" t="str">
        <f aca="false">IF((CC27&lt;&gt;""),($F27=BZ27)*($G27=CA27),"")</f>
        <v/>
      </c>
      <c r="CF27" s="281" t="str">
        <f aca="false">IF(CC27&lt;&gt;"",IF(ABS($F27-$G27)&gt;=PrSettings!$M$7,(ABS($F27-$G27-BZ27+CA27)&lt;=1)*1,IF(AND(CC27,$F27=$G27,$F27&gt;=PrSettings!$M$6),(ABS(BZ27-$F27)&lt;=1)*1,IF(AND(CC27,$F27+$G27&gt;=PrSettings!$M$8),(ABS(BZ27-$F27)+ABS(CA27-$G27)&lt;=1)*1,""))),"")</f>
        <v/>
      </c>
      <c r="CG27" s="286"/>
      <c r="CI27" s="279" t="n">
        <f aca="false">$B27</f>
        <v>16</v>
      </c>
      <c r="CJ27" s="280" t="str">
        <f aca="false">$C27</f>
        <v>USA</v>
      </c>
      <c r="CK27" s="281" t="n">
        <f aca="false">$D27</f>
        <v>40</v>
      </c>
      <c r="CL27" s="280" t="str">
        <f aca="false">$E27</f>
        <v>Paraguay</v>
      </c>
      <c r="CM27" s="284"/>
      <c r="CN27" s="284"/>
      <c r="CO27" s="285"/>
      <c r="CP27" s="281" t="str">
        <f aca="false">IF(($F27&lt;&gt;"")*($G27&lt;&gt;"")*(CM27&lt;&gt;"")*(CN27&lt;&gt;""),($F27&gt;$G27)*(CM27&gt;CN27)+($F27=$G27)*(CM27=CN27)+($F27&lt;$G27)*(CM27&lt;CN27),"")</f>
        <v/>
      </c>
      <c r="CQ27" s="281" t="str">
        <f aca="false">IF((CP27&lt;&gt;""),IF(OR($F27&lt;&gt;$G27,PrSettings!$M$4="●"),(($F27-$G27)=(CM27-CN27))*1,0),"")</f>
        <v/>
      </c>
      <c r="CR27" s="281" t="str">
        <f aca="false">IF((CP27&lt;&gt;""),($F27=CM27)*($G27=CN27),"")</f>
        <v/>
      </c>
      <c r="CS27" s="281" t="str">
        <f aca="false">IF(CP27&lt;&gt;"",IF(ABS($F27-$G27)&gt;=PrSettings!$M$7,(ABS($F27-$G27-CM27+CN27)&lt;=1)*1,IF(AND(CP27,$F27=$G27,$F27&gt;=PrSettings!$M$6),(ABS(CM27-$F27)&lt;=1)*1,IF(AND(CP27,$F27+$G27&gt;=PrSettings!$M$8),(ABS(CM27-$F27)+ABS(CN27-$G27)&lt;=1)*1,""))),"")</f>
        <v/>
      </c>
      <c r="CT27" s="286"/>
      <c r="CV27" s="279" t="n">
        <f aca="false">$B27</f>
        <v>16</v>
      </c>
      <c r="CW27" s="280" t="str">
        <f aca="false">$C27</f>
        <v>USA</v>
      </c>
      <c r="CX27" s="281" t="n">
        <f aca="false">$D27</f>
        <v>40</v>
      </c>
      <c r="CY27" s="280" t="str">
        <f aca="false">$E27</f>
        <v>Paraguay</v>
      </c>
      <c r="CZ27" s="284"/>
      <c r="DA27" s="284"/>
      <c r="DB27" s="285"/>
      <c r="DC27" s="281" t="str">
        <f aca="false">IF(($F27&lt;&gt;"")*($G27&lt;&gt;"")*(CZ27&lt;&gt;"")*(DA27&lt;&gt;""),($F27&gt;$G27)*(CZ27&gt;DA27)+($F27=$G27)*(CZ27=DA27)+($F27&lt;$G27)*(CZ27&lt;DA27),"")</f>
        <v/>
      </c>
      <c r="DD27" s="281" t="str">
        <f aca="false">IF((DC27&lt;&gt;""),IF(OR($F27&lt;&gt;$G27,PrSettings!$M$4="●"),(($F27-$G27)=(CZ27-DA27))*1,0),"")</f>
        <v/>
      </c>
      <c r="DE27" s="281" t="str">
        <f aca="false">IF((DC27&lt;&gt;""),($F27=CZ27)*($G27=DA27),"")</f>
        <v/>
      </c>
      <c r="DF27" s="281" t="str">
        <f aca="false">IF(DC27&lt;&gt;"",IF(ABS($F27-$G27)&gt;=PrSettings!$M$7,(ABS($F27-$G27-CZ27+DA27)&lt;=1)*1,IF(AND(DC27,$F27=$G27,$F27&gt;=PrSettings!$M$6),(ABS(CZ27-$F27)&lt;=1)*1,IF(AND(DC27,$F27+$G27&gt;=PrSettings!$M$8),(ABS(CZ27-$F27)+ABS(DA27-$G27)&lt;=1)*1,""))),"")</f>
        <v/>
      </c>
      <c r="DG27" s="286"/>
      <c r="DI27" s="279" t="n">
        <f aca="false">$B27</f>
        <v>16</v>
      </c>
      <c r="DJ27" s="280" t="str">
        <f aca="false">$C27</f>
        <v>USA</v>
      </c>
      <c r="DK27" s="281" t="n">
        <f aca="false">$D27</f>
        <v>40</v>
      </c>
      <c r="DL27" s="280" t="str">
        <f aca="false">$E27</f>
        <v>Paraguay</v>
      </c>
      <c r="DM27" s="284"/>
      <c r="DN27" s="284"/>
      <c r="DO27" s="285"/>
      <c r="DP27" s="281" t="str">
        <f aca="false">IF(($F27&lt;&gt;"")*($G27&lt;&gt;"")*(DM27&lt;&gt;"")*(DN27&lt;&gt;""),($F27&gt;$G27)*(DM27&gt;DN27)+($F27=$G27)*(DM27=DN27)+($F27&lt;$G27)*(DM27&lt;DN27),"")</f>
        <v/>
      </c>
      <c r="DQ27" s="281" t="str">
        <f aca="false">IF((DP27&lt;&gt;""),IF(OR($F27&lt;&gt;$G27,PrSettings!$M$4="●"),(($F27-$G27)=(DM27-DN27))*1,0),"")</f>
        <v/>
      </c>
      <c r="DR27" s="281" t="str">
        <f aca="false">IF((DP27&lt;&gt;""),($F27=DM27)*($G27=DN27),"")</f>
        <v/>
      </c>
      <c r="DS27" s="281" t="str">
        <f aca="false">IF(DP27&lt;&gt;"",IF(ABS($F27-$G27)&gt;=PrSettings!$M$7,(ABS($F27-$G27-DM27+DN27)&lt;=1)*1,IF(AND(DP27,$F27=$G27,$F27&gt;=PrSettings!$M$6),(ABS(DM27-$F27)&lt;=1)*1,IF(AND(DP27,$F27+$G27&gt;=PrSettings!$M$8),(ABS(DM27-$F27)+ABS(DN27-$G27)&lt;=1)*1,""))),"")</f>
        <v/>
      </c>
      <c r="DT27" s="286"/>
      <c r="DV27" s="279" t="n">
        <f aca="false">$B27</f>
        <v>16</v>
      </c>
      <c r="DW27" s="280" t="str">
        <f aca="false">$C27</f>
        <v>USA</v>
      </c>
      <c r="DX27" s="281" t="n">
        <f aca="false">$D27</f>
        <v>40</v>
      </c>
      <c r="DY27" s="280" t="str">
        <f aca="false">$E27</f>
        <v>Paraguay</v>
      </c>
      <c r="DZ27" s="284"/>
      <c r="EA27" s="284"/>
      <c r="EB27" s="285"/>
      <c r="EC27" s="281" t="str">
        <f aca="false">IF(($F27&lt;&gt;"")*($G27&lt;&gt;"")*(DZ27&lt;&gt;"")*(EA27&lt;&gt;""),($F27&gt;$G27)*(DZ27&gt;EA27)+($F27=$G27)*(DZ27=EA27)+($F27&lt;$G27)*(DZ27&lt;EA27),"")</f>
        <v/>
      </c>
      <c r="ED27" s="281" t="str">
        <f aca="false">IF((EC27&lt;&gt;""),IF(OR($F27&lt;&gt;$G27,PrSettings!$M$4="●"),(($F27-$G27)=(DZ27-EA27))*1,0),"")</f>
        <v/>
      </c>
      <c r="EE27" s="281" t="str">
        <f aca="false">IF((EC27&lt;&gt;""),($F27=DZ27)*($G27=EA27),"")</f>
        <v/>
      </c>
      <c r="EF27" s="281" t="str">
        <f aca="false">IF(EC27&lt;&gt;"",IF(ABS($F27-$G27)&gt;=PrSettings!$M$7,(ABS($F27-$G27-DZ27+EA27)&lt;=1)*1,IF(AND(EC27,$F27=$G27,$F27&gt;=PrSettings!$M$6),(ABS(DZ27-$F27)&lt;=1)*1,IF(AND(EC27,$F27+$G27&gt;=PrSettings!$M$8),(ABS(DZ27-$F27)+ABS(EA27-$G27)&lt;=1)*1,""))),"")</f>
        <v/>
      </c>
      <c r="EG27" s="286"/>
      <c r="EI27" s="279" t="n">
        <f aca="false">$B27</f>
        <v>16</v>
      </c>
      <c r="EJ27" s="280" t="str">
        <f aca="false">$C27</f>
        <v>USA</v>
      </c>
      <c r="EK27" s="281" t="n">
        <f aca="false">$D27</f>
        <v>40</v>
      </c>
      <c r="EL27" s="280" t="str">
        <f aca="false">$E27</f>
        <v>Paraguay</v>
      </c>
      <c r="EM27" s="284"/>
      <c r="EN27" s="284"/>
      <c r="EO27" s="285"/>
      <c r="EP27" s="281" t="str">
        <f aca="false">IF(($F27&lt;&gt;"")*($G27&lt;&gt;"")*(EM27&lt;&gt;"")*(EN27&lt;&gt;""),($F27&gt;$G27)*(EM27&gt;EN27)+($F27=$G27)*(EM27=EN27)+($F27&lt;$G27)*(EM27&lt;EN27),"")</f>
        <v/>
      </c>
      <c r="EQ27" s="281" t="str">
        <f aca="false">IF((EP27&lt;&gt;""),IF(OR($F27&lt;&gt;$G27,PrSettings!$M$4="●"),(($F27-$G27)=(EM27-EN27))*1,0),"")</f>
        <v/>
      </c>
      <c r="ER27" s="281" t="str">
        <f aca="false">IF((EP27&lt;&gt;""),($F27=EM27)*($G27=EN27),"")</f>
        <v/>
      </c>
      <c r="ES27" s="281" t="str">
        <f aca="false">IF(EP27&lt;&gt;"",IF(ABS($F27-$G27)&gt;=PrSettings!$M$7,(ABS($F27-$G27-EM27+EN27)&lt;=1)*1,IF(AND(EP27,$F27=$G27,$F27&gt;=PrSettings!$M$6),(ABS(EM27-$F27)&lt;=1)*1,IF(AND(EP27,$F27+$G27&gt;=PrSettings!$M$8),(ABS(EM27-$F27)+ABS(EN27-$G27)&lt;=1)*1,""))),"")</f>
        <v/>
      </c>
      <c r="ET27" s="286"/>
      <c r="EV27" s="279" t="n">
        <f aca="false">$B27</f>
        <v>16</v>
      </c>
      <c r="EW27" s="280" t="str">
        <f aca="false">$C27</f>
        <v>USA</v>
      </c>
      <c r="EX27" s="281" t="n">
        <f aca="false">$D27</f>
        <v>40</v>
      </c>
      <c r="EY27" s="280" t="str">
        <f aca="false">$E27</f>
        <v>Paraguay</v>
      </c>
      <c r="EZ27" s="284"/>
      <c r="FA27" s="284"/>
      <c r="FB27" s="285"/>
      <c r="FC27" s="281" t="str">
        <f aca="false">IF(($F27&lt;&gt;"")*($G27&lt;&gt;"")*(EZ27&lt;&gt;"")*(FA27&lt;&gt;""),($F27&gt;$G27)*(EZ27&gt;FA27)+($F27=$G27)*(EZ27=FA27)+($F27&lt;$G27)*(EZ27&lt;FA27),"")</f>
        <v/>
      </c>
      <c r="FD27" s="281" t="str">
        <f aca="false">IF((FC27&lt;&gt;""),IF(OR($F27&lt;&gt;$G27,PrSettings!$M$4="●"),(($F27-$G27)=(EZ27-FA27))*1,0),"")</f>
        <v/>
      </c>
      <c r="FE27" s="281" t="str">
        <f aca="false">IF((FC27&lt;&gt;""),($F27=EZ27)*($G27=FA27),"")</f>
        <v/>
      </c>
      <c r="FF27" s="281" t="str">
        <f aca="false">IF(FC27&lt;&gt;"",IF(ABS($F27-$G27)&gt;=PrSettings!$M$7,(ABS($F27-$G27-EZ27+FA27)&lt;=1)*1,IF(AND(FC27,$F27=$G27,$F27&gt;=PrSettings!$M$6),(ABS(EZ27-$F27)&lt;=1)*1,IF(AND(FC27,$F27+$G27&gt;=PrSettings!$M$8),(ABS(EZ27-$F27)+ABS(FA27-$G27)&lt;=1)*1,""))),"")</f>
        <v/>
      </c>
      <c r="FG27" s="286"/>
      <c r="FI27" s="279" t="n">
        <f aca="false">$B27</f>
        <v>16</v>
      </c>
      <c r="FJ27" s="280" t="str">
        <f aca="false">$C27</f>
        <v>USA</v>
      </c>
      <c r="FK27" s="281" t="n">
        <f aca="false">$D27</f>
        <v>40</v>
      </c>
      <c r="FL27" s="280" t="str">
        <f aca="false">$E27</f>
        <v>Paraguay</v>
      </c>
      <c r="FM27" s="284"/>
      <c r="FN27" s="284"/>
      <c r="FO27" s="285"/>
      <c r="FP27" s="281" t="str">
        <f aca="false">IF(($F27&lt;&gt;"")*($G27&lt;&gt;"")*(FM27&lt;&gt;"")*(FN27&lt;&gt;""),($F27&gt;$G27)*(FM27&gt;FN27)+($F27=$G27)*(FM27=FN27)+($F27&lt;$G27)*(FM27&lt;FN27),"")</f>
        <v/>
      </c>
      <c r="FQ27" s="281" t="str">
        <f aca="false">IF((FP27&lt;&gt;""),IF(OR($F27&lt;&gt;$G27,PrSettings!$M$4="●"),(($F27-$G27)=(FM27-FN27))*1,0),"")</f>
        <v/>
      </c>
      <c r="FR27" s="281" t="str">
        <f aca="false">IF((FP27&lt;&gt;""),($F27=FM27)*($G27=FN27),"")</f>
        <v/>
      </c>
      <c r="FS27" s="281" t="str">
        <f aca="false">IF(FP27&lt;&gt;"",IF(ABS($F27-$G27)&gt;=PrSettings!$M$7,(ABS($F27-$G27-FM27+FN27)&lt;=1)*1,IF(AND(FP27,$F27=$G27,$F27&gt;=PrSettings!$M$6),(ABS(FM27-$F27)&lt;=1)*1,IF(AND(FP27,$F27+$G27&gt;=PrSettings!$M$8),(ABS(FM27-$F27)+ABS(FN27-$G27)&lt;=1)*1,""))),"")</f>
        <v/>
      </c>
      <c r="FT27" s="286"/>
      <c r="FV27" s="279" t="n">
        <f aca="false">$B27</f>
        <v>16</v>
      </c>
      <c r="FW27" s="280" t="str">
        <f aca="false">$C27</f>
        <v>USA</v>
      </c>
      <c r="FX27" s="281" t="n">
        <f aca="false">$D27</f>
        <v>40</v>
      </c>
      <c r="FY27" s="280" t="str">
        <f aca="false">$E27</f>
        <v>Paraguay</v>
      </c>
      <c r="FZ27" s="284"/>
      <c r="GA27" s="284"/>
      <c r="GB27" s="285"/>
      <c r="GC27" s="281" t="str">
        <f aca="false">IF(($F27&lt;&gt;"")*($G27&lt;&gt;"")*(FZ27&lt;&gt;"")*(GA27&lt;&gt;""),($F27&gt;$G27)*(FZ27&gt;GA27)+($F27=$G27)*(FZ27=GA27)+($F27&lt;$G27)*(FZ27&lt;GA27),"")</f>
        <v/>
      </c>
      <c r="GD27" s="281" t="str">
        <f aca="false">IF((GC27&lt;&gt;""),IF(OR($F27&lt;&gt;$G27,PrSettings!$M$4="●"),(($F27-$G27)=(FZ27-GA27))*1,0),"")</f>
        <v/>
      </c>
      <c r="GE27" s="281" t="str">
        <f aca="false">IF((GC27&lt;&gt;""),($F27=FZ27)*($G27=GA27),"")</f>
        <v/>
      </c>
      <c r="GF27" s="281" t="str">
        <f aca="false">IF(GC27&lt;&gt;"",IF(ABS($F27-$G27)&gt;=PrSettings!$M$7,(ABS($F27-$G27-FZ27+GA27)&lt;=1)*1,IF(AND(GC27,$F27=$G27,$F27&gt;=PrSettings!$M$6),(ABS(FZ27-$F27)&lt;=1)*1,IF(AND(GC27,$F27+$G27&gt;=PrSettings!$M$8),(ABS(FZ27-$F27)+ABS(GA27-$G27)&lt;=1)*1,""))),"")</f>
        <v/>
      </c>
      <c r="GG27" s="286"/>
      <c r="GI27" s="279" t="n">
        <f aca="false">$B27</f>
        <v>16</v>
      </c>
      <c r="GJ27" s="280" t="str">
        <f aca="false">$C27</f>
        <v>USA</v>
      </c>
      <c r="GK27" s="281" t="n">
        <f aca="false">$D27</f>
        <v>40</v>
      </c>
      <c r="GL27" s="280" t="str">
        <f aca="false">$E27</f>
        <v>Paraguay</v>
      </c>
      <c r="GM27" s="284"/>
      <c r="GN27" s="284"/>
      <c r="GO27" s="285"/>
      <c r="GP27" s="281" t="str">
        <f aca="false">IF(($F27&lt;&gt;"")*($G27&lt;&gt;"")*(GM27&lt;&gt;"")*(GN27&lt;&gt;""),($F27&gt;$G27)*(GM27&gt;GN27)+($F27=$G27)*(GM27=GN27)+($F27&lt;$G27)*(GM27&lt;GN27),"")</f>
        <v/>
      </c>
      <c r="GQ27" s="281" t="str">
        <f aca="false">IF((GP27&lt;&gt;""),IF(OR($F27&lt;&gt;$G27,PrSettings!$M$4="●"),(($F27-$G27)=(GM27-GN27))*1,0),"")</f>
        <v/>
      </c>
      <c r="GR27" s="281" t="str">
        <f aca="false">IF((GP27&lt;&gt;""),($F27=GM27)*($G27=GN27),"")</f>
        <v/>
      </c>
      <c r="GS27" s="281" t="str">
        <f aca="false">IF(GP27&lt;&gt;"",IF(ABS($F27-$G27)&gt;=PrSettings!$M$7,(ABS($F27-$G27-GM27+GN27)&lt;=1)*1,IF(AND(GP27,$F27=$G27,$F27&gt;=PrSettings!$M$6),(ABS(GM27-$F27)&lt;=1)*1,IF(AND(GP27,$F27+$G27&gt;=PrSettings!$M$8),(ABS(GM27-$F27)+ABS(GN27-$G27)&lt;=1)*1,""))),"")</f>
        <v/>
      </c>
      <c r="GT27" s="286"/>
      <c r="GV27" s="279" t="n">
        <f aca="false">$B27</f>
        <v>16</v>
      </c>
      <c r="GW27" s="280" t="str">
        <f aca="false">$C27</f>
        <v>USA</v>
      </c>
      <c r="GX27" s="281" t="n">
        <f aca="false">$D27</f>
        <v>40</v>
      </c>
      <c r="GY27" s="280" t="str">
        <f aca="false">$E27</f>
        <v>Paraguay</v>
      </c>
      <c r="GZ27" s="284"/>
      <c r="HA27" s="284"/>
      <c r="HB27" s="285"/>
      <c r="HC27" s="281" t="str">
        <f aca="false">IF(($F27&lt;&gt;"")*($G27&lt;&gt;"")*(GZ27&lt;&gt;"")*(HA27&lt;&gt;""),($F27&gt;$G27)*(GZ27&gt;HA27)+($F27=$G27)*(GZ27=HA27)+($F27&lt;$G27)*(GZ27&lt;HA27),"")</f>
        <v/>
      </c>
      <c r="HD27" s="281" t="str">
        <f aca="false">IF((HC27&lt;&gt;""),IF(OR($F27&lt;&gt;$G27,PrSettings!$M$4="●"),(($F27-$G27)=(GZ27-HA27))*1,0),"")</f>
        <v/>
      </c>
      <c r="HE27" s="281" t="str">
        <f aca="false">IF((HC27&lt;&gt;""),($F27=GZ27)*($G27=HA27),"")</f>
        <v/>
      </c>
      <c r="HF27" s="281" t="str">
        <f aca="false">IF(HC27&lt;&gt;"",IF(ABS($F27-$G27)&gt;=PrSettings!$M$7,(ABS($F27-$G27-GZ27+HA27)&lt;=1)*1,IF(AND(HC27,$F27=$G27,$F27&gt;=PrSettings!$M$6),(ABS(GZ27-$F27)&lt;=1)*1,IF(AND(HC27,$F27+$G27&gt;=PrSettings!$M$8),(ABS(GZ27-$F27)+ABS(HA27-$G27)&lt;=1)*1,""))),"")</f>
        <v/>
      </c>
      <c r="HG27" s="286"/>
      <c r="HI27" s="279" t="n">
        <f aca="false">$B27</f>
        <v>16</v>
      </c>
      <c r="HJ27" s="280" t="str">
        <f aca="false">$C27</f>
        <v>USA</v>
      </c>
      <c r="HK27" s="281" t="n">
        <f aca="false">$D27</f>
        <v>40</v>
      </c>
      <c r="HL27" s="280" t="str">
        <f aca="false">$E27</f>
        <v>Paraguay</v>
      </c>
      <c r="HM27" s="284"/>
      <c r="HN27" s="284"/>
      <c r="HO27" s="285"/>
      <c r="HP27" s="281" t="str">
        <f aca="false">IF(($F27&lt;&gt;"")*($G27&lt;&gt;"")*(HM27&lt;&gt;"")*(HN27&lt;&gt;""),($F27&gt;$G27)*(HM27&gt;HN27)+($F27=$G27)*(HM27=HN27)+($F27&lt;$G27)*(HM27&lt;HN27),"")</f>
        <v/>
      </c>
      <c r="HQ27" s="281" t="str">
        <f aca="false">IF((HP27&lt;&gt;""),IF(OR($F27&lt;&gt;$G27,PrSettings!$M$4="●"),(($F27-$G27)=(HM27-HN27))*1,0),"")</f>
        <v/>
      </c>
      <c r="HR27" s="281" t="str">
        <f aca="false">IF((HP27&lt;&gt;""),($F27=HM27)*($G27=HN27),"")</f>
        <v/>
      </c>
      <c r="HS27" s="281" t="str">
        <f aca="false">IF(HP27&lt;&gt;"",IF(ABS($F27-$G27)&gt;=PrSettings!$M$7,(ABS($F27-$G27-HM27+HN27)&lt;=1)*1,IF(AND(HP27,$F27=$G27,$F27&gt;=PrSettings!$M$6),(ABS(HM27-$F27)&lt;=1)*1,IF(AND(HP27,$F27+$G27&gt;=PrSettings!$M$8),(ABS(HM27-$F27)+ABS(HN27-$G27)&lt;=1)*1,""))),"")</f>
        <v/>
      </c>
      <c r="HT27" s="286"/>
      <c r="HV27" s="279" t="n">
        <f aca="false">$B27</f>
        <v>16</v>
      </c>
      <c r="HW27" s="280" t="str">
        <f aca="false">$C27</f>
        <v>USA</v>
      </c>
      <c r="HX27" s="281" t="n">
        <f aca="false">$D27</f>
        <v>40</v>
      </c>
      <c r="HY27" s="280" t="str">
        <f aca="false">$E27</f>
        <v>Paraguay</v>
      </c>
      <c r="HZ27" s="284"/>
      <c r="IA27" s="284"/>
      <c r="IB27" s="285"/>
      <c r="IC27" s="281" t="str">
        <f aca="false">IF(($F27&lt;&gt;"")*($G27&lt;&gt;"")*(HZ27&lt;&gt;"")*(IA27&lt;&gt;""),($F27&gt;$G27)*(HZ27&gt;IA27)+($F27=$G27)*(HZ27=IA27)+($F27&lt;$G27)*(HZ27&lt;IA27),"")</f>
        <v/>
      </c>
      <c r="ID27" s="281" t="str">
        <f aca="false">IF((IC27&lt;&gt;""),IF(OR($F27&lt;&gt;$G27,PrSettings!$M$4="●"),(($F27-$G27)=(HZ27-IA27))*1,0),"")</f>
        <v/>
      </c>
      <c r="IE27" s="281" t="str">
        <f aca="false">IF((IC27&lt;&gt;""),($F27=HZ27)*($G27=IA27),"")</f>
        <v/>
      </c>
      <c r="IF27" s="281" t="str">
        <f aca="false">IF(IC27&lt;&gt;"",IF(ABS($F27-$G27)&gt;=PrSettings!$M$7,(ABS($F27-$G27-HZ27+IA27)&lt;=1)*1,IF(AND(IC27,$F27=$G27,$F27&gt;=PrSettings!$M$6),(ABS(HZ27-$F27)&lt;=1)*1,IF(AND(IC27,$F27+$G27&gt;=PrSettings!$M$8),(ABS(HZ27-$F27)+ABS(IA27-$G27)&lt;=1)*1,""))),"")</f>
        <v/>
      </c>
      <c r="IG27" s="286"/>
      <c r="II27" s="279" t="n">
        <f aca="false">$B27</f>
        <v>16</v>
      </c>
      <c r="IJ27" s="280" t="str">
        <f aca="false">$C27</f>
        <v>USA</v>
      </c>
      <c r="IK27" s="281" t="n">
        <f aca="false">$D27</f>
        <v>40</v>
      </c>
      <c r="IL27" s="280" t="str">
        <f aca="false">$E27</f>
        <v>Paraguay</v>
      </c>
      <c r="IM27" s="284"/>
      <c r="IN27" s="284"/>
      <c r="IO27" s="285"/>
      <c r="IP27" s="281" t="str">
        <f aca="false">IF(($F27&lt;&gt;"")*($G27&lt;&gt;"")*(IM27&lt;&gt;"")*(IN27&lt;&gt;""),($F27&gt;$G27)*(IM27&gt;IN27)+($F27=$G27)*(IM27=IN27)+($F27&lt;$G27)*(IM27&lt;IN27),"")</f>
        <v/>
      </c>
      <c r="IQ27" s="281" t="str">
        <f aca="false">IF((IP27&lt;&gt;""),IF(OR($F27&lt;&gt;$G27,PrSettings!$M$4="●"),(($F27-$G27)=(IM27-IN27))*1,0),"")</f>
        <v/>
      </c>
      <c r="IR27" s="281" t="str">
        <f aca="false">IF((IP27&lt;&gt;""),($F27=IM27)*($G27=IN27),"")</f>
        <v/>
      </c>
      <c r="IS27" s="281" t="str">
        <f aca="false">IF(IP27&lt;&gt;"",IF(ABS($F27-$G27)&gt;=PrSettings!$M$7,(ABS($F27-$G27-IM27+IN27)&lt;=1)*1,IF(AND(IP27,$F27=$G27,$F27&gt;=PrSettings!$M$6),(ABS(IM27-$F27)&lt;=1)*1,IF(AND(IP27,$F27+$G27&gt;=PrSettings!$M$8),(ABS(IM27-$F27)+ABS(IN27-$G27)&lt;=1)*1,""))),"")</f>
        <v/>
      </c>
      <c r="IT27" s="286"/>
      <c r="IV27" s="279" t="n">
        <f aca="false">$B27</f>
        <v>16</v>
      </c>
      <c r="IW27" s="280" t="str">
        <f aca="false">$C27</f>
        <v>USA</v>
      </c>
      <c r="IX27" s="281" t="n">
        <f aca="false">$D27</f>
        <v>40</v>
      </c>
      <c r="IY27" s="280" t="str">
        <f aca="false">$E27</f>
        <v>Paraguay</v>
      </c>
      <c r="IZ27" s="284"/>
      <c r="JA27" s="284"/>
      <c r="JB27" s="285"/>
      <c r="JC27" s="281" t="str">
        <f aca="false">IF(($F27&lt;&gt;"")*($G27&lt;&gt;"")*(IZ27&lt;&gt;"")*(JA27&lt;&gt;""),($F27&gt;$G27)*(IZ27&gt;JA27)+($F27=$G27)*(IZ27=JA27)+($F27&lt;$G27)*(IZ27&lt;JA27),"")</f>
        <v/>
      </c>
      <c r="JD27" s="281" t="str">
        <f aca="false">IF((JC27&lt;&gt;""),IF(OR($F27&lt;&gt;$G27,PrSettings!$M$4="●"),(($F27-$G27)=(IZ27-JA27))*1,0),"")</f>
        <v/>
      </c>
      <c r="JE27" s="281" t="str">
        <f aca="false">IF((JC27&lt;&gt;""),($F27=IZ27)*($G27=JA27),"")</f>
        <v/>
      </c>
      <c r="JF27" s="281" t="str">
        <f aca="false">IF(JC27&lt;&gt;"",IF(ABS($F27-$G27)&gt;=PrSettings!$M$7,(ABS($F27-$G27-IZ27+JA27)&lt;=1)*1,IF(AND(JC27,$F27=$G27,$F27&gt;=PrSettings!$M$6),(ABS(IZ27-$F27)&lt;=1)*1,IF(AND(JC27,$F27+$G27&gt;=PrSettings!$M$8),(ABS(IZ27-$F27)+ABS(JA27-$G27)&lt;=1)*1,""))),"")</f>
        <v/>
      </c>
      <c r="JG27" s="286"/>
      <c r="JI27" s="279" t="n">
        <f aca="false">$B27</f>
        <v>16</v>
      </c>
      <c r="JJ27" s="280" t="str">
        <f aca="false">$C27</f>
        <v>USA</v>
      </c>
      <c r="JK27" s="281" t="n">
        <f aca="false">$D27</f>
        <v>40</v>
      </c>
      <c r="JL27" s="280" t="str">
        <f aca="false">$E27</f>
        <v>Paraguay</v>
      </c>
      <c r="JM27" s="284"/>
      <c r="JN27" s="284"/>
      <c r="JO27" s="285"/>
      <c r="JP27" s="281" t="str">
        <f aca="false">IF(($F27&lt;&gt;"")*($G27&lt;&gt;"")*(JM27&lt;&gt;"")*(JN27&lt;&gt;""),($F27&gt;$G27)*(JM27&gt;JN27)+($F27=$G27)*(JM27=JN27)+($F27&lt;$G27)*(JM27&lt;JN27),"")</f>
        <v/>
      </c>
      <c r="JQ27" s="281" t="str">
        <f aca="false">IF((JP27&lt;&gt;""),IF(OR($F27&lt;&gt;$G27,PrSettings!$M$4="●"),(($F27-$G27)=(JM27-JN27))*1,0),"")</f>
        <v/>
      </c>
      <c r="JR27" s="281" t="str">
        <f aca="false">IF((JP27&lt;&gt;""),($F27=JM27)*($G27=JN27),"")</f>
        <v/>
      </c>
      <c r="JS27" s="281" t="str">
        <f aca="false">IF(JP27&lt;&gt;"",IF(ABS($F27-$G27)&gt;=PrSettings!$M$7,(ABS($F27-$G27-JM27+JN27)&lt;=1)*1,IF(AND(JP27,$F27=$G27,$F27&gt;=PrSettings!$M$6),(ABS(JM27-$F27)&lt;=1)*1,IF(AND(JP27,$F27+$G27&gt;=PrSettings!$M$8),(ABS(JM27-$F27)+ABS(JN27-$G27)&lt;=1)*1,""))),"")</f>
        <v/>
      </c>
      <c r="JT27" s="286"/>
      <c r="JV27" s="279" t="n">
        <f aca="false">$B27</f>
        <v>16</v>
      </c>
      <c r="JW27" s="280" t="str">
        <f aca="false">$C27</f>
        <v>USA</v>
      </c>
      <c r="JX27" s="281" t="n">
        <f aca="false">$D27</f>
        <v>40</v>
      </c>
      <c r="JY27" s="280" t="str">
        <f aca="false">$E27</f>
        <v>Paraguay</v>
      </c>
      <c r="JZ27" s="284"/>
      <c r="KA27" s="284"/>
      <c r="KB27" s="285"/>
      <c r="KC27" s="281" t="str">
        <f aca="false">IF(($F27&lt;&gt;"")*($G27&lt;&gt;"")*(JZ27&lt;&gt;"")*(KA27&lt;&gt;""),($F27&gt;$G27)*(JZ27&gt;KA27)+($F27=$G27)*(JZ27=KA27)+($F27&lt;$G27)*(JZ27&lt;KA27),"")</f>
        <v/>
      </c>
      <c r="KD27" s="281" t="str">
        <f aca="false">IF((KC27&lt;&gt;""),IF(OR($F27&lt;&gt;$G27,PrSettings!$M$4="●"),(($F27-$G27)=(JZ27-KA27))*1,0),"")</f>
        <v/>
      </c>
      <c r="KE27" s="281" t="str">
        <f aca="false">IF((KC27&lt;&gt;""),($F27=JZ27)*($G27=KA27),"")</f>
        <v/>
      </c>
      <c r="KF27" s="281" t="str">
        <f aca="false">IF(KC27&lt;&gt;"",IF(ABS($F27-$G27)&gt;=PrSettings!$M$7,(ABS($F27-$G27-JZ27+KA27)&lt;=1)*1,IF(AND(KC27,$F27=$G27,$F27&gt;=PrSettings!$M$6),(ABS(JZ27-$F27)&lt;=1)*1,IF(AND(KC27,$F27+$G27&gt;=PrSettings!$M$8),(ABS(JZ27-$F27)+ABS(KA27-$G27)&lt;=1)*1,""))),"")</f>
        <v/>
      </c>
      <c r="KG27" s="286"/>
      <c r="KI27" s="279" t="n">
        <f aca="false">$B27</f>
        <v>16</v>
      </c>
      <c r="KJ27" s="280" t="str">
        <f aca="false">$C27</f>
        <v>USA</v>
      </c>
      <c r="KK27" s="281" t="n">
        <f aca="false">$D27</f>
        <v>40</v>
      </c>
      <c r="KL27" s="280" t="str">
        <f aca="false">$E27</f>
        <v>Paraguay</v>
      </c>
      <c r="KM27" s="284"/>
      <c r="KN27" s="284"/>
      <c r="KO27" s="285"/>
      <c r="KP27" s="281" t="str">
        <f aca="false">IF(($F27&lt;&gt;"")*($G27&lt;&gt;"")*(KM27&lt;&gt;"")*(KN27&lt;&gt;""),($F27&gt;$G27)*(KM27&gt;KN27)+($F27=$G27)*(KM27=KN27)+($F27&lt;$G27)*(KM27&lt;KN27),"")</f>
        <v/>
      </c>
      <c r="KQ27" s="281" t="str">
        <f aca="false">IF((KP27&lt;&gt;""),IF(OR($F27&lt;&gt;$G27,PrSettings!$M$4="●"),(($F27-$G27)=(KM27-KN27))*1,0),"")</f>
        <v/>
      </c>
      <c r="KR27" s="281" t="str">
        <f aca="false">IF((KP27&lt;&gt;""),($F27=KM27)*($G27=KN27),"")</f>
        <v/>
      </c>
      <c r="KS27" s="281" t="str">
        <f aca="false">IF(KP27&lt;&gt;"",IF(ABS($F27-$G27)&gt;=PrSettings!$M$7,(ABS($F27-$G27-KM27+KN27)&lt;=1)*1,IF(AND(KP27,$F27=$G27,$F27&gt;=PrSettings!$M$6),(ABS(KM27-$F27)&lt;=1)*1,IF(AND(KP27,$F27+$G27&gt;=PrSettings!$M$8),(ABS(KM27-$F27)+ABS(KN27-$G27)&lt;=1)*1,""))),"")</f>
        <v/>
      </c>
      <c r="KT27" s="286"/>
      <c r="KV27" s="279" t="n">
        <f aca="false">$B27</f>
        <v>16</v>
      </c>
      <c r="KW27" s="280" t="str">
        <f aca="false">$C27</f>
        <v>USA</v>
      </c>
      <c r="KX27" s="281" t="n">
        <f aca="false">$D27</f>
        <v>40</v>
      </c>
      <c r="KY27" s="280" t="str">
        <f aca="false">$E27</f>
        <v>Paraguay</v>
      </c>
      <c r="KZ27" s="284"/>
      <c r="LA27" s="284"/>
      <c r="LB27" s="285"/>
      <c r="LC27" s="281" t="str">
        <f aca="false">IF(($F27&lt;&gt;"")*($G27&lt;&gt;"")*(KZ27&lt;&gt;"")*(LA27&lt;&gt;""),($F27&gt;$G27)*(KZ27&gt;LA27)+($F27=$G27)*(KZ27=LA27)+($F27&lt;$G27)*(KZ27&lt;LA27),"")</f>
        <v/>
      </c>
      <c r="LD27" s="281" t="str">
        <f aca="false">IF((LC27&lt;&gt;""),IF(OR($F27&lt;&gt;$G27,PrSettings!$M$4="●"),(($F27-$G27)=(KZ27-LA27))*1,0),"")</f>
        <v/>
      </c>
      <c r="LE27" s="281" t="str">
        <f aca="false">IF((LC27&lt;&gt;""),($F27=KZ27)*($G27=LA27),"")</f>
        <v/>
      </c>
      <c r="LF27" s="281" t="str">
        <f aca="false">IF(LC27&lt;&gt;"",IF(ABS($F27-$G27)&gt;=PrSettings!$M$7,(ABS($F27-$G27-KZ27+LA27)&lt;=1)*1,IF(AND(LC27,$F27=$G27,$F27&gt;=PrSettings!$M$6),(ABS(KZ27-$F27)&lt;=1)*1,IF(AND(LC27,$F27+$G27&gt;=PrSettings!$M$8),(ABS(KZ27-$F27)+ABS(LA27-$G27)&lt;=1)*1,""))),"")</f>
        <v/>
      </c>
      <c r="LG27" s="286"/>
      <c r="LI27" s="279" t="n">
        <f aca="false">$B27</f>
        <v>16</v>
      </c>
      <c r="LJ27" s="280" t="str">
        <f aca="false">$C27</f>
        <v>USA</v>
      </c>
      <c r="LK27" s="281" t="n">
        <f aca="false">$D27</f>
        <v>40</v>
      </c>
      <c r="LL27" s="280" t="str">
        <f aca="false">$E27</f>
        <v>Paraguay</v>
      </c>
      <c r="LM27" s="284"/>
      <c r="LN27" s="284"/>
      <c r="LO27" s="285"/>
      <c r="LP27" s="281" t="str">
        <f aca="false">IF(($F27&lt;&gt;"")*($G27&lt;&gt;"")*(LM27&lt;&gt;"")*(LN27&lt;&gt;""),($F27&gt;$G27)*(LM27&gt;LN27)+($F27=$G27)*(LM27=LN27)+($F27&lt;$G27)*(LM27&lt;LN27),"")</f>
        <v/>
      </c>
      <c r="LQ27" s="281" t="str">
        <f aca="false">IF((LP27&lt;&gt;""),IF(OR($F27&lt;&gt;$G27,PrSettings!$M$4="●"),(($F27-$G27)=(LM27-LN27))*1,0),"")</f>
        <v/>
      </c>
      <c r="LR27" s="281" t="str">
        <f aca="false">IF((LP27&lt;&gt;""),($F27=LM27)*($G27=LN27),"")</f>
        <v/>
      </c>
      <c r="LS27" s="281" t="str">
        <f aca="false">IF(LP27&lt;&gt;"",IF(ABS($F27-$G27)&gt;=PrSettings!$M$7,(ABS($F27-$G27-LM27+LN27)&lt;=1)*1,IF(AND(LP27,$F27=$G27,$F27&gt;=PrSettings!$M$6),(ABS(LM27-$F27)&lt;=1)*1,IF(AND(LP27,$F27+$G27&gt;=PrSettings!$M$8),(ABS(LM27-$F27)+ABS(LN27-$G27)&lt;=1)*1,""))),"")</f>
        <v/>
      </c>
      <c r="LT27" s="286"/>
      <c r="LV27" s="279" t="n">
        <f aca="false">$B27</f>
        <v>16</v>
      </c>
      <c r="LW27" s="280" t="str">
        <f aca="false">$C27</f>
        <v>USA</v>
      </c>
      <c r="LX27" s="281" t="n">
        <f aca="false">$D27</f>
        <v>40</v>
      </c>
      <c r="LY27" s="280" t="str">
        <f aca="false">$E27</f>
        <v>Paraguay</v>
      </c>
      <c r="LZ27" s="284"/>
      <c r="MA27" s="284"/>
      <c r="MB27" s="285"/>
      <c r="MC27" s="281" t="str">
        <f aca="false">IF(($F27&lt;&gt;"")*($G27&lt;&gt;"")*(LZ27&lt;&gt;"")*(MA27&lt;&gt;""),($F27&gt;$G27)*(LZ27&gt;MA27)+($F27=$G27)*(LZ27=MA27)+($F27&lt;$G27)*(LZ27&lt;MA27),"")</f>
        <v/>
      </c>
      <c r="MD27" s="281" t="str">
        <f aca="false">IF((MC27&lt;&gt;""),IF(OR($F27&lt;&gt;$G27,PrSettings!$M$4="●"),(($F27-$G27)=(LZ27-MA27))*1,0),"")</f>
        <v/>
      </c>
      <c r="ME27" s="281" t="str">
        <f aca="false">IF((MC27&lt;&gt;""),($F27=LZ27)*($G27=MA27),"")</f>
        <v/>
      </c>
      <c r="MF27" s="281" t="str">
        <f aca="false">IF(MC27&lt;&gt;"",IF(ABS($F27-$G27)&gt;=PrSettings!$M$7,(ABS($F27-$G27-LZ27+MA27)&lt;=1)*1,IF(AND(MC27,$F27=$G27,$F27&gt;=PrSettings!$M$6),(ABS(LZ27-$F27)&lt;=1)*1,IF(AND(MC27,$F27+$G27&gt;=PrSettings!$M$8),(ABS(LZ27-$F27)+ABS(MA27-$G27)&lt;=1)*1,""))),"")</f>
        <v/>
      </c>
      <c r="MG27" s="286"/>
    </row>
    <row r="28" customFormat="false" ht="15.75" hidden="false" customHeight="false" outlineLevel="0" collapsed="false">
      <c r="B28" s="279" t="n">
        <f aca="false">INDEX(Groups!$C$7:$C$65,MATCH(C28,Groups!$D$7:$D$65,0))</f>
        <v>27</v>
      </c>
      <c r="C28" s="280" t="str">
        <f aca="false">CalcD!$P$23</f>
        <v>Australia</v>
      </c>
      <c r="D28" s="281" t="n">
        <f aca="false">INDEX(Groups!$C$7:$C$65,MATCH(E28,Groups!$D$7:$D$65,0))</f>
        <v>22</v>
      </c>
      <c r="E28" s="280" t="str">
        <f aca="false">CalcD!$Q$23</f>
        <v>Turkey</v>
      </c>
      <c r="F28" s="287" t="n">
        <f aca="false">CalcD!$R$23</f>
        <v>1</v>
      </c>
      <c r="G28" s="283" t="n">
        <f aca="false">CalcD!$S$23</f>
        <v>2</v>
      </c>
      <c r="I28" s="279" t="n">
        <f aca="false">$B28</f>
        <v>27</v>
      </c>
      <c r="J28" s="280" t="str">
        <f aca="false">$C28</f>
        <v>Australia</v>
      </c>
      <c r="K28" s="281" t="n">
        <f aca="false">$D28</f>
        <v>22</v>
      </c>
      <c r="L28" s="280" t="str">
        <f aca="false">$E28</f>
        <v>Turkey</v>
      </c>
      <c r="M28" s="284"/>
      <c r="N28" s="284"/>
      <c r="O28" s="288"/>
      <c r="P28" s="281" t="str">
        <f aca="false">IF(($F28&lt;&gt;"")*($G28&lt;&gt;"")*(M28&lt;&gt;"")*(N28&lt;&gt;""),($F28&gt;$G28)*(M28&gt;N28)+($F28=$G28)*(M28=N28)+($F28&lt;$G28)*(M28&lt;N28),"")</f>
        <v/>
      </c>
      <c r="Q28" s="281" t="str">
        <f aca="false">IF((P28&lt;&gt;""),IF(OR($F28&lt;&gt;$G28,PrSettings!$M$4="●"),(($F28-$G28)=(M28-N28))*1,0),"")</f>
        <v/>
      </c>
      <c r="R28" s="281" t="str">
        <f aca="false">IF((P28&lt;&gt;""),($F28=M28)*($G28=N28),"")</f>
        <v/>
      </c>
      <c r="S28" s="281" t="str">
        <f aca="false">IF(P28&lt;&gt;"",IF(ABS($F28-$G28)&gt;=PrSettings!$M$7,(ABS($F28-$G28-M28+N28)&lt;=1)*1,IF(AND(P28,$F28=$G28,$F28&gt;=PrSettings!$M$6),(ABS(M28-$F28)&lt;=1)*1,IF(AND(P28,$F28+$G28&gt;=PrSettings!$M$8),(ABS(M28-$F28)+ABS(N28-$G28)&lt;=1)*1,""))),"")</f>
        <v/>
      </c>
      <c r="T28" s="289"/>
      <c r="V28" s="279" t="n">
        <f aca="false">$B28</f>
        <v>27</v>
      </c>
      <c r="W28" s="280" t="str">
        <f aca="false">$C28</f>
        <v>Australia</v>
      </c>
      <c r="X28" s="281" t="n">
        <f aca="false">$D28</f>
        <v>22</v>
      </c>
      <c r="Y28" s="280" t="str">
        <f aca="false">$E28</f>
        <v>Turkey</v>
      </c>
      <c r="Z28" s="284"/>
      <c r="AA28" s="284"/>
      <c r="AB28" s="288"/>
      <c r="AC28" s="281" t="str">
        <f aca="false">IF(($F28&lt;&gt;"")*($G28&lt;&gt;"")*(Z28&lt;&gt;"")*(AA28&lt;&gt;""),($F28&gt;$G28)*(Z28&gt;AA28)+($F28=$G28)*(Z28=AA28)+($F28&lt;$G28)*(Z28&lt;AA28),"")</f>
        <v/>
      </c>
      <c r="AD28" s="281" t="str">
        <f aca="false">IF((AC28&lt;&gt;""),IF(OR($F28&lt;&gt;$G28,PrSettings!$M$4="●"),(($F28-$G28)=(Z28-AA28))*1,0),"")</f>
        <v/>
      </c>
      <c r="AE28" s="281" t="str">
        <f aca="false">IF((AC28&lt;&gt;""),($F28=Z28)*($G28=AA28),"")</f>
        <v/>
      </c>
      <c r="AF28" s="281" t="str">
        <f aca="false">IF(AC28&lt;&gt;"",IF(ABS($F28-$G28)&gt;=PrSettings!$M$7,(ABS($F28-$G28-Z28+AA28)&lt;=1)*1,IF(AND(AC28,$F28=$G28,$F28&gt;=PrSettings!$M$6),(ABS(Z28-$F28)&lt;=1)*1,IF(AND(AC28,$F28+$G28&gt;=PrSettings!$M$8),(ABS(Z28-$F28)+ABS(AA28-$G28)&lt;=1)*1,""))),"")</f>
        <v/>
      </c>
      <c r="AG28" s="289"/>
      <c r="AI28" s="279" t="n">
        <f aca="false">$B28</f>
        <v>27</v>
      </c>
      <c r="AJ28" s="280" t="str">
        <f aca="false">$C28</f>
        <v>Australia</v>
      </c>
      <c r="AK28" s="281" t="n">
        <f aca="false">$D28</f>
        <v>22</v>
      </c>
      <c r="AL28" s="280" t="str">
        <f aca="false">$E28</f>
        <v>Turkey</v>
      </c>
      <c r="AM28" s="284"/>
      <c r="AN28" s="284"/>
      <c r="AO28" s="288"/>
      <c r="AP28" s="281" t="str">
        <f aca="false">IF(($F28&lt;&gt;"")*($G28&lt;&gt;"")*(AM28&lt;&gt;"")*(AN28&lt;&gt;""),($F28&gt;$G28)*(AM28&gt;AN28)+($F28=$G28)*(AM28=AN28)+($F28&lt;$G28)*(AM28&lt;AN28),"")</f>
        <v/>
      </c>
      <c r="AQ28" s="281" t="str">
        <f aca="false">IF((AP28&lt;&gt;""),IF(OR($F28&lt;&gt;$G28,PrSettings!$M$4="●"),(($F28-$G28)=(AM28-AN28))*1,0),"")</f>
        <v/>
      </c>
      <c r="AR28" s="281" t="str">
        <f aca="false">IF((AP28&lt;&gt;""),($F28=AM28)*($G28=AN28),"")</f>
        <v/>
      </c>
      <c r="AS28" s="281" t="str">
        <f aca="false">IF(AP28&lt;&gt;"",IF(ABS($F28-$G28)&gt;=PrSettings!$M$7,(ABS($F28-$G28-AM28+AN28)&lt;=1)*1,IF(AND(AP28,$F28=$G28,$F28&gt;=PrSettings!$M$6),(ABS(AM28-$F28)&lt;=1)*1,IF(AND(AP28,$F28+$G28&gt;=PrSettings!$M$8),(ABS(AM28-$F28)+ABS(AN28-$G28)&lt;=1)*1,""))),"")</f>
        <v/>
      </c>
      <c r="AT28" s="289"/>
      <c r="AV28" s="279" t="n">
        <f aca="false">$B28</f>
        <v>27</v>
      </c>
      <c r="AW28" s="280" t="str">
        <f aca="false">$C28</f>
        <v>Australia</v>
      </c>
      <c r="AX28" s="281" t="n">
        <f aca="false">$D28</f>
        <v>22</v>
      </c>
      <c r="AY28" s="280" t="str">
        <f aca="false">$E28</f>
        <v>Turkey</v>
      </c>
      <c r="AZ28" s="284"/>
      <c r="BA28" s="284"/>
      <c r="BB28" s="288"/>
      <c r="BC28" s="281" t="str">
        <f aca="false">IF(($F28&lt;&gt;"")*($G28&lt;&gt;"")*(AZ28&lt;&gt;"")*(BA28&lt;&gt;""),($F28&gt;$G28)*(AZ28&gt;BA28)+($F28=$G28)*(AZ28=BA28)+($F28&lt;$G28)*(AZ28&lt;BA28),"")</f>
        <v/>
      </c>
      <c r="BD28" s="281" t="str">
        <f aca="false">IF((BC28&lt;&gt;""),IF(OR($F28&lt;&gt;$G28,PrSettings!$M$4="●"),(($F28-$G28)=(AZ28-BA28))*1,0),"")</f>
        <v/>
      </c>
      <c r="BE28" s="281" t="str">
        <f aca="false">IF((BC28&lt;&gt;""),($F28=AZ28)*($G28=BA28),"")</f>
        <v/>
      </c>
      <c r="BF28" s="281" t="str">
        <f aca="false">IF(BC28&lt;&gt;"",IF(ABS($F28-$G28)&gt;=PrSettings!$M$7,(ABS($F28-$G28-AZ28+BA28)&lt;=1)*1,IF(AND(BC28,$F28=$G28,$F28&gt;=PrSettings!$M$6),(ABS(AZ28-$F28)&lt;=1)*1,IF(AND(BC28,$F28+$G28&gt;=PrSettings!$M$8),(ABS(AZ28-$F28)+ABS(BA28-$G28)&lt;=1)*1,""))),"")</f>
        <v/>
      </c>
      <c r="BG28" s="289"/>
      <c r="BI28" s="279" t="n">
        <f aca="false">$B28</f>
        <v>27</v>
      </c>
      <c r="BJ28" s="280" t="str">
        <f aca="false">$C28</f>
        <v>Australia</v>
      </c>
      <c r="BK28" s="281" t="n">
        <f aca="false">$D28</f>
        <v>22</v>
      </c>
      <c r="BL28" s="280" t="str">
        <f aca="false">$E28</f>
        <v>Turkey</v>
      </c>
      <c r="BM28" s="284"/>
      <c r="BN28" s="284"/>
      <c r="BO28" s="288"/>
      <c r="BP28" s="281" t="str">
        <f aca="false">IF(($F28&lt;&gt;"")*($G28&lt;&gt;"")*(BM28&lt;&gt;"")*(BN28&lt;&gt;""),($F28&gt;$G28)*(BM28&gt;BN28)+($F28=$G28)*(BM28=BN28)+($F28&lt;$G28)*(BM28&lt;BN28),"")</f>
        <v/>
      </c>
      <c r="BQ28" s="281" t="str">
        <f aca="false">IF((BP28&lt;&gt;""),IF(OR($F28&lt;&gt;$G28,PrSettings!$M$4="●"),(($F28-$G28)=(BM28-BN28))*1,0),"")</f>
        <v/>
      </c>
      <c r="BR28" s="281" t="str">
        <f aca="false">IF((BP28&lt;&gt;""),($F28=BM28)*($G28=BN28),"")</f>
        <v/>
      </c>
      <c r="BS28" s="281" t="str">
        <f aca="false">IF(BP28&lt;&gt;"",IF(ABS($F28-$G28)&gt;=PrSettings!$M$7,(ABS($F28-$G28-BM28+BN28)&lt;=1)*1,IF(AND(BP28,$F28=$G28,$F28&gt;=PrSettings!$M$6),(ABS(BM28-$F28)&lt;=1)*1,IF(AND(BP28,$F28+$G28&gt;=PrSettings!$M$8),(ABS(BM28-$F28)+ABS(BN28-$G28)&lt;=1)*1,""))),"")</f>
        <v/>
      </c>
      <c r="BT28" s="289"/>
      <c r="BV28" s="279" t="n">
        <f aca="false">$B28</f>
        <v>27</v>
      </c>
      <c r="BW28" s="280" t="str">
        <f aca="false">$C28</f>
        <v>Australia</v>
      </c>
      <c r="BX28" s="281" t="n">
        <f aca="false">$D28</f>
        <v>22</v>
      </c>
      <c r="BY28" s="280" t="str">
        <f aca="false">$E28</f>
        <v>Turkey</v>
      </c>
      <c r="BZ28" s="284"/>
      <c r="CA28" s="284"/>
      <c r="CB28" s="288"/>
      <c r="CC28" s="281" t="str">
        <f aca="false">IF(($F28&lt;&gt;"")*($G28&lt;&gt;"")*(BZ28&lt;&gt;"")*(CA28&lt;&gt;""),($F28&gt;$G28)*(BZ28&gt;CA28)+($F28=$G28)*(BZ28=CA28)+($F28&lt;$G28)*(BZ28&lt;CA28),"")</f>
        <v/>
      </c>
      <c r="CD28" s="281" t="str">
        <f aca="false">IF((CC28&lt;&gt;""),IF(OR($F28&lt;&gt;$G28,PrSettings!$M$4="●"),(($F28-$G28)=(BZ28-CA28))*1,0),"")</f>
        <v/>
      </c>
      <c r="CE28" s="281" t="str">
        <f aca="false">IF((CC28&lt;&gt;""),($F28=BZ28)*($G28=CA28),"")</f>
        <v/>
      </c>
      <c r="CF28" s="281" t="str">
        <f aca="false">IF(CC28&lt;&gt;"",IF(ABS($F28-$G28)&gt;=PrSettings!$M$7,(ABS($F28-$G28-BZ28+CA28)&lt;=1)*1,IF(AND(CC28,$F28=$G28,$F28&gt;=PrSettings!$M$6),(ABS(BZ28-$F28)&lt;=1)*1,IF(AND(CC28,$F28+$G28&gt;=PrSettings!$M$8),(ABS(BZ28-$F28)+ABS(CA28-$G28)&lt;=1)*1,""))),"")</f>
        <v/>
      </c>
      <c r="CG28" s="289"/>
      <c r="CI28" s="279" t="n">
        <f aca="false">$B28</f>
        <v>27</v>
      </c>
      <c r="CJ28" s="280" t="str">
        <f aca="false">$C28</f>
        <v>Australia</v>
      </c>
      <c r="CK28" s="281" t="n">
        <f aca="false">$D28</f>
        <v>22</v>
      </c>
      <c r="CL28" s="280" t="str">
        <f aca="false">$E28</f>
        <v>Turkey</v>
      </c>
      <c r="CM28" s="284"/>
      <c r="CN28" s="284"/>
      <c r="CO28" s="288"/>
      <c r="CP28" s="281" t="str">
        <f aca="false">IF(($F28&lt;&gt;"")*($G28&lt;&gt;"")*(CM28&lt;&gt;"")*(CN28&lt;&gt;""),($F28&gt;$G28)*(CM28&gt;CN28)+($F28=$G28)*(CM28=CN28)+($F28&lt;$G28)*(CM28&lt;CN28),"")</f>
        <v/>
      </c>
      <c r="CQ28" s="281" t="str">
        <f aca="false">IF((CP28&lt;&gt;""),IF(OR($F28&lt;&gt;$G28,PrSettings!$M$4="●"),(($F28-$G28)=(CM28-CN28))*1,0),"")</f>
        <v/>
      </c>
      <c r="CR28" s="281" t="str">
        <f aca="false">IF((CP28&lt;&gt;""),($F28=CM28)*($G28=CN28),"")</f>
        <v/>
      </c>
      <c r="CS28" s="281" t="str">
        <f aca="false">IF(CP28&lt;&gt;"",IF(ABS($F28-$G28)&gt;=PrSettings!$M$7,(ABS($F28-$G28-CM28+CN28)&lt;=1)*1,IF(AND(CP28,$F28=$G28,$F28&gt;=PrSettings!$M$6),(ABS(CM28-$F28)&lt;=1)*1,IF(AND(CP28,$F28+$G28&gt;=PrSettings!$M$8),(ABS(CM28-$F28)+ABS(CN28-$G28)&lt;=1)*1,""))),"")</f>
        <v/>
      </c>
      <c r="CT28" s="289"/>
      <c r="CV28" s="279" t="n">
        <f aca="false">$B28</f>
        <v>27</v>
      </c>
      <c r="CW28" s="280" t="str">
        <f aca="false">$C28</f>
        <v>Australia</v>
      </c>
      <c r="CX28" s="281" t="n">
        <f aca="false">$D28</f>
        <v>22</v>
      </c>
      <c r="CY28" s="280" t="str">
        <f aca="false">$E28</f>
        <v>Turkey</v>
      </c>
      <c r="CZ28" s="284"/>
      <c r="DA28" s="284"/>
      <c r="DB28" s="288"/>
      <c r="DC28" s="281" t="str">
        <f aca="false">IF(($F28&lt;&gt;"")*($G28&lt;&gt;"")*(CZ28&lt;&gt;"")*(DA28&lt;&gt;""),($F28&gt;$G28)*(CZ28&gt;DA28)+($F28=$G28)*(CZ28=DA28)+($F28&lt;$G28)*(CZ28&lt;DA28),"")</f>
        <v/>
      </c>
      <c r="DD28" s="281" t="str">
        <f aca="false">IF((DC28&lt;&gt;""),IF(OR($F28&lt;&gt;$G28,PrSettings!$M$4="●"),(($F28-$G28)=(CZ28-DA28))*1,0),"")</f>
        <v/>
      </c>
      <c r="DE28" s="281" t="str">
        <f aca="false">IF((DC28&lt;&gt;""),($F28=CZ28)*($G28=DA28),"")</f>
        <v/>
      </c>
      <c r="DF28" s="281" t="str">
        <f aca="false">IF(DC28&lt;&gt;"",IF(ABS($F28-$G28)&gt;=PrSettings!$M$7,(ABS($F28-$G28-CZ28+DA28)&lt;=1)*1,IF(AND(DC28,$F28=$G28,$F28&gt;=PrSettings!$M$6),(ABS(CZ28-$F28)&lt;=1)*1,IF(AND(DC28,$F28+$G28&gt;=PrSettings!$M$8),(ABS(CZ28-$F28)+ABS(DA28-$G28)&lt;=1)*1,""))),"")</f>
        <v/>
      </c>
      <c r="DG28" s="289"/>
      <c r="DI28" s="279" t="n">
        <f aca="false">$B28</f>
        <v>27</v>
      </c>
      <c r="DJ28" s="280" t="str">
        <f aca="false">$C28</f>
        <v>Australia</v>
      </c>
      <c r="DK28" s="281" t="n">
        <f aca="false">$D28</f>
        <v>22</v>
      </c>
      <c r="DL28" s="280" t="str">
        <f aca="false">$E28</f>
        <v>Turkey</v>
      </c>
      <c r="DM28" s="284"/>
      <c r="DN28" s="284"/>
      <c r="DO28" s="288"/>
      <c r="DP28" s="281" t="str">
        <f aca="false">IF(($F28&lt;&gt;"")*($G28&lt;&gt;"")*(DM28&lt;&gt;"")*(DN28&lt;&gt;""),($F28&gt;$G28)*(DM28&gt;DN28)+($F28=$G28)*(DM28=DN28)+($F28&lt;$G28)*(DM28&lt;DN28),"")</f>
        <v/>
      </c>
      <c r="DQ28" s="281" t="str">
        <f aca="false">IF((DP28&lt;&gt;""),IF(OR($F28&lt;&gt;$G28,PrSettings!$M$4="●"),(($F28-$G28)=(DM28-DN28))*1,0),"")</f>
        <v/>
      </c>
      <c r="DR28" s="281" t="str">
        <f aca="false">IF((DP28&lt;&gt;""),($F28=DM28)*($G28=DN28),"")</f>
        <v/>
      </c>
      <c r="DS28" s="281" t="str">
        <f aca="false">IF(DP28&lt;&gt;"",IF(ABS($F28-$G28)&gt;=PrSettings!$M$7,(ABS($F28-$G28-DM28+DN28)&lt;=1)*1,IF(AND(DP28,$F28=$G28,$F28&gt;=PrSettings!$M$6),(ABS(DM28-$F28)&lt;=1)*1,IF(AND(DP28,$F28+$G28&gt;=PrSettings!$M$8),(ABS(DM28-$F28)+ABS(DN28-$G28)&lt;=1)*1,""))),"")</f>
        <v/>
      </c>
      <c r="DT28" s="289"/>
      <c r="DV28" s="279" t="n">
        <f aca="false">$B28</f>
        <v>27</v>
      </c>
      <c r="DW28" s="280" t="str">
        <f aca="false">$C28</f>
        <v>Australia</v>
      </c>
      <c r="DX28" s="281" t="n">
        <f aca="false">$D28</f>
        <v>22</v>
      </c>
      <c r="DY28" s="280" t="str">
        <f aca="false">$E28</f>
        <v>Turkey</v>
      </c>
      <c r="DZ28" s="284"/>
      <c r="EA28" s="284"/>
      <c r="EB28" s="288"/>
      <c r="EC28" s="281" t="str">
        <f aca="false">IF(($F28&lt;&gt;"")*($G28&lt;&gt;"")*(DZ28&lt;&gt;"")*(EA28&lt;&gt;""),($F28&gt;$G28)*(DZ28&gt;EA28)+($F28=$G28)*(DZ28=EA28)+($F28&lt;$G28)*(DZ28&lt;EA28),"")</f>
        <v/>
      </c>
      <c r="ED28" s="281" t="str">
        <f aca="false">IF((EC28&lt;&gt;""),IF(OR($F28&lt;&gt;$G28,PrSettings!$M$4="●"),(($F28-$G28)=(DZ28-EA28))*1,0),"")</f>
        <v/>
      </c>
      <c r="EE28" s="281" t="str">
        <f aca="false">IF((EC28&lt;&gt;""),($F28=DZ28)*($G28=EA28),"")</f>
        <v/>
      </c>
      <c r="EF28" s="281" t="str">
        <f aca="false">IF(EC28&lt;&gt;"",IF(ABS($F28-$G28)&gt;=PrSettings!$M$7,(ABS($F28-$G28-DZ28+EA28)&lt;=1)*1,IF(AND(EC28,$F28=$G28,$F28&gt;=PrSettings!$M$6),(ABS(DZ28-$F28)&lt;=1)*1,IF(AND(EC28,$F28+$G28&gt;=PrSettings!$M$8),(ABS(DZ28-$F28)+ABS(EA28-$G28)&lt;=1)*1,""))),"")</f>
        <v/>
      </c>
      <c r="EG28" s="289"/>
      <c r="EI28" s="279" t="n">
        <f aca="false">$B28</f>
        <v>27</v>
      </c>
      <c r="EJ28" s="280" t="str">
        <f aca="false">$C28</f>
        <v>Australia</v>
      </c>
      <c r="EK28" s="281" t="n">
        <f aca="false">$D28</f>
        <v>22</v>
      </c>
      <c r="EL28" s="280" t="str">
        <f aca="false">$E28</f>
        <v>Turkey</v>
      </c>
      <c r="EM28" s="284"/>
      <c r="EN28" s="284"/>
      <c r="EO28" s="288"/>
      <c r="EP28" s="281" t="str">
        <f aca="false">IF(($F28&lt;&gt;"")*($G28&lt;&gt;"")*(EM28&lt;&gt;"")*(EN28&lt;&gt;""),($F28&gt;$G28)*(EM28&gt;EN28)+($F28=$G28)*(EM28=EN28)+($F28&lt;$G28)*(EM28&lt;EN28),"")</f>
        <v/>
      </c>
      <c r="EQ28" s="281" t="str">
        <f aca="false">IF((EP28&lt;&gt;""),IF(OR($F28&lt;&gt;$G28,PrSettings!$M$4="●"),(($F28-$G28)=(EM28-EN28))*1,0),"")</f>
        <v/>
      </c>
      <c r="ER28" s="281" t="str">
        <f aca="false">IF((EP28&lt;&gt;""),($F28=EM28)*($G28=EN28),"")</f>
        <v/>
      </c>
      <c r="ES28" s="281" t="str">
        <f aca="false">IF(EP28&lt;&gt;"",IF(ABS($F28-$G28)&gt;=PrSettings!$M$7,(ABS($F28-$G28-EM28+EN28)&lt;=1)*1,IF(AND(EP28,$F28=$G28,$F28&gt;=PrSettings!$M$6),(ABS(EM28-$F28)&lt;=1)*1,IF(AND(EP28,$F28+$G28&gt;=PrSettings!$M$8),(ABS(EM28-$F28)+ABS(EN28-$G28)&lt;=1)*1,""))),"")</f>
        <v/>
      </c>
      <c r="ET28" s="289"/>
      <c r="EV28" s="279" t="n">
        <f aca="false">$B28</f>
        <v>27</v>
      </c>
      <c r="EW28" s="280" t="str">
        <f aca="false">$C28</f>
        <v>Australia</v>
      </c>
      <c r="EX28" s="281" t="n">
        <f aca="false">$D28</f>
        <v>22</v>
      </c>
      <c r="EY28" s="280" t="str">
        <f aca="false">$E28</f>
        <v>Turkey</v>
      </c>
      <c r="EZ28" s="284"/>
      <c r="FA28" s="284"/>
      <c r="FB28" s="288"/>
      <c r="FC28" s="281" t="str">
        <f aca="false">IF(($F28&lt;&gt;"")*($G28&lt;&gt;"")*(EZ28&lt;&gt;"")*(FA28&lt;&gt;""),($F28&gt;$G28)*(EZ28&gt;FA28)+($F28=$G28)*(EZ28=FA28)+($F28&lt;$G28)*(EZ28&lt;FA28),"")</f>
        <v/>
      </c>
      <c r="FD28" s="281" t="str">
        <f aca="false">IF((FC28&lt;&gt;""),IF(OR($F28&lt;&gt;$G28,PrSettings!$M$4="●"),(($F28-$G28)=(EZ28-FA28))*1,0),"")</f>
        <v/>
      </c>
      <c r="FE28" s="281" t="str">
        <f aca="false">IF((FC28&lt;&gt;""),($F28=EZ28)*($G28=FA28),"")</f>
        <v/>
      </c>
      <c r="FF28" s="281" t="str">
        <f aca="false">IF(FC28&lt;&gt;"",IF(ABS($F28-$G28)&gt;=PrSettings!$M$7,(ABS($F28-$G28-EZ28+FA28)&lt;=1)*1,IF(AND(FC28,$F28=$G28,$F28&gt;=PrSettings!$M$6),(ABS(EZ28-$F28)&lt;=1)*1,IF(AND(FC28,$F28+$G28&gt;=PrSettings!$M$8),(ABS(EZ28-$F28)+ABS(FA28-$G28)&lt;=1)*1,""))),"")</f>
        <v/>
      </c>
      <c r="FG28" s="289"/>
      <c r="FI28" s="279" t="n">
        <f aca="false">$B28</f>
        <v>27</v>
      </c>
      <c r="FJ28" s="280" t="str">
        <f aca="false">$C28</f>
        <v>Australia</v>
      </c>
      <c r="FK28" s="281" t="n">
        <f aca="false">$D28</f>
        <v>22</v>
      </c>
      <c r="FL28" s="280" t="str">
        <f aca="false">$E28</f>
        <v>Turkey</v>
      </c>
      <c r="FM28" s="284"/>
      <c r="FN28" s="284"/>
      <c r="FO28" s="288"/>
      <c r="FP28" s="281" t="str">
        <f aca="false">IF(($F28&lt;&gt;"")*($G28&lt;&gt;"")*(FM28&lt;&gt;"")*(FN28&lt;&gt;""),($F28&gt;$G28)*(FM28&gt;FN28)+($F28=$G28)*(FM28=FN28)+($F28&lt;$G28)*(FM28&lt;FN28),"")</f>
        <v/>
      </c>
      <c r="FQ28" s="281" t="str">
        <f aca="false">IF((FP28&lt;&gt;""),IF(OR($F28&lt;&gt;$G28,PrSettings!$M$4="●"),(($F28-$G28)=(FM28-FN28))*1,0),"")</f>
        <v/>
      </c>
      <c r="FR28" s="281" t="str">
        <f aca="false">IF((FP28&lt;&gt;""),($F28=FM28)*($G28=FN28),"")</f>
        <v/>
      </c>
      <c r="FS28" s="281" t="str">
        <f aca="false">IF(FP28&lt;&gt;"",IF(ABS($F28-$G28)&gt;=PrSettings!$M$7,(ABS($F28-$G28-FM28+FN28)&lt;=1)*1,IF(AND(FP28,$F28=$G28,$F28&gt;=PrSettings!$M$6),(ABS(FM28-$F28)&lt;=1)*1,IF(AND(FP28,$F28+$G28&gt;=PrSettings!$M$8),(ABS(FM28-$F28)+ABS(FN28-$G28)&lt;=1)*1,""))),"")</f>
        <v/>
      </c>
      <c r="FT28" s="289"/>
      <c r="FV28" s="279" t="n">
        <f aca="false">$B28</f>
        <v>27</v>
      </c>
      <c r="FW28" s="280" t="str">
        <f aca="false">$C28</f>
        <v>Australia</v>
      </c>
      <c r="FX28" s="281" t="n">
        <f aca="false">$D28</f>
        <v>22</v>
      </c>
      <c r="FY28" s="280" t="str">
        <f aca="false">$E28</f>
        <v>Turkey</v>
      </c>
      <c r="FZ28" s="284"/>
      <c r="GA28" s="284"/>
      <c r="GB28" s="288"/>
      <c r="GC28" s="281" t="str">
        <f aca="false">IF(($F28&lt;&gt;"")*($G28&lt;&gt;"")*(FZ28&lt;&gt;"")*(GA28&lt;&gt;""),($F28&gt;$G28)*(FZ28&gt;GA28)+($F28=$G28)*(FZ28=GA28)+($F28&lt;$G28)*(FZ28&lt;GA28),"")</f>
        <v/>
      </c>
      <c r="GD28" s="281" t="str">
        <f aca="false">IF((GC28&lt;&gt;""),IF(OR($F28&lt;&gt;$G28,PrSettings!$M$4="●"),(($F28-$G28)=(FZ28-GA28))*1,0),"")</f>
        <v/>
      </c>
      <c r="GE28" s="281" t="str">
        <f aca="false">IF((GC28&lt;&gt;""),($F28=FZ28)*($G28=GA28),"")</f>
        <v/>
      </c>
      <c r="GF28" s="281" t="str">
        <f aca="false">IF(GC28&lt;&gt;"",IF(ABS($F28-$G28)&gt;=PrSettings!$M$7,(ABS($F28-$G28-FZ28+GA28)&lt;=1)*1,IF(AND(GC28,$F28=$G28,$F28&gt;=PrSettings!$M$6),(ABS(FZ28-$F28)&lt;=1)*1,IF(AND(GC28,$F28+$G28&gt;=PrSettings!$M$8),(ABS(FZ28-$F28)+ABS(GA28-$G28)&lt;=1)*1,""))),"")</f>
        <v/>
      </c>
      <c r="GG28" s="289"/>
      <c r="GI28" s="279" t="n">
        <f aca="false">$B28</f>
        <v>27</v>
      </c>
      <c r="GJ28" s="280" t="str">
        <f aca="false">$C28</f>
        <v>Australia</v>
      </c>
      <c r="GK28" s="281" t="n">
        <f aca="false">$D28</f>
        <v>22</v>
      </c>
      <c r="GL28" s="280" t="str">
        <f aca="false">$E28</f>
        <v>Turkey</v>
      </c>
      <c r="GM28" s="284"/>
      <c r="GN28" s="284"/>
      <c r="GO28" s="288"/>
      <c r="GP28" s="281" t="str">
        <f aca="false">IF(($F28&lt;&gt;"")*($G28&lt;&gt;"")*(GM28&lt;&gt;"")*(GN28&lt;&gt;""),($F28&gt;$G28)*(GM28&gt;GN28)+($F28=$G28)*(GM28=GN28)+($F28&lt;$G28)*(GM28&lt;GN28),"")</f>
        <v/>
      </c>
      <c r="GQ28" s="281" t="str">
        <f aca="false">IF((GP28&lt;&gt;""),IF(OR($F28&lt;&gt;$G28,PrSettings!$M$4="●"),(($F28-$G28)=(GM28-GN28))*1,0),"")</f>
        <v/>
      </c>
      <c r="GR28" s="281" t="str">
        <f aca="false">IF((GP28&lt;&gt;""),($F28=GM28)*($G28=GN28),"")</f>
        <v/>
      </c>
      <c r="GS28" s="281" t="str">
        <f aca="false">IF(GP28&lt;&gt;"",IF(ABS($F28-$G28)&gt;=PrSettings!$M$7,(ABS($F28-$G28-GM28+GN28)&lt;=1)*1,IF(AND(GP28,$F28=$G28,$F28&gt;=PrSettings!$M$6),(ABS(GM28-$F28)&lt;=1)*1,IF(AND(GP28,$F28+$G28&gt;=PrSettings!$M$8),(ABS(GM28-$F28)+ABS(GN28-$G28)&lt;=1)*1,""))),"")</f>
        <v/>
      </c>
      <c r="GT28" s="289"/>
      <c r="GV28" s="279" t="n">
        <f aca="false">$B28</f>
        <v>27</v>
      </c>
      <c r="GW28" s="280" t="str">
        <f aca="false">$C28</f>
        <v>Australia</v>
      </c>
      <c r="GX28" s="281" t="n">
        <f aca="false">$D28</f>
        <v>22</v>
      </c>
      <c r="GY28" s="280" t="str">
        <f aca="false">$E28</f>
        <v>Turkey</v>
      </c>
      <c r="GZ28" s="284"/>
      <c r="HA28" s="284"/>
      <c r="HB28" s="288"/>
      <c r="HC28" s="281" t="str">
        <f aca="false">IF(($F28&lt;&gt;"")*($G28&lt;&gt;"")*(GZ28&lt;&gt;"")*(HA28&lt;&gt;""),($F28&gt;$G28)*(GZ28&gt;HA28)+($F28=$G28)*(GZ28=HA28)+($F28&lt;$G28)*(GZ28&lt;HA28),"")</f>
        <v/>
      </c>
      <c r="HD28" s="281" t="str">
        <f aca="false">IF((HC28&lt;&gt;""),IF(OR($F28&lt;&gt;$G28,PrSettings!$M$4="●"),(($F28-$G28)=(GZ28-HA28))*1,0),"")</f>
        <v/>
      </c>
      <c r="HE28" s="281" t="str">
        <f aca="false">IF((HC28&lt;&gt;""),($F28=GZ28)*($G28=HA28),"")</f>
        <v/>
      </c>
      <c r="HF28" s="281" t="str">
        <f aca="false">IF(HC28&lt;&gt;"",IF(ABS($F28-$G28)&gt;=PrSettings!$M$7,(ABS($F28-$G28-GZ28+HA28)&lt;=1)*1,IF(AND(HC28,$F28=$G28,$F28&gt;=PrSettings!$M$6),(ABS(GZ28-$F28)&lt;=1)*1,IF(AND(HC28,$F28+$G28&gt;=PrSettings!$M$8),(ABS(GZ28-$F28)+ABS(HA28-$G28)&lt;=1)*1,""))),"")</f>
        <v/>
      </c>
      <c r="HG28" s="289"/>
      <c r="HI28" s="279" t="n">
        <f aca="false">$B28</f>
        <v>27</v>
      </c>
      <c r="HJ28" s="280" t="str">
        <f aca="false">$C28</f>
        <v>Australia</v>
      </c>
      <c r="HK28" s="281" t="n">
        <f aca="false">$D28</f>
        <v>22</v>
      </c>
      <c r="HL28" s="280" t="str">
        <f aca="false">$E28</f>
        <v>Turkey</v>
      </c>
      <c r="HM28" s="284"/>
      <c r="HN28" s="284"/>
      <c r="HO28" s="288"/>
      <c r="HP28" s="281" t="str">
        <f aca="false">IF(($F28&lt;&gt;"")*($G28&lt;&gt;"")*(HM28&lt;&gt;"")*(HN28&lt;&gt;""),($F28&gt;$G28)*(HM28&gt;HN28)+($F28=$G28)*(HM28=HN28)+($F28&lt;$G28)*(HM28&lt;HN28),"")</f>
        <v/>
      </c>
      <c r="HQ28" s="281" t="str">
        <f aca="false">IF((HP28&lt;&gt;""),IF(OR($F28&lt;&gt;$G28,PrSettings!$M$4="●"),(($F28-$G28)=(HM28-HN28))*1,0),"")</f>
        <v/>
      </c>
      <c r="HR28" s="281" t="str">
        <f aca="false">IF((HP28&lt;&gt;""),($F28=HM28)*($G28=HN28),"")</f>
        <v/>
      </c>
      <c r="HS28" s="281" t="str">
        <f aca="false">IF(HP28&lt;&gt;"",IF(ABS($F28-$G28)&gt;=PrSettings!$M$7,(ABS($F28-$G28-HM28+HN28)&lt;=1)*1,IF(AND(HP28,$F28=$G28,$F28&gt;=PrSettings!$M$6),(ABS(HM28-$F28)&lt;=1)*1,IF(AND(HP28,$F28+$G28&gt;=PrSettings!$M$8),(ABS(HM28-$F28)+ABS(HN28-$G28)&lt;=1)*1,""))),"")</f>
        <v/>
      </c>
      <c r="HT28" s="289"/>
      <c r="HV28" s="279" t="n">
        <f aca="false">$B28</f>
        <v>27</v>
      </c>
      <c r="HW28" s="280" t="str">
        <f aca="false">$C28</f>
        <v>Australia</v>
      </c>
      <c r="HX28" s="281" t="n">
        <f aca="false">$D28</f>
        <v>22</v>
      </c>
      <c r="HY28" s="280" t="str">
        <f aca="false">$E28</f>
        <v>Turkey</v>
      </c>
      <c r="HZ28" s="284"/>
      <c r="IA28" s="284"/>
      <c r="IB28" s="288"/>
      <c r="IC28" s="281" t="str">
        <f aca="false">IF(($F28&lt;&gt;"")*($G28&lt;&gt;"")*(HZ28&lt;&gt;"")*(IA28&lt;&gt;""),($F28&gt;$G28)*(HZ28&gt;IA28)+($F28=$G28)*(HZ28=IA28)+($F28&lt;$G28)*(HZ28&lt;IA28),"")</f>
        <v/>
      </c>
      <c r="ID28" s="281" t="str">
        <f aca="false">IF((IC28&lt;&gt;""),IF(OR($F28&lt;&gt;$G28,PrSettings!$M$4="●"),(($F28-$G28)=(HZ28-IA28))*1,0),"")</f>
        <v/>
      </c>
      <c r="IE28" s="281" t="str">
        <f aca="false">IF((IC28&lt;&gt;""),($F28=HZ28)*($G28=IA28),"")</f>
        <v/>
      </c>
      <c r="IF28" s="281" t="str">
        <f aca="false">IF(IC28&lt;&gt;"",IF(ABS($F28-$G28)&gt;=PrSettings!$M$7,(ABS($F28-$G28-HZ28+IA28)&lt;=1)*1,IF(AND(IC28,$F28=$G28,$F28&gt;=PrSettings!$M$6),(ABS(HZ28-$F28)&lt;=1)*1,IF(AND(IC28,$F28+$G28&gt;=PrSettings!$M$8),(ABS(HZ28-$F28)+ABS(IA28-$G28)&lt;=1)*1,""))),"")</f>
        <v/>
      </c>
      <c r="IG28" s="289"/>
      <c r="II28" s="279" t="n">
        <f aca="false">$B28</f>
        <v>27</v>
      </c>
      <c r="IJ28" s="280" t="str">
        <f aca="false">$C28</f>
        <v>Australia</v>
      </c>
      <c r="IK28" s="281" t="n">
        <f aca="false">$D28</f>
        <v>22</v>
      </c>
      <c r="IL28" s="280" t="str">
        <f aca="false">$E28</f>
        <v>Turkey</v>
      </c>
      <c r="IM28" s="284"/>
      <c r="IN28" s="284"/>
      <c r="IO28" s="288"/>
      <c r="IP28" s="281" t="str">
        <f aca="false">IF(($F28&lt;&gt;"")*($G28&lt;&gt;"")*(IM28&lt;&gt;"")*(IN28&lt;&gt;""),($F28&gt;$G28)*(IM28&gt;IN28)+($F28=$G28)*(IM28=IN28)+($F28&lt;$G28)*(IM28&lt;IN28),"")</f>
        <v/>
      </c>
      <c r="IQ28" s="281" t="str">
        <f aca="false">IF((IP28&lt;&gt;""),IF(OR($F28&lt;&gt;$G28,PrSettings!$M$4="●"),(($F28-$G28)=(IM28-IN28))*1,0),"")</f>
        <v/>
      </c>
      <c r="IR28" s="281" t="str">
        <f aca="false">IF((IP28&lt;&gt;""),($F28=IM28)*($G28=IN28),"")</f>
        <v/>
      </c>
      <c r="IS28" s="281" t="str">
        <f aca="false">IF(IP28&lt;&gt;"",IF(ABS($F28-$G28)&gt;=PrSettings!$M$7,(ABS($F28-$G28-IM28+IN28)&lt;=1)*1,IF(AND(IP28,$F28=$G28,$F28&gt;=PrSettings!$M$6),(ABS(IM28-$F28)&lt;=1)*1,IF(AND(IP28,$F28+$G28&gt;=PrSettings!$M$8),(ABS(IM28-$F28)+ABS(IN28-$G28)&lt;=1)*1,""))),"")</f>
        <v/>
      </c>
      <c r="IT28" s="289"/>
      <c r="IV28" s="279" t="n">
        <f aca="false">$B28</f>
        <v>27</v>
      </c>
      <c r="IW28" s="280" t="str">
        <f aca="false">$C28</f>
        <v>Australia</v>
      </c>
      <c r="IX28" s="281" t="n">
        <f aca="false">$D28</f>
        <v>22</v>
      </c>
      <c r="IY28" s="280" t="str">
        <f aca="false">$E28</f>
        <v>Turkey</v>
      </c>
      <c r="IZ28" s="284"/>
      <c r="JA28" s="284"/>
      <c r="JB28" s="288"/>
      <c r="JC28" s="281" t="str">
        <f aca="false">IF(($F28&lt;&gt;"")*($G28&lt;&gt;"")*(IZ28&lt;&gt;"")*(JA28&lt;&gt;""),($F28&gt;$G28)*(IZ28&gt;JA28)+($F28=$G28)*(IZ28=JA28)+($F28&lt;$G28)*(IZ28&lt;JA28),"")</f>
        <v/>
      </c>
      <c r="JD28" s="281" t="str">
        <f aca="false">IF((JC28&lt;&gt;""),IF(OR($F28&lt;&gt;$G28,PrSettings!$M$4="●"),(($F28-$G28)=(IZ28-JA28))*1,0),"")</f>
        <v/>
      </c>
      <c r="JE28" s="281" t="str">
        <f aca="false">IF((JC28&lt;&gt;""),($F28=IZ28)*($G28=JA28),"")</f>
        <v/>
      </c>
      <c r="JF28" s="281" t="str">
        <f aca="false">IF(JC28&lt;&gt;"",IF(ABS($F28-$G28)&gt;=PrSettings!$M$7,(ABS($F28-$G28-IZ28+JA28)&lt;=1)*1,IF(AND(JC28,$F28=$G28,$F28&gt;=PrSettings!$M$6),(ABS(IZ28-$F28)&lt;=1)*1,IF(AND(JC28,$F28+$G28&gt;=PrSettings!$M$8),(ABS(IZ28-$F28)+ABS(JA28-$G28)&lt;=1)*1,""))),"")</f>
        <v/>
      </c>
      <c r="JG28" s="289"/>
      <c r="JI28" s="279" t="n">
        <f aca="false">$B28</f>
        <v>27</v>
      </c>
      <c r="JJ28" s="280" t="str">
        <f aca="false">$C28</f>
        <v>Australia</v>
      </c>
      <c r="JK28" s="281" t="n">
        <f aca="false">$D28</f>
        <v>22</v>
      </c>
      <c r="JL28" s="280" t="str">
        <f aca="false">$E28</f>
        <v>Turkey</v>
      </c>
      <c r="JM28" s="284"/>
      <c r="JN28" s="284"/>
      <c r="JO28" s="288"/>
      <c r="JP28" s="281" t="str">
        <f aca="false">IF(($F28&lt;&gt;"")*($G28&lt;&gt;"")*(JM28&lt;&gt;"")*(JN28&lt;&gt;""),($F28&gt;$G28)*(JM28&gt;JN28)+($F28=$G28)*(JM28=JN28)+($F28&lt;$G28)*(JM28&lt;JN28),"")</f>
        <v/>
      </c>
      <c r="JQ28" s="281" t="str">
        <f aca="false">IF((JP28&lt;&gt;""),IF(OR($F28&lt;&gt;$G28,PrSettings!$M$4="●"),(($F28-$G28)=(JM28-JN28))*1,0),"")</f>
        <v/>
      </c>
      <c r="JR28" s="281" t="str">
        <f aca="false">IF((JP28&lt;&gt;""),($F28=JM28)*($G28=JN28),"")</f>
        <v/>
      </c>
      <c r="JS28" s="281" t="str">
        <f aca="false">IF(JP28&lt;&gt;"",IF(ABS($F28-$G28)&gt;=PrSettings!$M$7,(ABS($F28-$G28-JM28+JN28)&lt;=1)*1,IF(AND(JP28,$F28=$G28,$F28&gt;=PrSettings!$M$6),(ABS(JM28-$F28)&lt;=1)*1,IF(AND(JP28,$F28+$G28&gt;=PrSettings!$M$8),(ABS(JM28-$F28)+ABS(JN28-$G28)&lt;=1)*1,""))),"")</f>
        <v/>
      </c>
      <c r="JT28" s="289"/>
      <c r="JV28" s="279" t="n">
        <f aca="false">$B28</f>
        <v>27</v>
      </c>
      <c r="JW28" s="280" t="str">
        <f aca="false">$C28</f>
        <v>Australia</v>
      </c>
      <c r="JX28" s="281" t="n">
        <f aca="false">$D28</f>
        <v>22</v>
      </c>
      <c r="JY28" s="280" t="str">
        <f aca="false">$E28</f>
        <v>Turkey</v>
      </c>
      <c r="JZ28" s="284"/>
      <c r="KA28" s="284"/>
      <c r="KB28" s="288"/>
      <c r="KC28" s="281" t="str">
        <f aca="false">IF(($F28&lt;&gt;"")*($G28&lt;&gt;"")*(JZ28&lt;&gt;"")*(KA28&lt;&gt;""),($F28&gt;$G28)*(JZ28&gt;KA28)+($F28=$G28)*(JZ28=KA28)+($F28&lt;$G28)*(JZ28&lt;KA28),"")</f>
        <v/>
      </c>
      <c r="KD28" s="281" t="str">
        <f aca="false">IF((KC28&lt;&gt;""),IF(OR($F28&lt;&gt;$G28,PrSettings!$M$4="●"),(($F28-$G28)=(JZ28-KA28))*1,0),"")</f>
        <v/>
      </c>
      <c r="KE28" s="281" t="str">
        <f aca="false">IF((KC28&lt;&gt;""),($F28=JZ28)*($G28=KA28),"")</f>
        <v/>
      </c>
      <c r="KF28" s="281" t="str">
        <f aca="false">IF(KC28&lt;&gt;"",IF(ABS($F28-$G28)&gt;=PrSettings!$M$7,(ABS($F28-$G28-JZ28+KA28)&lt;=1)*1,IF(AND(KC28,$F28=$G28,$F28&gt;=PrSettings!$M$6),(ABS(JZ28-$F28)&lt;=1)*1,IF(AND(KC28,$F28+$G28&gt;=PrSettings!$M$8),(ABS(JZ28-$F28)+ABS(KA28-$G28)&lt;=1)*1,""))),"")</f>
        <v/>
      </c>
      <c r="KG28" s="289"/>
      <c r="KI28" s="279" t="n">
        <f aca="false">$B28</f>
        <v>27</v>
      </c>
      <c r="KJ28" s="280" t="str">
        <f aca="false">$C28</f>
        <v>Australia</v>
      </c>
      <c r="KK28" s="281" t="n">
        <f aca="false">$D28</f>
        <v>22</v>
      </c>
      <c r="KL28" s="280" t="str">
        <f aca="false">$E28</f>
        <v>Turkey</v>
      </c>
      <c r="KM28" s="284"/>
      <c r="KN28" s="284"/>
      <c r="KO28" s="288"/>
      <c r="KP28" s="281" t="str">
        <f aca="false">IF(($F28&lt;&gt;"")*($G28&lt;&gt;"")*(KM28&lt;&gt;"")*(KN28&lt;&gt;""),($F28&gt;$G28)*(KM28&gt;KN28)+($F28=$G28)*(KM28=KN28)+($F28&lt;$G28)*(KM28&lt;KN28),"")</f>
        <v/>
      </c>
      <c r="KQ28" s="281" t="str">
        <f aca="false">IF((KP28&lt;&gt;""),IF(OR($F28&lt;&gt;$G28,PrSettings!$M$4="●"),(($F28-$G28)=(KM28-KN28))*1,0),"")</f>
        <v/>
      </c>
      <c r="KR28" s="281" t="str">
        <f aca="false">IF((KP28&lt;&gt;""),($F28=KM28)*($G28=KN28),"")</f>
        <v/>
      </c>
      <c r="KS28" s="281" t="str">
        <f aca="false">IF(KP28&lt;&gt;"",IF(ABS($F28-$G28)&gt;=PrSettings!$M$7,(ABS($F28-$G28-KM28+KN28)&lt;=1)*1,IF(AND(KP28,$F28=$G28,$F28&gt;=PrSettings!$M$6),(ABS(KM28-$F28)&lt;=1)*1,IF(AND(KP28,$F28+$G28&gt;=PrSettings!$M$8),(ABS(KM28-$F28)+ABS(KN28-$G28)&lt;=1)*1,""))),"")</f>
        <v/>
      </c>
      <c r="KT28" s="289"/>
      <c r="KV28" s="279" t="n">
        <f aca="false">$B28</f>
        <v>27</v>
      </c>
      <c r="KW28" s="280" t="str">
        <f aca="false">$C28</f>
        <v>Australia</v>
      </c>
      <c r="KX28" s="281" t="n">
        <f aca="false">$D28</f>
        <v>22</v>
      </c>
      <c r="KY28" s="280" t="str">
        <f aca="false">$E28</f>
        <v>Turkey</v>
      </c>
      <c r="KZ28" s="284"/>
      <c r="LA28" s="284"/>
      <c r="LB28" s="288"/>
      <c r="LC28" s="281" t="str">
        <f aca="false">IF(($F28&lt;&gt;"")*($G28&lt;&gt;"")*(KZ28&lt;&gt;"")*(LA28&lt;&gt;""),($F28&gt;$G28)*(KZ28&gt;LA28)+($F28=$G28)*(KZ28=LA28)+($F28&lt;$G28)*(KZ28&lt;LA28),"")</f>
        <v/>
      </c>
      <c r="LD28" s="281" t="str">
        <f aca="false">IF((LC28&lt;&gt;""),IF(OR($F28&lt;&gt;$G28,PrSettings!$M$4="●"),(($F28-$G28)=(KZ28-LA28))*1,0),"")</f>
        <v/>
      </c>
      <c r="LE28" s="281" t="str">
        <f aca="false">IF((LC28&lt;&gt;""),($F28=KZ28)*($G28=LA28),"")</f>
        <v/>
      </c>
      <c r="LF28" s="281" t="str">
        <f aca="false">IF(LC28&lt;&gt;"",IF(ABS($F28-$G28)&gt;=PrSettings!$M$7,(ABS($F28-$G28-KZ28+LA28)&lt;=1)*1,IF(AND(LC28,$F28=$G28,$F28&gt;=PrSettings!$M$6),(ABS(KZ28-$F28)&lt;=1)*1,IF(AND(LC28,$F28+$G28&gt;=PrSettings!$M$8),(ABS(KZ28-$F28)+ABS(LA28-$G28)&lt;=1)*1,""))),"")</f>
        <v/>
      </c>
      <c r="LG28" s="289"/>
      <c r="LI28" s="279" t="n">
        <f aca="false">$B28</f>
        <v>27</v>
      </c>
      <c r="LJ28" s="280" t="str">
        <f aca="false">$C28</f>
        <v>Australia</v>
      </c>
      <c r="LK28" s="281" t="n">
        <f aca="false">$D28</f>
        <v>22</v>
      </c>
      <c r="LL28" s="280" t="str">
        <f aca="false">$E28</f>
        <v>Turkey</v>
      </c>
      <c r="LM28" s="284"/>
      <c r="LN28" s="284"/>
      <c r="LO28" s="288"/>
      <c r="LP28" s="281" t="str">
        <f aca="false">IF(($F28&lt;&gt;"")*($G28&lt;&gt;"")*(LM28&lt;&gt;"")*(LN28&lt;&gt;""),($F28&gt;$G28)*(LM28&gt;LN28)+($F28=$G28)*(LM28=LN28)+($F28&lt;$G28)*(LM28&lt;LN28),"")</f>
        <v/>
      </c>
      <c r="LQ28" s="281" t="str">
        <f aca="false">IF((LP28&lt;&gt;""),IF(OR($F28&lt;&gt;$G28,PrSettings!$M$4="●"),(($F28-$G28)=(LM28-LN28))*1,0),"")</f>
        <v/>
      </c>
      <c r="LR28" s="281" t="str">
        <f aca="false">IF((LP28&lt;&gt;""),($F28=LM28)*($G28=LN28),"")</f>
        <v/>
      </c>
      <c r="LS28" s="281" t="str">
        <f aca="false">IF(LP28&lt;&gt;"",IF(ABS($F28-$G28)&gt;=PrSettings!$M$7,(ABS($F28-$G28-LM28+LN28)&lt;=1)*1,IF(AND(LP28,$F28=$G28,$F28&gt;=PrSettings!$M$6),(ABS(LM28-$F28)&lt;=1)*1,IF(AND(LP28,$F28+$G28&gt;=PrSettings!$M$8),(ABS(LM28-$F28)+ABS(LN28-$G28)&lt;=1)*1,""))),"")</f>
        <v/>
      </c>
      <c r="LT28" s="289"/>
      <c r="LV28" s="279" t="n">
        <f aca="false">$B28</f>
        <v>27</v>
      </c>
      <c r="LW28" s="280" t="str">
        <f aca="false">$C28</f>
        <v>Australia</v>
      </c>
      <c r="LX28" s="281" t="n">
        <f aca="false">$D28</f>
        <v>22</v>
      </c>
      <c r="LY28" s="280" t="str">
        <f aca="false">$E28</f>
        <v>Turkey</v>
      </c>
      <c r="LZ28" s="284"/>
      <c r="MA28" s="284"/>
      <c r="MB28" s="288"/>
      <c r="MC28" s="281" t="str">
        <f aca="false">IF(($F28&lt;&gt;"")*($G28&lt;&gt;"")*(LZ28&lt;&gt;"")*(MA28&lt;&gt;""),($F28&gt;$G28)*(LZ28&gt;MA28)+($F28=$G28)*(LZ28=MA28)+($F28&lt;$G28)*(LZ28&lt;MA28),"")</f>
        <v/>
      </c>
      <c r="MD28" s="281" t="str">
        <f aca="false">IF((MC28&lt;&gt;""),IF(OR($F28&lt;&gt;$G28,PrSettings!$M$4="●"),(($F28-$G28)=(LZ28-MA28))*1,0),"")</f>
        <v/>
      </c>
      <c r="ME28" s="281" t="str">
        <f aca="false">IF((MC28&lt;&gt;""),($F28=LZ28)*($G28=MA28),"")</f>
        <v/>
      </c>
      <c r="MF28" s="281" t="str">
        <f aca="false">IF(MC28&lt;&gt;"",IF(ABS($F28-$G28)&gt;=PrSettings!$M$7,(ABS($F28-$G28-LZ28+MA28)&lt;=1)*1,IF(AND(MC28,$F28=$G28,$F28&gt;=PrSettings!$M$6),(ABS(LZ28-$F28)&lt;=1)*1,IF(AND(MC28,$F28+$G28&gt;=PrSettings!$M$8),(ABS(LZ28-$F28)+ABS(MA28-$G28)&lt;=1)*1,""))),"")</f>
        <v/>
      </c>
      <c r="MG28" s="289"/>
    </row>
    <row r="29" customFormat="false" ht="15.75" hidden="false" customHeight="false" outlineLevel="0" collapsed="false">
      <c r="B29" s="279" t="n">
        <f aca="false">INDEX(Groups!$C$7:$C$65,MATCH(C29,Groups!$D$7:$D$65,0))</f>
        <v>16</v>
      </c>
      <c r="C29" s="280" t="str">
        <f aca="false">CalcD!$P$24</f>
        <v>USA</v>
      </c>
      <c r="D29" s="281" t="n">
        <f aca="false">INDEX(Groups!$C$7:$C$65,MATCH(E29,Groups!$D$7:$D$65,0))</f>
        <v>27</v>
      </c>
      <c r="E29" s="280" t="str">
        <f aca="false">CalcD!$Q$24</f>
        <v>Australia</v>
      </c>
      <c r="F29" s="282" t="n">
        <f aca="false">CalcD!$R$24</f>
        <v>2</v>
      </c>
      <c r="G29" s="283" t="n">
        <f aca="false">CalcD!$S$24</f>
        <v>1</v>
      </c>
      <c r="I29" s="279" t="n">
        <f aca="false">$B29</f>
        <v>16</v>
      </c>
      <c r="J29" s="280" t="str">
        <f aca="false">$C29</f>
        <v>USA</v>
      </c>
      <c r="K29" s="281" t="n">
        <f aca="false">$D29</f>
        <v>27</v>
      </c>
      <c r="L29" s="280" t="str">
        <f aca="false">$E29</f>
        <v>Australia</v>
      </c>
      <c r="M29" s="284"/>
      <c r="N29" s="284"/>
      <c r="O29" s="288"/>
      <c r="P29" s="281" t="str">
        <f aca="false">IF(($F29&lt;&gt;"")*($G29&lt;&gt;"")*(M29&lt;&gt;"")*(N29&lt;&gt;""),($F29&gt;$G29)*(M29&gt;N29)+($F29=$G29)*(M29=N29)+($F29&lt;$G29)*(M29&lt;N29),"")</f>
        <v/>
      </c>
      <c r="Q29" s="281" t="str">
        <f aca="false">IF((P29&lt;&gt;""),IF(OR($F29&lt;&gt;$G29,PrSettings!$M$4="●"),(($F29-$G29)=(M29-N29))*1,0),"")</f>
        <v/>
      </c>
      <c r="R29" s="281" t="str">
        <f aca="false">IF((P29&lt;&gt;""),($F29=M29)*($G29=N29),"")</f>
        <v/>
      </c>
      <c r="S29" s="281" t="str">
        <f aca="false">IF(P29&lt;&gt;"",IF(ABS($F29-$G29)&gt;=PrSettings!$M$7,(ABS($F29-$G29-M29+N29)&lt;=1)*1,IF(AND(P29,$F29=$G29,$F29&gt;=PrSettings!$M$6),(ABS(M29-$F29)&lt;=1)*1,IF(AND(P29,$F29+$G29&gt;=PrSettings!$M$8),(ABS(M29-$F29)+ABS(N29-$G29)&lt;=1)*1,""))),"")</f>
        <v/>
      </c>
      <c r="T29" s="289"/>
      <c r="V29" s="279" t="n">
        <f aca="false">$B29</f>
        <v>16</v>
      </c>
      <c r="W29" s="280" t="str">
        <f aca="false">$C29</f>
        <v>USA</v>
      </c>
      <c r="X29" s="281" t="n">
        <f aca="false">$D29</f>
        <v>27</v>
      </c>
      <c r="Y29" s="280" t="str">
        <f aca="false">$E29</f>
        <v>Australia</v>
      </c>
      <c r="Z29" s="284"/>
      <c r="AA29" s="284"/>
      <c r="AB29" s="288"/>
      <c r="AC29" s="281" t="str">
        <f aca="false">IF(($F29&lt;&gt;"")*($G29&lt;&gt;"")*(Z29&lt;&gt;"")*(AA29&lt;&gt;""),($F29&gt;$G29)*(Z29&gt;AA29)+($F29=$G29)*(Z29=AA29)+($F29&lt;$G29)*(Z29&lt;AA29),"")</f>
        <v/>
      </c>
      <c r="AD29" s="281" t="str">
        <f aca="false">IF((AC29&lt;&gt;""),IF(OR($F29&lt;&gt;$G29,PrSettings!$M$4="●"),(($F29-$G29)=(Z29-AA29))*1,0),"")</f>
        <v/>
      </c>
      <c r="AE29" s="281" t="str">
        <f aca="false">IF((AC29&lt;&gt;""),($F29=Z29)*($G29=AA29),"")</f>
        <v/>
      </c>
      <c r="AF29" s="281" t="str">
        <f aca="false">IF(AC29&lt;&gt;"",IF(ABS($F29-$G29)&gt;=PrSettings!$M$7,(ABS($F29-$G29-Z29+AA29)&lt;=1)*1,IF(AND(AC29,$F29=$G29,$F29&gt;=PrSettings!$M$6),(ABS(Z29-$F29)&lt;=1)*1,IF(AND(AC29,$F29+$G29&gt;=PrSettings!$M$8),(ABS(Z29-$F29)+ABS(AA29-$G29)&lt;=1)*1,""))),"")</f>
        <v/>
      </c>
      <c r="AG29" s="289"/>
      <c r="AI29" s="279" t="n">
        <f aca="false">$B29</f>
        <v>16</v>
      </c>
      <c r="AJ29" s="280" t="str">
        <f aca="false">$C29</f>
        <v>USA</v>
      </c>
      <c r="AK29" s="281" t="n">
        <f aca="false">$D29</f>
        <v>27</v>
      </c>
      <c r="AL29" s="280" t="str">
        <f aca="false">$E29</f>
        <v>Australia</v>
      </c>
      <c r="AM29" s="284"/>
      <c r="AN29" s="284"/>
      <c r="AO29" s="288"/>
      <c r="AP29" s="281" t="str">
        <f aca="false">IF(($F29&lt;&gt;"")*($G29&lt;&gt;"")*(AM29&lt;&gt;"")*(AN29&lt;&gt;""),($F29&gt;$G29)*(AM29&gt;AN29)+($F29=$G29)*(AM29=AN29)+($F29&lt;$G29)*(AM29&lt;AN29),"")</f>
        <v/>
      </c>
      <c r="AQ29" s="281" t="str">
        <f aca="false">IF((AP29&lt;&gt;""),IF(OR($F29&lt;&gt;$G29,PrSettings!$M$4="●"),(($F29-$G29)=(AM29-AN29))*1,0),"")</f>
        <v/>
      </c>
      <c r="AR29" s="281" t="str">
        <f aca="false">IF((AP29&lt;&gt;""),($F29=AM29)*($G29=AN29),"")</f>
        <v/>
      </c>
      <c r="AS29" s="281" t="str">
        <f aca="false">IF(AP29&lt;&gt;"",IF(ABS($F29-$G29)&gt;=PrSettings!$M$7,(ABS($F29-$G29-AM29+AN29)&lt;=1)*1,IF(AND(AP29,$F29=$G29,$F29&gt;=PrSettings!$M$6),(ABS(AM29-$F29)&lt;=1)*1,IF(AND(AP29,$F29+$G29&gt;=PrSettings!$M$8),(ABS(AM29-$F29)+ABS(AN29-$G29)&lt;=1)*1,""))),"")</f>
        <v/>
      </c>
      <c r="AT29" s="289"/>
      <c r="AV29" s="279" t="n">
        <f aca="false">$B29</f>
        <v>16</v>
      </c>
      <c r="AW29" s="280" t="str">
        <f aca="false">$C29</f>
        <v>USA</v>
      </c>
      <c r="AX29" s="281" t="n">
        <f aca="false">$D29</f>
        <v>27</v>
      </c>
      <c r="AY29" s="280" t="str">
        <f aca="false">$E29</f>
        <v>Australia</v>
      </c>
      <c r="AZ29" s="284"/>
      <c r="BA29" s="284"/>
      <c r="BB29" s="288"/>
      <c r="BC29" s="281" t="str">
        <f aca="false">IF(($F29&lt;&gt;"")*($G29&lt;&gt;"")*(AZ29&lt;&gt;"")*(BA29&lt;&gt;""),($F29&gt;$G29)*(AZ29&gt;BA29)+($F29=$G29)*(AZ29=BA29)+($F29&lt;$G29)*(AZ29&lt;BA29),"")</f>
        <v/>
      </c>
      <c r="BD29" s="281" t="str">
        <f aca="false">IF((BC29&lt;&gt;""),IF(OR($F29&lt;&gt;$G29,PrSettings!$M$4="●"),(($F29-$G29)=(AZ29-BA29))*1,0),"")</f>
        <v/>
      </c>
      <c r="BE29" s="281" t="str">
        <f aca="false">IF((BC29&lt;&gt;""),($F29=AZ29)*($G29=BA29),"")</f>
        <v/>
      </c>
      <c r="BF29" s="281" t="str">
        <f aca="false">IF(BC29&lt;&gt;"",IF(ABS($F29-$G29)&gt;=PrSettings!$M$7,(ABS($F29-$G29-AZ29+BA29)&lt;=1)*1,IF(AND(BC29,$F29=$G29,$F29&gt;=PrSettings!$M$6),(ABS(AZ29-$F29)&lt;=1)*1,IF(AND(BC29,$F29+$G29&gt;=PrSettings!$M$8),(ABS(AZ29-$F29)+ABS(BA29-$G29)&lt;=1)*1,""))),"")</f>
        <v/>
      </c>
      <c r="BG29" s="289"/>
      <c r="BI29" s="279" t="n">
        <f aca="false">$B29</f>
        <v>16</v>
      </c>
      <c r="BJ29" s="280" t="str">
        <f aca="false">$C29</f>
        <v>USA</v>
      </c>
      <c r="BK29" s="281" t="n">
        <f aca="false">$D29</f>
        <v>27</v>
      </c>
      <c r="BL29" s="280" t="str">
        <f aca="false">$E29</f>
        <v>Australia</v>
      </c>
      <c r="BM29" s="284"/>
      <c r="BN29" s="284"/>
      <c r="BO29" s="288"/>
      <c r="BP29" s="281" t="str">
        <f aca="false">IF(($F29&lt;&gt;"")*($G29&lt;&gt;"")*(BM29&lt;&gt;"")*(BN29&lt;&gt;""),($F29&gt;$G29)*(BM29&gt;BN29)+($F29=$G29)*(BM29=BN29)+($F29&lt;$G29)*(BM29&lt;BN29),"")</f>
        <v/>
      </c>
      <c r="BQ29" s="281" t="str">
        <f aca="false">IF((BP29&lt;&gt;""),IF(OR($F29&lt;&gt;$G29,PrSettings!$M$4="●"),(($F29-$G29)=(BM29-BN29))*1,0),"")</f>
        <v/>
      </c>
      <c r="BR29" s="281" t="str">
        <f aca="false">IF((BP29&lt;&gt;""),($F29=BM29)*($G29=BN29),"")</f>
        <v/>
      </c>
      <c r="BS29" s="281" t="str">
        <f aca="false">IF(BP29&lt;&gt;"",IF(ABS($F29-$G29)&gt;=PrSettings!$M$7,(ABS($F29-$G29-BM29+BN29)&lt;=1)*1,IF(AND(BP29,$F29=$G29,$F29&gt;=PrSettings!$M$6),(ABS(BM29-$F29)&lt;=1)*1,IF(AND(BP29,$F29+$G29&gt;=PrSettings!$M$8),(ABS(BM29-$F29)+ABS(BN29-$G29)&lt;=1)*1,""))),"")</f>
        <v/>
      </c>
      <c r="BT29" s="289"/>
      <c r="BV29" s="279" t="n">
        <f aca="false">$B29</f>
        <v>16</v>
      </c>
      <c r="BW29" s="280" t="str">
        <f aca="false">$C29</f>
        <v>USA</v>
      </c>
      <c r="BX29" s="281" t="n">
        <f aca="false">$D29</f>
        <v>27</v>
      </c>
      <c r="BY29" s="280" t="str">
        <f aca="false">$E29</f>
        <v>Australia</v>
      </c>
      <c r="BZ29" s="284"/>
      <c r="CA29" s="284"/>
      <c r="CB29" s="288"/>
      <c r="CC29" s="281" t="str">
        <f aca="false">IF(($F29&lt;&gt;"")*($G29&lt;&gt;"")*(BZ29&lt;&gt;"")*(CA29&lt;&gt;""),($F29&gt;$G29)*(BZ29&gt;CA29)+($F29=$G29)*(BZ29=CA29)+($F29&lt;$G29)*(BZ29&lt;CA29),"")</f>
        <v/>
      </c>
      <c r="CD29" s="281" t="str">
        <f aca="false">IF((CC29&lt;&gt;""),IF(OR($F29&lt;&gt;$G29,PrSettings!$M$4="●"),(($F29-$G29)=(BZ29-CA29))*1,0),"")</f>
        <v/>
      </c>
      <c r="CE29" s="281" t="str">
        <f aca="false">IF((CC29&lt;&gt;""),($F29=BZ29)*($G29=CA29),"")</f>
        <v/>
      </c>
      <c r="CF29" s="281" t="str">
        <f aca="false">IF(CC29&lt;&gt;"",IF(ABS($F29-$G29)&gt;=PrSettings!$M$7,(ABS($F29-$G29-BZ29+CA29)&lt;=1)*1,IF(AND(CC29,$F29=$G29,$F29&gt;=PrSettings!$M$6),(ABS(BZ29-$F29)&lt;=1)*1,IF(AND(CC29,$F29+$G29&gt;=PrSettings!$M$8),(ABS(BZ29-$F29)+ABS(CA29-$G29)&lt;=1)*1,""))),"")</f>
        <v/>
      </c>
      <c r="CG29" s="289"/>
      <c r="CI29" s="279" t="n">
        <f aca="false">$B29</f>
        <v>16</v>
      </c>
      <c r="CJ29" s="280" t="str">
        <f aca="false">$C29</f>
        <v>USA</v>
      </c>
      <c r="CK29" s="281" t="n">
        <f aca="false">$D29</f>
        <v>27</v>
      </c>
      <c r="CL29" s="280" t="str">
        <f aca="false">$E29</f>
        <v>Australia</v>
      </c>
      <c r="CM29" s="284"/>
      <c r="CN29" s="284"/>
      <c r="CO29" s="288"/>
      <c r="CP29" s="281" t="str">
        <f aca="false">IF(($F29&lt;&gt;"")*($G29&lt;&gt;"")*(CM29&lt;&gt;"")*(CN29&lt;&gt;""),($F29&gt;$G29)*(CM29&gt;CN29)+($F29=$G29)*(CM29=CN29)+($F29&lt;$G29)*(CM29&lt;CN29),"")</f>
        <v/>
      </c>
      <c r="CQ29" s="281" t="str">
        <f aca="false">IF((CP29&lt;&gt;""),IF(OR($F29&lt;&gt;$G29,PrSettings!$M$4="●"),(($F29-$G29)=(CM29-CN29))*1,0),"")</f>
        <v/>
      </c>
      <c r="CR29" s="281" t="str">
        <f aca="false">IF((CP29&lt;&gt;""),($F29=CM29)*($G29=CN29),"")</f>
        <v/>
      </c>
      <c r="CS29" s="281" t="str">
        <f aca="false">IF(CP29&lt;&gt;"",IF(ABS($F29-$G29)&gt;=PrSettings!$M$7,(ABS($F29-$G29-CM29+CN29)&lt;=1)*1,IF(AND(CP29,$F29=$G29,$F29&gt;=PrSettings!$M$6),(ABS(CM29-$F29)&lt;=1)*1,IF(AND(CP29,$F29+$G29&gt;=PrSettings!$M$8),(ABS(CM29-$F29)+ABS(CN29-$G29)&lt;=1)*1,""))),"")</f>
        <v/>
      </c>
      <c r="CT29" s="289"/>
      <c r="CV29" s="279" t="n">
        <f aca="false">$B29</f>
        <v>16</v>
      </c>
      <c r="CW29" s="280" t="str">
        <f aca="false">$C29</f>
        <v>USA</v>
      </c>
      <c r="CX29" s="281" t="n">
        <f aca="false">$D29</f>
        <v>27</v>
      </c>
      <c r="CY29" s="280" t="str">
        <f aca="false">$E29</f>
        <v>Australia</v>
      </c>
      <c r="CZ29" s="284"/>
      <c r="DA29" s="284"/>
      <c r="DB29" s="288"/>
      <c r="DC29" s="281" t="str">
        <f aca="false">IF(($F29&lt;&gt;"")*($G29&lt;&gt;"")*(CZ29&lt;&gt;"")*(DA29&lt;&gt;""),($F29&gt;$G29)*(CZ29&gt;DA29)+($F29=$G29)*(CZ29=DA29)+($F29&lt;$G29)*(CZ29&lt;DA29),"")</f>
        <v/>
      </c>
      <c r="DD29" s="281" t="str">
        <f aca="false">IF((DC29&lt;&gt;""),IF(OR($F29&lt;&gt;$G29,PrSettings!$M$4="●"),(($F29-$G29)=(CZ29-DA29))*1,0),"")</f>
        <v/>
      </c>
      <c r="DE29" s="281" t="str">
        <f aca="false">IF((DC29&lt;&gt;""),($F29=CZ29)*($G29=DA29),"")</f>
        <v/>
      </c>
      <c r="DF29" s="281" t="str">
        <f aca="false">IF(DC29&lt;&gt;"",IF(ABS($F29-$G29)&gt;=PrSettings!$M$7,(ABS($F29-$G29-CZ29+DA29)&lt;=1)*1,IF(AND(DC29,$F29=$G29,$F29&gt;=PrSettings!$M$6),(ABS(CZ29-$F29)&lt;=1)*1,IF(AND(DC29,$F29+$G29&gt;=PrSettings!$M$8),(ABS(CZ29-$F29)+ABS(DA29-$G29)&lt;=1)*1,""))),"")</f>
        <v/>
      </c>
      <c r="DG29" s="289"/>
      <c r="DI29" s="279" t="n">
        <f aca="false">$B29</f>
        <v>16</v>
      </c>
      <c r="DJ29" s="280" t="str">
        <f aca="false">$C29</f>
        <v>USA</v>
      </c>
      <c r="DK29" s="281" t="n">
        <f aca="false">$D29</f>
        <v>27</v>
      </c>
      <c r="DL29" s="280" t="str">
        <f aca="false">$E29</f>
        <v>Australia</v>
      </c>
      <c r="DM29" s="284"/>
      <c r="DN29" s="284"/>
      <c r="DO29" s="288"/>
      <c r="DP29" s="281" t="str">
        <f aca="false">IF(($F29&lt;&gt;"")*($G29&lt;&gt;"")*(DM29&lt;&gt;"")*(DN29&lt;&gt;""),($F29&gt;$G29)*(DM29&gt;DN29)+($F29=$G29)*(DM29=DN29)+($F29&lt;$G29)*(DM29&lt;DN29),"")</f>
        <v/>
      </c>
      <c r="DQ29" s="281" t="str">
        <f aca="false">IF((DP29&lt;&gt;""),IF(OR($F29&lt;&gt;$G29,PrSettings!$M$4="●"),(($F29-$G29)=(DM29-DN29))*1,0),"")</f>
        <v/>
      </c>
      <c r="DR29" s="281" t="str">
        <f aca="false">IF((DP29&lt;&gt;""),($F29=DM29)*($G29=DN29),"")</f>
        <v/>
      </c>
      <c r="DS29" s="281" t="str">
        <f aca="false">IF(DP29&lt;&gt;"",IF(ABS($F29-$G29)&gt;=PrSettings!$M$7,(ABS($F29-$G29-DM29+DN29)&lt;=1)*1,IF(AND(DP29,$F29=$G29,$F29&gt;=PrSettings!$M$6),(ABS(DM29-$F29)&lt;=1)*1,IF(AND(DP29,$F29+$G29&gt;=PrSettings!$M$8),(ABS(DM29-$F29)+ABS(DN29-$G29)&lt;=1)*1,""))),"")</f>
        <v/>
      </c>
      <c r="DT29" s="289"/>
      <c r="DV29" s="279" t="n">
        <f aca="false">$B29</f>
        <v>16</v>
      </c>
      <c r="DW29" s="280" t="str">
        <f aca="false">$C29</f>
        <v>USA</v>
      </c>
      <c r="DX29" s="281" t="n">
        <f aca="false">$D29</f>
        <v>27</v>
      </c>
      <c r="DY29" s="280" t="str">
        <f aca="false">$E29</f>
        <v>Australia</v>
      </c>
      <c r="DZ29" s="284"/>
      <c r="EA29" s="284"/>
      <c r="EB29" s="288"/>
      <c r="EC29" s="281" t="str">
        <f aca="false">IF(($F29&lt;&gt;"")*($G29&lt;&gt;"")*(DZ29&lt;&gt;"")*(EA29&lt;&gt;""),($F29&gt;$G29)*(DZ29&gt;EA29)+($F29=$G29)*(DZ29=EA29)+($F29&lt;$G29)*(DZ29&lt;EA29),"")</f>
        <v/>
      </c>
      <c r="ED29" s="281" t="str">
        <f aca="false">IF((EC29&lt;&gt;""),IF(OR($F29&lt;&gt;$G29,PrSettings!$M$4="●"),(($F29-$G29)=(DZ29-EA29))*1,0),"")</f>
        <v/>
      </c>
      <c r="EE29" s="281" t="str">
        <f aca="false">IF((EC29&lt;&gt;""),($F29=DZ29)*($G29=EA29),"")</f>
        <v/>
      </c>
      <c r="EF29" s="281" t="str">
        <f aca="false">IF(EC29&lt;&gt;"",IF(ABS($F29-$G29)&gt;=PrSettings!$M$7,(ABS($F29-$G29-DZ29+EA29)&lt;=1)*1,IF(AND(EC29,$F29=$G29,$F29&gt;=PrSettings!$M$6),(ABS(DZ29-$F29)&lt;=1)*1,IF(AND(EC29,$F29+$G29&gt;=PrSettings!$M$8),(ABS(DZ29-$F29)+ABS(EA29-$G29)&lt;=1)*1,""))),"")</f>
        <v/>
      </c>
      <c r="EG29" s="289"/>
      <c r="EI29" s="279" t="n">
        <f aca="false">$B29</f>
        <v>16</v>
      </c>
      <c r="EJ29" s="280" t="str">
        <f aca="false">$C29</f>
        <v>USA</v>
      </c>
      <c r="EK29" s="281" t="n">
        <f aca="false">$D29</f>
        <v>27</v>
      </c>
      <c r="EL29" s="280" t="str">
        <f aca="false">$E29</f>
        <v>Australia</v>
      </c>
      <c r="EM29" s="284"/>
      <c r="EN29" s="284"/>
      <c r="EO29" s="288"/>
      <c r="EP29" s="281" t="str">
        <f aca="false">IF(($F29&lt;&gt;"")*($G29&lt;&gt;"")*(EM29&lt;&gt;"")*(EN29&lt;&gt;""),($F29&gt;$G29)*(EM29&gt;EN29)+($F29=$G29)*(EM29=EN29)+($F29&lt;$G29)*(EM29&lt;EN29),"")</f>
        <v/>
      </c>
      <c r="EQ29" s="281" t="str">
        <f aca="false">IF((EP29&lt;&gt;""),IF(OR($F29&lt;&gt;$G29,PrSettings!$M$4="●"),(($F29-$G29)=(EM29-EN29))*1,0),"")</f>
        <v/>
      </c>
      <c r="ER29" s="281" t="str">
        <f aca="false">IF((EP29&lt;&gt;""),($F29=EM29)*($G29=EN29),"")</f>
        <v/>
      </c>
      <c r="ES29" s="281" t="str">
        <f aca="false">IF(EP29&lt;&gt;"",IF(ABS($F29-$G29)&gt;=PrSettings!$M$7,(ABS($F29-$G29-EM29+EN29)&lt;=1)*1,IF(AND(EP29,$F29=$G29,$F29&gt;=PrSettings!$M$6),(ABS(EM29-$F29)&lt;=1)*1,IF(AND(EP29,$F29+$G29&gt;=PrSettings!$M$8),(ABS(EM29-$F29)+ABS(EN29-$G29)&lt;=1)*1,""))),"")</f>
        <v/>
      </c>
      <c r="ET29" s="289"/>
      <c r="EV29" s="279" t="n">
        <f aca="false">$B29</f>
        <v>16</v>
      </c>
      <c r="EW29" s="280" t="str">
        <f aca="false">$C29</f>
        <v>USA</v>
      </c>
      <c r="EX29" s="281" t="n">
        <f aca="false">$D29</f>
        <v>27</v>
      </c>
      <c r="EY29" s="280" t="str">
        <f aca="false">$E29</f>
        <v>Australia</v>
      </c>
      <c r="EZ29" s="284"/>
      <c r="FA29" s="284"/>
      <c r="FB29" s="288"/>
      <c r="FC29" s="281" t="str">
        <f aca="false">IF(($F29&lt;&gt;"")*($G29&lt;&gt;"")*(EZ29&lt;&gt;"")*(FA29&lt;&gt;""),($F29&gt;$G29)*(EZ29&gt;FA29)+($F29=$G29)*(EZ29=FA29)+($F29&lt;$G29)*(EZ29&lt;FA29),"")</f>
        <v/>
      </c>
      <c r="FD29" s="281" t="str">
        <f aca="false">IF((FC29&lt;&gt;""),IF(OR($F29&lt;&gt;$G29,PrSettings!$M$4="●"),(($F29-$G29)=(EZ29-FA29))*1,0),"")</f>
        <v/>
      </c>
      <c r="FE29" s="281" t="str">
        <f aca="false">IF((FC29&lt;&gt;""),($F29=EZ29)*($G29=FA29),"")</f>
        <v/>
      </c>
      <c r="FF29" s="281" t="str">
        <f aca="false">IF(FC29&lt;&gt;"",IF(ABS($F29-$G29)&gt;=PrSettings!$M$7,(ABS($F29-$G29-EZ29+FA29)&lt;=1)*1,IF(AND(FC29,$F29=$G29,$F29&gt;=PrSettings!$M$6),(ABS(EZ29-$F29)&lt;=1)*1,IF(AND(FC29,$F29+$G29&gt;=PrSettings!$M$8),(ABS(EZ29-$F29)+ABS(FA29-$G29)&lt;=1)*1,""))),"")</f>
        <v/>
      </c>
      <c r="FG29" s="289"/>
      <c r="FI29" s="279" t="n">
        <f aca="false">$B29</f>
        <v>16</v>
      </c>
      <c r="FJ29" s="280" t="str">
        <f aca="false">$C29</f>
        <v>USA</v>
      </c>
      <c r="FK29" s="281" t="n">
        <f aca="false">$D29</f>
        <v>27</v>
      </c>
      <c r="FL29" s="280" t="str">
        <f aca="false">$E29</f>
        <v>Australia</v>
      </c>
      <c r="FM29" s="284"/>
      <c r="FN29" s="284"/>
      <c r="FO29" s="288"/>
      <c r="FP29" s="281" t="str">
        <f aca="false">IF(($F29&lt;&gt;"")*($G29&lt;&gt;"")*(FM29&lt;&gt;"")*(FN29&lt;&gt;""),($F29&gt;$G29)*(FM29&gt;FN29)+($F29=$G29)*(FM29=FN29)+($F29&lt;$G29)*(FM29&lt;FN29),"")</f>
        <v/>
      </c>
      <c r="FQ29" s="281" t="str">
        <f aca="false">IF((FP29&lt;&gt;""),IF(OR($F29&lt;&gt;$G29,PrSettings!$M$4="●"),(($F29-$G29)=(FM29-FN29))*1,0),"")</f>
        <v/>
      </c>
      <c r="FR29" s="281" t="str">
        <f aca="false">IF((FP29&lt;&gt;""),($F29=FM29)*($G29=FN29),"")</f>
        <v/>
      </c>
      <c r="FS29" s="281" t="str">
        <f aca="false">IF(FP29&lt;&gt;"",IF(ABS($F29-$G29)&gt;=PrSettings!$M$7,(ABS($F29-$G29-FM29+FN29)&lt;=1)*1,IF(AND(FP29,$F29=$G29,$F29&gt;=PrSettings!$M$6),(ABS(FM29-$F29)&lt;=1)*1,IF(AND(FP29,$F29+$G29&gt;=PrSettings!$M$8),(ABS(FM29-$F29)+ABS(FN29-$G29)&lt;=1)*1,""))),"")</f>
        <v/>
      </c>
      <c r="FT29" s="289"/>
      <c r="FV29" s="279" t="n">
        <f aca="false">$B29</f>
        <v>16</v>
      </c>
      <c r="FW29" s="280" t="str">
        <f aca="false">$C29</f>
        <v>USA</v>
      </c>
      <c r="FX29" s="281" t="n">
        <f aca="false">$D29</f>
        <v>27</v>
      </c>
      <c r="FY29" s="280" t="str">
        <f aca="false">$E29</f>
        <v>Australia</v>
      </c>
      <c r="FZ29" s="284"/>
      <c r="GA29" s="284"/>
      <c r="GB29" s="288"/>
      <c r="GC29" s="281" t="str">
        <f aca="false">IF(($F29&lt;&gt;"")*($G29&lt;&gt;"")*(FZ29&lt;&gt;"")*(GA29&lt;&gt;""),($F29&gt;$G29)*(FZ29&gt;GA29)+($F29=$G29)*(FZ29=GA29)+($F29&lt;$G29)*(FZ29&lt;GA29),"")</f>
        <v/>
      </c>
      <c r="GD29" s="281" t="str">
        <f aca="false">IF((GC29&lt;&gt;""),IF(OR($F29&lt;&gt;$G29,PrSettings!$M$4="●"),(($F29-$G29)=(FZ29-GA29))*1,0),"")</f>
        <v/>
      </c>
      <c r="GE29" s="281" t="str">
        <f aca="false">IF((GC29&lt;&gt;""),($F29=FZ29)*($G29=GA29),"")</f>
        <v/>
      </c>
      <c r="GF29" s="281" t="str">
        <f aca="false">IF(GC29&lt;&gt;"",IF(ABS($F29-$G29)&gt;=PrSettings!$M$7,(ABS($F29-$G29-FZ29+GA29)&lt;=1)*1,IF(AND(GC29,$F29=$G29,$F29&gt;=PrSettings!$M$6),(ABS(FZ29-$F29)&lt;=1)*1,IF(AND(GC29,$F29+$G29&gt;=PrSettings!$M$8),(ABS(FZ29-$F29)+ABS(GA29-$G29)&lt;=1)*1,""))),"")</f>
        <v/>
      </c>
      <c r="GG29" s="289"/>
      <c r="GI29" s="279" t="n">
        <f aca="false">$B29</f>
        <v>16</v>
      </c>
      <c r="GJ29" s="280" t="str">
        <f aca="false">$C29</f>
        <v>USA</v>
      </c>
      <c r="GK29" s="281" t="n">
        <f aca="false">$D29</f>
        <v>27</v>
      </c>
      <c r="GL29" s="280" t="str">
        <f aca="false">$E29</f>
        <v>Australia</v>
      </c>
      <c r="GM29" s="284"/>
      <c r="GN29" s="284"/>
      <c r="GO29" s="288"/>
      <c r="GP29" s="281" t="str">
        <f aca="false">IF(($F29&lt;&gt;"")*($G29&lt;&gt;"")*(GM29&lt;&gt;"")*(GN29&lt;&gt;""),($F29&gt;$G29)*(GM29&gt;GN29)+($F29=$G29)*(GM29=GN29)+($F29&lt;$G29)*(GM29&lt;GN29),"")</f>
        <v/>
      </c>
      <c r="GQ29" s="281" t="str">
        <f aca="false">IF((GP29&lt;&gt;""),IF(OR($F29&lt;&gt;$G29,PrSettings!$M$4="●"),(($F29-$G29)=(GM29-GN29))*1,0),"")</f>
        <v/>
      </c>
      <c r="GR29" s="281" t="str">
        <f aca="false">IF((GP29&lt;&gt;""),($F29=GM29)*($G29=GN29),"")</f>
        <v/>
      </c>
      <c r="GS29" s="281" t="str">
        <f aca="false">IF(GP29&lt;&gt;"",IF(ABS($F29-$G29)&gt;=PrSettings!$M$7,(ABS($F29-$G29-GM29+GN29)&lt;=1)*1,IF(AND(GP29,$F29=$G29,$F29&gt;=PrSettings!$M$6),(ABS(GM29-$F29)&lt;=1)*1,IF(AND(GP29,$F29+$G29&gt;=PrSettings!$M$8),(ABS(GM29-$F29)+ABS(GN29-$G29)&lt;=1)*1,""))),"")</f>
        <v/>
      </c>
      <c r="GT29" s="289"/>
      <c r="GV29" s="279" t="n">
        <f aca="false">$B29</f>
        <v>16</v>
      </c>
      <c r="GW29" s="280" t="str">
        <f aca="false">$C29</f>
        <v>USA</v>
      </c>
      <c r="GX29" s="281" t="n">
        <f aca="false">$D29</f>
        <v>27</v>
      </c>
      <c r="GY29" s="280" t="str">
        <f aca="false">$E29</f>
        <v>Australia</v>
      </c>
      <c r="GZ29" s="284"/>
      <c r="HA29" s="284"/>
      <c r="HB29" s="288"/>
      <c r="HC29" s="281" t="str">
        <f aca="false">IF(($F29&lt;&gt;"")*($G29&lt;&gt;"")*(GZ29&lt;&gt;"")*(HA29&lt;&gt;""),($F29&gt;$G29)*(GZ29&gt;HA29)+($F29=$G29)*(GZ29=HA29)+($F29&lt;$G29)*(GZ29&lt;HA29),"")</f>
        <v/>
      </c>
      <c r="HD29" s="281" t="str">
        <f aca="false">IF((HC29&lt;&gt;""),IF(OR($F29&lt;&gt;$G29,PrSettings!$M$4="●"),(($F29-$G29)=(GZ29-HA29))*1,0),"")</f>
        <v/>
      </c>
      <c r="HE29" s="281" t="str">
        <f aca="false">IF((HC29&lt;&gt;""),($F29=GZ29)*($G29=HA29),"")</f>
        <v/>
      </c>
      <c r="HF29" s="281" t="str">
        <f aca="false">IF(HC29&lt;&gt;"",IF(ABS($F29-$G29)&gt;=PrSettings!$M$7,(ABS($F29-$G29-GZ29+HA29)&lt;=1)*1,IF(AND(HC29,$F29=$G29,$F29&gt;=PrSettings!$M$6),(ABS(GZ29-$F29)&lt;=1)*1,IF(AND(HC29,$F29+$G29&gt;=PrSettings!$M$8),(ABS(GZ29-$F29)+ABS(HA29-$G29)&lt;=1)*1,""))),"")</f>
        <v/>
      </c>
      <c r="HG29" s="289"/>
      <c r="HI29" s="279" t="n">
        <f aca="false">$B29</f>
        <v>16</v>
      </c>
      <c r="HJ29" s="280" t="str">
        <f aca="false">$C29</f>
        <v>USA</v>
      </c>
      <c r="HK29" s="281" t="n">
        <f aca="false">$D29</f>
        <v>27</v>
      </c>
      <c r="HL29" s="280" t="str">
        <f aca="false">$E29</f>
        <v>Australia</v>
      </c>
      <c r="HM29" s="284"/>
      <c r="HN29" s="284"/>
      <c r="HO29" s="288"/>
      <c r="HP29" s="281" t="str">
        <f aca="false">IF(($F29&lt;&gt;"")*($G29&lt;&gt;"")*(HM29&lt;&gt;"")*(HN29&lt;&gt;""),($F29&gt;$G29)*(HM29&gt;HN29)+($F29=$G29)*(HM29=HN29)+($F29&lt;$G29)*(HM29&lt;HN29),"")</f>
        <v/>
      </c>
      <c r="HQ29" s="281" t="str">
        <f aca="false">IF((HP29&lt;&gt;""),IF(OR($F29&lt;&gt;$G29,PrSettings!$M$4="●"),(($F29-$G29)=(HM29-HN29))*1,0),"")</f>
        <v/>
      </c>
      <c r="HR29" s="281" t="str">
        <f aca="false">IF((HP29&lt;&gt;""),($F29=HM29)*($G29=HN29),"")</f>
        <v/>
      </c>
      <c r="HS29" s="281" t="str">
        <f aca="false">IF(HP29&lt;&gt;"",IF(ABS($F29-$G29)&gt;=PrSettings!$M$7,(ABS($F29-$G29-HM29+HN29)&lt;=1)*1,IF(AND(HP29,$F29=$G29,$F29&gt;=PrSettings!$M$6),(ABS(HM29-$F29)&lt;=1)*1,IF(AND(HP29,$F29+$G29&gt;=PrSettings!$M$8),(ABS(HM29-$F29)+ABS(HN29-$G29)&lt;=1)*1,""))),"")</f>
        <v/>
      </c>
      <c r="HT29" s="289"/>
      <c r="HV29" s="279" t="n">
        <f aca="false">$B29</f>
        <v>16</v>
      </c>
      <c r="HW29" s="280" t="str">
        <f aca="false">$C29</f>
        <v>USA</v>
      </c>
      <c r="HX29" s="281" t="n">
        <f aca="false">$D29</f>
        <v>27</v>
      </c>
      <c r="HY29" s="280" t="str">
        <f aca="false">$E29</f>
        <v>Australia</v>
      </c>
      <c r="HZ29" s="284"/>
      <c r="IA29" s="284"/>
      <c r="IB29" s="288"/>
      <c r="IC29" s="281" t="str">
        <f aca="false">IF(($F29&lt;&gt;"")*($G29&lt;&gt;"")*(HZ29&lt;&gt;"")*(IA29&lt;&gt;""),($F29&gt;$G29)*(HZ29&gt;IA29)+($F29=$G29)*(HZ29=IA29)+($F29&lt;$G29)*(HZ29&lt;IA29),"")</f>
        <v/>
      </c>
      <c r="ID29" s="281" t="str">
        <f aca="false">IF((IC29&lt;&gt;""),IF(OR($F29&lt;&gt;$G29,PrSettings!$M$4="●"),(($F29-$G29)=(HZ29-IA29))*1,0),"")</f>
        <v/>
      </c>
      <c r="IE29" s="281" t="str">
        <f aca="false">IF((IC29&lt;&gt;""),($F29=HZ29)*($G29=IA29),"")</f>
        <v/>
      </c>
      <c r="IF29" s="281" t="str">
        <f aca="false">IF(IC29&lt;&gt;"",IF(ABS($F29-$G29)&gt;=PrSettings!$M$7,(ABS($F29-$G29-HZ29+IA29)&lt;=1)*1,IF(AND(IC29,$F29=$G29,$F29&gt;=PrSettings!$M$6),(ABS(HZ29-$F29)&lt;=1)*1,IF(AND(IC29,$F29+$G29&gt;=PrSettings!$M$8),(ABS(HZ29-$F29)+ABS(IA29-$G29)&lt;=1)*1,""))),"")</f>
        <v/>
      </c>
      <c r="IG29" s="289"/>
      <c r="II29" s="279" t="n">
        <f aca="false">$B29</f>
        <v>16</v>
      </c>
      <c r="IJ29" s="280" t="str">
        <f aca="false">$C29</f>
        <v>USA</v>
      </c>
      <c r="IK29" s="281" t="n">
        <f aca="false">$D29</f>
        <v>27</v>
      </c>
      <c r="IL29" s="280" t="str">
        <f aca="false">$E29</f>
        <v>Australia</v>
      </c>
      <c r="IM29" s="284"/>
      <c r="IN29" s="284"/>
      <c r="IO29" s="288"/>
      <c r="IP29" s="281" t="str">
        <f aca="false">IF(($F29&lt;&gt;"")*($G29&lt;&gt;"")*(IM29&lt;&gt;"")*(IN29&lt;&gt;""),($F29&gt;$G29)*(IM29&gt;IN29)+($F29=$G29)*(IM29=IN29)+($F29&lt;$G29)*(IM29&lt;IN29),"")</f>
        <v/>
      </c>
      <c r="IQ29" s="281" t="str">
        <f aca="false">IF((IP29&lt;&gt;""),IF(OR($F29&lt;&gt;$G29,PrSettings!$M$4="●"),(($F29-$G29)=(IM29-IN29))*1,0),"")</f>
        <v/>
      </c>
      <c r="IR29" s="281" t="str">
        <f aca="false">IF((IP29&lt;&gt;""),($F29=IM29)*($G29=IN29),"")</f>
        <v/>
      </c>
      <c r="IS29" s="281" t="str">
        <f aca="false">IF(IP29&lt;&gt;"",IF(ABS($F29-$G29)&gt;=PrSettings!$M$7,(ABS($F29-$G29-IM29+IN29)&lt;=1)*1,IF(AND(IP29,$F29=$G29,$F29&gt;=PrSettings!$M$6),(ABS(IM29-$F29)&lt;=1)*1,IF(AND(IP29,$F29+$G29&gt;=PrSettings!$M$8),(ABS(IM29-$F29)+ABS(IN29-$G29)&lt;=1)*1,""))),"")</f>
        <v/>
      </c>
      <c r="IT29" s="289"/>
      <c r="IV29" s="279" t="n">
        <f aca="false">$B29</f>
        <v>16</v>
      </c>
      <c r="IW29" s="280" t="str">
        <f aca="false">$C29</f>
        <v>USA</v>
      </c>
      <c r="IX29" s="281" t="n">
        <f aca="false">$D29</f>
        <v>27</v>
      </c>
      <c r="IY29" s="280" t="str">
        <f aca="false">$E29</f>
        <v>Australia</v>
      </c>
      <c r="IZ29" s="284"/>
      <c r="JA29" s="284"/>
      <c r="JB29" s="288"/>
      <c r="JC29" s="281" t="str">
        <f aca="false">IF(($F29&lt;&gt;"")*($G29&lt;&gt;"")*(IZ29&lt;&gt;"")*(JA29&lt;&gt;""),($F29&gt;$G29)*(IZ29&gt;JA29)+($F29=$G29)*(IZ29=JA29)+($F29&lt;$G29)*(IZ29&lt;JA29),"")</f>
        <v/>
      </c>
      <c r="JD29" s="281" t="str">
        <f aca="false">IF((JC29&lt;&gt;""),IF(OR($F29&lt;&gt;$G29,PrSettings!$M$4="●"),(($F29-$G29)=(IZ29-JA29))*1,0),"")</f>
        <v/>
      </c>
      <c r="JE29" s="281" t="str">
        <f aca="false">IF((JC29&lt;&gt;""),($F29=IZ29)*($G29=JA29),"")</f>
        <v/>
      </c>
      <c r="JF29" s="281" t="str">
        <f aca="false">IF(JC29&lt;&gt;"",IF(ABS($F29-$G29)&gt;=PrSettings!$M$7,(ABS($F29-$G29-IZ29+JA29)&lt;=1)*1,IF(AND(JC29,$F29=$G29,$F29&gt;=PrSettings!$M$6),(ABS(IZ29-$F29)&lt;=1)*1,IF(AND(JC29,$F29+$G29&gt;=PrSettings!$M$8),(ABS(IZ29-$F29)+ABS(JA29-$G29)&lt;=1)*1,""))),"")</f>
        <v/>
      </c>
      <c r="JG29" s="289"/>
      <c r="JI29" s="279" t="n">
        <f aca="false">$B29</f>
        <v>16</v>
      </c>
      <c r="JJ29" s="280" t="str">
        <f aca="false">$C29</f>
        <v>USA</v>
      </c>
      <c r="JK29" s="281" t="n">
        <f aca="false">$D29</f>
        <v>27</v>
      </c>
      <c r="JL29" s="280" t="str">
        <f aca="false">$E29</f>
        <v>Australia</v>
      </c>
      <c r="JM29" s="284"/>
      <c r="JN29" s="284"/>
      <c r="JO29" s="288"/>
      <c r="JP29" s="281" t="str">
        <f aca="false">IF(($F29&lt;&gt;"")*($G29&lt;&gt;"")*(JM29&lt;&gt;"")*(JN29&lt;&gt;""),($F29&gt;$G29)*(JM29&gt;JN29)+($F29=$G29)*(JM29=JN29)+($F29&lt;$G29)*(JM29&lt;JN29),"")</f>
        <v/>
      </c>
      <c r="JQ29" s="281" t="str">
        <f aca="false">IF((JP29&lt;&gt;""),IF(OR($F29&lt;&gt;$G29,PrSettings!$M$4="●"),(($F29-$G29)=(JM29-JN29))*1,0),"")</f>
        <v/>
      </c>
      <c r="JR29" s="281" t="str">
        <f aca="false">IF((JP29&lt;&gt;""),($F29=JM29)*($G29=JN29),"")</f>
        <v/>
      </c>
      <c r="JS29" s="281" t="str">
        <f aca="false">IF(JP29&lt;&gt;"",IF(ABS($F29-$G29)&gt;=PrSettings!$M$7,(ABS($F29-$G29-JM29+JN29)&lt;=1)*1,IF(AND(JP29,$F29=$G29,$F29&gt;=PrSettings!$M$6),(ABS(JM29-$F29)&lt;=1)*1,IF(AND(JP29,$F29+$G29&gt;=PrSettings!$M$8),(ABS(JM29-$F29)+ABS(JN29-$G29)&lt;=1)*1,""))),"")</f>
        <v/>
      </c>
      <c r="JT29" s="289"/>
      <c r="JV29" s="279" t="n">
        <f aca="false">$B29</f>
        <v>16</v>
      </c>
      <c r="JW29" s="280" t="str">
        <f aca="false">$C29</f>
        <v>USA</v>
      </c>
      <c r="JX29" s="281" t="n">
        <f aca="false">$D29</f>
        <v>27</v>
      </c>
      <c r="JY29" s="280" t="str">
        <f aca="false">$E29</f>
        <v>Australia</v>
      </c>
      <c r="JZ29" s="284"/>
      <c r="KA29" s="284"/>
      <c r="KB29" s="288"/>
      <c r="KC29" s="281" t="str">
        <f aca="false">IF(($F29&lt;&gt;"")*($G29&lt;&gt;"")*(JZ29&lt;&gt;"")*(KA29&lt;&gt;""),($F29&gt;$G29)*(JZ29&gt;KA29)+($F29=$G29)*(JZ29=KA29)+($F29&lt;$G29)*(JZ29&lt;KA29),"")</f>
        <v/>
      </c>
      <c r="KD29" s="281" t="str">
        <f aca="false">IF((KC29&lt;&gt;""),IF(OR($F29&lt;&gt;$G29,PrSettings!$M$4="●"),(($F29-$G29)=(JZ29-KA29))*1,0),"")</f>
        <v/>
      </c>
      <c r="KE29" s="281" t="str">
        <f aca="false">IF((KC29&lt;&gt;""),($F29=JZ29)*($G29=KA29),"")</f>
        <v/>
      </c>
      <c r="KF29" s="281" t="str">
        <f aca="false">IF(KC29&lt;&gt;"",IF(ABS($F29-$G29)&gt;=PrSettings!$M$7,(ABS($F29-$G29-JZ29+KA29)&lt;=1)*1,IF(AND(KC29,$F29=$G29,$F29&gt;=PrSettings!$M$6),(ABS(JZ29-$F29)&lt;=1)*1,IF(AND(KC29,$F29+$G29&gt;=PrSettings!$M$8),(ABS(JZ29-$F29)+ABS(KA29-$G29)&lt;=1)*1,""))),"")</f>
        <v/>
      </c>
      <c r="KG29" s="289"/>
      <c r="KI29" s="279" t="n">
        <f aca="false">$B29</f>
        <v>16</v>
      </c>
      <c r="KJ29" s="280" t="str">
        <f aca="false">$C29</f>
        <v>USA</v>
      </c>
      <c r="KK29" s="281" t="n">
        <f aca="false">$D29</f>
        <v>27</v>
      </c>
      <c r="KL29" s="280" t="str">
        <f aca="false">$E29</f>
        <v>Australia</v>
      </c>
      <c r="KM29" s="284"/>
      <c r="KN29" s="284"/>
      <c r="KO29" s="288"/>
      <c r="KP29" s="281" t="str">
        <f aca="false">IF(($F29&lt;&gt;"")*($G29&lt;&gt;"")*(KM29&lt;&gt;"")*(KN29&lt;&gt;""),($F29&gt;$G29)*(KM29&gt;KN29)+($F29=$G29)*(KM29=KN29)+($F29&lt;$G29)*(KM29&lt;KN29),"")</f>
        <v/>
      </c>
      <c r="KQ29" s="281" t="str">
        <f aca="false">IF((KP29&lt;&gt;""),IF(OR($F29&lt;&gt;$G29,PrSettings!$M$4="●"),(($F29-$G29)=(KM29-KN29))*1,0),"")</f>
        <v/>
      </c>
      <c r="KR29" s="281" t="str">
        <f aca="false">IF((KP29&lt;&gt;""),($F29=KM29)*($G29=KN29),"")</f>
        <v/>
      </c>
      <c r="KS29" s="281" t="str">
        <f aca="false">IF(KP29&lt;&gt;"",IF(ABS($F29-$G29)&gt;=PrSettings!$M$7,(ABS($F29-$G29-KM29+KN29)&lt;=1)*1,IF(AND(KP29,$F29=$G29,$F29&gt;=PrSettings!$M$6),(ABS(KM29-$F29)&lt;=1)*1,IF(AND(KP29,$F29+$G29&gt;=PrSettings!$M$8),(ABS(KM29-$F29)+ABS(KN29-$G29)&lt;=1)*1,""))),"")</f>
        <v/>
      </c>
      <c r="KT29" s="289"/>
      <c r="KV29" s="279" t="n">
        <f aca="false">$B29</f>
        <v>16</v>
      </c>
      <c r="KW29" s="280" t="str">
        <f aca="false">$C29</f>
        <v>USA</v>
      </c>
      <c r="KX29" s="281" t="n">
        <f aca="false">$D29</f>
        <v>27</v>
      </c>
      <c r="KY29" s="280" t="str">
        <f aca="false">$E29</f>
        <v>Australia</v>
      </c>
      <c r="KZ29" s="284"/>
      <c r="LA29" s="284"/>
      <c r="LB29" s="288"/>
      <c r="LC29" s="281" t="str">
        <f aca="false">IF(($F29&lt;&gt;"")*($G29&lt;&gt;"")*(KZ29&lt;&gt;"")*(LA29&lt;&gt;""),($F29&gt;$G29)*(KZ29&gt;LA29)+($F29=$G29)*(KZ29=LA29)+($F29&lt;$G29)*(KZ29&lt;LA29),"")</f>
        <v/>
      </c>
      <c r="LD29" s="281" t="str">
        <f aca="false">IF((LC29&lt;&gt;""),IF(OR($F29&lt;&gt;$G29,PrSettings!$M$4="●"),(($F29-$G29)=(KZ29-LA29))*1,0),"")</f>
        <v/>
      </c>
      <c r="LE29" s="281" t="str">
        <f aca="false">IF((LC29&lt;&gt;""),($F29=KZ29)*($G29=LA29),"")</f>
        <v/>
      </c>
      <c r="LF29" s="281" t="str">
        <f aca="false">IF(LC29&lt;&gt;"",IF(ABS($F29-$G29)&gt;=PrSettings!$M$7,(ABS($F29-$G29-KZ29+LA29)&lt;=1)*1,IF(AND(LC29,$F29=$G29,$F29&gt;=PrSettings!$M$6),(ABS(KZ29-$F29)&lt;=1)*1,IF(AND(LC29,$F29+$G29&gt;=PrSettings!$M$8),(ABS(KZ29-$F29)+ABS(LA29-$G29)&lt;=1)*1,""))),"")</f>
        <v/>
      </c>
      <c r="LG29" s="289"/>
      <c r="LI29" s="279" t="n">
        <f aca="false">$B29</f>
        <v>16</v>
      </c>
      <c r="LJ29" s="280" t="str">
        <f aca="false">$C29</f>
        <v>USA</v>
      </c>
      <c r="LK29" s="281" t="n">
        <f aca="false">$D29</f>
        <v>27</v>
      </c>
      <c r="LL29" s="280" t="str">
        <f aca="false">$E29</f>
        <v>Australia</v>
      </c>
      <c r="LM29" s="284"/>
      <c r="LN29" s="284"/>
      <c r="LO29" s="288"/>
      <c r="LP29" s="281" t="str">
        <f aca="false">IF(($F29&lt;&gt;"")*($G29&lt;&gt;"")*(LM29&lt;&gt;"")*(LN29&lt;&gt;""),($F29&gt;$G29)*(LM29&gt;LN29)+($F29=$G29)*(LM29=LN29)+($F29&lt;$G29)*(LM29&lt;LN29),"")</f>
        <v/>
      </c>
      <c r="LQ29" s="281" t="str">
        <f aca="false">IF((LP29&lt;&gt;""),IF(OR($F29&lt;&gt;$G29,PrSettings!$M$4="●"),(($F29-$G29)=(LM29-LN29))*1,0),"")</f>
        <v/>
      </c>
      <c r="LR29" s="281" t="str">
        <f aca="false">IF((LP29&lt;&gt;""),($F29=LM29)*($G29=LN29),"")</f>
        <v/>
      </c>
      <c r="LS29" s="281" t="str">
        <f aca="false">IF(LP29&lt;&gt;"",IF(ABS($F29-$G29)&gt;=PrSettings!$M$7,(ABS($F29-$G29-LM29+LN29)&lt;=1)*1,IF(AND(LP29,$F29=$G29,$F29&gt;=PrSettings!$M$6),(ABS(LM29-$F29)&lt;=1)*1,IF(AND(LP29,$F29+$G29&gt;=PrSettings!$M$8),(ABS(LM29-$F29)+ABS(LN29-$G29)&lt;=1)*1,""))),"")</f>
        <v/>
      </c>
      <c r="LT29" s="289"/>
      <c r="LV29" s="279" t="n">
        <f aca="false">$B29</f>
        <v>16</v>
      </c>
      <c r="LW29" s="280" t="str">
        <f aca="false">$C29</f>
        <v>USA</v>
      </c>
      <c r="LX29" s="281" t="n">
        <f aca="false">$D29</f>
        <v>27</v>
      </c>
      <c r="LY29" s="280" t="str">
        <f aca="false">$E29</f>
        <v>Australia</v>
      </c>
      <c r="LZ29" s="284"/>
      <c r="MA29" s="284"/>
      <c r="MB29" s="288"/>
      <c r="MC29" s="281" t="str">
        <f aca="false">IF(($F29&lt;&gt;"")*($G29&lt;&gt;"")*(LZ29&lt;&gt;"")*(MA29&lt;&gt;""),($F29&gt;$G29)*(LZ29&gt;MA29)+($F29=$G29)*(LZ29=MA29)+($F29&lt;$G29)*(LZ29&lt;MA29),"")</f>
        <v/>
      </c>
      <c r="MD29" s="281" t="str">
        <f aca="false">IF((MC29&lt;&gt;""),IF(OR($F29&lt;&gt;$G29,PrSettings!$M$4="●"),(($F29-$G29)=(LZ29-MA29))*1,0),"")</f>
        <v/>
      </c>
      <c r="ME29" s="281" t="str">
        <f aca="false">IF((MC29&lt;&gt;""),($F29=LZ29)*($G29=MA29),"")</f>
        <v/>
      </c>
      <c r="MF29" s="281" t="str">
        <f aca="false">IF(MC29&lt;&gt;"",IF(ABS($F29-$G29)&gt;=PrSettings!$M$7,(ABS($F29-$G29-LZ29+MA29)&lt;=1)*1,IF(AND(MC29,$F29=$G29,$F29&gt;=PrSettings!$M$6),(ABS(LZ29-$F29)&lt;=1)*1,IF(AND(MC29,$F29+$G29&gt;=PrSettings!$M$8),(ABS(LZ29-$F29)+ABS(MA29-$G29)&lt;=1)*1,""))),"")</f>
        <v/>
      </c>
      <c r="MG29" s="289"/>
    </row>
    <row r="30" customFormat="false" ht="15.75" hidden="false" customHeight="false" outlineLevel="0" collapsed="false">
      <c r="B30" s="279" t="n">
        <f aca="false">INDEX(Groups!$C$7:$C$65,MATCH(C30,Groups!$D$7:$D$65,0))</f>
        <v>22</v>
      </c>
      <c r="C30" s="280" t="str">
        <f aca="false">CalcD!$P$25</f>
        <v>Turkey</v>
      </c>
      <c r="D30" s="281" t="n">
        <f aca="false">INDEX(Groups!$C$7:$C$65,MATCH(E30,Groups!$D$7:$D$65,0))</f>
        <v>40</v>
      </c>
      <c r="E30" s="280" t="str">
        <f aca="false">CalcD!$Q$25</f>
        <v>Paraguay</v>
      </c>
      <c r="F30" s="282" t="n">
        <f aca="false">CalcD!$R$25</f>
        <v>1</v>
      </c>
      <c r="G30" s="283" t="n">
        <f aca="false">CalcD!$S$25</f>
        <v>1</v>
      </c>
      <c r="I30" s="279" t="n">
        <f aca="false">$B30</f>
        <v>22</v>
      </c>
      <c r="J30" s="280" t="str">
        <f aca="false">$C30</f>
        <v>Turkey</v>
      </c>
      <c r="K30" s="281" t="n">
        <f aca="false">$D30</f>
        <v>40</v>
      </c>
      <c r="L30" s="280" t="str">
        <f aca="false">$E30</f>
        <v>Paraguay</v>
      </c>
      <c r="M30" s="284"/>
      <c r="N30" s="284"/>
      <c r="O30" s="288"/>
      <c r="P30" s="281" t="str">
        <f aca="false">IF(($F30&lt;&gt;"")*($G30&lt;&gt;"")*(M30&lt;&gt;"")*(N30&lt;&gt;""),($F30&gt;$G30)*(M30&gt;N30)+($F30=$G30)*(M30=N30)+($F30&lt;$G30)*(M30&lt;N30),"")</f>
        <v/>
      </c>
      <c r="Q30" s="281" t="str">
        <f aca="false">IF((P30&lt;&gt;""),IF(OR($F30&lt;&gt;$G30,PrSettings!$M$4="●"),(($F30-$G30)=(M30-N30))*1,0),"")</f>
        <v/>
      </c>
      <c r="R30" s="281" t="str">
        <f aca="false">IF((P30&lt;&gt;""),($F30=M30)*($G30=N30),"")</f>
        <v/>
      </c>
      <c r="S30" s="281" t="str">
        <f aca="false">IF(P30&lt;&gt;"",IF(ABS($F30-$G30)&gt;=PrSettings!$M$7,(ABS($F30-$G30-M30+N30)&lt;=1)*1,IF(AND(P30,$F30=$G30,$F30&gt;=PrSettings!$M$6),(ABS(M30-$F30)&lt;=1)*1,IF(AND(P30,$F30+$G30&gt;=PrSettings!$M$8),(ABS(M30-$F30)+ABS(N30-$G30)&lt;=1)*1,""))),"")</f>
        <v/>
      </c>
      <c r="T30" s="289"/>
      <c r="V30" s="279" t="n">
        <f aca="false">$B30</f>
        <v>22</v>
      </c>
      <c r="W30" s="280" t="str">
        <f aca="false">$C30</f>
        <v>Turkey</v>
      </c>
      <c r="X30" s="281" t="n">
        <f aca="false">$D30</f>
        <v>40</v>
      </c>
      <c r="Y30" s="280" t="str">
        <f aca="false">$E30</f>
        <v>Paraguay</v>
      </c>
      <c r="Z30" s="284"/>
      <c r="AA30" s="284"/>
      <c r="AB30" s="288"/>
      <c r="AC30" s="281" t="str">
        <f aca="false">IF(($F30&lt;&gt;"")*($G30&lt;&gt;"")*(Z30&lt;&gt;"")*(AA30&lt;&gt;""),($F30&gt;$G30)*(Z30&gt;AA30)+($F30=$G30)*(Z30=AA30)+($F30&lt;$G30)*(Z30&lt;AA30),"")</f>
        <v/>
      </c>
      <c r="AD30" s="281" t="str">
        <f aca="false">IF((AC30&lt;&gt;""),IF(OR($F30&lt;&gt;$G30,PrSettings!$M$4="●"),(($F30-$G30)=(Z30-AA30))*1,0),"")</f>
        <v/>
      </c>
      <c r="AE30" s="281" t="str">
        <f aca="false">IF((AC30&lt;&gt;""),($F30=Z30)*($G30=AA30),"")</f>
        <v/>
      </c>
      <c r="AF30" s="281" t="str">
        <f aca="false">IF(AC30&lt;&gt;"",IF(ABS($F30-$G30)&gt;=PrSettings!$M$7,(ABS($F30-$G30-Z30+AA30)&lt;=1)*1,IF(AND(AC30,$F30=$G30,$F30&gt;=PrSettings!$M$6),(ABS(Z30-$F30)&lt;=1)*1,IF(AND(AC30,$F30+$G30&gt;=PrSettings!$M$8),(ABS(Z30-$F30)+ABS(AA30-$G30)&lt;=1)*1,""))),"")</f>
        <v/>
      </c>
      <c r="AG30" s="289"/>
      <c r="AI30" s="279" t="n">
        <f aca="false">$B30</f>
        <v>22</v>
      </c>
      <c r="AJ30" s="280" t="str">
        <f aca="false">$C30</f>
        <v>Turkey</v>
      </c>
      <c r="AK30" s="281" t="n">
        <f aca="false">$D30</f>
        <v>40</v>
      </c>
      <c r="AL30" s="280" t="str">
        <f aca="false">$E30</f>
        <v>Paraguay</v>
      </c>
      <c r="AM30" s="284"/>
      <c r="AN30" s="284"/>
      <c r="AO30" s="288"/>
      <c r="AP30" s="281" t="str">
        <f aca="false">IF(($F30&lt;&gt;"")*($G30&lt;&gt;"")*(AM30&lt;&gt;"")*(AN30&lt;&gt;""),($F30&gt;$G30)*(AM30&gt;AN30)+($F30=$G30)*(AM30=AN30)+($F30&lt;$G30)*(AM30&lt;AN30),"")</f>
        <v/>
      </c>
      <c r="AQ30" s="281" t="str">
        <f aca="false">IF((AP30&lt;&gt;""),IF(OR($F30&lt;&gt;$G30,PrSettings!$M$4="●"),(($F30-$G30)=(AM30-AN30))*1,0),"")</f>
        <v/>
      </c>
      <c r="AR30" s="281" t="str">
        <f aca="false">IF((AP30&lt;&gt;""),($F30=AM30)*($G30=AN30),"")</f>
        <v/>
      </c>
      <c r="AS30" s="281" t="str">
        <f aca="false">IF(AP30&lt;&gt;"",IF(ABS($F30-$G30)&gt;=PrSettings!$M$7,(ABS($F30-$G30-AM30+AN30)&lt;=1)*1,IF(AND(AP30,$F30=$G30,$F30&gt;=PrSettings!$M$6),(ABS(AM30-$F30)&lt;=1)*1,IF(AND(AP30,$F30+$G30&gt;=PrSettings!$M$8),(ABS(AM30-$F30)+ABS(AN30-$G30)&lt;=1)*1,""))),"")</f>
        <v/>
      </c>
      <c r="AT30" s="289"/>
      <c r="AV30" s="279" t="n">
        <f aca="false">$B30</f>
        <v>22</v>
      </c>
      <c r="AW30" s="280" t="str">
        <f aca="false">$C30</f>
        <v>Turkey</v>
      </c>
      <c r="AX30" s="281" t="n">
        <f aca="false">$D30</f>
        <v>40</v>
      </c>
      <c r="AY30" s="280" t="str">
        <f aca="false">$E30</f>
        <v>Paraguay</v>
      </c>
      <c r="AZ30" s="284"/>
      <c r="BA30" s="284"/>
      <c r="BB30" s="288"/>
      <c r="BC30" s="281" t="str">
        <f aca="false">IF(($F30&lt;&gt;"")*($G30&lt;&gt;"")*(AZ30&lt;&gt;"")*(BA30&lt;&gt;""),($F30&gt;$G30)*(AZ30&gt;BA30)+($F30=$G30)*(AZ30=BA30)+($F30&lt;$G30)*(AZ30&lt;BA30),"")</f>
        <v/>
      </c>
      <c r="BD30" s="281" t="str">
        <f aca="false">IF((BC30&lt;&gt;""),IF(OR($F30&lt;&gt;$G30,PrSettings!$M$4="●"),(($F30-$G30)=(AZ30-BA30))*1,0),"")</f>
        <v/>
      </c>
      <c r="BE30" s="281" t="str">
        <f aca="false">IF((BC30&lt;&gt;""),($F30=AZ30)*($G30=BA30),"")</f>
        <v/>
      </c>
      <c r="BF30" s="281" t="str">
        <f aca="false">IF(BC30&lt;&gt;"",IF(ABS($F30-$G30)&gt;=PrSettings!$M$7,(ABS($F30-$G30-AZ30+BA30)&lt;=1)*1,IF(AND(BC30,$F30=$G30,$F30&gt;=PrSettings!$M$6),(ABS(AZ30-$F30)&lt;=1)*1,IF(AND(BC30,$F30+$G30&gt;=PrSettings!$M$8),(ABS(AZ30-$F30)+ABS(BA30-$G30)&lt;=1)*1,""))),"")</f>
        <v/>
      </c>
      <c r="BG30" s="289"/>
      <c r="BI30" s="279" t="n">
        <f aca="false">$B30</f>
        <v>22</v>
      </c>
      <c r="BJ30" s="280" t="str">
        <f aca="false">$C30</f>
        <v>Turkey</v>
      </c>
      <c r="BK30" s="281" t="n">
        <f aca="false">$D30</f>
        <v>40</v>
      </c>
      <c r="BL30" s="280" t="str">
        <f aca="false">$E30</f>
        <v>Paraguay</v>
      </c>
      <c r="BM30" s="284"/>
      <c r="BN30" s="284"/>
      <c r="BO30" s="288"/>
      <c r="BP30" s="281" t="str">
        <f aca="false">IF(($F30&lt;&gt;"")*($G30&lt;&gt;"")*(BM30&lt;&gt;"")*(BN30&lt;&gt;""),($F30&gt;$G30)*(BM30&gt;BN30)+($F30=$G30)*(BM30=BN30)+($F30&lt;$G30)*(BM30&lt;BN30),"")</f>
        <v/>
      </c>
      <c r="BQ30" s="281" t="str">
        <f aca="false">IF((BP30&lt;&gt;""),IF(OR($F30&lt;&gt;$G30,PrSettings!$M$4="●"),(($F30-$G30)=(BM30-BN30))*1,0),"")</f>
        <v/>
      </c>
      <c r="BR30" s="281" t="str">
        <f aca="false">IF((BP30&lt;&gt;""),($F30=BM30)*($G30=BN30),"")</f>
        <v/>
      </c>
      <c r="BS30" s="281" t="str">
        <f aca="false">IF(BP30&lt;&gt;"",IF(ABS($F30-$G30)&gt;=PrSettings!$M$7,(ABS($F30-$G30-BM30+BN30)&lt;=1)*1,IF(AND(BP30,$F30=$G30,$F30&gt;=PrSettings!$M$6),(ABS(BM30-$F30)&lt;=1)*1,IF(AND(BP30,$F30+$G30&gt;=PrSettings!$M$8),(ABS(BM30-$F30)+ABS(BN30-$G30)&lt;=1)*1,""))),"")</f>
        <v/>
      </c>
      <c r="BT30" s="289"/>
      <c r="BV30" s="279" t="n">
        <f aca="false">$B30</f>
        <v>22</v>
      </c>
      <c r="BW30" s="280" t="str">
        <f aca="false">$C30</f>
        <v>Turkey</v>
      </c>
      <c r="BX30" s="281" t="n">
        <f aca="false">$D30</f>
        <v>40</v>
      </c>
      <c r="BY30" s="280" t="str">
        <f aca="false">$E30</f>
        <v>Paraguay</v>
      </c>
      <c r="BZ30" s="284"/>
      <c r="CA30" s="284"/>
      <c r="CB30" s="288"/>
      <c r="CC30" s="281" t="str">
        <f aca="false">IF(($F30&lt;&gt;"")*($G30&lt;&gt;"")*(BZ30&lt;&gt;"")*(CA30&lt;&gt;""),($F30&gt;$G30)*(BZ30&gt;CA30)+($F30=$G30)*(BZ30=CA30)+($F30&lt;$G30)*(BZ30&lt;CA30),"")</f>
        <v/>
      </c>
      <c r="CD30" s="281" t="str">
        <f aca="false">IF((CC30&lt;&gt;""),IF(OR($F30&lt;&gt;$G30,PrSettings!$M$4="●"),(($F30-$G30)=(BZ30-CA30))*1,0),"")</f>
        <v/>
      </c>
      <c r="CE30" s="281" t="str">
        <f aca="false">IF((CC30&lt;&gt;""),($F30=BZ30)*($G30=CA30),"")</f>
        <v/>
      </c>
      <c r="CF30" s="281" t="str">
        <f aca="false">IF(CC30&lt;&gt;"",IF(ABS($F30-$G30)&gt;=PrSettings!$M$7,(ABS($F30-$G30-BZ30+CA30)&lt;=1)*1,IF(AND(CC30,$F30=$G30,$F30&gt;=PrSettings!$M$6),(ABS(BZ30-$F30)&lt;=1)*1,IF(AND(CC30,$F30+$G30&gt;=PrSettings!$M$8),(ABS(BZ30-$F30)+ABS(CA30-$G30)&lt;=1)*1,""))),"")</f>
        <v/>
      </c>
      <c r="CG30" s="289"/>
      <c r="CI30" s="279" t="n">
        <f aca="false">$B30</f>
        <v>22</v>
      </c>
      <c r="CJ30" s="280" t="str">
        <f aca="false">$C30</f>
        <v>Turkey</v>
      </c>
      <c r="CK30" s="281" t="n">
        <f aca="false">$D30</f>
        <v>40</v>
      </c>
      <c r="CL30" s="280" t="str">
        <f aca="false">$E30</f>
        <v>Paraguay</v>
      </c>
      <c r="CM30" s="284"/>
      <c r="CN30" s="284"/>
      <c r="CO30" s="288"/>
      <c r="CP30" s="281" t="str">
        <f aca="false">IF(($F30&lt;&gt;"")*($G30&lt;&gt;"")*(CM30&lt;&gt;"")*(CN30&lt;&gt;""),($F30&gt;$G30)*(CM30&gt;CN30)+($F30=$G30)*(CM30=CN30)+($F30&lt;$G30)*(CM30&lt;CN30),"")</f>
        <v/>
      </c>
      <c r="CQ30" s="281" t="str">
        <f aca="false">IF((CP30&lt;&gt;""),IF(OR($F30&lt;&gt;$G30,PrSettings!$M$4="●"),(($F30-$G30)=(CM30-CN30))*1,0),"")</f>
        <v/>
      </c>
      <c r="CR30" s="281" t="str">
        <f aca="false">IF((CP30&lt;&gt;""),($F30=CM30)*($G30=CN30),"")</f>
        <v/>
      </c>
      <c r="CS30" s="281" t="str">
        <f aca="false">IF(CP30&lt;&gt;"",IF(ABS($F30-$G30)&gt;=PrSettings!$M$7,(ABS($F30-$G30-CM30+CN30)&lt;=1)*1,IF(AND(CP30,$F30=$G30,$F30&gt;=PrSettings!$M$6),(ABS(CM30-$F30)&lt;=1)*1,IF(AND(CP30,$F30+$G30&gt;=PrSettings!$M$8),(ABS(CM30-$F30)+ABS(CN30-$G30)&lt;=1)*1,""))),"")</f>
        <v/>
      </c>
      <c r="CT30" s="289"/>
      <c r="CV30" s="279" t="n">
        <f aca="false">$B30</f>
        <v>22</v>
      </c>
      <c r="CW30" s="280" t="str">
        <f aca="false">$C30</f>
        <v>Turkey</v>
      </c>
      <c r="CX30" s="281" t="n">
        <f aca="false">$D30</f>
        <v>40</v>
      </c>
      <c r="CY30" s="280" t="str">
        <f aca="false">$E30</f>
        <v>Paraguay</v>
      </c>
      <c r="CZ30" s="284"/>
      <c r="DA30" s="284"/>
      <c r="DB30" s="288"/>
      <c r="DC30" s="281" t="str">
        <f aca="false">IF(($F30&lt;&gt;"")*($G30&lt;&gt;"")*(CZ30&lt;&gt;"")*(DA30&lt;&gt;""),($F30&gt;$G30)*(CZ30&gt;DA30)+($F30=$G30)*(CZ30=DA30)+($F30&lt;$G30)*(CZ30&lt;DA30),"")</f>
        <v/>
      </c>
      <c r="DD30" s="281" t="str">
        <f aca="false">IF((DC30&lt;&gt;""),IF(OR($F30&lt;&gt;$G30,PrSettings!$M$4="●"),(($F30-$G30)=(CZ30-DA30))*1,0),"")</f>
        <v/>
      </c>
      <c r="DE30" s="281" t="str">
        <f aca="false">IF((DC30&lt;&gt;""),($F30=CZ30)*($G30=DA30),"")</f>
        <v/>
      </c>
      <c r="DF30" s="281" t="str">
        <f aca="false">IF(DC30&lt;&gt;"",IF(ABS($F30-$G30)&gt;=PrSettings!$M$7,(ABS($F30-$G30-CZ30+DA30)&lt;=1)*1,IF(AND(DC30,$F30=$G30,$F30&gt;=PrSettings!$M$6),(ABS(CZ30-$F30)&lt;=1)*1,IF(AND(DC30,$F30+$G30&gt;=PrSettings!$M$8),(ABS(CZ30-$F30)+ABS(DA30-$G30)&lt;=1)*1,""))),"")</f>
        <v/>
      </c>
      <c r="DG30" s="289"/>
      <c r="DI30" s="279" t="n">
        <f aca="false">$B30</f>
        <v>22</v>
      </c>
      <c r="DJ30" s="280" t="str">
        <f aca="false">$C30</f>
        <v>Turkey</v>
      </c>
      <c r="DK30" s="281" t="n">
        <f aca="false">$D30</f>
        <v>40</v>
      </c>
      <c r="DL30" s="280" t="str">
        <f aca="false">$E30</f>
        <v>Paraguay</v>
      </c>
      <c r="DM30" s="284"/>
      <c r="DN30" s="284"/>
      <c r="DO30" s="288"/>
      <c r="DP30" s="281" t="str">
        <f aca="false">IF(($F30&lt;&gt;"")*($G30&lt;&gt;"")*(DM30&lt;&gt;"")*(DN30&lt;&gt;""),($F30&gt;$G30)*(DM30&gt;DN30)+($F30=$G30)*(DM30=DN30)+($F30&lt;$G30)*(DM30&lt;DN30),"")</f>
        <v/>
      </c>
      <c r="DQ30" s="281" t="str">
        <f aca="false">IF((DP30&lt;&gt;""),IF(OR($F30&lt;&gt;$G30,PrSettings!$M$4="●"),(($F30-$G30)=(DM30-DN30))*1,0),"")</f>
        <v/>
      </c>
      <c r="DR30" s="281" t="str">
        <f aca="false">IF((DP30&lt;&gt;""),($F30=DM30)*($G30=DN30),"")</f>
        <v/>
      </c>
      <c r="DS30" s="281" t="str">
        <f aca="false">IF(DP30&lt;&gt;"",IF(ABS($F30-$G30)&gt;=PrSettings!$M$7,(ABS($F30-$G30-DM30+DN30)&lt;=1)*1,IF(AND(DP30,$F30=$G30,$F30&gt;=PrSettings!$M$6),(ABS(DM30-$F30)&lt;=1)*1,IF(AND(DP30,$F30+$G30&gt;=PrSettings!$M$8),(ABS(DM30-$F30)+ABS(DN30-$G30)&lt;=1)*1,""))),"")</f>
        <v/>
      </c>
      <c r="DT30" s="289"/>
      <c r="DV30" s="279" t="n">
        <f aca="false">$B30</f>
        <v>22</v>
      </c>
      <c r="DW30" s="280" t="str">
        <f aca="false">$C30</f>
        <v>Turkey</v>
      </c>
      <c r="DX30" s="281" t="n">
        <f aca="false">$D30</f>
        <v>40</v>
      </c>
      <c r="DY30" s="280" t="str">
        <f aca="false">$E30</f>
        <v>Paraguay</v>
      </c>
      <c r="DZ30" s="284"/>
      <c r="EA30" s="284"/>
      <c r="EB30" s="288"/>
      <c r="EC30" s="281" t="str">
        <f aca="false">IF(($F30&lt;&gt;"")*($G30&lt;&gt;"")*(DZ30&lt;&gt;"")*(EA30&lt;&gt;""),($F30&gt;$G30)*(DZ30&gt;EA30)+($F30=$G30)*(DZ30=EA30)+($F30&lt;$G30)*(DZ30&lt;EA30),"")</f>
        <v/>
      </c>
      <c r="ED30" s="281" t="str">
        <f aca="false">IF((EC30&lt;&gt;""),IF(OR($F30&lt;&gt;$G30,PrSettings!$M$4="●"),(($F30-$G30)=(DZ30-EA30))*1,0),"")</f>
        <v/>
      </c>
      <c r="EE30" s="281" t="str">
        <f aca="false">IF((EC30&lt;&gt;""),($F30=DZ30)*($G30=EA30),"")</f>
        <v/>
      </c>
      <c r="EF30" s="281" t="str">
        <f aca="false">IF(EC30&lt;&gt;"",IF(ABS($F30-$G30)&gt;=PrSettings!$M$7,(ABS($F30-$G30-DZ30+EA30)&lt;=1)*1,IF(AND(EC30,$F30=$G30,$F30&gt;=PrSettings!$M$6),(ABS(DZ30-$F30)&lt;=1)*1,IF(AND(EC30,$F30+$G30&gt;=PrSettings!$M$8),(ABS(DZ30-$F30)+ABS(EA30-$G30)&lt;=1)*1,""))),"")</f>
        <v/>
      </c>
      <c r="EG30" s="289"/>
      <c r="EI30" s="279" t="n">
        <f aca="false">$B30</f>
        <v>22</v>
      </c>
      <c r="EJ30" s="280" t="str">
        <f aca="false">$C30</f>
        <v>Turkey</v>
      </c>
      <c r="EK30" s="281" t="n">
        <f aca="false">$D30</f>
        <v>40</v>
      </c>
      <c r="EL30" s="280" t="str">
        <f aca="false">$E30</f>
        <v>Paraguay</v>
      </c>
      <c r="EM30" s="284"/>
      <c r="EN30" s="284"/>
      <c r="EO30" s="288"/>
      <c r="EP30" s="281" t="str">
        <f aca="false">IF(($F30&lt;&gt;"")*($G30&lt;&gt;"")*(EM30&lt;&gt;"")*(EN30&lt;&gt;""),($F30&gt;$G30)*(EM30&gt;EN30)+($F30=$G30)*(EM30=EN30)+($F30&lt;$G30)*(EM30&lt;EN30),"")</f>
        <v/>
      </c>
      <c r="EQ30" s="281" t="str">
        <f aca="false">IF((EP30&lt;&gt;""),IF(OR($F30&lt;&gt;$G30,PrSettings!$M$4="●"),(($F30-$G30)=(EM30-EN30))*1,0),"")</f>
        <v/>
      </c>
      <c r="ER30" s="281" t="str">
        <f aca="false">IF((EP30&lt;&gt;""),($F30=EM30)*($G30=EN30),"")</f>
        <v/>
      </c>
      <c r="ES30" s="281" t="str">
        <f aca="false">IF(EP30&lt;&gt;"",IF(ABS($F30-$G30)&gt;=PrSettings!$M$7,(ABS($F30-$G30-EM30+EN30)&lt;=1)*1,IF(AND(EP30,$F30=$G30,$F30&gt;=PrSettings!$M$6),(ABS(EM30-$F30)&lt;=1)*1,IF(AND(EP30,$F30+$G30&gt;=PrSettings!$M$8),(ABS(EM30-$F30)+ABS(EN30-$G30)&lt;=1)*1,""))),"")</f>
        <v/>
      </c>
      <c r="ET30" s="289"/>
      <c r="EV30" s="279" t="n">
        <f aca="false">$B30</f>
        <v>22</v>
      </c>
      <c r="EW30" s="280" t="str">
        <f aca="false">$C30</f>
        <v>Turkey</v>
      </c>
      <c r="EX30" s="281" t="n">
        <f aca="false">$D30</f>
        <v>40</v>
      </c>
      <c r="EY30" s="280" t="str">
        <f aca="false">$E30</f>
        <v>Paraguay</v>
      </c>
      <c r="EZ30" s="284"/>
      <c r="FA30" s="284"/>
      <c r="FB30" s="288"/>
      <c r="FC30" s="281" t="str">
        <f aca="false">IF(($F30&lt;&gt;"")*($G30&lt;&gt;"")*(EZ30&lt;&gt;"")*(FA30&lt;&gt;""),($F30&gt;$G30)*(EZ30&gt;FA30)+($F30=$G30)*(EZ30=FA30)+($F30&lt;$G30)*(EZ30&lt;FA30),"")</f>
        <v/>
      </c>
      <c r="FD30" s="281" t="str">
        <f aca="false">IF((FC30&lt;&gt;""),IF(OR($F30&lt;&gt;$G30,PrSettings!$M$4="●"),(($F30-$G30)=(EZ30-FA30))*1,0),"")</f>
        <v/>
      </c>
      <c r="FE30" s="281" t="str">
        <f aca="false">IF((FC30&lt;&gt;""),($F30=EZ30)*($G30=FA30),"")</f>
        <v/>
      </c>
      <c r="FF30" s="281" t="str">
        <f aca="false">IF(FC30&lt;&gt;"",IF(ABS($F30-$G30)&gt;=PrSettings!$M$7,(ABS($F30-$G30-EZ30+FA30)&lt;=1)*1,IF(AND(FC30,$F30=$G30,$F30&gt;=PrSettings!$M$6),(ABS(EZ30-$F30)&lt;=1)*1,IF(AND(FC30,$F30+$G30&gt;=PrSettings!$M$8),(ABS(EZ30-$F30)+ABS(FA30-$G30)&lt;=1)*1,""))),"")</f>
        <v/>
      </c>
      <c r="FG30" s="289"/>
      <c r="FI30" s="279" t="n">
        <f aca="false">$B30</f>
        <v>22</v>
      </c>
      <c r="FJ30" s="280" t="str">
        <f aca="false">$C30</f>
        <v>Turkey</v>
      </c>
      <c r="FK30" s="281" t="n">
        <f aca="false">$D30</f>
        <v>40</v>
      </c>
      <c r="FL30" s="280" t="str">
        <f aca="false">$E30</f>
        <v>Paraguay</v>
      </c>
      <c r="FM30" s="284"/>
      <c r="FN30" s="284"/>
      <c r="FO30" s="288"/>
      <c r="FP30" s="281" t="str">
        <f aca="false">IF(($F30&lt;&gt;"")*($G30&lt;&gt;"")*(FM30&lt;&gt;"")*(FN30&lt;&gt;""),($F30&gt;$G30)*(FM30&gt;FN30)+($F30=$G30)*(FM30=FN30)+($F30&lt;$G30)*(FM30&lt;FN30),"")</f>
        <v/>
      </c>
      <c r="FQ30" s="281" t="str">
        <f aca="false">IF((FP30&lt;&gt;""),IF(OR($F30&lt;&gt;$G30,PrSettings!$M$4="●"),(($F30-$G30)=(FM30-FN30))*1,0),"")</f>
        <v/>
      </c>
      <c r="FR30" s="281" t="str">
        <f aca="false">IF((FP30&lt;&gt;""),($F30=FM30)*($G30=FN30),"")</f>
        <v/>
      </c>
      <c r="FS30" s="281" t="str">
        <f aca="false">IF(FP30&lt;&gt;"",IF(ABS($F30-$G30)&gt;=PrSettings!$M$7,(ABS($F30-$G30-FM30+FN30)&lt;=1)*1,IF(AND(FP30,$F30=$G30,$F30&gt;=PrSettings!$M$6),(ABS(FM30-$F30)&lt;=1)*1,IF(AND(FP30,$F30+$G30&gt;=PrSettings!$M$8),(ABS(FM30-$F30)+ABS(FN30-$G30)&lt;=1)*1,""))),"")</f>
        <v/>
      </c>
      <c r="FT30" s="289"/>
      <c r="FV30" s="279" t="n">
        <f aca="false">$B30</f>
        <v>22</v>
      </c>
      <c r="FW30" s="280" t="str">
        <f aca="false">$C30</f>
        <v>Turkey</v>
      </c>
      <c r="FX30" s="281" t="n">
        <f aca="false">$D30</f>
        <v>40</v>
      </c>
      <c r="FY30" s="280" t="str">
        <f aca="false">$E30</f>
        <v>Paraguay</v>
      </c>
      <c r="FZ30" s="284"/>
      <c r="GA30" s="284"/>
      <c r="GB30" s="288"/>
      <c r="GC30" s="281" t="str">
        <f aca="false">IF(($F30&lt;&gt;"")*($G30&lt;&gt;"")*(FZ30&lt;&gt;"")*(GA30&lt;&gt;""),($F30&gt;$G30)*(FZ30&gt;GA30)+($F30=$G30)*(FZ30=GA30)+($F30&lt;$G30)*(FZ30&lt;GA30),"")</f>
        <v/>
      </c>
      <c r="GD30" s="281" t="str">
        <f aca="false">IF((GC30&lt;&gt;""),IF(OR($F30&lt;&gt;$G30,PrSettings!$M$4="●"),(($F30-$G30)=(FZ30-GA30))*1,0),"")</f>
        <v/>
      </c>
      <c r="GE30" s="281" t="str">
        <f aca="false">IF((GC30&lt;&gt;""),($F30=FZ30)*($G30=GA30),"")</f>
        <v/>
      </c>
      <c r="GF30" s="281" t="str">
        <f aca="false">IF(GC30&lt;&gt;"",IF(ABS($F30-$G30)&gt;=PrSettings!$M$7,(ABS($F30-$G30-FZ30+GA30)&lt;=1)*1,IF(AND(GC30,$F30=$G30,$F30&gt;=PrSettings!$M$6),(ABS(FZ30-$F30)&lt;=1)*1,IF(AND(GC30,$F30+$G30&gt;=PrSettings!$M$8),(ABS(FZ30-$F30)+ABS(GA30-$G30)&lt;=1)*1,""))),"")</f>
        <v/>
      </c>
      <c r="GG30" s="289"/>
      <c r="GI30" s="279" t="n">
        <f aca="false">$B30</f>
        <v>22</v>
      </c>
      <c r="GJ30" s="280" t="str">
        <f aca="false">$C30</f>
        <v>Turkey</v>
      </c>
      <c r="GK30" s="281" t="n">
        <f aca="false">$D30</f>
        <v>40</v>
      </c>
      <c r="GL30" s="280" t="str">
        <f aca="false">$E30</f>
        <v>Paraguay</v>
      </c>
      <c r="GM30" s="284"/>
      <c r="GN30" s="284"/>
      <c r="GO30" s="288"/>
      <c r="GP30" s="281" t="str">
        <f aca="false">IF(($F30&lt;&gt;"")*($G30&lt;&gt;"")*(GM30&lt;&gt;"")*(GN30&lt;&gt;""),($F30&gt;$G30)*(GM30&gt;GN30)+($F30=$G30)*(GM30=GN30)+($F30&lt;$G30)*(GM30&lt;GN30),"")</f>
        <v/>
      </c>
      <c r="GQ30" s="281" t="str">
        <f aca="false">IF((GP30&lt;&gt;""),IF(OR($F30&lt;&gt;$G30,PrSettings!$M$4="●"),(($F30-$G30)=(GM30-GN30))*1,0),"")</f>
        <v/>
      </c>
      <c r="GR30" s="281" t="str">
        <f aca="false">IF((GP30&lt;&gt;""),($F30=GM30)*($G30=GN30),"")</f>
        <v/>
      </c>
      <c r="GS30" s="281" t="str">
        <f aca="false">IF(GP30&lt;&gt;"",IF(ABS($F30-$G30)&gt;=PrSettings!$M$7,(ABS($F30-$G30-GM30+GN30)&lt;=1)*1,IF(AND(GP30,$F30=$G30,$F30&gt;=PrSettings!$M$6),(ABS(GM30-$F30)&lt;=1)*1,IF(AND(GP30,$F30+$G30&gt;=PrSettings!$M$8),(ABS(GM30-$F30)+ABS(GN30-$G30)&lt;=1)*1,""))),"")</f>
        <v/>
      </c>
      <c r="GT30" s="289"/>
      <c r="GV30" s="279" t="n">
        <f aca="false">$B30</f>
        <v>22</v>
      </c>
      <c r="GW30" s="280" t="str">
        <f aca="false">$C30</f>
        <v>Turkey</v>
      </c>
      <c r="GX30" s="281" t="n">
        <f aca="false">$D30</f>
        <v>40</v>
      </c>
      <c r="GY30" s="280" t="str">
        <f aca="false">$E30</f>
        <v>Paraguay</v>
      </c>
      <c r="GZ30" s="284"/>
      <c r="HA30" s="284"/>
      <c r="HB30" s="288"/>
      <c r="HC30" s="281" t="str">
        <f aca="false">IF(($F30&lt;&gt;"")*($G30&lt;&gt;"")*(GZ30&lt;&gt;"")*(HA30&lt;&gt;""),($F30&gt;$G30)*(GZ30&gt;HA30)+($F30=$G30)*(GZ30=HA30)+($F30&lt;$G30)*(GZ30&lt;HA30),"")</f>
        <v/>
      </c>
      <c r="HD30" s="281" t="str">
        <f aca="false">IF((HC30&lt;&gt;""),IF(OR($F30&lt;&gt;$G30,PrSettings!$M$4="●"),(($F30-$G30)=(GZ30-HA30))*1,0),"")</f>
        <v/>
      </c>
      <c r="HE30" s="281" t="str">
        <f aca="false">IF((HC30&lt;&gt;""),($F30=GZ30)*($G30=HA30),"")</f>
        <v/>
      </c>
      <c r="HF30" s="281" t="str">
        <f aca="false">IF(HC30&lt;&gt;"",IF(ABS($F30-$G30)&gt;=PrSettings!$M$7,(ABS($F30-$G30-GZ30+HA30)&lt;=1)*1,IF(AND(HC30,$F30=$G30,$F30&gt;=PrSettings!$M$6),(ABS(GZ30-$F30)&lt;=1)*1,IF(AND(HC30,$F30+$G30&gt;=PrSettings!$M$8),(ABS(GZ30-$F30)+ABS(HA30-$G30)&lt;=1)*1,""))),"")</f>
        <v/>
      </c>
      <c r="HG30" s="289"/>
      <c r="HI30" s="279" t="n">
        <f aca="false">$B30</f>
        <v>22</v>
      </c>
      <c r="HJ30" s="280" t="str">
        <f aca="false">$C30</f>
        <v>Turkey</v>
      </c>
      <c r="HK30" s="281" t="n">
        <f aca="false">$D30</f>
        <v>40</v>
      </c>
      <c r="HL30" s="280" t="str">
        <f aca="false">$E30</f>
        <v>Paraguay</v>
      </c>
      <c r="HM30" s="284"/>
      <c r="HN30" s="284"/>
      <c r="HO30" s="288"/>
      <c r="HP30" s="281" t="str">
        <f aca="false">IF(($F30&lt;&gt;"")*($G30&lt;&gt;"")*(HM30&lt;&gt;"")*(HN30&lt;&gt;""),($F30&gt;$G30)*(HM30&gt;HN30)+($F30=$G30)*(HM30=HN30)+($F30&lt;$G30)*(HM30&lt;HN30),"")</f>
        <v/>
      </c>
      <c r="HQ30" s="281" t="str">
        <f aca="false">IF((HP30&lt;&gt;""),IF(OR($F30&lt;&gt;$G30,PrSettings!$M$4="●"),(($F30-$G30)=(HM30-HN30))*1,0),"")</f>
        <v/>
      </c>
      <c r="HR30" s="281" t="str">
        <f aca="false">IF((HP30&lt;&gt;""),($F30=HM30)*($G30=HN30),"")</f>
        <v/>
      </c>
      <c r="HS30" s="281" t="str">
        <f aca="false">IF(HP30&lt;&gt;"",IF(ABS($F30-$G30)&gt;=PrSettings!$M$7,(ABS($F30-$G30-HM30+HN30)&lt;=1)*1,IF(AND(HP30,$F30=$G30,$F30&gt;=PrSettings!$M$6),(ABS(HM30-$F30)&lt;=1)*1,IF(AND(HP30,$F30+$G30&gt;=PrSettings!$M$8),(ABS(HM30-$F30)+ABS(HN30-$G30)&lt;=1)*1,""))),"")</f>
        <v/>
      </c>
      <c r="HT30" s="289"/>
      <c r="HV30" s="279" t="n">
        <f aca="false">$B30</f>
        <v>22</v>
      </c>
      <c r="HW30" s="280" t="str">
        <f aca="false">$C30</f>
        <v>Turkey</v>
      </c>
      <c r="HX30" s="281" t="n">
        <f aca="false">$D30</f>
        <v>40</v>
      </c>
      <c r="HY30" s="280" t="str">
        <f aca="false">$E30</f>
        <v>Paraguay</v>
      </c>
      <c r="HZ30" s="284"/>
      <c r="IA30" s="284"/>
      <c r="IB30" s="288"/>
      <c r="IC30" s="281" t="str">
        <f aca="false">IF(($F30&lt;&gt;"")*($G30&lt;&gt;"")*(HZ30&lt;&gt;"")*(IA30&lt;&gt;""),($F30&gt;$G30)*(HZ30&gt;IA30)+($F30=$G30)*(HZ30=IA30)+($F30&lt;$G30)*(HZ30&lt;IA30),"")</f>
        <v/>
      </c>
      <c r="ID30" s="281" t="str">
        <f aca="false">IF((IC30&lt;&gt;""),IF(OR($F30&lt;&gt;$G30,PrSettings!$M$4="●"),(($F30-$G30)=(HZ30-IA30))*1,0),"")</f>
        <v/>
      </c>
      <c r="IE30" s="281" t="str">
        <f aca="false">IF((IC30&lt;&gt;""),($F30=HZ30)*($G30=IA30),"")</f>
        <v/>
      </c>
      <c r="IF30" s="281" t="str">
        <f aca="false">IF(IC30&lt;&gt;"",IF(ABS($F30-$G30)&gt;=PrSettings!$M$7,(ABS($F30-$G30-HZ30+IA30)&lt;=1)*1,IF(AND(IC30,$F30=$G30,$F30&gt;=PrSettings!$M$6),(ABS(HZ30-$F30)&lt;=1)*1,IF(AND(IC30,$F30+$G30&gt;=PrSettings!$M$8),(ABS(HZ30-$F30)+ABS(IA30-$G30)&lt;=1)*1,""))),"")</f>
        <v/>
      </c>
      <c r="IG30" s="289"/>
      <c r="II30" s="279" t="n">
        <f aca="false">$B30</f>
        <v>22</v>
      </c>
      <c r="IJ30" s="280" t="str">
        <f aca="false">$C30</f>
        <v>Turkey</v>
      </c>
      <c r="IK30" s="281" t="n">
        <f aca="false">$D30</f>
        <v>40</v>
      </c>
      <c r="IL30" s="280" t="str">
        <f aca="false">$E30</f>
        <v>Paraguay</v>
      </c>
      <c r="IM30" s="284"/>
      <c r="IN30" s="284"/>
      <c r="IO30" s="288"/>
      <c r="IP30" s="281" t="str">
        <f aca="false">IF(($F30&lt;&gt;"")*($G30&lt;&gt;"")*(IM30&lt;&gt;"")*(IN30&lt;&gt;""),($F30&gt;$G30)*(IM30&gt;IN30)+($F30=$G30)*(IM30=IN30)+($F30&lt;$G30)*(IM30&lt;IN30),"")</f>
        <v/>
      </c>
      <c r="IQ30" s="281" t="str">
        <f aca="false">IF((IP30&lt;&gt;""),IF(OR($F30&lt;&gt;$G30,PrSettings!$M$4="●"),(($F30-$G30)=(IM30-IN30))*1,0),"")</f>
        <v/>
      </c>
      <c r="IR30" s="281" t="str">
        <f aca="false">IF((IP30&lt;&gt;""),($F30=IM30)*($G30=IN30),"")</f>
        <v/>
      </c>
      <c r="IS30" s="281" t="str">
        <f aca="false">IF(IP30&lt;&gt;"",IF(ABS($F30-$G30)&gt;=PrSettings!$M$7,(ABS($F30-$G30-IM30+IN30)&lt;=1)*1,IF(AND(IP30,$F30=$G30,$F30&gt;=PrSettings!$M$6),(ABS(IM30-$F30)&lt;=1)*1,IF(AND(IP30,$F30+$G30&gt;=PrSettings!$M$8),(ABS(IM30-$F30)+ABS(IN30-$G30)&lt;=1)*1,""))),"")</f>
        <v/>
      </c>
      <c r="IT30" s="289"/>
      <c r="IV30" s="279" t="n">
        <f aca="false">$B30</f>
        <v>22</v>
      </c>
      <c r="IW30" s="280" t="str">
        <f aca="false">$C30</f>
        <v>Turkey</v>
      </c>
      <c r="IX30" s="281" t="n">
        <f aca="false">$D30</f>
        <v>40</v>
      </c>
      <c r="IY30" s="280" t="str">
        <f aca="false">$E30</f>
        <v>Paraguay</v>
      </c>
      <c r="IZ30" s="284"/>
      <c r="JA30" s="284"/>
      <c r="JB30" s="288"/>
      <c r="JC30" s="281" t="str">
        <f aca="false">IF(($F30&lt;&gt;"")*($G30&lt;&gt;"")*(IZ30&lt;&gt;"")*(JA30&lt;&gt;""),($F30&gt;$G30)*(IZ30&gt;JA30)+($F30=$G30)*(IZ30=JA30)+($F30&lt;$G30)*(IZ30&lt;JA30),"")</f>
        <v/>
      </c>
      <c r="JD30" s="281" t="str">
        <f aca="false">IF((JC30&lt;&gt;""),IF(OR($F30&lt;&gt;$G30,PrSettings!$M$4="●"),(($F30-$G30)=(IZ30-JA30))*1,0),"")</f>
        <v/>
      </c>
      <c r="JE30" s="281" t="str">
        <f aca="false">IF((JC30&lt;&gt;""),($F30=IZ30)*($G30=JA30),"")</f>
        <v/>
      </c>
      <c r="JF30" s="281" t="str">
        <f aca="false">IF(JC30&lt;&gt;"",IF(ABS($F30-$G30)&gt;=PrSettings!$M$7,(ABS($F30-$G30-IZ30+JA30)&lt;=1)*1,IF(AND(JC30,$F30=$G30,$F30&gt;=PrSettings!$M$6),(ABS(IZ30-$F30)&lt;=1)*1,IF(AND(JC30,$F30+$G30&gt;=PrSettings!$M$8),(ABS(IZ30-$F30)+ABS(JA30-$G30)&lt;=1)*1,""))),"")</f>
        <v/>
      </c>
      <c r="JG30" s="289"/>
      <c r="JI30" s="279" t="n">
        <f aca="false">$B30</f>
        <v>22</v>
      </c>
      <c r="JJ30" s="280" t="str">
        <f aca="false">$C30</f>
        <v>Turkey</v>
      </c>
      <c r="JK30" s="281" t="n">
        <f aca="false">$D30</f>
        <v>40</v>
      </c>
      <c r="JL30" s="280" t="str">
        <f aca="false">$E30</f>
        <v>Paraguay</v>
      </c>
      <c r="JM30" s="284"/>
      <c r="JN30" s="284"/>
      <c r="JO30" s="288"/>
      <c r="JP30" s="281" t="str">
        <f aca="false">IF(($F30&lt;&gt;"")*($G30&lt;&gt;"")*(JM30&lt;&gt;"")*(JN30&lt;&gt;""),($F30&gt;$G30)*(JM30&gt;JN30)+($F30=$G30)*(JM30=JN30)+($F30&lt;$G30)*(JM30&lt;JN30),"")</f>
        <v/>
      </c>
      <c r="JQ30" s="281" t="str">
        <f aca="false">IF((JP30&lt;&gt;""),IF(OR($F30&lt;&gt;$G30,PrSettings!$M$4="●"),(($F30-$G30)=(JM30-JN30))*1,0),"")</f>
        <v/>
      </c>
      <c r="JR30" s="281" t="str">
        <f aca="false">IF((JP30&lt;&gt;""),($F30=JM30)*($G30=JN30),"")</f>
        <v/>
      </c>
      <c r="JS30" s="281" t="str">
        <f aca="false">IF(JP30&lt;&gt;"",IF(ABS($F30-$G30)&gt;=PrSettings!$M$7,(ABS($F30-$G30-JM30+JN30)&lt;=1)*1,IF(AND(JP30,$F30=$G30,$F30&gt;=PrSettings!$M$6),(ABS(JM30-$F30)&lt;=1)*1,IF(AND(JP30,$F30+$G30&gt;=PrSettings!$M$8),(ABS(JM30-$F30)+ABS(JN30-$G30)&lt;=1)*1,""))),"")</f>
        <v/>
      </c>
      <c r="JT30" s="289"/>
      <c r="JV30" s="279" t="n">
        <f aca="false">$B30</f>
        <v>22</v>
      </c>
      <c r="JW30" s="280" t="str">
        <f aca="false">$C30</f>
        <v>Turkey</v>
      </c>
      <c r="JX30" s="281" t="n">
        <f aca="false">$D30</f>
        <v>40</v>
      </c>
      <c r="JY30" s="280" t="str">
        <f aca="false">$E30</f>
        <v>Paraguay</v>
      </c>
      <c r="JZ30" s="284"/>
      <c r="KA30" s="284"/>
      <c r="KB30" s="288"/>
      <c r="KC30" s="281" t="str">
        <f aca="false">IF(($F30&lt;&gt;"")*($G30&lt;&gt;"")*(JZ30&lt;&gt;"")*(KA30&lt;&gt;""),($F30&gt;$G30)*(JZ30&gt;KA30)+($F30=$G30)*(JZ30=KA30)+($F30&lt;$G30)*(JZ30&lt;KA30),"")</f>
        <v/>
      </c>
      <c r="KD30" s="281" t="str">
        <f aca="false">IF((KC30&lt;&gt;""),IF(OR($F30&lt;&gt;$G30,PrSettings!$M$4="●"),(($F30-$G30)=(JZ30-KA30))*1,0),"")</f>
        <v/>
      </c>
      <c r="KE30" s="281" t="str">
        <f aca="false">IF((KC30&lt;&gt;""),($F30=JZ30)*($G30=KA30),"")</f>
        <v/>
      </c>
      <c r="KF30" s="281" t="str">
        <f aca="false">IF(KC30&lt;&gt;"",IF(ABS($F30-$G30)&gt;=PrSettings!$M$7,(ABS($F30-$G30-JZ30+KA30)&lt;=1)*1,IF(AND(KC30,$F30=$G30,$F30&gt;=PrSettings!$M$6),(ABS(JZ30-$F30)&lt;=1)*1,IF(AND(KC30,$F30+$G30&gt;=PrSettings!$M$8),(ABS(JZ30-$F30)+ABS(KA30-$G30)&lt;=1)*1,""))),"")</f>
        <v/>
      </c>
      <c r="KG30" s="289"/>
      <c r="KI30" s="279" t="n">
        <f aca="false">$B30</f>
        <v>22</v>
      </c>
      <c r="KJ30" s="280" t="str">
        <f aca="false">$C30</f>
        <v>Turkey</v>
      </c>
      <c r="KK30" s="281" t="n">
        <f aca="false">$D30</f>
        <v>40</v>
      </c>
      <c r="KL30" s="280" t="str">
        <f aca="false">$E30</f>
        <v>Paraguay</v>
      </c>
      <c r="KM30" s="284"/>
      <c r="KN30" s="284"/>
      <c r="KO30" s="288"/>
      <c r="KP30" s="281" t="str">
        <f aca="false">IF(($F30&lt;&gt;"")*($G30&lt;&gt;"")*(KM30&lt;&gt;"")*(KN30&lt;&gt;""),($F30&gt;$G30)*(KM30&gt;KN30)+($F30=$G30)*(KM30=KN30)+($F30&lt;$G30)*(KM30&lt;KN30),"")</f>
        <v/>
      </c>
      <c r="KQ30" s="281" t="str">
        <f aca="false">IF((KP30&lt;&gt;""),IF(OR($F30&lt;&gt;$G30,PrSettings!$M$4="●"),(($F30-$G30)=(KM30-KN30))*1,0),"")</f>
        <v/>
      </c>
      <c r="KR30" s="281" t="str">
        <f aca="false">IF((KP30&lt;&gt;""),($F30=KM30)*($G30=KN30),"")</f>
        <v/>
      </c>
      <c r="KS30" s="281" t="str">
        <f aca="false">IF(KP30&lt;&gt;"",IF(ABS($F30-$G30)&gt;=PrSettings!$M$7,(ABS($F30-$G30-KM30+KN30)&lt;=1)*1,IF(AND(KP30,$F30=$G30,$F30&gt;=PrSettings!$M$6),(ABS(KM30-$F30)&lt;=1)*1,IF(AND(KP30,$F30+$G30&gt;=PrSettings!$M$8),(ABS(KM30-$F30)+ABS(KN30-$G30)&lt;=1)*1,""))),"")</f>
        <v/>
      </c>
      <c r="KT30" s="289"/>
      <c r="KV30" s="279" t="n">
        <f aca="false">$B30</f>
        <v>22</v>
      </c>
      <c r="KW30" s="280" t="str">
        <f aca="false">$C30</f>
        <v>Turkey</v>
      </c>
      <c r="KX30" s="281" t="n">
        <f aca="false">$D30</f>
        <v>40</v>
      </c>
      <c r="KY30" s="280" t="str">
        <f aca="false">$E30</f>
        <v>Paraguay</v>
      </c>
      <c r="KZ30" s="284"/>
      <c r="LA30" s="284"/>
      <c r="LB30" s="288"/>
      <c r="LC30" s="281" t="str">
        <f aca="false">IF(($F30&lt;&gt;"")*($G30&lt;&gt;"")*(KZ30&lt;&gt;"")*(LA30&lt;&gt;""),($F30&gt;$G30)*(KZ30&gt;LA30)+($F30=$G30)*(KZ30=LA30)+($F30&lt;$G30)*(KZ30&lt;LA30),"")</f>
        <v/>
      </c>
      <c r="LD30" s="281" t="str">
        <f aca="false">IF((LC30&lt;&gt;""),IF(OR($F30&lt;&gt;$G30,PrSettings!$M$4="●"),(($F30-$G30)=(KZ30-LA30))*1,0),"")</f>
        <v/>
      </c>
      <c r="LE30" s="281" t="str">
        <f aca="false">IF((LC30&lt;&gt;""),($F30=KZ30)*($G30=LA30),"")</f>
        <v/>
      </c>
      <c r="LF30" s="281" t="str">
        <f aca="false">IF(LC30&lt;&gt;"",IF(ABS($F30-$G30)&gt;=PrSettings!$M$7,(ABS($F30-$G30-KZ30+LA30)&lt;=1)*1,IF(AND(LC30,$F30=$G30,$F30&gt;=PrSettings!$M$6),(ABS(KZ30-$F30)&lt;=1)*1,IF(AND(LC30,$F30+$G30&gt;=PrSettings!$M$8),(ABS(KZ30-$F30)+ABS(LA30-$G30)&lt;=1)*1,""))),"")</f>
        <v/>
      </c>
      <c r="LG30" s="289"/>
      <c r="LI30" s="279" t="n">
        <f aca="false">$B30</f>
        <v>22</v>
      </c>
      <c r="LJ30" s="280" t="str">
        <f aca="false">$C30</f>
        <v>Turkey</v>
      </c>
      <c r="LK30" s="281" t="n">
        <f aca="false">$D30</f>
        <v>40</v>
      </c>
      <c r="LL30" s="280" t="str">
        <f aca="false">$E30</f>
        <v>Paraguay</v>
      </c>
      <c r="LM30" s="284"/>
      <c r="LN30" s="284"/>
      <c r="LO30" s="288"/>
      <c r="LP30" s="281" t="str">
        <f aca="false">IF(($F30&lt;&gt;"")*($G30&lt;&gt;"")*(LM30&lt;&gt;"")*(LN30&lt;&gt;""),($F30&gt;$G30)*(LM30&gt;LN30)+($F30=$G30)*(LM30=LN30)+($F30&lt;$G30)*(LM30&lt;LN30),"")</f>
        <v/>
      </c>
      <c r="LQ30" s="281" t="str">
        <f aca="false">IF((LP30&lt;&gt;""),IF(OR($F30&lt;&gt;$G30,PrSettings!$M$4="●"),(($F30-$G30)=(LM30-LN30))*1,0),"")</f>
        <v/>
      </c>
      <c r="LR30" s="281" t="str">
        <f aca="false">IF((LP30&lt;&gt;""),($F30=LM30)*($G30=LN30),"")</f>
        <v/>
      </c>
      <c r="LS30" s="281" t="str">
        <f aca="false">IF(LP30&lt;&gt;"",IF(ABS($F30-$G30)&gt;=PrSettings!$M$7,(ABS($F30-$G30-LM30+LN30)&lt;=1)*1,IF(AND(LP30,$F30=$G30,$F30&gt;=PrSettings!$M$6),(ABS(LM30-$F30)&lt;=1)*1,IF(AND(LP30,$F30+$G30&gt;=PrSettings!$M$8),(ABS(LM30-$F30)+ABS(LN30-$G30)&lt;=1)*1,""))),"")</f>
        <v/>
      </c>
      <c r="LT30" s="289"/>
      <c r="LV30" s="279" t="n">
        <f aca="false">$B30</f>
        <v>22</v>
      </c>
      <c r="LW30" s="280" t="str">
        <f aca="false">$C30</f>
        <v>Turkey</v>
      </c>
      <c r="LX30" s="281" t="n">
        <f aca="false">$D30</f>
        <v>40</v>
      </c>
      <c r="LY30" s="280" t="str">
        <f aca="false">$E30</f>
        <v>Paraguay</v>
      </c>
      <c r="LZ30" s="284"/>
      <c r="MA30" s="284"/>
      <c r="MB30" s="288"/>
      <c r="MC30" s="281" t="str">
        <f aca="false">IF(($F30&lt;&gt;"")*($G30&lt;&gt;"")*(LZ30&lt;&gt;"")*(MA30&lt;&gt;""),($F30&gt;$G30)*(LZ30&gt;MA30)+($F30=$G30)*(LZ30=MA30)+($F30&lt;$G30)*(LZ30&lt;MA30),"")</f>
        <v/>
      </c>
      <c r="MD30" s="281" t="str">
        <f aca="false">IF((MC30&lt;&gt;""),IF(OR($F30&lt;&gt;$G30,PrSettings!$M$4="●"),(($F30-$G30)=(LZ30-MA30))*1,0),"")</f>
        <v/>
      </c>
      <c r="ME30" s="281" t="str">
        <f aca="false">IF((MC30&lt;&gt;""),($F30=LZ30)*($G30=MA30),"")</f>
        <v/>
      </c>
      <c r="MF30" s="281" t="str">
        <f aca="false">IF(MC30&lt;&gt;"",IF(ABS($F30-$G30)&gt;=PrSettings!$M$7,(ABS($F30-$G30-LZ30+MA30)&lt;=1)*1,IF(AND(MC30,$F30=$G30,$F30&gt;=PrSettings!$M$6),(ABS(LZ30-$F30)&lt;=1)*1,IF(AND(MC30,$F30+$G30&gt;=PrSettings!$M$8),(ABS(LZ30-$F30)+ABS(MA30-$G30)&lt;=1)*1,""))),"")</f>
        <v/>
      </c>
      <c r="MG30" s="289"/>
    </row>
    <row r="31" customFormat="false" ht="15.75" hidden="false" customHeight="false" outlineLevel="0" collapsed="false">
      <c r="B31" s="279" t="n">
        <f aca="false">INDEX(Groups!$C$7:$C$65,MATCH(C31,Groups!$D$7:$D$65,0))</f>
        <v>22</v>
      </c>
      <c r="C31" s="280" t="str">
        <f aca="false">CalcD!$P$26</f>
        <v>Turkey</v>
      </c>
      <c r="D31" s="281" t="n">
        <f aca="false">INDEX(Groups!$C$7:$C$65,MATCH(E31,Groups!$D$7:$D$65,0))</f>
        <v>16</v>
      </c>
      <c r="E31" s="280" t="str">
        <f aca="false">CalcD!$Q$26</f>
        <v>USA</v>
      </c>
      <c r="F31" s="282" t="n">
        <f aca="false">CalcD!$R$26</f>
        <v>1</v>
      </c>
      <c r="G31" s="283" t="n">
        <f aca="false">CalcD!$S$26</f>
        <v>1</v>
      </c>
      <c r="I31" s="279" t="n">
        <f aca="false">$B31</f>
        <v>22</v>
      </c>
      <c r="J31" s="280" t="str">
        <f aca="false">$C31</f>
        <v>Turkey</v>
      </c>
      <c r="K31" s="281" t="n">
        <f aca="false">$D31</f>
        <v>16</v>
      </c>
      <c r="L31" s="280" t="str">
        <f aca="false">$E31</f>
        <v>USA</v>
      </c>
      <c r="M31" s="284"/>
      <c r="N31" s="284"/>
      <c r="O31" s="288"/>
      <c r="P31" s="281" t="str">
        <f aca="false">IF(($F31&lt;&gt;"")*($G31&lt;&gt;"")*(M31&lt;&gt;"")*(N31&lt;&gt;""),($F31&gt;$G31)*(M31&gt;N31)+($F31=$G31)*(M31=N31)+($F31&lt;$G31)*(M31&lt;N31),"")</f>
        <v/>
      </c>
      <c r="Q31" s="281" t="str">
        <f aca="false">IF((P31&lt;&gt;""),IF(OR($F31&lt;&gt;$G31,PrSettings!$M$4="●"),(($F31-$G31)=(M31-N31))*1,0),"")</f>
        <v/>
      </c>
      <c r="R31" s="281" t="str">
        <f aca="false">IF((P31&lt;&gt;""),($F31=M31)*($G31=N31),"")</f>
        <v/>
      </c>
      <c r="S31" s="281" t="str">
        <f aca="false">IF(P31&lt;&gt;"",IF(ABS($F31-$G31)&gt;=PrSettings!$M$7,(ABS($F31-$G31-M31+N31)&lt;=1)*1,IF(AND(P31,$F31=$G31,$F31&gt;=PrSettings!$M$6),(ABS(M31-$F31)&lt;=1)*1,IF(AND(P31,$F31+$G31&gt;=PrSettings!$M$8),(ABS(M31-$F31)+ABS(N31-$G31)&lt;=1)*1,""))),"")</f>
        <v/>
      </c>
      <c r="T31" s="289"/>
      <c r="V31" s="279" t="n">
        <f aca="false">$B31</f>
        <v>22</v>
      </c>
      <c r="W31" s="280" t="str">
        <f aca="false">$C31</f>
        <v>Turkey</v>
      </c>
      <c r="X31" s="281" t="n">
        <f aca="false">$D31</f>
        <v>16</v>
      </c>
      <c r="Y31" s="280" t="str">
        <f aca="false">$E31</f>
        <v>USA</v>
      </c>
      <c r="Z31" s="284"/>
      <c r="AA31" s="284"/>
      <c r="AB31" s="288"/>
      <c r="AC31" s="281" t="str">
        <f aca="false">IF(($F31&lt;&gt;"")*($G31&lt;&gt;"")*(Z31&lt;&gt;"")*(AA31&lt;&gt;""),($F31&gt;$G31)*(Z31&gt;AA31)+($F31=$G31)*(Z31=AA31)+($F31&lt;$G31)*(Z31&lt;AA31),"")</f>
        <v/>
      </c>
      <c r="AD31" s="281" t="str">
        <f aca="false">IF((AC31&lt;&gt;""),IF(OR($F31&lt;&gt;$G31,PrSettings!$M$4="●"),(($F31-$G31)=(Z31-AA31))*1,0),"")</f>
        <v/>
      </c>
      <c r="AE31" s="281" t="str">
        <f aca="false">IF((AC31&lt;&gt;""),($F31=Z31)*($G31=AA31),"")</f>
        <v/>
      </c>
      <c r="AF31" s="281" t="str">
        <f aca="false">IF(AC31&lt;&gt;"",IF(ABS($F31-$G31)&gt;=PrSettings!$M$7,(ABS($F31-$G31-Z31+AA31)&lt;=1)*1,IF(AND(AC31,$F31=$G31,$F31&gt;=PrSettings!$M$6),(ABS(Z31-$F31)&lt;=1)*1,IF(AND(AC31,$F31+$G31&gt;=PrSettings!$M$8),(ABS(Z31-$F31)+ABS(AA31-$G31)&lt;=1)*1,""))),"")</f>
        <v/>
      </c>
      <c r="AG31" s="289"/>
      <c r="AI31" s="279" t="n">
        <f aca="false">$B31</f>
        <v>22</v>
      </c>
      <c r="AJ31" s="280" t="str">
        <f aca="false">$C31</f>
        <v>Turkey</v>
      </c>
      <c r="AK31" s="281" t="n">
        <f aca="false">$D31</f>
        <v>16</v>
      </c>
      <c r="AL31" s="280" t="str">
        <f aca="false">$E31</f>
        <v>USA</v>
      </c>
      <c r="AM31" s="284"/>
      <c r="AN31" s="284"/>
      <c r="AO31" s="288"/>
      <c r="AP31" s="281" t="str">
        <f aca="false">IF(($F31&lt;&gt;"")*($G31&lt;&gt;"")*(AM31&lt;&gt;"")*(AN31&lt;&gt;""),($F31&gt;$G31)*(AM31&gt;AN31)+($F31=$G31)*(AM31=AN31)+($F31&lt;$G31)*(AM31&lt;AN31),"")</f>
        <v/>
      </c>
      <c r="AQ31" s="281" t="str">
        <f aca="false">IF((AP31&lt;&gt;""),IF(OR($F31&lt;&gt;$G31,PrSettings!$M$4="●"),(($F31-$G31)=(AM31-AN31))*1,0),"")</f>
        <v/>
      </c>
      <c r="AR31" s="281" t="str">
        <f aca="false">IF((AP31&lt;&gt;""),($F31=AM31)*($G31=AN31),"")</f>
        <v/>
      </c>
      <c r="AS31" s="281" t="str">
        <f aca="false">IF(AP31&lt;&gt;"",IF(ABS($F31-$G31)&gt;=PrSettings!$M$7,(ABS($F31-$G31-AM31+AN31)&lt;=1)*1,IF(AND(AP31,$F31=$G31,$F31&gt;=PrSettings!$M$6),(ABS(AM31-$F31)&lt;=1)*1,IF(AND(AP31,$F31+$G31&gt;=PrSettings!$M$8),(ABS(AM31-$F31)+ABS(AN31-$G31)&lt;=1)*1,""))),"")</f>
        <v/>
      </c>
      <c r="AT31" s="289"/>
      <c r="AV31" s="279" t="n">
        <f aca="false">$B31</f>
        <v>22</v>
      </c>
      <c r="AW31" s="280" t="str">
        <f aca="false">$C31</f>
        <v>Turkey</v>
      </c>
      <c r="AX31" s="281" t="n">
        <f aca="false">$D31</f>
        <v>16</v>
      </c>
      <c r="AY31" s="280" t="str">
        <f aca="false">$E31</f>
        <v>USA</v>
      </c>
      <c r="AZ31" s="284"/>
      <c r="BA31" s="284"/>
      <c r="BB31" s="288"/>
      <c r="BC31" s="281" t="str">
        <f aca="false">IF(($F31&lt;&gt;"")*($G31&lt;&gt;"")*(AZ31&lt;&gt;"")*(BA31&lt;&gt;""),($F31&gt;$G31)*(AZ31&gt;BA31)+($F31=$G31)*(AZ31=BA31)+($F31&lt;$G31)*(AZ31&lt;BA31),"")</f>
        <v/>
      </c>
      <c r="BD31" s="281" t="str">
        <f aca="false">IF((BC31&lt;&gt;""),IF(OR($F31&lt;&gt;$G31,PrSettings!$M$4="●"),(($F31-$G31)=(AZ31-BA31))*1,0),"")</f>
        <v/>
      </c>
      <c r="BE31" s="281" t="str">
        <f aca="false">IF((BC31&lt;&gt;""),($F31=AZ31)*($G31=BA31),"")</f>
        <v/>
      </c>
      <c r="BF31" s="281" t="str">
        <f aca="false">IF(BC31&lt;&gt;"",IF(ABS($F31-$G31)&gt;=PrSettings!$M$7,(ABS($F31-$G31-AZ31+BA31)&lt;=1)*1,IF(AND(BC31,$F31=$G31,$F31&gt;=PrSettings!$M$6),(ABS(AZ31-$F31)&lt;=1)*1,IF(AND(BC31,$F31+$G31&gt;=PrSettings!$M$8),(ABS(AZ31-$F31)+ABS(BA31-$G31)&lt;=1)*1,""))),"")</f>
        <v/>
      </c>
      <c r="BG31" s="289"/>
      <c r="BI31" s="279" t="n">
        <f aca="false">$B31</f>
        <v>22</v>
      </c>
      <c r="BJ31" s="280" t="str">
        <f aca="false">$C31</f>
        <v>Turkey</v>
      </c>
      <c r="BK31" s="281" t="n">
        <f aca="false">$D31</f>
        <v>16</v>
      </c>
      <c r="BL31" s="280" t="str">
        <f aca="false">$E31</f>
        <v>USA</v>
      </c>
      <c r="BM31" s="284"/>
      <c r="BN31" s="284"/>
      <c r="BO31" s="288"/>
      <c r="BP31" s="281" t="str">
        <f aca="false">IF(($F31&lt;&gt;"")*($G31&lt;&gt;"")*(BM31&lt;&gt;"")*(BN31&lt;&gt;""),($F31&gt;$G31)*(BM31&gt;BN31)+($F31=$G31)*(BM31=BN31)+($F31&lt;$G31)*(BM31&lt;BN31),"")</f>
        <v/>
      </c>
      <c r="BQ31" s="281" t="str">
        <f aca="false">IF((BP31&lt;&gt;""),IF(OR($F31&lt;&gt;$G31,PrSettings!$M$4="●"),(($F31-$G31)=(BM31-BN31))*1,0),"")</f>
        <v/>
      </c>
      <c r="BR31" s="281" t="str">
        <f aca="false">IF((BP31&lt;&gt;""),($F31=BM31)*($G31=BN31),"")</f>
        <v/>
      </c>
      <c r="BS31" s="281" t="str">
        <f aca="false">IF(BP31&lt;&gt;"",IF(ABS($F31-$G31)&gt;=PrSettings!$M$7,(ABS($F31-$G31-BM31+BN31)&lt;=1)*1,IF(AND(BP31,$F31=$G31,$F31&gt;=PrSettings!$M$6),(ABS(BM31-$F31)&lt;=1)*1,IF(AND(BP31,$F31+$G31&gt;=PrSettings!$M$8),(ABS(BM31-$F31)+ABS(BN31-$G31)&lt;=1)*1,""))),"")</f>
        <v/>
      </c>
      <c r="BT31" s="289"/>
      <c r="BV31" s="279" t="n">
        <f aca="false">$B31</f>
        <v>22</v>
      </c>
      <c r="BW31" s="280" t="str">
        <f aca="false">$C31</f>
        <v>Turkey</v>
      </c>
      <c r="BX31" s="281" t="n">
        <f aca="false">$D31</f>
        <v>16</v>
      </c>
      <c r="BY31" s="280" t="str">
        <f aca="false">$E31</f>
        <v>USA</v>
      </c>
      <c r="BZ31" s="284"/>
      <c r="CA31" s="284"/>
      <c r="CB31" s="288"/>
      <c r="CC31" s="281" t="str">
        <f aca="false">IF(($F31&lt;&gt;"")*($G31&lt;&gt;"")*(BZ31&lt;&gt;"")*(CA31&lt;&gt;""),($F31&gt;$G31)*(BZ31&gt;CA31)+($F31=$G31)*(BZ31=CA31)+($F31&lt;$G31)*(BZ31&lt;CA31),"")</f>
        <v/>
      </c>
      <c r="CD31" s="281" t="str">
        <f aca="false">IF((CC31&lt;&gt;""),IF(OR($F31&lt;&gt;$G31,PrSettings!$M$4="●"),(($F31-$G31)=(BZ31-CA31))*1,0),"")</f>
        <v/>
      </c>
      <c r="CE31" s="281" t="str">
        <f aca="false">IF((CC31&lt;&gt;""),($F31=BZ31)*($G31=CA31),"")</f>
        <v/>
      </c>
      <c r="CF31" s="281" t="str">
        <f aca="false">IF(CC31&lt;&gt;"",IF(ABS($F31-$G31)&gt;=PrSettings!$M$7,(ABS($F31-$G31-BZ31+CA31)&lt;=1)*1,IF(AND(CC31,$F31=$G31,$F31&gt;=PrSettings!$M$6),(ABS(BZ31-$F31)&lt;=1)*1,IF(AND(CC31,$F31+$G31&gt;=PrSettings!$M$8),(ABS(BZ31-$F31)+ABS(CA31-$G31)&lt;=1)*1,""))),"")</f>
        <v/>
      </c>
      <c r="CG31" s="289"/>
      <c r="CI31" s="279" t="n">
        <f aca="false">$B31</f>
        <v>22</v>
      </c>
      <c r="CJ31" s="280" t="str">
        <f aca="false">$C31</f>
        <v>Turkey</v>
      </c>
      <c r="CK31" s="281" t="n">
        <f aca="false">$D31</f>
        <v>16</v>
      </c>
      <c r="CL31" s="280" t="str">
        <f aca="false">$E31</f>
        <v>USA</v>
      </c>
      <c r="CM31" s="284"/>
      <c r="CN31" s="284"/>
      <c r="CO31" s="288"/>
      <c r="CP31" s="281" t="str">
        <f aca="false">IF(($F31&lt;&gt;"")*($G31&lt;&gt;"")*(CM31&lt;&gt;"")*(CN31&lt;&gt;""),($F31&gt;$G31)*(CM31&gt;CN31)+($F31=$G31)*(CM31=CN31)+($F31&lt;$G31)*(CM31&lt;CN31),"")</f>
        <v/>
      </c>
      <c r="CQ31" s="281" t="str">
        <f aca="false">IF((CP31&lt;&gt;""),IF(OR($F31&lt;&gt;$G31,PrSettings!$M$4="●"),(($F31-$G31)=(CM31-CN31))*1,0),"")</f>
        <v/>
      </c>
      <c r="CR31" s="281" t="str">
        <f aca="false">IF((CP31&lt;&gt;""),($F31=CM31)*($G31=CN31),"")</f>
        <v/>
      </c>
      <c r="CS31" s="281" t="str">
        <f aca="false">IF(CP31&lt;&gt;"",IF(ABS($F31-$G31)&gt;=PrSettings!$M$7,(ABS($F31-$G31-CM31+CN31)&lt;=1)*1,IF(AND(CP31,$F31=$G31,$F31&gt;=PrSettings!$M$6),(ABS(CM31-$F31)&lt;=1)*1,IF(AND(CP31,$F31+$G31&gt;=PrSettings!$M$8),(ABS(CM31-$F31)+ABS(CN31-$G31)&lt;=1)*1,""))),"")</f>
        <v/>
      </c>
      <c r="CT31" s="289"/>
      <c r="CV31" s="279" t="n">
        <f aca="false">$B31</f>
        <v>22</v>
      </c>
      <c r="CW31" s="280" t="str">
        <f aca="false">$C31</f>
        <v>Turkey</v>
      </c>
      <c r="CX31" s="281" t="n">
        <f aca="false">$D31</f>
        <v>16</v>
      </c>
      <c r="CY31" s="280" t="str">
        <f aca="false">$E31</f>
        <v>USA</v>
      </c>
      <c r="CZ31" s="284"/>
      <c r="DA31" s="284"/>
      <c r="DB31" s="288"/>
      <c r="DC31" s="281" t="str">
        <f aca="false">IF(($F31&lt;&gt;"")*($G31&lt;&gt;"")*(CZ31&lt;&gt;"")*(DA31&lt;&gt;""),($F31&gt;$G31)*(CZ31&gt;DA31)+($F31=$G31)*(CZ31=DA31)+($F31&lt;$G31)*(CZ31&lt;DA31),"")</f>
        <v/>
      </c>
      <c r="DD31" s="281" t="str">
        <f aca="false">IF((DC31&lt;&gt;""),IF(OR($F31&lt;&gt;$G31,PrSettings!$M$4="●"),(($F31-$G31)=(CZ31-DA31))*1,0),"")</f>
        <v/>
      </c>
      <c r="DE31" s="281" t="str">
        <f aca="false">IF((DC31&lt;&gt;""),($F31=CZ31)*($G31=DA31),"")</f>
        <v/>
      </c>
      <c r="DF31" s="281" t="str">
        <f aca="false">IF(DC31&lt;&gt;"",IF(ABS($F31-$G31)&gt;=PrSettings!$M$7,(ABS($F31-$G31-CZ31+DA31)&lt;=1)*1,IF(AND(DC31,$F31=$G31,$F31&gt;=PrSettings!$M$6),(ABS(CZ31-$F31)&lt;=1)*1,IF(AND(DC31,$F31+$G31&gt;=PrSettings!$M$8),(ABS(CZ31-$F31)+ABS(DA31-$G31)&lt;=1)*1,""))),"")</f>
        <v/>
      </c>
      <c r="DG31" s="289"/>
      <c r="DI31" s="279" t="n">
        <f aca="false">$B31</f>
        <v>22</v>
      </c>
      <c r="DJ31" s="280" t="str">
        <f aca="false">$C31</f>
        <v>Turkey</v>
      </c>
      <c r="DK31" s="281" t="n">
        <f aca="false">$D31</f>
        <v>16</v>
      </c>
      <c r="DL31" s="280" t="str">
        <f aca="false">$E31</f>
        <v>USA</v>
      </c>
      <c r="DM31" s="284"/>
      <c r="DN31" s="284"/>
      <c r="DO31" s="288"/>
      <c r="DP31" s="281" t="str">
        <f aca="false">IF(($F31&lt;&gt;"")*($G31&lt;&gt;"")*(DM31&lt;&gt;"")*(DN31&lt;&gt;""),($F31&gt;$G31)*(DM31&gt;DN31)+($F31=$G31)*(DM31=DN31)+($F31&lt;$G31)*(DM31&lt;DN31),"")</f>
        <v/>
      </c>
      <c r="DQ31" s="281" t="str">
        <f aca="false">IF((DP31&lt;&gt;""),IF(OR($F31&lt;&gt;$G31,PrSettings!$M$4="●"),(($F31-$G31)=(DM31-DN31))*1,0),"")</f>
        <v/>
      </c>
      <c r="DR31" s="281" t="str">
        <f aca="false">IF((DP31&lt;&gt;""),($F31=DM31)*($G31=DN31),"")</f>
        <v/>
      </c>
      <c r="DS31" s="281" t="str">
        <f aca="false">IF(DP31&lt;&gt;"",IF(ABS($F31-$G31)&gt;=PrSettings!$M$7,(ABS($F31-$G31-DM31+DN31)&lt;=1)*1,IF(AND(DP31,$F31=$G31,$F31&gt;=PrSettings!$M$6),(ABS(DM31-$F31)&lt;=1)*1,IF(AND(DP31,$F31+$G31&gt;=PrSettings!$M$8),(ABS(DM31-$F31)+ABS(DN31-$G31)&lt;=1)*1,""))),"")</f>
        <v/>
      </c>
      <c r="DT31" s="289"/>
      <c r="DV31" s="279" t="n">
        <f aca="false">$B31</f>
        <v>22</v>
      </c>
      <c r="DW31" s="280" t="str">
        <f aca="false">$C31</f>
        <v>Turkey</v>
      </c>
      <c r="DX31" s="281" t="n">
        <f aca="false">$D31</f>
        <v>16</v>
      </c>
      <c r="DY31" s="280" t="str">
        <f aca="false">$E31</f>
        <v>USA</v>
      </c>
      <c r="DZ31" s="284"/>
      <c r="EA31" s="284"/>
      <c r="EB31" s="288"/>
      <c r="EC31" s="281" t="str">
        <f aca="false">IF(($F31&lt;&gt;"")*($G31&lt;&gt;"")*(DZ31&lt;&gt;"")*(EA31&lt;&gt;""),($F31&gt;$G31)*(DZ31&gt;EA31)+($F31=$G31)*(DZ31=EA31)+($F31&lt;$G31)*(DZ31&lt;EA31),"")</f>
        <v/>
      </c>
      <c r="ED31" s="281" t="str">
        <f aca="false">IF((EC31&lt;&gt;""),IF(OR($F31&lt;&gt;$G31,PrSettings!$M$4="●"),(($F31-$G31)=(DZ31-EA31))*1,0),"")</f>
        <v/>
      </c>
      <c r="EE31" s="281" t="str">
        <f aca="false">IF((EC31&lt;&gt;""),($F31=DZ31)*($G31=EA31),"")</f>
        <v/>
      </c>
      <c r="EF31" s="281" t="str">
        <f aca="false">IF(EC31&lt;&gt;"",IF(ABS($F31-$G31)&gt;=PrSettings!$M$7,(ABS($F31-$G31-DZ31+EA31)&lt;=1)*1,IF(AND(EC31,$F31=$G31,$F31&gt;=PrSettings!$M$6),(ABS(DZ31-$F31)&lt;=1)*1,IF(AND(EC31,$F31+$G31&gt;=PrSettings!$M$8),(ABS(DZ31-$F31)+ABS(EA31-$G31)&lt;=1)*1,""))),"")</f>
        <v/>
      </c>
      <c r="EG31" s="289"/>
      <c r="EI31" s="279" t="n">
        <f aca="false">$B31</f>
        <v>22</v>
      </c>
      <c r="EJ31" s="280" t="str">
        <f aca="false">$C31</f>
        <v>Turkey</v>
      </c>
      <c r="EK31" s="281" t="n">
        <f aca="false">$D31</f>
        <v>16</v>
      </c>
      <c r="EL31" s="280" t="str">
        <f aca="false">$E31</f>
        <v>USA</v>
      </c>
      <c r="EM31" s="284"/>
      <c r="EN31" s="284"/>
      <c r="EO31" s="288"/>
      <c r="EP31" s="281" t="str">
        <f aca="false">IF(($F31&lt;&gt;"")*($G31&lt;&gt;"")*(EM31&lt;&gt;"")*(EN31&lt;&gt;""),($F31&gt;$G31)*(EM31&gt;EN31)+($F31=$G31)*(EM31=EN31)+($F31&lt;$G31)*(EM31&lt;EN31),"")</f>
        <v/>
      </c>
      <c r="EQ31" s="281" t="str">
        <f aca="false">IF((EP31&lt;&gt;""),IF(OR($F31&lt;&gt;$G31,PrSettings!$M$4="●"),(($F31-$G31)=(EM31-EN31))*1,0),"")</f>
        <v/>
      </c>
      <c r="ER31" s="281" t="str">
        <f aca="false">IF((EP31&lt;&gt;""),($F31=EM31)*($G31=EN31),"")</f>
        <v/>
      </c>
      <c r="ES31" s="281" t="str">
        <f aca="false">IF(EP31&lt;&gt;"",IF(ABS($F31-$G31)&gt;=PrSettings!$M$7,(ABS($F31-$G31-EM31+EN31)&lt;=1)*1,IF(AND(EP31,$F31=$G31,$F31&gt;=PrSettings!$M$6),(ABS(EM31-$F31)&lt;=1)*1,IF(AND(EP31,$F31+$G31&gt;=PrSettings!$M$8),(ABS(EM31-$F31)+ABS(EN31-$G31)&lt;=1)*1,""))),"")</f>
        <v/>
      </c>
      <c r="ET31" s="289"/>
      <c r="EV31" s="279" t="n">
        <f aca="false">$B31</f>
        <v>22</v>
      </c>
      <c r="EW31" s="280" t="str">
        <f aca="false">$C31</f>
        <v>Turkey</v>
      </c>
      <c r="EX31" s="281" t="n">
        <f aca="false">$D31</f>
        <v>16</v>
      </c>
      <c r="EY31" s="280" t="str">
        <f aca="false">$E31</f>
        <v>USA</v>
      </c>
      <c r="EZ31" s="284"/>
      <c r="FA31" s="284"/>
      <c r="FB31" s="288"/>
      <c r="FC31" s="281" t="str">
        <f aca="false">IF(($F31&lt;&gt;"")*($G31&lt;&gt;"")*(EZ31&lt;&gt;"")*(FA31&lt;&gt;""),($F31&gt;$G31)*(EZ31&gt;FA31)+($F31=$G31)*(EZ31=FA31)+($F31&lt;$G31)*(EZ31&lt;FA31),"")</f>
        <v/>
      </c>
      <c r="FD31" s="281" t="str">
        <f aca="false">IF((FC31&lt;&gt;""),IF(OR($F31&lt;&gt;$G31,PrSettings!$M$4="●"),(($F31-$G31)=(EZ31-FA31))*1,0),"")</f>
        <v/>
      </c>
      <c r="FE31" s="281" t="str">
        <f aca="false">IF((FC31&lt;&gt;""),($F31=EZ31)*($G31=FA31),"")</f>
        <v/>
      </c>
      <c r="FF31" s="281" t="str">
        <f aca="false">IF(FC31&lt;&gt;"",IF(ABS($F31-$G31)&gt;=PrSettings!$M$7,(ABS($F31-$G31-EZ31+FA31)&lt;=1)*1,IF(AND(FC31,$F31=$G31,$F31&gt;=PrSettings!$M$6),(ABS(EZ31-$F31)&lt;=1)*1,IF(AND(FC31,$F31+$G31&gt;=PrSettings!$M$8),(ABS(EZ31-$F31)+ABS(FA31-$G31)&lt;=1)*1,""))),"")</f>
        <v/>
      </c>
      <c r="FG31" s="289"/>
      <c r="FI31" s="279" t="n">
        <f aca="false">$B31</f>
        <v>22</v>
      </c>
      <c r="FJ31" s="280" t="str">
        <f aca="false">$C31</f>
        <v>Turkey</v>
      </c>
      <c r="FK31" s="281" t="n">
        <f aca="false">$D31</f>
        <v>16</v>
      </c>
      <c r="FL31" s="280" t="str">
        <f aca="false">$E31</f>
        <v>USA</v>
      </c>
      <c r="FM31" s="284"/>
      <c r="FN31" s="284"/>
      <c r="FO31" s="288"/>
      <c r="FP31" s="281" t="str">
        <f aca="false">IF(($F31&lt;&gt;"")*($G31&lt;&gt;"")*(FM31&lt;&gt;"")*(FN31&lt;&gt;""),($F31&gt;$G31)*(FM31&gt;FN31)+($F31=$G31)*(FM31=FN31)+($F31&lt;$G31)*(FM31&lt;FN31),"")</f>
        <v/>
      </c>
      <c r="FQ31" s="281" t="str">
        <f aca="false">IF((FP31&lt;&gt;""),IF(OR($F31&lt;&gt;$G31,PrSettings!$M$4="●"),(($F31-$G31)=(FM31-FN31))*1,0),"")</f>
        <v/>
      </c>
      <c r="FR31" s="281" t="str">
        <f aca="false">IF((FP31&lt;&gt;""),($F31=FM31)*($G31=FN31),"")</f>
        <v/>
      </c>
      <c r="FS31" s="281" t="str">
        <f aca="false">IF(FP31&lt;&gt;"",IF(ABS($F31-$G31)&gt;=PrSettings!$M$7,(ABS($F31-$G31-FM31+FN31)&lt;=1)*1,IF(AND(FP31,$F31=$G31,$F31&gt;=PrSettings!$M$6),(ABS(FM31-$F31)&lt;=1)*1,IF(AND(FP31,$F31+$G31&gt;=PrSettings!$M$8),(ABS(FM31-$F31)+ABS(FN31-$G31)&lt;=1)*1,""))),"")</f>
        <v/>
      </c>
      <c r="FT31" s="289"/>
      <c r="FV31" s="279" t="n">
        <f aca="false">$B31</f>
        <v>22</v>
      </c>
      <c r="FW31" s="280" t="str">
        <f aca="false">$C31</f>
        <v>Turkey</v>
      </c>
      <c r="FX31" s="281" t="n">
        <f aca="false">$D31</f>
        <v>16</v>
      </c>
      <c r="FY31" s="280" t="str">
        <f aca="false">$E31</f>
        <v>USA</v>
      </c>
      <c r="FZ31" s="284"/>
      <c r="GA31" s="284"/>
      <c r="GB31" s="288"/>
      <c r="GC31" s="281" t="str">
        <f aca="false">IF(($F31&lt;&gt;"")*($G31&lt;&gt;"")*(FZ31&lt;&gt;"")*(GA31&lt;&gt;""),($F31&gt;$G31)*(FZ31&gt;GA31)+($F31=$G31)*(FZ31=GA31)+($F31&lt;$G31)*(FZ31&lt;GA31),"")</f>
        <v/>
      </c>
      <c r="GD31" s="281" t="str">
        <f aca="false">IF((GC31&lt;&gt;""),IF(OR($F31&lt;&gt;$G31,PrSettings!$M$4="●"),(($F31-$G31)=(FZ31-GA31))*1,0),"")</f>
        <v/>
      </c>
      <c r="GE31" s="281" t="str">
        <f aca="false">IF((GC31&lt;&gt;""),($F31=FZ31)*($G31=GA31),"")</f>
        <v/>
      </c>
      <c r="GF31" s="281" t="str">
        <f aca="false">IF(GC31&lt;&gt;"",IF(ABS($F31-$G31)&gt;=PrSettings!$M$7,(ABS($F31-$G31-FZ31+GA31)&lt;=1)*1,IF(AND(GC31,$F31=$G31,$F31&gt;=PrSettings!$M$6),(ABS(FZ31-$F31)&lt;=1)*1,IF(AND(GC31,$F31+$G31&gt;=PrSettings!$M$8),(ABS(FZ31-$F31)+ABS(GA31-$G31)&lt;=1)*1,""))),"")</f>
        <v/>
      </c>
      <c r="GG31" s="289"/>
      <c r="GI31" s="279" t="n">
        <f aca="false">$B31</f>
        <v>22</v>
      </c>
      <c r="GJ31" s="280" t="str">
        <f aca="false">$C31</f>
        <v>Turkey</v>
      </c>
      <c r="GK31" s="281" t="n">
        <f aca="false">$D31</f>
        <v>16</v>
      </c>
      <c r="GL31" s="280" t="str">
        <f aca="false">$E31</f>
        <v>USA</v>
      </c>
      <c r="GM31" s="284"/>
      <c r="GN31" s="284"/>
      <c r="GO31" s="288"/>
      <c r="GP31" s="281" t="str">
        <f aca="false">IF(($F31&lt;&gt;"")*($G31&lt;&gt;"")*(GM31&lt;&gt;"")*(GN31&lt;&gt;""),($F31&gt;$G31)*(GM31&gt;GN31)+($F31=$G31)*(GM31=GN31)+($F31&lt;$G31)*(GM31&lt;GN31),"")</f>
        <v/>
      </c>
      <c r="GQ31" s="281" t="str">
        <f aca="false">IF((GP31&lt;&gt;""),IF(OR($F31&lt;&gt;$G31,PrSettings!$M$4="●"),(($F31-$G31)=(GM31-GN31))*1,0),"")</f>
        <v/>
      </c>
      <c r="GR31" s="281" t="str">
        <f aca="false">IF((GP31&lt;&gt;""),($F31=GM31)*($G31=GN31),"")</f>
        <v/>
      </c>
      <c r="GS31" s="281" t="str">
        <f aca="false">IF(GP31&lt;&gt;"",IF(ABS($F31-$G31)&gt;=PrSettings!$M$7,(ABS($F31-$G31-GM31+GN31)&lt;=1)*1,IF(AND(GP31,$F31=$G31,$F31&gt;=PrSettings!$M$6),(ABS(GM31-$F31)&lt;=1)*1,IF(AND(GP31,$F31+$G31&gt;=PrSettings!$M$8),(ABS(GM31-$F31)+ABS(GN31-$G31)&lt;=1)*1,""))),"")</f>
        <v/>
      </c>
      <c r="GT31" s="289"/>
      <c r="GV31" s="279" t="n">
        <f aca="false">$B31</f>
        <v>22</v>
      </c>
      <c r="GW31" s="280" t="str">
        <f aca="false">$C31</f>
        <v>Turkey</v>
      </c>
      <c r="GX31" s="281" t="n">
        <f aca="false">$D31</f>
        <v>16</v>
      </c>
      <c r="GY31" s="280" t="str">
        <f aca="false">$E31</f>
        <v>USA</v>
      </c>
      <c r="GZ31" s="284"/>
      <c r="HA31" s="284"/>
      <c r="HB31" s="288"/>
      <c r="HC31" s="281" t="str">
        <f aca="false">IF(($F31&lt;&gt;"")*($G31&lt;&gt;"")*(GZ31&lt;&gt;"")*(HA31&lt;&gt;""),($F31&gt;$G31)*(GZ31&gt;HA31)+($F31=$G31)*(GZ31=HA31)+($F31&lt;$G31)*(GZ31&lt;HA31),"")</f>
        <v/>
      </c>
      <c r="HD31" s="281" t="str">
        <f aca="false">IF((HC31&lt;&gt;""),IF(OR($F31&lt;&gt;$G31,PrSettings!$M$4="●"),(($F31-$G31)=(GZ31-HA31))*1,0),"")</f>
        <v/>
      </c>
      <c r="HE31" s="281" t="str">
        <f aca="false">IF((HC31&lt;&gt;""),($F31=GZ31)*($G31=HA31),"")</f>
        <v/>
      </c>
      <c r="HF31" s="281" t="str">
        <f aca="false">IF(HC31&lt;&gt;"",IF(ABS($F31-$G31)&gt;=PrSettings!$M$7,(ABS($F31-$G31-GZ31+HA31)&lt;=1)*1,IF(AND(HC31,$F31=$G31,$F31&gt;=PrSettings!$M$6),(ABS(GZ31-$F31)&lt;=1)*1,IF(AND(HC31,$F31+$G31&gt;=PrSettings!$M$8),(ABS(GZ31-$F31)+ABS(HA31-$G31)&lt;=1)*1,""))),"")</f>
        <v/>
      </c>
      <c r="HG31" s="289"/>
      <c r="HI31" s="279" t="n">
        <f aca="false">$B31</f>
        <v>22</v>
      </c>
      <c r="HJ31" s="280" t="str">
        <f aca="false">$C31</f>
        <v>Turkey</v>
      </c>
      <c r="HK31" s="281" t="n">
        <f aca="false">$D31</f>
        <v>16</v>
      </c>
      <c r="HL31" s="280" t="str">
        <f aca="false">$E31</f>
        <v>USA</v>
      </c>
      <c r="HM31" s="284"/>
      <c r="HN31" s="284"/>
      <c r="HO31" s="288"/>
      <c r="HP31" s="281" t="str">
        <f aca="false">IF(($F31&lt;&gt;"")*($G31&lt;&gt;"")*(HM31&lt;&gt;"")*(HN31&lt;&gt;""),($F31&gt;$G31)*(HM31&gt;HN31)+($F31=$G31)*(HM31=HN31)+($F31&lt;$G31)*(HM31&lt;HN31),"")</f>
        <v/>
      </c>
      <c r="HQ31" s="281" t="str">
        <f aca="false">IF((HP31&lt;&gt;""),IF(OR($F31&lt;&gt;$G31,PrSettings!$M$4="●"),(($F31-$G31)=(HM31-HN31))*1,0),"")</f>
        <v/>
      </c>
      <c r="HR31" s="281" t="str">
        <f aca="false">IF((HP31&lt;&gt;""),($F31=HM31)*($G31=HN31),"")</f>
        <v/>
      </c>
      <c r="HS31" s="281" t="str">
        <f aca="false">IF(HP31&lt;&gt;"",IF(ABS($F31-$G31)&gt;=PrSettings!$M$7,(ABS($F31-$G31-HM31+HN31)&lt;=1)*1,IF(AND(HP31,$F31=$G31,$F31&gt;=PrSettings!$M$6),(ABS(HM31-$F31)&lt;=1)*1,IF(AND(HP31,$F31+$G31&gt;=PrSettings!$M$8),(ABS(HM31-$F31)+ABS(HN31-$G31)&lt;=1)*1,""))),"")</f>
        <v/>
      </c>
      <c r="HT31" s="289"/>
      <c r="HV31" s="279" t="n">
        <f aca="false">$B31</f>
        <v>22</v>
      </c>
      <c r="HW31" s="280" t="str">
        <f aca="false">$C31</f>
        <v>Turkey</v>
      </c>
      <c r="HX31" s="281" t="n">
        <f aca="false">$D31</f>
        <v>16</v>
      </c>
      <c r="HY31" s="280" t="str">
        <f aca="false">$E31</f>
        <v>USA</v>
      </c>
      <c r="HZ31" s="284"/>
      <c r="IA31" s="284"/>
      <c r="IB31" s="288"/>
      <c r="IC31" s="281" t="str">
        <f aca="false">IF(($F31&lt;&gt;"")*($G31&lt;&gt;"")*(HZ31&lt;&gt;"")*(IA31&lt;&gt;""),($F31&gt;$G31)*(HZ31&gt;IA31)+($F31=$G31)*(HZ31=IA31)+($F31&lt;$G31)*(HZ31&lt;IA31),"")</f>
        <v/>
      </c>
      <c r="ID31" s="281" t="str">
        <f aca="false">IF((IC31&lt;&gt;""),IF(OR($F31&lt;&gt;$G31,PrSettings!$M$4="●"),(($F31-$G31)=(HZ31-IA31))*1,0),"")</f>
        <v/>
      </c>
      <c r="IE31" s="281" t="str">
        <f aca="false">IF((IC31&lt;&gt;""),($F31=HZ31)*($G31=IA31),"")</f>
        <v/>
      </c>
      <c r="IF31" s="281" t="str">
        <f aca="false">IF(IC31&lt;&gt;"",IF(ABS($F31-$G31)&gt;=PrSettings!$M$7,(ABS($F31-$G31-HZ31+IA31)&lt;=1)*1,IF(AND(IC31,$F31=$G31,$F31&gt;=PrSettings!$M$6),(ABS(HZ31-$F31)&lt;=1)*1,IF(AND(IC31,$F31+$G31&gt;=PrSettings!$M$8),(ABS(HZ31-$F31)+ABS(IA31-$G31)&lt;=1)*1,""))),"")</f>
        <v/>
      </c>
      <c r="IG31" s="289"/>
      <c r="II31" s="279" t="n">
        <f aca="false">$B31</f>
        <v>22</v>
      </c>
      <c r="IJ31" s="280" t="str">
        <f aca="false">$C31</f>
        <v>Turkey</v>
      </c>
      <c r="IK31" s="281" t="n">
        <f aca="false">$D31</f>
        <v>16</v>
      </c>
      <c r="IL31" s="280" t="str">
        <f aca="false">$E31</f>
        <v>USA</v>
      </c>
      <c r="IM31" s="284"/>
      <c r="IN31" s="284"/>
      <c r="IO31" s="288"/>
      <c r="IP31" s="281" t="str">
        <f aca="false">IF(($F31&lt;&gt;"")*($G31&lt;&gt;"")*(IM31&lt;&gt;"")*(IN31&lt;&gt;""),($F31&gt;$G31)*(IM31&gt;IN31)+($F31=$G31)*(IM31=IN31)+($F31&lt;$G31)*(IM31&lt;IN31),"")</f>
        <v/>
      </c>
      <c r="IQ31" s="281" t="str">
        <f aca="false">IF((IP31&lt;&gt;""),IF(OR($F31&lt;&gt;$G31,PrSettings!$M$4="●"),(($F31-$G31)=(IM31-IN31))*1,0),"")</f>
        <v/>
      </c>
      <c r="IR31" s="281" t="str">
        <f aca="false">IF((IP31&lt;&gt;""),($F31=IM31)*($G31=IN31),"")</f>
        <v/>
      </c>
      <c r="IS31" s="281" t="str">
        <f aca="false">IF(IP31&lt;&gt;"",IF(ABS($F31-$G31)&gt;=PrSettings!$M$7,(ABS($F31-$G31-IM31+IN31)&lt;=1)*1,IF(AND(IP31,$F31=$G31,$F31&gt;=PrSettings!$M$6),(ABS(IM31-$F31)&lt;=1)*1,IF(AND(IP31,$F31+$G31&gt;=PrSettings!$M$8),(ABS(IM31-$F31)+ABS(IN31-$G31)&lt;=1)*1,""))),"")</f>
        <v/>
      </c>
      <c r="IT31" s="289"/>
      <c r="IV31" s="279" t="n">
        <f aca="false">$B31</f>
        <v>22</v>
      </c>
      <c r="IW31" s="280" t="str">
        <f aca="false">$C31</f>
        <v>Turkey</v>
      </c>
      <c r="IX31" s="281" t="n">
        <f aca="false">$D31</f>
        <v>16</v>
      </c>
      <c r="IY31" s="280" t="str">
        <f aca="false">$E31</f>
        <v>USA</v>
      </c>
      <c r="IZ31" s="284"/>
      <c r="JA31" s="284"/>
      <c r="JB31" s="288"/>
      <c r="JC31" s="281" t="str">
        <f aca="false">IF(($F31&lt;&gt;"")*($G31&lt;&gt;"")*(IZ31&lt;&gt;"")*(JA31&lt;&gt;""),($F31&gt;$G31)*(IZ31&gt;JA31)+($F31=$G31)*(IZ31=JA31)+($F31&lt;$G31)*(IZ31&lt;JA31),"")</f>
        <v/>
      </c>
      <c r="JD31" s="281" t="str">
        <f aca="false">IF((JC31&lt;&gt;""),IF(OR($F31&lt;&gt;$G31,PrSettings!$M$4="●"),(($F31-$G31)=(IZ31-JA31))*1,0),"")</f>
        <v/>
      </c>
      <c r="JE31" s="281" t="str">
        <f aca="false">IF((JC31&lt;&gt;""),($F31=IZ31)*($G31=JA31),"")</f>
        <v/>
      </c>
      <c r="JF31" s="281" t="str">
        <f aca="false">IF(JC31&lt;&gt;"",IF(ABS($F31-$G31)&gt;=PrSettings!$M$7,(ABS($F31-$G31-IZ31+JA31)&lt;=1)*1,IF(AND(JC31,$F31=$G31,$F31&gt;=PrSettings!$M$6),(ABS(IZ31-$F31)&lt;=1)*1,IF(AND(JC31,$F31+$G31&gt;=PrSettings!$M$8),(ABS(IZ31-$F31)+ABS(JA31-$G31)&lt;=1)*1,""))),"")</f>
        <v/>
      </c>
      <c r="JG31" s="289"/>
      <c r="JI31" s="279" t="n">
        <f aca="false">$B31</f>
        <v>22</v>
      </c>
      <c r="JJ31" s="280" t="str">
        <f aca="false">$C31</f>
        <v>Turkey</v>
      </c>
      <c r="JK31" s="281" t="n">
        <f aca="false">$D31</f>
        <v>16</v>
      </c>
      <c r="JL31" s="280" t="str">
        <f aca="false">$E31</f>
        <v>USA</v>
      </c>
      <c r="JM31" s="284"/>
      <c r="JN31" s="284"/>
      <c r="JO31" s="288"/>
      <c r="JP31" s="281" t="str">
        <f aca="false">IF(($F31&lt;&gt;"")*($G31&lt;&gt;"")*(JM31&lt;&gt;"")*(JN31&lt;&gt;""),($F31&gt;$G31)*(JM31&gt;JN31)+($F31=$G31)*(JM31=JN31)+($F31&lt;$G31)*(JM31&lt;JN31),"")</f>
        <v/>
      </c>
      <c r="JQ31" s="281" t="str">
        <f aca="false">IF((JP31&lt;&gt;""),IF(OR($F31&lt;&gt;$G31,PrSettings!$M$4="●"),(($F31-$G31)=(JM31-JN31))*1,0),"")</f>
        <v/>
      </c>
      <c r="JR31" s="281" t="str">
        <f aca="false">IF((JP31&lt;&gt;""),($F31=JM31)*($G31=JN31),"")</f>
        <v/>
      </c>
      <c r="JS31" s="281" t="str">
        <f aca="false">IF(JP31&lt;&gt;"",IF(ABS($F31-$G31)&gt;=PrSettings!$M$7,(ABS($F31-$G31-JM31+JN31)&lt;=1)*1,IF(AND(JP31,$F31=$G31,$F31&gt;=PrSettings!$M$6),(ABS(JM31-$F31)&lt;=1)*1,IF(AND(JP31,$F31+$G31&gt;=PrSettings!$M$8),(ABS(JM31-$F31)+ABS(JN31-$G31)&lt;=1)*1,""))),"")</f>
        <v/>
      </c>
      <c r="JT31" s="289"/>
      <c r="JV31" s="279" t="n">
        <f aca="false">$B31</f>
        <v>22</v>
      </c>
      <c r="JW31" s="280" t="str">
        <f aca="false">$C31</f>
        <v>Turkey</v>
      </c>
      <c r="JX31" s="281" t="n">
        <f aca="false">$D31</f>
        <v>16</v>
      </c>
      <c r="JY31" s="280" t="str">
        <f aca="false">$E31</f>
        <v>USA</v>
      </c>
      <c r="JZ31" s="284"/>
      <c r="KA31" s="284"/>
      <c r="KB31" s="288"/>
      <c r="KC31" s="281" t="str">
        <f aca="false">IF(($F31&lt;&gt;"")*($G31&lt;&gt;"")*(JZ31&lt;&gt;"")*(KA31&lt;&gt;""),($F31&gt;$G31)*(JZ31&gt;KA31)+($F31=$G31)*(JZ31=KA31)+($F31&lt;$G31)*(JZ31&lt;KA31),"")</f>
        <v/>
      </c>
      <c r="KD31" s="281" t="str">
        <f aca="false">IF((KC31&lt;&gt;""),IF(OR($F31&lt;&gt;$G31,PrSettings!$M$4="●"),(($F31-$G31)=(JZ31-KA31))*1,0),"")</f>
        <v/>
      </c>
      <c r="KE31" s="281" t="str">
        <f aca="false">IF((KC31&lt;&gt;""),($F31=JZ31)*($G31=KA31),"")</f>
        <v/>
      </c>
      <c r="KF31" s="281" t="str">
        <f aca="false">IF(KC31&lt;&gt;"",IF(ABS($F31-$G31)&gt;=PrSettings!$M$7,(ABS($F31-$G31-JZ31+KA31)&lt;=1)*1,IF(AND(KC31,$F31=$G31,$F31&gt;=PrSettings!$M$6),(ABS(JZ31-$F31)&lt;=1)*1,IF(AND(KC31,$F31+$G31&gt;=PrSettings!$M$8),(ABS(JZ31-$F31)+ABS(KA31-$G31)&lt;=1)*1,""))),"")</f>
        <v/>
      </c>
      <c r="KG31" s="289"/>
      <c r="KI31" s="279" t="n">
        <f aca="false">$B31</f>
        <v>22</v>
      </c>
      <c r="KJ31" s="280" t="str">
        <f aca="false">$C31</f>
        <v>Turkey</v>
      </c>
      <c r="KK31" s="281" t="n">
        <f aca="false">$D31</f>
        <v>16</v>
      </c>
      <c r="KL31" s="280" t="str">
        <f aca="false">$E31</f>
        <v>USA</v>
      </c>
      <c r="KM31" s="284"/>
      <c r="KN31" s="284"/>
      <c r="KO31" s="288"/>
      <c r="KP31" s="281" t="str">
        <f aca="false">IF(($F31&lt;&gt;"")*($G31&lt;&gt;"")*(KM31&lt;&gt;"")*(KN31&lt;&gt;""),($F31&gt;$G31)*(KM31&gt;KN31)+($F31=$G31)*(KM31=KN31)+($F31&lt;$G31)*(KM31&lt;KN31),"")</f>
        <v/>
      </c>
      <c r="KQ31" s="281" t="str">
        <f aca="false">IF((KP31&lt;&gt;""),IF(OR($F31&lt;&gt;$G31,PrSettings!$M$4="●"),(($F31-$G31)=(KM31-KN31))*1,0),"")</f>
        <v/>
      </c>
      <c r="KR31" s="281" t="str">
        <f aca="false">IF((KP31&lt;&gt;""),($F31=KM31)*($G31=KN31),"")</f>
        <v/>
      </c>
      <c r="KS31" s="281" t="str">
        <f aca="false">IF(KP31&lt;&gt;"",IF(ABS($F31-$G31)&gt;=PrSettings!$M$7,(ABS($F31-$G31-KM31+KN31)&lt;=1)*1,IF(AND(KP31,$F31=$G31,$F31&gt;=PrSettings!$M$6),(ABS(KM31-$F31)&lt;=1)*1,IF(AND(KP31,$F31+$G31&gt;=PrSettings!$M$8),(ABS(KM31-$F31)+ABS(KN31-$G31)&lt;=1)*1,""))),"")</f>
        <v/>
      </c>
      <c r="KT31" s="289"/>
      <c r="KV31" s="279" t="n">
        <f aca="false">$B31</f>
        <v>22</v>
      </c>
      <c r="KW31" s="280" t="str">
        <f aca="false">$C31</f>
        <v>Turkey</v>
      </c>
      <c r="KX31" s="281" t="n">
        <f aca="false">$D31</f>
        <v>16</v>
      </c>
      <c r="KY31" s="280" t="str">
        <f aca="false">$E31</f>
        <v>USA</v>
      </c>
      <c r="KZ31" s="284"/>
      <c r="LA31" s="284"/>
      <c r="LB31" s="288"/>
      <c r="LC31" s="281" t="str">
        <f aca="false">IF(($F31&lt;&gt;"")*($G31&lt;&gt;"")*(KZ31&lt;&gt;"")*(LA31&lt;&gt;""),($F31&gt;$G31)*(KZ31&gt;LA31)+($F31=$G31)*(KZ31=LA31)+($F31&lt;$G31)*(KZ31&lt;LA31),"")</f>
        <v/>
      </c>
      <c r="LD31" s="281" t="str">
        <f aca="false">IF((LC31&lt;&gt;""),IF(OR($F31&lt;&gt;$G31,PrSettings!$M$4="●"),(($F31-$G31)=(KZ31-LA31))*1,0),"")</f>
        <v/>
      </c>
      <c r="LE31" s="281" t="str">
        <f aca="false">IF((LC31&lt;&gt;""),($F31=KZ31)*($G31=LA31),"")</f>
        <v/>
      </c>
      <c r="LF31" s="281" t="str">
        <f aca="false">IF(LC31&lt;&gt;"",IF(ABS($F31-$G31)&gt;=PrSettings!$M$7,(ABS($F31-$G31-KZ31+LA31)&lt;=1)*1,IF(AND(LC31,$F31=$G31,$F31&gt;=PrSettings!$M$6),(ABS(KZ31-$F31)&lt;=1)*1,IF(AND(LC31,$F31+$G31&gt;=PrSettings!$M$8),(ABS(KZ31-$F31)+ABS(LA31-$G31)&lt;=1)*1,""))),"")</f>
        <v/>
      </c>
      <c r="LG31" s="289"/>
      <c r="LI31" s="279" t="n">
        <f aca="false">$B31</f>
        <v>22</v>
      </c>
      <c r="LJ31" s="280" t="str">
        <f aca="false">$C31</f>
        <v>Turkey</v>
      </c>
      <c r="LK31" s="281" t="n">
        <f aca="false">$D31</f>
        <v>16</v>
      </c>
      <c r="LL31" s="280" t="str">
        <f aca="false">$E31</f>
        <v>USA</v>
      </c>
      <c r="LM31" s="284"/>
      <c r="LN31" s="284"/>
      <c r="LO31" s="288"/>
      <c r="LP31" s="281" t="str">
        <f aca="false">IF(($F31&lt;&gt;"")*($G31&lt;&gt;"")*(LM31&lt;&gt;"")*(LN31&lt;&gt;""),($F31&gt;$G31)*(LM31&gt;LN31)+($F31=$G31)*(LM31=LN31)+($F31&lt;$G31)*(LM31&lt;LN31),"")</f>
        <v/>
      </c>
      <c r="LQ31" s="281" t="str">
        <f aca="false">IF((LP31&lt;&gt;""),IF(OR($F31&lt;&gt;$G31,PrSettings!$M$4="●"),(($F31-$G31)=(LM31-LN31))*1,0),"")</f>
        <v/>
      </c>
      <c r="LR31" s="281" t="str">
        <f aca="false">IF((LP31&lt;&gt;""),($F31=LM31)*($G31=LN31),"")</f>
        <v/>
      </c>
      <c r="LS31" s="281" t="str">
        <f aca="false">IF(LP31&lt;&gt;"",IF(ABS($F31-$G31)&gt;=PrSettings!$M$7,(ABS($F31-$G31-LM31+LN31)&lt;=1)*1,IF(AND(LP31,$F31=$G31,$F31&gt;=PrSettings!$M$6),(ABS(LM31-$F31)&lt;=1)*1,IF(AND(LP31,$F31+$G31&gt;=PrSettings!$M$8),(ABS(LM31-$F31)+ABS(LN31-$G31)&lt;=1)*1,""))),"")</f>
        <v/>
      </c>
      <c r="LT31" s="289"/>
      <c r="LV31" s="279" t="n">
        <f aca="false">$B31</f>
        <v>22</v>
      </c>
      <c r="LW31" s="280" t="str">
        <f aca="false">$C31</f>
        <v>Turkey</v>
      </c>
      <c r="LX31" s="281" t="n">
        <f aca="false">$D31</f>
        <v>16</v>
      </c>
      <c r="LY31" s="280" t="str">
        <f aca="false">$E31</f>
        <v>USA</v>
      </c>
      <c r="LZ31" s="284"/>
      <c r="MA31" s="284"/>
      <c r="MB31" s="288"/>
      <c r="MC31" s="281" t="str">
        <f aca="false">IF(($F31&lt;&gt;"")*($G31&lt;&gt;"")*(LZ31&lt;&gt;"")*(MA31&lt;&gt;""),($F31&gt;$G31)*(LZ31&gt;MA31)+($F31=$G31)*(LZ31=MA31)+($F31&lt;$G31)*(LZ31&lt;MA31),"")</f>
        <v/>
      </c>
      <c r="MD31" s="281" t="str">
        <f aca="false">IF((MC31&lt;&gt;""),IF(OR($F31&lt;&gt;$G31,PrSettings!$M$4="●"),(($F31-$G31)=(LZ31-MA31))*1,0),"")</f>
        <v/>
      </c>
      <c r="ME31" s="281" t="str">
        <f aca="false">IF((MC31&lt;&gt;""),($F31=LZ31)*($G31=MA31),"")</f>
        <v/>
      </c>
      <c r="MF31" s="281" t="str">
        <f aca="false">IF(MC31&lt;&gt;"",IF(ABS($F31-$G31)&gt;=PrSettings!$M$7,(ABS($F31-$G31-LZ31+MA31)&lt;=1)*1,IF(AND(MC31,$F31=$G31,$F31&gt;=PrSettings!$M$6),(ABS(LZ31-$F31)&lt;=1)*1,IF(AND(MC31,$F31+$G31&gt;=PrSettings!$M$8),(ABS(LZ31-$F31)+ABS(MA31-$G31)&lt;=1)*1,""))),"")</f>
        <v/>
      </c>
      <c r="MG31" s="289"/>
    </row>
    <row r="32" customFormat="false" ht="15.75" hidden="false" customHeight="false" outlineLevel="0" collapsed="false">
      <c r="B32" s="279" t="n">
        <f aca="false">INDEX(Groups!$C$7:$C$65,MATCH(C32,Groups!$D$7:$D$65,0))</f>
        <v>40</v>
      </c>
      <c r="C32" s="280" t="str">
        <f aca="false">CalcD!$P$27</f>
        <v>Paraguay</v>
      </c>
      <c r="D32" s="281" t="n">
        <f aca="false">INDEX(Groups!$C$7:$C$65,MATCH(E32,Groups!$D$7:$D$65,0))</f>
        <v>27</v>
      </c>
      <c r="E32" s="280" t="str">
        <f aca="false">CalcD!$Q$27</f>
        <v>Australia</v>
      </c>
      <c r="F32" s="282" t="n">
        <f aca="false">CalcD!$R$27</f>
        <v>1</v>
      </c>
      <c r="G32" s="283" t="n">
        <f aca="false">CalcD!$S$27</f>
        <v>1</v>
      </c>
      <c r="I32" s="279" t="n">
        <f aca="false">$B32</f>
        <v>40</v>
      </c>
      <c r="J32" s="280" t="str">
        <f aca="false">$C32</f>
        <v>Paraguay</v>
      </c>
      <c r="K32" s="281" t="n">
        <f aca="false">$D32</f>
        <v>27</v>
      </c>
      <c r="L32" s="280" t="str">
        <f aca="false">$E32</f>
        <v>Australia</v>
      </c>
      <c r="M32" s="284"/>
      <c r="N32" s="284"/>
      <c r="O32" s="290"/>
      <c r="P32" s="281" t="str">
        <f aca="false">IF(($F32&lt;&gt;"")*($G32&lt;&gt;"")*(M32&lt;&gt;"")*(N32&lt;&gt;""),($F32&gt;$G32)*(M32&gt;N32)+($F32=$G32)*(M32=N32)+($F32&lt;$G32)*(M32&lt;N32),"")</f>
        <v/>
      </c>
      <c r="Q32" s="281" t="str">
        <f aca="false">IF((P32&lt;&gt;""),IF(OR($F32&lt;&gt;$G32,PrSettings!$M$4="●"),(($F32-$G32)=(M32-N32))*1,0),"")</f>
        <v/>
      </c>
      <c r="R32" s="281" t="str">
        <f aca="false">IF((P32&lt;&gt;""),($F32=M32)*($G32=N32),"")</f>
        <v/>
      </c>
      <c r="S32" s="281" t="str">
        <f aca="false">IF(P32&lt;&gt;"",IF(ABS($F32-$G32)&gt;=PrSettings!$M$7,(ABS($F32-$G32-M32+N32)&lt;=1)*1,IF(AND(P32,$F32=$G32,$F32&gt;=PrSettings!$M$6),(ABS(M32-$F32)&lt;=1)*1,IF(AND(P32,$F32+$G32&gt;=PrSettings!$M$8),(ABS(M32-$F32)+ABS(N32-$G32)&lt;=1)*1,""))),"")</f>
        <v/>
      </c>
      <c r="T32" s="291"/>
      <c r="V32" s="279" t="n">
        <f aca="false">$B32</f>
        <v>40</v>
      </c>
      <c r="W32" s="280" t="str">
        <f aca="false">$C32</f>
        <v>Paraguay</v>
      </c>
      <c r="X32" s="281" t="n">
        <f aca="false">$D32</f>
        <v>27</v>
      </c>
      <c r="Y32" s="280" t="str">
        <f aca="false">$E32</f>
        <v>Australia</v>
      </c>
      <c r="Z32" s="284"/>
      <c r="AA32" s="284"/>
      <c r="AB32" s="290"/>
      <c r="AC32" s="281" t="str">
        <f aca="false">IF(($F32&lt;&gt;"")*($G32&lt;&gt;"")*(Z32&lt;&gt;"")*(AA32&lt;&gt;""),($F32&gt;$G32)*(Z32&gt;AA32)+($F32=$G32)*(Z32=AA32)+($F32&lt;$G32)*(Z32&lt;AA32),"")</f>
        <v/>
      </c>
      <c r="AD32" s="281" t="str">
        <f aca="false">IF((AC32&lt;&gt;""),IF(OR($F32&lt;&gt;$G32,PrSettings!$M$4="●"),(($F32-$G32)=(Z32-AA32))*1,0),"")</f>
        <v/>
      </c>
      <c r="AE32" s="281" t="str">
        <f aca="false">IF((AC32&lt;&gt;""),($F32=Z32)*($G32=AA32),"")</f>
        <v/>
      </c>
      <c r="AF32" s="281" t="str">
        <f aca="false">IF(AC32&lt;&gt;"",IF(ABS($F32-$G32)&gt;=PrSettings!$M$7,(ABS($F32-$G32-Z32+AA32)&lt;=1)*1,IF(AND(AC32,$F32=$G32,$F32&gt;=PrSettings!$M$6),(ABS(Z32-$F32)&lt;=1)*1,IF(AND(AC32,$F32+$G32&gt;=PrSettings!$M$8),(ABS(Z32-$F32)+ABS(AA32-$G32)&lt;=1)*1,""))),"")</f>
        <v/>
      </c>
      <c r="AG32" s="291"/>
      <c r="AI32" s="279" t="n">
        <f aca="false">$B32</f>
        <v>40</v>
      </c>
      <c r="AJ32" s="280" t="str">
        <f aca="false">$C32</f>
        <v>Paraguay</v>
      </c>
      <c r="AK32" s="281" t="n">
        <f aca="false">$D32</f>
        <v>27</v>
      </c>
      <c r="AL32" s="280" t="str">
        <f aca="false">$E32</f>
        <v>Australia</v>
      </c>
      <c r="AM32" s="284"/>
      <c r="AN32" s="284"/>
      <c r="AO32" s="290"/>
      <c r="AP32" s="281" t="str">
        <f aca="false">IF(($F32&lt;&gt;"")*($G32&lt;&gt;"")*(AM32&lt;&gt;"")*(AN32&lt;&gt;""),($F32&gt;$G32)*(AM32&gt;AN32)+($F32=$G32)*(AM32=AN32)+($F32&lt;$G32)*(AM32&lt;AN32),"")</f>
        <v/>
      </c>
      <c r="AQ32" s="281" t="str">
        <f aca="false">IF((AP32&lt;&gt;""),IF(OR($F32&lt;&gt;$G32,PrSettings!$M$4="●"),(($F32-$G32)=(AM32-AN32))*1,0),"")</f>
        <v/>
      </c>
      <c r="AR32" s="281" t="str">
        <f aca="false">IF((AP32&lt;&gt;""),($F32=AM32)*($G32=AN32),"")</f>
        <v/>
      </c>
      <c r="AS32" s="281" t="str">
        <f aca="false">IF(AP32&lt;&gt;"",IF(ABS($F32-$G32)&gt;=PrSettings!$M$7,(ABS($F32-$G32-AM32+AN32)&lt;=1)*1,IF(AND(AP32,$F32=$G32,$F32&gt;=PrSettings!$M$6),(ABS(AM32-$F32)&lt;=1)*1,IF(AND(AP32,$F32+$G32&gt;=PrSettings!$M$8),(ABS(AM32-$F32)+ABS(AN32-$G32)&lt;=1)*1,""))),"")</f>
        <v/>
      </c>
      <c r="AT32" s="291"/>
      <c r="AV32" s="279" t="n">
        <f aca="false">$B32</f>
        <v>40</v>
      </c>
      <c r="AW32" s="280" t="str">
        <f aca="false">$C32</f>
        <v>Paraguay</v>
      </c>
      <c r="AX32" s="281" t="n">
        <f aca="false">$D32</f>
        <v>27</v>
      </c>
      <c r="AY32" s="280" t="str">
        <f aca="false">$E32</f>
        <v>Australia</v>
      </c>
      <c r="AZ32" s="284"/>
      <c r="BA32" s="284"/>
      <c r="BB32" s="290"/>
      <c r="BC32" s="281" t="str">
        <f aca="false">IF(($F32&lt;&gt;"")*($G32&lt;&gt;"")*(AZ32&lt;&gt;"")*(BA32&lt;&gt;""),($F32&gt;$G32)*(AZ32&gt;BA32)+($F32=$G32)*(AZ32=BA32)+($F32&lt;$G32)*(AZ32&lt;BA32),"")</f>
        <v/>
      </c>
      <c r="BD32" s="281" t="str">
        <f aca="false">IF((BC32&lt;&gt;""),IF(OR($F32&lt;&gt;$G32,PrSettings!$M$4="●"),(($F32-$G32)=(AZ32-BA32))*1,0),"")</f>
        <v/>
      </c>
      <c r="BE32" s="281" t="str">
        <f aca="false">IF((BC32&lt;&gt;""),($F32=AZ32)*($G32=BA32),"")</f>
        <v/>
      </c>
      <c r="BF32" s="281" t="str">
        <f aca="false">IF(BC32&lt;&gt;"",IF(ABS($F32-$G32)&gt;=PrSettings!$M$7,(ABS($F32-$G32-AZ32+BA32)&lt;=1)*1,IF(AND(BC32,$F32=$G32,$F32&gt;=PrSettings!$M$6),(ABS(AZ32-$F32)&lt;=1)*1,IF(AND(BC32,$F32+$G32&gt;=PrSettings!$M$8),(ABS(AZ32-$F32)+ABS(BA32-$G32)&lt;=1)*1,""))),"")</f>
        <v/>
      </c>
      <c r="BG32" s="291"/>
      <c r="BI32" s="279" t="n">
        <f aca="false">$B32</f>
        <v>40</v>
      </c>
      <c r="BJ32" s="280" t="str">
        <f aca="false">$C32</f>
        <v>Paraguay</v>
      </c>
      <c r="BK32" s="281" t="n">
        <f aca="false">$D32</f>
        <v>27</v>
      </c>
      <c r="BL32" s="280" t="str">
        <f aca="false">$E32</f>
        <v>Australia</v>
      </c>
      <c r="BM32" s="284"/>
      <c r="BN32" s="284"/>
      <c r="BO32" s="290"/>
      <c r="BP32" s="281" t="str">
        <f aca="false">IF(($F32&lt;&gt;"")*($G32&lt;&gt;"")*(BM32&lt;&gt;"")*(BN32&lt;&gt;""),($F32&gt;$G32)*(BM32&gt;BN32)+($F32=$G32)*(BM32=BN32)+($F32&lt;$G32)*(BM32&lt;BN32),"")</f>
        <v/>
      </c>
      <c r="BQ32" s="281" t="str">
        <f aca="false">IF((BP32&lt;&gt;""),IF(OR($F32&lt;&gt;$G32,PrSettings!$M$4="●"),(($F32-$G32)=(BM32-BN32))*1,0),"")</f>
        <v/>
      </c>
      <c r="BR32" s="281" t="str">
        <f aca="false">IF((BP32&lt;&gt;""),($F32=BM32)*($G32=BN32),"")</f>
        <v/>
      </c>
      <c r="BS32" s="281" t="str">
        <f aca="false">IF(BP32&lt;&gt;"",IF(ABS($F32-$G32)&gt;=PrSettings!$M$7,(ABS($F32-$G32-BM32+BN32)&lt;=1)*1,IF(AND(BP32,$F32=$G32,$F32&gt;=PrSettings!$M$6),(ABS(BM32-$F32)&lt;=1)*1,IF(AND(BP32,$F32+$G32&gt;=PrSettings!$M$8),(ABS(BM32-$F32)+ABS(BN32-$G32)&lt;=1)*1,""))),"")</f>
        <v/>
      </c>
      <c r="BT32" s="291"/>
      <c r="BV32" s="279" t="n">
        <f aca="false">$B32</f>
        <v>40</v>
      </c>
      <c r="BW32" s="280" t="str">
        <f aca="false">$C32</f>
        <v>Paraguay</v>
      </c>
      <c r="BX32" s="281" t="n">
        <f aca="false">$D32</f>
        <v>27</v>
      </c>
      <c r="BY32" s="280" t="str">
        <f aca="false">$E32</f>
        <v>Australia</v>
      </c>
      <c r="BZ32" s="284"/>
      <c r="CA32" s="284"/>
      <c r="CB32" s="290"/>
      <c r="CC32" s="281" t="str">
        <f aca="false">IF(($F32&lt;&gt;"")*($G32&lt;&gt;"")*(BZ32&lt;&gt;"")*(CA32&lt;&gt;""),($F32&gt;$G32)*(BZ32&gt;CA32)+($F32=$G32)*(BZ32=CA32)+($F32&lt;$G32)*(BZ32&lt;CA32),"")</f>
        <v/>
      </c>
      <c r="CD32" s="281" t="str">
        <f aca="false">IF((CC32&lt;&gt;""),IF(OR($F32&lt;&gt;$G32,PrSettings!$M$4="●"),(($F32-$G32)=(BZ32-CA32))*1,0),"")</f>
        <v/>
      </c>
      <c r="CE32" s="281" t="str">
        <f aca="false">IF((CC32&lt;&gt;""),($F32=BZ32)*($G32=CA32),"")</f>
        <v/>
      </c>
      <c r="CF32" s="281" t="str">
        <f aca="false">IF(CC32&lt;&gt;"",IF(ABS($F32-$G32)&gt;=PrSettings!$M$7,(ABS($F32-$G32-BZ32+CA32)&lt;=1)*1,IF(AND(CC32,$F32=$G32,$F32&gt;=PrSettings!$M$6),(ABS(BZ32-$F32)&lt;=1)*1,IF(AND(CC32,$F32+$G32&gt;=PrSettings!$M$8),(ABS(BZ32-$F32)+ABS(CA32-$G32)&lt;=1)*1,""))),"")</f>
        <v/>
      </c>
      <c r="CG32" s="291"/>
      <c r="CI32" s="279" t="n">
        <f aca="false">$B32</f>
        <v>40</v>
      </c>
      <c r="CJ32" s="280" t="str">
        <f aca="false">$C32</f>
        <v>Paraguay</v>
      </c>
      <c r="CK32" s="281" t="n">
        <f aca="false">$D32</f>
        <v>27</v>
      </c>
      <c r="CL32" s="280" t="str">
        <f aca="false">$E32</f>
        <v>Australia</v>
      </c>
      <c r="CM32" s="284"/>
      <c r="CN32" s="284"/>
      <c r="CO32" s="290"/>
      <c r="CP32" s="281" t="str">
        <f aca="false">IF(($F32&lt;&gt;"")*($G32&lt;&gt;"")*(CM32&lt;&gt;"")*(CN32&lt;&gt;""),($F32&gt;$G32)*(CM32&gt;CN32)+($F32=$G32)*(CM32=CN32)+($F32&lt;$G32)*(CM32&lt;CN32),"")</f>
        <v/>
      </c>
      <c r="CQ32" s="281" t="str">
        <f aca="false">IF((CP32&lt;&gt;""),IF(OR($F32&lt;&gt;$G32,PrSettings!$M$4="●"),(($F32-$G32)=(CM32-CN32))*1,0),"")</f>
        <v/>
      </c>
      <c r="CR32" s="281" t="str">
        <f aca="false">IF((CP32&lt;&gt;""),($F32=CM32)*($G32=CN32),"")</f>
        <v/>
      </c>
      <c r="CS32" s="281" t="str">
        <f aca="false">IF(CP32&lt;&gt;"",IF(ABS($F32-$G32)&gt;=PrSettings!$M$7,(ABS($F32-$G32-CM32+CN32)&lt;=1)*1,IF(AND(CP32,$F32=$G32,$F32&gt;=PrSettings!$M$6),(ABS(CM32-$F32)&lt;=1)*1,IF(AND(CP32,$F32+$G32&gt;=PrSettings!$M$8),(ABS(CM32-$F32)+ABS(CN32-$G32)&lt;=1)*1,""))),"")</f>
        <v/>
      </c>
      <c r="CT32" s="291"/>
      <c r="CV32" s="279" t="n">
        <f aca="false">$B32</f>
        <v>40</v>
      </c>
      <c r="CW32" s="280" t="str">
        <f aca="false">$C32</f>
        <v>Paraguay</v>
      </c>
      <c r="CX32" s="281" t="n">
        <f aca="false">$D32</f>
        <v>27</v>
      </c>
      <c r="CY32" s="280" t="str">
        <f aca="false">$E32</f>
        <v>Australia</v>
      </c>
      <c r="CZ32" s="284"/>
      <c r="DA32" s="284"/>
      <c r="DB32" s="290"/>
      <c r="DC32" s="281" t="str">
        <f aca="false">IF(($F32&lt;&gt;"")*($G32&lt;&gt;"")*(CZ32&lt;&gt;"")*(DA32&lt;&gt;""),($F32&gt;$G32)*(CZ32&gt;DA32)+($F32=$G32)*(CZ32=DA32)+($F32&lt;$G32)*(CZ32&lt;DA32),"")</f>
        <v/>
      </c>
      <c r="DD32" s="281" t="str">
        <f aca="false">IF((DC32&lt;&gt;""),IF(OR($F32&lt;&gt;$G32,PrSettings!$M$4="●"),(($F32-$G32)=(CZ32-DA32))*1,0),"")</f>
        <v/>
      </c>
      <c r="DE32" s="281" t="str">
        <f aca="false">IF((DC32&lt;&gt;""),($F32=CZ32)*($G32=DA32),"")</f>
        <v/>
      </c>
      <c r="DF32" s="281" t="str">
        <f aca="false">IF(DC32&lt;&gt;"",IF(ABS($F32-$G32)&gt;=PrSettings!$M$7,(ABS($F32-$G32-CZ32+DA32)&lt;=1)*1,IF(AND(DC32,$F32=$G32,$F32&gt;=PrSettings!$M$6),(ABS(CZ32-$F32)&lt;=1)*1,IF(AND(DC32,$F32+$G32&gt;=PrSettings!$M$8),(ABS(CZ32-$F32)+ABS(DA32-$G32)&lt;=1)*1,""))),"")</f>
        <v/>
      </c>
      <c r="DG32" s="291"/>
      <c r="DI32" s="279" t="n">
        <f aca="false">$B32</f>
        <v>40</v>
      </c>
      <c r="DJ32" s="280" t="str">
        <f aca="false">$C32</f>
        <v>Paraguay</v>
      </c>
      <c r="DK32" s="281" t="n">
        <f aca="false">$D32</f>
        <v>27</v>
      </c>
      <c r="DL32" s="280" t="str">
        <f aca="false">$E32</f>
        <v>Australia</v>
      </c>
      <c r="DM32" s="284"/>
      <c r="DN32" s="284"/>
      <c r="DO32" s="290"/>
      <c r="DP32" s="281" t="str">
        <f aca="false">IF(($F32&lt;&gt;"")*($G32&lt;&gt;"")*(DM32&lt;&gt;"")*(DN32&lt;&gt;""),($F32&gt;$G32)*(DM32&gt;DN32)+($F32=$G32)*(DM32=DN32)+($F32&lt;$G32)*(DM32&lt;DN32),"")</f>
        <v/>
      </c>
      <c r="DQ32" s="281" t="str">
        <f aca="false">IF((DP32&lt;&gt;""),IF(OR($F32&lt;&gt;$G32,PrSettings!$M$4="●"),(($F32-$G32)=(DM32-DN32))*1,0),"")</f>
        <v/>
      </c>
      <c r="DR32" s="281" t="str">
        <f aca="false">IF((DP32&lt;&gt;""),($F32=DM32)*($G32=DN32),"")</f>
        <v/>
      </c>
      <c r="DS32" s="281" t="str">
        <f aca="false">IF(DP32&lt;&gt;"",IF(ABS($F32-$G32)&gt;=PrSettings!$M$7,(ABS($F32-$G32-DM32+DN32)&lt;=1)*1,IF(AND(DP32,$F32=$G32,$F32&gt;=PrSettings!$M$6),(ABS(DM32-$F32)&lt;=1)*1,IF(AND(DP32,$F32+$G32&gt;=PrSettings!$M$8),(ABS(DM32-$F32)+ABS(DN32-$G32)&lt;=1)*1,""))),"")</f>
        <v/>
      </c>
      <c r="DT32" s="291"/>
      <c r="DV32" s="279" t="n">
        <f aca="false">$B32</f>
        <v>40</v>
      </c>
      <c r="DW32" s="280" t="str">
        <f aca="false">$C32</f>
        <v>Paraguay</v>
      </c>
      <c r="DX32" s="281" t="n">
        <f aca="false">$D32</f>
        <v>27</v>
      </c>
      <c r="DY32" s="280" t="str">
        <f aca="false">$E32</f>
        <v>Australia</v>
      </c>
      <c r="DZ32" s="284"/>
      <c r="EA32" s="284"/>
      <c r="EB32" s="290"/>
      <c r="EC32" s="281" t="str">
        <f aca="false">IF(($F32&lt;&gt;"")*($G32&lt;&gt;"")*(DZ32&lt;&gt;"")*(EA32&lt;&gt;""),($F32&gt;$G32)*(DZ32&gt;EA32)+($F32=$G32)*(DZ32=EA32)+($F32&lt;$G32)*(DZ32&lt;EA32),"")</f>
        <v/>
      </c>
      <c r="ED32" s="281" t="str">
        <f aca="false">IF((EC32&lt;&gt;""),IF(OR($F32&lt;&gt;$G32,PrSettings!$M$4="●"),(($F32-$G32)=(DZ32-EA32))*1,0),"")</f>
        <v/>
      </c>
      <c r="EE32" s="281" t="str">
        <f aca="false">IF((EC32&lt;&gt;""),($F32=DZ32)*($G32=EA32),"")</f>
        <v/>
      </c>
      <c r="EF32" s="281" t="str">
        <f aca="false">IF(EC32&lt;&gt;"",IF(ABS($F32-$G32)&gt;=PrSettings!$M$7,(ABS($F32-$G32-DZ32+EA32)&lt;=1)*1,IF(AND(EC32,$F32=$G32,$F32&gt;=PrSettings!$M$6),(ABS(DZ32-$F32)&lt;=1)*1,IF(AND(EC32,$F32+$G32&gt;=PrSettings!$M$8),(ABS(DZ32-$F32)+ABS(EA32-$G32)&lt;=1)*1,""))),"")</f>
        <v/>
      </c>
      <c r="EG32" s="291"/>
      <c r="EI32" s="279" t="n">
        <f aca="false">$B32</f>
        <v>40</v>
      </c>
      <c r="EJ32" s="280" t="str">
        <f aca="false">$C32</f>
        <v>Paraguay</v>
      </c>
      <c r="EK32" s="281" t="n">
        <f aca="false">$D32</f>
        <v>27</v>
      </c>
      <c r="EL32" s="280" t="str">
        <f aca="false">$E32</f>
        <v>Australia</v>
      </c>
      <c r="EM32" s="284"/>
      <c r="EN32" s="284"/>
      <c r="EO32" s="290"/>
      <c r="EP32" s="281" t="str">
        <f aca="false">IF(($F32&lt;&gt;"")*($G32&lt;&gt;"")*(EM32&lt;&gt;"")*(EN32&lt;&gt;""),($F32&gt;$G32)*(EM32&gt;EN32)+($F32=$G32)*(EM32=EN32)+($F32&lt;$G32)*(EM32&lt;EN32),"")</f>
        <v/>
      </c>
      <c r="EQ32" s="281" t="str">
        <f aca="false">IF((EP32&lt;&gt;""),IF(OR($F32&lt;&gt;$G32,PrSettings!$M$4="●"),(($F32-$G32)=(EM32-EN32))*1,0),"")</f>
        <v/>
      </c>
      <c r="ER32" s="281" t="str">
        <f aca="false">IF((EP32&lt;&gt;""),($F32=EM32)*($G32=EN32),"")</f>
        <v/>
      </c>
      <c r="ES32" s="281" t="str">
        <f aca="false">IF(EP32&lt;&gt;"",IF(ABS($F32-$G32)&gt;=PrSettings!$M$7,(ABS($F32-$G32-EM32+EN32)&lt;=1)*1,IF(AND(EP32,$F32=$G32,$F32&gt;=PrSettings!$M$6),(ABS(EM32-$F32)&lt;=1)*1,IF(AND(EP32,$F32+$G32&gt;=PrSettings!$M$8),(ABS(EM32-$F32)+ABS(EN32-$G32)&lt;=1)*1,""))),"")</f>
        <v/>
      </c>
      <c r="ET32" s="291"/>
      <c r="EV32" s="279" t="n">
        <f aca="false">$B32</f>
        <v>40</v>
      </c>
      <c r="EW32" s="280" t="str">
        <f aca="false">$C32</f>
        <v>Paraguay</v>
      </c>
      <c r="EX32" s="281" t="n">
        <f aca="false">$D32</f>
        <v>27</v>
      </c>
      <c r="EY32" s="280" t="str">
        <f aca="false">$E32</f>
        <v>Australia</v>
      </c>
      <c r="EZ32" s="284"/>
      <c r="FA32" s="284"/>
      <c r="FB32" s="290"/>
      <c r="FC32" s="281" t="str">
        <f aca="false">IF(($F32&lt;&gt;"")*($G32&lt;&gt;"")*(EZ32&lt;&gt;"")*(FA32&lt;&gt;""),($F32&gt;$G32)*(EZ32&gt;FA32)+($F32=$G32)*(EZ32=FA32)+($F32&lt;$G32)*(EZ32&lt;FA32),"")</f>
        <v/>
      </c>
      <c r="FD32" s="281" t="str">
        <f aca="false">IF((FC32&lt;&gt;""),IF(OR($F32&lt;&gt;$G32,PrSettings!$M$4="●"),(($F32-$G32)=(EZ32-FA32))*1,0),"")</f>
        <v/>
      </c>
      <c r="FE32" s="281" t="str">
        <f aca="false">IF((FC32&lt;&gt;""),($F32=EZ32)*($G32=FA32),"")</f>
        <v/>
      </c>
      <c r="FF32" s="281" t="str">
        <f aca="false">IF(FC32&lt;&gt;"",IF(ABS($F32-$G32)&gt;=PrSettings!$M$7,(ABS($F32-$G32-EZ32+FA32)&lt;=1)*1,IF(AND(FC32,$F32=$G32,$F32&gt;=PrSettings!$M$6),(ABS(EZ32-$F32)&lt;=1)*1,IF(AND(FC32,$F32+$G32&gt;=PrSettings!$M$8),(ABS(EZ32-$F32)+ABS(FA32-$G32)&lt;=1)*1,""))),"")</f>
        <v/>
      </c>
      <c r="FG32" s="291"/>
      <c r="FI32" s="279" t="n">
        <f aca="false">$B32</f>
        <v>40</v>
      </c>
      <c r="FJ32" s="280" t="str">
        <f aca="false">$C32</f>
        <v>Paraguay</v>
      </c>
      <c r="FK32" s="281" t="n">
        <f aca="false">$D32</f>
        <v>27</v>
      </c>
      <c r="FL32" s="280" t="str">
        <f aca="false">$E32</f>
        <v>Australia</v>
      </c>
      <c r="FM32" s="284"/>
      <c r="FN32" s="284"/>
      <c r="FO32" s="290"/>
      <c r="FP32" s="281" t="str">
        <f aca="false">IF(($F32&lt;&gt;"")*($G32&lt;&gt;"")*(FM32&lt;&gt;"")*(FN32&lt;&gt;""),($F32&gt;$G32)*(FM32&gt;FN32)+($F32=$G32)*(FM32=FN32)+($F32&lt;$G32)*(FM32&lt;FN32),"")</f>
        <v/>
      </c>
      <c r="FQ32" s="281" t="str">
        <f aca="false">IF((FP32&lt;&gt;""),IF(OR($F32&lt;&gt;$G32,PrSettings!$M$4="●"),(($F32-$G32)=(FM32-FN32))*1,0),"")</f>
        <v/>
      </c>
      <c r="FR32" s="281" t="str">
        <f aca="false">IF((FP32&lt;&gt;""),($F32=FM32)*($G32=FN32),"")</f>
        <v/>
      </c>
      <c r="FS32" s="281" t="str">
        <f aca="false">IF(FP32&lt;&gt;"",IF(ABS($F32-$G32)&gt;=PrSettings!$M$7,(ABS($F32-$G32-FM32+FN32)&lt;=1)*1,IF(AND(FP32,$F32=$G32,$F32&gt;=PrSettings!$M$6),(ABS(FM32-$F32)&lt;=1)*1,IF(AND(FP32,$F32+$G32&gt;=PrSettings!$M$8),(ABS(FM32-$F32)+ABS(FN32-$G32)&lt;=1)*1,""))),"")</f>
        <v/>
      </c>
      <c r="FT32" s="291"/>
      <c r="FV32" s="279" t="n">
        <f aca="false">$B32</f>
        <v>40</v>
      </c>
      <c r="FW32" s="280" t="str">
        <f aca="false">$C32</f>
        <v>Paraguay</v>
      </c>
      <c r="FX32" s="281" t="n">
        <f aca="false">$D32</f>
        <v>27</v>
      </c>
      <c r="FY32" s="280" t="str">
        <f aca="false">$E32</f>
        <v>Australia</v>
      </c>
      <c r="FZ32" s="284"/>
      <c r="GA32" s="284"/>
      <c r="GB32" s="290"/>
      <c r="GC32" s="281" t="str">
        <f aca="false">IF(($F32&lt;&gt;"")*($G32&lt;&gt;"")*(FZ32&lt;&gt;"")*(GA32&lt;&gt;""),($F32&gt;$G32)*(FZ32&gt;GA32)+($F32=$G32)*(FZ32=GA32)+($F32&lt;$G32)*(FZ32&lt;GA32),"")</f>
        <v/>
      </c>
      <c r="GD32" s="281" t="str">
        <f aca="false">IF((GC32&lt;&gt;""),IF(OR($F32&lt;&gt;$G32,PrSettings!$M$4="●"),(($F32-$G32)=(FZ32-GA32))*1,0),"")</f>
        <v/>
      </c>
      <c r="GE32" s="281" t="str">
        <f aca="false">IF((GC32&lt;&gt;""),($F32=FZ32)*($G32=GA32),"")</f>
        <v/>
      </c>
      <c r="GF32" s="281" t="str">
        <f aca="false">IF(GC32&lt;&gt;"",IF(ABS($F32-$G32)&gt;=PrSettings!$M$7,(ABS($F32-$G32-FZ32+GA32)&lt;=1)*1,IF(AND(GC32,$F32=$G32,$F32&gt;=PrSettings!$M$6),(ABS(FZ32-$F32)&lt;=1)*1,IF(AND(GC32,$F32+$G32&gt;=PrSettings!$M$8),(ABS(FZ32-$F32)+ABS(GA32-$G32)&lt;=1)*1,""))),"")</f>
        <v/>
      </c>
      <c r="GG32" s="291"/>
      <c r="GI32" s="279" t="n">
        <f aca="false">$B32</f>
        <v>40</v>
      </c>
      <c r="GJ32" s="280" t="str">
        <f aca="false">$C32</f>
        <v>Paraguay</v>
      </c>
      <c r="GK32" s="281" t="n">
        <f aca="false">$D32</f>
        <v>27</v>
      </c>
      <c r="GL32" s="280" t="str">
        <f aca="false">$E32</f>
        <v>Australia</v>
      </c>
      <c r="GM32" s="284"/>
      <c r="GN32" s="284"/>
      <c r="GO32" s="290"/>
      <c r="GP32" s="281" t="str">
        <f aca="false">IF(($F32&lt;&gt;"")*($G32&lt;&gt;"")*(GM32&lt;&gt;"")*(GN32&lt;&gt;""),($F32&gt;$G32)*(GM32&gt;GN32)+($F32=$G32)*(GM32=GN32)+($F32&lt;$G32)*(GM32&lt;GN32),"")</f>
        <v/>
      </c>
      <c r="GQ32" s="281" t="str">
        <f aca="false">IF((GP32&lt;&gt;""),IF(OR($F32&lt;&gt;$G32,PrSettings!$M$4="●"),(($F32-$G32)=(GM32-GN32))*1,0),"")</f>
        <v/>
      </c>
      <c r="GR32" s="281" t="str">
        <f aca="false">IF((GP32&lt;&gt;""),($F32=GM32)*($G32=GN32),"")</f>
        <v/>
      </c>
      <c r="GS32" s="281" t="str">
        <f aca="false">IF(GP32&lt;&gt;"",IF(ABS($F32-$G32)&gt;=PrSettings!$M$7,(ABS($F32-$G32-GM32+GN32)&lt;=1)*1,IF(AND(GP32,$F32=$G32,$F32&gt;=PrSettings!$M$6),(ABS(GM32-$F32)&lt;=1)*1,IF(AND(GP32,$F32+$G32&gt;=PrSettings!$M$8),(ABS(GM32-$F32)+ABS(GN32-$G32)&lt;=1)*1,""))),"")</f>
        <v/>
      </c>
      <c r="GT32" s="291"/>
      <c r="GV32" s="279" t="n">
        <f aca="false">$B32</f>
        <v>40</v>
      </c>
      <c r="GW32" s="280" t="str">
        <f aca="false">$C32</f>
        <v>Paraguay</v>
      </c>
      <c r="GX32" s="281" t="n">
        <f aca="false">$D32</f>
        <v>27</v>
      </c>
      <c r="GY32" s="280" t="str">
        <f aca="false">$E32</f>
        <v>Australia</v>
      </c>
      <c r="GZ32" s="284"/>
      <c r="HA32" s="284"/>
      <c r="HB32" s="290"/>
      <c r="HC32" s="281" t="str">
        <f aca="false">IF(($F32&lt;&gt;"")*($G32&lt;&gt;"")*(GZ32&lt;&gt;"")*(HA32&lt;&gt;""),($F32&gt;$G32)*(GZ32&gt;HA32)+($F32=$G32)*(GZ32=HA32)+($F32&lt;$G32)*(GZ32&lt;HA32),"")</f>
        <v/>
      </c>
      <c r="HD32" s="281" t="str">
        <f aca="false">IF((HC32&lt;&gt;""),IF(OR($F32&lt;&gt;$G32,PrSettings!$M$4="●"),(($F32-$G32)=(GZ32-HA32))*1,0),"")</f>
        <v/>
      </c>
      <c r="HE32" s="281" t="str">
        <f aca="false">IF((HC32&lt;&gt;""),($F32=GZ32)*($G32=HA32),"")</f>
        <v/>
      </c>
      <c r="HF32" s="281" t="str">
        <f aca="false">IF(HC32&lt;&gt;"",IF(ABS($F32-$G32)&gt;=PrSettings!$M$7,(ABS($F32-$G32-GZ32+HA32)&lt;=1)*1,IF(AND(HC32,$F32=$G32,$F32&gt;=PrSettings!$M$6),(ABS(GZ32-$F32)&lt;=1)*1,IF(AND(HC32,$F32+$G32&gt;=PrSettings!$M$8),(ABS(GZ32-$F32)+ABS(HA32-$G32)&lt;=1)*1,""))),"")</f>
        <v/>
      </c>
      <c r="HG32" s="291"/>
      <c r="HI32" s="279" t="n">
        <f aca="false">$B32</f>
        <v>40</v>
      </c>
      <c r="HJ32" s="280" t="str">
        <f aca="false">$C32</f>
        <v>Paraguay</v>
      </c>
      <c r="HK32" s="281" t="n">
        <f aca="false">$D32</f>
        <v>27</v>
      </c>
      <c r="HL32" s="280" t="str">
        <f aca="false">$E32</f>
        <v>Australia</v>
      </c>
      <c r="HM32" s="284"/>
      <c r="HN32" s="284"/>
      <c r="HO32" s="290"/>
      <c r="HP32" s="281" t="str">
        <f aca="false">IF(($F32&lt;&gt;"")*($G32&lt;&gt;"")*(HM32&lt;&gt;"")*(HN32&lt;&gt;""),($F32&gt;$G32)*(HM32&gt;HN32)+($F32=$G32)*(HM32=HN32)+($F32&lt;$G32)*(HM32&lt;HN32),"")</f>
        <v/>
      </c>
      <c r="HQ32" s="281" t="str">
        <f aca="false">IF((HP32&lt;&gt;""),IF(OR($F32&lt;&gt;$G32,PrSettings!$M$4="●"),(($F32-$G32)=(HM32-HN32))*1,0),"")</f>
        <v/>
      </c>
      <c r="HR32" s="281" t="str">
        <f aca="false">IF((HP32&lt;&gt;""),($F32=HM32)*($G32=HN32),"")</f>
        <v/>
      </c>
      <c r="HS32" s="281" t="str">
        <f aca="false">IF(HP32&lt;&gt;"",IF(ABS($F32-$G32)&gt;=PrSettings!$M$7,(ABS($F32-$G32-HM32+HN32)&lt;=1)*1,IF(AND(HP32,$F32=$G32,$F32&gt;=PrSettings!$M$6),(ABS(HM32-$F32)&lt;=1)*1,IF(AND(HP32,$F32+$G32&gt;=PrSettings!$M$8),(ABS(HM32-$F32)+ABS(HN32-$G32)&lt;=1)*1,""))),"")</f>
        <v/>
      </c>
      <c r="HT32" s="291"/>
      <c r="HV32" s="279" t="n">
        <f aca="false">$B32</f>
        <v>40</v>
      </c>
      <c r="HW32" s="280" t="str">
        <f aca="false">$C32</f>
        <v>Paraguay</v>
      </c>
      <c r="HX32" s="281" t="n">
        <f aca="false">$D32</f>
        <v>27</v>
      </c>
      <c r="HY32" s="280" t="str">
        <f aca="false">$E32</f>
        <v>Australia</v>
      </c>
      <c r="HZ32" s="284"/>
      <c r="IA32" s="284"/>
      <c r="IB32" s="290"/>
      <c r="IC32" s="281" t="str">
        <f aca="false">IF(($F32&lt;&gt;"")*($G32&lt;&gt;"")*(HZ32&lt;&gt;"")*(IA32&lt;&gt;""),($F32&gt;$G32)*(HZ32&gt;IA32)+($F32=$G32)*(HZ32=IA32)+($F32&lt;$G32)*(HZ32&lt;IA32),"")</f>
        <v/>
      </c>
      <c r="ID32" s="281" t="str">
        <f aca="false">IF((IC32&lt;&gt;""),IF(OR($F32&lt;&gt;$G32,PrSettings!$M$4="●"),(($F32-$G32)=(HZ32-IA32))*1,0),"")</f>
        <v/>
      </c>
      <c r="IE32" s="281" t="str">
        <f aca="false">IF((IC32&lt;&gt;""),($F32=HZ32)*($G32=IA32),"")</f>
        <v/>
      </c>
      <c r="IF32" s="281" t="str">
        <f aca="false">IF(IC32&lt;&gt;"",IF(ABS($F32-$G32)&gt;=PrSettings!$M$7,(ABS($F32-$G32-HZ32+IA32)&lt;=1)*1,IF(AND(IC32,$F32=$G32,$F32&gt;=PrSettings!$M$6),(ABS(HZ32-$F32)&lt;=1)*1,IF(AND(IC32,$F32+$G32&gt;=PrSettings!$M$8),(ABS(HZ32-$F32)+ABS(IA32-$G32)&lt;=1)*1,""))),"")</f>
        <v/>
      </c>
      <c r="IG32" s="291"/>
      <c r="II32" s="279" t="n">
        <f aca="false">$B32</f>
        <v>40</v>
      </c>
      <c r="IJ32" s="280" t="str">
        <f aca="false">$C32</f>
        <v>Paraguay</v>
      </c>
      <c r="IK32" s="281" t="n">
        <f aca="false">$D32</f>
        <v>27</v>
      </c>
      <c r="IL32" s="280" t="str">
        <f aca="false">$E32</f>
        <v>Australia</v>
      </c>
      <c r="IM32" s="284"/>
      <c r="IN32" s="284"/>
      <c r="IO32" s="290"/>
      <c r="IP32" s="281" t="str">
        <f aca="false">IF(($F32&lt;&gt;"")*($G32&lt;&gt;"")*(IM32&lt;&gt;"")*(IN32&lt;&gt;""),($F32&gt;$G32)*(IM32&gt;IN32)+($F32=$G32)*(IM32=IN32)+($F32&lt;$G32)*(IM32&lt;IN32),"")</f>
        <v/>
      </c>
      <c r="IQ32" s="281" t="str">
        <f aca="false">IF((IP32&lt;&gt;""),IF(OR($F32&lt;&gt;$G32,PrSettings!$M$4="●"),(($F32-$G32)=(IM32-IN32))*1,0),"")</f>
        <v/>
      </c>
      <c r="IR32" s="281" t="str">
        <f aca="false">IF((IP32&lt;&gt;""),($F32=IM32)*($G32=IN32),"")</f>
        <v/>
      </c>
      <c r="IS32" s="281" t="str">
        <f aca="false">IF(IP32&lt;&gt;"",IF(ABS($F32-$G32)&gt;=PrSettings!$M$7,(ABS($F32-$G32-IM32+IN32)&lt;=1)*1,IF(AND(IP32,$F32=$G32,$F32&gt;=PrSettings!$M$6),(ABS(IM32-$F32)&lt;=1)*1,IF(AND(IP32,$F32+$G32&gt;=PrSettings!$M$8),(ABS(IM32-$F32)+ABS(IN32-$G32)&lt;=1)*1,""))),"")</f>
        <v/>
      </c>
      <c r="IT32" s="291"/>
      <c r="IV32" s="279" t="n">
        <f aca="false">$B32</f>
        <v>40</v>
      </c>
      <c r="IW32" s="280" t="str">
        <f aca="false">$C32</f>
        <v>Paraguay</v>
      </c>
      <c r="IX32" s="281" t="n">
        <f aca="false">$D32</f>
        <v>27</v>
      </c>
      <c r="IY32" s="280" t="str">
        <f aca="false">$E32</f>
        <v>Australia</v>
      </c>
      <c r="IZ32" s="284"/>
      <c r="JA32" s="284"/>
      <c r="JB32" s="290"/>
      <c r="JC32" s="281" t="str">
        <f aca="false">IF(($F32&lt;&gt;"")*($G32&lt;&gt;"")*(IZ32&lt;&gt;"")*(JA32&lt;&gt;""),($F32&gt;$G32)*(IZ32&gt;JA32)+($F32=$G32)*(IZ32=JA32)+($F32&lt;$G32)*(IZ32&lt;JA32),"")</f>
        <v/>
      </c>
      <c r="JD32" s="281" t="str">
        <f aca="false">IF((JC32&lt;&gt;""),IF(OR($F32&lt;&gt;$G32,PrSettings!$M$4="●"),(($F32-$G32)=(IZ32-JA32))*1,0),"")</f>
        <v/>
      </c>
      <c r="JE32" s="281" t="str">
        <f aca="false">IF((JC32&lt;&gt;""),($F32=IZ32)*($G32=JA32),"")</f>
        <v/>
      </c>
      <c r="JF32" s="281" t="str">
        <f aca="false">IF(JC32&lt;&gt;"",IF(ABS($F32-$G32)&gt;=PrSettings!$M$7,(ABS($F32-$G32-IZ32+JA32)&lt;=1)*1,IF(AND(JC32,$F32=$G32,$F32&gt;=PrSettings!$M$6),(ABS(IZ32-$F32)&lt;=1)*1,IF(AND(JC32,$F32+$G32&gt;=PrSettings!$M$8),(ABS(IZ32-$F32)+ABS(JA32-$G32)&lt;=1)*1,""))),"")</f>
        <v/>
      </c>
      <c r="JG32" s="291"/>
      <c r="JI32" s="279" t="n">
        <f aca="false">$B32</f>
        <v>40</v>
      </c>
      <c r="JJ32" s="280" t="str">
        <f aca="false">$C32</f>
        <v>Paraguay</v>
      </c>
      <c r="JK32" s="281" t="n">
        <f aca="false">$D32</f>
        <v>27</v>
      </c>
      <c r="JL32" s="280" t="str">
        <f aca="false">$E32</f>
        <v>Australia</v>
      </c>
      <c r="JM32" s="284"/>
      <c r="JN32" s="284"/>
      <c r="JO32" s="290"/>
      <c r="JP32" s="281" t="str">
        <f aca="false">IF(($F32&lt;&gt;"")*($G32&lt;&gt;"")*(JM32&lt;&gt;"")*(JN32&lt;&gt;""),($F32&gt;$G32)*(JM32&gt;JN32)+($F32=$G32)*(JM32=JN32)+($F32&lt;$G32)*(JM32&lt;JN32),"")</f>
        <v/>
      </c>
      <c r="JQ32" s="281" t="str">
        <f aca="false">IF((JP32&lt;&gt;""),IF(OR($F32&lt;&gt;$G32,PrSettings!$M$4="●"),(($F32-$G32)=(JM32-JN32))*1,0),"")</f>
        <v/>
      </c>
      <c r="JR32" s="281" t="str">
        <f aca="false">IF((JP32&lt;&gt;""),($F32=JM32)*($G32=JN32),"")</f>
        <v/>
      </c>
      <c r="JS32" s="281" t="str">
        <f aca="false">IF(JP32&lt;&gt;"",IF(ABS($F32-$G32)&gt;=PrSettings!$M$7,(ABS($F32-$G32-JM32+JN32)&lt;=1)*1,IF(AND(JP32,$F32=$G32,$F32&gt;=PrSettings!$M$6),(ABS(JM32-$F32)&lt;=1)*1,IF(AND(JP32,$F32+$G32&gt;=PrSettings!$M$8),(ABS(JM32-$F32)+ABS(JN32-$G32)&lt;=1)*1,""))),"")</f>
        <v/>
      </c>
      <c r="JT32" s="291"/>
      <c r="JV32" s="279" t="n">
        <f aca="false">$B32</f>
        <v>40</v>
      </c>
      <c r="JW32" s="280" t="str">
        <f aca="false">$C32</f>
        <v>Paraguay</v>
      </c>
      <c r="JX32" s="281" t="n">
        <f aca="false">$D32</f>
        <v>27</v>
      </c>
      <c r="JY32" s="280" t="str">
        <f aca="false">$E32</f>
        <v>Australia</v>
      </c>
      <c r="JZ32" s="284"/>
      <c r="KA32" s="284"/>
      <c r="KB32" s="290"/>
      <c r="KC32" s="281" t="str">
        <f aca="false">IF(($F32&lt;&gt;"")*($G32&lt;&gt;"")*(JZ32&lt;&gt;"")*(KA32&lt;&gt;""),($F32&gt;$G32)*(JZ32&gt;KA32)+($F32=$G32)*(JZ32=KA32)+($F32&lt;$G32)*(JZ32&lt;KA32),"")</f>
        <v/>
      </c>
      <c r="KD32" s="281" t="str">
        <f aca="false">IF((KC32&lt;&gt;""),IF(OR($F32&lt;&gt;$G32,PrSettings!$M$4="●"),(($F32-$G32)=(JZ32-KA32))*1,0),"")</f>
        <v/>
      </c>
      <c r="KE32" s="281" t="str">
        <f aca="false">IF((KC32&lt;&gt;""),($F32=JZ32)*($G32=KA32),"")</f>
        <v/>
      </c>
      <c r="KF32" s="281" t="str">
        <f aca="false">IF(KC32&lt;&gt;"",IF(ABS($F32-$G32)&gt;=PrSettings!$M$7,(ABS($F32-$G32-JZ32+KA32)&lt;=1)*1,IF(AND(KC32,$F32=$G32,$F32&gt;=PrSettings!$M$6),(ABS(JZ32-$F32)&lt;=1)*1,IF(AND(KC32,$F32+$G32&gt;=PrSettings!$M$8),(ABS(JZ32-$F32)+ABS(KA32-$G32)&lt;=1)*1,""))),"")</f>
        <v/>
      </c>
      <c r="KG32" s="291"/>
      <c r="KI32" s="279" t="n">
        <f aca="false">$B32</f>
        <v>40</v>
      </c>
      <c r="KJ32" s="280" t="str">
        <f aca="false">$C32</f>
        <v>Paraguay</v>
      </c>
      <c r="KK32" s="281" t="n">
        <f aca="false">$D32</f>
        <v>27</v>
      </c>
      <c r="KL32" s="280" t="str">
        <f aca="false">$E32</f>
        <v>Australia</v>
      </c>
      <c r="KM32" s="284"/>
      <c r="KN32" s="284"/>
      <c r="KO32" s="290"/>
      <c r="KP32" s="281" t="str">
        <f aca="false">IF(($F32&lt;&gt;"")*($G32&lt;&gt;"")*(KM32&lt;&gt;"")*(KN32&lt;&gt;""),($F32&gt;$G32)*(KM32&gt;KN32)+($F32=$G32)*(KM32=KN32)+($F32&lt;$G32)*(KM32&lt;KN32),"")</f>
        <v/>
      </c>
      <c r="KQ32" s="281" t="str">
        <f aca="false">IF((KP32&lt;&gt;""),IF(OR($F32&lt;&gt;$G32,PrSettings!$M$4="●"),(($F32-$G32)=(KM32-KN32))*1,0),"")</f>
        <v/>
      </c>
      <c r="KR32" s="281" t="str">
        <f aca="false">IF((KP32&lt;&gt;""),($F32=KM32)*($G32=KN32),"")</f>
        <v/>
      </c>
      <c r="KS32" s="281" t="str">
        <f aca="false">IF(KP32&lt;&gt;"",IF(ABS($F32-$G32)&gt;=PrSettings!$M$7,(ABS($F32-$G32-KM32+KN32)&lt;=1)*1,IF(AND(KP32,$F32=$G32,$F32&gt;=PrSettings!$M$6),(ABS(KM32-$F32)&lt;=1)*1,IF(AND(KP32,$F32+$G32&gt;=PrSettings!$M$8),(ABS(KM32-$F32)+ABS(KN32-$G32)&lt;=1)*1,""))),"")</f>
        <v/>
      </c>
      <c r="KT32" s="291"/>
      <c r="KV32" s="279" t="n">
        <f aca="false">$B32</f>
        <v>40</v>
      </c>
      <c r="KW32" s="280" t="str">
        <f aca="false">$C32</f>
        <v>Paraguay</v>
      </c>
      <c r="KX32" s="281" t="n">
        <f aca="false">$D32</f>
        <v>27</v>
      </c>
      <c r="KY32" s="280" t="str">
        <f aca="false">$E32</f>
        <v>Australia</v>
      </c>
      <c r="KZ32" s="284"/>
      <c r="LA32" s="284"/>
      <c r="LB32" s="290"/>
      <c r="LC32" s="281" t="str">
        <f aca="false">IF(($F32&lt;&gt;"")*($G32&lt;&gt;"")*(KZ32&lt;&gt;"")*(LA32&lt;&gt;""),($F32&gt;$G32)*(KZ32&gt;LA32)+($F32=$G32)*(KZ32=LA32)+($F32&lt;$G32)*(KZ32&lt;LA32),"")</f>
        <v/>
      </c>
      <c r="LD32" s="281" t="str">
        <f aca="false">IF((LC32&lt;&gt;""),IF(OR($F32&lt;&gt;$G32,PrSettings!$M$4="●"),(($F32-$G32)=(KZ32-LA32))*1,0),"")</f>
        <v/>
      </c>
      <c r="LE32" s="281" t="str">
        <f aca="false">IF((LC32&lt;&gt;""),($F32=KZ32)*($G32=LA32),"")</f>
        <v/>
      </c>
      <c r="LF32" s="281" t="str">
        <f aca="false">IF(LC32&lt;&gt;"",IF(ABS($F32-$G32)&gt;=PrSettings!$M$7,(ABS($F32-$G32-KZ32+LA32)&lt;=1)*1,IF(AND(LC32,$F32=$G32,$F32&gt;=PrSettings!$M$6),(ABS(KZ32-$F32)&lt;=1)*1,IF(AND(LC32,$F32+$G32&gt;=PrSettings!$M$8),(ABS(KZ32-$F32)+ABS(LA32-$G32)&lt;=1)*1,""))),"")</f>
        <v/>
      </c>
      <c r="LG32" s="291"/>
      <c r="LI32" s="279" t="n">
        <f aca="false">$B32</f>
        <v>40</v>
      </c>
      <c r="LJ32" s="280" t="str">
        <f aca="false">$C32</f>
        <v>Paraguay</v>
      </c>
      <c r="LK32" s="281" t="n">
        <f aca="false">$D32</f>
        <v>27</v>
      </c>
      <c r="LL32" s="280" t="str">
        <f aca="false">$E32</f>
        <v>Australia</v>
      </c>
      <c r="LM32" s="284"/>
      <c r="LN32" s="284"/>
      <c r="LO32" s="290"/>
      <c r="LP32" s="281" t="str">
        <f aca="false">IF(($F32&lt;&gt;"")*($G32&lt;&gt;"")*(LM32&lt;&gt;"")*(LN32&lt;&gt;""),($F32&gt;$G32)*(LM32&gt;LN32)+($F32=$G32)*(LM32=LN32)+($F32&lt;$G32)*(LM32&lt;LN32),"")</f>
        <v/>
      </c>
      <c r="LQ32" s="281" t="str">
        <f aca="false">IF((LP32&lt;&gt;""),IF(OR($F32&lt;&gt;$G32,PrSettings!$M$4="●"),(($F32-$G32)=(LM32-LN32))*1,0),"")</f>
        <v/>
      </c>
      <c r="LR32" s="281" t="str">
        <f aca="false">IF((LP32&lt;&gt;""),($F32=LM32)*($G32=LN32),"")</f>
        <v/>
      </c>
      <c r="LS32" s="281" t="str">
        <f aca="false">IF(LP32&lt;&gt;"",IF(ABS($F32-$G32)&gt;=PrSettings!$M$7,(ABS($F32-$G32-LM32+LN32)&lt;=1)*1,IF(AND(LP32,$F32=$G32,$F32&gt;=PrSettings!$M$6),(ABS(LM32-$F32)&lt;=1)*1,IF(AND(LP32,$F32+$G32&gt;=PrSettings!$M$8),(ABS(LM32-$F32)+ABS(LN32-$G32)&lt;=1)*1,""))),"")</f>
        <v/>
      </c>
      <c r="LT32" s="291"/>
      <c r="LV32" s="279" t="n">
        <f aca="false">$B32</f>
        <v>40</v>
      </c>
      <c r="LW32" s="280" t="str">
        <f aca="false">$C32</f>
        <v>Paraguay</v>
      </c>
      <c r="LX32" s="281" t="n">
        <f aca="false">$D32</f>
        <v>27</v>
      </c>
      <c r="LY32" s="280" t="str">
        <f aca="false">$E32</f>
        <v>Australia</v>
      </c>
      <c r="LZ32" s="284"/>
      <c r="MA32" s="284"/>
      <c r="MB32" s="290"/>
      <c r="MC32" s="281" t="str">
        <f aca="false">IF(($F32&lt;&gt;"")*($G32&lt;&gt;"")*(LZ32&lt;&gt;"")*(MA32&lt;&gt;""),($F32&gt;$G32)*(LZ32&gt;MA32)+($F32=$G32)*(LZ32=MA32)+($F32&lt;$G32)*(LZ32&lt;MA32),"")</f>
        <v/>
      </c>
      <c r="MD32" s="281" t="str">
        <f aca="false">IF((MC32&lt;&gt;""),IF(OR($F32&lt;&gt;$G32,PrSettings!$M$4="●"),(($F32-$G32)=(LZ32-MA32))*1,0),"")</f>
        <v/>
      </c>
      <c r="ME32" s="281" t="str">
        <f aca="false">IF((MC32&lt;&gt;""),($F32=LZ32)*($G32=MA32),"")</f>
        <v/>
      </c>
      <c r="MF32" s="281" t="str">
        <f aca="false">IF(MC32&lt;&gt;"",IF(ABS($F32-$G32)&gt;=PrSettings!$M$7,(ABS($F32-$G32-LZ32+MA32)&lt;=1)*1,IF(AND(MC32,$F32=$G32,$F32&gt;=PrSettings!$M$6),(ABS(LZ32-$F32)&lt;=1)*1,IF(AND(MC32,$F32+$G32&gt;=PrSettings!$M$8),(ABS(LZ32-$F32)+ABS(MA32-$G32)&lt;=1)*1,""))),"")</f>
        <v/>
      </c>
      <c r="MG32" s="291"/>
    </row>
    <row r="33" customFormat="false" ht="24" hidden="false" customHeight="true" outlineLevel="0" collapsed="false">
      <c r="B33" s="269" t="str">
        <f aca="false">Language!$E$130&amp;" E"</f>
        <v>Group E</v>
      </c>
      <c r="C33" s="270"/>
      <c r="D33" s="292"/>
      <c r="E33" s="272"/>
      <c r="F33" s="293"/>
      <c r="G33" s="294"/>
      <c r="I33" s="269" t="str">
        <f aca="false">$B33</f>
        <v>Group E</v>
      </c>
      <c r="J33" s="292"/>
      <c r="K33" s="292"/>
      <c r="L33" s="272"/>
      <c r="M33" s="275"/>
      <c r="N33" s="276"/>
      <c r="O33" s="273"/>
      <c r="P33" s="277"/>
      <c r="Q33" s="277"/>
      <c r="R33" s="272"/>
      <c r="S33" s="272"/>
      <c r="T33" s="278"/>
      <c r="V33" s="269" t="str">
        <f aca="false">$B33</f>
        <v>Group E</v>
      </c>
      <c r="W33" s="292"/>
      <c r="X33" s="292"/>
      <c r="Y33" s="272"/>
      <c r="Z33" s="275"/>
      <c r="AA33" s="276"/>
      <c r="AB33" s="273"/>
      <c r="AC33" s="277"/>
      <c r="AD33" s="277"/>
      <c r="AE33" s="272"/>
      <c r="AF33" s="272"/>
      <c r="AG33" s="278"/>
      <c r="AI33" s="269" t="str">
        <f aca="false">$B33</f>
        <v>Group E</v>
      </c>
      <c r="AJ33" s="292"/>
      <c r="AK33" s="292"/>
      <c r="AL33" s="272"/>
      <c r="AM33" s="275"/>
      <c r="AN33" s="276"/>
      <c r="AO33" s="273"/>
      <c r="AP33" s="277"/>
      <c r="AQ33" s="277"/>
      <c r="AR33" s="272"/>
      <c r="AS33" s="272"/>
      <c r="AT33" s="278"/>
      <c r="AV33" s="269" t="str">
        <f aca="false">$B33</f>
        <v>Group E</v>
      </c>
      <c r="AW33" s="292"/>
      <c r="AX33" s="292"/>
      <c r="AY33" s="272"/>
      <c r="AZ33" s="275"/>
      <c r="BA33" s="276"/>
      <c r="BB33" s="273"/>
      <c r="BC33" s="277"/>
      <c r="BD33" s="277"/>
      <c r="BE33" s="272"/>
      <c r="BF33" s="272"/>
      <c r="BG33" s="278"/>
      <c r="BI33" s="269" t="str">
        <f aca="false">$B33</f>
        <v>Group E</v>
      </c>
      <c r="BJ33" s="292"/>
      <c r="BK33" s="292"/>
      <c r="BL33" s="272"/>
      <c r="BM33" s="275"/>
      <c r="BN33" s="276"/>
      <c r="BO33" s="273"/>
      <c r="BP33" s="277"/>
      <c r="BQ33" s="277"/>
      <c r="BR33" s="272"/>
      <c r="BS33" s="272"/>
      <c r="BT33" s="278"/>
      <c r="BV33" s="269" t="str">
        <f aca="false">$B33</f>
        <v>Group E</v>
      </c>
      <c r="BW33" s="292"/>
      <c r="BX33" s="292"/>
      <c r="BY33" s="272"/>
      <c r="BZ33" s="275"/>
      <c r="CA33" s="276"/>
      <c r="CB33" s="273"/>
      <c r="CC33" s="277"/>
      <c r="CD33" s="277"/>
      <c r="CE33" s="272"/>
      <c r="CF33" s="272"/>
      <c r="CG33" s="278"/>
      <c r="CI33" s="269" t="str">
        <f aca="false">$B33</f>
        <v>Group E</v>
      </c>
      <c r="CJ33" s="292"/>
      <c r="CK33" s="292"/>
      <c r="CL33" s="272"/>
      <c r="CM33" s="275"/>
      <c r="CN33" s="276"/>
      <c r="CO33" s="273"/>
      <c r="CP33" s="277"/>
      <c r="CQ33" s="277"/>
      <c r="CR33" s="272"/>
      <c r="CS33" s="272"/>
      <c r="CT33" s="278"/>
      <c r="CV33" s="269" t="str">
        <f aca="false">$B33</f>
        <v>Group E</v>
      </c>
      <c r="CW33" s="292"/>
      <c r="CX33" s="292"/>
      <c r="CY33" s="272"/>
      <c r="CZ33" s="275"/>
      <c r="DA33" s="276"/>
      <c r="DB33" s="273"/>
      <c r="DC33" s="277"/>
      <c r="DD33" s="277"/>
      <c r="DE33" s="272"/>
      <c r="DF33" s="272"/>
      <c r="DG33" s="278"/>
      <c r="DI33" s="269" t="str">
        <f aca="false">$B33</f>
        <v>Group E</v>
      </c>
      <c r="DJ33" s="292"/>
      <c r="DK33" s="292"/>
      <c r="DL33" s="272"/>
      <c r="DM33" s="275"/>
      <c r="DN33" s="276"/>
      <c r="DO33" s="273"/>
      <c r="DP33" s="277"/>
      <c r="DQ33" s="277"/>
      <c r="DR33" s="272"/>
      <c r="DS33" s="272"/>
      <c r="DT33" s="278"/>
      <c r="DV33" s="269" t="str">
        <f aca="false">$B33</f>
        <v>Group E</v>
      </c>
      <c r="DW33" s="292"/>
      <c r="DX33" s="292"/>
      <c r="DY33" s="272"/>
      <c r="DZ33" s="275"/>
      <c r="EA33" s="276"/>
      <c r="EB33" s="273"/>
      <c r="EC33" s="277"/>
      <c r="ED33" s="277"/>
      <c r="EE33" s="272"/>
      <c r="EF33" s="272"/>
      <c r="EG33" s="278"/>
      <c r="EI33" s="269" t="str">
        <f aca="false">$B33</f>
        <v>Group E</v>
      </c>
      <c r="EJ33" s="292"/>
      <c r="EK33" s="292"/>
      <c r="EL33" s="272"/>
      <c r="EM33" s="275"/>
      <c r="EN33" s="276"/>
      <c r="EO33" s="273"/>
      <c r="EP33" s="277"/>
      <c r="EQ33" s="277"/>
      <c r="ER33" s="272"/>
      <c r="ES33" s="272"/>
      <c r="ET33" s="278"/>
      <c r="EV33" s="269" t="str">
        <f aca="false">$B33</f>
        <v>Group E</v>
      </c>
      <c r="EW33" s="292"/>
      <c r="EX33" s="292"/>
      <c r="EY33" s="272"/>
      <c r="EZ33" s="275"/>
      <c r="FA33" s="276"/>
      <c r="FB33" s="273"/>
      <c r="FC33" s="277"/>
      <c r="FD33" s="277"/>
      <c r="FE33" s="272"/>
      <c r="FF33" s="272"/>
      <c r="FG33" s="278"/>
      <c r="FI33" s="269" t="str">
        <f aca="false">$B33</f>
        <v>Group E</v>
      </c>
      <c r="FJ33" s="292"/>
      <c r="FK33" s="292"/>
      <c r="FL33" s="272"/>
      <c r="FM33" s="275"/>
      <c r="FN33" s="276"/>
      <c r="FO33" s="273"/>
      <c r="FP33" s="277"/>
      <c r="FQ33" s="277"/>
      <c r="FR33" s="272"/>
      <c r="FS33" s="272"/>
      <c r="FT33" s="278"/>
      <c r="FV33" s="269" t="str">
        <f aca="false">$B33</f>
        <v>Group E</v>
      </c>
      <c r="FW33" s="292"/>
      <c r="FX33" s="292"/>
      <c r="FY33" s="272"/>
      <c r="FZ33" s="275"/>
      <c r="GA33" s="276"/>
      <c r="GB33" s="273"/>
      <c r="GC33" s="277"/>
      <c r="GD33" s="277"/>
      <c r="GE33" s="272"/>
      <c r="GF33" s="272"/>
      <c r="GG33" s="278"/>
      <c r="GI33" s="269" t="str">
        <f aca="false">$B33</f>
        <v>Group E</v>
      </c>
      <c r="GJ33" s="292"/>
      <c r="GK33" s="292"/>
      <c r="GL33" s="272"/>
      <c r="GM33" s="275"/>
      <c r="GN33" s="276"/>
      <c r="GO33" s="273"/>
      <c r="GP33" s="277"/>
      <c r="GQ33" s="277"/>
      <c r="GR33" s="272"/>
      <c r="GS33" s="272"/>
      <c r="GT33" s="278"/>
      <c r="GV33" s="269" t="str">
        <f aca="false">$B33</f>
        <v>Group E</v>
      </c>
      <c r="GW33" s="292"/>
      <c r="GX33" s="292"/>
      <c r="GY33" s="272"/>
      <c r="GZ33" s="275"/>
      <c r="HA33" s="276"/>
      <c r="HB33" s="273"/>
      <c r="HC33" s="277"/>
      <c r="HD33" s="277"/>
      <c r="HE33" s="272"/>
      <c r="HF33" s="272"/>
      <c r="HG33" s="278"/>
      <c r="HI33" s="269" t="str">
        <f aca="false">$B33</f>
        <v>Group E</v>
      </c>
      <c r="HJ33" s="292"/>
      <c r="HK33" s="292"/>
      <c r="HL33" s="272"/>
      <c r="HM33" s="275"/>
      <c r="HN33" s="276"/>
      <c r="HO33" s="273"/>
      <c r="HP33" s="277"/>
      <c r="HQ33" s="277"/>
      <c r="HR33" s="272"/>
      <c r="HS33" s="272"/>
      <c r="HT33" s="278"/>
      <c r="HV33" s="269" t="str">
        <f aca="false">$B33</f>
        <v>Group E</v>
      </c>
      <c r="HW33" s="292"/>
      <c r="HX33" s="292"/>
      <c r="HY33" s="272"/>
      <c r="HZ33" s="275"/>
      <c r="IA33" s="276"/>
      <c r="IB33" s="273"/>
      <c r="IC33" s="277"/>
      <c r="ID33" s="277"/>
      <c r="IE33" s="272"/>
      <c r="IF33" s="272"/>
      <c r="IG33" s="278"/>
      <c r="II33" s="269" t="str">
        <f aca="false">$B33</f>
        <v>Group E</v>
      </c>
      <c r="IJ33" s="292"/>
      <c r="IK33" s="292"/>
      <c r="IL33" s="272"/>
      <c r="IM33" s="275"/>
      <c r="IN33" s="276"/>
      <c r="IO33" s="273"/>
      <c r="IP33" s="277"/>
      <c r="IQ33" s="277"/>
      <c r="IR33" s="272"/>
      <c r="IS33" s="272"/>
      <c r="IT33" s="278"/>
      <c r="IV33" s="269" t="str">
        <f aca="false">$B33</f>
        <v>Group E</v>
      </c>
      <c r="IW33" s="292"/>
      <c r="IX33" s="292"/>
      <c r="IY33" s="272"/>
      <c r="IZ33" s="275"/>
      <c r="JA33" s="276"/>
      <c r="JB33" s="273"/>
      <c r="JC33" s="277"/>
      <c r="JD33" s="277"/>
      <c r="JE33" s="272"/>
      <c r="JF33" s="272"/>
      <c r="JG33" s="278"/>
      <c r="JI33" s="269" t="str">
        <f aca="false">$B33</f>
        <v>Group E</v>
      </c>
      <c r="JJ33" s="292"/>
      <c r="JK33" s="292"/>
      <c r="JL33" s="272"/>
      <c r="JM33" s="275"/>
      <c r="JN33" s="276"/>
      <c r="JO33" s="273"/>
      <c r="JP33" s="277"/>
      <c r="JQ33" s="277"/>
      <c r="JR33" s="272"/>
      <c r="JS33" s="272"/>
      <c r="JT33" s="278"/>
      <c r="JV33" s="269" t="str">
        <f aca="false">$B33</f>
        <v>Group E</v>
      </c>
      <c r="JW33" s="292"/>
      <c r="JX33" s="292"/>
      <c r="JY33" s="272"/>
      <c r="JZ33" s="275"/>
      <c r="KA33" s="276"/>
      <c r="KB33" s="273"/>
      <c r="KC33" s="277"/>
      <c r="KD33" s="277"/>
      <c r="KE33" s="272"/>
      <c r="KF33" s="272"/>
      <c r="KG33" s="278"/>
      <c r="KI33" s="269" t="str">
        <f aca="false">$B33</f>
        <v>Group E</v>
      </c>
      <c r="KJ33" s="292"/>
      <c r="KK33" s="292"/>
      <c r="KL33" s="272"/>
      <c r="KM33" s="275"/>
      <c r="KN33" s="276"/>
      <c r="KO33" s="273"/>
      <c r="KP33" s="277"/>
      <c r="KQ33" s="277"/>
      <c r="KR33" s="272"/>
      <c r="KS33" s="272"/>
      <c r="KT33" s="278"/>
      <c r="KV33" s="269" t="str">
        <f aca="false">$B33</f>
        <v>Group E</v>
      </c>
      <c r="KW33" s="292"/>
      <c r="KX33" s="292"/>
      <c r="KY33" s="272"/>
      <c r="KZ33" s="275"/>
      <c r="LA33" s="276"/>
      <c r="LB33" s="273"/>
      <c r="LC33" s="277"/>
      <c r="LD33" s="277"/>
      <c r="LE33" s="272"/>
      <c r="LF33" s="272"/>
      <c r="LG33" s="278"/>
      <c r="LI33" s="269" t="str">
        <f aca="false">$B33</f>
        <v>Group E</v>
      </c>
      <c r="LJ33" s="292"/>
      <c r="LK33" s="292"/>
      <c r="LL33" s="272"/>
      <c r="LM33" s="275"/>
      <c r="LN33" s="276"/>
      <c r="LO33" s="273"/>
      <c r="LP33" s="277"/>
      <c r="LQ33" s="277"/>
      <c r="LR33" s="272"/>
      <c r="LS33" s="272"/>
      <c r="LT33" s="278"/>
      <c r="LV33" s="269" t="str">
        <f aca="false">$B33</f>
        <v>Group E</v>
      </c>
      <c r="LW33" s="292"/>
      <c r="LX33" s="292"/>
      <c r="LY33" s="272"/>
      <c r="LZ33" s="275"/>
      <c r="MA33" s="276"/>
      <c r="MB33" s="273"/>
      <c r="MC33" s="277"/>
      <c r="MD33" s="277"/>
      <c r="ME33" s="272"/>
      <c r="MF33" s="272"/>
      <c r="MG33" s="278"/>
    </row>
    <row r="34" customFormat="false" ht="15.75" hidden="false" customHeight="false" outlineLevel="0" collapsed="false">
      <c r="B34" s="279" t="n">
        <f aca="false">INDEX(Groups!$C$7:$C$65,MATCH(C34,Groups!$D$7:$D$65,0))</f>
        <v>10</v>
      </c>
      <c r="C34" s="280" t="str">
        <f aca="false">CalcE!$P$22</f>
        <v>Germany</v>
      </c>
      <c r="D34" s="281" t="n">
        <f aca="false">INDEX(Groups!$C$7:$C$65,MATCH(E34,Groups!$D$7:$D$65,0))</f>
        <v>82</v>
      </c>
      <c r="E34" s="280" t="str">
        <f aca="false">CalcE!$Q$22</f>
        <v>Curaçao</v>
      </c>
      <c r="F34" s="282" t="n">
        <f aca="false">CalcE!$R$22</f>
        <v>3</v>
      </c>
      <c r="G34" s="283" t="n">
        <f aca="false">CalcE!$S$22</f>
        <v>0</v>
      </c>
      <c r="I34" s="279" t="n">
        <f aca="false">$B34</f>
        <v>10</v>
      </c>
      <c r="J34" s="280" t="str">
        <f aca="false">$C34</f>
        <v>Germany</v>
      </c>
      <c r="K34" s="281" t="n">
        <f aca="false">$D34</f>
        <v>82</v>
      </c>
      <c r="L34" s="280" t="str">
        <f aca="false">$E34</f>
        <v>Curaçao</v>
      </c>
      <c r="M34" s="284"/>
      <c r="N34" s="284"/>
      <c r="O34" s="285"/>
      <c r="P34" s="281" t="str">
        <f aca="false">IF(($F34&lt;&gt;"")*($G34&lt;&gt;"")*(M34&lt;&gt;"")*(N34&lt;&gt;""),($F34&gt;$G34)*(M34&gt;N34)+($F34=$G34)*(M34=N34)+($F34&lt;$G34)*(M34&lt;N34),"")</f>
        <v/>
      </c>
      <c r="Q34" s="281" t="str">
        <f aca="false">IF((P34&lt;&gt;""),IF(OR($F34&lt;&gt;$G34,PrSettings!$M$4="●"),(($F34-$G34)=(M34-N34))*1,0),"")</f>
        <v/>
      </c>
      <c r="R34" s="281" t="str">
        <f aca="false">IF((P34&lt;&gt;""),($F34=M34)*($G34=N34),"")</f>
        <v/>
      </c>
      <c r="S34" s="281" t="str">
        <f aca="false">IF(P34&lt;&gt;"",IF(ABS($F34-$G34)&gt;=PrSettings!$M$7,(ABS($F34-$G34-M34+N34)&lt;=1)*1,IF(AND(P34,$F34=$G34,$F34&gt;=PrSettings!$M$6),(ABS(M34-$F34)&lt;=1)*1,IF(AND(P34,$F34+$G34&gt;=PrSettings!$M$8),(ABS(M34-$F34)+ABS(N34-$G34)&lt;=1)*1,""))),"")</f>
        <v/>
      </c>
      <c r="T34" s="286"/>
      <c r="V34" s="279" t="n">
        <f aca="false">$B34</f>
        <v>10</v>
      </c>
      <c r="W34" s="280" t="str">
        <f aca="false">$C34</f>
        <v>Germany</v>
      </c>
      <c r="X34" s="281" t="n">
        <f aca="false">$D34</f>
        <v>82</v>
      </c>
      <c r="Y34" s="280" t="str">
        <f aca="false">$E34</f>
        <v>Curaçao</v>
      </c>
      <c r="Z34" s="284"/>
      <c r="AA34" s="284"/>
      <c r="AB34" s="285"/>
      <c r="AC34" s="281" t="str">
        <f aca="false">IF(($F34&lt;&gt;"")*($G34&lt;&gt;"")*(Z34&lt;&gt;"")*(AA34&lt;&gt;""),($F34&gt;$G34)*(Z34&gt;AA34)+($F34=$G34)*(Z34=AA34)+($F34&lt;$G34)*(Z34&lt;AA34),"")</f>
        <v/>
      </c>
      <c r="AD34" s="281" t="str">
        <f aca="false">IF((AC34&lt;&gt;""),IF(OR($F34&lt;&gt;$G34,PrSettings!$M$4="●"),(($F34-$G34)=(Z34-AA34))*1,0),"")</f>
        <v/>
      </c>
      <c r="AE34" s="281" t="str">
        <f aca="false">IF((AC34&lt;&gt;""),($F34=Z34)*($G34=AA34),"")</f>
        <v/>
      </c>
      <c r="AF34" s="281" t="str">
        <f aca="false">IF(AC34&lt;&gt;"",IF(ABS($F34-$G34)&gt;=PrSettings!$M$7,(ABS($F34-$G34-Z34+AA34)&lt;=1)*1,IF(AND(AC34,$F34=$G34,$F34&gt;=PrSettings!$M$6),(ABS(Z34-$F34)&lt;=1)*1,IF(AND(AC34,$F34+$G34&gt;=PrSettings!$M$8),(ABS(Z34-$F34)+ABS(AA34-$G34)&lt;=1)*1,""))),"")</f>
        <v/>
      </c>
      <c r="AG34" s="286"/>
      <c r="AI34" s="279" t="n">
        <f aca="false">$B34</f>
        <v>10</v>
      </c>
      <c r="AJ34" s="280" t="str">
        <f aca="false">$C34</f>
        <v>Germany</v>
      </c>
      <c r="AK34" s="281" t="n">
        <f aca="false">$D34</f>
        <v>82</v>
      </c>
      <c r="AL34" s="280" t="str">
        <f aca="false">$E34</f>
        <v>Curaçao</v>
      </c>
      <c r="AM34" s="284"/>
      <c r="AN34" s="284"/>
      <c r="AO34" s="285"/>
      <c r="AP34" s="281" t="str">
        <f aca="false">IF(($F34&lt;&gt;"")*($G34&lt;&gt;"")*(AM34&lt;&gt;"")*(AN34&lt;&gt;""),($F34&gt;$G34)*(AM34&gt;AN34)+($F34=$G34)*(AM34=AN34)+($F34&lt;$G34)*(AM34&lt;AN34),"")</f>
        <v/>
      </c>
      <c r="AQ34" s="281" t="str">
        <f aca="false">IF((AP34&lt;&gt;""),IF(OR($F34&lt;&gt;$G34,PrSettings!$M$4="●"),(($F34-$G34)=(AM34-AN34))*1,0),"")</f>
        <v/>
      </c>
      <c r="AR34" s="281" t="str">
        <f aca="false">IF((AP34&lt;&gt;""),($F34=AM34)*($G34=AN34),"")</f>
        <v/>
      </c>
      <c r="AS34" s="281" t="str">
        <f aca="false">IF(AP34&lt;&gt;"",IF(ABS($F34-$G34)&gt;=PrSettings!$M$7,(ABS($F34-$G34-AM34+AN34)&lt;=1)*1,IF(AND(AP34,$F34=$G34,$F34&gt;=PrSettings!$M$6),(ABS(AM34-$F34)&lt;=1)*1,IF(AND(AP34,$F34+$G34&gt;=PrSettings!$M$8),(ABS(AM34-$F34)+ABS(AN34-$G34)&lt;=1)*1,""))),"")</f>
        <v/>
      </c>
      <c r="AT34" s="286"/>
      <c r="AV34" s="279" t="n">
        <f aca="false">$B34</f>
        <v>10</v>
      </c>
      <c r="AW34" s="280" t="str">
        <f aca="false">$C34</f>
        <v>Germany</v>
      </c>
      <c r="AX34" s="281" t="n">
        <f aca="false">$D34</f>
        <v>82</v>
      </c>
      <c r="AY34" s="280" t="str">
        <f aca="false">$E34</f>
        <v>Curaçao</v>
      </c>
      <c r="AZ34" s="284"/>
      <c r="BA34" s="284"/>
      <c r="BB34" s="285"/>
      <c r="BC34" s="281" t="str">
        <f aca="false">IF(($F34&lt;&gt;"")*($G34&lt;&gt;"")*(AZ34&lt;&gt;"")*(BA34&lt;&gt;""),($F34&gt;$G34)*(AZ34&gt;BA34)+($F34=$G34)*(AZ34=BA34)+($F34&lt;$G34)*(AZ34&lt;BA34),"")</f>
        <v/>
      </c>
      <c r="BD34" s="281" t="str">
        <f aca="false">IF((BC34&lt;&gt;""),IF(OR($F34&lt;&gt;$G34,PrSettings!$M$4="●"),(($F34-$G34)=(AZ34-BA34))*1,0),"")</f>
        <v/>
      </c>
      <c r="BE34" s="281" t="str">
        <f aca="false">IF((BC34&lt;&gt;""),($F34=AZ34)*($G34=BA34),"")</f>
        <v/>
      </c>
      <c r="BF34" s="281" t="str">
        <f aca="false">IF(BC34&lt;&gt;"",IF(ABS($F34-$G34)&gt;=PrSettings!$M$7,(ABS($F34-$G34-AZ34+BA34)&lt;=1)*1,IF(AND(BC34,$F34=$G34,$F34&gt;=PrSettings!$M$6),(ABS(AZ34-$F34)&lt;=1)*1,IF(AND(BC34,$F34+$G34&gt;=PrSettings!$M$8),(ABS(AZ34-$F34)+ABS(BA34-$G34)&lt;=1)*1,""))),"")</f>
        <v/>
      </c>
      <c r="BG34" s="286"/>
      <c r="BI34" s="279" t="n">
        <f aca="false">$B34</f>
        <v>10</v>
      </c>
      <c r="BJ34" s="280" t="str">
        <f aca="false">$C34</f>
        <v>Germany</v>
      </c>
      <c r="BK34" s="281" t="n">
        <f aca="false">$D34</f>
        <v>82</v>
      </c>
      <c r="BL34" s="280" t="str">
        <f aca="false">$E34</f>
        <v>Curaçao</v>
      </c>
      <c r="BM34" s="284"/>
      <c r="BN34" s="284"/>
      <c r="BO34" s="285"/>
      <c r="BP34" s="281" t="str">
        <f aca="false">IF(($F34&lt;&gt;"")*($G34&lt;&gt;"")*(BM34&lt;&gt;"")*(BN34&lt;&gt;""),($F34&gt;$G34)*(BM34&gt;BN34)+($F34=$G34)*(BM34=BN34)+($F34&lt;$G34)*(BM34&lt;BN34),"")</f>
        <v/>
      </c>
      <c r="BQ34" s="281" t="str">
        <f aca="false">IF((BP34&lt;&gt;""),IF(OR($F34&lt;&gt;$G34,PrSettings!$M$4="●"),(($F34-$G34)=(BM34-BN34))*1,0),"")</f>
        <v/>
      </c>
      <c r="BR34" s="281" t="str">
        <f aca="false">IF((BP34&lt;&gt;""),($F34=BM34)*($G34=BN34),"")</f>
        <v/>
      </c>
      <c r="BS34" s="281" t="str">
        <f aca="false">IF(BP34&lt;&gt;"",IF(ABS($F34-$G34)&gt;=PrSettings!$M$7,(ABS($F34-$G34-BM34+BN34)&lt;=1)*1,IF(AND(BP34,$F34=$G34,$F34&gt;=PrSettings!$M$6),(ABS(BM34-$F34)&lt;=1)*1,IF(AND(BP34,$F34+$G34&gt;=PrSettings!$M$8),(ABS(BM34-$F34)+ABS(BN34-$G34)&lt;=1)*1,""))),"")</f>
        <v/>
      </c>
      <c r="BT34" s="286"/>
      <c r="BV34" s="279" t="n">
        <f aca="false">$B34</f>
        <v>10</v>
      </c>
      <c r="BW34" s="280" t="str">
        <f aca="false">$C34</f>
        <v>Germany</v>
      </c>
      <c r="BX34" s="281" t="n">
        <f aca="false">$D34</f>
        <v>82</v>
      </c>
      <c r="BY34" s="280" t="str">
        <f aca="false">$E34</f>
        <v>Curaçao</v>
      </c>
      <c r="BZ34" s="284"/>
      <c r="CA34" s="284"/>
      <c r="CB34" s="285"/>
      <c r="CC34" s="281" t="str">
        <f aca="false">IF(($F34&lt;&gt;"")*($G34&lt;&gt;"")*(BZ34&lt;&gt;"")*(CA34&lt;&gt;""),($F34&gt;$G34)*(BZ34&gt;CA34)+($F34=$G34)*(BZ34=CA34)+($F34&lt;$G34)*(BZ34&lt;CA34),"")</f>
        <v/>
      </c>
      <c r="CD34" s="281" t="str">
        <f aca="false">IF((CC34&lt;&gt;""),IF(OR($F34&lt;&gt;$G34,PrSettings!$M$4="●"),(($F34-$G34)=(BZ34-CA34))*1,0),"")</f>
        <v/>
      </c>
      <c r="CE34" s="281" t="str">
        <f aca="false">IF((CC34&lt;&gt;""),($F34=BZ34)*($G34=CA34),"")</f>
        <v/>
      </c>
      <c r="CF34" s="281" t="str">
        <f aca="false">IF(CC34&lt;&gt;"",IF(ABS($F34-$G34)&gt;=PrSettings!$M$7,(ABS($F34-$G34-BZ34+CA34)&lt;=1)*1,IF(AND(CC34,$F34=$G34,$F34&gt;=PrSettings!$M$6),(ABS(BZ34-$F34)&lt;=1)*1,IF(AND(CC34,$F34+$G34&gt;=PrSettings!$M$8),(ABS(BZ34-$F34)+ABS(CA34-$G34)&lt;=1)*1,""))),"")</f>
        <v/>
      </c>
      <c r="CG34" s="286"/>
      <c r="CI34" s="279" t="n">
        <f aca="false">$B34</f>
        <v>10</v>
      </c>
      <c r="CJ34" s="280" t="str">
        <f aca="false">$C34</f>
        <v>Germany</v>
      </c>
      <c r="CK34" s="281" t="n">
        <f aca="false">$D34</f>
        <v>82</v>
      </c>
      <c r="CL34" s="280" t="str">
        <f aca="false">$E34</f>
        <v>Curaçao</v>
      </c>
      <c r="CM34" s="284"/>
      <c r="CN34" s="284"/>
      <c r="CO34" s="285"/>
      <c r="CP34" s="281" t="str">
        <f aca="false">IF(($F34&lt;&gt;"")*($G34&lt;&gt;"")*(CM34&lt;&gt;"")*(CN34&lt;&gt;""),($F34&gt;$G34)*(CM34&gt;CN34)+($F34=$G34)*(CM34=CN34)+($F34&lt;$G34)*(CM34&lt;CN34),"")</f>
        <v/>
      </c>
      <c r="CQ34" s="281" t="str">
        <f aca="false">IF((CP34&lt;&gt;""),IF(OR($F34&lt;&gt;$G34,PrSettings!$M$4="●"),(($F34-$G34)=(CM34-CN34))*1,0),"")</f>
        <v/>
      </c>
      <c r="CR34" s="281" t="str">
        <f aca="false">IF((CP34&lt;&gt;""),($F34=CM34)*($G34=CN34),"")</f>
        <v/>
      </c>
      <c r="CS34" s="281" t="str">
        <f aca="false">IF(CP34&lt;&gt;"",IF(ABS($F34-$G34)&gt;=PrSettings!$M$7,(ABS($F34-$G34-CM34+CN34)&lt;=1)*1,IF(AND(CP34,$F34=$G34,$F34&gt;=PrSettings!$M$6),(ABS(CM34-$F34)&lt;=1)*1,IF(AND(CP34,$F34+$G34&gt;=PrSettings!$M$8),(ABS(CM34-$F34)+ABS(CN34-$G34)&lt;=1)*1,""))),"")</f>
        <v/>
      </c>
      <c r="CT34" s="286"/>
      <c r="CV34" s="279" t="n">
        <f aca="false">$B34</f>
        <v>10</v>
      </c>
      <c r="CW34" s="280" t="str">
        <f aca="false">$C34</f>
        <v>Germany</v>
      </c>
      <c r="CX34" s="281" t="n">
        <f aca="false">$D34</f>
        <v>82</v>
      </c>
      <c r="CY34" s="280" t="str">
        <f aca="false">$E34</f>
        <v>Curaçao</v>
      </c>
      <c r="CZ34" s="284"/>
      <c r="DA34" s="284"/>
      <c r="DB34" s="285"/>
      <c r="DC34" s="281" t="str">
        <f aca="false">IF(($F34&lt;&gt;"")*($G34&lt;&gt;"")*(CZ34&lt;&gt;"")*(DA34&lt;&gt;""),($F34&gt;$G34)*(CZ34&gt;DA34)+($F34=$G34)*(CZ34=DA34)+($F34&lt;$G34)*(CZ34&lt;DA34),"")</f>
        <v/>
      </c>
      <c r="DD34" s="281" t="str">
        <f aca="false">IF((DC34&lt;&gt;""),IF(OR($F34&lt;&gt;$G34,PrSettings!$M$4="●"),(($F34-$G34)=(CZ34-DA34))*1,0),"")</f>
        <v/>
      </c>
      <c r="DE34" s="281" t="str">
        <f aca="false">IF((DC34&lt;&gt;""),($F34=CZ34)*($G34=DA34),"")</f>
        <v/>
      </c>
      <c r="DF34" s="281" t="str">
        <f aca="false">IF(DC34&lt;&gt;"",IF(ABS($F34-$G34)&gt;=PrSettings!$M$7,(ABS($F34-$G34-CZ34+DA34)&lt;=1)*1,IF(AND(DC34,$F34=$G34,$F34&gt;=PrSettings!$M$6),(ABS(CZ34-$F34)&lt;=1)*1,IF(AND(DC34,$F34+$G34&gt;=PrSettings!$M$8),(ABS(CZ34-$F34)+ABS(DA34-$G34)&lt;=1)*1,""))),"")</f>
        <v/>
      </c>
      <c r="DG34" s="286"/>
      <c r="DI34" s="279" t="n">
        <f aca="false">$B34</f>
        <v>10</v>
      </c>
      <c r="DJ34" s="280" t="str">
        <f aca="false">$C34</f>
        <v>Germany</v>
      </c>
      <c r="DK34" s="281" t="n">
        <f aca="false">$D34</f>
        <v>82</v>
      </c>
      <c r="DL34" s="280" t="str">
        <f aca="false">$E34</f>
        <v>Curaçao</v>
      </c>
      <c r="DM34" s="284"/>
      <c r="DN34" s="284"/>
      <c r="DO34" s="285"/>
      <c r="DP34" s="281" t="str">
        <f aca="false">IF(($F34&lt;&gt;"")*($G34&lt;&gt;"")*(DM34&lt;&gt;"")*(DN34&lt;&gt;""),($F34&gt;$G34)*(DM34&gt;DN34)+($F34=$G34)*(DM34=DN34)+($F34&lt;$G34)*(DM34&lt;DN34),"")</f>
        <v/>
      </c>
      <c r="DQ34" s="281" t="str">
        <f aca="false">IF((DP34&lt;&gt;""),IF(OR($F34&lt;&gt;$G34,PrSettings!$M$4="●"),(($F34-$G34)=(DM34-DN34))*1,0),"")</f>
        <v/>
      </c>
      <c r="DR34" s="281" t="str">
        <f aca="false">IF((DP34&lt;&gt;""),($F34=DM34)*($G34=DN34),"")</f>
        <v/>
      </c>
      <c r="DS34" s="281" t="str">
        <f aca="false">IF(DP34&lt;&gt;"",IF(ABS($F34-$G34)&gt;=PrSettings!$M$7,(ABS($F34-$G34-DM34+DN34)&lt;=1)*1,IF(AND(DP34,$F34=$G34,$F34&gt;=PrSettings!$M$6),(ABS(DM34-$F34)&lt;=1)*1,IF(AND(DP34,$F34+$G34&gt;=PrSettings!$M$8),(ABS(DM34-$F34)+ABS(DN34-$G34)&lt;=1)*1,""))),"")</f>
        <v/>
      </c>
      <c r="DT34" s="286"/>
      <c r="DV34" s="279" t="n">
        <f aca="false">$B34</f>
        <v>10</v>
      </c>
      <c r="DW34" s="280" t="str">
        <f aca="false">$C34</f>
        <v>Germany</v>
      </c>
      <c r="DX34" s="281" t="n">
        <f aca="false">$D34</f>
        <v>82</v>
      </c>
      <c r="DY34" s="280" t="str">
        <f aca="false">$E34</f>
        <v>Curaçao</v>
      </c>
      <c r="DZ34" s="284"/>
      <c r="EA34" s="284"/>
      <c r="EB34" s="285"/>
      <c r="EC34" s="281" t="str">
        <f aca="false">IF(($F34&lt;&gt;"")*($G34&lt;&gt;"")*(DZ34&lt;&gt;"")*(EA34&lt;&gt;""),($F34&gt;$G34)*(DZ34&gt;EA34)+($F34=$G34)*(DZ34=EA34)+($F34&lt;$G34)*(DZ34&lt;EA34),"")</f>
        <v/>
      </c>
      <c r="ED34" s="281" t="str">
        <f aca="false">IF((EC34&lt;&gt;""),IF(OR($F34&lt;&gt;$G34,PrSettings!$M$4="●"),(($F34-$G34)=(DZ34-EA34))*1,0),"")</f>
        <v/>
      </c>
      <c r="EE34" s="281" t="str">
        <f aca="false">IF((EC34&lt;&gt;""),($F34=DZ34)*($G34=EA34),"")</f>
        <v/>
      </c>
      <c r="EF34" s="281" t="str">
        <f aca="false">IF(EC34&lt;&gt;"",IF(ABS($F34-$G34)&gt;=PrSettings!$M$7,(ABS($F34-$G34-DZ34+EA34)&lt;=1)*1,IF(AND(EC34,$F34=$G34,$F34&gt;=PrSettings!$M$6),(ABS(DZ34-$F34)&lt;=1)*1,IF(AND(EC34,$F34+$G34&gt;=PrSettings!$M$8),(ABS(DZ34-$F34)+ABS(EA34-$G34)&lt;=1)*1,""))),"")</f>
        <v/>
      </c>
      <c r="EG34" s="286"/>
      <c r="EI34" s="279" t="n">
        <f aca="false">$B34</f>
        <v>10</v>
      </c>
      <c r="EJ34" s="280" t="str">
        <f aca="false">$C34</f>
        <v>Germany</v>
      </c>
      <c r="EK34" s="281" t="n">
        <f aca="false">$D34</f>
        <v>82</v>
      </c>
      <c r="EL34" s="280" t="str">
        <f aca="false">$E34</f>
        <v>Curaçao</v>
      </c>
      <c r="EM34" s="284"/>
      <c r="EN34" s="284"/>
      <c r="EO34" s="285"/>
      <c r="EP34" s="281" t="str">
        <f aca="false">IF(($F34&lt;&gt;"")*($G34&lt;&gt;"")*(EM34&lt;&gt;"")*(EN34&lt;&gt;""),($F34&gt;$G34)*(EM34&gt;EN34)+($F34=$G34)*(EM34=EN34)+($F34&lt;$G34)*(EM34&lt;EN34),"")</f>
        <v/>
      </c>
      <c r="EQ34" s="281" t="str">
        <f aca="false">IF((EP34&lt;&gt;""),IF(OR($F34&lt;&gt;$G34,PrSettings!$M$4="●"),(($F34-$G34)=(EM34-EN34))*1,0),"")</f>
        <v/>
      </c>
      <c r="ER34" s="281" t="str">
        <f aca="false">IF((EP34&lt;&gt;""),($F34=EM34)*($G34=EN34),"")</f>
        <v/>
      </c>
      <c r="ES34" s="281" t="str">
        <f aca="false">IF(EP34&lt;&gt;"",IF(ABS($F34-$G34)&gt;=PrSettings!$M$7,(ABS($F34-$G34-EM34+EN34)&lt;=1)*1,IF(AND(EP34,$F34=$G34,$F34&gt;=PrSettings!$M$6),(ABS(EM34-$F34)&lt;=1)*1,IF(AND(EP34,$F34+$G34&gt;=PrSettings!$M$8),(ABS(EM34-$F34)+ABS(EN34-$G34)&lt;=1)*1,""))),"")</f>
        <v/>
      </c>
      <c r="ET34" s="286"/>
      <c r="EV34" s="279" t="n">
        <f aca="false">$B34</f>
        <v>10</v>
      </c>
      <c r="EW34" s="280" t="str">
        <f aca="false">$C34</f>
        <v>Germany</v>
      </c>
      <c r="EX34" s="281" t="n">
        <f aca="false">$D34</f>
        <v>82</v>
      </c>
      <c r="EY34" s="280" t="str">
        <f aca="false">$E34</f>
        <v>Curaçao</v>
      </c>
      <c r="EZ34" s="284"/>
      <c r="FA34" s="284"/>
      <c r="FB34" s="285"/>
      <c r="FC34" s="281" t="str">
        <f aca="false">IF(($F34&lt;&gt;"")*($G34&lt;&gt;"")*(EZ34&lt;&gt;"")*(FA34&lt;&gt;""),($F34&gt;$G34)*(EZ34&gt;FA34)+($F34=$G34)*(EZ34=FA34)+($F34&lt;$G34)*(EZ34&lt;FA34),"")</f>
        <v/>
      </c>
      <c r="FD34" s="281" t="str">
        <f aca="false">IF((FC34&lt;&gt;""),IF(OR($F34&lt;&gt;$G34,PrSettings!$M$4="●"),(($F34-$G34)=(EZ34-FA34))*1,0),"")</f>
        <v/>
      </c>
      <c r="FE34" s="281" t="str">
        <f aca="false">IF((FC34&lt;&gt;""),($F34=EZ34)*($G34=FA34),"")</f>
        <v/>
      </c>
      <c r="FF34" s="281" t="str">
        <f aca="false">IF(FC34&lt;&gt;"",IF(ABS($F34-$G34)&gt;=PrSettings!$M$7,(ABS($F34-$G34-EZ34+FA34)&lt;=1)*1,IF(AND(FC34,$F34=$G34,$F34&gt;=PrSettings!$M$6),(ABS(EZ34-$F34)&lt;=1)*1,IF(AND(FC34,$F34+$G34&gt;=PrSettings!$M$8),(ABS(EZ34-$F34)+ABS(FA34-$G34)&lt;=1)*1,""))),"")</f>
        <v/>
      </c>
      <c r="FG34" s="286"/>
      <c r="FI34" s="279" t="n">
        <f aca="false">$B34</f>
        <v>10</v>
      </c>
      <c r="FJ34" s="280" t="str">
        <f aca="false">$C34</f>
        <v>Germany</v>
      </c>
      <c r="FK34" s="281" t="n">
        <f aca="false">$D34</f>
        <v>82</v>
      </c>
      <c r="FL34" s="280" t="str">
        <f aca="false">$E34</f>
        <v>Curaçao</v>
      </c>
      <c r="FM34" s="284"/>
      <c r="FN34" s="284"/>
      <c r="FO34" s="285"/>
      <c r="FP34" s="281" t="str">
        <f aca="false">IF(($F34&lt;&gt;"")*($G34&lt;&gt;"")*(FM34&lt;&gt;"")*(FN34&lt;&gt;""),($F34&gt;$G34)*(FM34&gt;FN34)+($F34=$G34)*(FM34=FN34)+($F34&lt;$G34)*(FM34&lt;FN34),"")</f>
        <v/>
      </c>
      <c r="FQ34" s="281" t="str">
        <f aca="false">IF((FP34&lt;&gt;""),IF(OR($F34&lt;&gt;$G34,PrSettings!$M$4="●"),(($F34-$G34)=(FM34-FN34))*1,0),"")</f>
        <v/>
      </c>
      <c r="FR34" s="281" t="str">
        <f aca="false">IF((FP34&lt;&gt;""),($F34=FM34)*($G34=FN34),"")</f>
        <v/>
      </c>
      <c r="FS34" s="281" t="str">
        <f aca="false">IF(FP34&lt;&gt;"",IF(ABS($F34-$G34)&gt;=PrSettings!$M$7,(ABS($F34-$G34-FM34+FN34)&lt;=1)*1,IF(AND(FP34,$F34=$G34,$F34&gt;=PrSettings!$M$6),(ABS(FM34-$F34)&lt;=1)*1,IF(AND(FP34,$F34+$G34&gt;=PrSettings!$M$8),(ABS(FM34-$F34)+ABS(FN34-$G34)&lt;=1)*1,""))),"")</f>
        <v/>
      </c>
      <c r="FT34" s="286"/>
      <c r="FV34" s="279" t="n">
        <f aca="false">$B34</f>
        <v>10</v>
      </c>
      <c r="FW34" s="280" t="str">
        <f aca="false">$C34</f>
        <v>Germany</v>
      </c>
      <c r="FX34" s="281" t="n">
        <f aca="false">$D34</f>
        <v>82</v>
      </c>
      <c r="FY34" s="280" t="str">
        <f aca="false">$E34</f>
        <v>Curaçao</v>
      </c>
      <c r="FZ34" s="284"/>
      <c r="GA34" s="284"/>
      <c r="GB34" s="285"/>
      <c r="GC34" s="281" t="str">
        <f aca="false">IF(($F34&lt;&gt;"")*($G34&lt;&gt;"")*(FZ34&lt;&gt;"")*(GA34&lt;&gt;""),($F34&gt;$G34)*(FZ34&gt;GA34)+($F34=$G34)*(FZ34=GA34)+($F34&lt;$G34)*(FZ34&lt;GA34),"")</f>
        <v/>
      </c>
      <c r="GD34" s="281" t="str">
        <f aca="false">IF((GC34&lt;&gt;""),IF(OR($F34&lt;&gt;$G34,PrSettings!$M$4="●"),(($F34-$G34)=(FZ34-GA34))*1,0),"")</f>
        <v/>
      </c>
      <c r="GE34" s="281" t="str">
        <f aca="false">IF((GC34&lt;&gt;""),($F34=FZ34)*($G34=GA34),"")</f>
        <v/>
      </c>
      <c r="GF34" s="281" t="str">
        <f aca="false">IF(GC34&lt;&gt;"",IF(ABS($F34-$G34)&gt;=PrSettings!$M$7,(ABS($F34-$G34-FZ34+GA34)&lt;=1)*1,IF(AND(GC34,$F34=$G34,$F34&gt;=PrSettings!$M$6),(ABS(FZ34-$F34)&lt;=1)*1,IF(AND(GC34,$F34+$G34&gt;=PrSettings!$M$8),(ABS(FZ34-$F34)+ABS(GA34-$G34)&lt;=1)*1,""))),"")</f>
        <v/>
      </c>
      <c r="GG34" s="286"/>
      <c r="GI34" s="279" t="n">
        <f aca="false">$B34</f>
        <v>10</v>
      </c>
      <c r="GJ34" s="280" t="str">
        <f aca="false">$C34</f>
        <v>Germany</v>
      </c>
      <c r="GK34" s="281" t="n">
        <f aca="false">$D34</f>
        <v>82</v>
      </c>
      <c r="GL34" s="280" t="str">
        <f aca="false">$E34</f>
        <v>Curaçao</v>
      </c>
      <c r="GM34" s="284"/>
      <c r="GN34" s="284"/>
      <c r="GO34" s="285"/>
      <c r="GP34" s="281" t="str">
        <f aca="false">IF(($F34&lt;&gt;"")*($G34&lt;&gt;"")*(GM34&lt;&gt;"")*(GN34&lt;&gt;""),($F34&gt;$G34)*(GM34&gt;GN34)+($F34=$G34)*(GM34=GN34)+($F34&lt;$G34)*(GM34&lt;GN34),"")</f>
        <v/>
      </c>
      <c r="GQ34" s="281" t="str">
        <f aca="false">IF((GP34&lt;&gt;""),IF(OR($F34&lt;&gt;$G34,PrSettings!$M$4="●"),(($F34-$G34)=(GM34-GN34))*1,0),"")</f>
        <v/>
      </c>
      <c r="GR34" s="281" t="str">
        <f aca="false">IF((GP34&lt;&gt;""),($F34=GM34)*($G34=GN34),"")</f>
        <v/>
      </c>
      <c r="GS34" s="281" t="str">
        <f aca="false">IF(GP34&lt;&gt;"",IF(ABS($F34-$G34)&gt;=PrSettings!$M$7,(ABS($F34-$G34-GM34+GN34)&lt;=1)*1,IF(AND(GP34,$F34=$G34,$F34&gt;=PrSettings!$M$6),(ABS(GM34-$F34)&lt;=1)*1,IF(AND(GP34,$F34+$G34&gt;=PrSettings!$M$8),(ABS(GM34-$F34)+ABS(GN34-$G34)&lt;=1)*1,""))),"")</f>
        <v/>
      </c>
      <c r="GT34" s="286"/>
      <c r="GV34" s="279" t="n">
        <f aca="false">$B34</f>
        <v>10</v>
      </c>
      <c r="GW34" s="280" t="str">
        <f aca="false">$C34</f>
        <v>Germany</v>
      </c>
      <c r="GX34" s="281" t="n">
        <f aca="false">$D34</f>
        <v>82</v>
      </c>
      <c r="GY34" s="280" t="str">
        <f aca="false">$E34</f>
        <v>Curaçao</v>
      </c>
      <c r="GZ34" s="284"/>
      <c r="HA34" s="284"/>
      <c r="HB34" s="285"/>
      <c r="HC34" s="281" t="str">
        <f aca="false">IF(($F34&lt;&gt;"")*($G34&lt;&gt;"")*(GZ34&lt;&gt;"")*(HA34&lt;&gt;""),($F34&gt;$G34)*(GZ34&gt;HA34)+($F34=$G34)*(GZ34=HA34)+($F34&lt;$G34)*(GZ34&lt;HA34),"")</f>
        <v/>
      </c>
      <c r="HD34" s="281" t="str">
        <f aca="false">IF((HC34&lt;&gt;""),IF(OR($F34&lt;&gt;$G34,PrSettings!$M$4="●"),(($F34-$G34)=(GZ34-HA34))*1,0),"")</f>
        <v/>
      </c>
      <c r="HE34" s="281" t="str">
        <f aca="false">IF((HC34&lt;&gt;""),($F34=GZ34)*($G34=HA34),"")</f>
        <v/>
      </c>
      <c r="HF34" s="281" t="str">
        <f aca="false">IF(HC34&lt;&gt;"",IF(ABS($F34-$G34)&gt;=PrSettings!$M$7,(ABS($F34-$G34-GZ34+HA34)&lt;=1)*1,IF(AND(HC34,$F34=$G34,$F34&gt;=PrSettings!$M$6),(ABS(GZ34-$F34)&lt;=1)*1,IF(AND(HC34,$F34+$G34&gt;=PrSettings!$M$8),(ABS(GZ34-$F34)+ABS(HA34-$G34)&lt;=1)*1,""))),"")</f>
        <v/>
      </c>
      <c r="HG34" s="286"/>
      <c r="HI34" s="279" t="n">
        <f aca="false">$B34</f>
        <v>10</v>
      </c>
      <c r="HJ34" s="280" t="str">
        <f aca="false">$C34</f>
        <v>Germany</v>
      </c>
      <c r="HK34" s="281" t="n">
        <f aca="false">$D34</f>
        <v>82</v>
      </c>
      <c r="HL34" s="280" t="str">
        <f aca="false">$E34</f>
        <v>Curaçao</v>
      </c>
      <c r="HM34" s="284"/>
      <c r="HN34" s="284"/>
      <c r="HO34" s="285"/>
      <c r="HP34" s="281" t="str">
        <f aca="false">IF(($F34&lt;&gt;"")*($G34&lt;&gt;"")*(HM34&lt;&gt;"")*(HN34&lt;&gt;""),($F34&gt;$G34)*(HM34&gt;HN34)+($F34=$G34)*(HM34=HN34)+($F34&lt;$G34)*(HM34&lt;HN34),"")</f>
        <v/>
      </c>
      <c r="HQ34" s="281" t="str">
        <f aca="false">IF((HP34&lt;&gt;""),IF(OR($F34&lt;&gt;$G34,PrSettings!$M$4="●"),(($F34-$G34)=(HM34-HN34))*1,0),"")</f>
        <v/>
      </c>
      <c r="HR34" s="281" t="str">
        <f aca="false">IF((HP34&lt;&gt;""),($F34=HM34)*($G34=HN34),"")</f>
        <v/>
      </c>
      <c r="HS34" s="281" t="str">
        <f aca="false">IF(HP34&lt;&gt;"",IF(ABS($F34-$G34)&gt;=PrSettings!$M$7,(ABS($F34-$G34-HM34+HN34)&lt;=1)*1,IF(AND(HP34,$F34=$G34,$F34&gt;=PrSettings!$M$6),(ABS(HM34-$F34)&lt;=1)*1,IF(AND(HP34,$F34+$G34&gt;=PrSettings!$M$8),(ABS(HM34-$F34)+ABS(HN34-$G34)&lt;=1)*1,""))),"")</f>
        <v/>
      </c>
      <c r="HT34" s="286"/>
      <c r="HV34" s="279" t="n">
        <f aca="false">$B34</f>
        <v>10</v>
      </c>
      <c r="HW34" s="280" t="str">
        <f aca="false">$C34</f>
        <v>Germany</v>
      </c>
      <c r="HX34" s="281" t="n">
        <f aca="false">$D34</f>
        <v>82</v>
      </c>
      <c r="HY34" s="280" t="str">
        <f aca="false">$E34</f>
        <v>Curaçao</v>
      </c>
      <c r="HZ34" s="284"/>
      <c r="IA34" s="284"/>
      <c r="IB34" s="285"/>
      <c r="IC34" s="281" t="str">
        <f aca="false">IF(($F34&lt;&gt;"")*($G34&lt;&gt;"")*(HZ34&lt;&gt;"")*(IA34&lt;&gt;""),($F34&gt;$G34)*(HZ34&gt;IA34)+($F34=$G34)*(HZ34=IA34)+($F34&lt;$G34)*(HZ34&lt;IA34),"")</f>
        <v/>
      </c>
      <c r="ID34" s="281" t="str">
        <f aca="false">IF((IC34&lt;&gt;""),IF(OR($F34&lt;&gt;$G34,PrSettings!$M$4="●"),(($F34-$G34)=(HZ34-IA34))*1,0),"")</f>
        <v/>
      </c>
      <c r="IE34" s="281" t="str">
        <f aca="false">IF((IC34&lt;&gt;""),($F34=HZ34)*($G34=IA34),"")</f>
        <v/>
      </c>
      <c r="IF34" s="281" t="str">
        <f aca="false">IF(IC34&lt;&gt;"",IF(ABS($F34-$G34)&gt;=PrSettings!$M$7,(ABS($F34-$G34-HZ34+IA34)&lt;=1)*1,IF(AND(IC34,$F34=$G34,$F34&gt;=PrSettings!$M$6),(ABS(HZ34-$F34)&lt;=1)*1,IF(AND(IC34,$F34+$G34&gt;=PrSettings!$M$8),(ABS(HZ34-$F34)+ABS(IA34-$G34)&lt;=1)*1,""))),"")</f>
        <v/>
      </c>
      <c r="IG34" s="286"/>
      <c r="II34" s="279" t="n">
        <f aca="false">$B34</f>
        <v>10</v>
      </c>
      <c r="IJ34" s="280" t="str">
        <f aca="false">$C34</f>
        <v>Germany</v>
      </c>
      <c r="IK34" s="281" t="n">
        <f aca="false">$D34</f>
        <v>82</v>
      </c>
      <c r="IL34" s="280" t="str">
        <f aca="false">$E34</f>
        <v>Curaçao</v>
      </c>
      <c r="IM34" s="284"/>
      <c r="IN34" s="284"/>
      <c r="IO34" s="285"/>
      <c r="IP34" s="281" t="str">
        <f aca="false">IF(($F34&lt;&gt;"")*($G34&lt;&gt;"")*(IM34&lt;&gt;"")*(IN34&lt;&gt;""),($F34&gt;$G34)*(IM34&gt;IN34)+($F34=$G34)*(IM34=IN34)+($F34&lt;$G34)*(IM34&lt;IN34),"")</f>
        <v/>
      </c>
      <c r="IQ34" s="281" t="str">
        <f aca="false">IF((IP34&lt;&gt;""),IF(OR($F34&lt;&gt;$G34,PrSettings!$M$4="●"),(($F34-$G34)=(IM34-IN34))*1,0),"")</f>
        <v/>
      </c>
      <c r="IR34" s="281" t="str">
        <f aca="false">IF((IP34&lt;&gt;""),($F34=IM34)*($G34=IN34),"")</f>
        <v/>
      </c>
      <c r="IS34" s="281" t="str">
        <f aca="false">IF(IP34&lt;&gt;"",IF(ABS($F34-$G34)&gt;=PrSettings!$M$7,(ABS($F34-$G34-IM34+IN34)&lt;=1)*1,IF(AND(IP34,$F34=$G34,$F34&gt;=PrSettings!$M$6),(ABS(IM34-$F34)&lt;=1)*1,IF(AND(IP34,$F34+$G34&gt;=PrSettings!$M$8),(ABS(IM34-$F34)+ABS(IN34-$G34)&lt;=1)*1,""))),"")</f>
        <v/>
      </c>
      <c r="IT34" s="286"/>
      <c r="IV34" s="279" t="n">
        <f aca="false">$B34</f>
        <v>10</v>
      </c>
      <c r="IW34" s="280" t="str">
        <f aca="false">$C34</f>
        <v>Germany</v>
      </c>
      <c r="IX34" s="281" t="n">
        <f aca="false">$D34</f>
        <v>82</v>
      </c>
      <c r="IY34" s="280" t="str">
        <f aca="false">$E34</f>
        <v>Curaçao</v>
      </c>
      <c r="IZ34" s="284"/>
      <c r="JA34" s="284"/>
      <c r="JB34" s="285"/>
      <c r="JC34" s="281" t="str">
        <f aca="false">IF(($F34&lt;&gt;"")*($G34&lt;&gt;"")*(IZ34&lt;&gt;"")*(JA34&lt;&gt;""),($F34&gt;$G34)*(IZ34&gt;JA34)+($F34=$G34)*(IZ34=JA34)+($F34&lt;$G34)*(IZ34&lt;JA34),"")</f>
        <v/>
      </c>
      <c r="JD34" s="281" t="str">
        <f aca="false">IF((JC34&lt;&gt;""),IF(OR($F34&lt;&gt;$G34,PrSettings!$M$4="●"),(($F34-$G34)=(IZ34-JA34))*1,0),"")</f>
        <v/>
      </c>
      <c r="JE34" s="281" t="str">
        <f aca="false">IF((JC34&lt;&gt;""),($F34=IZ34)*($G34=JA34),"")</f>
        <v/>
      </c>
      <c r="JF34" s="281" t="str">
        <f aca="false">IF(JC34&lt;&gt;"",IF(ABS($F34-$G34)&gt;=PrSettings!$M$7,(ABS($F34-$G34-IZ34+JA34)&lt;=1)*1,IF(AND(JC34,$F34=$G34,$F34&gt;=PrSettings!$M$6),(ABS(IZ34-$F34)&lt;=1)*1,IF(AND(JC34,$F34+$G34&gt;=PrSettings!$M$8),(ABS(IZ34-$F34)+ABS(JA34-$G34)&lt;=1)*1,""))),"")</f>
        <v/>
      </c>
      <c r="JG34" s="286"/>
      <c r="JI34" s="279" t="n">
        <f aca="false">$B34</f>
        <v>10</v>
      </c>
      <c r="JJ34" s="280" t="str">
        <f aca="false">$C34</f>
        <v>Germany</v>
      </c>
      <c r="JK34" s="281" t="n">
        <f aca="false">$D34</f>
        <v>82</v>
      </c>
      <c r="JL34" s="280" t="str">
        <f aca="false">$E34</f>
        <v>Curaçao</v>
      </c>
      <c r="JM34" s="284"/>
      <c r="JN34" s="284"/>
      <c r="JO34" s="285"/>
      <c r="JP34" s="281" t="str">
        <f aca="false">IF(($F34&lt;&gt;"")*($G34&lt;&gt;"")*(JM34&lt;&gt;"")*(JN34&lt;&gt;""),($F34&gt;$G34)*(JM34&gt;JN34)+($F34=$G34)*(JM34=JN34)+($F34&lt;$G34)*(JM34&lt;JN34),"")</f>
        <v/>
      </c>
      <c r="JQ34" s="281" t="str">
        <f aca="false">IF((JP34&lt;&gt;""),IF(OR($F34&lt;&gt;$G34,PrSettings!$M$4="●"),(($F34-$G34)=(JM34-JN34))*1,0),"")</f>
        <v/>
      </c>
      <c r="JR34" s="281" t="str">
        <f aca="false">IF((JP34&lt;&gt;""),($F34=JM34)*($G34=JN34),"")</f>
        <v/>
      </c>
      <c r="JS34" s="281" t="str">
        <f aca="false">IF(JP34&lt;&gt;"",IF(ABS($F34-$G34)&gt;=PrSettings!$M$7,(ABS($F34-$G34-JM34+JN34)&lt;=1)*1,IF(AND(JP34,$F34=$G34,$F34&gt;=PrSettings!$M$6),(ABS(JM34-$F34)&lt;=1)*1,IF(AND(JP34,$F34+$G34&gt;=PrSettings!$M$8),(ABS(JM34-$F34)+ABS(JN34-$G34)&lt;=1)*1,""))),"")</f>
        <v/>
      </c>
      <c r="JT34" s="286"/>
      <c r="JV34" s="279" t="n">
        <f aca="false">$B34</f>
        <v>10</v>
      </c>
      <c r="JW34" s="280" t="str">
        <f aca="false">$C34</f>
        <v>Germany</v>
      </c>
      <c r="JX34" s="281" t="n">
        <f aca="false">$D34</f>
        <v>82</v>
      </c>
      <c r="JY34" s="280" t="str">
        <f aca="false">$E34</f>
        <v>Curaçao</v>
      </c>
      <c r="JZ34" s="284"/>
      <c r="KA34" s="284"/>
      <c r="KB34" s="285"/>
      <c r="KC34" s="281" t="str">
        <f aca="false">IF(($F34&lt;&gt;"")*($G34&lt;&gt;"")*(JZ34&lt;&gt;"")*(KA34&lt;&gt;""),($F34&gt;$G34)*(JZ34&gt;KA34)+($F34=$G34)*(JZ34=KA34)+($F34&lt;$G34)*(JZ34&lt;KA34),"")</f>
        <v/>
      </c>
      <c r="KD34" s="281" t="str">
        <f aca="false">IF((KC34&lt;&gt;""),IF(OR($F34&lt;&gt;$G34,PrSettings!$M$4="●"),(($F34-$G34)=(JZ34-KA34))*1,0),"")</f>
        <v/>
      </c>
      <c r="KE34" s="281" t="str">
        <f aca="false">IF((KC34&lt;&gt;""),($F34=JZ34)*($G34=KA34),"")</f>
        <v/>
      </c>
      <c r="KF34" s="281" t="str">
        <f aca="false">IF(KC34&lt;&gt;"",IF(ABS($F34-$G34)&gt;=PrSettings!$M$7,(ABS($F34-$G34-JZ34+KA34)&lt;=1)*1,IF(AND(KC34,$F34=$G34,$F34&gt;=PrSettings!$M$6),(ABS(JZ34-$F34)&lt;=1)*1,IF(AND(KC34,$F34+$G34&gt;=PrSettings!$M$8),(ABS(JZ34-$F34)+ABS(KA34-$G34)&lt;=1)*1,""))),"")</f>
        <v/>
      </c>
      <c r="KG34" s="286"/>
      <c r="KI34" s="279" t="n">
        <f aca="false">$B34</f>
        <v>10</v>
      </c>
      <c r="KJ34" s="280" t="str">
        <f aca="false">$C34</f>
        <v>Germany</v>
      </c>
      <c r="KK34" s="281" t="n">
        <f aca="false">$D34</f>
        <v>82</v>
      </c>
      <c r="KL34" s="280" t="str">
        <f aca="false">$E34</f>
        <v>Curaçao</v>
      </c>
      <c r="KM34" s="284"/>
      <c r="KN34" s="284"/>
      <c r="KO34" s="285"/>
      <c r="KP34" s="281" t="str">
        <f aca="false">IF(($F34&lt;&gt;"")*($G34&lt;&gt;"")*(KM34&lt;&gt;"")*(KN34&lt;&gt;""),($F34&gt;$G34)*(KM34&gt;KN34)+($F34=$G34)*(KM34=KN34)+($F34&lt;$G34)*(KM34&lt;KN34),"")</f>
        <v/>
      </c>
      <c r="KQ34" s="281" t="str">
        <f aca="false">IF((KP34&lt;&gt;""),IF(OR($F34&lt;&gt;$G34,PrSettings!$M$4="●"),(($F34-$G34)=(KM34-KN34))*1,0),"")</f>
        <v/>
      </c>
      <c r="KR34" s="281" t="str">
        <f aca="false">IF((KP34&lt;&gt;""),($F34=KM34)*($G34=KN34),"")</f>
        <v/>
      </c>
      <c r="KS34" s="281" t="str">
        <f aca="false">IF(KP34&lt;&gt;"",IF(ABS($F34-$G34)&gt;=PrSettings!$M$7,(ABS($F34-$G34-KM34+KN34)&lt;=1)*1,IF(AND(KP34,$F34=$G34,$F34&gt;=PrSettings!$M$6),(ABS(KM34-$F34)&lt;=1)*1,IF(AND(KP34,$F34+$G34&gt;=PrSettings!$M$8),(ABS(KM34-$F34)+ABS(KN34-$G34)&lt;=1)*1,""))),"")</f>
        <v/>
      </c>
      <c r="KT34" s="286"/>
      <c r="KV34" s="279" t="n">
        <f aca="false">$B34</f>
        <v>10</v>
      </c>
      <c r="KW34" s="280" t="str">
        <f aca="false">$C34</f>
        <v>Germany</v>
      </c>
      <c r="KX34" s="281" t="n">
        <f aca="false">$D34</f>
        <v>82</v>
      </c>
      <c r="KY34" s="280" t="str">
        <f aca="false">$E34</f>
        <v>Curaçao</v>
      </c>
      <c r="KZ34" s="284"/>
      <c r="LA34" s="284"/>
      <c r="LB34" s="285"/>
      <c r="LC34" s="281" t="str">
        <f aca="false">IF(($F34&lt;&gt;"")*($G34&lt;&gt;"")*(KZ34&lt;&gt;"")*(LA34&lt;&gt;""),($F34&gt;$G34)*(KZ34&gt;LA34)+($F34=$G34)*(KZ34=LA34)+($F34&lt;$G34)*(KZ34&lt;LA34),"")</f>
        <v/>
      </c>
      <c r="LD34" s="281" t="str">
        <f aca="false">IF((LC34&lt;&gt;""),IF(OR($F34&lt;&gt;$G34,PrSettings!$M$4="●"),(($F34-$G34)=(KZ34-LA34))*1,0),"")</f>
        <v/>
      </c>
      <c r="LE34" s="281" t="str">
        <f aca="false">IF((LC34&lt;&gt;""),($F34=KZ34)*($G34=LA34),"")</f>
        <v/>
      </c>
      <c r="LF34" s="281" t="str">
        <f aca="false">IF(LC34&lt;&gt;"",IF(ABS($F34-$G34)&gt;=PrSettings!$M$7,(ABS($F34-$G34-KZ34+LA34)&lt;=1)*1,IF(AND(LC34,$F34=$G34,$F34&gt;=PrSettings!$M$6),(ABS(KZ34-$F34)&lt;=1)*1,IF(AND(LC34,$F34+$G34&gt;=PrSettings!$M$8),(ABS(KZ34-$F34)+ABS(LA34-$G34)&lt;=1)*1,""))),"")</f>
        <v/>
      </c>
      <c r="LG34" s="286"/>
      <c r="LI34" s="279" t="n">
        <f aca="false">$B34</f>
        <v>10</v>
      </c>
      <c r="LJ34" s="280" t="str">
        <f aca="false">$C34</f>
        <v>Germany</v>
      </c>
      <c r="LK34" s="281" t="n">
        <f aca="false">$D34</f>
        <v>82</v>
      </c>
      <c r="LL34" s="280" t="str">
        <f aca="false">$E34</f>
        <v>Curaçao</v>
      </c>
      <c r="LM34" s="284"/>
      <c r="LN34" s="284"/>
      <c r="LO34" s="285"/>
      <c r="LP34" s="281" t="str">
        <f aca="false">IF(($F34&lt;&gt;"")*($G34&lt;&gt;"")*(LM34&lt;&gt;"")*(LN34&lt;&gt;""),($F34&gt;$G34)*(LM34&gt;LN34)+($F34=$G34)*(LM34=LN34)+($F34&lt;$G34)*(LM34&lt;LN34),"")</f>
        <v/>
      </c>
      <c r="LQ34" s="281" t="str">
        <f aca="false">IF((LP34&lt;&gt;""),IF(OR($F34&lt;&gt;$G34,PrSettings!$M$4="●"),(($F34-$G34)=(LM34-LN34))*1,0),"")</f>
        <v/>
      </c>
      <c r="LR34" s="281" t="str">
        <f aca="false">IF((LP34&lt;&gt;""),($F34=LM34)*($G34=LN34),"")</f>
        <v/>
      </c>
      <c r="LS34" s="281" t="str">
        <f aca="false">IF(LP34&lt;&gt;"",IF(ABS($F34-$G34)&gt;=PrSettings!$M$7,(ABS($F34-$G34-LM34+LN34)&lt;=1)*1,IF(AND(LP34,$F34=$G34,$F34&gt;=PrSettings!$M$6),(ABS(LM34-$F34)&lt;=1)*1,IF(AND(LP34,$F34+$G34&gt;=PrSettings!$M$8),(ABS(LM34-$F34)+ABS(LN34-$G34)&lt;=1)*1,""))),"")</f>
        <v/>
      </c>
      <c r="LT34" s="286"/>
      <c r="LV34" s="279" t="n">
        <f aca="false">$B34</f>
        <v>10</v>
      </c>
      <c r="LW34" s="280" t="str">
        <f aca="false">$C34</f>
        <v>Germany</v>
      </c>
      <c r="LX34" s="281" t="n">
        <f aca="false">$D34</f>
        <v>82</v>
      </c>
      <c r="LY34" s="280" t="str">
        <f aca="false">$E34</f>
        <v>Curaçao</v>
      </c>
      <c r="LZ34" s="284"/>
      <c r="MA34" s="284"/>
      <c r="MB34" s="285"/>
      <c r="MC34" s="281" t="str">
        <f aca="false">IF(($F34&lt;&gt;"")*($G34&lt;&gt;"")*(LZ34&lt;&gt;"")*(MA34&lt;&gt;""),($F34&gt;$G34)*(LZ34&gt;MA34)+($F34=$G34)*(LZ34=MA34)+($F34&lt;$G34)*(LZ34&lt;MA34),"")</f>
        <v/>
      </c>
      <c r="MD34" s="281" t="str">
        <f aca="false">IF((MC34&lt;&gt;""),IF(OR($F34&lt;&gt;$G34,PrSettings!$M$4="●"),(($F34-$G34)=(LZ34-MA34))*1,0),"")</f>
        <v/>
      </c>
      <c r="ME34" s="281" t="str">
        <f aca="false">IF((MC34&lt;&gt;""),($F34=LZ34)*($G34=MA34),"")</f>
        <v/>
      </c>
      <c r="MF34" s="281" t="str">
        <f aca="false">IF(MC34&lt;&gt;"",IF(ABS($F34-$G34)&gt;=PrSettings!$M$7,(ABS($F34-$G34-LZ34+MA34)&lt;=1)*1,IF(AND(MC34,$F34=$G34,$F34&gt;=PrSettings!$M$6),(ABS(LZ34-$F34)&lt;=1)*1,IF(AND(MC34,$F34+$G34&gt;=PrSettings!$M$8),(ABS(LZ34-$F34)+ABS(MA34-$G34)&lt;=1)*1,""))),"")</f>
        <v/>
      </c>
      <c r="MG34" s="286"/>
    </row>
    <row r="35" customFormat="false" ht="15.75" hidden="false" customHeight="false" outlineLevel="0" collapsed="false">
      <c r="B35" s="279" t="n">
        <f aca="false">INDEX(Groups!$C$7:$C$65,MATCH(C35,Groups!$D$7:$D$65,0))</f>
        <v>34</v>
      </c>
      <c r="C35" s="280" t="str">
        <f aca="false">CalcE!$P$23</f>
        <v>Ivory Coast</v>
      </c>
      <c r="D35" s="281" t="n">
        <f aca="false">INDEX(Groups!$C$7:$C$65,MATCH(E35,Groups!$D$7:$D$65,0))</f>
        <v>23</v>
      </c>
      <c r="E35" s="280" t="str">
        <f aca="false">CalcE!$Q$23</f>
        <v>Ecuador</v>
      </c>
      <c r="F35" s="287" t="n">
        <f aca="false">CalcE!$R$23</f>
        <v>1</v>
      </c>
      <c r="G35" s="283" t="n">
        <f aca="false">CalcE!$S$23</f>
        <v>1</v>
      </c>
      <c r="I35" s="279" t="n">
        <f aca="false">$B35</f>
        <v>34</v>
      </c>
      <c r="J35" s="280" t="str">
        <f aca="false">$C35</f>
        <v>Ivory Coast</v>
      </c>
      <c r="K35" s="281" t="n">
        <f aca="false">$D35</f>
        <v>23</v>
      </c>
      <c r="L35" s="280" t="str">
        <f aca="false">$E35</f>
        <v>Ecuador</v>
      </c>
      <c r="M35" s="284"/>
      <c r="N35" s="284"/>
      <c r="O35" s="288"/>
      <c r="P35" s="281" t="str">
        <f aca="false">IF(($F35&lt;&gt;"")*($G35&lt;&gt;"")*(M35&lt;&gt;"")*(N35&lt;&gt;""),($F35&gt;$G35)*(M35&gt;N35)+($F35=$G35)*(M35=N35)+($F35&lt;$G35)*(M35&lt;N35),"")</f>
        <v/>
      </c>
      <c r="Q35" s="281" t="str">
        <f aca="false">IF((P35&lt;&gt;""),IF(OR($F35&lt;&gt;$G35,PrSettings!$M$4="●"),(($F35-$G35)=(M35-N35))*1,0),"")</f>
        <v/>
      </c>
      <c r="R35" s="281" t="str">
        <f aca="false">IF((P35&lt;&gt;""),($F35=M35)*($G35=N35),"")</f>
        <v/>
      </c>
      <c r="S35" s="281" t="str">
        <f aca="false">IF(P35&lt;&gt;"",IF(ABS($F35-$G35)&gt;=PrSettings!$M$7,(ABS($F35-$G35-M35+N35)&lt;=1)*1,IF(AND(P35,$F35=$G35,$F35&gt;=PrSettings!$M$6),(ABS(M35-$F35)&lt;=1)*1,IF(AND(P35,$F35+$G35&gt;=PrSettings!$M$8),(ABS(M35-$F35)+ABS(N35-$G35)&lt;=1)*1,""))),"")</f>
        <v/>
      </c>
      <c r="T35" s="289"/>
      <c r="V35" s="279" t="n">
        <f aca="false">$B35</f>
        <v>34</v>
      </c>
      <c r="W35" s="280" t="str">
        <f aca="false">$C35</f>
        <v>Ivory Coast</v>
      </c>
      <c r="X35" s="281" t="n">
        <f aca="false">$D35</f>
        <v>23</v>
      </c>
      <c r="Y35" s="280" t="str">
        <f aca="false">$E35</f>
        <v>Ecuador</v>
      </c>
      <c r="Z35" s="284"/>
      <c r="AA35" s="284"/>
      <c r="AB35" s="288"/>
      <c r="AC35" s="281" t="str">
        <f aca="false">IF(($F35&lt;&gt;"")*($G35&lt;&gt;"")*(Z35&lt;&gt;"")*(AA35&lt;&gt;""),($F35&gt;$G35)*(Z35&gt;AA35)+($F35=$G35)*(Z35=AA35)+($F35&lt;$G35)*(Z35&lt;AA35),"")</f>
        <v/>
      </c>
      <c r="AD35" s="281" t="str">
        <f aca="false">IF((AC35&lt;&gt;""),IF(OR($F35&lt;&gt;$G35,PrSettings!$M$4="●"),(($F35-$G35)=(Z35-AA35))*1,0),"")</f>
        <v/>
      </c>
      <c r="AE35" s="281" t="str">
        <f aca="false">IF((AC35&lt;&gt;""),($F35=Z35)*($G35=AA35),"")</f>
        <v/>
      </c>
      <c r="AF35" s="281" t="str">
        <f aca="false">IF(AC35&lt;&gt;"",IF(ABS($F35-$G35)&gt;=PrSettings!$M$7,(ABS($F35-$G35-Z35+AA35)&lt;=1)*1,IF(AND(AC35,$F35=$G35,$F35&gt;=PrSettings!$M$6),(ABS(Z35-$F35)&lt;=1)*1,IF(AND(AC35,$F35+$G35&gt;=PrSettings!$M$8),(ABS(Z35-$F35)+ABS(AA35-$G35)&lt;=1)*1,""))),"")</f>
        <v/>
      </c>
      <c r="AG35" s="289"/>
      <c r="AI35" s="279" t="n">
        <f aca="false">$B35</f>
        <v>34</v>
      </c>
      <c r="AJ35" s="280" t="str">
        <f aca="false">$C35</f>
        <v>Ivory Coast</v>
      </c>
      <c r="AK35" s="281" t="n">
        <f aca="false">$D35</f>
        <v>23</v>
      </c>
      <c r="AL35" s="280" t="str">
        <f aca="false">$E35</f>
        <v>Ecuador</v>
      </c>
      <c r="AM35" s="284"/>
      <c r="AN35" s="284"/>
      <c r="AO35" s="288"/>
      <c r="AP35" s="281" t="str">
        <f aca="false">IF(($F35&lt;&gt;"")*($G35&lt;&gt;"")*(AM35&lt;&gt;"")*(AN35&lt;&gt;""),($F35&gt;$G35)*(AM35&gt;AN35)+($F35=$G35)*(AM35=AN35)+($F35&lt;$G35)*(AM35&lt;AN35),"")</f>
        <v/>
      </c>
      <c r="AQ35" s="281" t="str">
        <f aca="false">IF((AP35&lt;&gt;""),IF(OR($F35&lt;&gt;$G35,PrSettings!$M$4="●"),(($F35-$G35)=(AM35-AN35))*1,0),"")</f>
        <v/>
      </c>
      <c r="AR35" s="281" t="str">
        <f aca="false">IF((AP35&lt;&gt;""),($F35=AM35)*($G35=AN35),"")</f>
        <v/>
      </c>
      <c r="AS35" s="281" t="str">
        <f aca="false">IF(AP35&lt;&gt;"",IF(ABS($F35-$G35)&gt;=PrSettings!$M$7,(ABS($F35-$G35-AM35+AN35)&lt;=1)*1,IF(AND(AP35,$F35=$G35,$F35&gt;=PrSettings!$M$6),(ABS(AM35-$F35)&lt;=1)*1,IF(AND(AP35,$F35+$G35&gt;=PrSettings!$M$8),(ABS(AM35-$F35)+ABS(AN35-$G35)&lt;=1)*1,""))),"")</f>
        <v/>
      </c>
      <c r="AT35" s="289"/>
      <c r="AV35" s="279" t="n">
        <f aca="false">$B35</f>
        <v>34</v>
      </c>
      <c r="AW35" s="280" t="str">
        <f aca="false">$C35</f>
        <v>Ivory Coast</v>
      </c>
      <c r="AX35" s="281" t="n">
        <f aca="false">$D35</f>
        <v>23</v>
      </c>
      <c r="AY35" s="280" t="str">
        <f aca="false">$E35</f>
        <v>Ecuador</v>
      </c>
      <c r="AZ35" s="284"/>
      <c r="BA35" s="284"/>
      <c r="BB35" s="288"/>
      <c r="BC35" s="281" t="str">
        <f aca="false">IF(($F35&lt;&gt;"")*($G35&lt;&gt;"")*(AZ35&lt;&gt;"")*(BA35&lt;&gt;""),($F35&gt;$G35)*(AZ35&gt;BA35)+($F35=$G35)*(AZ35=BA35)+($F35&lt;$G35)*(AZ35&lt;BA35),"")</f>
        <v/>
      </c>
      <c r="BD35" s="281" t="str">
        <f aca="false">IF((BC35&lt;&gt;""),IF(OR($F35&lt;&gt;$G35,PrSettings!$M$4="●"),(($F35-$G35)=(AZ35-BA35))*1,0),"")</f>
        <v/>
      </c>
      <c r="BE35" s="281" t="str">
        <f aca="false">IF((BC35&lt;&gt;""),($F35=AZ35)*($G35=BA35),"")</f>
        <v/>
      </c>
      <c r="BF35" s="281" t="str">
        <f aca="false">IF(BC35&lt;&gt;"",IF(ABS($F35-$G35)&gt;=PrSettings!$M$7,(ABS($F35-$G35-AZ35+BA35)&lt;=1)*1,IF(AND(BC35,$F35=$G35,$F35&gt;=PrSettings!$M$6),(ABS(AZ35-$F35)&lt;=1)*1,IF(AND(BC35,$F35+$G35&gt;=PrSettings!$M$8),(ABS(AZ35-$F35)+ABS(BA35-$G35)&lt;=1)*1,""))),"")</f>
        <v/>
      </c>
      <c r="BG35" s="289"/>
      <c r="BI35" s="279" t="n">
        <f aca="false">$B35</f>
        <v>34</v>
      </c>
      <c r="BJ35" s="280" t="str">
        <f aca="false">$C35</f>
        <v>Ivory Coast</v>
      </c>
      <c r="BK35" s="281" t="n">
        <f aca="false">$D35</f>
        <v>23</v>
      </c>
      <c r="BL35" s="280" t="str">
        <f aca="false">$E35</f>
        <v>Ecuador</v>
      </c>
      <c r="BM35" s="284"/>
      <c r="BN35" s="284"/>
      <c r="BO35" s="288"/>
      <c r="BP35" s="281" t="str">
        <f aca="false">IF(($F35&lt;&gt;"")*($G35&lt;&gt;"")*(BM35&lt;&gt;"")*(BN35&lt;&gt;""),($F35&gt;$G35)*(BM35&gt;BN35)+($F35=$G35)*(BM35=BN35)+($F35&lt;$G35)*(BM35&lt;BN35),"")</f>
        <v/>
      </c>
      <c r="BQ35" s="281" t="str">
        <f aca="false">IF((BP35&lt;&gt;""),IF(OR($F35&lt;&gt;$G35,PrSettings!$M$4="●"),(($F35-$G35)=(BM35-BN35))*1,0),"")</f>
        <v/>
      </c>
      <c r="BR35" s="281" t="str">
        <f aca="false">IF((BP35&lt;&gt;""),($F35=BM35)*($G35=BN35),"")</f>
        <v/>
      </c>
      <c r="BS35" s="281" t="str">
        <f aca="false">IF(BP35&lt;&gt;"",IF(ABS($F35-$G35)&gt;=PrSettings!$M$7,(ABS($F35-$G35-BM35+BN35)&lt;=1)*1,IF(AND(BP35,$F35=$G35,$F35&gt;=PrSettings!$M$6),(ABS(BM35-$F35)&lt;=1)*1,IF(AND(BP35,$F35+$G35&gt;=PrSettings!$M$8),(ABS(BM35-$F35)+ABS(BN35-$G35)&lt;=1)*1,""))),"")</f>
        <v/>
      </c>
      <c r="BT35" s="289"/>
      <c r="BV35" s="279" t="n">
        <f aca="false">$B35</f>
        <v>34</v>
      </c>
      <c r="BW35" s="280" t="str">
        <f aca="false">$C35</f>
        <v>Ivory Coast</v>
      </c>
      <c r="BX35" s="281" t="n">
        <f aca="false">$D35</f>
        <v>23</v>
      </c>
      <c r="BY35" s="280" t="str">
        <f aca="false">$E35</f>
        <v>Ecuador</v>
      </c>
      <c r="BZ35" s="284"/>
      <c r="CA35" s="284"/>
      <c r="CB35" s="288"/>
      <c r="CC35" s="281" t="str">
        <f aca="false">IF(($F35&lt;&gt;"")*($G35&lt;&gt;"")*(BZ35&lt;&gt;"")*(CA35&lt;&gt;""),($F35&gt;$G35)*(BZ35&gt;CA35)+($F35=$G35)*(BZ35=CA35)+($F35&lt;$G35)*(BZ35&lt;CA35),"")</f>
        <v/>
      </c>
      <c r="CD35" s="281" t="str">
        <f aca="false">IF((CC35&lt;&gt;""),IF(OR($F35&lt;&gt;$G35,PrSettings!$M$4="●"),(($F35-$G35)=(BZ35-CA35))*1,0),"")</f>
        <v/>
      </c>
      <c r="CE35" s="281" t="str">
        <f aca="false">IF((CC35&lt;&gt;""),($F35=BZ35)*($G35=CA35),"")</f>
        <v/>
      </c>
      <c r="CF35" s="281" t="str">
        <f aca="false">IF(CC35&lt;&gt;"",IF(ABS($F35-$G35)&gt;=PrSettings!$M$7,(ABS($F35-$G35-BZ35+CA35)&lt;=1)*1,IF(AND(CC35,$F35=$G35,$F35&gt;=PrSettings!$M$6),(ABS(BZ35-$F35)&lt;=1)*1,IF(AND(CC35,$F35+$G35&gt;=PrSettings!$M$8),(ABS(BZ35-$F35)+ABS(CA35-$G35)&lt;=1)*1,""))),"")</f>
        <v/>
      </c>
      <c r="CG35" s="289"/>
      <c r="CI35" s="279" t="n">
        <f aca="false">$B35</f>
        <v>34</v>
      </c>
      <c r="CJ35" s="280" t="str">
        <f aca="false">$C35</f>
        <v>Ivory Coast</v>
      </c>
      <c r="CK35" s="281" t="n">
        <f aca="false">$D35</f>
        <v>23</v>
      </c>
      <c r="CL35" s="280" t="str">
        <f aca="false">$E35</f>
        <v>Ecuador</v>
      </c>
      <c r="CM35" s="284"/>
      <c r="CN35" s="284"/>
      <c r="CO35" s="288"/>
      <c r="CP35" s="281" t="str">
        <f aca="false">IF(($F35&lt;&gt;"")*($G35&lt;&gt;"")*(CM35&lt;&gt;"")*(CN35&lt;&gt;""),($F35&gt;$G35)*(CM35&gt;CN35)+($F35=$G35)*(CM35=CN35)+($F35&lt;$G35)*(CM35&lt;CN35),"")</f>
        <v/>
      </c>
      <c r="CQ35" s="281" t="str">
        <f aca="false">IF((CP35&lt;&gt;""),IF(OR($F35&lt;&gt;$G35,PrSettings!$M$4="●"),(($F35-$G35)=(CM35-CN35))*1,0),"")</f>
        <v/>
      </c>
      <c r="CR35" s="281" t="str">
        <f aca="false">IF((CP35&lt;&gt;""),($F35=CM35)*($G35=CN35),"")</f>
        <v/>
      </c>
      <c r="CS35" s="281" t="str">
        <f aca="false">IF(CP35&lt;&gt;"",IF(ABS($F35-$G35)&gt;=PrSettings!$M$7,(ABS($F35-$G35-CM35+CN35)&lt;=1)*1,IF(AND(CP35,$F35=$G35,$F35&gt;=PrSettings!$M$6),(ABS(CM35-$F35)&lt;=1)*1,IF(AND(CP35,$F35+$G35&gt;=PrSettings!$M$8),(ABS(CM35-$F35)+ABS(CN35-$G35)&lt;=1)*1,""))),"")</f>
        <v/>
      </c>
      <c r="CT35" s="289"/>
      <c r="CV35" s="279" t="n">
        <f aca="false">$B35</f>
        <v>34</v>
      </c>
      <c r="CW35" s="280" t="str">
        <f aca="false">$C35</f>
        <v>Ivory Coast</v>
      </c>
      <c r="CX35" s="281" t="n">
        <f aca="false">$D35</f>
        <v>23</v>
      </c>
      <c r="CY35" s="280" t="str">
        <f aca="false">$E35</f>
        <v>Ecuador</v>
      </c>
      <c r="CZ35" s="284"/>
      <c r="DA35" s="284"/>
      <c r="DB35" s="288"/>
      <c r="DC35" s="281" t="str">
        <f aca="false">IF(($F35&lt;&gt;"")*($G35&lt;&gt;"")*(CZ35&lt;&gt;"")*(DA35&lt;&gt;""),($F35&gt;$G35)*(CZ35&gt;DA35)+($F35=$G35)*(CZ35=DA35)+($F35&lt;$G35)*(CZ35&lt;DA35),"")</f>
        <v/>
      </c>
      <c r="DD35" s="281" t="str">
        <f aca="false">IF((DC35&lt;&gt;""),IF(OR($F35&lt;&gt;$G35,PrSettings!$M$4="●"),(($F35-$G35)=(CZ35-DA35))*1,0),"")</f>
        <v/>
      </c>
      <c r="DE35" s="281" t="str">
        <f aca="false">IF((DC35&lt;&gt;""),($F35=CZ35)*($G35=DA35),"")</f>
        <v/>
      </c>
      <c r="DF35" s="281" t="str">
        <f aca="false">IF(DC35&lt;&gt;"",IF(ABS($F35-$G35)&gt;=PrSettings!$M$7,(ABS($F35-$G35-CZ35+DA35)&lt;=1)*1,IF(AND(DC35,$F35=$G35,$F35&gt;=PrSettings!$M$6),(ABS(CZ35-$F35)&lt;=1)*1,IF(AND(DC35,$F35+$G35&gt;=PrSettings!$M$8),(ABS(CZ35-$F35)+ABS(DA35-$G35)&lt;=1)*1,""))),"")</f>
        <v/>
      </c>
      <c r="DG35" s="289"/>
      <c r="DI35" s="279" t="n">
        <f aca="false">$B35</f>
        <v>34</v>
      </c>
      <c r="DJ35" s="280" t="str">
        <f aca="false">$C35</f>
        <v>Ivory Coast</v>
      </c>
      <c r="DK35" s="281" t="n">
        <f aca="false">$D35</f>
        <v>23</v>
      </c>
      <c r="DL35" s="280" t="str">
        <f aca="false">$E35</f>
        <v>Ecuador</v>
      </c>
      <c r="DM35" s="284"/>
      <c r="DN35" s="284"/>
      <c r="DO35" s="288"/>
      <c r="DP35" s="281" t="str">
        <f aca="false">IF(($F35&lt;&gt;"")*($G35&lt;&gt;"")*(DM35&lt;&gt;"")*(DN35&lt;&gt;""),($F35&gt;$G35)*(DM35&gt;DN35)+($F35=$G35)*(DM35=DN35)+($F35&lt;$G35)*(DM35&lt;DN35),"")</f>
        <v/>
      </c>
      <c r="DQ35" s="281" t="str">
        <f aca="false">IF((DP35&lt;&gt;""),IF(OR($F35&lt;&gt;$G35,PrSettings!$M$4="●"),(($F35-$G35)=(DM35-DN35))*1,0),"")</f>
        <v/>
      </c>
      <c r="DR35" s="281" t="str">
        <f aca="false">IF((DP35&lt;&gt;""),($F35=DM35)*($G35=DN35),"")</f>
        <v/>
      </c>
      <c r="DS35" s="281" t="str">
        <f aca="false">IF(DP35&lt;&gt;"",IF(ABS($F35-$G35)&gt;=PrSettings!$M$7,(ABS($F35-$G35-DM35+DN35)&lt;=1)*1,IF(AND(DP35,$F35=$G35,$F35&gt;=PrSettings!$M$6),(ABS(DM35-$F35)&lt;=1)*1,IF(AND(DP35,$F35+$G35&gt;=PrSettings!$M$8),(ABS(DM35-$F35)+ABS(DN35-$G35)&lt;=1)*1,""))),"")</f>
        <v/>
      </c>
      <c r="DT35" s="289"/>
      <c r="DV35" s="279" t="n">
        <f aca="false">$B35</f>
        <v>34</v>
      </c>
      <c r="DW35" s="280" t="str">
        <f aca="false">$C35</f>
        <v>Ivory Coast</v>
      </c>
      <c r="DX35" s="281" t="n">
        <f aca="false">$D35</f>
        <v>23</v>
      </c>
      <c r="DY35" s="280" t="str">
        <f aca="false">$E35</f>
        <v>Ecuador</v>
      </c>
      <c r="DZ35" s="284"/>
      <c r="EA35" s="284"/>
      <c r="EB35" s="288"/>
      <c r="EC35" s="281" t="str">
        <f aca="false">IF(($F35&lt;&gt;"")*($G35&lt;&gt;"")*(DZ35&lt;&gt;"")*(EA35&lt;&gt;""),($F35&gt;$G35)*(DZ35&gt;EA35)+($F35=$G35)*(DZ35=EA35)+($F35&lt;$G35)*(DZ35&lt;EA35),"")</f>
        <v/>
      </c>
      <c r="ED35" s="281" t="str">
        <f aca="false">IF((EC35&lt;&gt;""),IF(OR($F35&lt;&gt;$G35,PrSettings!$M$4="●"),(($F35-$G35)=(DZ35-EA35))*1,0),"")</f>
        <v/>
      </c>
      <c r="EE35" s="281" t="str">
        <f aca="false">IF((EC35&lt;&gt;""),($F35=DZ35)*($G35=EA35),"")</f>
        <v/>
      </c>
      <c r="EF35" s="281" t="str">
        <f aca="false">IF(EC35&lt;&gt;"",IF(ABS($F35-$G35)&gt;=PrSettings!$M$7,(ABS($F35-$G35-DZ35+EA35)&lt;=1)*1,IF(AND(EC35,$F35=$G35,$F35&gt;=PrSettings!$M$6),(ABS(DZ35-$F35)&lt;=1)*1,IF(AND(EC35,$F35+$G35&gt;=PrSettings!$M$8),(ABS(DZ35-$F35)+ABS(EA35-$G35)&lt;=1)*1,""))),"")</f>
        <v/>
      </c>
      <c r="EG35" s="289"/>
      <c r="EI35" s="279" t="n">
        <f aca="false">$B35</f>
        <v>34</v>
      </c>
      <c r="EJ35" s="280" t="str">
        <f aca="false">$C35</f>
        <v>Ivory Coast</v>
      </c>
      <c r="EK35" s="281" t="n">
        <f aca="false">$D35</f>
        <v>23</v>
      </c>
      <c r="EL35" s="280" t="str">
        <f aca="false">$E35</f>
        <v>Ecuador</v>
      </c>
      <c r="EM35" s="284"/>
      <c r="EN35" s="284"/>
      <c r="EO35" s="288"/>
      <c r="EP35" s="281" t="str">
        <f aca="false">IF(($F35&lt;&gt;"")*($G35&lt;&gt;"")*(EM35&lt;&gt;"")*(EN35&lt;&gt;""),($F35&gt;$G35)*(EM35&gt;EN35)+($F35=$G35)*(EM35=EN35)+($F35&lt;$G35)*(EM35&lt;EN35),"")</f>
        <v/>
      </c>
      <c r="EQ35" s="281" t="str">
        <f aca="false">IF((EP35&lt;&gt;""),IF(OR($F35&lt;&gt;$G35,PrSettings!$M$4="●"),(($F35-$G35)=(EM35-EN35))*1,0),"")</f>
        <v/>
      </c>
      <c r="ER35" s="281" t="str">
        <f aca="false">IF((EP35&lt;&gt;""),($F35=EM35)*($G35=EN35),"")</f>
        <v/>
      </c>
      <c r="ES35" s="281" t="str">
        <f aca="false">IF(EP35&lt;&gt;"",IF(ABS($F35-$G35)&gt;=PrSettings!$M$7,(ABS($F35-$G35-EM35+EN35)&lt;=1)*1,IF(AND(EP35,$F35=$G35,$F35&gt;=PrSettings!$M$6),(ABS(EM35-$F35)&lt;=1)*1,IF(AND(EP35,$F35+$G35&gt;=PrSettings!$M$8),(ABS(EM35-$F35)+ABS(EN35-$G35)&lt;=1)*1,""))),"")</f>
        <v/>
      </c>
      <c r="ET35" s="289"/>
      <c r="EV35" s="279" t="n">
        <f aca="false">$B35</f>
        <v>34</v>
      </c>
      <c r="EW35" s="280" t="str">
        <f aca="false">$C35</f>
        <v>Ivory Coast</v>
      </c>
      <c r="EX35" s="281" t="n">
        <f aca="false">$D35</f>
        <v>23</v>
      </c>
      <c r="EY35" s="280" t="str">
        <f aca="false">$E35</f>
        <v>Ecuador</v>
      </c>
      <c r="EZ35" s="284"/>
      <c r="FA35" s="284"/>
      <c r="FB35" s="288"/>
      <c r="FC35" s="281" t="str">
        <f aca="false">IF(($F35&lt;&gt;"")*($G35&lt;&gt;"")*(EZ35&lt;&gt;"")*(FA35&lt;&gt;""),($F35&gt;$G35)*(EZ35&gt;FA35)+($F35=$G35)*(EZ35=FA35)+($F35&lt;$G35)*(EZ35&lt;FA35),"")</f>
        <v/>
      </c>
      <c r="FD35" s="281" t="str">
        <f aca="false">IF((FC35&lt;&gt;""),IF(OR($F35&lt;&gt;$G35,PrSettings!$M$4="●"),(($F35-$G35)=(EZ35-FA35))*1,0),"")</f>
        <v/>
      </c>
      <c r="FE35" s="281" t="str">
        <f aca="false">IF((FC35&lt;&gt;""),($F35=EZ35)*($G35=FA35),"")</f>
        <v/>
      </c>
      <c r="FF35" s="281" t="str">
        <f aca="false">IF(FC35&lt;&gt;"",IF(ABS($F35-$G35)&gt;=PrSettings!$M$7,(ABS($F35-$G35-EZ35+FA35)&lt;=1)*1,IF(AND(FC35,$F35=$G35,$F35&gt;=PrSettings!$M$6),(ABS(EZ35-$F35)&lt;=1)*1,IF(AND(FC35,$F35+$G35&gt;=PrSettings!$M$8),(ABS(EZ35-$F35)+ABS(FA35-$G35)&lt;=1)*1,""))),"")</f>
        <v/>
      </c>
      <c r="FG35" s="289"/>
      <c r="FI35" s="279" t="n">
        <f aca="false">$B35</f>
        <v>34</v>
      </c>
      <c r="FJ35" s="280" t="str">
        <f aca="false">$C35</f>
        <v>Ivory Coast</v>
      </c>
      <c r="FK35" s="281" t="n">
        <f aca="false">$D35</f>
        <v>23</v>
      </c>
      <c r="FL35" s="280" t="str">
        <f aca="false">$E35</f>
        <v>Ecuador</v>
      </c>
      <c r="FM35" s="284"/>
      <c r="FN35" s="284"/>
      <c r="FO35" s="288"/>
      <c r="FP35" s="281" t="str">
        <f aca="false">IF(($F35&lt;&gt;"")*($G35&lt;&gt;"")*(FM35&lt;&gt;"")*(FN35&lt;&gt;""),($F35&gt;$G35)*(FM35&gt;FN35)+($F35=$G35)*(FM35=FN35)+($F35&lt;$G35)*(FM35&lt;FN35),"")</f>
        <v/>
      </c>
      <c r="FQ35" s="281" t="str">
        <f aca="false">IF((FP35&lt;&gt;""),IF(OR($F35&lt;&gt;$G35,PrSettings!$M$4="●"),(($F35-$G35)=(FM35-FN35))*1,0),"")</f>
        <v/>
      </c>
      <c r="FR35" s="281" t="str">
        <f aca="false">IF((FP35&lt;&gt;""),($F35=FM35)*($G35=FN35),"")</f>
        <v/>
      </c>
      <c r="FS35" s="281" t="str">
        <f aca="false">IF(FP35&lt;&gt;"",IF(ABS($F35-$G35)&gt;=PrSettings!$M$7,(ABS($F35-$G35-FM35+FN35)&lt;=1)*1,IF(AND(FP35,$F35=$G35,$F35&gt;=PrSettings!$M$6),(ABS(FM35-$F35)&lt;=1)*1,IF(AND(FP35,$F35+$G35&gt;=PrSettings!$M$8),(ABS(FM35-$F35)+ABS(FN35-$G35)&lt;=1)*1,""))),"")</f>
        <v/>
      </c>
      <c r="FT35" s="289"/>
      <c r="FV35" s="279" t="n">
        <f aca="false">$B35</f>
        <v>34</v>
      </c>
      <c r="FW35" s="280" t="str">
        <f aca="false">$C35</f>
        <v>Ivory Coast</v>
      </c>
      <c r="FX35" s="281" t="n">
        <f aca="false">$D35</f>
        <v>23</v>
      </c>
      <c r="FY35" s="280" t="str">
        <f aca="false">$E35</f>
        <v>Ecuador</v>
      </c>
      <c r="FZ35" s="284"/>
      <c r="GA35" s="284"/>
      <c r="GB35" s="288"/>
      <c r="GC35" s="281" t="str">
        <f aca="false">IF(($F35&lt;&gt;"")*($G35&lt;&gt;"")*(FZ35&lt;&gt;"")*(GA35&lt;&gt;""),($F35&gt;$G35)*(FZ35&gt;GA35)+($F35=$G35)*(FZ35=GA35)+($F35&lt;$G35)*(FZ35&lt;GA35),"")</f>
        <v/>
      </c>
      <c r="GD35" s="281" t="str">
        <f aca="false">IF((GC35&lt;&gt;""),IF(OR($F35&lt;&gt;$G35,PrSettings!$M$4="●"),(($F35-$G35)=(FZ35-GA35))*1,0),"")</f>
        <v/>
      </c>
      <c r="GE35" s="281" t="str">
        <f aca="false">IF((GC35&lt;&gt;""),($F35=FZ35)*($G35=GA35),"")</f>
        <v/>
      </c>
      <c r="GF35" s="281" t="str">
        <f aca="false">IF(GC35&lt;&gt;"",IF(ABS($F35-$G35)&gt;=PrSettings!$M$7,(ABS($F35-$G35-FZ35+GA35)&lt;=1)*1,IF(AND(GC35,$F35=$G35,$F35&gt;=PrSettings!$M$6),(ABS(FZ35-$F35)&lt;=1)*1,IF(AND(GC35,$F35+$G35&gt;=PrSettings!$M$8),(ABS(FZ35-$F35)+ABS(GA35-$G35)&lt;=1)*1,""))),"")</f>
        <v/>
      </c>
      <c r="GG35" s="289"/>
      <c r="GI35" s="279" t="n">
        <f aca="false">$B35</f>
        <v>34</v>
      </c>
      <c r="GJ35" s="280" t="str">
        <f aca="false">$C35</f>
        <v>Ivory Coast</v>
      </c>
      <c r="GK35" s="281" t="n">
        <f aca="false">$D35</f>
        <v>23</v>
      </c>
      <c r="GL35" s="280" t="str">
        <f aca="false">$E35</f>
        <v>Ecuador</v>
      </c>
      <c r="GM35" s="284"/>
      <c r="GN35" s="284"/>
      <c r="GO35" s="288"/>
      <c r="GP35" s="281" t="str">
        <f aca="false">IF(($F35&lt;&gt;"")*($G35&lt;&gt;"")*(GM35&lt;&gt;"")*(GN35&lt;&gt;""),($F35&gt;$G35)*(GM35&gt;GN35)+($F35=$G35)*(GM35=GN35)+($F35&lt;$G35)*(GM35&lt;GN35),"")</f>
        <v/>
      </c>
      <c r="GQ35" s="281" t="str">
        <f aca="false">IF((GP35&lt;&gt;""),IF(OR($F35&lt;&gt;$G35,PrSettings!$M$4="●"),(($F35-$G35)=(GM35-GN35))*1,0),"")</f>
        <v/>
      </c>
      <c r="GR35" s="281" t="str">
        <f aca="false">IF((GP35&lt;&gt;""),($F35=GM35)*($G35=GN35),"")</f>
        <v/>
      </c>
      <c r="GS35" s="281" t="str">
        <f aca="false">IF(GP35&lt;&gt;"",IF(ABS($F35-$G35)&gt;=PrSettings!$M$7,(ABS($F35-$G35-GM35+GN35)&lt;=1)*1,IF(AND(GP35,$F35=$G35,$F35&gt;=PrSettings!$M$6),(ABS(GM35-$F35)&lt;=1)*1,IF(AND(GP35,$F35+$G35&gt;=PrSettings!$M$8),(ABS(GM35-$F35)+ABS(GN35-$G35)&lt;=1)*1,""))),"")</f>
        <v/>
      </c>
      <c r="GT35" s="289"/>
      <c r="GV35" s="279" t="n">
        <f aca="false">$B35</f>
        <v>34</v>
      </c>
      <c r="GW35" s="280" t="str">
        <f aca="false">$C35</f>
        <v>Ivory Coast</v>
      </c>
      <c r="GX35" s="281" t="n">
        <f aca="false">$D35</f>
        <v>23</v>
      </c>
      <c r="GY35" s="280" t="str">
        <f aca="false">$E35</f>
        <v>Ecuador</v>
      </c>
      <c r="GZ35" s="284"/>
      <c r="HA35" s="284"/>
      <c r="HB35" s="288"/>
      <c r="HC35" s="281" t="str">
        <f aca="false">IF(($F35&lt;&gt;"")*($G35&lt;&gt;"")*(GZ35&lt;&gt;"")*(HA35&lt;&gt;""),($F35&gt;$G35)*(GZ35&gt;HA35)+($F35=$G35)*(GZ35=HA35)+($F35&lt;$G35)*(GZ35&lt;HA35),"")</f>
        <v/>
      </c>
      <c r="HD35" s="281" t="str">
        <f aca="false">IF((HC35&lt;&gt;""),IF(OR($F35&lt;&gt;$G35,PrSettings!$M$4="●"),(($F35-$G35)=(GZ35-HA35))*1,0),"")</f>
        <v/>
      </c>
      <c r="HE35" s="281" t="str">
        <f aca="false">IF((HC35&lt;&gt;""),($F35=GZ35)*($G35=HA35),"")</f>
        <v/>
      </c>
      <c r="HF35" s="281" t="str">
        <f aca="false">IF(HC35&lt;&gt;"",IF(ABS($F35-$G35)&gt;=PrSettings!$M$7,(ABS($F35-$G35-GZ35+HA35)&lt;=1)*1,IF(AND(HC35,$F35=$G35,$F35&gt;=PrSettings!$M$6),(ABS(GZ35-$F35)&lt;=1)*1,IF(AND(HC35,$F35+$G35&gt;=PrSettings!$M$8),(ABS(GZ35-$F35)+ABS(HA35-$G35)&lt;=1)*1,""))),"")</f>
        <v/>
      </c>
      <c r="HG35" s="289"/>
      <c r="HI35" s="279" t="n">
        <f aca="false">$B35</f>
        <v>34</v>
      </c>
      <c r="HJ35" s="280" t="str">
        <f aca="false">$C35</f>
        <v>Ivory Coast</v>
      </c>
      <c r="HK35" s="281" t="n">
        <f aca="false">$D35</f>
        <v>23</v>
      </c>
      <c r="HL35" s="280" t="str">
        <f aca="false">$E35</f>
        <v>Ecuador</v>
      </c>
      <c r="HM35" s="284"/>
      <c r="HN35" s="284"/>
      <c r="HO35" s="288"/>
      <c r="HP35" s="281" t="str">
        <f aca="false">IF(($F35&lt;&gt;"")*($G35&lt;&gt;"")*(HM35&lt;&gt;"")*(HN35&lt;&gt;""),($F35&gt;$G35)*(HM35&gt;HN35)+($F35=$G35)*(HM35=HN35)+($F35&lt;$G35)*(HM35&lt;HN35),"")</f>
        <v/>
      </c>
      <c r="HQ35" s="281" t="str">
        <f aca="false">IF((HP35&lt;&gt;""),IF(OR($F35&lt;&gt;$G35,PrSettings!$M$4="●"),(($F35-$G35)=(HM35-HN35))*1,0),"")</f>
        <v/>
      </c>
      <c r="HR35" s="281" t="str">
        <f aca="false">IF((HP35&lt;&gt;""),($F35=HM35)*($G35=HN35),"")</f>
        <v/>
      </c>
      <c r="HS35" s="281" t="str">
        <f aca="false">IF(HP35&lt;&gt;"",IF(ABS($F35-$G35)&gt;=PrSettings!$M$7,(ABS($F35-$G35-HM35+HN35)&lt;=1)*1,IF(AND(HP35,$F35=$G35,$F35&gt;=PrSettings!$M$6),(ABS(HM35-$F35)&lt;=1)*1,IF(AND(HP35,$F35+$G35&gt;=PrSettings!$M$8),(ABS(HM35-$F35)+ABS(HN35-$G35)&lt;=1)*1,""))),"")</f>
        <v/>
      </c>
      <c r="HT35" s="289"/>
      <c r="HV35" s="279" t="n">
        <f aca="false">$B35</f>
        <v>34</v>
      </c>
      <c r="HW35" s="280" t="str">
        <f aca="false">$C35</f>
        <v>Ivory Coast</v>
      </c>
      <c r="HX35" s="281" t="n">
        <f aca="false">$D35</f>
        <v>23</v>
      </c>
      <c r="HY35" s="280" t="str">
        <f aca="false">$E35</f>
        <v>Ecuador</v>
      </c>
      <c r="HZ35" s="284"/>
      <c r="IA35" s="284"/>
      <c r="IB35" s="288"/>
      <c r="IC35" s="281" t="str">
        <f aca="false">IF(($F35&lt;&gt;"")*($G35&lt;&gt;"")*(HZ35&lt;&gt;"")*(IA35&lt;&gt;""),($F35&gt;$G35)*(HZ35&gt;IA35)+($F35=$G35)*(HZ35=IA35)+($F35&lt;$G35)*(HZ35&lt;IA35),"")</f>
        <v/>
      </c>
      <c r="ID35" s="281" t="str">
        <f aca="false">IF((IC35&lt;&gt;""),IF(OR($F35&lt;&gt;$G35,PrSettings!$M$4="●"),(($F35-$G35)=(HZ35-IA35))*1,0),"")</f>
        <v/>
      </c>
      <c r="IE35" s="281" t="str">
        <f aca="false">IF((IC35&lt;&gt;""),($F35=HZ35)*($G35=IA35),"")</f>
        <v/>
      </c>
      <c r="IF35" s="281" t="str">
        <f aca="false">IF(IC35&lt;&gt;"",IF(ABS($F35-$G35)&gt;=PrSettings!$M$7,(ABS($F35-$G35-HZ35+IA35)&lt;=1)*1,IF(AND(IC35,$F35=$G35,$F35&gt;=PrSettings!$M$6),(ABS(HZ35-$F35)&lt;=1)*1,IF(AND(IC35,$F35+$G35&gt;=PrSettings!$M$8),(ABS(HZ35-$F35)+ABS(IA35-$G35)&lt;=1)*1,""))),"")</f>
        <v/>
      </c>
      <c r="IG35" s="289"/>
      <c r="II35" s="279" t="n">
        <f aca="false">$B35</f>
        <v>34</v>
      </c>
      <c r="IJ35" s="280" t="str">
        <f aca="false">$C35</f>
        <v>Ivory Coast</v>
      </c>
      <c r="IK35" s="281" t="n">
        <f aca="false">$D35</f>
        <v>23</v>
      </c>
      <c r="IL35" s="280" t="str">
        <f aca="false">$E35</f>
        <v>Ecuador</v>
      </c>
      <c r="IM35" s="284"/>
      <c r="IN35" s="284"/>
      <c r="IO35" s="288"/>
      <c r="IP35" s="281" t="str">
        <f aca="false">IF(($F35&lt;&gt;"")*($G35&lt;&gt;"")*(IM35&lt;&gt;"")*(IN35&lt;&gt;""),($F35&gt;$G35)*(IM35&gt;IN35)+($F35=$G35)*(IM35=IN35)+($F35&lt;$G35)*(IM35&lt;IN35),"")</f>
        <v/>
      </c>
      <c r="IQ35" s="281" t="str">
        <f aca="false">IF((IP35&lt;&gt;""),IF(OR($F35&lt;&gt;$G35,PrSettings!$M$4="●"),(($F35-$G35)=(IM35-IN35))*1,0),"")</f>
        <v/>
      </c>
      <c r="IR35" s="281" t="str">
        <f aca="false">IF((IP35&lt;&gt;""),($F35=IM35)*($G35=IN35),"")</f>
        <v/>
      </c>
      <c r="IS35" s="281" t="str">
        <f aca="false">IF(IP35&lt;&gt;"",IF(ABS($F35-$G35)&gt;=PrSettings!$M$7,(ABS($F35-$G35-IM35+IN35)&lt;=1)*1,IF(AND(IP35,$F35=$G35,$F35&gt;=PrSettings!$M$6),(ABS(IM35-$F35)&lt;=1)*1,IF(AND(IP35,$F35+$G35&gt;=PrSettings!$M$8),(ABS(IM35-$F35)+ABS(IN35-$G35)&lt;=1)*1,""))),"")</f>
        <v/>
      </c>
      <c r="IT35" s="289"/>
      <c r="IV35" s="279" t="n">
        <f aca="false">$B35</f>
        <v>34</v>
      </c>
      <c r="IW35" s="280" t="str">
        <f aca="false">$C35</f>
        <v>Ivory Coast</v>
      </c>
      <c r="IX35" s="281" t="n">
        <f aca="false">$D35</f>
        <v>23</v>
      </c>
      <c r="IY35" s="280" t="str">
        <f aca="false">$E35</f>
        <v>Ecuador</v>
      </c>
      <c r="IZ35" s="284"/>
      <c r="JA35" s="284"/>
      <c r="JB35" s="288"/>
      <c r="JC35" s="281" t="str">
        <f aca="false">IF(($F35&lt;&gt;"")*($G35&lt;&gt;"")*(IZ35&lt;&gt;"")*(JA35&lt;&gt;""),($F35&gt;$G35)*(IZ35&gt;JA35)+($F35=$G35)*(IZ35=JA35)+($F35&lt;$G35)*(IZ35&lt;JA35),"")</f>
        <v/>
      </c>
      <c r="JD35" s="281" t="str">
        <f aca="false">IF((JC35&lt;&gt;""),IF(OR($F35&lt;&gt;$G35,PrSettings!$M$4="●"),(($F35-$G35)=(IZ35-JA35))*1,0),"")</f>
        <v/>
      </c>
      <c r="JE35" s="281" t="str">
        <f aca="false">IF((JC35&lt;&gt;""),($F35=IZ35)*($G35=JA35),"")</f>
        <v/>
      </c>
      <c r="JF35" s="281" t="str">
        <f aca="false">IF(JC35&lt;&gt;"",IF(ABS($F35-$G35)&gt;=PrSettings!$M$7,(ABS($F35-$G35-IZ35+JA35)&lt;=1)*1,IF(AND(JC35,$F35=$G35,$F35&gt;=PrSettings!$M$6),(ABS(IZ35-$F35)&lt;=1)*1,IF(AND(JC35,$F35+$G35&gt;=PrSettings!$M$8),(ABS(IZ35-$F35)+ABS(JA35-$G35)&lt;=1)*1,""))),"")</f>
        <v/>
      </c>
      <c r="JG35" s="289"/>
      <c r="JI35" s="279" t="n">
        <f aca="false">$B35</f>
        <v>34</v>
      </c>
      <c r="JJ35" s="280" t="str">
        <f aca="false">$C35</f>
        <v>Ivory Coast</v>
      </c>
      <c r="JK35" s="281" t="n">
        <f aca="false">$D35</f>
        <v>23</v>
      </c>
      <c r="JL35" s="280" t="str">
        <f aca="false">$E35</f>
        <v>Ecuador</v>
      </c>
      <c r="JM35" s="284"/>
      <c r="JN35" s="284"/>
      <c r="JO35" s="288"/>
      <c r="JP35" s="281" t="str">
        <f aca="false">IF(($F35&lt;&gt;"")*($G35&lt;&gt;"")*(JM35&lt;&gt;"")*(JN35&lt;&gt;""),($F35&gt;$G35)*(JM35&gt;JN35)+($F35=$G35)*(JM35=JN35)+($F35&lt;$G35)*(JM35&lt;JN35),"")</f>
        <v/>
      </c>
      <c r="JQ35" s="281" t="str">
        <f aca="false">IF((JP35&lt;&gt;""),IF(OR($F35&lt;&gt;$G35,PrSettings!$M$4="●"),(($F35-$G35)=(JM35-JN35))*1,0),"")</f>
        <v/>
      </c>
      <c r="JR35" s="281" t="str">
        <f aca="false">IF((JP35&lt;&gt;""),($F35=JM35)*($G35=JN35),"")</f>
        <v/>
      </c>
      <c r="JS35" s="281" t="str">
        <f aca="false">IF(JP35&lt;&gt;"",IF(ABS($F35-$G35)&gt;=PrSettings!$M$7,(ABS($F35-$G35-JM35+JN35)&lt;=1)*1,IF(AND(JP35,$F35=$G35,$F35&gt;=PrSettings!$M$6),(ABS(JM35-$F35)&lt;=1)*1,IF(AND(JP35,$F35+$G35&gt;=PrSettings!$M$8),(ABS(JM35-$F35)+ABS(JN35-$G35)&lt;=1)*1,""))),"")</f>
        <v/>
      </c>
      <c r="JT35" s="289"/>
      <c r="JV35" s="279" t="n">
        <f aca="false">$B35</f>
        <v>34</v>
      </c>
      <c r="JW35" s="280" t="str">
        <f aca="false">$C35</f>
        <v>Ivory Coast</v>
      </c>
      <c r="JX35" s="281" t="n">
        <f aca="false">$D35</f>
        <v>23</v>
      </c>
      <c r="JY35" s="280" t="str">
        <f aca="false">$E35</f>
        <v>Ecuador</v>
      </c>
      <c r="JZ35" s="284"/>
      <c r="KA35" s="284"/>
      <c r="KB35" s="288"/>
      <c r="KC35" s="281" t="str">
        <f aca="false">IF(($F35&lt;&gt;"")*($G35&lt;&gt;"")*(JZ35&lt;&gt;"")*(KA35&lt;&gt;""),($F35&gt;$G35)*(JZ35&gt;KA35)+($F35=$G35)*(JZ35=KA35)+($F35&lt;$G35)*(JZ35&lt;KA35),"")</f>
        <v/>
      </c>
      <c r="KD35" s="281" t="str">
        <f aca="false">IF((KC35&lt;&gt;""),IF(OR($F35&lt;&gt;$G35,PrSettings!$M$4="●"),(($F35-$G35)=(JZ35-KA35))*1,0),"")</f>
        <v/>
      </c>
      <c r="KE35" s="281" t="str">
        <f aca="false">IF((KC35&lt;&gt;""),($F35=JZ35)*($G35=KA35),"")</f>
        <v/>
      </c>
      <c r="KF35" s="281" t="str">
        <f aca="false">IF(KC35&lt;&gt;"",IF(ABS($F35-$G35)&gt;=PrSettings!$M$7,(ABS($F35-$G35-JZ35+KA35)&lt;=1)*1,IF(AND(KC35,$F35=$G35,$F35&gt;=PrSettings!$M$6),(ABS(JZ35-$F35)&lt;=1)*1,IF(AND(KC35,$F35+$G35&gt;=PrSettings!$M$8),(ABS(JZ35-$F35)+ABS(KA35-$G35)&lt;=1)*1,""))),"")</f>
        <v/>
      </c>
      <c r="KG35" s="289"/>
      <c r="KI35" s="279" t="n">
        <f aca="false">$B35</f>
        <v>34</v>
      </c>
      <c r="KJ35" s="280" t="str">
        <f aca="false">$C35</f>
        <v>Ivory Coast</v>
      </c>
      <c r="KK35" s="281" t="n">
        <f aca="false">$D35</f>
        <v>23</v>
      </c>
      <c r="KL35" s="280" t="str">
        <f aca="false">$E35</f>
        <v>Ecuador</v>
      </c>
      <c r="KM35" s="284"/>
      <c r="KN35" s="284"/>
      <c r="KO35" s="288"/>
      <c r="KP35" s="281" t="str">
        <f aca="false">IF(($F35&lt;&gt;"")*($G35&lt;&gt;"")*(KM35&lt;&gt;"")*(KN35&lt;&gt;""),($F35&gt;$G35)*(KM35&gt;KN35)+($F35=$G35)*(KM35=KN35)+($F35&lt;$G35)*(KM35&lt;KN35),"")</f>
        <v/>
      </c>
      <c r="KQ35" s="281" t="str">
        <f aca="false">IF((KP35&lt;&gt;""),IF(OR($F35&lt;&gt;$G35,PrSettings!$M$4="●"),(($F35-$G35)=(KM35-KN35))*1,0),"")</f>
        <v/>
      </c>
      <c r="KR35" s="281" t="str">
        <f aca="false">IF((KP35&lt;&gt;""),($F35=KM35)*($G35=KN35),"")</f>
        <v/>
      </c>
      <c r="KS35" s="281" t="str">
        <f aca="false">IF(KP35&lt;&gt;"",IF(ABS($F35-$G35)&gt;=PrSettings!$M$7,(ABS($F35-$G35-KM35+KN35)&lt;=1)*1,IF(AND(KP35,$F35=$G35,$F35&gt;=PrSettings!$M$6),(ABS(KM35-$F35)&lt;=1)*1,IF(AND(KP35,$F35+$G35&gt;=PrSettings!$M$8),(ABS(KM35-$F35)+ABS(KN35-$G35)&lt;=1)*1,""))),"")</f>
        <v/>
      </c>
      <c r="KT35" s="289"/>
      <c r="KV35" s="279" t="n">
        <f aca="false">$B35</f>
        <v>34</v>
      </c>
      <c r="KW35" s="280" t="str">
        <f aca="false">$C35</f>
        <v>Ivory Coast</v>
      </c>
      <c r="KX35" s="281" t="n">
        <f aca="false">$D35</f>
        <v>23</v>
      </c>
      <c r="KY35" s="280" t="str">
        <f aca="false">$E35</f>
        <v>Ecuador</v>
      </c>
      <c r="KZ35" s="284"/>
      <c r="LA35" s="284"/>
      <c r="LB35" s="288"/>
      <c r="LC35" s="281" t="str">
        <f aca="false">IF(($F35&lt;&gt;"")*($G35&lt;&gt;"")*(KZ35&lt;&gt;"")*(LA35&lt;&gt;""),($F35&gt;$G35)*(KZ35&gt;LA35)+($F35=$G35)*(KZ35=LA35)+($F35&lt;$G35)*(KZ35&lt;LA35),"")</f>
        <v/>
      </c>
      <c r="LD35" s="281" t="str">
        <f aca="false">IF((LC35&lt;&gt;""),IF(OR($F35&lt;&gt;$G35,PrSettings!$M$4="●"),(($F35-$G35)=(KZ35-LA35))*1,0),"")</f>
        <v/>
      </c>
      <c r="LE35" s="281" t="str">
        <f aca="false">IF((LC35&lt;&gt;""),($F35=KZ35)*($G35=LA35),"")</f>
        <v/>
      </c>
      <c r="LF35" s="281" t="str">
        <f aca="false">IF(LC35&lt;&gt;"",IF(ABS($F35-$G35)&gt;=PrSettings!$M$7,(ABS($F35-$G35-KZ35+LA35)&lt;=1)*1,IF(AND(LC35,$F35=$G35,$F35&gt;=PrSettings!$M$6),(ABS(KZ35-$F35)&lt;=1)*1,IF(AND(LC35,$F35+$G35&gt;=PrSettings!$M$8),(ABS(KZ35-$F35)+ABS(LA35-$G35)&lt;=1)*1,""))),"")</f>
        <v/>
      </c>
      <c r="LG35" s="289"/>
      <c r="LI35" s="279" t="n">
        <f aca="false">$B35</f>
        <v>34</v>
      </c>
      <c r="LJ35" s="280" t="str">
        <f aca="false">$C35</f>
        <v>Ivory Coast</v>
      </c>
      <c r="LK35" s="281" t="n">
        <f aca="false">$D35</f>
        <v>23</v>
      </c>
      <c r="LL35" s="280" t="str">
        <f aca="false">$E35</f>
        <v>Ecuador</v>
      </c>
      <c r="LM35" s="284"/>
      <c r="LN35" s="284"/>
      <c r="LO35" s="288"/>
      <c r="LP35" s="281" t="str">
        <f aca="false">IF(($F35&lt;&gt;"")*($G35&lt;&gt;"")*(LM35&lt;&gt;"")*(LN35&lt;&gt;""),($F35&gt;$G35)*(LM35&gt;LN35)+($F35=$G35)*(LM35=LN35)+($F35&lt;$G35)*(LM35&lt;LN35),"")</f>
        <v/>
      </c>
      <c r="LQ35" s="281" t="str">
        <f aca="false">IF((LP35&lt;&gt;""),IF(OR($F35&lt;&gt;$G35,PrSettings!$M$4="●"),(($F35-$G35)=(LM35-LN35))*1,0),"")</f>
        <v/>
      </c>
      <c r="LR35" s="281" t="str">
        <f aca="false">IF((LP35&lt;&gt;""),($F35=LM35)*($G35=LN35),"")</f>
        <v/>
      </c>
      <c r="LS35" s="281" t="str">
        <f aca="false">IF(LP35&lt;&gt;"",IF(ABS($F35-$G35)&gt;=PrSettings!$M$7,(ABS($F35-$G35-LM35+LN35)&lt;=1)*1,IF(AND(LP35,$F35=$G35,$F35&gt;=PrSettings!$M$6),(ABS(LM35-$F35)&lt;=1)*1,IF(AND(LP35,$F35+$G35&gt;=PrSettings!$M$8),(ABS(LM35-$F35)+ABS(LN35-$G35)&lt;=1)*1,""))),"")</f>
        <v/>
      </c>
      <c r="LT35" s="289"/>
      <c r="LV35" s="279" t="n">
        <f aca="false">$B35</f>
        <v>34</v>
      </c>
      <c r="LW35" s="280" t="str">
        <f aca="false">$C35</f>
        <v>Ivory Coast</v>
      </c>
      <c r="LX35" s="281" t="n">
        <f aca="false">$D35</f>
        <v>23</v>
      </c>
      <c r="LY35" s="280" t="str">
        <f aca="false">$E35</f>
        <v>Ecuador</v>
      </c>
      <c r="LZ35" s="284"/>
      <c r="MA35" s="284"/>
      <c r="MB35" s="288"/>
      <c r="MC35" s="281" t="str">
        <f aca="false">IF(($F35&lt;&gt;"")*($G35&lt;&gt;"")*(LZ35&lt;&gt;"")*(MA35&lt;&gt;""),($F35&gt;$G35)*(LZ35&gt;MA35)+($F35=$G35)*(LZ35=MA35)+($F35&lt;$G35)*(LZ35&lt;MA35),"")</f>
        <v/>
      </c>
      <c r="MD35" s="281" t="str">
        <f aca="false">IF((MC35&lt;&gt;""),IF(OR($F35&lt;&gt;$G35,PrSettings!$M$4="●"),(($F35-$G35)=(LZ35-MA35))*1,0),"")</f>
        <v/>
      </c>
      <c r="ME35" s="281" t="str">
        <f aca="false">IF((MC35&lt;&gt;""),($F35=LZ35)*($G35=MA35),"")</f>
        <v/>
      </c>
      <c r="MF35" s="281" t="str">
        <f aca="false">IF(MC35&lt;&gt;"",IF(ABS($F35-$G35)&gt;=PrSettings!$M$7,(ABS($F35-$G35-LZ35+MA35)&lt;=1)*1,IF(AND(MC35,$F35=$G35,$F35&gt;=PrSettings!$M$6),(ABS(LZ35-$F35)&lt;=1)*1,IF(AND(MC35,$F35+$G35&gt;=PrSettings!$M$8),(ABS(LZ35-$F35)+ABS(MA35-$G35)&lt;=1)*1,""))),"")</f>
        <v/>
      </c>
      <c r="MG35" s="289"/>
    </row>
    <row r="36" customFormat="false" ht="15.75" hidden="false" customHeight="false" outlineLevel="0" collapsed="false">
      <c r="B36" s="279" t="n">
        <f aca="false">INDEX(Groups!$C$7:$C$65,MATCH(C36,Groups!$D$7:$D$65,0))</f>
        <v>10</v>
      </c>
      <c r="C36" s="280" t="str">
        <f aca="false">CalcE!$P$24</f>
        <v>Germany</v>
      </c>
      <c r="D36" s="281" t="n">
        <f aca="false">INDEX(Groups!$C$7:$C$65,MATCH(E36,Groups!$D$7:$D$65,0))</f>
        <v>34</v>
      </c>
      <c r="E36" s="280" t="str">
        <f aca="false">CalcE!$Q$24</f>
        <v>Ivory Coast</v>
      </c>
      <c r="F36" s="282" t="n">
        <f aca="false">CalcE!$R$24</f>
        <v>2</v>
      </c>
      <c r="G36" s="283" t="n">
        <f aca="false">CalcE!$S$24</f>
        <v>1</v>
      </c>
      <c r="I36" s="279" t="n">
        <f aca="false">$B36</f>
        <v>10</v>
      </c>
      <c r="J36" s="280" t="str">
        <f aca="false">$C36</f>
        <v>Germany</v>
      </c>
      <c r="K36" s="281" t="n">
        <f aca="false">$D36</f>
        <v>34</v>
      </c>
      <c r="L36" s="280" t="str">
        <f aca="false">$E36</f>
        <v>Ivory Coast</v>
      </c>
      <c r="M36" s="284"/>
      <c r="N36" s="284"/>
      <c r="O36" s="288"/>
      <c r="P36" s="281" t="str">
        <f aca="false">IF(($F36&lt;&gt;"")*($G36&lt;&gt;"")*(M36&lt;&gt;"")*(N36&lt;&gt;""),($F36&gt;$G36)*(M36&gt;N36)+($F36=$G36)*(M36=N36)+($F36&lt;$G36)*(M36&lt;N36),"")</f>
        <v/>
      </c>
      <c r="Q36" s="281" t="str">
        <f aca="false">IF((P36&lt;&gt;""),IF(OR($F36&lt;&gt;$G36,PrSettings!$M$4="●"),(($F36-$G36)=(M36-N36))*1,0),"")</f>
        <v/>
      </c>
      <c r="R36" s="281" t="str">
        <f aca="false">IF((P36&lt;&gt;""),($F36=M36)*($G36=N36),"")</f>
        <v/>
      </c>
      <c r="S36" s="281" t="str">
        <f aca="false">IF(P36&lt;&gt;"",IF(ABS($F36-$G36)&gt;=PrSettings!$M$7,(ABS($F36-$G36-M36+N36)&lt;=1)*1,IF(AND(P36,$F36=$G36,$F36&gt;=PrSettings!$M$6),(ABS(M36-$F36)&lt;=1)*1,IF(AND(P36,$F36+$G36&gt;=PrSettings!$M$8),(ABS(M36-$F36)+ABS(N36-$G36)&lt;=1)*1,""))),"")</f>
        <v/>
      </c>
      <c r="T36" s="289"/>
      <c r="V36" s="279" t="n">
        <f aca="false">$B36</f>
        <v>10</v>
      </c>
      <c r="W36" s="280" t="str">
        <f aca="false">$C36</f>
        <v>Germany</v>
      </c>
      <c r="X36" s="281" t="n">
        <f aca="false">$D36</f>
        <v>34</v>
      </c>
      <c r="Y36" s="280" t="str">
        <f aca="false">$E36</f>
        <v>Ivory Coast</v>
      </c>
      <c r="Z36" s="284"/>
      <c r="AA36" s="284"/>
      <c r="AB36" s="288"/>
      <c r="AC36" s="281" t="str">
        <f aca="false">IF(($F36&lt;&gt;"")*($G36&lt;&gt;"")*(Z36&lt;&gt;"")*(AA36&lt;&gt;""),($F36&gt;$G36)*(Z36&gt;AA36)+($F36=$G36)*(Z36=AA36)+($F36&lt;$G36)*(Z36&lt;AA36),"")</f>
        <v/>
      </c>
      <c r="AD36" s="281" t="str">
        <f aca="false">IF((AC36&lt;&gt;""),IF(OR($F36&lt;&gt;$G36,PrSettings!$M$4="●"),(($F36-$G36)=(Z36-AA36))*1,0),"")</f>
        <v/>
      </c>
      <c r="AE36" s="281" t="str">
        <f aca="false">IF((AC36&lt;&gt;""),($F36=Z36)*($G36=AA36),"")</f>
        <v/>
      </c>
      <c r="AF36" s="281" t="str">
        <f aca="false">IF(AC36&lt;&gt;"",IF(ABS($F36-$G36)&gt;=PrSettings!$M$7,(ABS($F36-$G36-Z36+AA36)&lt;=1)*1,IF(AND(AC36,$F36=$G36,$F36&gt;=PrSettings!$M$6),(ABS(Z36-$F36)&lt;=1)*1,IF(AND(AC36,$F36+$G36&gt;=PrSettings!$M$8),(ABS(Z36-$F36)+ABS(AA36-$G36)&lt;=1)*1,""))),"")</f>
        <v/>
      </c>
      <c r="AG36" s="289"/>
      <c r="AI36" s="279" t="n">
        <f aca="false">$B36</f>
        <v>10</v>
      </c>
      <c r="AJ36" s="280" t="str">
        <f aca="false">$C36</f>
        <v>Germany</v>
      </c>
      <c r="AK36" s="281" t="n">
        <f aca="false">$D36</f>
        <v>34</v>
      </c>
      <c r="AL36" s="280" t="str">
        <f aca="false">$E36</f>
        <v>Ivory Coast</v>
      </c>
      <c r="AM36" s="284"/>
      <c r="AN36" s="284"/>
      <c r="AO36" s="288"/>
      <c r="AP36" s="281" t="str">
        <f aca="false">IF(($F36&lt;&gt;"")*($G36&lt;&gt;"")*(AM36&lt;&gt;"")*(AN36&lt;&gt;""),($F36&gt;$G36)*(AM36&gt;AN36)+($F36=$G36)*(AM36=AN36)+($F36&lt;$G36)*(AM36&lt;AN36),"")</f>
        <v/>
      </c>
      <c r="AQ36" s="281" t="str">
        <f aca="false">IF((AP36&lt;&gt;""),IF(OR($F36&lt;&gt;$G36,PrSettings!$M$4="●"),(($F36-$G36)=(AM36-AN36))*1,0),"")</f>
        <v/>
      </c>
      <c r="AR36" s="281" t="str">
        <f aca="false">IF((AP36&lt;&gt;""),($F36=AM36)*($G36=AN36),"")</f>
        <v/>
      </c>
      <c r="AS36" s="281" t="str">
        <f aca="false">IF(AP36&lt;&gt;"",IF(ABS($F36-$G36)&gt;=PrSettings!$M$7,(ABS($F36-$G36-AM36+AN36)&lt;=1)*1,IF(AND(AP36,$F36=$G36,$F36&gt;=PrSettings!$M$6),(ABS(AM36-$F36)&lt;=1)*1,IF(AND(AP36,$F36+$G36&gt;=PrSettings!$M$8),(ABS(AM36-$F36)+ABS(AN36-$G36)&lt;=1)*1,""))),"")</f>
        <v/>
      </c>
      <c r="AT36" s="289"/>
      <c r="AV36" s="279" t="n">
        <f aca="false">$B36</f>
        <v>10</v>
      </c>
      <c r="AW36" s="280" t="str">
        <f aca="false">$C36</f>
        <v>Germany</v>
      </c>
      <c r="AX36" s="281" t="n">
        <f aca="false">$D36</f>
        <v>34</v>
      </c>
      <c r="AY36" s="280" t="str">
        <f aca="false">$E36</f>
        <v>Ivory Coast</v>
      </c>
      <c r="AZ36" s="284"/>
      <c r="BA36" s="284"/>
      <c r="BB36" s="288"/>
      <c r="BC36" s="281" t="str">
        <f aca="false">IF(($F36&lt;&gt;"")*($G36&lt;&gt;"")*(AZ36&lt;&gt;"")*(BA36&lt;&gt;""),($F36&gt;$G36)*(AZ36&gt;BA36)+($F36=$G36)*(AZ36=BA36)+($F36&lt;$G36)*(AZ36&lt;BA36),"")</f>
        <v/>
      </c>
      <c r="BD36" s="281" t="str">
        <f aca="false">IF((BC36&lt;&gt;""),IF(OR($F36&lt;&gt;$G36,PrSettings!$M$4="●"),(($F36-$G36)=(AZ36-BA36))*1,0),"")</f>
        <v/>
      </c>
      <c r="BE36" s="281" t="str">
        <f aca="false">IF((BC36&lt;&gt;""),($F36=AZ36)*($G36=BA36),"")</f>
        <v/>
      </c>
      <c r="BF36" s="281" t="str">
        <f aca="false">IF(BC36&lt;&gt;"",IF(ABS($F36-$G36)&gt;=PrSettings!$M$7,(ABS($F36-$G36-AZ36+BA36)&lt;=1)*1,IF(AND(BC36,$F36=$G36,$F36&gt;=PrSettings!$M$6),(ABS(AZ36-$F36)&lt;=1)*1,IF(AND(BC36,$F36+$G36&gt;=PrSettings!$M$8),(ABS(AZ36-$F36)+ABS(BA36-$G36)&lt;=1)*1,""))),"")</f>
        <v/>
      </c>
      <c r="BG36" s="289"/>
      <c r="BI36" s="279" t="n">
        <f aca="false">$B36</f>
        <v>10</v>
      </c>
      <c r="BJ36" s="280" t="str">
        <f aca="false">$C36</f>
        <v>Germany</v>
      </c>
      <c r="BK36" s="281" t="n">
        <f aca="false">$D36</f>
        <v>34</v>
      </c>
      <c r="BL36" s="280" t="str">
        <f aca="false">$E36</f>
        <v>Ivory Coast</v>
      </c>
      <c r="BM36" s="284"/>
      <c r="BN36" s="284"/>
      <c r="BO36" s="288"/>
      <c r="BP36" s="281" t="str">
        <f aca="false">IF(($F36&lt;&gt;"")*($G36&lt;&gt;"")*(BM36&lt;&gt;"")*(BN36&lt;&gt;""),($F36&gt;$G36)*(BM36&gt;BN36)+($F36=$G36)*(BM36=BN36)+($F36&lt;$G36)*(BM36&lt;BN36),"")</f>
        <v/>
      </c>
      <c r="BQ36" s="281" t="str">
        <f aca="false">IF((BP36&lt;&gt;""),IF(OR($F36&lt;&gt;$G36,PrSettings!$M$4="●"),(($F36-$G36)=(BM36-BN36))*1,0),"")</f>
        <v/>
      </c>
      <c r="BR36" s="281" t="str">
        <f aca="false">IF((BP36&lt;&gt;""),($F36=BM36)*($G36=BN36),"")</f>
        <v/>
      </c>
      <c r="BS36" s="281" t="str">
        <f aca="false">IF(BP36&lt;&gt;"",IF(ABS($F36-$G36)&gt;=PrSettings!$M$7,(ABS($F36-$G36-BM36+BN36)&lt;=1)*1,IF(AND(BP36,$F36=$G36,$F36&gt;=PrSettings!$M$6),(ABS(BM36-$F36)&lt;=1)*1,IF(AND(BP36,$F36+$G36&gt;=PrSettings!$M$8),(ABS(BM36-$F36)+ABS(BN36-$G36)&lt;=1)*1,""))),"")</f>
        <v/>
      </c>
      <c r="BT36" s="289"/>
      <c r="BV36" s="279" t="n">
        <f aca="false">$B36</f>
        <v>10</v>
      </c>
      <c r="BW36" s="280" t="str">
        <f aca="false">$C36</f>
        <v>Germany</v>
      </c>
      <c r="BX36" s="281" t="n">
        <f aca="false">$D36</f>
        <v>34</v>
      </c>
      <c r="BY36" s="280" t="str">
        <f aca="false">$E36</f>
        <v>Ivory Coast</v>
      </c>
      <c r="BZ36" s="284"/>
      <c r="CA36" s="284"/>
      <c r="CB36" s="288"/>
      <c r="CC36" s="281" t="str">
        <f aca="false">IF(($F36&lt;&gt;"")*($G36&lt;&gt;"")*(BZ36&lt;&gt;"")*(CA36&lt;&gt;""),($F36&gt;$G36)*(BZ36&gt;CA36)+($F36=$G36)*(BZ36=CA36)+($F36&lt;$G36)*(BZ36&lt;CA36),"")</f>
        <v/>
      </c>
      <c r="CD36" s="281" t="str">
        <f aca="false">IF((CC36&lt;&gt;""),IF(OR($F36&lt;&gt;$G36,PrSettings!$M$4="●"),(($F36-$G36)=(BZ36-CA36))*1,0),"")</f>
        <v/>
      </c>
      <c r="CE36" s="281" t="str">
        <f aca="false">IF((CC36&lt;&gt;""),($F36=BZ36)*($G36=CA36),"")</f>
        <v/>
      </c>
      <c r="CF36" s="281" t="str">
        <f aca="false">IF(CC36&lt;&gt;"",IF(ABS($F36-$G36)&gt;=PrSettings!$M$7,(ABS($F36-$G36-BZ36+CA36)&lt;=1)*1,IF(AND(CC36,$F36=$G36,$F36&gt;=PrSettings!$M$6),(ABS(BZ36-$F36)&lt;=1)*1,IF(AND(CC36,$F36+$G36&gt;=PrSettings!$M$8),(ABS(BZ36-$F36)+ABS(CA36-$G36)&lt;=1)*1,""))),"")</f>
        <v/>
      </c>
      <c r="CG36" s="289"/>
      <c r="CI36" s="279" t="n">
        <f aca="false">$B36</f>
        <v>10</v>
      </c>
      <c r="CJ36" s="280" t="str">
        <f aca="false">$C36</f>
        <v>Germany</v>
      </c>
      <c r="CK36" s="281" t="n">
        <f aca="false">$D36</f>
        <v>34</v>
      </c>
      <c r="CL36" s="280" t="str">
        <f aca="false">$E36</f>
        <v>Ivory Coast</v>
      </c>
      <c r="CM36" s="284"/>
      <c r="CN36" s="284"/>
      <c r="CO36" s="288"/>
      <c r="CP36" s="281" t="str">
        <f aca="false">IF(($F36&lt;&gt;"")*($G36&lt;&gt;"")*(CM36&lt;&gt;"")*(CN36&lt;&gt;""),($F36&gt;$G36)*(CM36&gt;CN36)+($F36=$G36)*(CM36=CN36)+($F36&lt;$G36)*(CM36&lt;CN36),"")</f>
        <v/>
      </c>
      <c r="CQ36" s="281" t="str">
        <f aca="false">IF((CP36&lt;&gt;""),IF(OR($F36&lt;&gt;$G36,PrSettings!$M$4="●"),(($F36-$G36)=(CM36-CN36))*1,0),"")</f>
        <v/>
      </c>
      <c r="CR36" s="281" t="str">
        <f aca="false">IF((CP36&lt;&gt;""),($F36=CM36)*($G36=CN36),"")</f>
        <v/>
      </c>
      <c r="CS36" s="281" t="str">
        <f aca="false">IF(CP36&lt;&gt;"",IF(ABS($F36-$G36)&gt;=PrSettings!$M$7,(ABS($F36-$G36-CM36+CN36)&lt;=1)*1,IF(AND(CP36,$F36=$G36,$F36&gt;=PrSettings!$M$6),(ABS(CM36-$F36)&lt;=1)*1,IF(AND(CP36,$F36+$G36&gt;=PrSettings!$M$8),(ABS(CM36-$F36)+ABS(CN36-$G36)&lt;=1)*1,""))),"")</f>
        <v/>
      </c>
      <c r="CT36" s="289"/>
      <c r="CV36" s="279" t="n">
        <f aca="false">$B36</f>
        <v>10</v>
      </c>
      <c r="CW36" s="280" t="str">
        <f aca="false">$C36</f>
        <v>Germany</v>
      </c>
      <c r="CX36" s="281" t="n">
        <f aca="false">$D36</f>
        <v>34</v>
      </c>
      <c r="CY36" s="280" t="str">
        <f aca="false">$E36</f>
        <v>Ivory Coast</v>
      </c>
      <c r="CZ36" s="284"/>
      <c r="DA36" s="284"/>
      <c r="DB36" s="288"/>
      <c r="DC36" s="281" t="str">
        <f aca="false">IF(($F36&lt;&gt;"")*($G36&lt;&gt;"")*(CZ36&lt;&gt;"")*(DA36&lt;&gt;""),($F36&gt;$G36)*(CZ36&gt;DA36)+($F36=$G36)*(CZ36=DA36)+($F36&lt;$G36)*(CZ36&lt;DA36),"")</f>
        <v/>
      </c>
      <c r="DD36" s="281" t="str">
        <f aca="false">IF((DC36&lt;&gt;""),IF(OR($F36&lt;&gt;$G36,PrSettings!$M$4="●"),(($F36-$G36)=(CZ36-DA36))*1,0),"")</f>
        <v/>
      </c>
      <c r="DE36" s="281" t="str">
        <f aca="false">IF((DC36&lt;&gt;""),($F36=CZ36)*($G36=DA36),"")</f>
        <v/>
      </c>
      <c r="DF36" s="281" t="str">
        <f aca="false">IF(DC36&lt;&gt;"",IF(ABS($F36-$G36)&gt;=PrSettings!$M$7,(ABS($F36-$G36-CZ36+DA36)&lt;=1)*1,IF(AND(DC36,$F36=$G36,$F36&gt;=PrSettings!$M$6),(ABS(CZ36-$F36)&lt;=1)*1,IF(AND(DC36,$F36+$G36&gt;=PrSettings!$M$8),(ABS(CZ36-$F36)+ABS(DA36-$G36)&lt;=1)*1,""))),"")</f>
        <v/>
      </c>
      <c r="DG36" s="289"/>
      <c r="DI36" s="279" t="n">
        <f aca="false">$B36</f>
        <v>10</v>
      </c>
      <c r="DJ36" s="280" t="str">
        <f aca="false">$C36</f>
        <v>Germany</v>
      </c>
      <c r="DK36" s="281" t="n">
        <f aca="false">$D36</f>
        <v>34</v>
      </c>
      <c r="DL36" s="280" t="str">
        <f aca="false">$E36</f>
        <v>Ivory Coast</v>
      </c>
      <c r="DM36" s="284"/>
      <c r="DN36" s="284"/>
      <c r="DO36" s="288"/>
      <c r="DP36" s="281" t="str">
        <f aca="false">IF(($F36&lt;&gt;"")*($G36&lt;&gt;"")*(DM36&lt;&gt;"")*(DN36&lt;&gt;""),($F36&gt;$G36)*(DM36&gt;DN36)+($F36=$G36)*(DM36=DN36)+($F36&lt;$G36)*(DM36&lt;DN36),"")</f>
        <v/>
      </c>
      <c r="DQ36" s="281" t="str">
        <f aca="false">IF((DP36&lt;&gt;""),IF(OR($F36&lt;&gt;$G36,PrSettings!$M$4="●"),(($F36-$G36)=(DM36-DN36))*1,0),"")</f>
        <v/>
      </c>
      <c r="DR36" s="281" t="str">
        <f aca="false">IF((DP36&lt;&gt;""),($F36=DM36)*($G36=DN36),"")</f>
        <v/>
      </c>
      <c r="DS36" s="281" t="str">
        <f aca="false">IF(DP36&lt;&gt;"",IF(ABS($F36-$G36)&gt;=PrSettings!$M$7,(ABS($F36-$G36-DM36+DN36)&lt;=1)*1,IF(AND(DP36,$F36=$G36,$F36&gt;=PrSettings!$M$6),(ABS(DM36-$F36)&lt;=1)*1,IF(AND(DP36,$F36+$G36&gt;=PrSettings!$M$8),(ABS(DM36-$F36)+ABS(DN36-$G36)&lt;=1)*1,""))),"")</f>
        <v/>
      </c>
      <c r="DT36" s="289"/>
      <c r="DV36" s="279" t="n">
        <f aca="false">$B36</f>
        <v>10</v>
      </c>
      <c r="DW36" s="280" t="str">
        <f aca="false">$C36</f>
        <v>Germany</v>
      </c>
      <c r="DX36" s="281" t="n">
        <f aca="false">$D36</f>
        <v>34</v>
      </c>
      <c r="DY36" s="280" t="str">
        <f aca="false">$E36</f>
        <v>Ivory Coast</v>
      </c>
      <c r="DZ36" s="284"/>
      <c r="EA36" s="284"/>
      <c r="EB36" s="288"/>
      <c r="EC36" s="281" t="str">
        <f aca="false">IF(($F36&lt;&gt;"")*($G36&lt;&gt;"")*(DZ36&lt;&gt;"")*(EA36&lt;&gt;""),($F36&gt;$G36)*(DZ36&gt;EA36)+($F36=$G36)*(DZ36=EA36)+($F36&lt;$G36)*(DZ36&lt;EA36),"")</f>
        <v/>
      </c>
      <c r="ED36" s="281" t="str">
        <f aca="false">IF((EC36&lt;&gt;""),IF(OR($F36&lt;&gt;$G36,PrSettings!$M$4="●"),(($F36-$G36)=(DZ36-EA36))*1,0),"")</f>
        <v/>
      </c>
      <c r="EE36" s="281" t="str">
        <f aca="false">IF((EC36&lt;&gt;""),($F36=DZ36)*($G36=EA36),"")</f>
        <v/>
      </c>
      <c r="EF36" s="281" t="str">
        <f aca="false">IF(EC36&lt;&gt;"",IF(ABS($F36-$G36)&gt;=PrSettings!$M$7,(ABS($F36-$G36-DZ36+EA36)&lt;=1)*1,IF(AND(EC36,$F36=$G36,$F36&gt;=PrSettings!$M$6),(ABS(DZ36-$F36)&lt;=1)*1,IF(AND(EC36,$F36+$G36&gt;=PrSettings!$M$8),(ABS(DZ36-$F36)+ABS(EA36-$G36)&lt;=1)*1,""))),"")</f>
        <v/>
      </c>
      <c r="EG36" s="289"/>
      <c r="EI36" s="279" t="n">
        <f aca="false">$B36</f>
        <v>10</v>
      </c>
      <c r="EJ36" s="280" t="str">
        <f aca="false">$C36</f>
        <v>Germany</v>
      </c>
      <c r="EK36" s="281" t="n">
        <f aca="false">$D36</f>
        <v>34</v>
      </c>
      <c r="EL36" s="280" t="str">
        <f aca="false">$E36</f>
        <v>Ivory Coast</v>
      </c>
      <c r="EM36" s="284"/>
      <c r="EN36" s="284"/>
      <c r="EO36" s="288"/>
      <c r="EP36" s="281" t="str">
        <f aca="false">IF(($F36&lt;&gt;"")*($G36&lt;&gt;"")*(EM36&lt;&gt;"")*(EN36&lt;&gt;""),($F36&gt;$G36)*(EM36&gt;EN36)+($F36=$G36)*(EM36=EN36)+($F36&lt;$G36)*(EM36&lt;EN36),"")</f>
        <v/>
      </c>
      <c r="EQ36" s="281" t="str">
        <f aca="false">IF((EP36&lt;&gt;""),IF(OR($F36&lt;&gt;$G36,PrSettings!$M$4="●"),(($F36-$G36)=(EM36-EN36))*1,0),"")</f>
        <v/>
      </c>
      <c r="ER36" s="281" t="str">
        <f aca="false">IF((EP36&lt;&gt;""),($F36=EM36)*($G36=EN36),"")</f>
        <v/>
      </c>
      <c r="ES36" s="281" t="str">
        <f aca="false">IF(EP36&lt;&gt;"",IF(ABS($F36-$G36)&gt;=PrSettings!$M$7,(ABS($F36-$G36-EM36+EN36)&lt;=1)*1,IF(AND(EP36,$F36=$G36,$F36&gt;=PrSettings!$M$6),(ABS(EM36-$F36)&lt;=1)*1,IF(AND(EP36,$F36+$G36&gt;=PrSettings!$M$8),(ABS(EM36-$F36)+ABS(EN36-$G36)&lt;=1)*1,""))),"")</f>
        <v/>
      </c>
      <c r="ET36" s="289"/>
      <c r="EV36" s="279" t="n">
        <f aca="false">$B36</f>
        <v>10</v>
      </c>
      <c r="EW36" s="280" t="str">
        <f aca="false">$C36</f>
        <v>Germany</v>
      </c>
      <c r="EX36" s="281" t="n">
        <f aca="false">$D36</f>
        <v>34</v>
      </c>
      <c r="EY36" s="280" t="str">
        <f aca="false">$E36</f>
        <v>Ivory Coast</v>
      </c>
      <c r="EZ36" s="284"/>
      <c r="FA36" s="284"/>
      <c r="FB36" s="288"/>
      <c r="FC36" s="281" t="str">
        <f aca="false">IF(($F36&lt;&gt;"")*($G36&lt;&gt;"")*(EZ36&lt;&gt;"")*(FA36&lt;&gt;""),($F36&gt;$G36)*(EZ36&gt;FA36)+($F36=$G36)*(EZ36=FA36)+($F36&lt;$G36)*(EZ36&lt;FA36),"")</f>
        <v/>
      </c>
      <c r="FD36" s="281" t="str">
        <f aca="false">IF((FC36&lt;&gt;""),IF(OR($F36&lt;&gt;$G36,PrSettings!$M$4="●"),(($F36-$G36)=(EZ36-FA36))*1,0),"")</f>
        <v/>
      </c>
      <c r="FE36" s="281" t="str">
        <f aca="false">IF((FC36&lt;&gt;""),($F36=EZ36)*($G36=FA36),"")</f>
        <v/>
      </c>
      <c r="FF36" s="281" t="str">
        <f aca="false">IF(FC36&lt;&gt;"",IF(ABS($F36-$G36)&gt;=PrSettings!$M$7,(ABS($F36-$G36-EZ36+FA36)&lt;=1)*1,IF(AND(FC36,$F36=$G36,$F36&gt;=PrSettings!$M$6),(ABS(EZ36-$F36)&lt;=1)*1,IF(AND(FC36,$F36+$G36&gt;=PrSettings!$M$8),(ABS(EZ36-$F36)+ABS(FA36-$G36)&lt;=1)*1,""))),"")</f>
        <v/>
      </c>
      <c r="FG36" s="289"/>
      <c r="FI36" s="279" t="n">
        <f aca="false">$B36</f>
        <v>10</v>
      </c>
      <c r="FJ36" s="280" t="str">
        <f aca="false">$C36</f>
        <v>Germany</v>
      </c>
      <c r="FK36" s="281" t="n">
        <f aca="false">$D36</f>
        <v>34</v>
      </c>
      <c r="FL36" s="280" t="str">
        <f aca="false">$E36</f>
        <v>Ivory Coast</v>
      </c>
      <c r="FM36" s="284"/>
      <c r="FN36" s="284"/>
      <c r="FO36" s="288"/>
      <c r="FP36" s="281" t="str">
        <f aca="false">IF(($F36&lt;&gt;"")*($G36&lt;&gt;"")*(FM36&lt;&gt;"")*(FN36&lt;&gt;""),($F36&gt;$G36)*(FM36&gt;FN36)+($F36=$G36)*(FM36=FN36)+($F36&lt;$G36)*(FM36&lt;FN36),"")</f>
        <v/>
      </c>
      <c r="FQ36" s="281" t="str">
        <f aca="false">IF((FP36&lt;&gt;""),IF(OR($F36&lt;&gt;$G36,PrSettings!$M$4="●"),(($F36-$G36)=(FM36-FN36))*1,0),"")</f>
        <v/>
      </c>
      <c r="FR36" s="281" t="str">
        <f aca="false">IF((FP36&lt;&gt;""),($F36=FM36)*($G36=FN36),"")</f>
        <v/>
      </c>
      <c r="FS36" s="281" t="str">
        <f aca="false">IF(FP36&lt;&gt;"",IF(ABS($F36-$G36)&gt;=PrSettings!$M$7,(ABS($F36-$G36-FM36+FN36)&lt;=1)*1,IF(AND(FP36,$F36=$G36,$F36&gt;=PrSettings!$M$6),(ABS(FM36-$F36)&lt;=1)*1,IF(AND(FP36,$F36+$G36&gt;=PrSettings!$M$8),(ABS(FM36-$F36)+ABS(FN36-$G36)&lt;=1)*1,""))),"")</f>
        <v/>
      </c>
      <c r="FT36" s="289"/>
      <c r="FV36" s="279" t="n">
        <f aca="false">$B36</f>
        <v>10</v>
      </c>
      <c r="FW36" s="280" t="str">
        <f aca="false">$C36</f>
        <v>Germany</v>
      </c>
      <c r="FX36" s="281" t="n">
        <f aca="false">$D36</f>
        <v>34</v>
      </c>
      <c r="FY36" s="280" t="str">
        <f aca="false">$E36</f>
        <v>Ivory Coast</v>
      </c>
      <c r="FZ36" s="284"/>
      <c r="GA36" s="284"/>
      <c r="GB36" s="288"/>
      <c r="GC36" s="281" t="str">
        <f aca="false">IF(($F36&lt;&gt;"")*($G36&lt;&gt;"")*(FZ36&lt;&gt;"")*(GA36&lt;&gt;""),($F36&gt;$G36)*(FZ36&gt;GA36)+($F36=$G36)*(FZ36=GA36)+($F36&lt;$G36)*(FZ36&lt;GA36),"")</f>
        <v/>
      </c>
      <c r="GD36" s="281" t="str">
        <f aca="false">IF((GC36&lt;&gt;""),IF(OR($F36&lt;&gt;$G36,PrSettings!$M$4="●"),(($F36-$G36)=(FZ36-GA36))*1,0),"")</f>
        <v/>
      </c>
      <c r="GE36" s="281" t="str">
        <f aca="false">IF((GC36&lt;&gt;""),($F36=FZ36)*($G36=GA36),"")</f>
        <v/>
      </c>
      <c r="GF36" s="281" t="str">
        <f aca="false">IF(GC36&lt;&gt;"",IF(ABS($F36-$G36)&gt;=PrSettings!$M$7,(ABS($F36-$G36-FZ36+GA36)&lt;=1)*1,IF(AND(GC36,$F36=$G36,$F36&gt;=PrSettings!$M$6),(ABS(FZ36-$F36)&lt;=1)*1,IF(AND(GC36,$F36+$G36&gt;=PrSettings!$M$8),(ABS(FZ36-$F36)+ABS(GA36-$G36)&lt;=1)*1,""))),"")</f>
        <v/>
      </c>
      <c r="GG36" s="289"/>
      <c r="GI36" s="279" t="n">
        <f aca="false">$B36</f>
        <v>10</v>
      </c>
      <c r="GJ36" s="280" t="str">
        <f aca="false">$C36</f>
        <v>Germany</v>
      </c>
      <c r="GK36" s="281" t="n">
        <f aca="false">$D36</f>
        <v>34</v>
      </c>
      <c r="GL36" s="280" t="str">
        <f aca="false">$E36</f>
        <v>Ivory Coast</v>
      </c>
      <c r="GM36" s="284"/>
      <c r="GN36" s="284"/>
      <c r="GO36" s="288"/>
      <c r="GP36" s="281" t="str">
        <f aca="false">IF(($F36&lt;&gt;"")*($G36&lt;&gt;"")*(GM36&lt;&gt;"")*(GN36&lt;&gt;""),($F36&gt;$G36)*(GM36&gt;GN36)+($F36=$G36)*(GM36=GN36)+($F36&lt;$G36)*(GM36&lt;GN36),"")</f>
        <v/>
      </c>
      <c r="GQ36" s="281" t="str">
        <f aca="false">IF((GP36&lt;&gt;""),IF(OR($F36&lt;&gt;$G36,PrSettings!$M$4="●"),(($F36-$G36)=(GM36-GN36))*1,0),"")</f>
        <v/>
      </c>
      <c r="GR36" s="281" t="str">
        <f aca="false">IF((GP36&lt;&gt;""),($F36=GM36)*($G36=GN36),"")</f>
        <v/>
      </c>
      <c r="GS36" s="281" t="str">
        <f aca="false">IF(GP36&lt;&gt;"",IF(ABS($F36-$G36)&gt;=PrSettings!$M$7,(ABS($F36-$G36-GM36+GN36)&lt;=1)*1,IF(AND(GP36,$F36=$G36,$F36&gt;=PrSettings!$M$6),(ABS(GM36-$F36)&lt;=1)*1,IF(AND(GP36,$F36+$G36&gt;=PrSettings!$M$8),(ABS(GM36-$F36)+ABS(GN36-$G36)&lt;=1)*1,""))),"")</f>
        <v/>
      </c>
      <c r="GT36" s="289"/>
      <c r="GV36" s="279" t="n">
        <f aca="false">$B36</f>
        <v>10</v>
      </c>
      <c r="GW36" s="280" t="str">
        <f aca="false">$C36</f>
        <v>Germany</v>
      </c>
      <c r="GX36" s="281" t="n">
        <f aca="false">$D36</f>
        <v>34</v>
      </c>
      <c r="GY36" s="280" t="str">
        <f aca="false">$E36</f>
        <v>Ivory Coast</v>
      </c>
      <c r="GZ36" s="284"/>
      <c r="HA36" s="284"/>
      <c r="HB36" s="288"/>
      <c r="HC36" s="281" t="str">
        <f aca="false">IF(($F36&lt;&gt;"")*($G36&lt;&gt;"")*(GZ36&lt;&gt;"")*(HA36&lt;&gt;""),($F36&gt;$G36)*(GZ36&gt;HA36)+($F36=$G36)*(GZ36=HA36)+($F36&lt;$G36)*(GZ36&lt;HA36),"")</f>
        <v/>
      </c>
      <c r="HD36" s="281" t="str">
        <f aca="false">IF((HC36&lt;&gt;""),IF(OR($F36&lt;&gt;$G36,PrSettings!$M$4="●"),(($F36-$G36)=(GZ36-HA36))*1,0),"")</f>
        <v/>
      </c>
      <c r="HE36" s="281" t="str">
        <f aca="false">IF((HC36&lt;&gt;""),($F36=GZ36)*($G36=HA36),"")</f>
        <v/>
      </c>
      <c r="HF36" s="281" t="str">
        <f aca="false">IF(HC36&lt;&gt;"",IF(ABS($F36-$G36)&gt;=PrSettings!$M$7,(ABS($F36-$G36-GZ36+HA36)&lt;=1)*1,IF(AND(HC36,$F36=$G36,$F36&gt;=PrSettings!$M$6),(ABS(GZ36-$F36)&lt;=1)*1,IF(AND(HC36,$F36+$G36&gt;=PrSettings!$M$8),(ABS(GZ36-$F36)+ABS(HA36-$G36)&lt;=1)*1,""))),"")</f>
        <v/>
      </c>
      <c r="HG36" s="289"/>
      <c r="HI36" s="279" t="n">
        <f aca="false">$B36</f>
        <v>10</v>
      </c>
      <c r="HJ36" s="280" t="str">
        <f aca="false">$C36</f>
        <v>Germany</v>
      </c>
      <c r="HK36" s="281" t="n">
        <f aca="false">$D36</f>
        <v>34</v>
      </c>
      <c r="HL36" s="280" t="str">
        <f aca="false">$E36</f>
        <v>Ivory Coast</v>
      </c>
      <c r="HM36" s="284"/>
      <c r="HN36" s="284"/>
      <c r="HO36" s="288"/>
      <c r="HP36" s="281" t="str">
        <f aca="false">IF(($F36&lt;&gt;"")*($G36&lt;&gt;"")*(HM36&lt;&gt;"")*(HN36&lt;&gt;""),($F36&gt;$G36)*(HM36&gt;HN36)+($F36=$G36)*(HM36=HN36)+($F36&lt;$G36)*(HM36&lt;HN36),"")</f>
        <v/>
      </c>
      <c r="HQ36" s="281" t="str">
        <f aca="false">IF((HP36&lt;&gt;""),IF(OR($F36&lt;&gt;$G36,PrSettings!$M$4="●"),(($F36-$G36)=(HM36-HN36))*1,0),"")</f>
        <v/>
      </c>
      <c r="HR36" s="281" t="str">
        <f aca="false">IF((HP36&lt;&gt;""),($F36=HM36)*($G36=HN36),"")</f>
        <v/>
      </c>
      <c r="HS36" s="281" t="str">
        <f aca="false">IF(HP36&lt;&gt;"",IF(ABS($F36-$G36)&gt;=PrSettings!$M$7,(ABS($F36-$G36-HM36+HN36)&lt;=1)*1,IF(AND(HP36,$F36=$G36,$F36&gt;=PrSettings!$M$6),(ABS(HM36-$F36)&lt;=1)*1,IF(AND(HP36,$F36+$G36&gt;=PrSettings!$M$8),(ABS(HM36-$F36)+ABS(HN36-$G36)&lt;=1)*1,""))),"")</f>
        <v/>
      </c>
      <c r="HT36" s="289"/>
      <c r="HV36" s="279" t="n">
        <f aca="false">$B36</f>
        <v>10</v>
      </c>
      <c r="HW36" s="280" t="str">
        <f aca="false">$C36</f>
        <v>Germany</v>
      </c>
      <c r="HX36" s="281" t="n">
        <f aca="false">$D36</f>
        <v>34</v>
      </c>
      <c r="HY36" s="280" t="str">
        <f aca="false">$E36</f>
        <v>Ivory Coast</v>
      </c>
      <c r="HZ36" s="284"/>
      <c r="IA36" s="284"/>
      <c r="IB36" s="288"/>
      <c r="IC36" s="281" t="str">
        <f aca="false">IF(($F36&lt;&gt;"")*($G36&lt;&gt;"")*(HZ36&lt;&gt;"")*(IA36&lt;&gt;""),($F36&gt;$G36)*(HZ36&gt;IA36)+($F36=$G36)*(HZ36=IA36)+($F36&lt;$G36)*(HZ36&lt;IA36),"")</f>
        <v/>
      </c>
      <c r="ID36" s="281" t="str">
        <f aca="false">IF((IC36&lt;&gt;""),IF(OR($F36&lt;&gt;$G36,PrSettings!$M$4="●"),(($F36-$G36)=(HZ36-IA36))*1,0),"")</f>
        <v/>
      </c>
      <c r="IE36" s="281" t="str">
        <f aca="false">IF((IC36&lt;&gt;""),($F36=HZ36)*($G36=IA36),"")</f>
        <v/>
      </c>
      <c r="IF36" s="281" t="str">
        <f aca="false">IF(IC36&lt;&gt;"",IF(ABS($F36-$G36)&gt;=PrSettings!$M$7,(ABS($F36-$G36-HZ36+IA36)&lt;=1)*1,IF(AND(IC36,$F36=$G36,$F36&gt;=PrSettings!$M$6),(ABS(HZ36-$F36)&lt;=1)*1,IF(AND(IC36,$F36+$G36&gt;=PrSettings!$M$8),(ABS(HZ36-$F36)+ABS(IA36-$G36)&lt;=1)*1,""))),"")</f>
        <v/>
      </c>
      <c r="IG36" s="289"/>
      <c r="II36" s="279" t="n">
        <f aca="false">$B36</f>
        <v>10</v>
      </c>
      <c r="IJ36" s="280" t="str">
        <f aca="false">$C36</f>
        <v>Germany</v>
      </c>
      <c r="IK36" s="281" t="n">
        <f aca="false">$D36</f>
        <v>34</v>
      </c>
      <c r="IL36" s="280" t="str">
        <f aca="false">$E36</f>
        <v>Ivory Coast</v>
      </c>
      <c r="IM36" s="284"/>
      <c r="IN36" s="284"/>
      <c r="IO36" s="288"/>
      <c r="IP36" s="281" t="str">
        <f aca="false">IF(($F36&lt;&gt;"")*($G36&lt;&gt;"")*(IM36&lt;&gt;"")*(IN36&lt;&gt;""),($F36&gt;$G36)*(IM36&gt;IN36)+($F36=$G36)*(IM36=IN36)+($F36&lt;$G36)*(IM36&lt;IN36),"")</f>
        <v/>
      </c>
      <c r="IQ36" s="281" t="str">
        <f aca="false">IF((IP36&lt;&gt;""),IF(OR($F36&lt;&gt;$G36,PrSettings!$M$4="●"),(($F36-$G36)=(IM36-IN36))*1,0),"")</f>
        <v/>
      </c>
      <c r="IR36" s="281" t="str">
        <f aca="false">IF((IP36&lt;&gt;""),($F36=IM36)*($G36=IN36),"")</f>
        <v/>
      </c>
      <c r="IS36" s="281" t="str">
        <f aca="false">IF(IP36&lt;&gt;"",IF(ABS($F36-$G36)&gt;=PrSettings!$M$7,(ABS($F36-$G36-IM36+IN36)&lt;=1)*1,IF(AND(IP36,$F36=$G36,$F36&gt;=PrSettings!$M$6),(ABS(IM36-$F36)&lt;=1)*1,IF(AND(IP36,$F36+$G36&gt;=PrSettings!$M$8),(ABS(IM36-$F36)+ABS(IN36-$G36)&lt;=1)*1,""))),"")</f>
        <v/>
      </c>
      <c r="IT36" s="289"/>
      <c r="IV36" s="279" t="n">
        <f aca="false">$B36</f>
        <v>10</v>
      </c>
      <c r="IW36" s="280" t="str">
        <f aca="false">$C36</f>
        <v>Germany</v>
      </c>
      <c r="IX36" s="281" t="n">
        <f aca="false">$D36</f>
        <v>34</v>
      </c>
      <c r="IY36" s="280" t="str">
        <f aca="false">$E36</f>
        <v>Ivory Coast</v>
      </c>
      <c r="IZ36" s="284"/>
      <c r="JA36" s="284"/>
      <c r="JB36" s="288"/>
      <c r="JC36" s="281" t="str">
        <f aca="false">IF(($F36&lt;&gt;"")*($G36&lt;&gt;"")*(IZ36&lt;&gt;"")*(JA36&lt;&gt;""),($F36&gt;$G36)*(IZ36&gt;JA36)+($F36=$G36)*(IZ36=JA36)+($F36&lt;$G36)*(IZ36&lt;JA36),"")</f>
        <v/>
      </c>
      <c r="JD36" s="281" t="str">
        <f aca="false">IF((JC36&lt;&gt;""),IF(OR($F36&lt;&gt;$G36,PrSettings!$M$4="●"),(($F36-$G36)=(IZ36-JA36))*1,0),"")</f>
        <v/>
      </c>
      <c r="JE36" s="281" t="str">
        <f aca="false">IF((JC36&lt;&gt;""),($F36=IZ36)*($G36=JA36),"")</f>
        <v/>
      </c>
      <c r="JF36" s="281" t="str">
        <f aca="false">IF(JC36&lt;&gt;"",IF(ABS($F36-$G36)&gt;=PrSettings!$M$7,(ABS($F36-$G36-IZ36+JA36)&lt;=1)*1,IF(AND(JC36,$F36=$G36,$F36&gt;=PrSettings!$M$6),(ABS(IZ36-$F36)&lt;=1)*1,IF(AND(JC36,$F36+$G36&gt;=PrSettings!$M$8),(ABS(IZ36-$F36)+ABS(JA36-$G36)&lt;=1)*1,""))),"")</f>
        <v/>
      </c>
      <c r="JG36" s="289"/>
      <c r="JI36" s="279" t="n">
        <f aca="false">$B36</f>
        <v>10</v>
      </c>
      <c r="JJ36" s="280" t="str">
        <f aca="false">$C36</f>
        <v>Germany</v>
      </c>
      <c r="JK36" s="281" t="n">
        <f aca="false">$D36</f>
        <v>34</v>
      </c>
      <c r="JL36" s="280" t="str">
        <f aca="false">$E36</f>
        <v>Ivory Coast</v>
      </c>
      <c r="JM36" s="284"/>
      <c r="JN36" s="284"/>
      <c r="JO36" s="288"/>
      <c r="JP36" s="281" t="str">
        <f aca="false">IF(($F36&lt;&gt;"")*($G36&lt;&gt;"")*(JM36&lt;&gt;"")*(JN36&lt;&gt;""),($F36&gt;$G36)*(JM36&gt;JN36)+($F36=$G36)*(JM36=JN36)+($F36&lt;$G36)*(JM36&lt;JN36),"")</f>
        <v/>
      </c>
      <c r="JQ36" s="281" t="str">
        <f aca="false">IF((JP36&lt;&gt;""),IF(OR($F36&lt;&gt;$G36,PrSettings!$M$4="●"),(($F36-$G36)=(JM36-JN36))*1,0),"")</f>
        <v/>
      </c>
      <c r="JR36" s="281" t="str">
        <f aca="false">IF((JP36&lt;&gt;""),($F36=JM36)*($G36=JN36),"")</f>
        <v/>
      </c>
      <c r="JS36" s="281" t="str">
        <f aca="false">IF(JP36&lt;&gt;"",IF(ABS($F36-$G36)&gt;=PrSettings!$M$7,(ABS($F36-$G36-JM36+JN36)&lt;=1)*1,IF(AND(JP36,$F36=$G36,$F36&gt;=PrSettings!$M$6),(ABS(JM36-$F36)&lt;=1)*1,IF(AND(JP36,$F36+$G36&gt;=PrSettings!$M$8),(ABS(JM36-$F36)+ABS(JN36-$G36)&lt;=1)*1,""))),"")</f>
        <v/>
      </c>
      <c r="JT36" s="289"/>
      <c r="JV36" s="279" t="n">
        <f aca="false">$B36</f>
        <v>10</v>
      </c>
      <c r="JW36" s="280" t="str">
        <f aca="false">$C36</f>
        <v>Germany</v>
      </c>
      <c r="JX36" s="281" t="n">
        <f aca="false">$D36</f>
        <v>34</v>
      </c>
      <c r="JY36" s="280" t="str">
        <f aca="false">$E36</f>
        <v>Ivory Coast</v>
      </c>
      <c r="JZ36" s="284"/>
      <c r="KA36" s="284"/>
      <c r="KB36" s="288"/>
      <c r="KC36" s="281" t="str">
        <f aca="false">IF(($F36&lt;&gt;"")*($G36&lt;&gt;"")*(JZ36&lt;&gt;"")*(KA36&lt;&gt;""),($F36&gt;$G36)*(JZ36&gt;KA36)+($F36=$G36)*(JZ36=KA36)+($F36&lt;$G36)*(JZ36&lt;KA36),"")</f>
        <v/>
      </c>
      <c r="KD36" s="281" t="str">
        <f aca="false">IF((KC36&lt;&gt;""),IF(OR($F36&lt;&gt;$G36,PrSettings!$M$4="●"),(($F36-$G36)=(JZ36-KA36))*1,0),"")</f>
        <v/>
      </c>
      <c r="KE36" s="281" t="str">
        <f aca="false">IF((KC36&lt;&gt;""),($F36=JZ36)*($G36=KA36),"")</f>
        <v/>
      </c>
      <c r="KF36" s="281" t="str">
        <f aca="false">IF(KC36&lt;&gt;"",IF(ABS($F36-$G36)&gt;=PrSettings!$M$7,(ABS($F36-$G36-JZ36+KA36)&lt;=1)*1,IF(AND(KC36,$F36=$G36,$F36&gt;=PrSettings!$M$6),(ABS(JZ36-$F36)&lt;=1)*1,IF(AND(KC36,$F36+$G36&gt;=PrSettings!$M$8),(ABS(JZ36-$F36)+ABS(KA36-$G36)&lt;=1)*1,""))),"")</f>
        <v/>
      </c>
      <c r="KG36" s="289"/>
      <c r="KI36" s="279" t="n">
        <f aca="false">$B36</f>
        <v>10</v>
      </c>
      <c r="KJ36" s="280" t="str">
        <f aca="false">$C36</f>
        <v>Germany</v>
      </c>
      <c r="KK36" s="281" t="n">
        <f aca="false">$D36</f>
        <v>34</v>
      </c>
      <c r="KL36" s="280" t="str">
        <f aca="false">$E36</f>
        <v>Ivory Coast</v>
      </c>
      <c r="KM36" s="284"/>
      <c r="KN36" s="284"/>
      <c r="KO36" s="288"/>
      <c r="KP36" s="281" t="str">
        <f aca="false">IF(($F36&lt;&gt;"")*($G36&lt;&gt;"")*(KM36&lt;&gt;"")*(KN36&lt;&gt;""),($F36&gt;$G36)*(KM36&gt;KN36)+($F36=$G36)*(KM36=KN36)+($F36&lt;$G36)*(KM36&lt;KN36),"")</f>
        <v/>
      </c>
      <c r="KQ36" s="281" t="str">
        <f aca="false">IF((KP36&lt;&gt;""),IF(OR($F36&lt;&gt;$G36,PrSettings!$M$4="●"),(($F36-$G36)=(KM36-KN36))*1,0),"")</f>
        <v/>
      </c>
      <c r="KR36" s="281" t="str">
        <f aca="false">IF((KP36&lt;&gt;""),($F36=KM36)*($G36=KN36),"")</f>
        <v/>
      </c>
      <c r="KS36" s="281" t="str">
        <f aca="false">IF(KP36&lt;&gt;"",IF(ABS($F36-$G36)&gt;=PrSettings!$M$7,(ABS($F36-$G36-KM36+KN36)&lt;=1)*1,IF(AND(KP36,$F36=$G36,$F36&gt;=PrSettings!$M$6),(ABS(KM36-$F36)&lt;=1)*1,IF(AND(KP36,$F36+$G36&gt;=PrSettings!$M$8),(ABS(KM36-$F36)+ABS(KN36-$G36)&lt;=1)*1,""))),"")</f>
        <v/>
      </c>
      <c r="KT36" s="289"/>
      <c r="KV36" s="279" t="n">
        <f aca="false">$B36</f>
        <v>10</v>
      </c>
      <c r="KW36" s="280" t="str">
        <f aca="false">$C36</f>
        <v>Germany</v>
      </c>
      <c r="KX36" s="281" t="n">
        <f aca="false">$D36</f>
        <v>34</v>
      </c>
      <c r="KY36" s="280" t="str">
        <f aca="false">$E36</f>
        <v>Ivory Coast</v>
      </c>
      <c r="KZ36" s="284"/>
      <c r="LA36" s="284"/>
      <c r="LB36" s="288"/>
      <c r="LC36" s="281" t="str">
        <f aca="false">IF(($F36&lt;&gt;"")*($G36&lt;&gt;"")*(KZ36&lt;&gt;"")*(LA36&lt;&gt;""),($F36&gt;$G36)*(KZ36&gt;LA36)+($F36=$G36)*(KZ36=LA36)+($F36&lt;$G36)*(KZ36&lt;LA36),"")</f>
        <v/>
      </c>
      <c r="LD36" s="281" t="str">
        <f aca="false">IF((LC36&lt;&gt;""),IF(OR($F36&lt;&gt;$G36,PrSettings!$M$4="●"),(($F36-$G36)=(KZ36-LA36))*1,0),"")</f>
        <v/>
      </c>
      <c r="LE36" s="281" t="str">
        <f aca="false">IF((LC36&lt;&gt;""),($F36=KZ36)*($G36=LA36),"")</f>
        <v/>
      </c>
      <c r="LF36" s="281" t="str">
        <f aca="false">IF(LC36&lt;&gt;"",IF(ABS($F36-$G36)&gt;=PrSettings!$M$7,(ABS($F36-$G36-KZ36+LA36)&lt;=1)*1,IF(AND(LC36,$F36=$G36,$F36&gt;=PrSettings!$M$6),(ABS(KZ36-$F36)&lt;=1)*1,IF(AND(LC36,$F36+$G36&gt;=PrSettings!$M$8),(ABS(KZ36-$F36)+ABS(LA36-$G36)&lt;=1)*1,""))),"")</f>
        <v/>
      </c>
      <c r="LG36" s="289"/>
      <c r="LI36" s="279" t="n">
        <f aca="false">$B36</f>
        <v>10</v>
      </c>
      <c r="LJ36" s="280" t="str">
        <f aca="false">$C36</f>
        <v>Germany</v>
      </c>
      <c r="LK36" s="281" t="n">
        <f aca="false">$D36</f>
        <v>34</v>
      </c>
      <c r="LL36" s="280" t="str">
        <f aca="false">$E36</f>
        <v>Ivory Coast</v>
      </c>
      <c r="LM36" s="284"/>
      <c r="LN36" s="284"/>
      <c r="LO36" s="288"/>
      <c r="LP36" s="281" t="str">
        <f aca="false">IF(($F36&lt;&gt;"")*($G36&lt;&gt;"")*(LM36&lt;&gt;"")*(LN36&lt;&gt;""),($F36&gt;$G36)*(LM36&gt;LN36)+($F36=$G36)*(LM36=LN36)+($F36&lt;$G36)*(LM36&lt;LN36),"")</f>
        <v/>
      </c>
      <c r="LQ36" s="281" t="str">
        <f aca="false">IF((LP36&lt;&gt;""),IF(OR($F36&lt;&gt;$G36,PrSettings!$M$4="●"),(($F36-$G36)=(LM36-LN36))*1,0),"")</f>
        <v/>
      </c>
      <c r="LR36" s="281" t="str">
        <f aca="false">IF((LP36&lt;&gt;""),($F36=LM36)*($G36=LN36),"")</f>
        <v/>
      </c>
      <c r="LS36" s="281" t="str">
        <f aca="false">IF(LP36&lt;&gt;"",IF(ABS($F36-$G36)&gt;=PrSettings!$M$7,(ABS($F36-$G36-LM36+LN36)&lt;=1)*1,IF(AND(LP36,$F36=$G36,$F36&gt;=PrSettings!$M$6),(ABS(LM36-$F36)&lt;=1)*1,IF(AND(LP36,$F36+$G36&gt;=PrSettings!$M$8),(ABS(LM36-$F36)+ABS(LN36-$G36)&lt;=1)*1,""))),"")</f>
        <v/>
      </c>
      <c r="LT36" s="289"/>
      <c r="LV36" s="279" t="n">
        <f aca="false">$B36</f>
        <v>10</v>
      </c>
      <c r="LW36" s="280" t="str">
        <f aca="false">$C36</f>
        <v>Germany</v>
      </c>
      <c r="LX36" s="281" t="n">
        <f aca="false">$D36</f>
        <v>34</v>
      </c>
      <c r="LY36" s="280" t="str">
        <f aca="false">$E36</f>
        <v>Ivory Coast</v>
      </c>
      <c r="LZ36" s="284"/>
      <c r="MA36" s="284"/>
      <c r="MB36" s="288"/>
      <c r="MC36" s="281" t="str">
        <f aca="false">IF(($F36&lt;&gt;"")*($G36&lt;&gt;"")*(LZ36&lt;&gt;"")*(MA36&lt;&gt;""),($F36&gt;$G36)*(LZ36&gt;MA36)+($F36=$G36)*(LZ36=MA36)+($F36&lt;$G36)*(LZ36&lt;MA36),"")</f>
        <v/>
      </c>
      <c r="MD36" s="281" t="str">
        <f aca="false">IF((MC36&lt;&gt;""),IF(OR($F36&lt;&gt;$G36,PrSettings!$M$4="●"),(($F36-$G36)=(LZ36-MA36))*1,0),"")</f>
        <v/>
      </c>
      <c r="ME36" s="281" t="str">
        <f aca="false">IF((MC36&lt;&gt;""),($F36=LZ36)*($G36=MA36),"")</f>
        <v/>
      </c>
      <c r="MF36" s="281" t="str">
        <f aca="false">IF(MC36&lt;&gt;"",IF(ABS($F36-$G36)&gt;=PrSettings!$M$7,(ABS($F36-$G36-LZ36+MA36)&lt;=1)*1,IF(AND(MC36,$F36=$G36,$F36&gt;=PrSettings!$M$6),(ABS(LZ36-$F36)&lt;=1)*1,IF(AND(MC36,$F36+$G36&gt;=PrSettings!$M$8),(ABS(LZ36-$F36)+ABS(MA36-$G36)&lt;=1)*1,""))),"")</f>
        <v/>
      </c>
      <c r="MG36" s="289"/>
    </row>
    <row r="37" customFormat="false" ht="15.75" hidden="false" customHeight="false" outlineLevel="0" collapsed="false">
      <c r="B37" s="279" t="n">
        <f aca="false">INDEX(Groups!$C$7:$C$65,MATCH(C37,Groups!$D$7:$D$65,0))</f>
        <v>23</v>
      </c>
      <c r="C37" s="280" t="str">
        <f aca="false">CalcE!$P$25</f>
        <v>Ecuador</v>
      </c>
      <c r="D37" s="281" t="n">
        <f aca="false">INDEX(Groups!$C$7:$C$65,MATCH(E37,Groups!$D$7:$D$65,0))</f>
        <v>82</v>
      </c>
      <c r="E37" s="280" t="str">
        <f aca="false">CalcE!$Q$25</f>
        <v>Curaçao</v>
      </c>
      <c r="F37" s="282" t="n">
        <f aca="false">CalcE!$R$25</f>
        <v>2</v>
      </c>
      <c r="G37" s="283" t="n">
        <f aca="false">CalcE!$S$25</f>
        <v>0</v>
      </c>
      <c r="I37" s="279" t="n">
        <f aca="false">$B37</f>
        <v>23</v>
      </c>
      <c r="J37" s="280" t="str">
        <f aca="false">$C37</f>
        <v>Ecuador</v>
      </c>
      <c r="K37" s="281" t="n">
        <f aca="false">$D37</f>
        <v>82</v>
      </c>
      <c r="L37" s="280" t="str">
        <f aca="false">$E37</f>
        <v>Curaçao</v>
      </c>
      <c r="M37" s="284"/>
      <c r="N37" s="284"/>
      <c r="O37" s="288"/>
      <c r="P37" s="281" t="str">
        <f aca="false">IF(($F37&lt;&gt;"")*($G37&lt;&gt;"")*(M37&lt;&gt;"")*(N37&lt;&gt;""),($F37&gt;$G37)*(M37&gt;N37)+($F37=$G37)*(M37=N37)+($F37&lt;$G37)*(M37&lt;N37),"")</f>
        <v/>
      </c>
      <c r="Q37" s="281" t="str">
        <f aca="false">IF((P37&lt;&gt;""),IF(OR($F37&lt;&gt;$G37,PrSettings!$M$4="●"),(($F37-$G37)=(M37-N37))*1,0),"")</f>
        <v/>
      </c>
      <c r="R37" s="281" t="str">
        <f aca="false">IF((P37&lt;&gt;""),($F37=M37)*($G37=N37),"")</f>
        <v/>
      </c>
      <c r="S37" s="281" t="str">
        <f aca="false">IF(P37&lt;&gt;"",IF(ABS($F37-$G37)&gt;=PrSettings!$M$7,(ABS($F37-$G37-M37+N37)&lt;=1)*1,IF(AND(P37,$F37=$G37,$F37&gt;=PrSettings!$M$6),(ABS(M37-$F37)&lt;=1)*1,IF(AND(P37,$F37+$G37&gt;=PrSettings!$M$8),(ABS(M37-$F37)+ABS(N37-$G37)&lt;=1)*1,""))),"")</f>
        <v/>
      </c>
      <c r="T37" s="289"/>
      <c r="V37" s="279" t="n">
        <f aca="false">$B37</f>
        <v>23</v>
      </c>
      <c r="W37" s="280" t="str">
        <f aca="false">$C37</f>
        <v>Ecuador</v>
      </c>
      <c r="X37" s="281" t="n">
        <f aca="false">$D37</f>
        <v>82</v>
      </c>
      <c r="Y37" s="280" t="str">
        <f aca="false">$E37</f>
        <v>Curaçao</v>
      </c>
      <c r="Z37" s="284"/>
      <c r="AA37" s="284"/>
      <c r="AB37" s="288"/>
      <c r="AC37" s="281" t="str">
        <f aca="false">IF(($F37&lt;&gt;"")*($G37&lt;&gt;"")*(Z37&lt;&gt;"")*(AA37&lt;&gt;""),($F37&gt;$G37)*(Z37&gt;AA37)+($F37=$G37)*(Z37=AA37)+($F37&lt;$G37)*(Z37&lt;AA37),"")</f>
        <v/>
      </c>
      <c r="AD37" s="281" t="str">
        <f aca="false">IF((AC37&lt;&gt;""),IF(OR($F37&lt;&gt;$G37,PrSettings!$M$4="●"),(($F37-$G37)=(Z37-AA37))*1,0),"")</f>
        <v/>
      </c>
      <c r="AE37" s="281" t="str">
        <f aca="false">IF((AC37&lt;&gt;""),($F37=Z37)*($G37=AA37),"")</f>
        <v/>
      </c>
      <c r="AF37" s="281" t="str">
        <f aca="false">IF(AC37&lt;&gt;"",IF(ABS($F37-$G37)&gt;=PrSettings!$M$7,(ABS($F37-$G37-Z37+AA37)&lt;=1)*1,IF(AND(AC37,$F37=$G37,$F37&gt;=PrSettings!$M$6),(ABS(Z37-$F37)&lt;=1)*1,IF(AND(AC37,$F37+$G37&gt;=PrSettings!$M$8),(ABS(Z37-$F37)+ABS(AA37-$G37)&lt;=1)*1,""))),"")</f>
        <v/>
      </c>
      <c r="AG37" s="289"/>
      <c r="AI37" s="279" t="n">
        <f aca="false">$B37</f>
        <v>23</v>
      </c>
      <c r="AJ37" s="280" t="str">
        <f aca="false">$C37</f>
        <v>Ecuador</v>
      </c>
      <c r="AK37" s="281" t="n">
        <f aca="false">$D37</f>
        <v>82</v>
      </c>
      <c r="AL37" s="280" t="str">
        <f aca="false">$E37</f>
        <v>Curaçao</v>
      </c>
      <c r="AM37" s="284"/>
      <c r="AN37" s="284"/>
      <c r="AO37" s="288"/>
      <c r="AP37" s="281" t="str">
        <f aca="false">IF(($F37&lt;&gt;"")*($G37&lt;&gt;"")*(AM37&lt;&gt;"")*(AN37&lt;&gt;""),($F37&gt;$G37)*(AM37&gt;AN37)+($F37=$G37)*(AM37=AN37)+($F37&lt;$G37)*(AM37&lt;AN37),"")</f>
        <v/>
      </c>
      <c r="AQ37" s="281" t="str">
        <f aca="false">IF((AP37&lt;&gt;""),IF(OR($F37&lt;&gt;$G37,PrSettings!$M$4="●"),(($F37-$G37)=(AM37-AN37))*1,0),"")</f>
        <v/>
      </c>
      <c r="AR37" s="281" t="str">
        <f aca="false">IF((AP37&lt;&gt;""),($F37=AM37)*($G37=AN37),"")</f>
        <v/>
      </c>
      <c r="AS37" s="281" t="str">
        <f aca="false">IF(AP37&lt;&gt;"",IF(ABS($F37-$G37)&gt;=PrSettings!$M$7,(ABS($F37-$G37-AM37+AN37)&lt;=1)*1,IF(AND(AP37,$F37=$G37,$F37&gt;=PrSettings!$M$6),(ABS(AM37-$F37)&lt;=1)*1,IF(AND(AP37,$F37+$G37&gt;=PrSettings!$M$8),(ABS(AM37-$F37)+ABS(AN37-$G37)&lt;=1)*1,""))),"")</f>
        <v/>
      </c>
      <c r="AT37" s="289"/>
      <c r="AV37" s="279" t="n">
        <f aca="false">$B37</f>
        <v>23</v>
      </c>
      <c r="AW37" s="280" t="str">
        <f aca="false">$C37</f>
        <v>Ecuador</v>
      </c>
      <c r="AX37" s="281" t="n">
        <f aca="false">$D37</f>
        <v>82</v>
      </c>
      <c r="AY37" s="280" t="str">
        <f aca="false">$E37</f>
        <v>Curaçao</v>
      </c>
      <c r="AZ37" s="284"/>
      <c r="BA37" s="284"/>
      <c r="BB37" s="288"/>
      <c r="BC37" s="281" t="str">
        <f aca="false">IF(($F37&lt;&gt;"")*($G37&lt;&gt;"")*(AZ37&lt;&gt;"")*(BA37&lt;&gt;""),($F37&gt;$G37)*(AZ37&gt;BA37)+($F37=$G37)*(AZ37=BA37)+($F37&lt;$G37)*(AZ37&lt;BA37),"")</f>
        <v/>
      </c>
      <c r="BD37" s="281" t="str">
        <f aca="false">IF((BC37&lt;&gt;""),IF(OR($F37&lt;&gt;$G37,PrSettings!$M$4="●"),(($F37-$G37)=(AZ37-BA37))*1,0),"")</f>
        <v/>
      </c>
      <c r="BE37" s="281" t="str">
        <f aca="false">IF((BC37&lt;&gt;""),($F37=AZ37)*($G37=BA37),"")</f>
        <v/>
      </c>
      <c r="BF37" s="281" t="str">
        <f aca="false">IF(BC37&lt;&gt;"",IF(ABS($F37-$G37)&gt;=PrSettings!$M$7,(ABS($F37-$G37-AZ37+BA37)&lt;=1)*1,IF(AND(BC37,$F37=$G37,$F37&gt;=PrSettings!$M$6),(ABS(AZ37-$F37)&lt;=1)*1,IF(AND(BC37,$F37+$G37&gt;=PrSettings!$M$8),(ABS(AZ37-$F37)+ABS(BA37-$G37)&lt;=1)*1,""))),"")</f>
        <v/>
      </c>
      <c r="BG37" s="289"/>
      <c r="BI37" s="279" t="n">
        <f aca="false">$B37</f>
        <v>23</v>
      </c>
      <c r="BJ37" s="280" t="str">
        <f aca="false">$C37</f>
        <v>Ecuador</v>
      </c>
      <c r="BK37" s="281" t="n">
        <f aca="false">$D37</f>
        <v>82</v>
      </c>
      <c r="BL37" s="280" t="str">
        <f aca="false">$E37</f>
        <v>Curaçao</v>
      </c>
      <c r="BM37" s="284"/>
      <c r="BN37" s="284"/>
      <c r="BO37" s="288"/>
      <c r="BP37" s="281" t="str">
        <f aca="false">IF(($F37&lt;&gt;"")*($G37&lt;&gt;"")*(BM37&lt;&gt;"")*(BN37&lt;&gt;""),($F37&gt;$G37)*(BM37&gt;BN37)+($F37=$G37)*(BM37=BN37)+($F37&lt;$G37)*(BM37&lt;BN37),"")</f>
        <v/>
      </c>
      <c r="BQ37" s="281" t="str">
        <f aca="false">IF((BP37&lt;&gt;""),IF(OR($F37&lt;&gt;$G37,PrSettings!$M$4="●"),(($F37-$G37)=(BM37-BN37))*1,0),"")</f>
        <v/>
      </c>
      <c r="BR37" s="281" t="str">
        <f aca="false">IF((BP37&lt;&gt;""),($F37=BM37)*($G37=BN37),"")</f>
        <v/>
      </c>
      <c r="BS37" s="281" t="str">
        <f aca="false">IF(BP37&lt;&gt;"",IF(ABS($F37-$G37)&gt;=PrSettings!$M$7,(ABS($F37-$G37-BM37+BN37)&lt;=1)*1,IF(AND(BP37,$F37=$G37,$F37&gt;=PrSettings!$M$6),(ABS(BM37-$F37)&lt;=1)*1,IF(AND(BP37,$F37+$G37&gt;=PrSettings!$M$8),(ABS(BM37-$F37)+ABS(BN37-$G37)&lt;=1)*1,""))),"")</f>
        <v/>
      </c>
      <c r="BT37" s="289"/>
      <c r="BV37" s="279" t="n">
        <f aca="false">$B37</f>
        <v>23</v>
      </c>
      <c r="BW37" s="280" t="str">
        <f aca="false">$C37</f>
        <v>Ecuador</v>
      </c>
      <c r="BX37" s="281" t="n">
        <f aca="false">$D37</f>
        <v>82</v>
      </c>
      <c r="BY37" s="280" t="str">
        <f aca="false">$E37</f>
        <v>Curaçao</v>
      </c>
      <c r="BZ37" s="284"/>
      <c r="CA37" s="284"/>
      <c r="CB37" s="288"/>
      <c r="CC37" s="281" t="str">
        <f aca="false">IF(($F37&lt;&gt;"")*($G37&lt;&gt;"")*(BZ37&lt;&gt;"")*(CA37&lt;&gt;""),($F37&gt;$G37)*(BZ37&gt;CA37)+($F37=$G37)*(BZ37=CA37)+($F37&lt;$G37)*(BZ37&lt;CA37),"")</f>
        <v/>
      </c>
      <c r="CD37" s="281" t="str">
        <f aca="false">IF((CC37&lt;&gt;""),IF(OR($F37&lt;&gt;$G37,PrSettings!$M$4="●"),(($F37-$G37)=(BZ37-CA37))*1,0),"")</f>
        <v/>
      </c>
      <c r="CE37" s="281" t="str">
        <f aca="false">IF((CC37&lt;&gt;""),($F37=BZ37)*($G37=CA37),"")</f>
        <v/>
      </c>
      <c r="CF37" s="281" t="str">
        <f aca="false">IF(CC37&lt;&gt;"",IF(ABS($F37-$G37)&gt;=PrSettings!$M$7,(ABS($F37-$G37-BZ37+CA37)&lt;=1)*1,IF(AND(CC37,$F37=$G37,$F37&gt;=PrSettings!$M$6),(ABS(BZ37-$F37)&lt;=1)*1,IF(AND(CC37,$F37+$G37&gt;=PrSettings!$M$8),(ABS(BZ37-$F37)+ABS(CA37-$G37)&lt;=1)*1,""))),"")</f>
        <v/>
      </c>
      <c r="CG37" s="289"/>
      <c r="CI37" s="279" t="n">
        <f aca="false">$B37</f>
        <v>23</v>
      </c>
      <c r="CJ37" s="280" t="str">
        <f aca="false">$C37</f>
        <v>Ecuador</v>
      </c>
      <c r="CK37" s="281" t="n">
        <f aca="false">$D37</f>
        <v>82</v>
      </c>
      <c r="CL37" s="280" t="str">
        <f aca="false">$E37</f>
        <v>Curaçao</v>
      </c>
      <c r="CM37" s="284"/>
      <c r="CN37" s="284"/>
      <c r="CO37" s="288"/>
      <c r="CP37" s="281" t="str">
        <f aca="false">IF(($F37&lt;&gt;"")*($G37&lt;&gt;"")*(CM37&lt;&gt;"")*(CN37&lt;&gt;""),($F37&gt;$G37)*(CM37&gt;CN37)+($F37=$G37)*(CM37=CN37)+($F37&lt;$G37)*(CM37&lt;CN37),"")</f>
        <v/>
      </c>
      <c r="CQ37" s="281" t="str">
        <f aca="false">IF((CP37&lt;&gt;""),IF(OR($F37&lt;&gt;$G37,PrSettings!$M$4="●"),(($F37-$G37)=(CM37-CN37))*1,0),"")</f>
        <v/>
      </c>
      <c r="CR37" s="281" t="str">
        <f aca="false">IF((CP37&lt;&gt;""),($F37=CM37)*($G37=CN37),"")</f>
        <v/>
      </c>
      <c r="CS37" s="281" t="str">
        <f aca="false">IF(CP37&lt;&gt;"",IF(ABS($F37-$G37)&gt;=PrSettings!$M$7,(ABS($F37-$G37-CM37+CN37)&lt;=1)*1,IF(AND(CP37,$F37=$G37,$F37&gt;=PrSettings!$M$6),(ABS(CM37-$F37)&lt;=1)*1,IF(AND(CP37,$F37+$G37&gt;=PrSettings!$M$8),(ABS(CM37-$F37)+ABS(CN37-$G37)&lt;=1)*1,""))),"")</f>
        <v/>
      </c>
      <c r="CT37" s="289"/>
      <c r="CV37" s="279" t="n">
        <f aca="false">$B37</f>
        <v>23</v>
      </c>
      <c r="CW37" s="280" t="str">
        <f aca="false">$C37</f>
        <v>Ecuador</v>
      </c>
      <c r="CX37" s="281" t="n">
        <f aca="false">$D37</f>
        <v>82</v>
      </c>
      <c r="CY37" s="280" t="str">
        <f aca="false">$E37</f>
        <v>Curaçao</v>
      </c>
      <c r="CZ37" s="284"/>
      <c r="DA37" s="284"/>
      <c r="DB37" s="288"/>
      <c r="DC37" s="281" t="str">
        <f aca="false">IF(($F37&lt;&gt;"")*($G37&lt;&gt;"")*(CZ37&lt;&gt;"")*(DA37&lt;&gt;""),($F37&gt;$G37)*(CZ37&gt;DA37)+($F37=$G37)*(CZ37=DA37)+($F37&lt;$G37)*(CZ37&lt;DA37),"")</f>
        <v/>
      </c>
      <c r="DD37" s="281" t="str">
        <f aca="false">IF((DC37&lt;&gt;""),IF(OR($F37&lt;&gt;$G37,PrSettings!$M$4="●"),(($F37-$G37)=(CZ37-DA37))*1,0),"")</f>
        <v/>
      </c>
      <c r="DE37" s="281" t="str">
        <f aca="false">IF((DC37&lt;&gt;""),($F37=CZ37)*($G37=DA37),"")</f>
        <v/>
      </c>
      <c r="DF37" s="281" t="str">
        <f aca="false">IF(DC37&lt;&gt;"",IF(ABS($F37-$G37)&gt;=PrSettings!$M$7,(ABS($F37-$G37-CZ37+DA37)&lt;=1)*1,IF(AND(DC37,$F37=$G37,$F37&gt;=PrSettings!$M$6),(ABS(CZ37-$F37)&lt;=1)*1,IF(AND(DC37,$F37+$G37&gt;=PrSettings!$M$8),(ABS(CZ37-$F37)+ABS(DA37-$G37)&lt;=1)*1,""))),"")</f>
        <v/>
      </c>
      <c r="DG37" s="289"/>
      <c r="DI37" s="279" t="n">
        <f aca="false">$B37</f>
        <v>23</v>
      </c>
      <c r="DJ37" s="280" t="str">
        <f aca="false">$C37</f>
        <v>Ecuador</v>
      </c>
      <c r="DK37" s="281" t="n">
        <f aca="false">$D37</f>
        <v>82</v>
      </c>
      <c r="DL37" s="280" t="str">
        <f aca="false">$E37</f>
        <v>Curaçao</v>
      </c>
      <c r="DM37" s="284"/>
      <c r="DN37" s="284"/>
      <c r="DO37" s="288"/>
      <c r="DP37" s="281" t="str">
        <f aca="false">IF(($F37&lt;&gt;"")*($G37&lt;&gt;"")*(DM37&lt;&gt;"")*(DN37&lt;&gt;""),($F37&gt;$G37)*(DM37&gt;DN37)+($F37=$G37)*(DM37=DN37)+($F37&lt;$G37)*(DM37&lt;DN37),"")</f>
        <v/>
      </c>
      <c r="DQ37" s="281" t="str">
        <f aca="false">IF((DP37&lt;&gt;""),IF(OR($F37&lt;&gt;$G37,PrSettings!$M$4="●"),(($F37-$G37)=(DM37-DN37))*1,0),"")</f>
        <v/>
      </c>
      <c r="DR37" s="281" t="str">
        <f aca="false">IF((DP37&lt;&gt;""),($F37=DM37)*($G37=DN37),"")</f>
        <v/>
      </c>
      <c r="DS37" s="281" t="str">
        <f aca="false">IF(DP37&lt;&gt;"",IF(ABS($F37-$G37)&gt;=PrSettings!$M$7,(ABS($F37-$G37-DM37+DN37)&lt;=1)*1,IF(AND(DP37,$F37=$G37,$F37&gt;=PrSettings!$M$6),(ABS(DM37-$F37)&lt;=1)*1,IF(AND(DP37,$F37+$G37&gt;=PrSettings!$M$8),(ABS(DM37-$F37)+ABS(DN37-$G37)&lt;=1)*1,""))),"")</f>
        <v/>
      </c>
      <c r="DT37" s="289"/>
      <c r="DV37" s="279" t="n">
        <f aca="false">$B37</f>
        <v>23</v>
      </c>
      <c r="DW37" s="280" t="str">
        <f aca="false">$C37</f>
        <v>Ecuador</v>
      </c>
      <c r="DX37" s="281" t="n">
        <f aca="false">$D37</f>
        <v>82</v>
      </c>
      <c r="DY37" s="280" t="str">
        <f aca="false">$E37</f>
        <v>Curaçao</v>
      </c>
      <c r="DZ37" s="284"/>
      <c r="EA37" s="284"/>
      <c r="EB37" s="288"/>
      <c r="EC37" s="281" t="str">
        <f aca="false">IF(($F37&lt;&gt;"")*($G37&lt;&gt;"")*(DZ37&lt;&gt;"")*(EA37&lt;&gt;""),($F37&gt;$G37)*(DZ37&gt;EA37)+($F37=$G37)*(DZ37=EA37)+($F37&lt;$G37)*(DZ37&lt;EA37),"")</f>
        <v/>
      </c>
      <c r="ED37" s="281" t="str">
        <f aca="false">IF((EC37&lt;&gt;""),IF(OR($F37&lt;&gt;$G37,PrSettings!$M$4="●"),(($F37-$G37)=(DZ37-EA37))*1,0),"")</f>
        <v/>
      </c>
      <c r="EE37" s="281" t="str">
        <f aca="false">IF((EC37&lt;&gt;""),($F37=DZ37)*($G37=EA37),"")</f>
        <v/>
      </c>
      <c r="EF37" s="281" t="str">
        <f aca="false">IF(EC37&lt;&gt;"",IF(ABS($F37-$G37)&gt;=PrSettings!$M$7,(ABS($F37-$G37-DZ37+EA37)&lt;=1)*1,IF(AND(EC37,$F37=$G37,$F37&gt;=PrSettings!$M$6),(ABS(DZ37-$F37)&lt;=1)*1,IF(AND(EC37,$F37+$G37&gt;=PrSettings!$M$8),(ABS(DZ37-$F37)+ABS(EA37-$G37)&lt;=1)*1,""))),"")</f>
        <v/>
      </c>
      <c r="EG37" s="289"/>
      <c r="EI37" s="279" t="n">
        <f aca="false">$B37</f>
        <v>23</v>
      </c>
      <c r="EJ37" s="280" t="str">
        <f aca="false">$C37</f>
        <v>Ecuador</v>
      </c>
      <c r="EK37" s="281" t="n">
        <f aca="false">$D37</f>
        <v>82</v>
      </c>
      <c r="EL37" s="280" t="str">
        <f aca="false">$E37</f>
        <v>Curaçao</v>
      </c>
      <c r="EM37" s="284"/>
      <c r="EN37" s="284"/>
      <c r="EO37" s="288"/>
      <c r="EP37" s="281" t="str">
        <f aca="false">IF(($F37&lt;&gt;"")*($G37&lt;&gt;"")*(EM37&lt;&gt;"")*(EN37&lt;&gt;""),($F37&gt;$G37)*(EM37&gt;EN37)+($F37=$G37)*(EM37=EN37)+($F37&lt;$G37)*(EM37&lt;EN37),"")</f>
        <v/>
      </c>
      <c r="EQ37" s="281" t="str">
        <f aca="false">IF((EP37&lt;&gt;""),IF(OR($F37&lt;&gt;$G37,PrSettings!$M$4="●"),(($F37-$G37)=(EM37-EN37))*1,0),"")</f>
        <v/>
      </c>
      <c r="ER37" s="281" t="str">
        <f aca="false">IF((EP37&lt;&gt;""),($F37=EM37)*($G37=EN37),"")</f>
        <v/>
      </c>
      <c r="ES37" s="281" t="str">
        <f aca="false">IF(EP37&lt;&gt;"",IF(ABS($F37-$G37)&gt;=PrSettings!$M$7,(ABS($F37-$G37-EM37+EN37)&lt;=1)*1,IF(AND(EP37,$F37=$G37,$F37&gt;=PrSettings!$M$6),(ABS(EM37-$F37)&lt;=1)*1,IF(AND(EP37,$F37+$G37&gt;=PrSettings!$M$8),(ABS(EM37-$F37)+ABS(EN37-$G37)&lt;=1)*1,""))),"")</f>
        <v/>
      </c>
      <c r="ET37" s="289"/>
      <c r="EV37" s="279" t="n">
        <f aca="false">$B37</f>
        <v>23</v>
      </c>
      <c r="EW37" s="280" t="str">
        <f aca="false">$C37</f>
        <v>Ecuador</v>
      </c>
      <c r="EX37" s="281" t="n">
        <f aca="false">$D37</f>
        <v>82</v>
      </c>
      <c r="EY37" s="280" t="str">
        <f aca="false">$E37</f>
        <v>Curaçao</v>
      </c>
      <c r="EZ37" s="284"/>
      <c r="FA37" s="284"/>
      <c r="FB37" s="288"/>
      <c r="FC37" s="281" t="str">
        <f aca="false">IF(($F37&lt;&gt;"")*($G37&lt;&gt;"")*(EZ37&lt;&gt;"")*(FA37&lt;&gt;""),($F37&gt;$G37)*(EZ37&gt;FA37)+($F37=$G37)*(EZ37=FA37)+($F37&lt;$G37)*(EZ37&lt;FA37),"")</f>
        <v/>
      </c>
      <c r="FD37" s="281" t="str">
        <f aca="false">IF((FC37&lt;&gt;""),IF(OR($F37&lt;&gt;$G37,PrSettings!$M$4="●"),(($F37-$G37)=(EZ37-FA37))*1,0),"")</f>
        <v/>
      </c>
      <c r="FE37" s="281" t="str">
        <f aca="false">IF((FC37&lt;&gt;""),($F37=EZ37)*($G37=FA37),"")</f>
        <v/>
      </c>
      <c r="FF37" s="281" t="str">
        <f aca="false">IF(FC37&lt;&gt;"",IF(ABS($F37-$G37)&gt;=PrSettings!$M$7,(ABS($F37-$G37-EZ37+FA37)&lt;=1)*1,IF(AND(FC37,$F37=$G37,$F37&gt;=PrSettings!$M$6),(ABS(EZ37-$F37)&lt;=1)*1,IF(AND(FC37,$F37+$G37&gt;=PrSettings!$M$8),(ABS(EZ37-$F37)+ABS(FA37-$G37)&lt;=1)*1,""))),"")</f>
        <v/>
      </c>
      <c r="FG37" s="289"/>
      <c r="FI37" s="279" t="n">
        <f aca="false">$B37</f>
        <v>23</v>
      </c>
      <c r="FJ37" s="280" t="str">
        <f aca="false">$C37</f>
        <v>Ecuador</v>
      </c>
      <c r="FK37" s="281" t="n">
        <f aca="false">$D37</f>
        <v>82</v>
      </c>
      <c r="FL37" s="280" t="str">
        <f aca="false">$E37</f>
        <v>Curaçao</v>
      </c>
      <c r="FM37" s="284"/>
      <c r="FN37" s="284"/>
      <c r="FO37" s="288"/>
      <c r="FP37" s="281" t="str">
        <f aca="false">IF(($F37&lt;&gt;"")*($G37&lt;&gt;"")*(FM37&lt;&gt;"")*(FN37&lt;&gt;""),($F37&gt;$G37)*(FM37&gt;FN37)+($F37=$G37)*(FM37=FN37)+($F37&lt;$G37)*(FM37&lt;FN37),"")</f>
        <v/>
      </c>
      <c r="FQ37" s="281" t="str">
        <f aca="false">IF((FP37&lt;&gt;""),IF(OR($F37&lt;&gt;$G37,PrSettings!$M$4="●"),(($F37-$G37)=(FM37-FN37))*1,0),"")</f>
        <v/>
      </c>
      <c r="FR37" s="281" t="str">
        <f aca="false">IF((FP37&lt;&gt;""),($F37=FM37)*($G37=FN37),"")</f>
        <v/>
      </c>
      <c r="FS37" s="281" t="str">
        <f aca="false">IF(FP37&lt;&gt;"",IF(ABS($F37-$G37)&gt;=PrSettings!$M$7,(ABS($F37-$G37-FM37+FN37)&lt;=1)*1,IF(AND(FP37,$F37=$G37,$F37&gt;=PrSettings!$M$6),(ABS(FM37-$F37)&lt;=1)*1,IF(AND(FP37,$F37+$G37&gt;=PrSettings!$M$8),(ABS(FM37-$F37)+ABS(FN37-$G37)&lt;=1)*1,""))),"")</f>
        <v/>
      </c>
      <c r="FT37" s="289"/>
      <c r="FV37" s="279" t="n">
        <f aca="false">$B37</f>
        <v>23</v>
      </c>
      <c r="FW37" s="280" t="str">
        <f aca="false">$C37</f>
        <v>Ecuador</v>
      </c>
      <c r="FX37" s="281" t="n">
        <f aca="false">$D37</f>
        <v>82</v>
      </c>
      <c r="FY37" s="280" t="str">
        <f aca="false">$E37</f>
        <v>Curaçao</v>
      </c>
      <c r="FZ37" s="284"/>
      <c r="GA37" s="284"/>
      <c r="GB37" s="288"/>
      <c r="GC37" s="281" t="str">
        <f aca="false">IF(($F37&lt;&gt;"")*($G37&lt;&gt;"")*(FZ37&lt;&gt;"")*(GA37&lt;&gt;""),($F37&gt;$G37)*(FZ37&gt;GA37)+($F37=$G37)*(FZ37=GA37)+($F37&lt;$G37)*(FZ37&lt;GA37),"")</f>
        <v/>
      </c>
      <c r="GD37" s="281" t="str">
        <f aca="false">IF((GC37&lt;&gt;""),IF(OR($F37&lt;&gt;$G37,PrSettings!$M$4="●"),(($F37-$G37)=(FZ37-GA37))*1,0),"")</f>
        <v/>
      </c>
      <c r="GE37" s="281" t="str">
        <f aca="false">IF((GC37&lt;&gt;""),($F37=FZ37)*($G37=GA37),"")</f>
        <v/>
      </c>
      <c r="GF37" s="281" t="str">
        <f aca="false">IF(GC37&lt;&gt;"",IF(ABS($F37-$G37)&gt;=PrSettings!$M$7,(ABS($F37-$G37-FZ37+GA37)&lt;=1)*1,IF(AND(GC37,$F37=$G37,$F37&gt;=PrSettings!$M$6),(ABS(FZ37-$F37)&lt;=1)*1,IF(AND(GC37,$F37+$G37&gt;=PrSettings!$M$8),(ABS(FZ37-$F37)+ABS(GA37-$G37)&lt;=1)*1,""))),"")</f>
        <v/>
      </c>
      <c r="GG37" s="289"/>
      <c r="GI37" s="279" t="n">
        <f aca="false">$B37</f>
        <v>23</v>
      </c>
      <c r="GJ37" s="280" t="str">
        <f aca="false">$C37</f>
        <v>Ecuador</v>
      </c>
      <c r="GK37" s="281" t="n">
        <f aca="false">$D37</f>
        <v>82</v>
      </c>
      <c r="GL37" s="280" t="str">
        <f aca="false">$E37</f>
        <v>Curaçao</v>
      </c>
      <c r="GM37" s="284"/>
      <c r="GN37" s="284"/>
      <c r="GO37" s="288"/>
      <c r="GP37" s="281" t="str">
        <f aca="false">IF(($F37&lt;&gt;"")*($G37&lt;&gt;"")*(GM37&lt;&gt;"")*(GN37&lt;&gt;""),($F37&gt;$G37)*(GM37&gt;GN37)+($F37=$G37)*(GM37=GN37)+($F37&lt;$G37)*(GM37&lt;GN37),"")</f>
        <v/>
      </c>
      <c r="GQ37" s="281" t="str">
        <f aca="false">IF((GP37&lt;&gt;""),IF(OR($F37&lt;&gt;$G37,PrSettings!$M$4="●"),(($F37-$G37)=(GM37-GN37))*1,0),"")</f>
        <v/>
      </c>
      <c r="GR37" s="281" t="str">
        <f aca="false">IF((GP37&lt;&gt;""),($F37=GM37)*($G37=GN37),"")</f>
        <v/>
      </c>
      <c r="GS37" s="281" t="str">
        <f aca="false">IF(GP37&lt;&gt;"",IF(ABS($F37-$G37)&gt;=PrSettings!$M$7,(ABS($F37-$G37-GM37+GN37)&lt;=1)*1,IF(AND(GP37,$F37=$G37,$F37&gt;=PrSettings!$M$6),(ABS(GM37-$F37)&lt;=1)*1,IF(AND(GP37,$F37+$G37&gt;=PrSettings!$M$8),(ABS(GM37-$F37)+ABS(GN37-$G37)&lt;=1)*1,""))),"")</f>
        <v/>
      </c>
      <c r="GT37" s="289"/>
      <c r="GV37" s="279" t="n">
        <f aca="false">$B37</f>
        <v>23</v>
      </c>
      <c r="GW37" s="280" t="str">
        <f aca="false">$C37</f>
        <v>Ecuador</v>
      </c>
      <c r="GX37" s="281" t="n">
        <f aca="false">$D37</f>
        <v>82</v>
      </c>
      <c r="GY37" s="280" t="str">
        <f aca="false">$E37</f>
        <v>Curaçao</v>
      </c>
      <c r="GZ37" s="284"/>
      <c r="HA37" s="284"/>
      <c r="HB37" s="288"/>
      <c r="HC37" s="281" t="str">
        <f aca="false">IF(($F37&lt;&gt;"")*($G37&lt;&gt;"")*(GZ37&lt;&gt;"")*(HA37&lt;&gt;""),($F37&gt;$G37)*(GZ37&gt;HA37)+($F37=$G37)*(GZ37=HA37)+($F37&lt;$G37)*(GZ37&lt;HA37),"")</f>
        <v/>
      </c>
      <c r="HD37" s="281" t="str">
        <f aca="false">IF((HC37&lt;&gt;""),IF(OR($F37&lt;&gt;$G37,PrSettings!$M$4="●"),(($F37-$G37)=(GZ37-HA37))*1,0),"")</f>
        <v/>
      </c>
      <c r="HE37" s="281" t="str">
        <f aca="false">IF((HC37&lt;&gt;""),($F37=GZ37)*($G37=HA37),"")</f>
        <v/>
      </c>
      <c r="HF37" s="281" t="str">
        <f aca="false">IF(HC37&lt;&gt;"",IF(ABS($F37-$G37)&gt;=PrSettings!$M$7,(ABS($F37-$G37-GZ37+HA37)&lt;=1)*1,IF(AND(HC37,$F37=$G37,$F37&gt;=PrSettings!$M$6),(ABS(GZ37-$F37)&lt;=1)*1,IF(AND(HC37,$F37+$G37&gt;=PrSettings!$M$8),(ABS(GZ37-$F37)+ABS(HA37-$G37)&lt;=1)*1,""))),"")</f>
        <v/>
      </c>
      <c r="HG37" s="289"/>
      <c r="HI37" s="279" t="n">
        <f aca="false">$B37</f>
        <v>23</v>
      </c>
      <c r="HJ37" s="280" t="str">
        <f aca="false">$C37</f>
        <v>Ecuador</v>
      </c>
      <c r="HK37" s="281" t="n">
        <f aca="false">$D37</f>
        <v>82</v>
      </c>
      <c r="HL37" s="280" t="str">
        <f aca="false">$E37</f>
        <v>Curaçao</v>
      </c>
      <c r="HM37" s="284"/>
      <c r="HN37" s="284"/>
      <c r="HO37" s="288"/>
      <c r="HP37" s="281" t="str">
        <f aca="false">IF(($F37&lt;&gt;"")*($G37&lt;&gt;"")*(HM37&lt;&gt;"")*(HN37&lt;&gt;""),($F37&gt;$G37)*(HM37&gt;HN37)+($F37=$G37)*(HM37=HN37)+($F37&lt;$G37)*(HM37&lt;HN37),"")</f>
        <v/>
      </c>
      <c r="HQ37" s="281" t="str">
        <f aca="false">IF((HP37&lt;&gt;""),IF(OR($F37&lt;&gt;$G37,PrSettings!$M$4="●"),(($F37-$G37)=(HM37-HN37))*1,0),"")</f>
        <v/>
      </c>
      <c r="HR37" s="281" t="str">
        <f aca="false">IF((HP37&lt;&gt;""),($F37=HM37)*($G37=HN37),"")</f>
        <v/>
      </c>
      <c r="HS37" s="281" t="str">
        <f aca="false">IF(HP37&lt;&gt;"",IF(ABS($F37-$G37)&gt;=PrSettings!$M$7,(ABS($F37-$G37-HM37+HN37)&lt;=1)*1,IF(AND(HP37,$F37=$G37,$F37&gt;=PrSettings!$M$6),(ABS(HM37-$F37)&lt;=1)*1,IF(AND(HP37,$F37+$G37&gt;=PrSettings!$M$8),(ABS(HM37-$F37)+ABS(HN37-$G37)&lt;=1)*1,""))),"")</f>
        <v/>
      </c>
      <c r="HT37" s="289"/>
      <c r="HV37" s="279" t="n">
        <f aca="false">$B37</f>
        <v>23</v>
      </c>
      <c r="HW37" s="280" t="str">
        <f aca="false">$C37</f>
        <v>Ecuador</v>
      </c>
      <c r="HX37" s="281" t="n">
        <f aca="false">$D37</f>
        <v>82</v>
      </c>
      <c r="HY37" s="280" t="str">
        <f aca="false">$E37</f>
        <v>Curaçao</v>
      </c>
      <c r="HZ37" s="284"/>
      <c r="IA37" s="284"/>
      <c r="IB37" s="288"/>
      <c r="IC37" s="281" t="str">
        <f aca="false">IF(($F37&lt;&gt;"")*($G37&lt;&gt;"")*(HZ37&lt;&gt;"")*(IA37&lt;&gt;""),($F37&gt;$G37)*(HZ37&gt;IA37)+($F37=$G37)*(HZ37=IA37)+($F37&lt;$G37)*(HZ37&lt;IA37),"")</f>
        <v/>
      </c>
      <c r="ID37" s="281" t="str">
        <f aca="false">IF((IC37&lt;&gt;""),IF(OR($F37&lt;&gt;$G37,PrSettings!$M$4="●"),(($F37-$G37)=(HZ37-IA37))*1,0),"")</f>
        <v/>
      </c>
      <c r="IE37" s="281" t="str">
        <f aca="false">IF((IC37&lt;&gt;""),($F37=HZ37)*($G37=IA37),"")</f>
        <v/>
      </c>
      <c r="IF37" s="281" t="str">
        <f aca="false">IF(IC37&lt;&gt;"",IF(ABS($F37-$G37)&gt;=PrSettings!$M$7,(ABS($F37-$G37-HZ37+IA37)&lt;=1)*1,IF(AND(IC37,$F37=$G37,$F37&gt;=PrSettings!$M$6),(ABS(HZ37-$F37)&lt;=1)*1,IF(AND(IC37,$F37+$G37&gt;=PrSettings!$M$8),(ABS(HZ37-$F37)+ABS(IA37-$G37)&lt;=1)*1,""))),"")</f>
        <v/>
      </c>
      <c r="IG37" s="289"/>
      <c r="II37" s="279" t="n">
        <f aca="false">$B37</f>
        <v>23</v>
      </c>
      <c r="IJ37" s="280" t="str">
        <f aca="false">$C37</f>
        <v>Ecuador</v>
      </c>
      <c r="IK37" s="281" t="n">
        <f aca="false">$D37</f>
        <v>82</v>
      </c>
      <c r="IL37" s="280" t="str">
        <f aca="false">$E37</f>
        <v>Curaçao</v>
      </c>
      <c r="IM37" s="284"/>
      <c r="IN37" s="284"/>
      <c r="IO37" s="288"/>
      <c r="IP37" s="281" t="str">
        <f aca="false">IF(($F37&lt;&gt;"")*($G37&lt;&gt;"")*(IM37&lt;&gt;"")*(IN37&lt;&gt;""),($F37&gt;$G37)*(IM37&gt;IN37)+($F37=$G37)*(IM37=IN37)+($F37&lt;$G37)*(IM37&lt;IN37),"")</f>
        <v/>
      </c>
      <c r="IQ37" s="281" t="str">
        <f aca="false">IF((IP37&lt;&gt;""),IF(OR($F37&lt;&gt;$G37,PrSettings!$M$4="●"),(($F37-$G37)=(IM37-IN37))*1,0),"")</f>
        <v/>
      </c>
      <c r="IR37" s="281" t="str">
        <f aca="false">IF((IP37&lt;&gt;""),($F37=IM37)*($G37=IN37),"")</f>
        <v/>
      </c>
      <c r="IS37" s="281" t="str">
        <f aca="false">IF(IP37&lt;&gt;"",IF(ABS($F37-$G37)&gt;=PrSettings!$M$7,(ABS($F37-$G37-IM37+IN37)&lt;=1)*1,IF(AND(IP37,$F37=$G37,$F37&gt;=PrSettings!$M$6),(ABS(IM37-$F37)&lt;=1)*1,IF(AND(IP37,$F37+$G37&gt;=PrSettings!$M$8),(ABS(IM37-$F37)+ABS(IN37-$G37)&lt;=1)*1,""))),"")</f>
        <v/>
      </c>
      <c r="IT37" s="289"/>
      <c r="IV37" s="279" t="n">
        <f aca="false">$B37</f>
        <v>23</v>
      </c>
      <c r="IW37" s="280" t="str">
        <f aca="false">$C37</f>
        <v>Ecuador</v>
      </c>
      <c r="IX37" s="281" t="n">
        <f aca="false">$D37</f>
        <v>82</v>
      </c>
      <c r="IY37" s="280" t="str">
        <f aca="false">$E37</f>
        <v>Curaçao</v>
      </c>
      <c r="IZ37" s="284"/>
      <c r="JA37" s="284"/>
      <c r="JB37" s="288"/>
      <c r="JC37" s="281" t="str">
        <f aca="false">IF(($F37&lt;&gt;"")*($G37&lt;&gt;"")*(IZ37&lt;&gt;"")*(JA37&lt;&gt;""),($F37&gt;$G37)*(IZ37&gt;JA37)+($F37=$G37)*(IZ37=JA37)+($F37&lt;$G37)*(IZ37&lt;JA37),"")</f>
        <v/>
      </c>
      <c r="JD37" s="281" t="str">
        <f aca="false">IF((JC37&lt;&gt;""),IF(OR($F37&lt;&gt;$G37,PrSettings!$M$4="●"),(($F37-$G37)=(IZ37-JA37))*1,0),"")</f>
        <v/>
      </c>
      <c r="JE37" s="281" t="str">
        <f aca="false">IF((JC37&lt;&gt;""),($F37=IZ37)*($G37=JA37),"")</f>
        <v/>
      </c>
      <c r="JF37" s="281" t="str">
        <f aca="false">IF(JC37&lt;&gt;"",IF(ABS($F37-$G37)&gt;=PrSettings!$M$7,(ABS($F37-$G37-IZ37+JA37)&lt;=1)*1,IF(AND(JC37,$F37=$G37,$F37&gt;=PrSettings!$M$6),(ABS(IZ37-$F37)&lt;=1)*1,IF(AND(JC37,$F37+$G37&gt;=PrSettings!$M$8),(ABS(IZ37-$F37)+ABS(JA37-$G37)&lt;=1)*1,""))),"")</f>
        <v/>
      </c>
      <c r="JG37" s="289"/>
      <c r="JI37" s="279" t="n">
        <f aca="false">$B37</f>
        <v>23</v>
      </c>
      <c r="JJ37" s="280" t="str">
        <f aca="false">$C37</f>
        <v>Ecuador</v>
      </c>
      <c r="JK37" s="281" t="n">
        <f aca="false">$D37</f>
        <v>82</v>
      </c>
      <c r="JL37" s="280" t="str">
        <f aca="false">$E37</f>
        <v>Curaçao</v>
      </c>
      <c r="JM37" s="284"/>
      <c r="JN37" s="284"/>
      <c r="JO37" s="288"/>
      <c r="JP37" s="281" t="str">
        <f aca="false">IF(($F37&lt;&gt;"")*($G37&lt;&gt;"")*(JM37&lt;&gt;"")*(JN37&lt;&gt;""),($F37&gt;$G37)*(JM37&gt;JN37)+($F37=$G37)*(JM37=JN37)+($F37&lt;$G37)*(JM37&lt;JN37),"")</f>
        <v/>
      </c>
      <c r="JQ37" s="281" t="str">
        <f aca="false">IF((JP37&lt;&gt;""),IF(OR($F37&lt;&gt;$G37,PrSettings!$M$4="●"),(($F37-$G37)=(JM37-JN37))*1,0),"")</f>
        <v/>
      </c>
      <c r="JR37" s="281" t="str">
        <f aca="false">IF((JP37&lt;&gt;""),($F37=JM37)*($G37=JN37),"")</f>
        <v/>
      </c>
      <c r="JS37" s="281" t="str">
        <f aca="false">IF(JP37&lt;&gt;"",IF(ABS($F37-$G37)&gt;=PrSettings!$M$7,(ABS($F37-$G37-JM37+JN37)&lt;=1)*1,IF(AND(JP37,$F37=$G37,$F37&gt;=PrSettings!$M$6),(ABS(JM37-$F37)&lt;=1)*1,IF(AND(JP37,$F37+$G37&gt;=PrSettings!$M$8),(ABS(JM37-$F37)+ABS(JN37-$G37)&lt;=1)*1,""))),"")</f>
        <v/>
      </c>
      <c r="JT37" s="289"/>
      <c r="JV37" s="279" t="n">
        <f aca="false">$B37</f>
        <v>23</v>
      </c>
      <c r="JW37" s="280" t="str">
        <f aca="false">$C37</f>
        <v>Ecuador</v>
      </c>
      <c r="JX37" s="281" t="n">
        <f aca="false">$D37</f>
        <v>82</v>
      </c>
      <c r="JY37" s="280" t="str">
        <f aca="false">$E37</f>
        <v>Curaçao</v>
      </c>
      <c r="JZ37" s="284"/>
      <c r="KA37" s="284"/>
      <c r="KB37" s="288"/>
      <c r="KC37" s="281" t="str">
        <f aca="false">IF(($F37&lt;&gt;"")*($G37&lt;&gt;"")*(JZ37&lt;&gt;"")*(KA37&lt;&gt;""),($F37&gt;$G37)*(JZ37&gt;KA37)+($F37=$G37)*(JZ37=KA37)+($F37&lt;$G37)*(JZ37&lt;KA37),"")</f>
        <v/>
      </c>
      <c r="KD37" s="281" t="str">
        <f aca="false">IF((KC37&lt;&gt;""),IF(OR($F37&lt;&gt;$G37,PrSettings!$M$4="●"),(($F37-$G37)=(JZ37-KA37))*1,0),"")</f>
        <v/>
      </c>
      <c r="KE37" s="281" t="str">
        <f aca="false">IF((KC37&lt;&gt;""),($F37=JZ37)*($G37=KA37),"")</f>
        <v/>
      </c>
      <c r="KF37" s="281" t="str">
        <f aca="false">IF(KC37&lt;&gt;"",IF(ABS($F37-$G37)&gt;=PrSettings!$M$7,(ABS($F37-$G37-JZ37+KA37)&lt;=1)*1,IF(AND(KC37,$F37=$G37,$F37&gt;=PrSettings!$M$6),(ABS(JZ37-$F37)&lt;=1)*1,IF(AND(KC37,$F37+$G37&gt;=PrSettings!$M$8),(ABS(JZ37-$F37)+ABS(KA37-$G37)&lt;=1)*1,""))),"")</f>
        <v/>
      </c>
      <c r="KG37" s="289"/>
      <c r="KI37" s="279" t="n">
        <f aca="false">$B37</f>
        <v>23</v>
      </c>
      <c r="KJ37" s="280" t="str">
        <f aca="false">$C37</f>
        <v>Ecuador</v>
      </c>
      <c r="KK37" s="281" t="n">
        <f aca="false">$D37</f>
        <v>82</v>
      </c>
      <c r="KL37" s="280" t="str">
        <f aca="false">$E37</f>
        <v>Curaçao</v>
      </c>
      <c r="KM37" s="284"/>
      <c r="KN37" s="284"/>
      <c r="KO37" s="288"/>
      <c r="KP37" s="281" t="str">
        <f aca="false">IF(($F37&lt;&gt;"")*($G37&lt;&gt;"")*(KM37&lt;&gt;"")*(KN37&lt;&gt;""),($F37&gt;$G37)*(KM37&gt;KN37)+($F37=$G37)*(KM37=KN37)+($F37&lt;$G37)*(KM37&lt;KN37),"")</f>
        <v/>
      </c>
      <c r="KQ37" s="281" t="str">
        <f aca="false">IF((KP37&lt;&gt;""),IF(OR($F37&lt;&gt;$G37,PrSettings!$M$4="●"),(($F37-$G37)=(KM37-KN37))*1,0),"")</f>
        <v/>
      </c>
      <c r="KR37" s="281" t="str">
        <f aca="false">IF((KP37&lt;&gt;""),($F37=KM37)*($G37=KN37),"")</f>
        <v/>
      </c>
      <c r="KS37" s="281" t="str">
        <f aca="false">IF(KP37&lt;&gt;"",IF(ABS($F37-$G37)&gt;=PrSettings!$M$7,(ABS($F37-$G37-KM37+KN37)&lt;=1)*1,IF(AND(KP37,$F37=$G37,$F37&gt;=PrSettings!$M$6),(ABS(KM37-$F37)&lt;=1)*1,IF(AND(KP37,$F37+$G37&gt;=PrSettings!$M$8),(ABS(KM37-$F37)+ABS(KN37-$G37)&lt;=1)*1,""))),"")</f>
        <v/>
      </c>
      <c r="KT37" s="289"/>
      <c r="KV37" s="279" t="n">
        <f aca="false">$B37</f>
        <v>23</v>
      </c>
      <c r="KW37" s="280" t="str">
        <f aca="false">$C37</f>
        <v>Ecuador</v>
      </c>
      <c r="KX37" s="281" t="n">
        <f aca="false">$D37</f>
        <v>82</v>
      </c>
      <c r="KY37" s="280" t="str">
        <f aca="false">$E37</f>
        <v>Curaçao</v>
      </c>
      <c r="KZ37" s="284"/>
      <c r="LA37" s="284"/>
      <c r="LB37" s="288"/>
      <c r="LC37" s="281" t="str">
        <f aca="false">IF(($F37&lt;&gt;"")*($G37&lt;&gt;"")*(KZ37&lt;&gt;"")*(LA37&lt;&gt;""),($F37&gt;$G37)*(KZ37&gt;LA37)+($F37=$G37)*(KZ37=LA37)+($F37&lt;$G37)*(KZ37&lt;LA37),"")</f>
        <v/>
      </c>
      <c r="LD37" s="281" t="str">
        <f aca="false">IF((LC37&lt;&gt;""),IF(OR($F37&lt;&gt;$G37,PrSettings!$M$4="●"),(($F37-$G37)=(KZ37-LA37))*1,0),"")</f>
        <v/>
      </c>
      <c r="LE37" s="281" t="str">
        <f aca="false">IF((LC37&lt;&gt;""),($F37=KZ37)*($G37=LA37),"")</f>
        <v/>
      </c>
      <c r="LF37" s="281" t="str">
        <f aca="false">IF(LC37&lt;&gt;"",IF(ABS($F37-$G37)&gt;=PrSettings!$M$7,(ABS($F37-$G37-KZ37+LA37)&lt;=1)*1,IF(AND(LC37,$F37=$G37,$F37&gt;=PrSettings!$M$6),(ABS(KZ37-$F37)&lt;=1)*1,IF(AND(LC37,$F37+$G37&gt;=PrSettings!$M$8),(ABS(KZ37-$F37)+ABS(LA37-$G37)&lt;=1)*1,""))),"")</f>
        <v/>
      </c>
      <c r="LG37" s="289"/>
      <c r="LI37" s="279" t="n">
        <f aca="false">$B37</f>
        <v>23</v>
      </c>
      <c r="LJ37" s="280" t="str">
        <f aca="false">$C37</f>
        <v>Ecuador</v>
      </c>
      <c r="LK37" s="281" t="n">
        <f aca="false">$D37</f>
        <v>82</v>
      </c>
      <c r="LL37" s="280" t="str">
        <f aca="false">$E37</f>
        <v>Curaçao</v>
      </c>
      <c r="LM37" s="284"/>
      <c r="LN37" s="284"/>
      <c r="LO37" s="288"/>
      <c r="LP37" s="281" t="str">
        <f aca="false">IF(($F37&lt;&gt;"")*($G37&lt;&gt;"")*(LM37&lt;&gt;"")*(LN37&lt;&gt;""),($F37&gt;$G37)*(LM37&gt;LN37)+($F37=$G37)*(LM37=LN37)+($F37&lt;$G37)*(LM37&lt;LN37),"")</f>
        <v/>
      </c>
      <c r="LQ37" s="281" t="str">
        <f aca="false">IF((LP37&lt;&gt;""),IF(OR($F37&lt;&gt;$G37,PrSettings!$M$4="●"),(($F37-$G37)=(LM37-LN37))*1,0),"")</f>
        <v/>
      </c>
      <c r="LR37" s="281" t="str">
        <f aca="false">IF((LP37&lt;&gt;""),($F37=LM37)*($G37=LN37),"")</f>
        <v/>
      </c>
      <c r="LS37" s="281" t="str">
        <f aca="false">IF(LP37&lt;&gt;"",IF(ABS($F37-$G37)&gt;=PrSettings!$M$7,(ABS($F37-$G37-LM37+LN37)&lt;=1)*1,IF(AND(LP37,$F37=$G37,$F37&gt;=PrSettings!$M$6),(ABS(LM37-$F37)&lt;=1)*1,IF(AND(LP37,$F37+$G37&gt;=PrSettings!$M$8),(ABS(LM37-$F37)+ABS(LN37-$G37)&lt;=1)*1,""))),"")</f>
        <v/>
      </c>
      <c r="LT37" s="289"/>
      <c r="LV37" s="279" t="n">
        <f aca="false">$B37</f>
        <v>23</v>
      </c>
      <c r="LW37" s="280" t="str">
        <f aca="false">$C37</f>
        <v>Ecuador</v>
      </c>
      <c r="LX37" s="281" t="n">
        <f aca="false">$D37</f>
        <v>82</v>
      </c>
      <c r="LY37" s="280" t="str">
        <f aca="false">$E37</f>
        <v>Curaçao</v>
      </c>
      <c r="LZ37" s="284"/>
      <c r="MA37" s="284"/>
      <c r="MB37" s="288"/>
      <c r="MC37" s="281" t="str">
        <f aca="false">IF(($F37&lt;&gt;"")*($G37&lt;&gt;"")*(LZ37&lt;&gt;"")*(MA37&lt;&gt;""),($F37&gt;$G37)*(LZ37&gt;MA37)+($F37=$G37)*(LZ37=MA37)+($F37&lt;$G37)*(LZ37&lt;MA37),"")</f>
        <v/>
      </c>
      <c r="MD37" s="281" t="str">
        <f aca="false">IF((MC37&lt;&gt;""),IF(OR($F37&lt;&gt;$G37,PrSettings!$M$4="●"),(($F37-$G37)=(LZ37-MA37))*1,0),"")</f>
        <v/>
      </c>
      <c r="ME37" s="281" t="str">
        <f aca="false">IF((MC37&lt;&gt;""),($F37=LZ37)*($G37=MA37),"")</f>
        <v/>
      </c>
      <c r="MF37" s="281" t="str">
        <f aca="false">IF(MC37&lt;&gt;"",IF(ABS($F37-$G37)&gt;=PrSettings!$M$7,(ABS($F37-$G37-LZ37+MA37)&lt;=1)*1,IF(AND(MC37,$F37=$G37,$F37&gt;=PrSettings!$M$6),(ABS(LZ37-$F37)&lt;=1)*1,IF(AND(MC37,$F37+$G37&gt;=PrSettings!$M$8),(ABS(LZ37-$F37)+ABS(MA37-$G37)&lt;=1)*1,""))),"")</f>
        <v/>
      </c>
      <c r="MG37" s="289"/>
    </row>
    <row r="38" customFormat="false" ht="15.75" hidden="false" customHeight="false" outlineLevel="0" collapsed="false">
      <c r="B38" s="279" t="n">
        <f aca="false">INDEX(Groups!$C$7:$C$65,MATCH(C38,Groups!$D$7:$D$65,0))</f>
        <v>82</v>
      </c>
      <c r="C38" s="280" t="str">
        <f aca="false">CalcE!$P$26</f>
        <v>Curaçao</v>
      </c>
      <c r="D38" s="281" t="n">
        <f aca="false">INDEX(Groups!$C$7:$C$65,MATCH(E38,Groups!$D$7:$D$65,0))</f>
        <v>34</v>
      </c>
      <c r="E38" s="280" t="str">
        <f aca="false">CalcE!$Q$26</f>
        <v>Ivory Coast</v>
      </c>
      <c r="F38" s="282" t="n">
        <f aca="false">CalcE!$R$26</f>
        <v>0</v>
      </c>
      <c r="G38" s="283" t="n">
        <f aca="false">CalcE!$S$26</f>
        <v>2</v>
      </c>
      <c r="I38" s="279" t="n">
        <f aca="false">$B38</f>
        <v>82</v>
      </c>
      <c r="J38" s="280" t="str">
        <f aca="false">$C38</f>
        <v>Curaçao</v>
      </c>
      <c r="K38" s="281" t="n">
        <f aca="false">$D38</f>
        <v>34</v>
      </c>
      <c r="L38" s="280" t="str">
        <f aca="false">$E38</f>
        <v>Ivory Coast</v>
      </c>
      <c r="M38" s="284"/>
      <c r="N38" s="284"/>
      <c r="O38" s="288"/>
      <c r="P38" s="281" t="str">
        <f aca="false">IF(($F38&lt;&gt;"")*($G38&lt;&gt;"")*(M38&lt;&gt;"")*(N38&lt;&gt;""),($F38&gt;$G38)*(M38&gt;N38)+($F38=$G38)*(M38=N38)+($F38&lt;$G38)*(M38&lt;N38),"")</f>
        <v/>
      </c>
      <c r="Q38" s="281" t="str">
        <f aca="false">IF((P38&lt;&gt;""),IF(OR($F38&lt;&gt;$G38,PrSettings!$M$4="●"),(($F38-$G38)=(M38-N38))*1,0),"")</f>
        <v/>
      </c>
      <c r="R38" s="281" t="str">
        <f aca="false">IF((P38&lt;&gt;""),($F38=M38)*($G38=N38),"")</f>
        <v/>
      </c>
      <c r="S38" s="281" t="str">
        <f aca="false">IF(P38&lt;&gt;"",IF(ABS($F38-$G38)&gt;=PrSettings!$M$7,(ABS($F38-$G38-M38+N38)&lt;=1)*1,IF(AND(P38,$F38=$G38,$F38&gt;=PrSettings!$M$6),(ABS(M38-$F38)&lt;=1)*1,IF(AND(P38,$F38+$G38&gt;=PrSettings!$M$8),(ABS(M38-$F38)+ABS(N38-$G38)&lt;=1)*1,""))),"")</f>
        <v/>
      </c>
      <c r="T38" s="289"/>
      <c r="V38" s="279" t="n">
        <f aca="false">$B38</f>
        <v>82</v>
      </c>
      <c r="W38" s="280" t="str">
        <f aca="false">$C38</f>
        <v>Curaçao</v>
      </c>
      <c r="X38" s="281" t="n">
        <f aca="false">$D38</f>
        <v>34</v>
      </c>
      <c r="Y38" s="280" t="str">
        <f aca="false">$E38</f>
        <v>Ivory Coast</v>
      </c>
      <c r="Z38" s="284"/>
      <c r="AA38" s="284"/>
      <c r="AB38" s="288"/>
      <c r="AC38" s="281" t="str">
        <f aca="false">IF(($F38&lt;&gt;"")*($G38&lt;&gt;"")*(Z38&lt;&gt;"")*(AA38&lt;&gt;""),($F38&gt;$G38)*(Z38&gt;AA38)+($F38=$G38)*(Z38=AA38)+($F38&lt;$G38)*(Z38&lt;AA38),"")</f>
        <v/>
      </c>
      <c r="AD38" s="281" t="str">
        <f aca="false">IF((AC38&lt;&gt;""),IF(OR($F38&lt;&gt;$G38,PrSettings!$M$4="●"),(($F38-$G38)=(Z38-AA38))*1,0),"")</f>
        <v/>
      </c>
      <c r="AE38" s="281" t="str">
        <f aca="false">IF((AC38&lt;&gt;""),($F38=Z38)*($G38=AA38),"")</f>
        <v/>
      </c>
      <c r="AF38" s="281" t="str">
        <f aca="false">IF(AC38&lt;&gt;"",IF(ABS($F38-$G38)&gt;=PrSettings!$M$7,(ABS($F38-$G38-Z38+AA38)&lt;=1)*1,IF(AND(AC38,$F38=$G38,$F38&gt;=PrSettings!$M$6),(ABS(Z38-$F38)&lt;=1)*1,IF(AND(AC38,$F38+$G38&gt;=PrSettings!$M$8),(ABS(Z38-$F38)+ABS(AA38-$G38)&lt;=1)*1,""))),"")</f>
        <v/>
      </c>
      <c r="AG38" s="289"/>
      <c r="AI38" s="279" t="n">
        <f aca="false">$B38</f>
        <v>82</v>
      </c>
      <c r="AJ38" s="280" t="str">
        <f aca="false">$C38</f>
        <v>Curaçao</v>
      </c>
      <c r="AK38" s="281" t="n">
        <f aca="false">$D38</f>
        <v>34</v>
      </c>
      <c r="AL38" s="280" t="str">
        <f aca="false">$E38</f>
        <v>Ivory Coast</v>
      </c>
      <c r="AM38" s="284"/>
      <c r="AN38" s="284"/>
      <c r="AO38" s="288"/>
      <c r="AP38" s="281" t="str">
        <f aca="false">IF(($F38&lt;&gt;"")*($G38&lt;&gt;"")*(AM38&lt;&gt;"")*(AN38&lt;&gt;""),($F38&gt;$G38)*(AM38&gt;AN38)+($F38=$G38)*(AM38=AN38)+($F38&lt;$G38)*(AM38&lt;AN38),"")</f>
        <v/>
      </c>
      <c r="AQ38" s="281" t="str">
        <f aca="false">IF((AP38&lt;&gt;""),IF(OR($F38&lt;&gt;$G38,PrSettings!$M$4="●"),(($F38-$G38)=(AM38-AN38))*1,0),"")</f>
        <v/>
      </c>
      <c r="AR38" s="281" t="str">
        <f aca="false">IF((AP38&lt;&gt;""),($F38=AM38)*($G38=AN38),"")</f>
        <v/>
      </c>
      <c r="AS38" s="281" t="str">
        <f aca="false">IF(AP38&lt;&gt;"",IF(ABS($F38-$G38)&gt;=PrSettings!$M$7,(ABS($F38-$G38-AM38+AN38)&lt;=1)*1,IF(AND(AP38,$F38=$G38,$F38&gt;=PrSettings!$M$6),(ABS(AM38-$F38)&lt;=1)*1,IF(AND(AP38,$F38+$G38&gt;=PrSettings!$M$8),(ABS(AM38-$F38)+ABS(AN38-$G38)&lt;=1)*1,""))),"")</f>
        <v/>
      </c>
      <c r="AT38" s="289"/>
      <c r="AV38" s="279" t="n">
        <f aca="false">$B38</f>
        <v>82</v>
      </c>
      <c r="AW38" s="280" t="str">
        <f aca="false">$C38</f>
        <v>Curaçao</v>
      </c>
      <c r="AX38" s="281" t="n">
        <f aca="false">$D38</f>
        <v>34</v>
      </c>
      <c r="AY38" s="280" t="str">
        <f aca="false">$E38</f>
        <v>Ivory Coast</v>
      </c>
      <c r="AZ38" s="284"/>
      <c r="BA38" s="284"/>
      <c r="BB38" s="288"/>
      <c r="BC38" s="281" t="str">
        <f aca="false">IF(($F38&lt;&gt;"")*($G38&lt;&gt;"")*(AZ38&lt;&gt;"")*(BA38&lt;&gt;""),($F38&gt;$G38)*(AZ38&gt;BA38)+($F38=$G38)*(AZ38=BA38)+($F38&lt;$G38)*(AZ38&lt;BA38),"")</f>
        <v/>
      </c>
      <c r="BD38" s="281" t="str">
        <f aca="false">IF((BC38&lt;&gt;""),IF(OR($F38&lt;&gt;$G38,PrSettings!$M$4="●"),(($F38-$G38)=(AZ38-BA38))*1,0),"")</f>
        <v/>
      </c>
      <c r="BE38" s="281" t="str">
        <f aca="false">IF((BC38&lt;&gt;""),($F38=AZ38)*($G38=BA38),"")</f>
        <v/>
      </c>
      <c r="BF38" s="281" t="str">
        <f aca="false">IF(BC38&lt;&gt;"",IF(ABS($F38-$G38)&gt;=PrSettings!$M$7,(ABS($F38-$G38-AZ38+BA38)&lt;=1)*1,IF(AND(BC38,$F38=$G38,$F38&gt;=PrSettings!$M$6),(ABS(AZ38-$F38)&lt;=1)*1,IF(AND(BC38,$F38+$G38&gt;=PrSettings!$M$8),(ABS(AZ38-$F38)+ABS(BA38-$G38)&lt;=1)*1,""))),"")</f>
        <v/>
      </c>
      <c r="BG38" s="289"/>
      <c r="BI38" s="279" t="n">
        <f aca="false">$B38</f>
        <v>82</v>
      </c>
      <c r="BJ38" s="280" t="str">
        <f aca="false">$C38</f>
        <v>Curaçao</v>
      </c>
      <c r="BK38" s="281" t="n">
        <f aca="false">$D38</f>
        <v>34</v>
      </c>
      <c r="BL38" s="280" t="str">
        <f aca="false">$E38</f>
        <v>Ivory Coast</v>
      </c>
      <c r="BM38" s="284"/>
      <c r="BN38" s="284"/>
      <c r="BO38" s="288"/>
      <c r="BP38" s="281" t="str">
        <f aca="false">IF(($F38&lt;&gt;"")*($G38&lt;&gt;"")*(BM38&lt;&gt;"")*(BN38&lt;&gt;""),($F38&gt;$G38)*(BM38&gt;BN38)+($F38=$G38)*(BM38=BN38)+($F38&lt;$G38)*(BM38&lt;BN38),"")</f>
        <v/>
      </c>
      <c r="BQ38" s="281" t="str">
        <f aca="false">IF((BP38&lt;&gt;""),IF(OR($F38&lt;&gt;$G38,PrSettings!$M$4="●"),(($F38-$G38)=(BM38-BN38))*1,0),"")</f>
        <v/>
      </c>
      <c r="BR38" s="281" t="str">
        <f aca="false">IF((BP38&lt;&gt;""),($F38=BM38)*($G38=BN38),"")</f>
        <v/>
      </c>
      <c r="BS38" s="281" t="str">
        <f aca="false">IF(BP38&lt;&gt;"",IF(ABS($F38-$G38)&gt;=PrSettings!$M$7,(ABS($F38-$G38-BM38+BN38)&lt;=1)*1,IF(AND(BP38,$F38=$G38,$F38&gt;=PrSettings!$M$6),(ABS(BM38-$F38)&lt;=1)*1,IF(AND(BP38,$F38+$G38&gt;=PrSettings!$M$8),(ABS(BM38-$F38)+ABS(BN38-$G38)&lt;=1)*1,""))),"")</f>
        <v/>
      </c>
      <c r="BT38" s="289"/>
      <c r="BV38" s="279" t="n">
        <f aca="false">$B38</f>
        <v>82</v>
      </c>
      <c r="BW38" s="280" t="str">
        <f aca="false">$C38</f>
        <v>Curaçao</v>
      </c>
      <c r="BX38" s="281" t="n">
        <f aca="false">$D38</f>
        <v>34</v>
      </c>
      <c r="BY38" s="280" t="str">
        <f aca="false">$E38</f>
        <v>Ivory Coast</v>
      </c>
      <c r="BZ38" s="284"/>
      <c r="CA38" s="284"/>
      <c r="CB38" s="288"/>
      <c r="CC38" s="281" t="str">
        <f aca="false">IF(($F38&lt;&gt;"")*($G38&lt;&gt;"")*(BZ38&lt;&gt;"")*(CA38&lt;&gt;""),($F38&gt;$G38)*(BZ38&gt;CA38)+($F38=$G38)*(BZ38=CA38)+($F38&lt;$G38)*(BZ38&lt;CA38),"")</f>
        <v/>
      </c>
      <c r="CD38" s="281" t="str">
        <f aca="false">IF((CC38&lt;&gt;""),IF(OR($F38&lt;&gt;$G38,PrSettings!$M$4="●"),(($F38-$G38)=(BZ38-CA38))*1,0),"")</f>
        <v/>
      </c>
      <c r="CE38" s="281" t="str">
        <f aca="false">IF((CC38&lt;&gt;""),($F38=BZ38)*($G38=CA38),"")</f>
        <v/>
      </c>
      <c r="CF38" s="281" t="str">
        <f aca="false">IF(CC38&lt;&gt;"",IF(ABS($F38-$G38)&gt;=PrSettings!$M$7,(ABS($F38-$G38-BZ38+CA38)&lt;=1)*1,IF(AND(CC38,$F38=$G38,$F38&gt;=PrSettings!$M$6),(ABS(BZ38-$F38)&lt;=1)*1,IF(AND(CC38,$F38+$G38&gt;=PrSettings!$M$8),(ABS(BZ38-$F38)+ABS(CA38-$G38)&lt;=1)*1,""))),"")</f>
        <v/>
      </c>
      <c r="CG38" s="289"/>
      <c r="CI38" s="279" t="n">
        <f aca="false">$B38</f>
        <v>82</v>
      </c>
      <c r="CJ38" s="280" t="str">
        <f aca="false">$C38</f>
        <v>Curaçao</v>
      </c>
      <c r="CK38" s="281" t="n">
        <f aca="false">$D38</f>
        <v>34</v>
      </c>
      <c r="CL38" s="280" t="str">
        <f aca="false">$E38</f>
        <v>Ivory Coast</v>
      </c>
      <c r="CM38" s="284"/>
      <c r="CN38" s="284"/>
      <c r="CO38" s="288"/>
      <c r="CP38" s="281" t="str">
        <f aca="false">IF(($F38&lt;&gt;"")*($G38&lt;&gt;"")*(CM38&lt;&gt;"")*(CN38&lt;&gt;""),($F38&gt;$G38)*(CM38&gt;CN38)+($F38=$G38)*(CM38=CN38)+($F38&lt;$G38)*(CM38&lt;CN38),"")</f>
        <v/>
      </c>
      <c r="CQ38" s="281" t="str">
        <f aca="false">IF((CP38&lt;&gt;""),IF(OR($F38&lt;&gt;$G38,PrSettings!$M$4="●"),(($F38-$G38)=(CM38-CN38))*1,0),"")</f>
        <v/>
      </c>
      <c r="CR38" s="281" t="str">
        <f aca="false">IF((CP38&lt;&gt;""),($F38=CM38)*($G38=CN38),"")</f>
        <v/>
      </c>
      <c r="CS38" s="281" t="str">
        <f aca="false">IF(CP38&lt;&gt;"",IF(ABS($F38-$G38)&gt;=PrSettings!$M$7,(ABS($F38-$G38-CM38+CN38)&lt;=1)*1,IF(AND(CP38,$F38=$G38,$F38&gt;=PrSettings!$M$6),(ABS(CM38-$F38)&lt;=1)*1,IF(AND(CP38,$F38+$G38&gt;=PrSettings!$M$8),(ABS(CM38-$F38)+ABS(CN38-$G38)&lt;=1)*1,""))),"")</f>
        <v/>
      </c>
      <c r="CT38" s="289"/>
      <c r="CV38" s="279" t="n">
        <f aca="false">$B38</f>
        <v>82</v>
      </c>
      <c r="CW38" s="280" t="str">
        <f aca="false">$C38</f>
        <v>Curaçao</v>
      </c>
      <c r="CX38" s="281" t="n">
        <f aca="false">$D38</f>
        <v>34</v>
      </c>
      <c r="CY38" s="280" t="str">
        <f aca="false">$E38</f>
        <v>Ivory Coast</v>
      </c>
      <c r="CZ38" s="284"/>
      <c r="DA38" s="284"/>
      <c r="DB38" s="288"/>
      <c r="DC38" s="281" t="str">
        <f aca="false">IF(($F38&lt;&gt;"")*($G38&lt;&gt;"")*(CZ38&lt;&gt;"")*(DA38&lt;&gt;""),($F38&gt;$G38)*(CZ38&gt;DA38)+($F38=$G38)*(CZ38=DA38)+($F38&lt;$G38)*(CZ38&lt;DA38),"")</f>
        <v/>
      </c>
      <c r="DD38" s="281" t="str">
        <f aca="false">IF((DC38&lt;&gt;""),IF(OR($F38&lt;&gt;$G38,PrSettings!$M$4="●"),(($F38-$G38)=(CZ38-DA38))*1,0),"")</f>
        <v/>
      </c>
      <c r="DE38" s="281" t="str">
        <f aca="false">IF((DC38&lt;&gt;""),($F38=CZ38)*($G38=DA38),"")</f>
        <v/>
      </c>
      <c r="DF38" s="281" t="str">
        <f aca="false">IF(DC38&lt;&gt;"",IF(ABS($F38-$G38)&gt;=PrSettings!$M$7,(ABS($F38-$G38-CZ38+DA38)&lt;=1)*1,IF(AND(DC38,$F38=$G38,$F38&gt;=PrSettings!$M$6),(ABS(CZ38-$F38)&lt;=1)*1,IF(AND(DC38,$F38+$G38&gt;=PrSettings!$M$8),(ABS(CZ38-$F38)+ABS(DA38-$G38)&lt;=1)*1,""))),"")</f>
        <v/>
      </c>
      <c r="DG38" s="289"/>
      <c r="DI38" s="279" t="n">
        <f aca="false">$B38</f>
        <v>82</v>
      </c>
      <c r="DJ38" s="280" t="str">
        <f aca="false">$C38</f>
        <v>Curaçao</v>
      </c>
      <c r="DK38" s="281" t="n">
        <f aca="false">$D38</f>
        <v>34</v>
      </c>
      <c r="DL38" s="280" t="str">
        <f aca="false">$E38</f>
        <v>Ivory Coast</v>
      </c>
      <c r="DM38" s="284"/>
      <c r="DN38" s="284"/>
      <c r="DO38" s="288"/>
      <c r="DP38" s="281" t="str">
        <f aca="false">IF(($F38&lt;&gt;"")*($G38&lt;&gt;"")*(DM38&lt;&gt;"")*(DN38&lt;&gt;""),($F38&gt;$G38)*(DM38&gt;DN38)+($F38=$G38)*(DM38=DN38)+($F38&lt;$G38)*(DM38&lt;DN38),"")</f>
        <v/>
      </c>
      <c r="DQ38" s="281" t="str">
        <f aca="false">IF((DP38&lt;&gt;""),IF(OR($F38&lt;&gt;$G38,PrSettings!$M$4="●"),(($F38-$G38)=(DM38-DN38))*1,0),"")</f>
        <v/>
      </c>
      <c r="DR38" s="281" t="str">
        <f aca="false">IF((DP38&lt;&gt;""),($F38=DM38)*($G38=DN38),"")</f>
        <v/>
      </c>
      <c r="DS38" s="281" t="str">
        <f aca="false">IF(DP38&lt;&gt;"",IF(ABS($F38-$G38)&gt;=PrSettings!$M$7,(ABS($F38-$G38-DM38+DN38)&lt;=1)*1,IF(AND(DP38,$F38=$G38,$F38&gt;=PrSettings!$M$6),(ABS(DM38-$F38)&lt;=1)*1,IF(AND(DP38,$F38+$G38&gt;=PrSettings!$M$8),(ABS(DM38-$F38)+ABS(DN38-$G38)&lt;=1)*1,""))),"")</f>
        <v/>
      </c>
      <c r="DT38" s="289"/>
      <c r="DV38" s="279" t="n">
        <f aca="false">$B38</f>
        <v>82</v>
      </c>
      <c r="DW38" s="280" t="str">
        <f aca="false">$C38</f>
        <v>Curaçao</v>
      </c>
      <c r="DX38" s="281" t="n">
        <f aca="false">$D38</f>
        <v>34</v>
      </c>
      <c r="DY38" s="280" t="str">
        <f aca="false">$E38</f>
        <v>Ivory Coast</v>
      </c>
      <c r="DZ38" s="284"/>
      <c r="EA38" s="284"/>
      <c r="EB38" s="288"/>
      <c r="EC38" s="281" t="str">
        <f aca="false">IF(($F38&lt;&gt;"")*($G38&lt;&gt;"")*(DZ38&lt;&gt;"")*(EA38&lt;&gt;""),($F38&gt;$G38)*(DZ38&gt;EA38)+($F38=$G38)*(DZ38=EA38)+($F38&lt;$G38)*(DZ38&lt;EA38),"")</f>
        <v/>
      </c>
      <c r="ED38" s="281" t="str">
        <f aca="false">IF((EC38&lt;&gt;""),IF(OR($F38&lt;&gt;$G38,PrSettings!$M$4="●"),(($F38-$G38)=(DZ38-EA38))*1,0),"")</f>
        <v/>
      </c>
      <c r="EE38" s="281" t="str">
        <f aca="false">IF((EC38&lt;&gt;""),($F38=DZ38)*($G38=EA38),"")</f>
        <v/>
      </c>
      <c r="EF38" s="281" t="str">
        <f aca="false">IF(EC38&lt;&gt;"",IF(ABS($F38-$G38)&gt;=PrSettings!$M$7,(ABS($F38-$G38-DZ38+EA38)&lt;=1)*1,IF(AND(EC38,$F38=$G38,$F38&gt;=PrSettings!$M$6),(ABS(DZ38-$F38)&lt;=1)*1,IF(AND(EC38,$F38+$G38&gt;=PrSettings!$M$8),(ABS(DZ38-$F38)+ABS(EA38-$G38)&lt;=1)*1,""))),"")</f>
        <v/>
      </c>
      <c r="EG38" s="289"/>
      <c r="EI38" s="279" t="n">
        <f aca="false">$B38</f>
        <v>82</v>
      </c>
      <c r="EJ38" s="280" t="str">
        <f aca="false">$C38</f>
        <v>Curaçao</v>
      </c>
      <c r="EK38" s="281" t="n">
        <f aca="false">$D38</f>
        <v>34</v>
      </c>
      <c r="EL38" s="280" t="str">
        <f aca="false">$E38</f>
        <v>Ivory Coast</v>
      </c>
      <c r="EM38" s="284"/>
      <c r="EN38" s="284"/>
      <c r="EO38" s="288"/>
      <c r="EP38" s="281" t="str">
        <f aca="false">IF(($F38&lt;&gt;"")*($G38&lt;&gt;"")*(EM38&lt;&gt;"")*(EN38&lt;&gt;""),($F38&gt;$G38)*(EM38&gt;EN38)+($F38=$G38)*(EM38=EN38)+($F38&lt;$G38)*(EM38&lt;EN38),"")</f>
        <v/>
      </c>
      <c r="EQ38" s="281" t="str">
        <f aca="false">IF((EP38&lt;&gt;""),IF(OR($F38&lt;&gt;$G38,PrSettings!$M$4="●"),(($F38-$G38)=(EM38-EN38))*1,0),"")</f>
        <v/>
      </c>
      <c r="ER38" s="281" t="str">
        <f aca="false">IF((EP38&lt;&gt;""),($F38=EM38)*($G38=EN38),"")</f>
        <v/>
      </c>
      <c r="ES38" s="281" t="str">
        <f aca="false">IF(EP38&lt;&gt;"",IF(ABS($F38-$G38)&gt;=PrSettings!$M$7,(ABS($F38-$G38-EM38+EN38)&lt;=1)*1,IF(AND(EP38,$F38=$G38,$F38&gt;=PrSettings!$M$6),(ABS(EM38-$F38)&lt;=1)*1,IF(AND(EP38,$F38+$G38&gt;=PrSettings!$M$8),(ABS(EM38-$F38)+ABS(EN38-$G38)&lt;=1)*1,""))),"")</f>
        <v/>
      </c>
      <c r="ET38" s="289"/>
      <c r="EV38" s="279" t="n">
        <f aca="false">$B38</f>
        <v>82</v>
      </c>
      <c r="EW38" s="280" t="str">
        <f aca="false">$C38</f>
        <v>Curaçao</v>
      </c>
      <c r="EX38" s="281" t="n">
        <f aca="false">$D38</f>
        <v>34</v>
      </c>
      <c r="EY38" s="280" t="str">
        <f aca="false">$E38</f>
        <v>Ivory Coast</v>
      </c>
      <c r="EZ38" s="284"/>
      <c r="FA38" s="284"/>
      <c r="FB38" s="288"/>
      <c r="FC38" s="281" t="str">
        <f aca="false">IF(($F38&lt;&gt;"")*($G38&lt;&gt;"")*(EZ38&lt;&gt;"")*(FA38&lt;&gt;""),($F38&gt;$G38)*(EZ38&gt;FA38)+($F38=$G38)*(EZ38=FA38)+($F38&lt;$G38)*(EZ38&lt;FA38),"")</f>
        <v/>
      </c>
      <c r="FD38" s="281" t="str">
        <f aca="false">IF((FC38&lt;&gt;""),IF(OR($F38&lt;&gt;$G38,PrSettings!$M$4="●"),(($F38-$G38)=(EZ38-FA38))*1,0),"")</f>
        <v/>
      </c>
      <c r="FE38" s="281" t="str">
        <f aca="false">IF((FC38&lt;&gt;""),($F38=EZ38)*($G38=FA38),"")</f>
        <v/>
      </c>
      <c r="FF38" s="281" t="str">
        <f aca="false">IF(FC38&lt;&gt;"",IF(ABS($F38-$G38)&gt;=PrSettings!$M$7,(ABS($F38-$G38-EZ38+FA38)&lt;=1)*1,IF(AND(FC38,$F38=$G38,$F38&gt;=PrSettings!$M$6),(ABS(EZ38-$F38)&lt;=1)*1,IF(AND(FC38,$F38+$G38&gt;=PrSettings!$M$8),(ABS(EZ38-$F38)+ABS(FA38-$G38)&lt;=1)*1,""))),"")</f>
        <v/>
      </c>
      <c r="FG38" s="289"/>
      <c r="FI38" s="279" t="n">
        <f aca="false">$B38</f>
        <v>82</v>
      </c>
      <c r="FJ38" s="280" t="str">
        <f aca="false">$C38</f>
        <v>Curaçao</v>
      </c>
      <c r="FK38" s="281" t="n">
        <f aca="false">$D38</f>
        <v>34</v>
      </c>
      <c r="FL38" s="280" t="str">
        <f aca="false">$E38</f>
        <v>Ivory Coast</v>
      </c>
      <c r="FM38" s="284"/>
      <c r="FN38" s="284"/>
      <c r="FO38" s="288"/>
      <c r="FP38" s="281" t="str">
        <f aca="false">IF(($F38&lt;&gt;"")*($G38&lt;&gt;"")*(FM38&lt;&gt;"")*(FN38&lt;&gt;""),($F38&gt;$G38)*(FM38&gt;FN38)+($F38=$G38)*(FM38=FN38)+($F38&lt;$G38)*(FM38&lt;FN38),"")</f>
        <v/>
      </c>
      <c r="FQ38" s="281" t="str">
        <f aca="false">IF((FP38&lt;&gt;""),IF(OR($F38&lt;&gt;$G38,PrSettings!$M$4="●"),(($F38-$G38)=(FM38-FN38))*1,0),"")</f>
        <v/>
      </c>
      <c r="FR38" s="281" t="str">
        <f aca="false">IF((FP38&lt;&gt;""),($F38=FM38)*($G38=FN38),"")</f>
        <v/>
      </c>
      <c r="FS38" s="281" t="str">
        <f aca="false">IF(FP38&lt;&gt;"",IF(ABS($F38-$G38)&gt;=PrSettings!$M$7,(ABS($F38-$G38-FM38+FN38)&lt;=1)*1,IF(AND(FP38,$F38=$G38,$F38&gt;=PrSettings!$M$6),(ABS(FM38-$F38)&lt;=1)*1,IF(AND(FP38,$F38+$G38&gt;=PrSettings!$M$8),(ABS(FM38-$F38)+ABS(FN38-$G38)&lt;=1)*1,""))),"")</f>
        <v/>
      </c>
      <c r="FT38" s="289"/>
      <c r="FV38" s="279" t="n">
        <f aca="false">$B38</f>
        <v>82</v>
      </c>
      <c r="FW38" s="280" t="str">
        <f aca="false">$C38</f>
        <v>Curaçao</v>
      </c>
      <c r="FX38" s="281" t="n">
        <f aca="false">$D38</f>
        <v>34</v>
      </c>
      <c r="FY38" s="280" t="str">
        <f aca="false">$E38</f>
        <v>Ivory Coast</v>
      </c>
      <c r="FZ38" s="284"/>
      <c r="GA38" s="284"/>
      <c r="GB38" s="288"/>
      <c r="GC38" s="281" t="str">
        <f aca="false">IF(($F38&lt;&gt;"")*($G38&lt;&gt;"")*(FZ38&lt;&gt;"")*(GA38&lt;&gt;""),($F38&gt;$G38)*(FZ38&gt;GA38)+($F38=$G38)*(FZ38=GA38)+($F38&lt;$G38)*(FZ38&lt;GA38),"")</f>
        <v/>
      </c>
      <c r="GD38" s="281" t="str">
        <f aca="false">IF((GC38&lt;&gt;""),IF(OR($F38&lt;&gt;$G38,PrSettings!$M$4="●"),(($F38-$G38)=(FZ38-GA38))*1,0),"")</f>
        <v/>
      </c>
      <c r="GE38" s="281" t="str">
        <f aca="false">IF((GC38&lt;&gt;""),($F38=FZ38)*($G38=GA38),"")</f>
        <v/>
      </c>
      <c r="GF38" s="281" t="str">
        <f aca="false">IF(GC38&lt;&gt;"",IF(ABS($F38-$G38)&gt;=PrSettings!$M$7,(ABS($F38-$G38-FZ38+GA38)&lt;=1)*1,IF(AND(GC38,$F38=$G38,$F38&gt;=PrSettings!$M$6),(ABS(FZ38-$F38)&lt;=1)*1,IF(AND(GC38,$F38+$G38&gt;=PrSettings!$M$8),(ABS(FZ38-$F38)+ABS(GA38-$G38)&lt;=1)*1,""))),"")</f>
        <v/>
      </c>
      <c r="GG38" s="289"/>
      <c r="GI38" s="279" t="n">
        <f aca="false">$B38</f>
        <v>82</v>
      </c>
      <c r="GJ38" s="280" t="str">
        <f aca="false">$C38</f>
        <v>Curaçao</v>
      </c>
      <c r="GK38" s="281" t="n">
        <f aca="false">$D38</f>
        <v>34</v>
      </c>
      <c r="GL38" s="280" t="str">
        <f aca="false">$E38</f>
        <v>Ivory Coast</v>
      </c>
      <c r="GM38" s="284"/>
      <c r="GN38" s="284"/>
      <c r="GO38" s="288"/>
      <c r="GP38" s="281" t="str">
        <f aca="false">IF(($F38&lt;&gt;"")*($G38&lt;&gt;"")*(GM38&lt;&gt;"")*(GN38&lt;&gt;""),($F38&gt;$G38)*(GM38&gt;GN38)+($F38=$G38)*(GM38=GN38)+($F38&lt;$G38)*(GM38&lt;GN38),"")</f>
        <v/>
      </c>
      <c r="GQ38" s="281" t="str">
        <f aca="false">IF((GP38&lt;&gt;""),IF(OR($F38&lt;&gt;$G38,PrSettings!$M$4="●"),(($F38-$G38)=(GM38-GN38))*1,0),"")</f>
        <v/>
      </c>
      <c r="GR38" s="281" t="str">
        <f aca="false">IF((GP38&lt;&gt;""),($F38=GM38)*($G38=GN38),"")</f>
        <v/>
      </c>
      <c r="GS38" s="281" t="str">
        <f aca="false">IF(GP38&lt;&gt;"",IF(ABS($F38-$G38)&gt;=PrSettings!$M$7,(ABS($F38-$G38-GM38+GN38)&lt;=1)*1,IF(AND(GP38,$F38=$G38,$F38&gt;=PrSettings!$M$6),(ABS(GM38-$F38)&lt;=1)*1,IF(AND(GP38,$F38+$G38&gt;=PrSettings!$M$8),(ABS(GM38-$F38)+ABS(GN38-$G38)&lt;=1)*1,""))),"")</f>
        <v/>
      </c>
      <c r="GT38" s="289"/>
      <c r="GV38" s="279" t="n">
        <f aca="false">$B38</f>
        <v>82</v>
      </c>
      <c r="GW38" s="280" t="str">
        <f aca="false">$C38</f>
        <v>Curaçao</v>
      </c>
      <c r="GX38" s="281" t="n">
        <f aca="false">$D38</f>
        <v>34</v>
      </c>
      <c r="GY38" s="280" t="str">
        <f aca="false">$E38</f>
        <v>Ivory Coast</v>
      </c>
      <c r="GZ38" s="284"/>
      <c r="HA38" s="284"/>
      <c r="HB38" s="288"/>
      <c r="HC38" s="281" t="str">
        <f aca="false">IF(($F38&lt;&gt;"")*($G38&lt;&gt;"")*(GZ38&lt;&gt;"")*(HA38&lt;&gt;""),($F38&gt;$G38)*(GZ38&gt;HA38)+($F38=$G38)*(GZ38=HA38)+($F38&lt;$G38)*(GZ38&lt;HA38),"")</f>
        <v/>
      </c>
      <c r="HD38" s="281" t="str">
        <f aca="false">IF((HC38&lt;&gt;""),IF(OR($F38&lt;&gt;$G38,PrSettings!$M$4="●"),(($F38-$G38)=(GZ38-HA38))*1,0),"")</f>
        <v/>
      </c>
      <c r="HE38" s="281" t="str">
        <f aca="false">IF((HC38&lt;&gt;""),($F38=GZ38)*($G38=HA38),"")</f>
        <v/>
      </c>
      <c r="HF38" s="281" t="str">
        <f aca="false">IF(HC38&lt;&gt;"",IF(ABS($F38-$G38)&gt;=PrSettings!$M$7,(ABS($F38-$G38-GZ38+HA38)&lt;=1)*1,IF(AND(HC38,$F38=$G38,$F38&gt;=PrSettings!$M$6),(ABS(GZ38-$F38)&lt;=1)*1,IF(AND(HC38,$F38+$G38&gt;=PrSettings!$M$8),(ABS(GZ38-$F38)+ABS(HA38-$G38)&lt;=1)*1,""))),"")</f>
        <v/>
      </c>
      <c r="HG38" s="289"/>
      <c r="HI38" s="279" t="n">
        <f aca="false">$B38</f>
        <v>82</v>
      </c>
      <c r="HJ38" s="280" t="str">
        <f aca="false">$C38</f>
        <v>Curaçao</v>
      </c>
      <c r="HK38" s="281" t="n">
        <f aca="false">$D38</f>
        <v>34</v>
      </c>
      <c r="HL38" s="280" t="str">
        <f aca="false">$E38</f>
        <v>Ivory Coast</v>
      </c>
      <c r="HM38" s="284"/>
      <c r="HN38" s="284"/>
      <c r="HO38" s="288"/>
      <c r="HP38" s="281" t="str">
        <f aca="false">IF(($F38&lt;&gt;"")*($G38&lt;&gt;"")*(HM38&lt;&gt;"")*(HN38&lt;&gt;""),($F38&gt;$G38)*(HM38&gt;HN38)+($F38=$G38)*(HM38=HN38)+($F38&lt;$G38)*(HM38&lt;HN38),"")</f>
        <v/>
      </c>
      <c r="HQ38" s="281" t="str">
        <f aca="false">IF((HP38&lt;&gt;""),IF(OR($F38&lt;&gt;$G38,PrSettings!$M$4="●"),(($F38-$G38)=(HM38-HN38))*1,0),"")</f>
        <v/>
      </c>
      <c r="HR38" s="281" t="str">
        <f aca="false">IF((HP38&lt;&gt;""),($F38=HM38)*($G38=HN38),"")</f>
        <v/>
      </c>
      <c r="HS38" s="281" t="str">
        <f aca="false">IF(HP38&lt;&gt;"",IF(ABS($F38-$G38)&gt;=PrSettings!$M$7,(ABS($F38-$G38-HM38+HN38)&lt;=1)*1,IF(AND(HP38,$F38=$G38,$F38&gt;=PrSettings!$M$6),(ABS(HM38-$F38)&lt;=1)*1,IF(AND(HP38,$F38+$G38&gt;=PrSettings!$M$8),(ABS(HM38-$F38)+ABS(HN38-$G38)&lt;=1)*1,""))),"")</f>
        <v/>
      </c>
      <c r="HT38" s="289"/>
      <c r="HV38" s="279" t="n">
        <f aca="false">$B38</f>
        <v>82</v>
      </c>
      <c r="HW38" s="280" t="str">
        <f aca="false">$C38</f>
        <v>Curaçao</v>
      </c>
      <c r="HX38" s="281" t="n">
        <f aca="false">$D38</f>
        <v>34</v>
      </c>
      <c r="HY38" s="280" t="str">
        <f aca="false">$E38</f>
        <v>Ivory Coast</v>
      </c>
      <c r="HZ38" s="284"/>
      <c r="IA38" s="284"/>
      <c r="IB38" s="288"/>
      <c r="IC38" s="281" t="str">
        <f aca="false">IF(($F38&lt;&gt;"")*($G38&lt;&gt;"")*(HZ38&lt;&gt;"")*(IA38&lt;&gt;""),($F38&gt;$G38)*(HZ38&gt;IA38)+($F38=$G38)*(HZ38=IA38)+($F38&lt;$G38)*(HZ38&lt;IA38),"")</f>
        <v/>
      </c>
      <c r="ID38" s="281" t="str">
        <f aca="false">IF((IC38&lt;&gt;""),IF(OR($F38&lt;&gt;$G38,PrSettings!$M$4="●"),(($F38-$G38)=(HZ38-IA38))*1,0),"")</f>
        <v/>
      </c>
      <c r="IE38" s="281" t="str">
        <f aca="false">IF((IC38&lt;&gt;""),($F38=HZ38)*($G38=IA38),"")</f>
        <v/>
      </c>
      <c r="IF38" s="281" t="str">
        <f aca="false">IF(IC38&lt;&gt;"",IF(ABS($F38-$G38)&gt;=PrSettings!$M$7,(ABS($F38-$G38-HZ38+IA38)&lt;=1)*1,IF(AND(IC38,$F38=$G38,$F38&gt;=PrSettings!$M$6),(ABS(HZ38-$F38)&lt;=1)*1,IF(AND(IC38,$F38+$G38&gt;=PrSettings!$M$8),(ABS(HZ38-$F38)+ABS(IA38-$G38)&lt;=1)*1,""))),"")</f>
        <v/>
      </c>
      <c r="IG38" s="289"/>
      <c r="II38" s="279" t="n">
        <f aca="false">$B38</f>
        <v>82</v>
      </c>
      <c r="IJ38" s="280" t="str">
        <f aca="false">$C38</f>
        <v>Curaçao</v>
      </c>
      <c r="IK38" s="281" t="n">
        <f aca="false">$D38</f>
        <v>34</v>
      </c>
      <c r="IL38" s="280" t="str">
        <f aca="false">$E38</f>
        <v>Ivory Coast</v>
      </c>
      <c r="IM38" s="284"/>
      <c r="IN38" s="284"/>
      <c r="IO38" s="288"/>
      <c r="IP38" s="281" t="str">
        <f aca="false">IF(($F38&lt;&gt;"")*($G38&lt;&gt;"")*(IM38&lt;&gt;"")*(IN38&lt;&gt;""),($F38&gt;$G38)*(IM38&gt;IN38)+($F38=$G38)*(IM38=IN38)+($F38&lt;$G38)*(IM38&lt;IN38),"")</f>
        <v/>
      </c>
      <c r="IQ38" s="281" t="str">
        <f aca="false">IF((IP38&lt;&gt;""),IF(OR($F38&lt;&gt;$G38,PrSettings!$M$4="●"),(($F38-$G38)=(IM38-IN38))*1,0),"")</f>
        <v/>
      </c>
      <c r="IR38" s="281" t="str">
        <f aca="false">IF((IP38&lt;&gt;""),($F38=IM38)*($G38=IN38),"")</f>
        <v/>
      </c>
      <c r="IS38" s="281" t="str">
        <f aca="false">IF(IP38&lt;&gt;"",IF(ABS($F38-$G38)&gt;=PrSettings!$M$7,(ABS($F38-$G38-IM38+IN38)&lt;=1)*1,IF(AND(IP38,$F38=$G38,$F38&gt;=PrSettings!$M$6),(ABS(IM38-$F38)&lt;=1)*1,IF(AND(IP38,$F38+$G38&gt;=PrSettings!$M$8),(ABS(IM38-$F38)+ABS(IN38-$G38)&lt;=1)*1,""))),"")</f>
        <v/>
      </c>
      <c r="IT38" s="289"/>
      <c r="IV38" s="279" t="n">
        <f aca="false">$B38</f>
        <v>82</v>
      </c>
      <c r="IW38" s="280" t="str">
        <f aca="false">$C38</f>
        <v>Curaçao</v>
      </c>
      <c r="IX38" s="281" t="n">
        <f aca="false">$D38</f>
        <v>34</v>
      </c>
      <c r="IY38" s="280" t="str">
        <f aca="false">$E38</f>
        <v>Ivory Coast</v>
      </c>
      <c r="IZ38" s="284"/>
      <c r="JA38" s="284"/>
      <c r="JB38" s="288"/>
      <c r="JC38" s="281" t="str">
        <f aca="false">IF(($F38&lt;&gt;"")*($G38&lt;&gt;"")*(IZ38&lt;&gt;"")*(JA38&lt;&gt;""),($F38&gt;$G38)*(IZ38&gt;JA38)+($F38=$G38)*(IZ38=JA38)+($F38&lt;$G38)*(IZ38&lt;JA38),"")</f>
        <v/>
      </c>
      <c r="JD38" s="281" t="str">
        <f aca="false">IF((JC38&lt;&gt;""),IF(OR($F38&lt;&gt;$G38,PrSettings!$M$4="●"),(($F38-$G38)=(IZ38-JA38))*1,0),"")</f>
        <v/>
      </c>
      <c r="JE38" s="281" t="str">
        <f aca="false">IF((JC38&lt;&gt;""),($F38=IZ38)*($G38=JA38),"")</f>
        <v/>
      </c>
      <c r="JF38" s="281" t="str">
        <f aca="false">IF(JC38&lt;&gt;"",IF(ABS($F38-$G38)&gt;=PrSettings!$M$7,(ABS($F38-$G38-IZ38+JA38)&lt;=1)*1,IF(AND(JC38,$F38=$G38,$F38&gt;=PrSettings!$M$6),(ABS(IZ38-$F38)&lt;=1)*1,IF(AND(JC38,$F38+$G38&gt;=PrSettings!$M$8),(ABS(IZ38-$F38)+ABS(JA38-$G38)&lt;=1)*1,""))),"")</f>
        <v/>
      </c>
      <c r="JG38" s="289"/>
      <c r="JI38" s="279" t="n">
        <f aca="false">$B38</f>
        <v>82</v>
      </c>
      <c r="JJ38" s="280" t="str">
        <f aca="false">$C38</f>
        <v>Curaçao</v>
      </c>
      <c r="JK38" s="281" t="n">
        <f aca="false">$D38</f>
        <v>34</v>
      </c>
      <c r="JL38" s="280" t="str">
        <f aca="false">$E38</f>
        <v>Ivory Coast</v>
      </c>
      <c r="JM38" s="284"/>
      <c r="JN38" s="284"/>
      <c r="JO38" s="288"/>
      <c r="JP38" s="281" t="str">
        <f aca="false">IF(($F38&lt;&gt;"")*($G38&lt;&gt;"")*(JM38&lt;&gt;"")*(JN38&lt;&gt;""),($F38&gt;$G38)*(JM38&gt;JN38)+($F38=$G38)*(JM38=JN38)+($F38&lt;$G38)*(JM38&lt;JN38),"")</f>
        <v/>
      </c>
      <c r="JQ38" s="281" t="str">
        <f aca="false">IF((JP38&lt;&gt;""),IF(OR($F38&lt;&gt;$G38,PrSettings!$M$4="●"),(($F38-$G38)=(JM38-JN38))*1,0),"")</f>
        <v/>
      </c>
      <c r="JR38" s="281" t="str">
        <f aca="false">IF((JP38&lt;&gt;""),($F38=JM38)*($G38=JN38),"")</f>
        <v/>
      </c>
      <c r="JS38" s="281" t="str">
        <f aca="false">IF(JP38&lt;&gt;"",IF(ABS($F38-$G38)&gt;=PrSettings!$M$7,(ABS($F38-$G38-JM38+JN38)&lt;=1)*1,IF(AND(JP38,$F38=$G38,$F38&gt;=PrSettings!$M$6),(ABS(JM38-$F38)&lt;=1)*1,IF(AND(JP38,$F38+$G38&gt;=PrSettings!$M$8),(ABS(JM38-$F38)+ABS(JN38-$G38)&lt;=1)*1,""))),"")</f>
        <v/>
      </c>
      <c r="JT38" s="289"/>
      <c r="JV38" s="279" t="n">
        <f aca="false">$B38</f>
        <v>82</v>
      </c>
      <c r="JW38" s="280" t="str">
        <f aca="false">$C38</f>
        <v>Curaçao</v>
      </c>
      <c r="JX38" s="281" t="n">
        <f aca="false">$D38</f>
        <v>34</v>
      </c>
      <c r="JY38" s="280" t="str">
        <f aca="false">$E38</f>
        <v>Ivory Coast</v>
      </c>
      <c r="JZ38" s="284"/>
      <c r="KA38" s="284"/>
      <c r="KB38" s="288"/>
      <c r="KC38" s="281" t="str">
        <f aca="false">IF(($F38&lt;&gt;"")*($G38&lt;&gt;"")*(JZ38&lt;&gt;"")*(KA38&lt;&gt;""),($F38&gt;$G38)*(JZ38&gt;KA38)+($F38=$G38)*(JZ38=KA38)+($F38&lt;$G38)*(JZ38&lt;KA38),"")</f>
        <v/>
      </c>
      <c r="KD38" s="281" t="str">
        <f aca="false">IF((KC38&lt;&gt;""),IF(OR($F38&lt;&gt;$G38,PrSettings!$M$4="●"),(($F38-$G38)=(JZ38-KA38))*1,0),"")</f>
        <v/>
      </c>
      <c r="KE38" s="281" t="str">
        <f aca="false">IF((KC38&lt;&gt;""),($F38=JZ38)*($G38=KA38),"")</f>
        <v/>
      </c>
      <c r="KF38" s="281" t="str">
        <f aca="false">IF(KC38&lt;&gt;"",IF(ABS($F38-$G38)&gt;=PrSettings!$M$7,(ABS($F38-$G38-JZ38+KA38)&lt;=1)*1,IF(AND(KC38,$F38=$G38,$F38&gt;=PrSettings!$M$6),(ABS(JZ38-$F38)&lt;=1)*1,IF(AND(KC38,$F38+$G38&gt;=PrSettings!$M$8),(ABS(JZ38-$F38)+ABS(KA38-$G38)&lt;=1)*1,""))),"")</f>
        <v/>
      </c>
      <c r="KG38" s="289"/>
      <c r="KI38" s="279" t="n">
        <f aca="false">$B38</f>
        <v>82</v>
      </c>
      <c r="KJ38" s="280" t="str">
        <f aca="false">$C38</f>
        <v>Curaçao</v>
      </c>
      <c r="KK38" s="281" t="n">
        <f aca="false">$D38</f>
        <v>34</v>
      </c>
      <c r="KL38" s="280" t="str">
        <f aca="false">$E38</f>
        <v>Ivory Coast</v>
      </c>
      <c r="KM38" s="284"/>
      <c r="KN38" s="284"/>
      <c r="KO38" s="288"/>
      <c r="KP38" s="281" t="str">
        <f aca="false">IF(($F38&lt;&gt;"")*($G38&lt;&gt;"")*(KM38&lt;&gt;"")*(KN38&lt;&gt;""),($F38&gt;$G38)*(KM38&gt;KN38)+($F38=$G38)*(KM38=KN38)+($F38&lt;$G38)*(KM38&lt;KN38),"")</f>
        <v/>
      </c>
      <c r="KQ38" s="281" t="str">
        <f aca="false">IF((KP38&lt;&gt;""),IF(OR($F38&lt;&gt;$G38,PrSettings!$M$4="●"),(($F38-$G38)=(KM38-KN38))*1,0),"")</f>
        <v/>
      </c>
      <c r="KR38" s="281" t="str">
        <f aca="false">IF((KP38&lt;&gt;""),($F38=KM38)*($G38=KN38),"")</f>
        <v/>
      </c>
      <c r="KS38" s="281" t="str">
        <f aca="false">IF(KP38&lt;&gt;"",IF(ABS($F38-$G38)&gt;=PrSettings!$M$7,(ABS($F38-$G38-KM38+KN38)&lt;=1)*1,IF(AND(KP38,$F38=$G38,$F38&gt;=PrSettings!$M$6),(ABS(KM38-$F38)&lt;=1)*1,IF(AND(KP38,$F38+$G38&gt;=PrSettings!$M$8),(ABS(KM38-$F38)+ABS(KN38-$G38)&lt;=1)*1,""))),"")</f>
        <v/>
      </c>
      <c r="KT38" s="289"/>
      <c r="KV38" s="279" t="n">
        <f aca="false">$B38</f>
        <v>82</v>
      </c>
      <c r="KW38" s="280" t="str">
        <f aca="false">$C38</f>
        <v>Curaçao</v>
      </c>
      <c r="KX38" s="281" t="n">
        <f aca="false">$D38</f>
        <v>34</v>
      </c>
      <c r="KY38" s="280" t="str">
        <f aca="false">$E38</f>
        <v>Ivory Coast</v>
      </c>
      <c r="KZ38" s="284"/>
      <c r="LA38" s="284"/>
      <c r="LB38" s="288"/>
      <c r="LC38" s="281" t="str">
        <f aca="false">IF(($F38&lt;&gt;"")*($G38&lt;&gt;"")*(KZ38&lt;&gt;"")*(LA38&lt;&gt;""),($F38&gt;$G38)*(KZ38&gt;LA38)+($F38=$G38)*(KZ38=LA38)+($F38&lt;$G38)*(KZ38&lt;LA38),"")</f>
        <v/>
      </c>
      <c r="LD38" s="281" t="str">
        <f aca="false">IF((LC38&lt;&gt;""),IF(OR($F38&lt;&gt;$G38,PrSettings!$M$4="●"),(($F38-$G38)=(KZ38-LA38))*1,0),"")</f>
        <v/>
      </c>
      <c r="LE38" s="281" t="str">
        <f aca="false">IF((LC38&lt;&gt;""),($F38=KZ38)*($G38=LA38),"")</f>
        <v/>
      </c>
      <c r="LF38" s="281" t="str">
        <f aca="false">IF(LC38&lt;&gt;"",IF(ABS($F38-$G38)&gt;=PrSettings!$M$7,(ABS($F38-$G38-KZ38+LA38)&lt;=1)*1,IF(AND(LC38,$F38=$G38,$F38&gt;=PrSettings!$M$6),(ABS(KZ38-$F38)&lt;=1)*1,IF(AND(LC38,$F38+$G38&gt;=PrSettings!$M$8),(ABS(KZ38-$F38)+ABS(LA38-$G38)&lt;=1)*1,""))),"")</f>
        <v/>
      </c>
      <c r="LG38" s="289"/>
      <c r="LI38" s="279" t="n">
        <f aca="false">$B38</f>
        <v>82</v>
      </c>
      <c r="LJ38" s="280" t="str">
        <f aca="false">$C38</f>
        <v>Curaçao</v>
      </c>
      <c r="LK38" s="281" t="n">
        <f aca="false">$D38</f>
        <v>34</v>
      </c>
      <c r="LL38" s="280" t="str">
        <f aca="false">$E38</f>
        <v>Ivory Coast</v>
      </c>
      <c r="LM38" s="284"/>
      <c r="LN38" s="284"/>
      <c r="LO38" s="288"/>
      <c r="LP38" s="281" t="str">
        <f aca="false">IF(($F38&lt;&gt;"")*($G38&lt;&gt;"")*(LM38&lt;&gt;"")*(LN38&lt;&gt;""),($F38&gt;$G38)*(LM38&gt;LN38)+($F38=$G38)*(LM38=LN38)+($F38&lt;$G38)*(LM38&lt;LN38),"")</f>
        <v/>
      </c>
      <c r="LQ38" s="281" t="str">
        <f aca="false">IF((LP38&lt;&gt;""),IF(OR($F38&lt;&gt;$G38,PrSettings!$M$4="●"),(($F38-$G38)=(LM38-LN38))*1,0),"")</f>
        <v/>
      </c>
      <c r="LR38" s="281" t="str">
        <f aca="false">IF((LP38&lt;&gt;""),($F38=LM38)*($G38=LN38),"")</f>
        <v/>
      </c>
      <c r="LS38" s="281" t="str">
        <f aca="false">IF(LP38&lt;&gt;"",IF(ABS($F38-$G38)&gt;=PrSettings!$M$7,(ABS($F38-$G38-LM38+LN38)&lt;=1)*1,IF(AND(LP38,$F38=$G38,$F38&gt;=PrSettings!$M$6),(ABS(LM38-$F38)&lt;=1)*1,IF(AND(LP38,$F38+$G38&gt;=PrSettings!$M$8),(ABS(LM38-$F38)+ABS(LN38-$G38)&lt;=1)*1,""))),"")</f>
        <v/>
      </c>
      <c r="LT38" s="289"/>
      <c r="LV38" s="279" t="n">
        <f aca="false">$B38</f>
        <v>82</v>
      </c>
      <c r="LW38" s="280" t="str">
        <f aca="false">$C38</f>
        <v>Curaçao</v>
      </c>
      <c r="LX38" s="281" t="n">
        <f aca="false">$D38</f>
        <v>34</v>
      </c>
      <c r="LY38" s="280" t="str">
        <f aca="false">$E38</f>
        <v>Ivory Coast</v>
      </c>
      <c r="LZ38" s="284"/>
      <c r="MA38" s="284"/>
      <c r="MB38" s="288"/>
      <c r="MC38" s="281" t="str">
        <f aca="false">IF(($F38&lt;&gt;"")*($G38&lt;&gt;"")*(LZ38&lt;&gt;"")*(MA38&lt;&gt;""),($F38&gt;$G38)*(LZ38&gt;MA38)+($F38=$G38)*(LZ38=MA38)+($F38&lt;$G38)*(LZ38&lt;MA38),"")</f>
        <v/>
      </c>
      <c r="MD38" s="281" t="str">
        <f aca="false">IF((MC38&lt;&gt;""),IF(OR($F38&lt;&gt;$G38,PrSettings!$M$4="●"),(($F38-$G38)=(LZ38-MA38))*1,0),"")</f>
        <v/>
      </c>
      <c r="ME38" s="281" t="str">
        <f aca="false">IF((MC38&lt;&gt;""),($F38=LZ38)*($G38=MA38),"")</f>
        <v/>
      </c>
      <c r="MF38" s="281" t="str">
        <f aca="false">IF(MC38&lt;&gt;"",IF(ABS($F38-$G38)&gt;=PrSettings!$M$7,(ABS($F38-$G38-LZ38+MA38)&lt;=1)*1,IF(AND(MC38,$F38=$G38,$F38&gt;=PrSettings!$M$6),(ABS(LZ38-$F38)&lt;=1)*1,IF(AND(MC38,$F38+$G38&gt;=PrSettings!$M$8),(ABS(LZ38-$F38)+ABS(MA38-$G38)&lt;=1)*1,""))),"")</f>
        <v/>
      </c>
      <c r="MG38" s="289"/>
    </row>
    <row r="39" customFormat="false" ht="15.75" hidden="false" customHeight="false" outlineLevel="0" collapsed="false">
      <c r="B39" s="279" t="n">
        <f aca="false">INDEX(Groups!$C$7:$C$65,MATCH(C39,Groups!$D$7:$D$65,0))</f>
        <v>23</v>
      </c>
      <c r="C39" s="280" t="str">
        <f aca="false">CalcE!$P$27</f>
        <v>Ecuador</v>
      </c>
      <c r="D39" s="281" t="n">
        <f aca="false">INDEX(Groups!$C$7:$C$65,MATCH(E39,Groups!$D$7:$D$65,0))</f>
        <v>10</v>
      </c>
      <c r="E39" s="280" t="str">
        <f aca="false">CalcE!$Q$27</f>
        <v>Germany</v>
      </c>
      <c r="F39" s="282" t="n">
        <f aca="false">CalcE!$R$27</f>
        <v>1</v>
      </c>
      <c r="G39" s="283" t="n">
        <f aca="false">CalcE!$S$27</f>
        <v>2</v>
      </c>
      <c r="I39" s="279" t="n">
        <f aca="false">$B39</f>
        <v>23</v>
      </c>
      <c r="J39" s="280" t="str">
        <f aca="false">$C39</f>
        <v>Ecuador</v>
      </c>
      <c r="K39" s="281" t="n">
        <f aca="false">$D39</f>
        <v>10</v>
      </c>
      <c r="L39" s="280" t="str">
        <f aca="false">$E39</f>
        <v>Germany</v>
      </c>
      <c r="M39" s="284"/>
      <c r="N39" s="284"/>
      <c r="O39" s="290"/>
      <c r="P39" s="281" t="str">
        <f aca="false">IF(($F39&lt;&gt;"")*($G39&lt;&gt;"")*(M39&lt;&gt;"")*(N39&lt;&gt;""),($F39&gt;$G39)*(M39&gt;N39)+($F39=$G39)*(M39=N39)+($F39&lt;$G39)*(M39&lt;N39),"")</f>
        <v/>
      </c>
      <c r="Q39" s="281" t="str">
        <f aca="false">IF((P39&lt;&gt;""),IF(OR($F39&lt;&gt;$G39,PrSettings!$M$4="●"),(($F39-$G39)=(M39-N39))*1,0),"")</f>
        <v/>
      </c>
      <c r="R39" s="281" t="str">
        <f aca="false">IF((P39&lt;&gt;""),($F39=M39)*($G39=N39),"")</f>
        <v/>
      </c>
      <c r="S39" s="281" t="str">
        <f aca="false">IF(P39&lt;&gt;"",IF(ABS($F39-$G39)&gt;=PrSettings!$M$7,(ABS($F39-$G39-M39+N39)&lt;=1)*1,IF(AND(P39,$F39=$G39,$F39&gt;=PrSettings!$M$6),(ABS(M39-$F39)&lt;=1)*1,IF(AND(P39,$F39+$G39&gt;=PrSettings!$M$8),(ABS(M39-$F39)+ABS(N39-$G39)&lt;=1)*1,""))),"")</f>
        <v/>
      </c>
      <c r="T39" s="291"/>
      <c r="V39" s="279" t="n">
        <f aca="false">$B39</f>
        <v>23</v>
      </c>
      <c r="W39" s="280" t="str">
        <f aca="false">$C39</f>
        <v>Ecuador</v>
      </c>
      <c r="X39" s="281" t="n">
        <f aca="false">$D39</f>
        <v>10</v>
      </c>
      <c r="Y39" s="280" t="str">
        <f aca="false">$E39</f>
        <v>Germany</v>
      </c>
      <c r="Z39" s="284"/>
      <c r="AA39" s="284"/>
      <c r="AB39" s="290"/>
      <c r="AC39" s="281" t="str">
        <f aca="false">IF(($F39&lt;&gt;"")*($G39&lt;&gt;"")*(Z39&lt;&gt;"")*(AA39&lt;&gt;""),($F39&gt;$G39)*(Z39&gt;AA39)+($F39=$G39)*(Z39=AA39)+($F39&lt;$G39)*(Z39&lt;AA39),"")</f>
        <v/>
      </c>
      <c r="AD39" s="281" t="str">
        <f aca="false">IF((AC39&lt;&gt;""),IF(OR($F39&lt;&gt;$G39,PrSettings!$M$4="●"),(($F39-$G39)=(Z39-AA39))*1,0),"")</f>
        <v/>
      </c>
      <c r="AE39" s="281" t="str">
        <f aca="false">IF((AC39&lt;&gt;""),($F39=Z39)*($G39=AA39),"")</f>
        <v/>
      </c>
      <c r="AF39" s="281" t="str">
        <f aca="false">IF(AC39&lt;&gt;"",IF(ABS($F39-$G39)&gt;=PrSettings!$M$7,(ABS($F39-$G39-Z39+AA39)&lt;=1)*1,IF(AND(AC39,$F39=$G39,$F39&gt;=PrSettings!$M$6),(ABS(Z39-$F39)&lt;=1)*1,IF(AND(AC39,$F39+$G39&gt;=PrSettings!$M$8),(ABS(Z39-$F39)+ABS(AA39-$G39)&lt;=1)*1,""))),"")</f>
        <v/>
      </c>
      <c r="AG39" s="291"/>
      <c r="AI39" s="279" t="n">
        <f aca="false">$B39</f>
        <v>23</v>
      </c>
      <c r="AJ39" s="280" t="str">
        <f aca="false">$C39</f>
        <v>Ecuador</v>
      </c>
      <c r="AK39" s="281" t="n">
        <f aca="false">$D39</f>
        <v>10</v>
      </c>
      <c r="AL39" s="280" t="str">
        <f aca="false">$E39</f>
        <v>Germany</v>
      </c>
      <c r="AM39" s="284"/>
      <c r="AN39" s="284"/>
      <c r="AO39" s="290"/>
      <c r="AP39" s="281" t="str">
        <f aca="false">IF(($F39&lt;&gt;"")*($G39&lt;&gt;"")*(AM39&lt;&gt;"")*(AN39&lt;&gt;""),($F39&gt;$G39)*(AM39&gt;AN39)+($F39=$G39)*(AM39=AN39)+($F39&lt;$G39)*(AM39&lt;AN39),"")</f>
        <v/>
      </c>
      <c r="AQ39" s="281" t="str">
        <f aca="false">IF((AP39&lt;&gt;""),IF(OR($F39&lt;&gt;$G39,PrSettings!$M$4="●"),(($F39-$G39)=(AM39-AN39))*1,0),"")</f>
        <v/>
      </c>
      <c r="AR39" s="281" t="str">
        <f aca="false">IF((AP39&lt;&gt;""),($F39=AM39)*($G39=AN39),"")</f>
        <v/>
      </c>
      <c r="AS39" s="281" t="str">
        <f aca="false">IF(AP39&lt;&gt;"",IF(ABS($F39-$G39)&gt;=PrSettings!$M$7,(ABS($F39-$G39-AM39+AN39)&lt;=1)*1,IF(AND(AP39,$F39=$G39,$F39&gt;=PrSettings!$M$6),(ABS(AM39-$F39)&lt;=1)*1,IF(AND(AP39,$F39+$G39&gt;=PrSettings!$M$8),(ABS(AM39-$F39)+ABS(AN39-$G39)&lt;=1)*1,""))),"")</f>
        <v/>
      </c>
      <c r="AT39" s="291"/>
      <c r="AV39" s="279" t="n">
        <f aca="false">$B39</f>
        <v>23</v>
      </c>
      <c r="AW39" s="280" t="str">
        <f aca="false">$C39</f>
        <v>Ecuador</v>
      </c>
      <c r="AX39" s="281" t="n">
        <f aca="false">$D39</f>
        <v>10</v>
      </c>
      <c r="AY39" s="280" t="str">
        <f aca="false">$E39</f>
        <v>Germany</v>
      </c>
      <c r="AZ39" s="284"/>
      <c r="BA39" s="284"/>
      <c r="BB39" s="290"/>
      <c r="BC39" s="281" t="str">
        <f aca="false">IF(($F39&lt;&gt;"")*($G39&lt;&gt;"")*(AZ39&lt;&gt;"")*(BA39&lt;&gt;""),($F39&gt;$G39)*(AZ39&gt;BA39)+($F39=$G39)*(AZ39=BA39)+($F39&lt;$G39)*(AZ39&lt;BA39),"")</f>
        <v/>
      </c>
      <c r="BD39" s="281" t="str">
        <f aca="false">IF((BC39&lt;&gt;""),IF(OR($F39&lt;&gt;$G39,PrSettings!$M$4="●"),(($F39-$G39)=(AZ39-BA39))*1,0),"")</f>
        <v/>
      </c>
      <c r="BE39" s="281" t="str">
        <f aca="false">IF((BC39&lt;&gt;""),($F39=AZ39)*($G39=BA39),"")</f>
        <v/>
      </c>
      <c r="BF39" s="281" t="str">
        <f aca="false">IF(BC39&lt;&gt;"",IF(ABS($F39-$G39)&gt;=PrSettings!$M$7,(ABS($F39-$G39-AZ39+BA39)&lt;=1)*1,IF(AND(BC39,$F39=$G39,$F39&gt;=PrSettings!$M$6),(ABS(AZ39-$F39)&lt;=1)*1,IF(AND(BC39,$F39+$G39&gt;=PrSettings!$M$8),(ABS(AZ39-$F39)+ABS(BA39-$G39)&lt;=1)*1,""))),"")</f>
        <v/>
      </c>
      <c r="BG39" s="291"/>
      <c r="BI39" s="279" t="n">
        <f aca="false">$B39</f>
        <v>23</v>
      </c>
      <c r="BJ39" s="280" t="str">
        <f aca="false">$C39</f>
        <v>Ecuador</v>
      </c>
      <c r="BK39" s="281" t="n">
        <f aca="false">$D39</f>
        <v>10</v>
      </c>
      <c r="BL39" s="280" t="str">
        <f aca="false">$E39</f>
        <v>Germany</v>
      </c>
      <c r="BM39" s="284"/>
      <c r="BN39" s="284"/>
      <c r="BO39" s="290"/>
      <c r="BP39" s="281" t="str">
        <f aca="false">IF(($F39&lt;&gt;"")*($G39&lt;&gt;"")*(BM39&lt;&gt;"")*(BN39&lt;&gt;""),($F39&gt;$G39)*(BM39&gt;BN39)+($F39=$G39)*(BM39=BN39)+($F39&lt;$G39)*(BM39&lt;BN39),"")</f>
        <v/>
      </c>
      <c r="BQ39" s="281" t="str">
        <f aca="false">IF((BP39&lt;&gt;""),IF(OR($F39&lt;&gt;$G39,PrSettings!$M$4="●"),(($F39-$G39)=(BM39-BN39))*1,0),"")</f>
        <v/>
      </c>
      <c r="BR39" s="281" t="str">
        <f aca="false">IF((BP39&lt;&gt;""),($F39=BM39)*($G39=BN39),"")</f>
        <v/>
      </c>
      <c r="BS39" s="281" t="str">
        <f aca="false">IF(BP39&lt;&gt;"",IF(ABS($F39-$G39)&gt;=PrSettings!$M$7,(ABS($F39-$G39-BM39+BN39)&lt;=1)*1,IF(AND(BP39,$F39=$G39,$F39&gt;=PrSettings!$M$6),(ABS(BM39-$F39)&lt;=1)*1,IF(AND(BP39,$F39+$G39&gt;=PrSettings!$M$8),(ABS(BM39-$F39)+ABS(BN39-$G39)&lt;=1)*1,""))),"")</f>
        <v/>
      </c>
      <c r="BT39" s="291"/>
      <c r="BV39" s="279" t="n">
        <f aca="false">$B39</f>
        <v>23</v>
      </c>
      <c r="BW39" s="280" t="str">
        <f aca="false">$C39</f>
        <v>Ecuador</v>
      </c>
      <c r="BX39" s="281" t="n">
        <f aca="false">$D39</f>
        <v>10</v>
      </c>
      <c r="BY39" s="280" t="str">
        <f aca="false">$E39</f>
        <v>Germany</v>
      </c>
      <c r="BZ39" s="284"/>
      <c r="CA39" s="284"/>
      <c r="CB39" s="290"/>
      <c r="CC39" s="281" t="str">
        <f aca="false">IF(($F39&lt;&gt;"")*($G39&lt;&gt;"")*(BZ39&lt;&gt;"")*(CA39&lt;&gt;""),($F39&gt;$G39)*(BZ39&gt;CA39)+($F39=$G39)*(BZ39=CA39)+($F39&lt;$G39)*(BZ39&lt;CA39),"")</f>
        <v/>
      </c>
      <c r="CD39" s="281" t="str">
        <f aca="false">IF((CC39&lt;&gt;""),IF(OR($F39&lt;&gt;$G39,PrSettings!$M$4="●"),(($F39-$G39)=(BZ39-CA39))*1,0),"")</f>
        <v/>
      </c>
      <c r="CE39" s="281" t="str">
        <f aca="false">IF((CC39&lt;&gt;""),($F39=BZ39)*($G39=CA39),"")</f>
        <v/>
      </c>
      <c r="CF39" s="281" t="str">
        <f aca="false">IF(CC39&lt;&gt;"",IF(ABS($F39-$G39)&gt;=PrSettings!$M$7,(ABS($F39-$G39-BZ39+CA39)&lt;=1)*1,IF(AND(CC39,$F39=$G39,$F39&gt;=PrSettings!$M$6),(ABS(BZ39-$F39)&lt;=1)*1,IF(AND(CC39,$F39+$G39&gt;=PrSettings!$M$8),(ABS(BZ39-$F39)+ABS(CA39-$G39)&lt;=1)*1,""))),"")</f>
        <v/>
      </c>
      <c r="CG39" s="291"/>
      <c r="CI39" s="279" t="n">
        <f aca="false">$B39</f>
        <v>23</v>
      </c>
      <c r="CJ39" s="280" t="str">
        <f aca="false">$C39</f>
        <v>Ecuador</v>
      </c>
      <c r="CK39" s="281" t="n">
        <f aca="false">$D39</f>
        <v>10</v>
      </c>
      <c r="CL39" s="280" t="str">
        <f aca="false">$E39</f>
        <v>Germany</v>
      </c>
      <c r="CM39" s="284"/>
      <c r="CN39" s="284"/>
      <c r="CO39" s="290"/>
      <c r="CP39" s="281" t="str">
        <f aca="false">IF(($F39&lt;&gt;"")*($G39&lt;&gt;"")*(CM39&lt;&gt;"")*(CN39&lt;&gt;""),($F39&gt;$G39)*(CM39&gt;CN39)+($F39=$G39)*(CM39=CN39)+($F39&lt;$G39)*(CM39&lt;CN39),"")</f>
        <v/>
      </c>
      <c r="CQ39" s="281" t="str">
        <f aca="false">IF((CP39&lt;&gt;""),IF(OR($F39&lt;&gt;$G39,PrSettings!$M$4="●"),(($F39-$G39)=(CM39-CN39))*1,0),"")</f>
        <v/>
      </c>
      <c r="CR39" s="281" t="str">
        <f aca="false">IF((CP39&lt;&gt;""),($F39=CM39)*($G39=CN39),"")</f>
        <v/>
      </c>
      <c r="CS39" s="281" t="str">
        <f aca="false">IF(CP39&lt;&gt;"",IF(ABS($F39-$G39)&gt;=PrSettings!$M$7,(ABS($F39-$G39-CM39+CN39)&lt;=1)*1,IF(AND(CP39,$F39=$G39,$F39&gt;=PrSettings!$M$6),(ABS(CM39-$F39)&lt;=1)*1,IF(AND(CP39,$F39+$G39&gt;=PrSettings!$M$8),(ABS(CM39-$F39)+ABS(CN39-$G39)&lt;=1)*1,""))),"")</f>
        <v/>
      </c>
      <c r="CT39" s="291"/>
      <c r="CV39" s="279" t="n">
        <f aca="false">$B39</f>
        <v>23</v>
      </c>
      <c r="CW39" s="280" t="str">
        <f aca="false">$C39</f>
        <v>Ecuador</v>
      </c>
      <c r="CX39" s="281" t="n">
        <f aca="false">$D39</f>
        <v>10</v>
      </c>
      <c r="CY39" s="280" t="str">
        <f aca="false">$E39</f>
        <v>Germany</v>
      </c>
      <c r="CZ39" s="284"/>
      <c r="DA39" s="284"/>
      <c r="DB39" s="290"/>
      <c r="DC39" s="281" t="str">
        <f aca="false">IF(($F39&lt;&gt;"")*($G39&lt;&gt;"")*(CZ39&lt;&gt;"")*(DA39&lt;&gt;""),($F39&gt;$G39)*(CZ39&gt;DA39)+($F39=$G39)*(CZ39=DA39)+($F39&lt;$G39)*(CZ39&lt;DA39),"")</f>
        <v/>
      </c>
      <c r="DD39" s="281" t="str">
        <f aca="false">IF((DC39&lt;&gt;""),IF(OR($F39&lt;&gt;$G39,PrSettings!$M$4="●"),(($F39-$G39)=(CZ39-DA39))*1,0),"")</f>
        <v/>
      </c>
      <c r="DE39" s="281" t="str">
        <f aca="false">IF((DC39&lt;&gt;""),($F39=CZ39)*($G39=DA39),"")</f>
        <v/>
      </c>
      <c r="DF39" s="281" t="str">
        <f aca="false">IF(DC39&lt;&gt;"",IF(ABS($F39-$G39)&gt;=PrSettings!$M$7,(ABS($F39-$G39-CZ39+DA39)&lt;=1)*1,IF(AND(DC39,$F39=$G39,$F39&gt;=PrSettings!$M$6),(ABS(CZ39-$F39)&lt;=1)*1,IF(AND(DC39,$F39+$G39&gt;=PrSettings!$M$8),(ABS(CZ39-$F39)+ABS(DA39-$G39)&lt;=1)*1,""))),"")</f>
        <v/>
      </c>
      <c r="DG39" s="291"/>
      <c r="DI39" s="279" t="n">
        <f aca="false">$B39</f>
        <v>23</v>
      </c>
      <c r="DJ39" s="280" t="str">
        <f aca="false">$C39</f>
        <v>Ecuador</v>
      </c>
      <c r="DK39" s="281" t="n">
        <f aca="false">$D39</f>
        <v>10</v>
      </c>
      <c r="DL39" s="280" t="str">
        <f aca="false">$E39</f>
        <v>Germany</v>
      </c>
      <c r="DM39" s="284"/>
      <c r="DN39" s="284"/>
      <c r="DO39" s="290"/>
      <c r="DP39" s="281" t="str">
        <f aca="false">IF(($F39&lt;&gt;"")*($G39&lt;&gt;"")*(DM39&lt;&gt;"")*(DN39&lt;&gt;""),($F39&gt;$G39)*(DM39&gt;DN39)+($F39=$G39)*(DM39=DN39)+($F39&lt;$G39)*(DM39&lt;DN39),"")</f>
        <v/>
      </c>
      <c r="DQ39" s="281" t="str">
        <f aca="false">IF((DP39&lt;&gt;""),IF(OR($F39&lt;&gt;$G39,PrSettings!$M$4="●"),(($F39-$G39)=(DM39-DN39))*1,0),"")</f>
        <v/>
      </c>
      <c r="DR39" s="281" t="str">
        <f aca="false">IF((DP39&lt;&gt;""),($F39=DM39)*($G39=DN39),"")</f>
        <v/>
      </c>
      <c r="DS39" s="281" t="str">
        <f aca="false">IF(DP39&lt;&gt;"",IF(ABS($F39-$G39)&gt;=PrSettings!$M$7,(ABS($F39-$G39-DM39+DN39)&lt;=1)*1,IF(AND(DP39,$F39=$G39,$F39&gt;=PrSettings!$M$6),(ABS(DM39-$F39)&lt;=1)*1,IF(AND(DP39,$F39+$G39&gt;=PrSettings!$M$8),(ABS(DM39-$F39)+ABS(DN39-$G39)&lt;=1)*1,""))),"")</f>
        <v/>
      </c>
      <c r="DT39" s="291"/>
      <c r="DV39" s="279" t="n">
        <f aca="false">$B39</f>
        <v>23</v>
      </c>
      <c r="DW39" s="280" t="str">
        <f aca="false">$C39</f>
        <v>Ecuador</v>
      </c>
      <c r="DX39" s="281" t="n">
        <f aca="false">$D39</f>
        <v>10</v>
      </c>
      <c r="DY39" s="280" t="str">
        <f aca="false">$E39</f>
        <v>Germany</v>
      </c>
      <c r="DZ39" s="284"/>
      <c r="EA39" s="284"/>
      <c r="EB39" s="290"/>
      <c r="EC39" s="281" t="str">
        <f aca="false">IF(($F39&lt;&gt;"")*($G39&lt;&gt;"")*(DZ39&lt;&gt;"")*(EA39&lt;&gt;""),($F39&gt;$G39)*(DZ39&gt;EA39)+($F39=$G39)*(DZ39=EA39)+($F39&lt;$G39)*(DZ39&lt;EA39),"")</f>
        <v/>
      </c>
      <c r="ED39" s="281" t="str">
        <f aca="false">IF((EC39&lt;&gt;""),IF(OR($F39&lt;&gt;$G39,PrSettings!$M$4="●"),(($F39-$G39)=(DZ39-EA39))*1,0),"")</f>
        <v/>
      </c>
      <c r="EE39" s="281" t="str">
        <f aca="false">IF((EC39&lt;&gt;""),($F39=DZ39)*($G39=EA39),"")</f>
        <v/>
      </c>
      <c r="EF39" s="281" t="str">
        <f aca="false">IF(EC39&lt;&gt;"",IF(ABS($F39-$G39)&gt;=PrSettings!$M$7,(ABS($F39-$G39-DZ39+EA39)&lt;=1)*1,IF(AND(EC39,$F39=$G39,$F39&gt;=PrSettings!$M$6),(ABS(DZ39-$F39)&lt;=1)*1,IF(AND(EC39,$F39+$G39&gt;=PrSettings!$M$8),(ABS(DZ39-$F39)+ABS(EA39-$G39)&lt;=1)*1,""))),"")</f>
        <v/>
      </c>
      <c r="EG39" s="291"/>
      <c r="EI39" s="279" t="n">
        <f aca="false">$B39</f>
        <v>23</v>
      </c>
      <c r="EJ39" s="280" t="str">
        <f aca="false">$C39</f>
        <v>Ecuador</v>
      </c>
      <c r="EK39" s="281" t="n">
        <f aca="false">$D39</f>
        <v>10</v>
      </c>
      <c r="EL39" s="280" t="str">
        <f aca="false">$E39</f>
        <v>Germany</v>
      </c>
      <c r="EM39" s="284"/>
      <c r="EN39" s="284"/>
      <c r="EO39" s="290"/>
      <c r="EP39" s="281" t="str">
        <f aca="false">IF(($F39&lt;&gt;"")*($G39&lt;&gt;"")*(EM39&lt;&gt;"")*(EN39&lt;&gt;""),($F39&gt;$G39)*(EM39&gt;EN39)+($F39=$G39)*(EM39=EN39)+($F39&lt;$G39)*(EM39&lt;EN39),"")</f>
        <v/>
      </c>
      <c r="EQ39" s="281" t="str">
        <f aca="false">IF((EP39&lt;&gt;""),IF(OR($F39&lt;&gt;$G39,PrSettings!$M$4="●"),(($F39-$G39)=(EM39-EN39))*1,0),"")</f>
        <v/>
      </c>
      <c r="ER39" s="281" t="str">
        <f aca="false">IF((EP39&lt;&gt;""),($F39=EM39)*($G39=EN39),"")</f>
        <v/>
      </c>
      <c r="ES39" s="281" t="str">
        <f aca="false">IF(EP39&lt;&gt;"",IF(ABS($F39-$G39)&gt;=PrSettings!$M$7,(ABS($F39-$G39-EM39+EN39)&lt;=1)*1,IF(AND(EP39,$F39=$G39,$F39&gt;=PrSettings!$M$6),(ABS(EM39-$F39)&lt;=1)*1,IF(AND(EP39,$F39+$G39&gt;=PrSettings!$M$8),(ABS(EM39-$F39)+ABS(EN39-$G39)&lt;=1)*1,""))),"")</f>
        <v/>
      </c>
      <c r="ET39" s="291"/>
      <c r="EV39" s="279" t="n">
        <f aca="false">$B39</f>
        <v>23</v>
      </c>
      <c r="EW39" s="280" t="str">
        <f aca="false">$C39</f>
        <v>Ecuador</v>
      </c>
      <c r="EX39" s="281" t="n">
        <f aca="false">$D39</f>
        <v>10</v>
      </c>
      <c r="EY39" s="280" t="str">
        <f aca="false">$E39</f>
        <v>Germany</v>
      </c>
      <c r="EZ39" s="284"/>
      <c r="FA39" s="284"/>
      <c r="FB39" s="290"/>
      <c r="FC39" s="281" t="str">
        <f aca="false">IF(($F39&lt;&gt;"")*($G39&lt;&gt;"")*(EZ39&lt;&gt;"")*(FA39&lt;&gt;""),($F39&gt;$G39)*(EZ39&gt;FA39)+($F39=$G39)*(EZ39=FA39)+($F39&lt;$G39)*(EZ39&lt;FA39),"")</f>
        <v/>
      </c>
      <c r="FD39" s="281" t="str">
        <f aca="false">IF((FC39&lt;&gt;""),IF(OR($F39&lt;&gt;$G39,PrSettings!$M$4="●"),(($F39-$G39)=(EZ39-FA39))*1,0),"")</f>
        <v/>
      </c>
      <c r="FE39" s="281" t="str">
        <f aca="false">IF((FC39&lt;&gt;""),($F39=EZ39)*($G39=FA39),"")</f>
        <v/>
      </c>
      <c r="FF39" s="281" t="str">
        <f aca="false">IF(FC39&lt;&gt;"",IF(ABS($F39-$G39)&gt;=PrSettings!$M$7,(ABS($F39-$G39-EZ39+FA39)&lt;=1)*1,IF(AND(FC39,$F39=$G39,$F39&gt;=PrSettings!$M$6),(ABS(EZ39-$F39)&lt;=1)*1,IF(AND(FC39,$F39+$G39&gt;=PrSettings!$M$8),(ABS(EZ39-$F39)+ABS(FA39-$G39)&lt;=1)*1,""))),"")</f>
        <v/>
      </c>
      <c r="FG39" s="291"/>
      <c r="FI39" s="279" t="n">
        <f aca="false">$B39</f>
        <v>23</v>
      </c>
      <c r="FJ39" s="280" t="str">
        <f aca="false">$C39</f>
        <v>Ecuador</v>
      </c>
      <c r="FK39" s="281" t="n">
        <f aca="false">$D39</f>
        <v>10</v>
      </c>
      <c r="FL39" s="280" t="str">
        <f aca="false">$E39</f>
        <v>Germany</v>
      </c>
      <c r="FM39" s="284"/>
      <c r="FN39" s="284"/>
      <c r="FO39" s="290"/>
      <c r="FP39" s="281" t="str">
        <f aca="false">IF(($F39&lt;&gt;"")*($G39&lt;&gt;"")*(FM39&lt;&gt;"")*(FN39&lt;&gt;""),($F39&gt;$G39)*(FM39&gt;FN39)+($F39=$G39)*(FM39=FN39)+($F39&lt;$G39)*(FM39&lt;FN39),"")</f>
        <v/>
      </c>
      <c r="FQ39" s="281" t="str">
        <f aca="false">IF((FP39&lt;&gt;""),IF(OR($F39&lt;&gt;$G39,PrSettings!$M$4="●"),(($F39-$G39)=(FM39-FN39))*1,0),"")</f>
        <v/>
      </c>
      <c r="FR39" s="281" t="str">
        <f aca="false">IF((FP39&lt;&gt;""),($F39=FM39)*($G39=FN39),"")</f>
        <v/>
      </c>
      <c r="FS39" s="281" t="str">
        <f aca="false">IF(FP39&lt;&gt;"",IF(ABS($F39-$G39)&gt;=PrSettings!$M$7,(ABS($F39-$G39-FM39+FN39)&lt;=1)*1,IF(AND(FP39,$F39=$G39,$F39&gt;=PrSettings!$M$6),(ABS(FM39-$F39)&lt;=1)*1,IF(AND(FP39,$F39+$G39&gt;=PrSettings!$M$8),(ABS(FM39-$F39)+ABS(FN39-$G39)&lt;=1)*1,""))),"")</f>
        <v/>
      </c>
      <c r="FT39" s="291"/>
      <c r="FV39" s="279" t="n">
        <f aca="false">$B39</f>
        <v>23</v>
      </c>
      <c r="FW39" s="280" t="str">
        <f aca="false">$C39</f>
        <v>Ecuador</v>
      </c>
      <c r="FX39" s="281" t="n">
        <f aca="false">$D39</f>
        <v>10</v>
      </c>
      <c r="FY39" s="280" t="str">
        <f aca="false">$E39</f>
        <v>Germany</v>
      </c>
      <c r="FZ39" s="284"/>
      <c r="GA39" s="284"/>
      <c r="GB39" s="290"/>
      <c r="GC39" s="281" t="str">
        <f aca="false">IF(($F39&lt;&gt;"")*($G39&lt;&gt;"")*(FZ39&lt;&gt;"")*(GA39&lt;&gt;""),($F39&gt;$G39)*(FZ39&gt;GA39)+($F39=$G39)*(FZ39=GA39)+($F39&lt;$G39)*(FZ39&lt;GA39),"")</f>
        <v/>
      </c>
      <c r="GD39" s="281" t="str">
        <f aca="false">IF((GC39&lt;&gt;""),IF(OR($F39&lt;&gt;$G39,PrSettings!$M$4="●"),(($F39-$G39)=(FZ39-GA39))*1,0),"")</f>
        <v/>
      </c>
      <c r="GE39" s="281" t="str">
        <f aca="false">IF((GC39&lt;&gt;""),($F39=FZ39)*($G39=GA39),"")</f>
        <v/>
      </c>
      <c r="GF39" s="281" t="str">
        <f aca="false">IF(GC39&lt;&gt;"",IF(ABS($F39-$G39)&gt;=PrSettings!$M$7,(ABS($F39-$G39-FZ39+GA39)&lt;=1)*1,IF(AND(GC39,$F39=$G39,$F39&gt;=PrSettings!$M$6),(ABS(FZ39-$F39)&lt;=1)*1,IF(AND(GC39,$F39+$G39&gt;=PrSettings!$M$8),(ABS(FZ39-$F39)+ABS(GA39-$G39)&lt;=1)*1,""))),"")</f>
        <v/>
      </c>
      <c r="GG39" s="291"/>
      <c r="GI39" s="279" t="n">
        <f aca="false">$B39</f>
        <v>23</v>
      </c>
      <c r="GJ39" s="280" t="str">
        <f aca="false">$C39</f>
        <v>Ecuador</v>
      </c>
      <c r="GK39" s="281" t="n">
        <f aca="false">$D39</f>
        <v>10</v>
      </c>
      <c r="GL39" s="280" t="str">
        <f aca="false">$E39</f>
        <v>Germany</v>
      </c>
      <c r="GM39" s="284"/>
      <c r="GN39" s="284"/>
      <c r="GO39" s="290"/>
      <c r="GP39" s="281" t="str">
        <f aca="false">IF(($F39&lt;&gt;"")*($G39&lt;&gt;"")*(GM39&lt;&gt;"")*(GN39&lt;&gt;""),($F39&gt;$G39)*(GM39&gt;GN39)+($F39=$G39)*(GM39=GN39)+($F39&lt;$G39)*(GM39&lt;GN39),"")</f>
        <v/>
      </c>
      <c r="GQ39" s="281" t="str">
        <f aca="false">IF((GP39&lt;&gt;""),IF(OR($F39&lt;&gt;$G39,PrSettings!$M$4="●"),(($F39-$G39)=(GM39-GN39))*1,0),"")</f>
        <v/>
      </c>
      <c r="GR39" s="281" t="str">
        <f aca="false">IF((GP39&lt;&gt;""),($F39=GM39)*($G39=GN39),"")</f>
        <v/>
      </c>
      <c r="GS39" s="281" t="str">
        <f aca="false">IF(GP39&lt;&gt;"",IF(ABS($F39-$G39)&gt;=PrSettings!$M$7,(ABS($F39-$G39-GM39+GN39)&lt;=1)*1,IF(AND(GP39,$F39=$G39,$F39&gt;=PrSettings!$M$6),(ABS(GM39-$F39)&lt;=1)*1,IF(AND(GP39,$F39+$G39&gt;=PrSettings!$M$8),(ABS(GM39-$F39)+ABS(GN39-$G39)&lt;=1)*1,""))),"")</f>
        <v/>
      </c>
      <c r="GT39" s="291"/>
      <c r="GV39" s="279" t="n">
        <f aca="false">$B39</f>
        <v>23</v>
      </c>
      <c r="GW39" s="280" t="str">
        <f aca="false">$C39</f>
        <v>Ecuador</v>
      </c>
      <c r="GX39" s="281" t="n">
        <f aca="false">$D39</f>
        <v>10</v>
      </c>
      <c r="GY39" s="280" t="str">
        <f aca="false">$E39</f>
        <v>Germany</v>
      </c>
      <c r="GZ39" s="284"/>
      <c r="HA39" s="284"/>
      <c r="HB39" s="290"/>
      <c r="HC39" s="281" t="str">
        <f aca="false">IF(($F39&lt;&gt;"")*($G39&lt;&gt;"")*(GZ39&lt;&gt;"")*(HA39&lt;&gt;""),($F39&gt;$G39)*(GZ39&gt;HA39)+($F39=$G39)*(GZ39=HA39)+($F39&lt;$G39)*(GZ39&lt;HA39),"")</f>
        <v/>
      </c>
      <c r="HD39" s="281" t="str">
        <f aca="false">IF((HC39&lt;&gt;""),IF(OR($F39&lt;&gt;$G39,PrSettings!$M$4="●"),(($F39-$G39)=(GZ39-HA39))*1,0),"")</f>
        <v/>
      </c>
      <c r="HE39" s="281" t="str">
        <f aca="false">IF((HC39&lt;&gt;""),($F39=GZ39)*($G39=HA39),"")</f>
        <v/>
      </c>
      <c r="HF39" s="281" t="str">
        <f aca="false">IF(HC39&lt;&gt;"",IF(ABS($F39-$G39)&gt;=PrSettings!$M$7,(ABS($F39-$G39-GZ39+HA39)&lt;=1)*1,IF(AND(HC39,$F39=$G39,$F39&gt;=PrSettings!$M$6),(ABS(GZ39-$F39)&lt;=1)*1,IF(AND(HC39,$F39+$G39&gt;=PrSettings!$M$8),(ABS(GZ39-$F39)+ABS(HA39-$G39)&lt;=1)*1,""))),"")</f>
        <v/>
      </c>
      <c r="HG39" s="291"/>
      <c r="HI39" s="279" t="n">
        <f aca="false">$B39</f>
        <v>23</v>
      </c>
      <c r="HJ39" s="280" t="str">
        <f aca="false">$C39</f>
        <v>Ecuador</v>
      </c>
      <c r="HK39" s="281" t="n">
        <f aca="false">$D39</f>
        <v>10</v>
      </c>
      <c r="HL39" s="280" t="str">
        <f aca="false">$E39</f>
        <v>Germany</v>
      </c>
      <c r="HM39" s="284"/>
      <c r="HN39" s="284"/>
      <c r="HO39" s="290"/>
      <c r="HP39" s="281" t="str">
        <f aca="false">IF(($F39&lt;&gt;"")*($G39&lt;&gt;"")*(HM39&lt;&gt;"")*(HN39&lt;&gt;""),($F39&gt;$G39)*(HM39&gt;HN39)+($F39=$G39)*(HM39=HN39)+($F39&lt;$G39)*(HM39&lt;HN39),"")</f>
        <v/>
      </c>
      <c r="HQ39" s="281" t="str">
        <f aca="false">IF((HP39&lt;&gt;""),IF(OR($F39&lt;&gt;$G39,PrSettings!$M$4="●"),(($F39-$G39)=(HM39-HN39))*1,0),"")</f>
        <v/>
      </c>
      <c r="HR39" s="281" t="str">
        <f aca="false">IF((HP39&lt;&gt;""),($F39=HM39)*($G39=HN39),"")</f>
        <v/>
      </c>
      <c r="HS39" s="281" t="str">
        <f aca="false">IF(HP39&lt;&gt;"",IF(ABS($F39-$G39)&gt;=PrSettings!$M$7,(ABS($F39-$G39-HM39+HN39)&lt;=1)*1,IF(AND(HP39,$F39=$G39,$F39&gt;=PrSettings!$M$6),(ABS(HM39-$F39)&lt;=1)*1,IF(AND(HP39,$F39+$G39&gt;=PrSettings!$M$8),(ABS(HM39-$F39)+ABS(HN39-$G39)&lt;=1)*1,""))),"")</f>
        <v/>
      </c>
      <c r="HT39" s="291"/>
      <c r="HV39" s="279" t="n">
        <f aca="false">$B39</f>
        <v>23</v>
      </c>
      <c r="HW39" s="280" t="str">
        <f aca="false">$C39</f>
        <v>Ecuador</v>
      </c>
      <c r="HX39" s="281" t="n">
        <f aca="false">$D39</f>
        <v>10</v>
      </c>
      <c r="HY39" s="280" t="str">
        <f aca="false">$E39</f>
        <v>Germany</v>
      </c>
      <c r="HZ39" s="284"/>
      <c r="IA39" s="284"/>
      <c r="IB39" s="290"/>
      <c r="IC39" s="281" t="str">
        <f aca="false">IF(($F39&lt;&gt;"")*($G39&lt;&gt;"")*(HZ39&lt;&gt;"")*(IA39&lt;&gt;""),($F39&gt;$G39)*(HZ39&gt;IA39)+($F39=$G39)*(HZ39=IA39)+($F39&lt;$G39)*(HZ39&lt;IA39),"")</f>
        <v/>
      </c>
      <c r="ID39" s="281" t="str">
        <f aca="false">IF((IC39&lt;&gt;""),IF(OR($F39&lt;&gt;$G39,PrSettings!$M$4="●"),(($F39-$G39)=(HZ39-IA39))*1,0),"")</f>
        <v/>
      </c>
      <c r="IE39" s="281" t="str">
        <f aca="false">IF((IC39&lt;&gt;""),($F39=HZ39)*($G39=IA39),"")</f>
        <v/>
      </c>
      <c r="IF39" s="281" t="str">
        <f aca="false">IF(IC39&lt;&gt;"",IF(ABS($F39-$G39)&gt;=PrSettings!$M$7,(ABS($F39-$G39-HZ39+IA39)&lt;=1)*1,IF(AND(IC39,$F39=$G39,$F39&gt;=PrSettings!$M$6),(ABS(HZ39-$F39)&lt;=1)*1,IF(AND(IC39,$F39+$G39&gt;=PrSettings!$M$8),(ABS(HZ39-$F39)+ABS(IA39-$G39)&lt;=1)*1,""))),"")</f>
        <v/>
      </c>
      <c r="IG39" s="291"/>
      <c r="II39" s="279" t="n">
        <f aca="false">$B39</f>
        <v>23</v>
      </c>
      <c r="IJ39" s="280" t="str">
        <f aca="false">$C39</f>
        <v>Ecuador</v>
      </c>
      <c r="IK39" s="281" t="n">
        <f aca="false">$D39</f>
        <v>10</v>
      </c>
      <c r="IL39" s="280" t="str">
        <f aca="false">$E39</f>
        <v>Germany</v>
      </c>
      <c r="IM39" s="284"/>
      <c r="IN39" s="284"/>
      <c r="IO39" s="290"/>
      <c r="IP39" s="281" t="str">
        <f aca="false">IF(($F39&lt;&gt;"")*($G39&lt;&gt;"")*(IM39&lt;&gt;"")*(IN39&lt;&gt;""),($F39&gt;$G39)*(IM39&gt;IN39)+($F39=$G39)*(IM39=IN39)+($F39&lt;$G39)*(IM39&lt;IN39),"")</f>
        <v/>
      </c>
      <c r="IQ39" s="281" t="str">
        <f aca="false">IF((IP39&lt;&gt;""),IF(OR($F39&lt;&gt;$G39,PrSettings!$M$4="●"),(($F39-$G39)=(IM39-IN39))*1,0),"")</f>
        <v/>
      </c>
      <c r="IR39" s="281" t="str">
        <f aca="false">IF((IP39&lt;&gt;""),($F39=IM39)*($G39=IN39),"")</f>
        <v/>
      </c>
      <c r="IS39" s="281" t="str">
        <f aca="false">IF(IP39&lt;&gt;"",IF(ABS($F39-$G39)&gt;=PrSettings!$M$7,(ABS($F39-$G39-IM39+IN39)&lt;=1)*1,IF(AND(IP39,$F39=$G39,$F39&gt;=PrSettings!$M$6),(ABS(IM39-$F39)&lt;=1)*1,IF(AND(IP39,$F39+$G39&gt;=PrSettings!$M$8),(ABS(IM39-$F39)+ABS(IN39-$G39)&lt;=1)*1,""))),"")</f>
        <v/>
      </c>
      <c r="IT39" s="291"/>
      <c r="IV39" s="279" t="n">
        <f aca="false">$B39</f>
        <v>23</v>
      </c>
      <c r="IW39" s="280" t="str">
        <f aca="false">$C39</f>
        <v>Ecuador</v>
      </c>
      <c r="IX39" s="281" t="n">
        <f aca="false">$D39</f>
        <v>10</v>
      </c>
      <c r="IY39" s="280" t="str">
        <f aca="false">$E39</f>
        <v>Germany</v>
      </c>
      <c r="IZ39" s="284"/>
      <c r="JA39" s="284"/>
      <c r="JB39" s="290"/>
      <c r="JC39" s="281" t="str">
        <f aca="false">IF(($F39&lt;&gt;"")*($G39&lt;&gt;"")*(IZ39&lt;&gt;"")*(JA39&lt;&gt;""),($F39&gt;$G39)*(IZ39&gt;JA39)+($F39=$G39)*(IZ39=JA39)+($F39&lt;$G39)*(IZ39&lt;JA39),"")</f>
        <v/>
      </c>
      <c r="JD39" s="281" t="str">
        <f aca="false">IF((JC39&lt;&gt;""),IF(OR($F39&lt;&gt;$G39,PrSettings!$M$4="●"),(($F39-$G39)=(IZ39-JA39))*1,0),"")</f>
        <v/>
      </c>
      <c r="JE39" s="281" t="str">
        <f aca="false">IF((JC39&lt;&gt;""),($F39=IZ39)*($G39=JA39),"")</f>
        <v/>
      </c>
      <c r="JF39" s="281" t="str">
        <f aca="false">IF(JC39&lt;&gt;"",IF(ABS($F39-$G39)&gt;=PrSettings!$M$7,(ABS($F39-$G39-IZ39+JA39)&lt;=1)*1,IF(AND(JC39,$F39=$G39,$F39&gt;=PrSettings!$M$6),(ABS(IZ39-$F39)&lt;=1)*1,IF(AND(JC39,$F39+$G39&gt;=PrSettings!$M$8),(ABS(IZ39-$F39)+ABS(JA39-$G39)&lt;=1)*1,""))),"")</f>
        <v/>
      </c>
      <c r="JG39" s="291"/>
      <c r="JI39" s="279" t="n">
        <f aca="false">$B39</f>
        <v>23</v>
      </c>
      <c r="JJ39" s="280" t="str">
        <f aca="false">$C39</f>
        <v>Ecuador</v>
      </c>
      <c r="JK39" s="281" t="n">
        <f aca="false">$D39</f>
        <v>10</v>
      </c>
      <c r="JL39" s="280" t="str">
        <f aca="false">$E39</f>
        <v>Germany</v>
      </c>
      <c r="JM39" s="284"/>
      <c r="JN39" s="284"/>
      <c r="JO39" s="290"/>
      <c r="JP39" s="281" t="str">
        <f aca="false">IF(($F39&lt;&gt;"")*($G39&lt;&gt;"")*(JM39&lt;&gt;"")*(JN39&lt;&gt;""),($F39&gt;$G39)*(JM39&gt;JN39)+($F39=$G39)*(JM39=JN39)+($F39&lt;$G39)*(JM39&lt;JN39),"")</f>
        <v/>
      </c>
      <c r="JQ39" s="281" t="str">
        <f aca="false">IF((JP39&lt;&gt;""),IF(OR($F39&lt;&gt;$G39,PrSettings!$M$4="●"),(($F39-$G39)=(JM39-JN39))*1,0),"")</f>
        <v/>
      </c>
      <c r="JR39" s="281" t="str">
        <f aca="false">IF((JP39&lt;&gt;""),($F39=JM39)*($G39=JN39),"")</f>
        <v/>
      </c>
      <c r="JS39" s="281" t="str">
        <f aca="false">IF(JP39&lt;&gt;"",IF(ABS($F39-$G39)&gt;=PrSettings!$M$7,(ABS($F39-$G39-JM39+JN39)&lt;=1)*1,IF(AND(JP39,$F39=$G39,$F39&gt;=PrSettings!$M$6),(ABS(JM39-$F39)&lt;=1)*1,IF(AND(JP39,$F39+$G39&gt;=PrSettings!$M$8),(ABS(JM39-$F39)+ABS(JN39-$G39)&lt;=1)*1,""))),"")</f>
        <v/>
      </c>
      <c r="JT39" s="291"/>
      <c r="JV39" s="279" t="n">
        <f aca="false">$B39</f>
        <v>23</v>
      </c>
      <c r="JW39" s="280" t="str">
        <f aca="false">$C39</f>
        <v>Ecuador</v>
      </c>
      <c r="JX39" s="281" t="n">
        <f aca="false">$D39</f>
        <v>10</v>
      </c>
      <c r="JY39" s="280" t="str">
        <f aca="false">$E39</f>
        <v>Germany</v>
      </c>
      <c r="JZ39" s="284"/>
      <c r="KA39" s="284"/>
      <c r="KB39" s="290"/>
      <c r="KC39" s="281" t="str">
        <f aca="false">IF(($F39&lt;&gt;"")*($G39&lt;&gt;"")*(JZ39&lt;&gt;"")*(KA39&lt;&gt;""),($F39&gt;$G39)*(JZ39&gt;KA39)+($F39=$G39)*(JZ39=KA39)+($F39&lt;$G39)*(JZ39&lt;KA39),"")</f>
        <v/>
      </c>
      <c r="KD39" s="281" t="str">
        <f aca="false">IF((KC39&lt;&gt;""),IF(OR($F39&lt;&gt;$G39,PrSettings!$M$4="●"),(($F39-$G39)=(JZ39-KA39))*1,0),"")</f>
        <v/>
      </c>
      <c r="KE39" s="281" t="str">
        <f aca="false">IF((KC39&lt;&gt;""),($F39=JZ39)*($G39=KA39),"")</f>
        <v/>
      </c>
      <c r="KF39" s="281" t="str">
        <f aca="false">IF(KC39&lt;&gt;"",IF(ABS($F39-$G39)&gt;=PrSettings!$M$7,(ABS($F39-$G39-JZ39+KA39)&lt;=1)*1,IF(AND(KC39,$F39=$G39,$F39&gt;=PrSettings!$M$6),(ABS(JZ39-$F39)&lt;=1)*1,IF(AND(KC39,$F39+$G39&gt;=PrSettings!$M$8),(ABS(JZ39-$F39)+ABS(KA39-$G39)&lt;=1)*1,""))),"")</f>
        <v/>
      </c>
      <c r="KG39" s="291"/>
      <c r="KI39" s="279" t="n">
        <f aca="false">$B39</f>
        <v>23</v>
      </c>
      <c r="KJ39" s="280" t="str">
        <f aca="false">$C39</f>
        <v>Ecuador</v>
      </c>
      <c r="KK39" s="281" t="n">
        <f aca="false">$D39</f>
        <v>10</v>
      </c>
      <c r="KL39" s="280" t="str">
        <f aca="false">$E39</f>
        <v>Germany</v>
      </c>
      <c r="KM39" s="284"/>
      <c r="KN39" s="284"/>
      <c r="KO39" s="290"/>
      <c r="KP39" s="281" t="str">
        <f aca="false">IF(($F39&lt;&gt;"")*($G39&lt;&gt;"")*(KM39&lt;&gt;"")*(KN39&lt;&gt;""),($F39&gt;$G39)*(KM39&gt;KN39)+($F39=$G39)*(KM39=KN39)+($F39&lt;$G39)*(KM39&lt;KN39),"")</f>
        <v/>
      </c>
      <c r="KQ39" s="281" t="str">
        <f aca="false">IF((KP39&lt;&gt;""),IF(OR($F39&lt;&gt;$G39,PrSettings!$M$4="●"),(($F39-$G39)=(KM39-KN39))*1,0),"")</f>
        <v/>
      </c>
      <c r="KR39" s="281" t="str">
        <f aca="false">IF((KP39&lt;&gt;""),($F39=KM39)*($G39=KN39),"")</f>
        <v/>
      </c>
      <c r="KS39" s="281" t="str">
        <f aca="false">IF(KP39&lt;&gt;"",IF(ABS($F39-$G39)&gt;=PrSettings!$M$7,(ABS($F39-$G39-KM39+KN39)&lt;=1)*1,IF(AND(KP39,$F39=$G39,$F39&gt;=PrSettings!$M$6),(ABS(KM39-$F39)&lt;=1)*1,IF(AND(KP39,$F39+$G39&gt;=PrSettings!$M$8),(ABS(KM39-$F39)+ABS(KN39-$G39)&lt;=1)*1,""))),"")</f>
        <v/>
      </c>
      <c r="KT39" s="291"/>
      <c r="KV39" s="279" t="n">
        <f aca="false">$B39</f>
        <v>23</v>
      </c>
      <c r="KW39" s="280" t="str">
        <f aca="false">$C39</f>
        <v>Ecuador</v>
      </c>
      <c r="KX39" s="281" t="n">
        <f aca="false">$D39</f>
        <v>10</v>
      </c>
      <c r="KY39" s="280" t="str">
        <f aca="false">$E39</f>
        <v>Germany</v>
      </c>
      <c r="KZ39" s="284"/>
      <c r="LA39" s="284"/>
      <c r="LB39" s="290"/>
      <c r="LC39" s="281" t="str">
        <f aca="false">IF(($F39&lt;&gt;"")*($G39&lt;&gt;"")*(KZ39&lt;&gt;"")*(LA39&lt;&gt;""),($F39&gt;$G39)*(KZ39&gt;LA39)+($F39=$G39)*(KZ39=LA39)+($F39&lt;$G39)*(KZ39&lt;LA39),"")</f>
        <v/>
      </c>
      <c r="LD39" s="281" t="str">
        <f aca="false">IF((LC39&lt;&gt;""),IF(OR($F39&lt;&gt;$G39,PrSettings!$M$4="●"),(($F39-$G39)=(KZ39-LA39))*1,0),"")</f>
        <v/>
      </c>
      <c r="LE39" s="281" t="str">
        <f aca="false">IF((LC39&lt;&gt;""),($F39=KZ39)*($G39=LA39),"")</f>
        <v/>
      </c>
      <c r="LF39" s="281" t="str">
        <f aca="false">IF(LC39&lt;&gt;"",IF(ABS($F39-$G39)&gt;=PrSettings!$M$7,(ABS($F39-$G39-KZ39+LA39)&lt;=1)*1,IF(AND(LC39,$F39=$G39,$F39&gt;=PrSettings!$M$6),(ABS(KZ39-$F39)&lt;=1)*1,IF(AND(LC39,$F39+$G39&gt;=PrSettings!$M$8),(ABS(KZ39-$F39)+ABS(LA39-$G39)&lt;=1)*1,""))),"")</f>
        <v/>
      </c>
      <c r="LG39" s="291"/>
      <c r="LI39" s="279" t="n">
        <f aca="false">$B39</f>
        <v>23</v>
      </c>
      <c r="LJ39" s="280" t="str">
        <f aca="false">$C39</f>
        <v>Ecuador</v>
      </c>
      <c r="LK39" s="281" t="n">
        <f aca="false">$D39</f>
        <v>10</v>
      </c>
      <c r="LL39" s="280" t="str">
        <f aca="false">$E39</f>
        <v>Germany</v>
      </c>
      <c r="LM39" s="284"/>
      <c r="LN39" s="284"/>
      <c r="LO39" s="290"/>
      <c r="LP39" s="281" t="str">
        <f aca="false">IF(($F39&lt;&gt;"")*($G39&lt;&gt;"")*(LM39&lt;&gt;"")*(LN39&lt;&gt;""),($F39&gt;$G39)*(LM39&gt;LN39)+($F39=$G39)*(LM39=LN39)+($F39&lt;$G39)*(LM39&lt;LN39),"")</f>
        <v/>
      </c>
      <c r="LQ39" s="281" t="str">
        <f aca="false">IF((LP39&lt;&gt;""),IF(OR($F39&lt;&gt;$G39,PrSettings!$M$4="●"),(($F39-$G39)=(LM39-LN39))*1,0),"")</f>
        <v/>
      </c>
      <c r="LR39" s="281" t="str">
        <f aca="false">IF((LP39&lt;&gt;""),($F39=LM39)*($G39=LN39),"")</f>
        <v/>
      </c>
      <c r="LS39" s="281" t="str">
        <f aca="false">IF(LP39&lt;&gt;"",IF(ABS($F39-$G39)&gt;=PrSettings!$M$7,(ABS($F39-$G39-LM39+LN39)&lt;=1)*1,IF(AND(LP39,$F39=$G39,$F39&gt;=PrSettings!$M$6),(ABS(LM39-$F39)&lt;=1)*1,IF(AND(LP39,$F39+$G39&gt;=PrSettings!$M$8),(ABS(LM39-$F39)+ABS(LN39-$G39)&lt;=1)*1,""))),"")</f>
        <v/>
      </c>
      <c r="LT39" s="291"/>
      <c r="LV39" s="279" t="n">
        <f aca="false">$B39</f>
        <v>23</v>
      </c>
      <c r="LW39" s="280" t="str">
        <f aca="false">$C39</f>
        <v>Ecuador</v>
      </c>
      <c r="LX39" s="281" t="n">
        <f aca="false">$D39</f>
        <v>10</v>
      </c>
      <c r="LY39" s="280" t="str">
        <f aca="false">$E39</f>
        <v>Germany</v>
      </c>
      <c r="LZ39" s="284"/>
      <c r="MA39" s="284"/>
      <c r="MB39" s="290"/>
      <c r="MC39" s="281" t="str">
        <f aca="false">IF(($F39&lt;&gt;"")*($G39&lt;&gt;"")*(LZ39&lt;&gt;"")*(MA39&lt;&gt;""),($F39&gt;$G39)*(LZ39&gt;MA39)+($F39=$G39)*(LZ39=MA39)+($F39&lt;$G39)*(LZ39&lt;MA39),"")</f>
        <v/>
      </c>
      <c r="MD39" s="281" t="str">
        <f aca="false">IF((MC39&lt;&gt;""),IF(OR($F39&lt;&gt;$G39,PrSettings!$M$4="●"),(($F39-$G39)=(LZ39-MA39))*1,0),"")</f>
        <v/>
      </c>
      <c r="ME39" s="281" t="str">
        <f aca="false">IF((MC39&lt;&gt;""),($F39=LZ39)*($G39=MA39),"")</f>
        <v/>
      </c>
      <c r="MF39" s="281" t="str">
        <f aca="false">IF(MC39&lt;&gt;"",IF(ABS($F39-$G39)&gt;=PrSettings!$M$7,(ABS($F39-$G39-LZ39+MA39)&lt;=1)*1,IF(AND(MC39,$F39=$G39,$F39&gt;=PrSettings!$M$6),(ABS(LZ39-$F39)&lt;=1)*1,IF(AND(MC39,$F39+$G39&gt;=PrSettings!$M$8),(ABS(LZ39-$F39)+ABS(MA39-$G39)&lt;=1)*1,""))),"")</f>
        <v/>
      </c>
      <c r="MG39" s="291"/>
    </row>
    <row r="40" customFormat="false" ht="24" hidden="false" customHeight="true" outlineLevel="0" collapsed="false">
      <c r="B40" s="269" t="str">
        <f aca="false">Language!$E$130&amp;" F"</f>
        <v>Group F</v>
      </c>
      <c r="C40" s="270"/>
      <c r="D40" s="292"/>
      <c r="E40" s="272"/>
      <c r="F40" s="293"/>
      <c r="G40" s="294"/>
      <c r="I40" s="269" t="str">
        <f aca="false">$B40</f>
        <v>Group F</v>
      </c>
      <c r="J40" s="292"/>
      <c r="K40" s="292"/>
      <c r="L40" s="272"/>
      <c r="M40" s="275"/>
      <c r="N40" s="276"/>
      <c r="O40" s="273"/>
      <c r="P40" s="277"/>
      <c r="Q40" s="277"/>
      <c r="R40" s="272"/>
      <c r="S40" s="272"/>
      <c r="T40" s="278"/>
      <c r="V40" s="269" t="str">
        <f aca="false">$B40</f>
        <v>Group F</v>
      </c>
      <c r="W40" s="292"/>
      <c r="X40" s="292"/>
      <c r="Y40" s="272"/>
      <c r="Z40" s="275"/>
      <c r="AA40" s="276"/>
      <c r="AB40" s="273"/>
      <c r="AC40" s="277"/>
      <c r="AD40" s="277"/>
      <c r="AE40" s="272"/>
      <c r="AF40" s="272"/>
      <c r="AG40" s="278"/>
      <c r="AI40" s="269" t="str">
        <f aca="false">$B40</f>
        <v>Group F</v>
      </c>
      <c r="AJ40" s="292"/>
      <c r="AK40" s="292"/>
      <c r="AL40" s="272"/>
      <c r="AM40" s="275"/>
      <c r="AN40" s="276"/>
      <c r="AO40" s="273"/>
      <c r="AP40" s="277"/>
      <c r="AQ40" s="277"/>
      <c r="AR40" s="272"/>
      <c r="AS40" s="272"/>
      <c r="AT40" s="278"/>
      <c r="AV40" s="269" t="str">
        <f aca="false">$B40</f>
        <v>Group F</v>
      </c>
      <c r="AW40" s="292"/>
      <c r="AX40" s="292"/>
      <c r="AY40" s="272"/>
      <c r="AZ40" s="275"/>
      <c r="BA40" s="276"/>
      <c r="BB40" s="273"/>
      <c r="BC40" s="277"/>
      <c r="BD40" s="277"/>
      <c r="BE40" s="272"/>
      <c r="BF40" s="272"/>
      <c r="BG40" s="278"/>
      <c r="BI40" s="269" t="str">
        <f aca="false">$B40</f>
        <v>Group F</v>
      </c>
      <c r="BJ40" s="292"/>
      <c r="BK40" s="292"/>
      <c r="BL40" s="272"/>
      <c r="BM40" s="275"/>
      <c r="BN40" s="276"/>
      <c r="BO40" s="273"/>
      <c r="BP40" s="277"/>
      <c r="BQ40" s="277"/>
      <c r="BR40" s="272"/>
      <c r="BS40" s="272"/>
      <c r="BT40" s="278"/>
      <c r="BV40" s="269" t="str">
        <f aca="false">$B40</f>
        <v>Group F</v>
      </c>
      <c r="BW40" s="292"/>
      <c r="BX40" s="292"/>
      <c r="BY40" s="272"/>
      <c r="BZ40" s="275"/>
      <c r="CA40" s="276"/>
      <c r="CB40" s="273"/>
      <c r="CC40" s="277"/>
      <c r="CD40" s="277"/>
      <c r="CE40" s="272"/>
      <c r="CF40" s="272"/>
      <c r="CG40" s="278"/>
      <c r="CI40" s="269" t="str">
        <f aca="false">$B40</f>
        <v>Group F</v>
      </c>
      <c r="CJ40" s="292"/>
      <c r="CK40" s="292"/>
      <c r="CL40" s="272"/>
      <c r="CM40" s="275"/>
      <c r="CN40" s="276"/>
      <c r="CO40" s="273"/>
      <c r="CP40" s="277"/>
      <c r="CQ40" s="277"/>
      <c r="CR40" s="272"/>
      <c r="CS40" s="272"/>
      <c r="CT40" s="278"/>
      <c r="CV40" s="269" t="str">
        <f aca="false">$B40</f>
        <v>Group F</v>
      </c>
      <c r="CW40" s="292"/>
      <c r="CX40" s="292"/>
      <c r="CY40" s="272"/>
      <c r="CZ40" s="275"/>
      <c r="DA40" s="276"/>
      <c r="DB40" s="273"/>
      <c r="DC40" s="277"/>
      <c r="DD40" s="277"/>
      <c r="DE40" s="272"/>
      <c r="DF40" s="272"/>
      <c r="DG40" s="278"/>
      <c r="DI40" s="269" t="str">
        <f aca="false">$B40</f>
        <v>Group F</v>
      </c>
      <c r="DJ40" s="292"/>
      <c r="DK40" s="292"/>
      <c r="DL40" s="272"/>
      <c r="DM40" s="275"/>
      <c r="DN40" s="276"/>
      <c r="DO40" s="273"/>
      <c r="DP40" s="277"/>
      <c r="DQ40" s="277"/>
      <c r="DR40" s="272"/>
      <c r="DS40" s="272"/>
      <c r="DT40" s="278"/>
      <c r="DV40" s="269" t="str">
        <f aca="false">$B40</f>
        <v>Group F</v>
      </c>
      <c r="DW40" s="292"/>
      <c r="DX40" s="292"/>
      <c r="DY40" s="272"/>
      <c r="DZ40" s="275"/>
      <c r="EA40" s="276"/>
      <c r="EB40" s="273"/>
      <c r="EC40" s="277"/>
      <c r="ED40" s="277"/>
      <c r="EE40" s="272"/>
      <c r="EF40" s="272"/>
      <c r="EG40" s="278"/>
      <c r="EI40" s="269" t="str">
        <f aca="false">$B40</f>
        <v>Group F</v>
      </c>
      <c r="EJ40" s="292"/>
      <c r="EK40" s="292"/>
      <c r="EL40" s="272"/>
      <c r="EM40" s="275"/>
      <c r="EN40" s="276"/>
      <c r="EO40" s="273"/>
      <c r="EP40" s="277"/>
      <c r="EQ40" s="277"/>
      <c r="ER40" s="272"/>
      <c r="ES40" s="272"/>
      <c r="ET40" s="278"/>
      <c r="EV40" s="269" t="str">
        <f aca="false">$B40</f>
        <v>Group F</v>
      </c>
      <c r="EW40" s="292"/>
      <c r="EX40" s="292"/>
      <c r="EY40" s="272"/>
      <c r="EZ40" s="275"/>
      <c r="FA40" s="276"/>
      <c r="FB40" s="273"/>
      <c r="FC40" s="277"/>
      <c r="FD40" s="277"/>
      <c r="FE40" s="272"/>
      <c r="FF40" s="272"/>
      <c r="FG40" s="278"/>
      <c r="FI40" s="269" t="str">
        <f aca="false">$B40</f>
        <v>Group F</v>
      </c>
      <c r="FJ40" s="292"/>
      <c r="FK40" s="292"/>
      <c r="FL40" s="272"/>
      <c r="FM40" s="275"/>
      <c r="FN40" s="276"/>
      <c r="FO40" s="273"/>
      <c r="FP40" s="277"/>
      <c r="FQ40" s="277"/>
      <c r="FR40" s="272"/>
      <c r="FS40" s="272"/>
      <c r="FT40" s="278"/>
      <c r="FV40" s="269" t="str">
        <f aca="false">$B40</f>
        <v>Group F</v>
      </c>
      <c r="FW40" s="292"/>
      <c r="FX40" s="292"/>
      <c r="FY40" s="272"/>
      <c r="FZ40" s="275"/>
      <c r="GA40" s="276"/>
      <c r="GB40" s="273"/>
      <c r="GC40" s="277"/>
      <c r="GD40" s="277"/>
      <c r="GE40" s="272"/>
      <c r="GF40" s="272"/>
      <c r="GG40" s="278"/>
      <c r="GI40" s="269" t="str">
        <f aca="false">$B40</f>
        <v>Group F</v>
      </c>
      <c r="GJ40" s="292"/>
      <c r="GK40" s="292"/>
      <c r="GL40" s="272"/>
      <c r="GM40" s="275"/>
      <c r="GN40" s="276"/>
      <c r="GO40" s="273"/>
      <c r="GP40" s="277"/>
      <c r="GQ40" s="277"/>
      <c r="GR40" s="272"/>
      <c r="GS40" s="272"/>
      <c r="GT40" s="278"/>
      <c r="GV40" s="269" t="str">
        <f aca="false">$B40</f>
        <v>Group F</v>
      </c>
      <c r="GW40" s="292"/>
      <c r="GX40" s="292"/>
      <c r="GY40" s="272"/>
      <c r="GZ40" s="275"/>
      <c r="HA40" s="276"/>
      <c r="HB40" s="273"/>
      <c r="HC40" s="277"/>
      <c r="HD40" s="277"/>
      <c r="HE40" s="272"/>
      <c r="HF40" s="272"/>
      <c r="HG40" s="278"/>
      <c r="HI40" s="269" t="str">
        <f aca="false">$B40</f>
        <v>Group F</v>
      </c>
      <c r="HJ40" s="292"/>
      <c r="HK40" s="292"/>
      <c r="HL40" s="272"/>
      <c r="HM40" s="275"/>
      <c r="HN40" s="276"/>
      <c r="HO40" s="273"/>
      <c r="HP40" s="277"/>
      <c r="HQ40" s="277"/>
      <c r="HR40" s="272"/>
      <c r="HS40" s="272"/>
      <c r="HT40" s="278"/>
      <c r="HV40" s="269" t="str">
        <f aca="false">$B40</f>
        <v>Group F</v>
      </c>
      <c r="HW40" s="292"/>
      <c r="HX40" s="292"/>
      <c r="HY40" s="272"/>
      <c r="HZ40" s="275"/>
      <c r="IA40" s="276"/>
      <c r="IB40" s="273"/>
      <c r="IC40" s="277"/>
      <c r="ID40" s="277"/>
      <c r="IE40" s="272"/>
      <c r="IF40" s="272"/>
      <c r="IG40" s="278"/>
      <c r="II40" s="269" t="str">
        <f aca="false">$B40</f>
        <v>Group F</v>
      </c>
      <c r="IJ40" s="292"/>
      <c r="IK40" s="292"/>
      <c r="IL40" s="272"/>
      <c r="IM40" s="275"/>
      <c r="IN40" s="276"/>
      <c r="IO40" s="273"/>
      <c r="IP40" s="277"/>
      <c r="IQ40" s="277"/>
      <c r="IR40" s="272"/>
      <c r="IS40" s="272"/>
      <c r="IT40" s="278"/>
      <c r="IV40" s="269" t="str">
        <f aca="false">$B40</f>
        <v>Group F</v>
      </c>
      <c r="IW40" s="292"/>
      <c r="IX40" s="292"/>
      <c r="IY40" s="272"/>
      <c r="IZ40" s="275"/>
      <c r="JA40" s="276"/>
      <c r="JB40" s="273"/>
      <c r="JC40" s="277"/>
      <c r="JD40" s="277"/>
      <c r="JE40" s="272"/>
      <c r="JF40" s="272"/>
      <c r="JG40" s="278"/>
      <c r="JI40" s="269" t="str">
        <f aca="false">$B40</f>
        <v>Group F</v>
      </c>
      <c r="JJ40" s="292"/>
      <c r="JK40" s="292"/>
      <c r="JL40" s="272"/>
      <c r="JM40" s="275"/>
      <c r="JN40" s="276"/>
      <c r="JO40" s="273"/>
      <c r="JP40" s="277"/>
      <c r="JQ40" s="277"/>
      <c r="JR40" s="272"/>
      <c r="JS40" s="272"/>
      <c r="JT40" s="278"/>
      <c r="JV40" s="269" t="str">
        <f aca="false">$B40</f>
        <v>Group F</v>
      </c>
      <c r="JW40" s="292"/>
      <c r="JX40" s="292"/>
      <c r="JY40" s="272"/>
      <c r="JZ40" s="275"/>
      <c r="KA40" s="276"/>
      <c r="KB40" s="273"/>
      <c r="KC40" s="277"/>
      <c r="KD40" s="277"/>
      <c r="KE40" s="272"/>
      <c r="KF40" s="272"/>
      <c r="KG40" s="278"/>
      <c r="KI40" s="269" t="str">
        <f aca="false">$B40</f>
        <v>Group F</v>
      </c>
      <c r="KJ40" s="292"/>
      <c r="KK40" s="292"/>
      <c r="KL40" s="272"/>
      <c r="KM40" s="275"/>
      <c r="KN40" s="276"/>
      <c r="KO40" s="273"/>
      <c r="KP40" s="277"/>
      <c r="KQ40" s="277"/>
      <c r="KR40" s="272"/>
      <c r="KS40" s="272"/>
      <c r="KT40" s="278"/>
      <c r="KV40" s="269" t="str">
        <f aca="false">$B40</f>
        <v>Group F</v>
      </c>
      <c r="KW40" s="292"/>
      <c r="KX40" s="292"/>
      <c r="KY40" s="272"/>
      <c r="KZ40" s="275"/>
      <c r="LA40" s="276"/>
      <c r="LB40" s="273"/>
      <c r="LC40" s="277"/>
      <c r="LD40" s="277"/>
      <c r="LE40" s="272"/>
      <c r="LF40" s="272"/>
      <c r="LG40" s="278"/>
      <c r="LI40" s="269" t="str">
        <f aca="false">$B40</f>
        <v>Group F</v>
      </c>
      <c r="LJ40" s="292"/>
      <c r="LK40" s="292"/>
      <c r="LL40" s="272"/>
      <c r="LM40" s="275"/>
      <c r="LN40" s="276"/>
      <c r="LO40" s="273"/>
      <c r="LP40" s="277"/>
      <c r="LQ40" s="277"/>
      <c r="LR40" s="272"/>
      <c r="LS40" s="272"/>
      <c r="LT40" s="278"/>
      <c r="LV40" s="269" t="str">
        <f aca="false">$B40</f>
        <v>Group F</v>
      </c>
      <c r="LW40" s="292"/>
      <c r="LX40" s="292"/>
      <c r="LY40" s="272"/>
      <c r="LZ40" s="275"/>
      <c r="MA40" s="276"/>
      <c r="MB40" s="273"/>
      <c r="MC40" s="277"/>
      <c r="MD40" s="277"/>
      <c r="ME40" s="272"/>
      <c r="MF40" s="272"/>
      <c r="MG40" s="278"/>
    </row>
    <row r="41" customFormat="false" ht="15.75" hidden="false" customHeight="false" outlineLevel="0" collapsed="false">
      <c r="B41" s="279" t="n">
        <f aca="false">INDEX(Groups!$C$7:$C$65,MATCH(C41,Groups!$D$7:$D$65,0))</f>
        <v>7</v>
      </c>
      <c r="C41" s="280" t="str">
        <f aca="false">CalcF!$P$22</f>
        <v>Netherlands</v>
      </c>
      <c r="D41" s="281" t="n">
        <f aca="false">INDEX(Groups!$C$7:$C$65,MATCH(E41,Groups!$D$7:$D$65,0))</f>
        <v>18</v>
      </c>
      <c r="E41" s="280" t="str">
        <f aca="false">CalcF!$Q$22</f>
        <v>Japan</v>
      </c>
      <c r="F41" s="282" t="n">
        <f aca="false">CalcF!$R$22</f>
        <v>2</v>
      </c>
      <c r="G41" s="283" t="n">
        <f aca="false">CalcF!$S$22</f>
        <v>1</v>
      </c>
      <c r="I41" s="279" t="n">
        <f aca="false">$B41</f>
        <v>7</v>
      </c>
      <c r="J41" s="280" t="str">
        <f aca="false">$C41</f>
        <v>Netherlands</v>
      </c>
      <c r="K41" s="281" t="n">
        <f aca="false">$D41</f>
        <v>18</v>
      </c>
      <c r="L41" s="280" t="str">
        <f aca="false">$E41</f>
        <v>Japan</v>
      </c>
      <c r="M41" s="284"/>
      <c r="N41" s="284"/>
      <c r="O41" s="285"/>
      <c r="P41" s="281" t="str">
        <f aca="false">IF(($F41&lt;&gt;"")*($G41&lt;&gt;"")*(M41&lt;&gt;"")*(N41&lt;&gt;""),($F41&gt;$G41)*(M41&gt;N41)+($F41=$G41)*(M41=N41)+($F41&lt;$G41)*(M41&lt;N41),"")</f>
        <v/>
      </c>
      <c r="Q41" s="281" t="str">
        <f aca="false">IF((P41&lt;&gt;""),IF(OR($F41&lt;&gt;$G41,PrSettings!$M$4="●"),(($F41-$G41)=(M41-N41))*1,0),"")</f>
        <v/>
      </c>
      <c r="R41" s="281" t="str">
        <f aca="false">IF((P41&lt;&gt;""),($F41=M41)*($G41=N41),"")</f>
        <v/>
      </c>
      <c r="S41" s="281" t="str">
        <f aca="false">IF(P41&lt;&gt;"",IF(ABS($F41-$G41)&gt;=PrSettings!$M$7,(ABS($F41-$G41-M41+N41)&lt;=1)*1,IF(AND(P41,$F41=$G41,$F41&gt;=PrSettings!$M$6),(ABS(M41-$F41)&lt;=1)*1,IF(AND(P41,$F41+$G41&gt;=PrSettings!$M$8),(ABS(M41-$F41)+ABS(N41-$G41)&lt;=1)*1,""))),"")</f>
        <v/>
      </c>
      <c r="T41" s="286"/>
      <c r="V41" s="279" t="n">
        <f aca="false">$B41</f>
        <v>7</v>
      </c>
      <c r="W41" s="280" t="str">
        <f aca="false">$C41</f>
        <v>Netherlands</v>
      </c>
      <c r="X41" s="281" t="n">
        <f aca="false">$D41</f>
        <v>18</v>
      </c>
      <c r="Y41" s="280" t="str">
        <f aca="false">$E41</f>
        <v>Japan</v>
      </c>
      <c r="Z41" s="284"/>
      <c r="AA41" s="284"/>
      <c r="AB41" s="285"/>
      <c r="AC41" s="281" t="str">
        <f aca="false">IF(($F41&lt;&gt;"")*($G41&lt;&gt;"")*(Z41&lt;&gt;"")*(AA41&lt;&gt;""),($F41&gt;$G41)*(Z41&gt;AA41)+($F41=$G41)*(Z41=AA41)+($F41&lt;$G41)*(Z41&lt;AA41),"")</f>
        <v/>
      </c>
      <c r="AD41" s="281" t="str">
        <f aca="false">IF((AC41&lt;&gt;""),IF(OR($F41&lt;&gt;$G41,PrSettings!$M$4="●"),(($F41-$G41)=(Z41-AA41))*1,0),"")</f>
        <v/>
      </c>
      <c r="AE41" s="281" t="str">
        <f aca="false">IF((AC41&lt;&gt;""),($F41=Z41)*($G41=AA41),"")</f>
        <v/>
      </c>
      <c r="AF41" s="281" t="str">
        <f aca="false">IF(AC41&lt;&gt;"",IF(ABS($F41-$G41)&gt;=PrSettings!$M$7,(ABS($F41-$G41-Z41+AA41)&lt;=1)*1,IF(AND(AC41,$F41=$G41,$F41&gt;=PrSettings!$M$6),(ABS(Z41-$F41)&lt;=1)*1,IF(AND(AC41,$F41+$G41&gt;=PrSettings!$M$8),(ABS(Z41-$F41)+ABS(AA41-$G41)&lt;=1)*1,""))),"")</f>
        <v/>
      </c>
      <c r="AG41" s="286"/>
      <c r="AI41" s="279" t="n">
        <f aca="false">$B41</f>
        <v>7</v>
      </c>
      <c r="AJ41" s="280" t="str">
        <f aca="false">$C41</f>
        <v>Netherlands</v>
      </c>
      <c r="AK41" s="281" t="n">
        <f aca="false">$D41</f>
        <v>18</v>
      </c>
      <c r="AL41" s="280" t="str">
        <f aca="false">$E41</f>
        <v>Japan</v>
      </c>
      <c r="AM41" s="284"/>
      <c r="AN41" s="284"/>
      <c r="AO41" s="285"/>
      <c r="AP41" s="281" t="str">
        <f aca="false">IF(($F41&lt;&gt;"")*($G41&lt;&gt;"")*(AM41&lt;&gt;"")*(AN41&lt;&gt;""),($F41&gt;$G41)*(AM41&gt;AN41)+($F41=$G41)*(AM41=AN41)+($F41&lt;$G41)*(AM41&lt;AN41),"")</f>
        <v/>
      </c>
      <c r="AQ41" s="281" t="str">
        <f aca="false">IF((AP41&lt;&gt;""),IF(OR($F41&lt;&gt;$G41,PrSettings!$M$4="●"),(($F41-$G41)=(AM41-AN41))*1,0),"")</f>
        <v/>
      </c>
      <c r="AR41" s="281" t="str">
        <f aca="false">IF((AP41&lt;&gt;""),($F41=AM41)*($G41=AN41),"")</f>
        <v/>
      </c>
      <c r="AS41" s="281" t="str">
        <f aca="false">IF(AP41&lt;&gt;"",IF(ABS($F41-$G41)&gt;=PrSettings!$M$7,(ABS($F41-$G41-AM41+AN41)&lt;=1)*1,IF(AND(AP41,$F41=$G41,$F41&gt;=PrSettings!$M$6),(ABS(AM41-$F41)&lt;=1)*1,IF(AND(AP41,$F41+$G41&gt;=PrSettings!$M$8),(ABS(AM41-$F41)+ABS(AN41-$G41)&lt;=1)*1,""))),"")</f>
        <v/>
      </c>
      <c r="AT41" s="286"/>
      <c r="AV41" s="279" t="n">
        <f aca="false">$B41</f>
        <v>7</v>
      </c>
      <c r="AW41" s="280" t="str">
        <f aca="false">$C41</f>
        <v>Netherlands</v>
      </c>
      <c r="AX41" s="281" t="n">
        <f aca="false">$D41</f>
        <v>18</v>
      </c>
      <c r="AY41" s="280" t="str">
        <f aca="false">$E41</f>
        <v>Japan</v>
      </c>
      <c r="AZ41" s="284"/>
      <c r="BA41" s="284"/>
      <c r="BB41" s="285"/>
      <c r="BC41" s="281" t="str">
        <f aca="false">IF(($F41&lt;&gt;"")*($G41&lt;&gt;"")*(AZ41&lt;&gt;"")*(BA41&lt;&gt;""),($F41&gt;$G41)*(AZ41&gt;BA41)+($F41=$G41)*(AZ41=BA41)+($F41&lt;$G41)*(AZ41&lt;BA41),"")</f>
        <v/>
      </c>
      <c r="BD41" s="281" t="str">
        <f aca="false">IF((BC41&lt;&gt;""),IF(OR($F41&lt;&gt;$G41,PrSettings!$M$4="●"),(($F41-$G41)=(AZ41-BA41))*1,0),"")</f>
        <v/>
      </c>
      <c r="BE41" s="281" t="str">
        <f aca="false">IF((BC41&lt;&gt;""),($F41=AZ41)*($G41=BA41),"")</f>
        <v/>
      </c>
      <c r="BF41" s="281" t="str">
        <f aca="false">IF(BC41&lt;&gt;"",IF(ABS($F41-$G41)&gt;=PrSettings!$M$7,(ABS($F41-$G41-AZ41+BA41)&lt;=1)*1,IF(AND(BC41,$F41=$G41,$F41&gt;=PrSettings!$M$6),(ABS(AZ41-$F41)&lt;=1)*1,IF(AND(BC41,$F41+$G41&gt;=PrSettings!$M$8),(ABS(AZ41-$F41)+ABS(BA41-$G41)&lt;=1)*1,""))),"")</f>
        <v/>
      </c>
      <c r="BG41" s="286"/>
      <c r="BI41" s="279" t="n">
        <f aca="false">$B41</f>
        <v>7</v>
      </c>
      <c r="BJ41" s="280" t="str">
        <f aca="false">$C41</f>
        <v>Netherlands</v>
      </c>
      <c r="BK41" s="281" t="n">
        <f aca="false">$D41</f>
        <v>18</v>
      </c>
      <c r="BL41" s="280" t="str">
        <f aca="false">$E41</f>
        <v>Japan</v>
      </c>
      <c r="BM41" s="284"/>
      <c r="BN41" s="284"/>
      <c r="BO41" s="285"/>
      <c r="BP41" s="281" t="str">
        <f aca="false">IF(($F41&lt;&gt;"")*($G41&lt;&gt;"")*(BM41&lt;&gt;"")*(BN41&lt;&gt;""),($F41&gt;$G41)*(BM41&gt;BN41)+($F41=$G41)*(BM41=BN41)+($F41&lt;$G41)*(BM41&lt;BN41),"")</f>
        <v/>
      </c>
      <c r="BQ41" s="281" t="str">
        <f aca="false">IF((BP41&lt;&gt;""),IF(OR($F41&lt;&gt;$G41,PrSettings!$M$4="●"),(($F41-$G41)=(BM41-BN41))*1,0),"")</f>
        <v/>
      </c>
      <c r="BR41" s="281" t="str">
        <f aca="false">IF((BP41&lt;&gt;""),($F41=BM41)*($G41=BN41),"")</f>
        <v/>
      </c>
      <c r="BS41" s="281" t="str">
        <f aca="false">IF(BP41&lt;&gt;"",IF(ABS($F41-$G41)&gt;=PrSettings!$M$7,(ABS($F41-$G41-BM41+BN41)&lt;=1)*1,IF(AND(BP41,$F41=$G41,$F41&gt;=PrSettings!$M$6),(ABS(BM41-$F41)&lt;=1)*1,IF(AND(BP41,$F41+$G41&gt;=PrSettings!$M$8),(ABS(BM41-$F41)+ABS(BN41-$G41)&lt;=1)*1,""))),"")</f>
        <v/>
      </c>
      <c r="BT41" s="286"/>
      <c r="BV41" s="279" t="n">
        <f aca="false">$B41</f>
        <v>7</v>
      </c>
      <c r="BW41" s="280" t="str">
        <f aca="false">$C41</f>
        <v>Netherlands</v>
      </c>
      <c r="BX41" s="281" t="n">
        <f aca="false">$D41</f>
        <v>18</v>
      </c>
      <c r="BY41" s="280" t="str">
        <f aca="false">$E41</f>
        <v>Japan</v>
      </c>
      <c r="BZ41" s="284"/>
      <c r="CA41" s="284"/>
      <c r="CB41" s="285"/>
      <c r="CC41" s="281" t="str">
        <f aca="false">IF(($F41&lt;&gt;"")*($G41&lt;&gt;"")*(BZ41&lt;&gt;"")*(CA41&lt;&gt;""),($F41&gt;$G41)*(BZ41&gt;CA41)+($F41=$G41)*(BZ41=CA41)+($F41&lt;$G41)*(BZ41&lt;CA41),"")</f>
        <v/>
      </c>
      <c r="CD41" s="281" t="str">
        <f aca="false">IF((CC41&lt;&gt;""),IF(OR($F41&lt;&gt;$G41,PrSettings!$M$4="●"),(($F41-$G41)=(BZ41-CA41))*1,0),"")</f>
        <v/>
      </c>
      <c r="CE41" s="281" t="str">
        <f aca="false">IF((CC41&lt;&gt;""),($F41=BZ41)*($G41=CA41),"")</f>
        <v/>
      </c>
      <c r="CF41" s="281" t="str">
        <f aca="false">IF(CC41&lt;&gt;"",IF(ABS($F41-$G41)&gt;=PrSettings!$M$7,(ABS($F41-$G41-BZ41+CA41)&lt;=1)*1,IF(AND(CC41,$F41=$G41,$F41&gt;=PrSettings!$M$6),(ABS(BZ41-$F41)&lt;=1)*1,IF(AND(CC41,$F41+$G41&gt;=PrSettings!$M$8),(ABS(BZ41-$F41)+ABS(CA41-$G41)&lt;=1)*1,""))),"")</f>
        <v/>
      </c>
      <c r="CG41" s="286"/>
      <c r="CI41" s="279" t="n">
        <f aca="false">$B41</f>
        <v>7</v>
      </c>
      <c r="CJ41" s="280" t="str">
        <f aca="false">$C41</f>
        <v>Netherlands</v>
      </c>
      <c r="CK41" s="281" t="n">
        <f aca="false">$D41</f>
        <v>18</v>
      </c>
      <c r="CL41" s="280" t="str">
        <f aca="false">$E41</f>
        <v>Japan</v>
      </c>
      <c r="CM41" s="284"/>
      <c r="CN41" s="284"/>
      <c r="CO41" s="285"/>
      <c r="CP41" s="281" t="str">
        <f aca="false">IF(($F41&lt;&gt;"")*($G41&lt;&gt;"")*(CM41&lt;&gt;"")*(CN41&lt;&gt;""),($F41&gt;$G41)*(CM41&gt;CN41)+($F41=$G41)*(CM41=CN41)+($F41&lt;$G41)*(CM41&lt;CN41),"")</f>
        <v/>
      </c>
      <c r="CQ41" s="281" t="str">
        <f aca="false">IF((CP41&lt;&gt;""),IF(OR($F41&lt;&gt;$G41,PrSettings!$M$4="●"),(($F41-$G41)=(CM41-CN41))*1,0),"")</f>
        <v/>
      </c>
      <c r="CR41" s="281" t="str">
        <f aca="false">IF((CP41&lt;&gt;""),($F41=CM41)*($G41=CN41),"")</f>
        <v/>
      </c>
      <c r="CS41" s="281" t="str">
        <f aca="false">IF(CP41&lt;&gt;"",IF(ABS($F41-$G41)&gt;=PrSettings!$M$7,(ABS($F41-$G41-CM41+CN41)&lt;=1)*1,IF(AND(CP41,$F41=$G41,$F41&gt;=PrSettings!$M$6),(ABS(CM41-$F41)&lt;=1)*1,IF(AND(CP41,$F41+$G41&gt;=PrSettings!$M$8),(ABS(CM41-$F41)+ABS(CN41-$G41)&lt;=1)*1,""))),"")</f>
        <v/>
      </c>
      <c r="CT41" s="286"/>
      <c r="CV41" s="279" t="n">
        <f aca="false">$B41</f>
        <v>7</v>
      </c>
      <c r="CW41" s="280" t="str">
        <f aca="false">$C41</f>
        <v>Netherlands</v>
      </c>
      <c r="CX41" s="281" t="n">
        <f aca="false">$D41</f>
        <v>18</v>
      </c>
      <c r="CY41" s="280" t="str">
        <f aca="false">$E41</f>
        <v>Japan</v>
      </c>
      <c r="CZ41" s="284"/>
      <c r="DA41" s="284"/>
      <c r="DB41" s="285"/>
      <c r="DC41" s="281" t="str">
        <f aca="false">IF(($F41&lt;&gt;"")*($G41&lt;&gt;"")*(CZ41&lt;&gt;"")*(DA41&lt;&gt;""),($F41&gt;$G41)*(CZ41&gt;DA41)+($F41=$G41)*(CZ41=DA41)+($F41&lt;$G41)*(CZ41&lt;DA41),"")</f>
        <v/>
      </c>
      <c r="DD41" s="281" t="str">
        <f aca="false">IF((DC41&lt;&gt;""),IF(OR($F41&lt;&gt;$G41,PrSettings!$M$4="●"),(($F41-$G41)=(CZ41-DA41))*1,0),"")</f>
        <v/>
      </c>
      <c r="DE41" s="281" t="str">
        <f aca="false">IF((DC41&lt;&gt;""),($F41=CZ41)*($G41=DA41),"")</f>
        <v/>
      </c>
      <c r="DF41" s="281" t="str">
        <f aca="false">IF(DC41&lt;&gt;"",IF(ABS($F41-$G41)&gt;=PrSettings!$M$7,(ABS($F41-$G41-CZ41+DA41)&lt;=1)*1,IF(AND(DC41,$F41=$G41,$F41&gt;=PrSettings!$M$6),(ABS(CZ41-$F41)&lt;=1)*1,IF(AND(DC41,$F41+$G41&gt;=PrSettings!$M$8),(ABS(CZ41-$F41)+ABS(DA41-$G41)&lt;=1)*1,""))),"")</f>
        <v/>
      </c>
      <c r="DG41" s="286"/>
      <c r="DI41" s="279" t="n">
        <f aca="false">$B41</f>
        <v>7</v>
      </c>
      <c r="DJ41" s="280" t="str">
        <f aca="false">$C41</f>
        <v>Netherlands</v>
      </c>
      <c r="DK41" s="281" t="n">
        <f aca="false">$D41</f>
        <v>18</v>
      </c>
      <c r="DL41" s="280" t="str">
        <f aca="false">$E41</f>
        <v>Japan</v>
      </c>
      <c r="DM41" s="284"/>
      <c r="DN41" s="284"/>
      <c r="DO41" s="285"/>
      <c r="DP41" s="281" t="str">
        <f aca="false">IF(($F41&lt;&gt;"")*($G41&lt;&gt;"")*(DM41&lt;&gt;"")*(DN41&lt;&gt;""),($F41&gt;$G41)*(DM41&gt;DN41)+($F41=$G41)*(DM41=DN41)+($F41&lt;$G41)*(DM41&lt;DN41),"")</f>
        <v/>
      </c>
      <c r="DQ41" s="281" t="str">
        <f aca="false">IF((DP41&lt;&gt;""),IF(OR($F41&lt;&gt;$G41,PrSettings!$M$4="●"),(($F41-$G41)=(DM41-DN41))*1,0),"")</f>
        <v/>
      </c>
      <c r="DR41" s="281" t="str">
        <f aca="false">IF((DP41&lt;&gt;""),($F41=DM41)*($G41=DN41),"")</f>
        <v/>
      </c>
      <c r="DS41" s="281" t="str">
        <f aca="false">IF(DP41&lt;&gt;"",IF(ABS($F41-$G41)&gt;=PrSettings!$M$7,(ABS($F41-$G41-DM41+DN41)&lt;=1)*1,IF(AND(DP41,$F41=$G41,$F41&gt;=PrSettings!$M$6),(ABS(DM41-$F41)&lt;=1)*1,IF(AND(DP41,$F41+$G41&gt;=PrSettings!$M$8),(ABS(DM41-$F41)+ABS(DN41-$G41)&lt;=1)*1,""))),"")</f>
        <v/>
      </c>
      <c r="DT41" s="286"/>
      <c r="DV41" s="279" t="n">
        <f aca="false">$B41</f>
        <v>7</v>
      </c>
      <c r="DW41" s="280" t="str">
        <f aca="false">$C41</f>
        <v>Netherlands</v>
      </c>
      <c r="DX41" s="281" t="n">
        <f aca="false">$D41</f>
        <v>18</v>
      </c>
      <c r="DY41" s="280" t="str">
        <f aca="false">$E41</f>
        <v>Japan</v>
      </c>
      <c r="DZ41" s="284"/>
      <c r="EA41" s="284"/>
      <c r="EB41" s="285"/>
      <c r="EC41" s="281" t="str">
        <f aca="false">IF(($F41&lt;&gt;"")*($G41&lt;&gt;"")*(DZ41&lt;&gt;"")*(EA41&lt;&gt;""),($F41&gt;$G41)*(DZ41&gt;EA41)+($F41=$G41)*(DZ41=EA41)+($F41&lt;$G41)*(DZ41&lt;EA41),"")</f>
        <v/>
      </c>
      <c r="ED41" s="281" t="str">
        <f aca="false">IF((EC41&lt;&gt;""),IF(OR($F41&lt;&gt;$G41,PrSettings!$M$4="●"),(($F41-$G41)=(DZ41-EA41))*1,0),"")</f>
        <v/>
      </c>
      <c r="EE41" s="281" t="str">
        <f aca="false">IF((EC41&lt;&gt;""),($F41=DZ41)*($G41=EA41),"")</f>
        <v/>
      </c>
      <c r="EF41" s="281" t="str">
        <f aca="false">IF(EC41&lt;&gt;"",IF(ABS($F41-$G41)&gt;=PrSettings!$M$7,(ABS($F41-$G41-DZ41+EA41)&lt;=1)*1,IF(AND(EC41,$F41=$G41,$F41&gt;=PrSettings!$M$6),(ABS(DZ41-$F41)&lt;=1)*1,IF(AND(EC41,$F41+$G41&gt;=PrSettings!$M$8),(ABS(DZ41-$F41)+ABS(EA41-$G41)&lt;=1)*1,""))),"")</f>
        <v/>
      </c>
      <c r="EG41" s="286"/>
      <c r="EI41" s="279" t="n">
        <f aca="false">$B41</f>
        <v>7</v>
      </c>
      <c r="EJ41" s="280" t="str">
        <f aca="false">$C41</f>
        <v>Netherlands</v>
      </c>
      <c r="EK41" s="281" t="n">
        <f aca="false">$D41</f>
        <v>18</v>
      </c>
      <c r="EL41" s="280" t="str">
        <f aca="false">$E41</f>
        <v>Japan</v>
      </c>
      <c r="EM41" s="284"/>
      <c r="EN41" s="284"/>
      <c r="EO41" s="285"/>
      <c r="EP41" s="281" t="str">
        <f aca="false">IF(($F41&lt;&gt;"")*($G41&lt;&gt;"")*(EM41&lt;&gt;"")*(EN41&lt;&gt;""),($F41&gt;$G41)*(EM41&gt;EN41)+($F41=$G41)*(EM41=EN41)+($F41&lt;$G41)*(EM41&lt;EN41),"")</f>
        <v/>
      </c>
      <c r="EQ41" s="281" t="str">
        <f aca="false">IF((EP41&lt;&gt;""),IF(OR($F41&lt;&gt;$G41,PrSettings!$M$4="●"),(($F41-$G41)=(EM41-EN41))*1,0),"")</f>
        <v/>
      </c>
      <c r="ER41" s="281" t="str">
        <f aca="false">IF((EP41&lt;&gt;""),($F41=EM41)*($G41=EN41),"")</f>
        <v/>
      </c>
      <c r="ES41" s="281" t="str">
        <f aca="false">IF(EP41&lt;&gt;"",IF(ABS($F41-$G41)&gt;=PrSettings!$M$7,(ABS($F41-$G41-EM41+EN41)&lt;=1)*1,IF(AND(EP41,$F41=$G41,$F41&gt;=PrSettings!$M$6),(ABS(EM41-$F41)&lt;=1)*1,IF(AND(EP41,$F41+$G41&gt;=PrSettings!$M$8),(ABS(EM41-$F41)+ABS(EN41-$G41)&lt;=1)*1,""))),"")</f>
        <v/>
      </c>
      <c r="ET41" s="286"/>
      <c r="EV41" s="279" t="n">
        <f aca="false">$B41</f>
        <v>7</v>
      </c>
      <c r="EW41" s="280" t="str">
        <f aca="false">$C41</f>
        <v>Netherlands</v>
      </c>
      <c r="EX41" s="281" t="n">
        <f aca="false">$D41</f>
        <v>18</v>
      </c>
      <c r="EY41" s="280" t="str">
        <f aca="false">$E41</f>
        <v>Japan</v>
      </c>
      <c r="EZ41" s="284"/>
      <c r="FA41" s="284"/>
      <c r="FB41" s="285"/>
      <c r="FC41" s="281" t="str">
        <f aca="false">IF(($F41&lt;&gt;"")*($G41&lt;&gt;"")*(EZ41&lt;&gt;"")*(FA41&lt;&gt;""),($F41&gt;$G41)*(EZ41&gt;FA41)+($F41=$G41)*(EZ41=FA41)+($F41&lt;$G41)*(EZ41&lt;FA41),"")</f>
        <v/>
      </c>
      <c r="FD41" s="281" t="str">
        <f aca="false">IF((FC41&lt;&gt;""),IF(OR($F41&lt;&gt;$G41,PrSettings!$M$4="●"),(($F41-$G41)=(EZ41-FA41))*1,0),"")</f>
        <v/>
      </c>
      <c r="FE41" s="281" t="str">
        <f aca="false">IF((FC41&lt;&gt;""),($F41=EZ41)*($G41=FA41),"")</f>
        <v/>
      </c>
      <c r="FF41" s="281" t="str">
        <f aca="false">IF(FC41&lt;&gt;"",IF(ABS($F41-$G41)&gt;=PrSettings!$M$7,(ABS($F41-$G41-EZ41+FA41)&lt;=1)*1,IF(AND(FC41,$F41=$G41,$F41&gt;=PrSettings!$M$6),(ABS(EZ41-$F41)&lt;=1)*1,IF(AND(FC41,$F41+$G41&gt;=PrSettings!$M$8),(ABS(EZ41-$F41)+ABS(FA41-$G41)&lt;=1)*1,""))),"")</f>
        <v/>
      </c>
      <c r="FG41" s="286"/>
      <c r="FI41" s="279" t="n">
        <f aca="false">$B41</f>
        <v>7</v>
      </c>
      <c r="FJ41" s="280" t="str">
        <f aca="false">$C41</f>
        <v>Netherlands</v>
      </c>
      <c r="FK41" s="281" t="n">
        <f aca="false">$D41</f>
        <v>18</v>
      </c>
      <c r="FL41" s="280" t="str">
        <f aca="false">$E41</f>
        <v>Japan</v>
      </c>
      <c r="FM41" s="284"/>
      <c r="FN41" s="284"/>
      <c r="FO41" s="285"/>
      <c r="FP41" s="281" t="str">
        <f aca="false">IF(($F41&lt;&gt;"")*($G41&lt;&gt;"")*(FM41&lt;&gt;"")*(FN41&lt;&gt;""),($F41&gt;$G41)*(FM41&gt;FN41)+($F41=$G41)*(FM41=FN41)+($F41&lt;$G41)*(FM41&lt;FN41),"")</f>
        <v/>
      </c>
      <c r="FQ41" s="281" t="str">
        <f aca="false">IF((FP41&lt;&gt;""),IF(OR($F41&lt;&gt;$G41,PrSettings!$M$4="●"),(($F41-$G41)=(FM41-FN41))*1,0),"")</f>
        <v/>
      </c>
      <c r="FR41" s="281" t="str">
        <f aca="false">IF((FP41&lt;&gt;""),($F41=FM41)*($G41=FN41),"")</f>
        <v/>
      </c>
      <c r="FS41" s="281" t="str">
        <f aca="false">IF(FP41&lt;&gt;"",IF(ABS($F41-$G41)&gt;=PrSettings!$M$7,(ABS($F41-$G41-FM41+FN41)&lt;=1)*1,IF(AND(FP41,$F41=$G41,$F41&gt;=PrSettings!$M$6),(ABS(FM41-$F41)&lt;=1)*1,IF(AND(FP41,$F41+$G41&gt;=PrSettings!$M$8),(ABS(FM41-$F41)+ABS(FN41-$G41)&lt;=1)*1,""))),"")</f>
        <v/>
      </c>
      <c r="FT41" s="286"/>
      <c r="FV41" s="279" t="n">
        <f aca="false">$B41</f>
        <v>7</v>
      </c>
      <c r="FW41" s="280" t="str">
        <f aca="false">$C41</f>
        <v>Netherlands</v>
      </c>
      <c r="FX41" s="281" t="n">
        <f aca="false">$D41</f>
        <v>18</v>
      </c>
      <c r="FY41" s="280" t="str">
        <f aca="false">$E41</f>
        <v>Japan</v>
      </c>
      <c r="FZ41" s="284"/>
      <c r="GA41" s="284"/>
      <c r="GB41" s="285"/>
      <c r="GC41" s="281" t="str">
        <f aca="false">IF(($F41&lt;&gt;"")*($G41&lt;&gt;"")*(FZ41&lt;&gt;"")*(GA41&lt;&gt;""),($F41&gt;$G41)*(FZ41&gt;GA41)+($F41=$G41)*(FZ41=GA41)+($F41&lt;$G41)*(FZ41&lt;GA41),"")</f>
        <v/>
      </c>
      <c r="GD41" s="281" t="str">
        <f aca="false">IF((GC41&lt;&gt;""),IF(OR($F41&lt;&gt;$G41,PrSettings!$M$4="●"),(($F41-$G41)=(FZ41-GA41))*1,0),"")</f>
        <v/>
      </c>
      <c r="GE41" s="281" t="str">
        <f aca="false">IF((GC41&lt;&gt;""),($F41=FZ41)*($G41=GA41),"")</f>
        <v/>
      </c>
      <c r="GF41" s="281" t="str">
        <f aca="false">IF(GC41&lt;&gt;"",IF(ABS($F41-$G41)&gt;=PrSettings!$M$7,(ABS($F41-$G41-FZ41+GA41)&lt;=1)*1,IF(AND(GC41,$F41=$G41,$F41&gt;=PrSettings!$M$6),(ABS(FZ41-$F41)&lt;=1)*1,IF(AND(GC41,$F41+$G41&gt;=PrSettings!$M$8),(ABS(FZ41-$F41)+ABS(GA41-$G41)&lt;=1)*1,""))),"")</f>
        <v/>
      </c>
      <c r="GG41" s="286"/>
      <c r="GI41" s="279" t="n">
        <f aca="false">$B41</f>
        <v>7</v>
      </c>
      <c r="GJ41" s="280" t="str">
        <f aca="false">$C41</f>
        <v>Netherlands</v>
      </c>
      <c r="GK41" s="281" t="n">
        <f aca="false">$D41</f>
        <v>18</v>
      </c>
      <c r="GL41" s="280" t="str">
        <f aca="false">$E41</f>
        <v>Japan</v>
      </c>
      <c r="GM41" s="284"/>
      <c r="GN41" s="284"/>
      <c r="GO41" s="285"/>
      <c r="GP41" s="281" t="str">
        <f aca="false">IF(($F41&lt;&gt;"")*($G41&lt;&gt;"")*(GM41&lt;&gt;"")*(GN41&lt;&gt;""),($F41&gt;$G41)*(GM41&gt;GN41)+($F41=$G41)*(GM41=GN41)+($F41&lt;$G41)*(GM41&lt;GN41),"")</f>
        <v/>
      </c>
      <c r="GQ41" s="281" t="str">
        <f aca="false">IF((GP41&lt;&gt;""),IF(OR($F41&lt;&gt;$G41,PrSettings!$M$4="●"),(($F41-$G41)=(GM41-GN41))*1,0),"")</f>
        <v/>
      </c>
      <c r="GR41" s="281" t="str">
        <f aca="false">IF((GP41&lt;&gt;""),($F41=GM41)*($G41=GN41),"")</f>
        <v/>
      </c>
      <c r="GS41" s="281" t="str">
        <f aca="false">IF(GP41&lt;&gt;"",IF(ABS($F41-$G41)&gt;=PrSettings!$M$7,(ABS($F41-$G41-GM41+GN41)&lt;=1)*1,IF(AND(GP41,$F41=$G41,$F41&gt;=PrSettings!$M$6),(ABS(GM41-$F41)&lt;=1)*1,IF(AND(GP41,$F41+$G41&gt;=PrSettings!$M$8),(ABS(GM41-$F41)+ABS(GN41-$G41)&lt;=1)*1,""))),"")</f>
        <v/>
      </c>
      <c r="GT41" s="286"/>
      <c r="GV41" s="279" t="n">
        <f aca="false">$B41</f>
        <v>7</v>
      </c>
      <c r="GW41" s="280" t="str">
        <f aca="false">$C41</f>
        <v>Netherlands</v>
      </c>
      <c r="GX41" s="281" t="n">
        <f aca="false">$D41</f>
        <v>18</v>
      </c>
      <c r="GY41" s="280" t="str">
        <f aca="false">$E41</f>
        <v>Japan</v>
      </c>
      <c r="GZ41" s="284"/>
      <c r="HA41" s="284"/>
      <c r="HB41" s="285"/>
      <c r="HC41" s="281" t="str">
        <f aca="false">IF(($F41&lt;&gt;"")*($G41&lt;&gt;"")*(GZ41&lt;&gt;"")*(HA41&lt;&gt;""),($F41&gt;$G41)*(GZ41&gt;HA41)+($F41=$G41)*(GZ41=HA41)+($F41&lt;$G41)*(GZ41&lt;HA41),"")</f>
        <v/>
      </c>
      <c r="HD41" s="281" t="str">
        <f aca="false">IF((HC41&lt;&gt;""),IF(OR($F41&lt;&gt;$G41,PrSettings!$M$4="●"),(($F41-$G41)=(GZ41-HA41))*1,0),"")</f>
        <v/>
      </c>
      <c r="HE41" s="281" t="str">
        <f aca="false">IF((HC41&lt;&gt;""),($F41=GZ41)*($G41=HA41),"")</f>
        <v/>
      </c>
      <c r="HF41" s="281" t="str">
        <f aca="false">IF(HC41&lt;&gt;"",IF(ABS($F41-$G41)&gt;=PrSettings!$M$7,(ABS($F41-$G41-GZ41+HA41)&lt;=1)*1,IF(AND(HC41,$F41=$G41,$F41&gt;=PrSettings!$M$6),(ABS(GZ41-$F41)&lt;=1)*1,IF(AND(HC41,$F41+$G41&gt;=PrSettings!$M$8),(ABS(GZ41-$F41)+ABS(HA41-$G41)&lt;=1)*1,""))),"")</f>
        <v/>
      </c>
      <c r="HG41" s="286"/>
      <c r="HI41" s="279" t="n">
        <f aca="false">$B41</f>
        <v>7</v>
      </c>
      <c r="HJ41" s="280" t="str">
        <f aca="false">$C41</f>
        <v>Netherlands</v>
      </c>
      <c r="HK41" s="281" t="n">
        <f aca="false">$D41</f>
        <v>18</v>
      </c>
      <c r="HL41" s="280" t="str">
        <f aca="false">$E41</f>
        <v>Japan</v>
      </c>
      <c r="HM41" s="284"/>
      <c r="HN41" s="284"/>
      <c r="HO41" s="285"/>
      <c r="HP41" s="281" t="str">
        <f aca="false">IF(($F41&lt;&gt;"")*($G41&lt;&gt;"")*(HM41&lt;&gt;"")*(HN41&lt;&gt;""),($F41&gt;$G41)*(HM41&gt;HN41)+($F41=$G41)*(HM41=HN41)+($F41&lt;$G41)*(HM41&lt;HN41),"")</f>
        <v/>
      </c>
      <c r="HQ41" s="281" t="str">
        <f aca="false">IF((HP41&lt;&gt;""),IF(OR($F41&lt;&gt;$G41,PrSettings!$M$4="●"),(($F41-$G41)=(HM41-HN41))*1,0),"")</f>
        <v/>
      </c>
      <c r="HR41" s="281" t="str">
        <f aca="false">IF((HP41&lt;&gt;""),($F41=HM41)*($G41=HN41),"")</f>
        <v/>
      </c>
      <c r="HS41" s="281" t="str">
        <f aca="false">IF(HP41&lt;&gt;"",IF(ABS($F41-$G41)&gt;=PrSettings!$M$7,(ABS($F41-$G41-HM41+HN41)&lt;=1)*1,IF(AND(HP41,$F41=$G41,$F41&gt;=PrSettings!$M$6),(ABS(HM41-$F41)&lt;=1)*1,IF(AND(HP41,$F41+$G41&gt;=PrSettings!$M$8),(ABS(HM41-$F41)+ABS(HN41-$G41)&lt;=1)*1,""))),"")</f>
        <v/>
      </c>
      <c r="HT41" s="286"/>
      <c r="HV41" s="279" t="n">
        <f aca="false">$B41</f>
        <v>7</v>
      </c>
      <c r="HW41" s="280" t="str">
        <f aca="false">$C41</f>
        <v>Netherlands</v>
      </c>
      <c r="HX41" s="281" t="n">
        <f aca="false">$D41</f>
        <v>18</v>
      </c>
      <c r="HY41" s="280" t="str">
        <f aca="false">$E41</f>
        <v>Japan</v>
      </c>
      <c r="HZ41" s="284"/>
      <c r="IA41" s="284"/>
      <c r="IB41" s="285"/>
      <c r="IC41" s="281" t="str">
        <f aca="false">IF(($F41&lt;&gt;"")*($G41&lt;&gt;"")*(HZ41&lt;&gt;"")*(IA41&lt;&gt;""),($F41&gt;$G41)*(HZ41&gt;IA41)+($F41=$G41)*(HZ41=IA41)+($F41&lt;$G41)*(HZ41&lt;IA41),"")</f>
        <v/>
      </c>
      <c r="ID41" s="281" t="str">
        <f aca="false">IF((IC41&lt;&gt;""),IF(OR($F41&lt;&gt;$G41,PrSettings!$M$4="●"),(($F41-$G41)=(HZ41-IA41))*1,0),"")</f>
        <v/>
      </c>
      <c r="IE41" s="281" t="str">
        <f aca="false">IF((IC41&lt;&gt;""),($F41=HZ41)*($G41=IA41),"")</f>
        <v/>
      </c>
      <c r="IF41" s="281" t="str">
        <f aca="false">IF(IC41&lt;&gt;"",IF(ABS($F41-$G41)&gt;=PrSettings!$M$7,(ABS($F41-$G41-HZ41+IA41)&lt;=1)*1,IF(AND(IC41,$F41=$G41,$F41&gt;=PrSettings!$M$6),(ABS(HZ41-$F41)&lt;=1)*1,IF(AND(IC41,$F41+$G41&gt;=PrSettings!$M$8),(ABS(HZ41-$F41)+ABS(IA41-$G41)&lt;=1)*1,""))),"")</f>
        <v/>
      </c>
      <c r="IG41" s="286"/>
      <c r="II41" s="279" t="n">
        <f aca="false">$B41</f>
        <v>7</v>
      </c>
      <c r="IJ41" s="280" t="str">
        <f aca="false">$C41</f>
        <v>Netherlands</v>
      </c>
      <c r="IK41" s="281" t="n">
        <f aca="false">$D41</f>
        <v>18</v>
      </c>
      <c r="IL41" s="280" t="str">
        <f aca="false">$E41</f>
        <v>Japan</v>
      </c>
      <c r="IM41" s="284"/>
      <c r="IN41" s="284"/>
      <c r="IO41" s="285"/>
      <c r="IP41" s="281" t="str">
        <f aca="false">IF(($F41&lt;&gt;"")*($G41&lt;&gt;"")*(IM41&lt;&gt;"")*(IN41&lt;&gt;""),($F41&gt;$G41)*(IM41&gt;IN41)+($F41=$G41)*(IM41=IN41)+($F41&lt;$G41)*(IM41&lt;IN41),"")</f>
        <v/>
      </c>
      <c r="IQ41" s="281" t="str">
        <f aca="false">IF((IP41&lt;&gt;""),IF(OR($F41&lt;&gt;$G41,PrSettings!$M$4="●"),(($F41-$G41)=(IM41-IN41))*1,0),"")</f>
        <v/>
      </c>
      <c r="IR41" s="281" t="str">
        <f aca="false">IF((IP41&lt;&gt;""),($F41=IM41)*($G41=IN41),"")</f>
        <v/>
      </c>
      <c r="IS41" s="281" t="str">
        <f aca="false">IF(IP41&lt;&gt;"",IF(ABS($F41-$G41)&gt;=PrSettings!$M$7,(ABS($F41-$G41-IM41+IN41)&lt;=1)*1,IF(AND(IP41,$F41=$G41,$F41&gt;=PrSettings!$M$6),(ABS(IM41-$F41)&lt;=1)*1,IF(AND(IP41,$F41+$G41&gt;=PrSettings!$M$8),(ABS(IM41-$F41)+ABS(IN41-$G41)&lt;=1)*1,""))),"")</f>
        <v/>
      </c>
      <c r="IT41" s="286"/>
      <c r="IV41" s="279" t="n">
        <f aca="false">$B41</f>
        <v>7</v>
      </c>
      <c r="IW41" s="280" t="str">
        <f aca="false">$C41</f>
        <v>Netherlands</v>
      </c>
      <c r="IX41" s="281" t="n">
        <f aca="false">$D41</f>
        <v>18</v>
      </c>
      <c r="IY41" s="280" t="str">
        <f aca="false">$E41</f>
        <v>Japan</v>
      </c>
      <c r="IZ41" s="284"/>
      <c r="JA41" s="284"/>
      <c r="JB41" s="285"/>
      <c r="JC41" s="281" t="str">
        <f aca="false">IF(($F41&lt;&gt;"")*($G41&lt;&gt;"")*(IZ41&lt;&gt;"")*(JA41&lt;&gt;""),($F41&gt;$G41)*(IZ41&gt;JA41)+($F41=$G41)*(IZ41=JA41)+($F41&lt;$G41)*(IZ41&lt;JA41),"")</f>
        <v/>
      </c>
      <c r="JD41" s="281" t="str">
        <f aca="false">IF((JC41&lt;&gt;""),IF(OR($F41&lt;&gt;$G41,PrSettings!$M$4="●"),(($F41-$G41)=(IZ41-JA41))*1,0),"")</f>
        <v/>
      </c>
      <c r="JE41" s="281" t="str">
        <f aca="false">IF((JC41&lt;&gt;""),($F41=IZ41)*($G41=JA41),"")</f>
        <v/>
      </c>
      <c r="JF41" s="281" t="str">
        <f aca="false">IF(JC41&lt;&gt;"",IF(ABS($F41-$G41)&gt;=PrSettings!$M$7,(ABS($F41-$G41-IZ41+JA41)&lt;=1)*1,IF(AND(JC41,$F41=$G41,$F41&gt;=PrSettings!$M$6),(ABS(IZ41-$F41)&lt;=1)*1,IF(AND(JC41,$F41+$G41&gt;=PrSettings!$M$8),(ABS(IZ41-$F41)+ABS(JA41-$G41)&lt;=1)*1,""))),"")</f>
        <v/>
      </c>
      <c r="JG41" s="286"/>
      <c r="JI41" s="279" t="n">
        <f aca="false">$B41</f>
        <v>7</v>
      </c>
      <c r="JJ41" s="280" t="str">
        <f aca="false">$C41</f>
        <v>Netherlands</v>
      </c>
      <c r="JK41" s="281" t="n">
        <f aca="false">$D41</f>
        <v>18</v>
      </c>
      <c r="JL41" s="280" t="str">
        <f aca="false">$E41</f>
        <v>Japan</v>
      </c>
      <c r="JM41" s="284"/>
      <c r="JN41" s="284"/>
      <c r="JO41" s="285"/>
      <c r="JP41" s="281" t="str">
        <f aca="false">IF(($F41&lt;&gt;"")*($G41&lt;&gt;"")*(JM41&lt;&gt;"")*(JN41&lt;&gt;""),($F41&gt;$G41)*(JM41&gt;JN41)+($F41=$G41)*(JM41=JN41)+($F41&lt;$G41)*(JM41&lt;JN41),"")</f>
        <v/>
      </c>
      <c r="JQ41" s="281" t="str">
        <f aca="false">IF((JP41&lt;&gt;""),IF(OR($F41&lt;&gt;$G41,PrSettings!$M$4="●"),(($F41-$G41)=(JM41-JN41))*1,0),"")</f>
        <v/>
      </c>
      <c r="JR41" s="281" t="str">
        <f aca="false">IF((JP41&lt;&gt;""),($F41=JM41)*($G41=JN41),"")</f>
        <v/>
      </c>
      <c r="JS41" s="281" t="str">
        <f aca="false">IF(JP41&lt;&gt;"",IF(ABS($F41-$G41)&gt;=PrSettings!$M$7,(ABS($F41-$G41-JM41+JN41)&lt;=1)*1,IF(AND(JP41,$F41=$G41,$F41&gt;=PrSettings!$M$6),(ABS(JM41-$F41)&lt;=1)*1,IF(AND(JP41,$F41+$G41&gt;=PrSettings!$M$8),(ABS(JM41-$F41)+ABS(JN41-$G41)&lt;=1)*1,""))),"")</f>
        <v/>
      </c>
      <c r="JT41" s="286"/>
      <c r="JV41" s="279" t="n">
        <f aca="false">$B41</f>
        <v>7</v>
      </c>
      <c r="JW41" s="280" t="str">
        <f aca="false">$C41</f>
        <v>Netherlands</v>
      </c>
      <c r="JX41" s="281" t="n">
        <f aca="false">$D41</f>
        <v>18</v>
      </c>
      <c r="JY41" s="280" t="str">
        <f aca="false">$E41</f>
        <v>Japan</v>
      </c>
      <c r="JZ41" s="284"/>
      <c r="KA41" s="284"/>
      <c r="KB41" s="285"/>
      <c r="KC41" s="281" t="str">
        <f aca="false">IF(($F41&lt;&gt;"")*($G41&lt;&gt;"")*(JZ41&lt;&gt;"")*(KA41&lt;&gt;""),($F41&gt;$G41)*(JZ41&gt;KA41)+($F41=$G41)*(JZ41=KA41)+($F41&lt;$G41)*(JZ41&lt;KA41),"")</f>
        <v/>
      </c>
      <c r="KD41" s="281" t="str">
        <f aca="false">IF((KC41&lt;&gt;""),IF(OR($F41&lt;&gt;$G41,PrSettings!$M$4="●"),(($F41-$G41)=(JZ41-KA41))*1,0),"")</f>
        <v/>
      </c>
      <c r="KE41" s="281" t="str">
        <f aca="false">IF((KC41&lt;&gt;""),($F41=JZ41)*($G41=KA41),"")</f>
        <v/>
      </c>
      <c r="KF41" s="281" t="str">
        <f aca="false">IF(KC41&lt;&gt;"",IF(ABS($F41-$G41)&gt;=PrSettings!$M$7,(ABS($F41-$G41-JZ41+KA41)&lt;=1)*1,IF(AND(KC41,$F41=$G41,$F41&gt;=PrSettings!$M$6),(ABS(JZ41-$F41)&lt;=1)*1,IF(AND(KC41,$F41+$G41&gt;=PrSettings!$M$8),(ABS(JZ41-$F41)+ABS(KA41-$G41)&lt;=1)*1,""))),"")</f>
        <v/>
      </c>
      <c r="KG41" s="286"/>
      <c r="KI41" s="279" t="n">
        <f aca="false">$B41</f>
        <v>7</v>
      </c>
      <c r="KJ41" s="280" t="str">
        <f aca="false">$C41</f>
        <v>Netherlands</v>
      </c>
      <c r="KK41" s="281" t="n">
        <f aca="false">$D41</f>
        <v>18</v>
      </c>
      <c r="KL41" s="280" t="str">
        <f aca="false">$E41</f>
        <v>Japan</v>
      </c>
      <c r="KM41" s="284"/>
      <c r="KN41" s="284"/>
      <c r="KO41" s="285"/>
      <c r="KP41" s="281" t="str">
        <f aca="false">IF(($F41&lt;&gt;"")*($G41&lt;&gt;"")*(KM41&lt;&gt;"")*(KN41&lt;&gt;""),($F41&gt;$G41)*(KM41&gt;KN41)+($F41=$G41)*(KM41=KN41)+($F41&lt;$G41)*(KM41&lt;KN41),"")</f>
        <v/>
      </c>
      <c r="KQ41" s="281" t="str">
        <f aca="false">IF((KP41&lt;&gt;""),IF(OR($F41&lt;&gt;$G41,PrSettings!$M$4="●"),(($F41-$G41)=(KM41-KN41))*1,0),"")</f>
        <v/>
      </c>
      <c r="KR41" s="281" t="str">
        <f aca="false">IF((KP41&lt;&gt;""),($F41=KM41)*($G41=KN41),"")</f>
        <v/>
      </c>
      <c r="KS41" s="281" t="str">
        <f aca="false">IF(KP41&lt;&gt;"",IF(ABS($F41-$G41)&gt;=PrSettings!$M$7,(ABS($F41-$G41-KM41+KN41)&lt;=1)*1,IF(AND(KP41,$F41=$G41,$F41&gt;=PrSettings!$M$6),(ABS(KM41-$F41)&lt;=1)*1,IF(AND(KP41,$F41+$G41&gt;=PrSettings!$M$8),(ABS(KM41-$F41)+ABS(KN41-$G41)&lt;=1)*1,""))),"")</f>
        <v/>
      </c>
      <c r="KT41" s="286"/>
      <c r="KV41" s="279" t="n">
        <f aca="false">$B41</f>
        <v>7</v>
      </c>
      <c r="KW41" s="280" t="str">
        <f aca="false">$C41</f>
        <v>Netherlands</v>
      </c>
      <c r="KX41" s="281" t="n">
        <f aca="false">$D41</f>
        <v>18</v>
      </c>
      <c r="KY41" s="280" t="str">
        <f aca="false">$E41</f>
        <v>Japan</v>
      </c>
      <c r="KZ41" s="284"/>
      <c r="LA41" s="284"/>
      <c r="LB41" s="285"/>
      <c r="LC41" s="281" t="str">
        <f aca="false">IF(($F41&lt;&gt;"")*($G41&lt;&gt;"")*(KZ41&lt;&gt;"")*(LA41&lt;&gt;""),($F41&gt;$G41)*(KZ41&gt;LA41)+($F41=$G41)*(KZ41=LA41)+($F41&lt;$G41)*(KZ41&lt;LA41),"")</f>
        <v/>
      </c>
      <c r="LD41" s="281" t="str">
        <f aca="false">IF((LC41&lt;&gt;""),IF(OR($F41&lt;&gt;$G41,PrSettings!$M$4="●"),(($F41-$G41)=(KZ41-LA41))*1,0),"")</f>
        <v/>
      </c>
      <c r="LE41" s="281" t="str">
        <f aca="false">IF((LC41&lt;&gt;""),($F41=KZ41)*($G41=LA41),"")</f>
        <v/>
      </c>
      <c r="LF41" s="281" t="str">
        <f aca="false">IF(LC41&lt;&gt;"",IF(ABS($F41-$G41)&gt;=PrSettings!$M$7,(ABS($F41-$G41-KZ41+LA41)&lt;=1)*1,IF(AND(LC41,$F41=$G41,$F41&gt;=PrSettings!$M$6),(ABS(KZ41-$F41)&lt;=1)*1,IF(AND(LC41,$F41+$G41&gt;=PrSettings!$M$8),(ABS(KZ41-$F41)+ABS(LA41-$G41)&lt;=1)*1,""))),"")</f>
        <v/>
      </c>
      <c r="LG41" s="286"/>
      <c r="LI41" s="279" t="n">
        <f aca="false">$B41</f>
        <v>7</v>
      </c>
      <c r="LJ41" s="280" t="str">
        <f aca="false">$C41</f>
        <v>Netherlands</v>
      </c>
      <c r="LK41" s="281" t="n">
        <f aca="false">$D41</f>
        <v>18</v>
      </c>
      <c r="LL41" s="280" t="str">
        <f aca="false">$E41</f>
        <v>Japan</v>
      </c>
      <c r="LM41" s="284"/>
      <c r="LN41" s="284"/>
      <c r="LO41" s="285"/>
      <c r="LP41" s="281" t="str">
        <f aca="false">IF(($F41&lt;&gt;"")*($G41&lt;&gt;"")*(LM41&lt;&gt;"")*(LN41&lt;&gt;""),($F41&gt;$G41)*(LM41&gt;LN41)+($F41=$G41)*(LM41=LN41)+($F41&lt;$G41)*(LM41&lt;LN41),"")</f>
        <v/>
      </c>
      <c r="LQ41" s="281" t="str">
        <f aca="false">IF((LP41&lt;&gt;""),IF(OR($F41&lt;&gt;$G41,PrSettings!$M$4="●"),(($F41-$G41)=(LM41-LN41))*1,0),"")</f>
        <v/>
      </c>
      <c r="LR41" s="281" t="str">
        <f aca="false">IF((LP41&lt;&gt;""),($F41=LM41)*($G41=LN41),"")</f>
        <v/>
      </c>
      <c r="LS41" s="281" t="str">
        <f aca="false">IF(LP41&lt;&gt;"",IF(ABS($F41-$G41)&gt;=PrSettings!$M$7,(ABS($F41-$G41-LM41+LN41)&lt;=1)*1,IF(AND(LP41,$F41=$G41,$F41&gt;=PrSettings!$M$6),(ABS(LM41-$F41)&lt;=1)*1,IF(AND(LP41,$F41+$G41&gt;=PrSettings!$M$8),(ABS(LM41-$F41)+ABS(LN41-$G41)&lt;=1)*1,""))),"")</f>
        <v/>
      </c>
      <c r="LT41" s="286"/>
      <c r="LV41" s="279" t="n">
        <f aca="false">$B41</f>
        <v>7</v>
      </c>
      <c r="LW41" s="280" t="str">
        <f aca="false">$C41</f>
        <v>Netherlands</v>
      </c>
      <c r="LX41" s="281" t="n">
        <f aca="false">$D41</f>
        <v>18</v>
      </c>
      <c r="LY41" s="280" t="str">
        <f aca="false">$E41</f>
        <v>Japan</v>
      </c>
      <c r="LZ41" s="284"/>
      <c r="MA41" s="284"/>
      <c r="MB41" s="285"/>
      <c r="MC41" s="281" t="str">
        <f aca="false">IF(($F41&lt;&gt;"")*($G41&lt;&gt;"")*(LZ41&lt;&gt;"")*(MA41&lt;&gt;""),($F41&gt;$G41)*(LZ41&gt;MA41)+($F41=$G41)*(LZ41=MA41)+($F41&lt;$G41)*(LZ41&lt;MA41),"")</f>
        <v/>
      </c>
      <c r="MD41" s="281" t="str">
        <f aca="false">IF((MC41&lt;&gt;""),IF(OR($F41&lt;&gt;$G41,PrSettings!$M$4="●"),(($F41-$G41)=(LZ41-MA41))*1,0),"")</f>
        <v/>
      </c>
      <c r="ME41" s="281" t="str">
        <f aca="false">IF((MC41&lt;&gt;""),($F41=LZ41)*($G41=MA41),"")</f>
        <v/>
      </c>
      <c r="MF41" s="281" t="str">
        <f aca="false">IF(MC41&lt;&gt;"",IF(ABS($F41-$G41)&gt;=PrSettings!$M$7,(ABS($F41-$G41-LZ41+MA41)&lt;=1)*1,IF(AND(MC41,$F41=$G41,$F41&gt;=PrSettings!$M$6),(ABS(LZ41-$F41)&lt;=1)*1,IF(AND(MC41,$F41+$G41&gt;=PrSettings!$M$8),(ABS(LZ41-$F41)+ABS(MA41-$G41)&lt;=1)*1,""))),"")</f>
        <v/>
      </c>
      <c r="MG41" s="286"/>
    </row>
    <row r="42" customFormat="false" ht="15.75" hidden="false" customHeight="false" outlineLevel="0" collapsed="false">
      <c r="B42" s="279" t="n">
        <f aca="false">INDEX(Groups!$C$7:$C$65,MATCH(C42,Groups!$D$7:$D$65,0))</f>
        <v>38</v>
      </c>
      <c r="C42" s="280" t="str">
        <f aca="false">CalcF!$P$23</f>
        <v>Sweden</v>
      </c>
      <c r="D42" s="281" t="n">
        <f aca="false">INDEX(Groups!$C$7:$C$65,MATCH(E42,Groups!$D$7:$D$65,0))</f>
        <v>44</v>
      </c>
      <c r="E42" s="280" t="str">
        <f aca="false">CalcF!$Q$23</f>
        <v>Tunisia</v>
      </c>
      <c r="F42" s="287" t="n">
        <f aca="false">CalcF!$R$23</f>
        <v>2</v>
      </c>
      <c r="G42" s="283" t="n">
        <f aca="false">CalcF!$S$23</f>
        <v>0</v>
      </c>
      <c r="I42" s="279" t="n">
        <f aca="false">$B42</f>
        <v>38</v>
      </c>
      <c r="J42" s="280" t="str">
        <f aca="false">$C42</f>
        <v>Sweden</v>
      </c>
      <c r="K42" s="281" t="n">
        <f aca="false">$D42</f>
        <v>44</v>
      </c>
      <c r="L42" s="280" t="str">
        <f aca="false">$E42</f>
        <v>Tunisia</v>
      </c>
      <c r="M42" s="284"/>
      <c r="N42" s="284"/>
      <c r="O42" s="288"/>
      <c r="P42" s="281" t="str">
        <f aca="false">IF(($F42&lt;&gt;"")*($G42&lt;&gt;"")*(M42&lt;&gt;"")*(N42&lt;&gt;""),($F42&gt;$G42)*(M42&gt;N42)+($F42=$G42)*(M42=N42)+($F42&lt;$G42)*(M42&lt;N42),"")</f>
        <v/>
      </c>
      <c r="Q42" s="281" t="str">
        <f aca="false">IF((P42&lt;&gt;""),IF(OR($F42&lt;&gt;$G42,PrSettings!$M$4="●"),(($F42-$G42)=(M42-N42))*1,0),"")</f>
        <v/>
      </c>
      <c r="R42" s="281" t="str">
        <f aca="false">IF((P42&lt;&gt;""),($F42=M42)*($G42=N42),"")</f>
        <v/>
      </c>
      <c r="S42" s="281" t="str">
        <f aca="false">IF(P42&lt;&gt;"",IF(ABS($F42-$G42)&gt;=PrSettings!$M$7,(ABS($F42-$G42-M42+N42)&lt;=1)*1,IF(AND(P42,$F42=$G42,$F42&gt;=PrSettings!$M$6),(ABS(M42-$F42)&lt;=1)*1,IF(AND(P42,$F42+$G42&gt;=PrSettings!$M$8),(ABS(M42-$F42)+ABS(N42-$G42)&lt;=1)*1,""))),"")</f>
        <v/>
      </c>
      <c r="T42" s="289"/>
      <c r="V42" s="279" t="n">
        <f aca="false">$B42</f>
        <v>38</v>
      </c>
      <c r="W42" s="280" t="str">
        <f aca="false">$C42</f>
        <v>Sweden</v>
      </c>
      <c r="X42" s="281" t="n">
        <f aca="false">$D42</f>
        <v>44</v>
      </c>
      <c r="Y42" s="280" t="str">
        <f aca="false">$E42</f>
        <v>Tunisia</v>
      </c>
      <c r="Z42" s="284"/>
      <c r="AA42" s="284"/>
      <c r="AB42" s="288"/>
      <c r="AC42" s="281" t="str">
        <f aca="false">IF(($F42&lt;&gt;"")*($G42&lt;&gt;"")*(Z42&lt;&gt;"")*(AA42&lt;&gt;""),($F42&gt;$G42)*(Z42&gt;AA42)+($F42=$G42)*(Z42=AA42)+($F42&lt;$G42)*(Z42&lt;AA42),"")</f>
        <v/>
      </c>
      <c r="AD42" s="281" t="str">
        <f aca="false">IF((AC42&lt;&gt;""),IF(OR($F42&lt;&gt;$G42,PrSettings!$M$4="●"),(($F42-$G42)=(Z42-AA42))*1,0),"")</f>
        <v/>
      </c>
      <c r="AE42" s="281" t="str">
        <f aca="false">IF((AC42&lt;&gt;""),($F42=Z42)*($G42=AA42),"")</f>
        <v/>
      </c>
      <c r="AF42" s="281" t="str">
        <f aca="false">IF(AC42&lt;&gt;"",IF(ABS($F42-$G42)&gt;=PrSettings!$M$7,(ABS($F42-$G42-Z42+AA42)&lt;=1)*1,IF(AND(AC42,$F42=$G42,$F42&gt;=PrSettings!$M$6),(ABS(Z42-$F42)&lt;=1)*1,IF(AND(AC42,$F42+$G42&gt;=PrSettings!$M$8),(ABS(Z42-$F42)+ABS(AA42-$G42)&lt;=1)*1,""))),"")</f>
        <v/>
      </c>
      <c r="AG42" s="289"/>
      <c r="AI42" s="279" t="n">
        <f aca="false">$B42</f>
        <v>38</v>
      </c>
      <c r="AJ42" s="280" t="str">
        <f aca="false">$C42</f>
        <v>Sweden</v>
      </c>
      <c r="AK42" s="281" t="n">
        <f aca="false">$D42</f>
        <v>44</v>
      </c>
      <c r="AL42" s="280" t="str">
        <f aca="false">$E42</f>
        <v>Tunisia</v>
      </c>
      <c r="AM42" s="284"/>
      <c r="AN42" s="284"/>
      <c r="AO42" s="288"/>
      <c r="AP42" s="281" t="str">
        <f aca="false">IF(($F42&lt;&gt;"")*($G42&lt;&gt;"")*(AM42&lt;&gt;"")*(AN42&lt;&gt;""),($F42&gt;$G42)*(AM42&gt;AN42)+($F42=$G42)*(AM42=AN42)+($F42&lt;$G42)*(AM42&lt;AN42),"")</f>
        <v/>
      </c>
      <c r="AQ42" s="281" t="str">
        <f aca="false">IF((AP42&lt;&gt;""),IF(OR($F42&lt;&gt;$G42,PrSettings!$M$4="●"),(($F42-$G42)=(AM42-AN42))*1,0),"")</f>
        <v/>
      </c>
      <c r="AR42" s="281" t="str">
        <f aca="false">IF((AP42&lt;&gt;""),($F42=AM42)*($G42=AN42),"")</f>
        <v/>
      </c>
      <c r="AS42" s="281" t="str">
        <f aca="false">IF(AP42&lt;&gt;"",IF(ABS($F42-$G42)&gt;=PrSettings!$M$7,(ABS($F42-$G42-AM42+AN42)&lt;=1)*1,IF(AND(AP42,$F42=$G42,$F42&gt;=PrSettings!$M$6),(ABS(AM42-$F42)&lt;=1)*1,IF(AND(AP42,$F42+$G42&gt;=PrSettings!$M$8),(ABS(AM42-$F42)+ABS(AN42-$G42)&lt;=1)*1,""))),"")</f>
        <v/>
      </c>
      <c r="AT42" s="289"/>
      <c r="AV42" s="279" t="n">
        <f aca="false">$B42</f>
        <v>38</v>
      </c>
      <c r="AW42" s="280" t="str">
        <f aca="false">$C42</f>
        <v>Sweden</v>
      </c>
      <c r="AX42" s="281" t="n">
        <f aca="false">$D42</f>
        <v>44</v>
      </c>
      <c r="AY42" s="280" t="str">
        <f aca="false">$E42</f>
        <v>Tunisia</v>
      </c>
      <c r="AZ42" s="284"/>
      <c r="BA42" s="284"/>
      <c r="BB42" s="288"/>
      <c r="BC42" s="281" t="str">
        <f aca="false">IF(($F42&lt;&gt;"")*($G42&lt;&gt;"")*(AZ42&lt;&gt;"")*(BA42&lt;&gt;""),($F42&gt;$G42)*(AZ42&gt;BA42)+($F42=$G42)*(AZ42=BA42)+($F42&lt;$G42)*(AZ42&lt;BA42),"")</f>
        <v/>
      </c>
      <c r="BD42" s="281" t="str">
        <f aca="false">IF((BC42&lt;&gt;""),IF(OR($F42&lt;&gt;$G42,PrSettings!$M$4="●"),(($F42-$G42)=(AZ42-BA42))*1,0),"")</f>
        <v/>
      </c>
      <c r="BE42" s="281" t="str">
        <f aca="false">IF((BC42&lt;&gt;""),($F42=AZ42)*($G42=BA42),"")</f>
        <v/>
      </c>
      <c r="BF42" s="281" t="str">
        <f aca="false">IF(BC42&lt;&gt;"",IF(ABS($F42-$G42)&gt;=PrSettings!$M$7,(ABS($F42-$G42-AZ42+BA42)&lt;=1)*1,IF(AND(BC42,$F42=$G42,$F42&gt;=PrSettings!$M$6),(ABS(AZ42-$F42)&lt;=1)*1,IF(AND(BC42,$F42+$G42&gt;=PrSettings!$M$8),(ABS(AZ42-$F42)+ABS(BA42-$G42)&lt;=1)*1,""))),"")</f>
        <v/>
      </c>
      <c r="BG42" s="289"/>
      <c r="BI42" s="279" t="n">
        <f aca="false">$B42</f>
        <v>38</v>
      </c>
      <c r="BJ42" s="280" t="str">
        <f aca="false">$C42</f>
        <v>Sweden</v>
      </c>
      <c r="BK42" s="281" t="n">
        <f aca="false">$D42</f>
        <v>44</v>
      </c>
      <c r="BL42" s="280" t="str">
        <f aca="false">$E42</f>
        <v>Tunisia</v>
      </c>
      <c r="BM42" s="284"/>
      <c r="BN42" s="284"/>
      <c r="BO42" s="288"/>
      <c r="BP42" s="281" t="str">
        <f aca="false">IF(($F42&lt;&gt;"")*($G42&lt;&gt;"")*(BM42&lt;&gt;"")*(BN42&lt;&gt;""),($F42&gt;$G42)*(BM42&gt;BN42)+($F42=$G42)*(BM42=BN42)+($F42&lt;$G42)*(BM42&lt;BN42),"")</f>
        <v/>
      </c>
      <c r="BQ42" s="281" t="str">
        <f aca="false">IF((BP42&lt;&gt;""),IF(OR($F42&lt;&gt;$G42,PrSettings!$M$4="●"),(($F42-$G42)=(BM42-BN42))*1,0),"")</f>
        <v/>
      </c>
      <c r="BR42" s="281" t="str">
        <f aca="false">IF((BP42&lt;&gt;""),($F42=BM42)*($G42=BN42),"")</f>
        <v/>
      </c>
      <c r="BS42" s="281" t="str">
        <f aca="false">IF(BP42&lt;&gt;"",IF(ABS($F42-$G42)&gt;=PrSettings!$M$7,(ABS($F42-$G42-BM42+BN42)&lt;=1)*1,IF(AND(BP42,$F42=$G42,$F42&gt;=PrSettings!$M$6),(ABS(BM42-$F42)&lt;=1)*1,IF(AND(BP42,$F42+$G42&gt;=PrSettings!$M$8),(ABS(BM42-$F42)+ABS(BN42-$G42)&lt;=1)*1,""))),"")</f>
        <v/>
      </c>
      <c r="BT42" s="289"/>
      <c r="BV42" s="279" t="n">
        <f aca="false">$B42</f>
        <v>38</v>
      </c>
      <c r="BW42" s="280" t="str">
        <f aca="false">$C42</f>
        <v>Sweden</v>
      </c>
      <c r="BX42" s="281" t="n">
        <f aca="false">$D42</f>
        <v>44</v>
      </c>
      <c r="BY42" s="280" t="str">
        <f aca="false">$E42</f>
        <v>Tunisia</v>
      </c>
      <c r="BZ42" s="284"/>
      <c r="CA42" s="284"/>
      <c r="CB42" s="288"/>
      <c r="CC42" s="281" t="str">
        <f aca="false">IF(($F42&lt;&gt;"")*($G42&lt;&gt;"")*(BZ42&lt;&gt;"")*(CA42&lt;&gt;""),($F42&gt;$G42)*(BZ42&gt;CA42)+($F42=$G42)*(BZ42=CA42)+($F42&lt;$G42)*(BZ42&lt;CA42),"")</f>
        <v/>
      </c>
      <c r="CD42" s="281" t="str">
        <f aca="false">IF((CC42&lt;&gt;""),IF(OR($F42&lt;&gt;$G42,PrSettings!$M$4="●"),(($F42-$G42)=(BZ42-CA42))*1,0),"")</f>
        <v/>
      </c>
      <c r="CE42" s="281" t="str">
        <f aca="false">IF((CC42&lt;&gt;""),($F42=BZ42)*($G42=CA42),"")</f>
        <v/>
      </c>
      <c r="CF42" s="281" t="str">
        <f aca="false">IF(CC42&lt;&gt;"",IF(ABS($F42-$G42)&gt;=PrSettings!$M$7,(ABS($F42-$G42-BZ42+CA42)&lt;=1)*1,IF(AND(CC42,$F42=$G42,$F42&gt;=PrSettings!$M$6),(ABS(BZ42-$F42)&lt;=1)*1,IF(AND(CC42,$F42+$G42&gt;=PrSettings!$M$8),(ABS(BZ42-$F42)+ABS(CA42-$G42)&lt;=1)*1,""))),"")</f>
        <v/>
      </c>
      <c r="CG42" s="289"/>
      <c r="CI42" s="279" t="n">
        <f aca="false">$B42</f>
        <v>38</v>
      </c>
      <c r="CJ42" s="280" t="str">
        <f aca="false">$C42</f>
        <v>Sweden</v>
      </c>
      <c r="CK42" s="281" t="n">
        <f aca="false">$D42</f>
        <v>44</v>
      </c>
      <c r="CL42" s="280" t="str">
        <f aca="false">$E42</f>
        <v>Tunisia</v>
      </c>
      <c r="CM42" s="284"/>
      <c r="CN42" s="284"/>
      <c r="CO42" s="288"/>
      <c r="CP42" s="281" t="str">
        <f aca="false">IF(($F42&lt;&gt;"")*($G42&lt;&gt;"")*(CM42&lt;&gt;"")*(CN42&lt;&gt;""),($F42&gt;$G42)*(CM42&gt;CN42)+($F42=$G42)*(CM42=CN42)+($F42&lt;$G42)*(CM42&lt;CN42),"")</f>
        <v/>
      </c>
      <c r="CQ42" s="281" t="str">
        <f aca="false">IF((CP42&lt;&gt;""),IF(OR($F42&lt;&gt;$G42,PrSettings!$M$4="●"),(($F42-$G42)=(CM42-CN42))*1,0),"")</f>
        <v/>
      </c>
      <c r="CR42" s="281" t="str">
        <f aca="false">IF((CP42&lt;&gt;""),($F42=CM42)*($G42=CN42),"")</f>
        <v/>
      </c>
      <c r="CS42" s="281" t="str">
        <f aca="false">IF(CP42&lt;&gt;"",IF(ABS($F42-$G42)&gt;=PrSettings!$M$7,(ABS($F42-$G42-CM42+CN42)&lt;=1)*1,IF(AND(CP42,$F42=$G42,$F42&gt;=PrSettings!$M$6),(ABS(CM42-$F42)&lt;=1)*1,IF(AND(CP42,$F42+$G42&gt;=PrSettings!$M$8),(ABS(CM42-$F42)+ABS(CN42-$G42)&lt;=1)*1,""))),"")</f>
        <v/>
      </c>
      <c r="CT42" s="289"/>
      <c r="CV42" s="279" t="n">
        <f aca="false">$B42</f>
        <v>38</v>
      </c>
      <c r="CW42" s="280" t="str">
        <f aca="false">$C42</f>
        <v>Sweden</v>
      </c>
      <c r="CX42" s="281" t="n">
        <f aca="false">$D42</f>
        <v>44</v>
      </c>
      <c r="CY42" s="280" t="str">
        <f aca="false">$E42</f>
        <v>Tunisia</v>
      </c>
      <c r="CZ42" s="284"/>
      <c r="DA42" s="284"/>
      <c r="DB42" s="288"/>
      <c r="DC42" s="281" t="str">
        <f aca="false">IF(($F42&lt;&gt;"")*($G42&lt;&gt;"")*(CZ42&lt;&gt;"")*(DA42&lt;&gt;""),($F42&gt;$G42)*(CZ42&gt;DA42)+($F42=$G42)*(CZ42=DA42)+($F42&lt;$G42)*(CZ42&lt;DA42),"")</f>
        <v/>
      </c>
      <c r="DD42" s="281" t="str">
        <f aca="false">IF((DC42&lt;&gt;""),IF(OR($F42&lt;&gt;$G42,PrSettings!$M$4="●"),(($F42-$G42)=(CZ42-DA42))*1,0),"")</f>
        <v/>
      </c>
      <c r="DE42" s="281" t="str">
        <f aca="false">IF((DC42&lt;&gt;""),($F42=CZ42)*($G42=DA42),"")</f>
        <v/>
      </c>
      <c r="DF42" s="281" t="str">
        <f aca="false">IF(DC42&lt;&gt;"",IF(ABS($F42-$G42)&gt;=PrSettings!$M$7,(ABS($F42-$G42-CZ42+DA42)&lt;=1)*1,IF(AND(DC42,$F42=$G42,$F42&gt;=PrSettings!$M$6),(ABS(CZ42-$F42)&lt;=1)*1,IF(AND(DC42,$F42+$G42&gt;=PrSettings!$M$8),(ABS(CZ42-$F42)+ABS(DA42-$G42)&lt;=1)*1,""))),"")</f>
        <v/>
      </c>
      <c r="DG42" s="289"/>
      <c r="DI42" s="279" t="n">
        <f aca="false">$B42</f>
        <v>38</v>
      </c>
      <c r="DJ42" s="280" t="str">
        <f aca="false">$C42</f>
        <v>Sweden</v>
      </c>
      <c r="DK42" s="281" t="n">
        <f aca="false">$D42</f>
        <v>44</v>
      </c>
      <c r="DL42" s="280" t="str">
        <f aca="false">$E42</f>
        <v>Tunisia</v>
      </c>
      <c r="DM42" s="284"/>
      <c r="DN42" s="284"/>
      <c r="DO42" s="288"/>
      <c r="DP42" s="281" t="str">
        <f aca="false">IF(($F42&lt;&gt;"")*($G42&lt;&gt;"")*(DM42&lt;&gt;"")*(DN42&lt;&gt;""),($F42&gt;$G42)*(DM42&gt;DN42)+($F42=$G42)*(DM42=DN42)+($F42&lt;$G42)*(DM42&lt;DN42),"")</f>
        <v/>
      </c>
      <c r="DQ42" s="281" t="str">
        <f aca="false">IF((DP42&lt;&gt;""),IF(OR($F42&lt;&gt;$G42,PrSettings!$M$4="●"),(($F42-$G42)=(DM42-DN42))*1,0),"")</f>
        <v/>
      </c>
      <c r="DR42" s="281" t="str">
        <f aca="false">IF((DP42&lt;&gt;""),($F42=DM42)*($G42=DN42),"")</f>
        <v/>
      </c>
      <c r="DS42" s="281" t="str">
        <f aca="false">IF(DP42&lt;&gt;"",IF(ABS($F42-$G42)&gt;=PrSettings!$M$7,(ABS($F42-$G42-DM42+DN42)&lt;=1)*1,IF(AND(DP42,$F42=$G42,$F42&gt;=PrSettings!$M$6),(ABS(DM42-$F42)&lt;=1)*1,IF(AND(DP42,$F42+$G42&gt;=PrSettings!$M$8),(ABS(DM42-$F42)+ABS(DN42-$G42)&lt;=1)*1,""))),"")</f>
        <v/>
      </c>
      <c r="DT42" s="289"/>
      <c r="DV42" s="279" t="n">
        <f aca="false">$B42</f>
        <v>38</v>
      </c>
      <c r="DW42" s="280" t="str">
        <f aca="false">$C42</f>
        <v>Sweden</v>
      </c>
      <c r="DX42" s="281" t="n">
        <f aca="false">$D42</f>
        <v>44</v>
      </c>
      <c r="DY42" s="280" t="str">
        <f aca="false">$E42</f>
        <v>Tunisia</v>
      </c>
      <c r="DZ42" s="284"/>
      <c r="EA42" s="284"/>
      <c r="EB42" s="288"/>
      <c r="EC42" s="281" t="str">
        <f aca="false">IF(($F42&lt;&gt;"")*($G42&lt;&gt;"")*(DZ42&lt;&gt;"")*(EA42&lt;&gt;""),($F42&gt;$G42)*(DZ42&gt;EA42)+($F42=$G42)*(DZ42=EA42)+($F42&lt;$G42)*(DZ42&lt;EA42),"")</f>
        <v/>
      </c>
      <c r="ED42" s="281" t="str">
        <f aca="false">IF((EC42&lt;&gt;""),IF(OR($F42&lt;&gt;$G42,PrSettings!$M$4="●"),(($F42-$G42)=(DZ42-EA42))*1,0),"")</f>
        <v/>
      </c>
      <c r="EE42" s="281" t="str">
        <f aca="false">IF((EC42&lt;&gt;""),($F42=DZ42)*($G42=EA42),"")</f>
        <v/>
      </c>
      <c r="EF42" s="281" t="str">
        <f aca="false">IF(EC42&lt;&gt;"",IF(ABS($F42-$G42)&gt;=PrSettings!$M$7,(ABS($F42-$G42-DZ42+EA42)&lt;=1)*1,IF(AND(EC42,$F42=$G42,$F42&gt;=PrSettings!$M$6),(ABS(DZ42-$F42)&lt;=1)*1,IF(AND(EC42,$F42+$G42&gt;=PrSettings!$M$8),(ABS(DZ42-$F42)+ABS(EA42-$G42)&lt;=1)*1,""))),"")</f>
        <v/>
      </c>
      <c r="EG42" s="289"/>
      <c r="EI42" s="279" t="n">
        <f aca="false">$B42</f>
        <v>38</v>
      </c>
      <c r="EJ42" s="280" t="str">
        <f aca="false">$C42</f>
        <v>Sweden</v>
      </c>
      <c r="EK42" s="281" t="n">
        <f aca="false">$D42</f>
        <v>44</v>
      </c>
      <c r="EL42" s="280" t="str">
        <f aca="false">$E42</f>
        <v>Tunisia</v>
      </c>
      <c r="EM42" s="284"/>
      <c r="EN42" s="284"/>
      <c r="EO42" s="288"/>
      <c r="EP42" s="281" t="str">
        <f aca="false">IF(($F42&lt;&gt;"")*($G42&lt;&gt;"")*(EM42&lt;&gt;"")*(EN42&lt;&gt;""),($F42&gt;$G42)*(EM42&gt;EN42)+($F42=$G42)*(EM42=EN42)+($F42&lt;$G42)*(EM42&lt;EN42),"")</f>
        <v/>
      </c>
      <c r="EQ42" s="281" t="str">
        <f aca="false">IF((EP42&lt;&gt;""),IF(OR($F42&lt;&gt;$G42,PrSettings!$M$4="●"),(($F42-$G42)=(EM42-EN42))*1,0),"")</f>
        <v/>
      </c>
      <c r="ER42" s="281" t="str">
        <f aca="false">IF((EP42&lt;&gt;""),($F42=EM42)*($G42=EN42),"")</f>
        <v/>
      </c>
      <c r="ES42" s="281" t="str">
        <f aca="false">IF(EP42&lt;&gt;"",IF(ABS($F42-$G42)&gt;=PrSettings!$M$7,(ABS($F42-$G42-EM42+EN42)&lt;=1)*1,IF(AND(EP42,$F42=$G42,$F42&gt;=PrSettings!$M$6),(ABS(EM42-$F42)&lt;=1)*1,IF(AND(EP42,$F42+$G42&gt;=PrSettings!$M$8),(ABS(EM42-$F42)+ABS(EN42-$G42)&lt;=1)*1,""))),"")</f>
        <v/>
      </c>
      <c r="ET42" s="289"/>
      <c r="EV42" s="279" t="n">
        <f aca="false">$B42</f>
        <v>38</v>
      </c>
      <c r="EW42" s="280" t="str">
        <f aca="false">$C42</f>
        <v>Sweden</v>
      </c>
      <c r="EX42" s="281" t="n">
        <f aca="false">$D42</f>
        <v>44</v>
      </c>
      <c r="EY42" s="280" t="str">
        <f aca="false">$E42</f>
        <v>Tunisia</v>
      </c>
      <c r="EZ42" s="284"/>
      <c r="FA42" s="284"/>
      <c r="FB42" s="288"/>
      <c r="FC42" s="281" t="str">
        <f aca="false">IF(($F42&lt;&gt;"")*($G42&lt;&gt;"")*(EZ42&lt;&gt;"")*(FA42&lt;&gt;""),($F42&gt;$G42)*(EZ42&gt;FA42)+($F42=$G42)*(EZ42=FA42)+($F42&lt;$G42)*(EZ42&lt;FA42),"")</f>
        <v/>
      </c>
      <c r="FD42" s="281" t="str">
        <f aca="false">IF((FC42&lt;&gt;""),IF(OR($F42&lt;&gt;$G42,PrSettings!$M$4="●"),(($F42-$G42)=(EZ42-FA42))*1,0),"")</f>
        <v/>
      </c>
      <c r="FE42" s="281" t="str">
        <f aca="false">IF((FC42&lt;&gt;""),($F42=EZ42)*($G42=FA42),"")</f>
        <v/>
      </c>
      <c r="FF42" s="281" t="str">
        <f aca="false">IF(FC42&lt;&gt;"",IF(ABS($F42-$G42)&gt;=PrSettings!$M$7,(ABS($F42-$G42-EZ42+FA42)&lt;=1)*1,IF(AND(FC42,$F42=$G42,$F42&gt;=PrSettings!$M$6),(ABS(EZ42-$F42)&lt;=1)*1,IF(AND(FC42,$F42+$G42&gt;=PrSettings!$M$8),(ABS(EZ42-$F42)+ABS(FA42-$G42)&lt;=1)*1,""))),"")</f>
        <v/>
      </c>
      <c r="FG42" s="289"/>
      <c r="FI42" s="279" t="n">
        <f aca="false">$B42</f>
        <v>38</v>
      </c>
      <c r="FJ42" s="280" t="str">
        <f aca="false">$C42</f>
        <v>Sweden</v>
      </c>
      <c r="FK42" s="281" t="n">
        <f aca="false">$D42</f>
        <v>44</v>
      </c>
      <c r="FL42" s="280" t="str">
        <f aca="false">$E42</f>
        <v>Tunisia</v>
      </c>
      <c r="FM42" s="284"/>
      <c r="FN42" s="284"/>
      <c r="FO42" s="288"/>
      <c r="FP42" s="281" t="str">
        <f aca="false">IF(($F42&lt;&gt;"")*($G42&lt;&gt;"")*(FM42&lt;&gt;"")*(FN42&lt;&gt;""),($F42&gt;$G42)*(FM42&gt;FN42)+($F42=$G42)*(FM42=FN42)+($F42&lt;$G42)*(FM42&lt;FN42),"")</f>
        <v/>
      </c>
      <c r="FQ42" s="281" t="str">
        <f aca="false">IF((FP42&lt;&gt;""),IF(OR($F42&lt;&gt;$G42,PrSettings!$M$4="●"),(($F42-$G42)=(FM42-FN42))*1,0),"")</f>
        <v/>
      </c>
      <c r="FR42" s="281" t="str">
        <f aca="false">IF((FP42&lt;&gt;""),($F42=FM42)*($G42=FN42),"")</f>
        <v/>
      </c>
      <c r="FS42" s="281" t="str">
        <f aca="false">IF(FP42&lt;&gt;"",IF(ABS($F42-$G42)&gt;=PrSettings!$M$7,(ABS($F42-$G42-FM42+FN42)&lt;=1)*1,IF(AND(FP42,$F42=$G42,$F42&gt;=PrSettings!$M$6),(ABS(FM42-$F42)&lt;=1)*1,IF(AND(FP42,$F42+$G42&gt;=PrSettings!$M$8),(ABS(FM42-$F42)+ABS(FN42-$G42)&lt;=1)*1,""))),"")</f>
        <v/>
      </c>
      <c r="FT42" s="289"/>
      <c r="FV42" s="279" t="n">
        <f aca="false">$B42</f>
        <v>38</v>
      </c>
      <c r="FW42" s="280" t="str">
        <f aca="false">$C42</f>
        <v>Sweden</v>
      </c>
      <c r="FX42" s="281" t="n">
        <f aca="false">$D42</f>
        <v>44</v>
      </c>
      <c r="FY42" s="280" t="str">
        <f aca="false">$E42</f>
        <v>Tunisia</v>
      </c>
      <c r="FZ42" s="284"/>
      <c r="GA42" s="284"/>
      <c r="GB42" s="288"/>
      <c r="GC42" s="281" t="str">
        <f aca="false">IF(($F42&lt;&gt;"")*($G42&lt;&gt;"")*(FZ42&lt;&gt;"")*(GA42&lt;&gt;""),($F42&gt;$G42)*(FZ42&gt;GA42)+($F42=$G42)*(FZ42=GA42)+($F42&lt;$G42)*(FZ42&lt;GA42),"")</f>
        <v/>
      </c>
      <c r="GD42" s="281" t="str">
        <f aca="false">IF((GC42&lt;&gt;""),IF(OR($F42&lt;&gt;$G42,PrSettings!$M$4="●"),(($F42-$G42)=(FZ42-GA42))*1,0),"")</f>
        <v/>
      </c>
      <c r="GE42" s="281" t="str">
        <f aca="false">IF((GC42&lt;&gt;""),($F42=FZ42)*($G42=GA42),"")</f>
        <v/>
      </c>
      <c r="GF42" s="281" t="str">
        <f aca="false">IF(GC42&lt;&gt;"",IF(ABS($F42-$G42)&gt;=PrSettings!$M$7,(ABS($F42-$G42-FZ42+GA42)&lt;=1)*1,IF(AND(GC42,$F42=$G42,$F42&gt;=PrSettings!$M$6),(ABS(FZ42-$F42)&lt;=1)*1,IF(AND(GC42,$F42+$G42&gt;=PrSettings!$M$8),(ABS(FZ42-$F42)+ABS(GA42-$G42)&lt;=1)*1,""))),"")</f>
        <v/>
      </c>
      <c r="GG42" s="289"/>
      <c r="GI42" s="279" t="n">
        <f aca="false">$B42</f>
        <v>38</v>
      </c>
      <c r="GJ42" s="280" t="str">
        <f aca="false">$C42</f>
        <v>Sweden</v>
      </c>
      <c r="GK42" s="281" t="n">
        <f aca="false">$D42</f>
        <v>44</v>
      </c>
      <c r="GL42" s="280" t="str">
        <f aca="false">$E42</f>
        <v>Tunisia</v>
      </c>
      <c r="GM42" s="284"/>
      <c r="GN42" s="284"/>
      <c r="GO42" s="288"/>
      <c r="GP42" s="281" t="str">
        <f aca="false">IF(($F42&lt;&gt;"")*($G42&lt;&gt;"")*(GM42&lt;&gt;"")*(GN42&lt;&gt;""),($F42&gt;$G42)*(GM42&gt;GN42)+($F42=$G42)*(GM42=GN42)+($F42&lt;$G42)*(GM42&lt;GN42),"")</f>
        <v/>
      </c>
      <c r="GQ42" s="281" t="str">
        <f aca="false">IF((GP42&lt;&gt;""),IF(OR($F42&lt;&gt;$G42,PrSettings!$M$4="●"),(($F42-$G42)=(GM42-GN42))*1,0),"")</f>
        <v/>
      </c>
      <c r="GR42" s="281" t="str">
        <f aca="false">IF((GP42&lt;&gt;""),($F42=GM42)*($G42=GN42),"")</f>
        <v/>
      </c>
      <c r="GS42" s="281" t="str">
        <f aca="false">IF(GP42&lt;&gt;"",IF(ABS($F42-$G42)&gt;=PrSettings!$M$7,(ABS($F42-$G42-GM42+GN42)&lt;=1)*1,IF(AND(GP42,$F42=$G42,$F42&gt;=PrSettings!$M$6),(ABS(GM42-$F42)&lt;=1)*1,IF(AND(GP42,$F42+$G42&gt;=PrSettings!$M$8),(ABS(GM42-$F42)+ABS(GN42-$G42)&lt;=1)*1,""))),"")</f>
        <v/>
      </c>
      <c r="GT42" s="289"/>
      <c r="GV42" s="279" t="n">
        <f aca="false">$B42</f>
        <v>38</v>
      </c>
      <c r="GW42" s="280" t="str">
        <f aca="false">$C42</f>
        <v>Sweden</v>
      </c>
      <c r="GX42" s="281" t="n">
        <f aca="false">$D42</f>
        <v>44</v>
      </c>
      <c r="GY42" s="280" t="str">
        <f aca="false">$E42</f>
        <v>Tunisia</v>
      </c>
      <c r="GZ42" s="284"/>
      <c r="HA42" s="284"/>
      <c r="HB42" s="288"/>
      <c r="HC42" s="281" t="str">
        <f aca="false">IF(($F42&lt;&gt;"")*($G42&lt;&gt;"")*(GZ42&lt;&gt;"")*(HA42&lt;&gt;""),($F42&gt;$G42)*(GZ42&gt;HA42)+($F42=$G42)*(GZ42=HA42)+($F42&lt;$G42)*(GZ42&lt;HA42),"")</f>
        <v/>
      </c>
      <c r="HD42" s="281" t="str">
        <f aca="false">IF((HC42&lt;&gt;""),IF(OR($F42&lt;&gt;$G42,PrSettings!$M$4="●"),(($F42-$G42)=(GZ42-HA42))*1,0),"")</f>
        <v/>
      </c>
      <c r="HE42" s="281" t="str">
        <f aca="false">IF((HC42&lt;&gt;""),($F42=GZ42)*($G42=HA42),"")</f>
        <v/>
      </c>
      <c r="HF42" s="281" t="str">
        <f aca="false">IF(HC42&lt;&gt;"",IF(ABS($F42-$G42)&gt;=PrSettings!$M$7,(ABS($F42-$G42-GZ42+HA42)&lt;=1)*1,IF(AND(HC42,$F42=$G42,$F42&gt;=PrSettings!$M$6),(ABS(GZ42-$F42)&lt;=1)*1,IF(AND(HC42,$F42+$G42&gt;=PrSettings!$M$8),(ABS(GZ42-$F42)+ABS(HA42-$G42)&lt;=1)*1,""))),"")</f>
        <v/>
      </c>
      <c r="HG42" s="289"/>
      <c r="HI42" s="279" t="n">
        <f aca="false">$B42</f>
        <v>38</v>
      </c>
      <c r="HJ42" s="280" t="str">
        <f aca="false">$C42</f>
        <v>Sweden</v>
      </c>
      <c r="HK42" s="281" t="n">
        <f aca="false">$D42</f>
        <v>44</v>
      </c>
      <c r="HL42" s="280" t="str">
        <f aca="false">$E42</f>
        <v>Tunisia</v>
      </c>
      <c r="HM42" s="284"/>
      <c r="HN42" s="284"/>
      <c r="HO42" s="288"/>
      <c r="HP42" s="281" t="str">
        <f aca="false">IF(($F42&lt;&gt;"")*($G42&lt;&gt;"")*(HM42&lt;&gt;"")*(HN42&lt;&gt;""),($F42&gt;$G42)*(HM42&gt;HN42)+($F42=$G42)*(HM42=HN42)+($F42&lt;$G42)*(HM42&lt;HN42),"")</f>
        <v/>
      </c>
      <c r="HQ42" s="281" t="str">
        <f aca="false">IF((HP42&lt;&gt;""),IF(OR($F42&lt;&gt;$G42,PrSettings!$M$4="●"),(($F42-$G42)=(HM42-HN42))*1,0),"")</f>
        <v/>
      </c>
      <c r="HR42" s="281" t="str">
        <f aca="false">IF((HP42&lt;&gt;""),($F42=HM42)*($G42=HN42),"")</f>
        <v/>
      </c>
      <c r="HS42" s="281" t="str">
        <f aca="false">IF(HP42&lt;&gt;"",IF(ABS($F42-$G42)&gt;=PrSettings!$M$7,(ABS($F42-$G42-HM42+HN42)&lt;=1)*1,IF(AND(HP42,$F42=$G42,$F42&gt;=PrSettings!$M$6),(ABS(HM42-$F42)&lt;=1)*1,IF(AND(HP42,$F42+$G42&gt;=PrSettings!$M$8),(ABS(HM42-$F42)+ABS(HN42-$G42)&lt;=1)*1,""))),"")</f>
        <v/>
      </c>
      <c r="HT42" s="289"/>
      <c r="HV42" s="279" t="n">
        <f aca="false">$B42</f>
        <v>38</v>
      </c>
      <c r="HW42" s="280" t="str">
        <f aca="false">$C42</f>
        <v>Sweden</v>
      </c>
      <c r="HX42" s="281" t="n">
        <f aca="false">$D42</f>
        <v>44</v>
      </c>
      <c r="HY42" s="280" t="str">
        <f aca="false">$E42</f>
        <v>Tunisia</v>
      </c>
      <c r="HZ42" s="284"/>
      <c r="IA42" s="284"/>
      <c r="IB42" s="288"/>
      <c r="IC42" s="281" t="str">
        <f aca="false">IF(($F42&lt;&gt;"")*($G42&lt;&gt;"")*(HZ42&lt;&gt;"")*(IA42&lt;&gt;""),($F42&gt;$G42)*(HZ42&gt;IA42)+($F42=$G42)*(HZ42=IA42)+($F42&lt;$G42)*(HZ42&lt;IA42),"")</f>
        <v/>
      </c>
      <c r="ID42" s="281" t="str">
        <f aca="false">IF((IC42&lt;&gt;""),IF(OR($F42&lt;&gt;$G42,PrSettings!$M$4="●"),(($F42-$G42)=(HZ42-IA42))*1,0),"")</f>
        <v/>
      </c>
      <c r="IE42" s="281" t="str">
        <f aca="false">IF((IC42&lt;&gt;""),($F42=HZ42)*($G42=IA42),"")</f>
        <v/>
      </c>
      <c r="IF42" s="281" t="str">
        <f aca="false">IF(IC42&lt;&gt;"",IF(ABS($F42-$G42)&gt;=PrSettings!$M$7,(ABS($F42-$G42-HZ42+IA42)&lt;=1)*1,IF(AND(IC42,$F42=$G42,$F42&gt;=PrSettings!$M$6),(ABS(HZ42-$F42)&lt;=1)*1,IF(AND(IC42,$F42+$G42&gt;=PrSettings!$M$8),(ABS(HZ42-$F42)+ABS(IA42-$G42)&lt;=1)*1,""))),"")</f>
        <v/>
      </c>
      <c r="IG42" s="289"/>
      <c r="II42" s="279" t="n">
        <f aca="false">$B42</f>
        <v>38</v>
      </c>
      <c r="IJ42" s="280" t="str">
        <f aca="false">$C42</f>
        <v>Sweden</v>
      </c>
      <c r="IK42" s="281" t="n">
        <f aca="false">$D42</f>
        <v>44</v>
      </c>
      <c r="IL42" s="280" t="str">
        <f aca="false">$E42</f>
        <v>Tunisia</v>
      </c>
      <c r="IM42" s="284"/>
      <c r="IN42" s="284"/>
      <c r="IO42" s="288"/>
      <c r="IP42" s="281" t="str">
        <f aca="false">IF(($F42&lt;&gt;"")*($G42&lt;&gt;"")*(IM42&lt;&gt;"")*(IN42&lt;&gt;""),($F42&gt;$G42)*(IM42&gt;IN42)+($F42=$G42)*(IM42=IN42)+($F42&lt;$G42)*(IM42&lt;IN42),"")</f>
        <v/>
      </c>
      <c r="IQ42" s="281" t="str">
        <f aca="false">IF((IP42&lt;&gt;""),IF(OR($F42&lt;&gt;$G42,PrSettings!$M$4="●"),(($F42-$G42)=(IM42-IN42))*1,0),"")</f>
        <v/>
      </c>
      <c r="IR42" s="281" t="str">
        <f aca="false">IF((IP42&lt;&gt;""),($F42=IM42)*($G42=IN42),"")</f>
        <v/>
      </c>
      <c r="IS42" s="281" t="str">
        <f aca="false">IF(IP42&lt;&gt;"",IF(ABS($F42-$G42)&gt;=PrSettings!$M$7,(ABS($F42-$G42-IM42+IN42)&lt;=1)*1,IF(AND(IP42,$F42=$G42,$F42&gt;=PrSettings!$M$6),(ABS(IM42-$F42)&lt;=1)*1,IF(AND(IP42,$F42+$G42&gt;=PrSettings!$M$8),(ABS(IM42-$F42)+ABS(IN42-$G42)&lt;=1)*1,""))),"")</f>
        <v/>
      </c>
      <c r="IT42" s="289"/>
      <c r="IV42" s="279" t="n">
        <f aca="false">$B42</f>
        <v>38</v>
      </c>
      <c r="IW42" s="280" t="str">
        <f aca="false">$C42</f>
        <v>Sweden</v>
      </c>
      <c r="IX42" s="281" t="n">
        <f aca="false">$D42</f>
        <v>44</v>
      </c>
      <c r="IY42" s="280" t="str">
        <f aca="false">$E42</f>
        <v>Tunisia</v>
      </c>
      <c r="IZ42" s="284"/>
      <c r="JA42" s="284"/>
      <c r="JB42" s="288"/>
      <c r="JC42" s="281" t="str">
        <f aca="false">IF(($F42&lt;&gt;"")*($G42&lt;&gt;"")*(IZ42&lt;&gt;"")*(JA42&lt;&gt;""),($F42&gt;$G42)*(IZ42&gt;JA42)+($F42=$G42)*(IZ42=JA42)+($F42&lt;$G42)*(IZ42&lt;JA42),"")</f>
        <v/>
      </c>
      <c r="JD42" s="281" t="str">
        <f aca="false">IF((JC42&lt;&gt;""),IF(OR($F42&lt;&gt;$G42,PrSettings!$M$4="●"),(($F42-$G42)=(IZ42-JA42))*1,0),"")</f>
        <v/>
      </c>
      <c r="JE42" s="281" t="str">
        <f aca="false">IF((JC42&lt;&gt;""),($F42=IZ42)*($G42=JA42),"")</f>
        <v/>
      </c>
      <c r="JF42" s="281" t="str">
        <f aca="false">IF(JC42&lt;&gt;"",IF(ABS($F42-$G42)&gt;=PrSettings!$M$7,(ABS($F42-$G42-IZ42+JA42)&lt;=1)*1,IF(AND(JC42,$F42=$G42,$F42&gt;=PrSettings!$M$6),(ABS(IZ42-$F42)&lt;=1)*1,IF(AND(JC42,$F42+$G42&gt;=PrSettings!$M$8),(ABS(IZ42-$F42)+ABS(JA42-$G42)&lt;=1)*1,""))),"")</f>
        <v/>
      </c>
      <c r="JG42" s="289"/>
      <c r="JI42" s="279" t="n">
        <f aca="false">$B42</f>
        <v>38</v>
      </c>
      <c r="JJ42" s="280" t="str">
        <f aca="false">$C42</f>
        <v>Sweden</v>
      </c>
      <c r="JK42" s="281" t="n">
        <f aca="false">$D42</f>
        <v>44</v>
      </c>
      <c r="JL42" s="280" t="str">
        <f aca="false">$E42</f>
        <v>Tunisia</v>
      </c>
      <c r="JM42" s="284"/>
      <c r="JN42" s="284"/>
      <c r="JO42" s="288"/>
      <c r="JP42" s="281" t="str">
        <f aca="false">IF(($F42&lt;&gt;"")*($G42&lt;&gt;"")*(JM42&lt;&gt;"")*(JN42&lt;&gt;""),($F42&gt;$G42)*(JM42&gt;JN42)+($F42=$G42)*(JM42=JN42)+($F42&lt;$G42)*(JM42&lt;JN42),"")</f>
        <v/>
      </c>
      <c r="JQ42" s="281" t="str">
        <f aca="false">IF((JP42&lt;&gt;""),IF(OR($F42&lt;&gt;$G42,PrSettings!$M$4="●"),(($F42-$G42)=(JM42-JN42))*1,0),"")</f>
        <v/>
      </c>
      <c r="JR42" s="281" t="str">
        <f aca="false">IF((JP42&lt;&gt;""),($F42=JM42)*($G42=JN42),"")</f>
        <v/>
      </c>
      <c r="JS42" s="281" t="str">
        <f aca="false">IF(JP42&lt;&gt;"",IF(ABS($F42-$G42)&gt;=PrSettings!$M$7,(ABS($F42-$G42-JM42+JN42)&lt;=1)*1,IF(AND(JP42,$F42=$G42,$F42&gt;=PrSettings!$M$6),(ABS(JM42-$F42)&lt;=1)*1,IF(AND(JP42,$F42+$G42&gt;=PrSettings!$M$8),(ABS(JM42-$F42)+ABS(JN42-$G42)&lt;=1)*1,""))),"")</f>
        <v/>
      </c>
      <c r="JT42" s="289"/>
      <c r="JV42" s="279" t="n">
        <f aca="false">$B42</f>
        <v>38</v>
      </c>
      <c r="JW42" s="280" t="str">
        <f aca="false">$C42</f>
        <v>Sweden</v>
      </c>
      <c r="JX42" s="281" t="n">
        <f aca="false">$D42</f>
        <v>44</v>
      </c>
      <c r="JY42" s="280" t="str">
        <f aca="false">$E42</f>
        <v>Tunisia</v>
      </c>
      <c r="JZ42" s="284"/>
      <c r="KA42" s="284"/>
      <c r="KB42" s="288"/>
      <c r="KC42" s="281" t="str">
        <f aca="false">IF(($F42&lt;&gt;"")*($G42&lt;&gt;"")*(JZ42&lt;&gt;"")*(KA42&lt;&gt;""),($F42&gt;$G42)*(JZ42&gt;KA42)+($F42=$G42)*(JZ42=KA42)+($F42&lt;$G42)*(JZ42&lt;KA42),"")</f>
        <v/>
      </c>
      <c r="KD42" s="281" t="str">
        <f aca="false">IF((KC42&lt;&gt;""),IF(OR($F42&lt;&gt;$G42,PrSettings!$M$4="●"),(($F42-$G42)=(JZ42-KA42))*1,0),"")</f>
        <v/>
      </c>
      <c r="KE42" s="281" t="str">
        <f aca="false">IF((KC42&lt;&gt;""),($F42=JZ42)*($G42=KA42),"")</f>
        <v/>
      </c>
      <c r="KF42" s="281" t="str">
        <f aca="false">IF(KC42&lt;&gt;"",IF(ABS($F42-$G42)&gt;=PrSettings!$M$7,(ABS($F42-$G42-JZ42+KA42)&lt;=1)*1,IF(AND(KC42,$F42=$G42,$F42&gt;=PrSettings!$M$6),(ABS(JZ42-$F42)&lt;=1)*1,IF(AND(KC42,$F42+$G42&gt;=PrSettings!$M$8),(ABS(JZ42-$F42)+ABS(KA42-$G42)&lt;=1)*1,""))),"")</f>
        <v/>
      </c>
      <c r="KG42" s="289"/>
      <c r="KI42" s="279" t="n">
        <f aca="false">$B42</f>
        <v>38</v>
      </c>
      <c r="KJ42" s="280" t="str">
        <f aca="false">$C42</f>
        <v>Sweden</v>
      </c>
      <c r="KK42" s="281" t="n">
        <f aca="false">$D42</f>
        <v>44</v>
      </c>
      <c r="KL42" s="280" t="str">
        <f aca="false">$E42</f>
        <v>Tunisia</v>
      </c>
      <c r="KM42" s="284"/>
      <c r="KN42" s="284"/>
      <c r="KO42" s="288"/>
      <c r="KP42" s="281" t="str">
        <f aca="false">IF(($F42&lt;&gt;"")*($G42&lt;&gt;"")*(KM42&lt;&gt;"")*(KN42&lt;&gt;""),($F42&gt;$G42)*(KM42&gt;KN42)+($F42=$G42)*(KM42=KN42)+($F42&lt;$G42)*(KM42&lt;KN42),"")</f>
        <v/>
      </c>
      <c r="KQ42" s="281" t="str">
        <f aca="false">IF((KP42&lt;&gt;""),IF(OR($F42&lt;&gt;$G42,PrSettings!$M$4="●"),(($F42-$G42)=(KM42-KN42))*1,0),"")</f>
        <v/>
      </c>
      <c r="KR42" s="281" t="str">
        <f aca="false">IF((KP42&lt;&gt;""),($F42=KM42)*($G42=KN42),"")</f>
        <v/>
      </c>
      <c r="KS42" s="281" t="str">
        <f aca="false">IF(KP42&lt;&gt;"",IF(ABS($F42-$G42)&gt;=PrSettings!$M$7,(ABS($F42-$G42-KM42+KN42)&lt;=1)*1,IF(AND(KP42,$F42=$G42,$F42&gt;=PrSettings!$M$6),(ABS(KM42-$F42)&lt;=1)*1,IF(AND(KP42,$F42+$G42&gt;=PrSettings!$M$8),(ABS(KM42-$F42)+ABS(KN42-$G42)&lt;=1)*1,""))),"")</f>
        <v/>
      </c>
      <c r="KT42" s="289"/>
      <c r="KV42" s="279" t="n">
        <f aca="false">$B42</f>
        <v>38</v>
      </c>
      <c r="KW42" s="280" t="str">
        <f aca="false">$C42</f>
        <v>Sweden</v>
      </c>
      <c r="KX42" s="281" t="n">
        <f aca="false">$D42</f>
        <v>44</v>
      </c>
      <c r="KY42" s="280" t="str">
        <f aca="false">$E42</f>
        <v>Tunisia</v>
      </c>
      <c r="KZ42" s="284"/>
      <c r="LA42" s="284"/>
      <c r="LB42" s="288"/>
      <c r="LC42" s="281" t="str">
        <f aca="false">IF(($F42&lt;&gt;"")*($G42&lt;&gt;"")*(KZ42&lt;&gt;"")*(LA42&lt;&gt;""),($F42&gt;$G42)*(KZ42&gt;LA42)+($F42=$G42)*(KZ42=LA42)+($F42&lt;$G42)*(KZ42&lt;LA42),"")</f>
        <v/>
      </c>
      <c r="LD42" s="281" t="str">
        <f aca="false">IF((LC42&lt;&gt;""),IF(OR($F42&lt;&gt;$G42,PrSettings!$M$4="●"),(($F42-$G42)=(KZ42-LA42))*1,0),"")</f>
        <v/>
      </c>
      <c r="LE42" s="281" t="str">
        <f aca="false">IF((LC42&lt;&gt;""),($F42=KZ42)*($G42=LA42),"")</f>
        <v/>
      </c>
      <c r="LF42" s="281" t="str">
        <f aca="false">IF(LC42&lt;&gt;"",IF(ABS($F42-$G42)&gt;=PrSettings!$M$7,(ABS($F42-$G42-KZ42+LA42)&lt;=1)*1,IF(AND(LC42,$F42=$G42,$F42&gt;=PrSettings!$M$6),(ABS(KZ42-$F42)&lt;=1)*1,IF(AND(LC42,$F42+$G42&gt;=PrSettings!$M$8),(ABS(KZ42-$F42)+ABS(LA42-$G42)&lt;=1)*1,""))),"")</f>
        <v/>
      </c>
      <c r="LG42" s="289"/>
      <c r="LI42" s="279" t="n">
        <f aca="false">$B42</f>
        <v>38</v>
      </c>
      <c r="LJ42" s="280" t="str">
        <f aca="false">$C42</f>
        <v>Sweden</v>
      </c>
      <c r="LK42" s="281" t="n">
        <f aca="false">$D42</f>
        <v>44</v>
      </c>
      <c r="LL42" s="280" t="str">
        <f aca="false">$E42</f>
        <v>Tunisia</v>
      </c>
      <c r="LM42" s="284"/>
      <c r="LN42" s="284"/>
      <c r="LO42" s="288"/>
      <c r="LP42" s="281" t="str">
        <f aca="false">IF(($F42&lt;&gt;"")*($G42&lt;&gt;"")*(LM42&lt;&gt;"")*(LN42&lt;&gt;""),($F42&gt;$G42)*(LM42&gt;LN42)+($F42=$G42)*(LM42=LN42)+($F42&lt;$G42)*(LM42&lt;LN42),"")</f>
        <v/>
      </c>
      <c r="LQ42" s="281" t="str">
        <f aca="false">IF((LP42&lt;&gt;""),IF(OR($F42&lt;&gt;$G42,PrSettings!$M$4="●"),(($F42-$G42)=(LM42-LN42))*1,0),"")</f>
        <v/>
      </c>
      <c r="LR42" s="281" t="str">
        <f aca="false">IF((LP42&lt;&gt;""),($F42=LM42)*($G42=LN42),"")</f>
        <v/>
      </c>
      <c r="LS42" s="281" t="str">
        <f aca="false">IF(LP42&lt;&gt;"",IF(ABS($F42-$G42)&gt;=PrSettings!$M$7,(ABS($F42-$G42-LM42+LN42)&lt;=1)*1,IF(AND(LP42,$F42=$G42,$F42&gt;=PrSettings!$M$6),(ABS(LM42-$F42)&lt;=1)*1,IF(AND(LP42,$F42+$G42&gt;=PrSettings!$M$8),(ABS(LM42-$F42)+ABS(LN42-$G42)&lt;=1)*1,""))),"")</f>
        <v/>
      </c>
      <c r="LT42" s="289"/>
      <c r="LV42" s="279" t="n">
        <f aca="false">$B42</f>
        <v>38</v>
      </c>
      <c r="LW42" s="280" t="str">
        <f aca="false">$C42</f>
        <v>Sweden</v>
      </c>
      <c r="LX42" s="281" t="n">
        <f aca="false">$D42</f>
        <v>44</v>
      </c>
      <c r="LY42" s="280" t="str">
        <f aca="false">$E42</f>
        <v>Tunisia</v>
      </c>
      <c r="LZ42" s="284"/>
      <c r="MA42" s="284"/>
      <c r="MB42" s="288"/>
      <c r="MC42" s="281" t="str">
        <f aca="false">IF(($F42&lt;&gt;"")*($G42&lt;&gt;"")*(LZ42&lt;&gt;"")*(MA42&lt;&gt;""),($F42&gt;$G42)*(LZ42&gt;MA42)+($F42=$G42)*(LZ42=MA42)+($F42&lt;$G42)*(LZ42&lt;MA42),"")</f>
        <v/>
      </c>
      <c r="MD42" s="281" t="str">
        <f aca="false">IF((MC42&lt;&gt;""),IF(OR($F42&lt;&gt;$G42,PrSettings!$M$4="●"),(($F42-$G42)=(LZ42-MA42))*1,0),"")</f>
        <v/>
      </c>
      <c r="ME42" s="281" t="str">
        <f aca="false">IF((MC42&lt;&gt;""),($F42=LZ42)*($G42=MA42),"")</f>
        <v/>
      </c>
      <c r="MF42" s="281" t="str">
        <f aca="false">IF(MC42&lt;&gt;"",IF(ABS($F42-$G42)&gt;=PrSettings!$M$7,(ABS($F42-$G42-LZ42+MA42)&lt;=1)*1,IF(AND(MC42,$F42=$G42,$F42&gt;=PrSettings!$M$6),(ABS(LZ42-$F42)&lt;=1)*1,IF(AND(MC42,$F42+$G42&gt;=PrSettings!$M$8),(ABS(LZ42-$F42)+ABS(MA42-$G42)&lt;=1)*1,""))),"")</f>
        <v/>
      </c>
      <c r="MG42" s="289"/>
    </row>
    <row r="43" customFormat="false" ht="15.75" hidden="false" customHeight="false" outlineLevel="0" collapsed="false">
      <c r="B43" s="279" t="n">
        <f aca="false">INDEX(Groups!$C$7:$C$65,MATCH(C43,Groups!$D$7:$D$65,0))</f>
        <v>7</v>
      </c>
      <c r="C43" s="280" t="str">
        <f aca="false">CalcF!$P$24</f>
        <v>Netherlands</v>
      </c>
      <c r="D43" s="281" t="n">
        <f aca="false">INDEX(Groups!$C$7:$C$65,MATCH(E43,Groups!$D$7:$D$65,0))</f>
        <v>38</v>
      </c>
      <c r="E43" s="280" t="str">
        <f aca="false">CalcF!$Q$24</f>
        <v>Sweden</v>
      </c>
      <c r="F43" s="282" t="n">
        <f aca="false">CalcF!$R$24</f>
        <v>2</v>
      </c>
      <c r="G43" s="283" t="n">
        <f aca="false">CalcF!$S$24</f>
        <v>1</v>
      </c>
      <c r="I43" s="279" t="n">
        <f aca="false">$B43</f>
        <v>7</v>
      </c>
      <c r="J43" s="280" t="str">
        <f aca="false">$C43</f>
        <v>Netherlands</v>
      </c>
      <c r="K43" s="281" t="n">
        <f aca="false">$D43</f>
        <v>38</v>
      </c>
      <c r="L43" s="280" t="str">
        <f aca="false">$E43</f>
        <v>Sweden</v>
      </c>
      <c r="M43" s="284"/>
      <c r="N43" s="284"/>
      <c r="O43" s="288"/>
      <c r="P43" s="281" t="str">
        <f aca="false">IF(($F43&lt;&gt;"")*($G43&lt;&gt;"")*(M43&lt;&gt;"")*(N43&lt;&gt;""),($F43&gt;$G43)*(M43&gt;N43)+($F43=$G43)*(M43=N43)+($F43&lt;$G43)*(M43&lt;N43),"")</f>
        <v/>
      </c>
      <c r="Q43" s="281" t="str">
        <f aca="false">IF((P43&lt;&gt;""),IF(OR($F43&lt;&gt;$G43,PrSettings!$M$4="●"),(($F43-$G43)=(M43-N43))*1,0),"")</f>
        <v/>
      </c>
      <c r="R43" s="281" t="str">
        <f aca="false">IF((P43&lt;&gt;""),($F43=M43)*($G43=N43),"")</f>
        <v/>
      </c>
      <c r="S43" s="281" t="str">
        <f aca="false">IF(P43&lt;&gt;"",IF(ABS($F43-$G43)&gt;=PrSettings!$M$7,(ABS($F43-$G43-M43+N43)&lt;=1)*1,IF(AND(P43,$F43=$G43,$F43&gt;=PrSettings!$M$6),(ABS(M43-$F43)&lt;=1)*1,IF(AND(P43,$F43+$G43&gt;=PrSettings!$M$8),(ABS(M43-$F43)+ABS(N43-$G43)&lt;=1)*1,""))),"")</f>
        <v/>
      </c>
      <c r="T43" s="289"/>
      <c r="V43" s="279" t="n">
        <f aca="false">$B43</f>
        <v>7</v>
      </c>
      <c r="W43" s="280" t="str">
        <f aca="false">$C43</f>
        <v>Netherlands</v>
      </c>
      <c r="X43" s="281" t="n">
        <f aca="false">$D43</f>
        <v>38</v>
      </c>
      <c r="Y43" s="280" t="str">
        <f aca="false">$E43</f>
        <v>Sweden</v>
      </c>
      <c r="Z43" s="284"/>
      <c r="AA43" s="284"/>
      <c r="AB43" s="288"/>
      <c r="AC43" s="281" t="str">
        <f aca="false">IF(($F43&lt;&gt;"")*($G43&lt;&gt;"")*(Z43&lt;&gt;"")*(AA43&lt;&gt;""),($F43&gt;$G43)*(Z43&gt;AA43)+($F43=$G43)*(Z43=AA43)+($F43&lt;$G43)*(Z43&lt;AA43),"")</f>
        <v/>
      </c>
      <c r="AD43" s="281" t="str">
        <f aca="false">IF((AC43&lt;&gt;""),IF(OR($F43&lt;&gt;$G43,PrSettings!$M$4="●"),(($F43-$G43)=(Z43-AA43))*1,0),"")</f>
        <v/>
      </c>
      <c r="AE43" s="281" t="str">
        <f aca="false">IF((AC43&lt;&gt;""),($F43=Z43)*($G43=AA43),"")</f>
        <v/>
      </c>
      <c r="AF43" s="281" t="str">
        <f aca="false">IF(AC43&lt;&gt;"",IF(ABS($F43-$G43)&gt;=PrSettings!$M$7,(ABS($F43-$G43-Z43+AA43)&lt;=1)*1,IF(AND(AC43,$F43=$G43,$F43&gt;=PrSettings!$M$6),(ABS(Z43-$F43)&lt;=1)*1,IF(AND(AC43,$F43+$G43&gt;=PrSettings!$M$8),(ABS(Z43-$F43)+ABS(AA43-$G43)&lt;=1)*1,""))),"")</f>
        <v/>
      </c>
      <c r="AG43" s="289"/>
      <c r="AI43" s="279" t="n">
        <f aca="false">$B43</f>
        <v>7</v>
      </c>
      <c r="AJ43" s="280" t="str">
        <f aca="false">$C43</f>
        <v>Netherlands</v>
      </c>
      <c r="AK43" s="281" t="n">
        <f aca="false">$D43</f>
        <v>38</v>
      </c>
      <c r="AL43" s="280" t="str">
        <f aca="false">$E43</f>
        <v>Sweden</v>
      </c>
      <c r="AM43" s="284"/>
      <c r="AN43" s="284"/>
      <c r="AO43" s="288"/>
      <c r="AP43" s="281" t="str">
        <f aca="false">IF(($F43&lt;&gt;"")*($G43&lt;&gt;"")*(AM43&lt;&gt;"")*(AN43&lt;&gt;""),($F43&gt;$G43)*(AM43&gt;AN43)+($F43=$G43)*(AM43=AN43)+($F43&lt;$G43)*(AM43&lt;AN43),"")</f>
        <v/>
      </c>
      <c r="AQ43" s="281" t="str">
        <f aca="false">IF((AP43&lt;&gt;""),IF(OR($F43&lt;&gt;$G43,PrSettings!$M$4="●"),(($F43-$G43)=(AM43-AN43))*1,0),"")</f>
        <v/>
      </c>
      <c r="AR43" s="281" t="str">
        <f aca="false">IF((AP43&lt;&gt;""),($F43=AM43)*($G43=AN43),"")</f>
        <v/>
      </c>
      <c r="AS43" s="281" t="str">
        <f aca="false">IF(AP43&lt;&gt;"",IF(ABS($F43-$G43)&gt;=PrSettings!$M$7,(ABS($F43-$G43-AM43+AN43)&lt;=1)*1,IF(AND(AP43,$F43=$G43,$F43&gt;=PrSettings!$M$6),(ABS(AM43-$F43)&lt;=1)*1,IF(AND(AP43,$F43+$G43&gt;=PrSettings!$M$8),(ABS(AM43-$F43)+ABS(AN43-$G43)&lt;=1)*1,""))),"")</f>
        <v/>
      </c>
      <c r="AT43" s="289"/>
      <c r="AV43" s="279" t="n">
        <f aca="false">$B43</f>
        <v>7</v>
      </c>
      <c r="AW43" s="280" t="str">
        <f aca="false">$C43</f>
        <v>Netherlands</v>
      </c>
      <c r="AX43" s="281" t="n">
        <f aca="false">$D43</f>
        <v>38</v>
      </c>
      <c r="AY43" s="280" t="str">
        <f aca="false">$E43</f>
        <v>Sweden</v>
      </c>
      <c r="AZ43" s="284"/>
      <c r="BA43" s="284"/>
      <c r="BB43" s="288"/>
      <c r="BC43" s="281" t="str">
        <f aca="false">IF(($F43&lt;&gt;"")*($G43&lt;&gt;"")*(AZ43&lt;&gt;"")*(BA43&lt;&gt;""),($F43&gt;$G43)*(AZ43&gt;BA43)+($F43=$G43)*(AZ43=BA43)+($F43&lt;$G43)*(AZ43&lt;BA43),"")</f>
        <v/>
      </c>
      <c r="BD43" s="281" t="str">
        <f aca="false">IF((BC43&lt;&gt;""),IF(OR($F43&lt;&gt;$G43,PrSettings!$M$4="●"),(($F43-$G43)=(AZ43-BA43))*1,0),"")</f>
        <v/>
      </c>
      <c r="BE43" s="281" t="str">
        <f aca="false">IF((BC43&lt;&gt;""),($F43=AZ43)*($G43=BA43),"")</f>
        <v/>
      </c>
      <c r="BF43" s="281" t="str">
        <f aca="false">IF(BC43&lt;&gt;"",IF(ABS($F43-$G43)&gt;=PrSettings!$M$7,(ABS($F43-$G43-AZ43+BA43)&lt;=1)*1,IF(AND(BC43,$F43=$G43,$F43&gt;=PrSettings!$M$6),(ABS(AZ43-$F43)&lt;=1)*1,IF(AND(BC43,$F43+$G43&gt;=PrSettings!$M$8),(ABS(AZ43-$F43)+ABS(BA43-$G43)&lt;=1)*1,""))),"")</f>
        <v/>
      </c>
      <c r="BG43" s="289"/>
      <c r="BI43" s="279" t="n">
        <f aca="false">$B43</f>
        <v>7</v>
      </c>
      <c r="BJ43" s="280" t="str">
        <f aca="false">$C43</f>
        <v>Netherlands</v>
      </c>
      <c r="BK43" s="281" t="n">
        <f aca="false">$D43</f>
        <v>38</v>
      </c>
      <c r="BL43" s="280" t="str">
        <f aca="false">$E43</f>
        <v>Sweden</v>
      </c>
      <c r="BM43" s="284"/>
      <c r="BN43" s="284"/>
      <c r="BO43" s="288"/>
      <c r="BP43" s="281" t="str">
        <f aca="false">IF(($F43&lt;&gt;"")*($G43&lt;&gt;"")*(BM43&lt;&gt;"")*(BN43&lt;&gt;""),($F43&gt;$G43)*(BM43&gt;BN43)+($F43=$G43)*(BM43=BN43)+($F43&lt;$G43)*(BM43&lt;BN43),"")</f>
        <v/>
      </c>
      <c r="BQ43" s="281" t="str">
        <f aca="false">IF((BP43&lt;&gt;""),IF(OR($F43&lt;&gt;$G43,PrSettings!$M$4="●"),(($F43-$G43)=(BM43-BN43))*1,0),"")</f>
        <v/>
      </c>
      <c r="BR43" s="281" t="str">
        <f aca="false">IF((BP43&lt;&gt;""),($F43=BM43)*($G43=BN43),"")</f>
        <v/>
      </c>
      <c r="BS43" s="281" t="str">
        <f aca="false">IF(BP43&lt;&gt;"",IF(ABS($F43-$G43)&gt;=PrSettings!$M$7,(ABS($F43-$G43-BM43+BN43)&lt;=1)*1,IF(AND(BP43,$F43=$G43,$F43&gt;=PrSettings!$M$6),(ABS(BM43-$F43)&lt;=1)*1,IF(AND(BP43,$F43+$G43&gt;=PrSettings!$M$8),(ABS(BM43-$F43)+ABS(BN43-$G43)&lt;=1)*1,""))),"")</f>
        <v/>
      </c>
      <c r="BT43" s="289"/>
      <c r="BV43" s="279" t="n">
        <f aca="false">$B43</f>
        <v>7</v>
      </c>
      <c r="BW43" s="280" t="str">
        <f aca="false">$C43</f>
        <v>Netherlands</v>
      </c>
      <c r="BX43" s="281" t="n">
        <f aca="false">$D43</f>
        <v>38</v>
      </c>
      <c r="BY43" s="280" t="str">
        <f aca="false">$E43</f>
        <v>Sweden</v>
      </c>
      <c r="BZ43" s="284"/>
      <c r="CA43" s="284"/>
      <c r="CB43" s="288"/>
      <c r="CC43" s="281" t="str">
        <f aca="false">IF(($F43&lt;&gt;"")*($G43&lt;&gt;"")*(BZ43&lt;&gt;"")*(CA43&lt;&gt;""),($F43&gt;$G43)*(BZ43&gt;CA43)+($F43=$G43)*(BZ43=CA43)+($F43&lt;$G43)*(BZ43&lt;CA43),"")</f>
        <v/>
      </c>
      <c r="CD43" s="281" t="str">
        <f aca="false">IF((CC43&lt;&gt;""),IF(OR($F43&lt;&gt;$G43,PrSettings!$M$4="●"),(($F43-$G43)=(BZ43-CA43))*1,0),"")</f>
        <v/>
      </c>
      <c r="CE43" s="281" t="str">
        <f aca="false">IF((CC43&lt;&gt;""),($F43=BZ43)*($G43=CA43),"")</f>
        <v/>
      </c>
      <c r="CF43" s="281" t="str">
        <f aca="false">IF(CC43&lt;&gt;"",IF(ABS($F43-$G43)&gt;=PrSettings!$M$7,(ABS($F43-$G43-BZ43+CA43)&lt;=1)*1,IF(AND(CC43,$F43=$G43,$F43&gt;=PrSettings!$M$6),(ABS(BZ43-$F43)&lt;=1)*1,IF(AND(CC43,$F43+$G43&gt;=PrSettings!$M$8),(ABS(BZ43-$F43)+ABS(CA43-$G43)&lt;=1)*1,""))),"")</f>
        <v/>
      </c>
      <c r="CG43" s="289"/>
      <c r="CI43" s="279" t="n">
        <f aca="false">$B43</f>
        <v>7</v>
      </c>
      <c r="CJ43" s="280" t="str">
        <f aca="false">$C43</f>
        <v>Netherlands</v>
      </c>
      <c r="CK43" s="281" t="n">
        <f aca="false">$D43</f>
        <v>38</v>
      </c>
      <c r="CL43" s="280" t="str">
        <f aca="false">$E43</f>
        <v>Sweden</v>
      </c>
      <c r="CM43" s="284"/>
      <c r="CN43" s="284"/>
      <c r="CO43" s="288"/>
      <c r="CP43" s="281" t="str">
        <f aca="false">IF(($F43&lt;&gt;"")*($G43&lt;&gt;"")*(CM43&lt;&gt;"")*(CN43&lt;&gt;""),($F43&gt;$G43)*(CM43&gt;CN43)+($F43=$G43)*(CM43=CN43)+($F43&lt;$G43)*(CM43&lt;CN43),"")</f>
        <v/>
      </c>
      <c r="CQ43" s="281" t="str">
        <f aca="false">IF((CP43&lt;&gt;""),IF(OR($F43&lt;&gt;$G43,PrSettings!$M$4="●"),(($F43-$G43)=(CM43-CN43))*1,0),"")</f>
        <v/>
      </c>
      <c r="CR43" s="281" t="str">
        <f aca="false">IF((CP43&lt;&gt;""),($F43=CM43)*($G43=CN43),"")</f>
        <v/>
      </c>
      <c r="CS43" s="281" t="str">
        <f aca="false">IF(CP43&lt;&gt;"",IF(ABS($F43-$G43)&gt;=PrSettings!$M$7,(ABS($F43-$G43-CM43+CN43)&lt;=1)*1,IF(AND(CP43,$F43=$G43,$F43&gt;=PrSettings!$M$6),(ABS(CM43-$F43)&lt;=1)*1,IF(AND(CP43,$F43+$G43&gt;=PrSettings!$M$8),(ABS(CM43-$F43)+ABS(CN43-$G43)&lt;=1)*1,""))),"")</f>
        <v/>
      </c>
      <c r="CT43" s="289"/>
      <c r="CV43" s="279" t="n">
        <f aca="false">$B43</f>
        <v>7</v>
      </c>
      <c r="CW43" s="280" t="str">
        <f aca="false">$C43</f>
        <v>Netherlands</v>
      </c>
      <c r="CX43" s="281" t="n">
        <f aca="false">$D43</f>
        <v>38</v>
      </c>
      <c r="CY43" s="280" t="str">
        <f aca="false">$E43</f>
        <v>Sweden</v>
      </c>
      <c r="CZ43" s="284"/>
      <c r="DA43" s="284"/>
      <c r="DB43" s="288"/>
      <c r="DC43" s="281" t="str">
        <f aca="false">IF(($F43&lt;&gt;"")*($G43&lt;&gt;"")*(CZ43&lt;&gt;"")*(DA43&lt;&gt;""),($F43&gt;$G43)*(CZ43&gt;DA43)+($F43=$G43)*(CZ43=DA43)+($F43&lt;$G43)*(CZ43&lt;DA43),"")</f>
        <v/>
      </c>
      <c r="DD43" s="281" t="str">
        <f aca="false">IF((DC43&lt;&gt;""),IF(OR($F43&lt;&gt;$G43,PrSettings!$M$4="●"),(($F43-$G43)=(CZ43-DA43))*1,0),"")</f>
        <v/>
      </c>
      <c r="DE43" s="281" t="str">
        <f aca="false">IF((DC43&lt;&gt;""),($F43=CZ43)*($G43=DA43),"")</f>
        <v/>
      </c>
      <c r="DF43" s="281" t="str">
        <f aca="false">IF(DC43&lt;&gt;"",IF(ABS($F43-$G43)&gt;=PrSettings!$M$7,(ABS($F43-$G43-CZ43+DA43)&lt;=1)*1,IF(AND(DC43,$F43=$G43,$F43&gt;=PrSettings!$M$6),(ABS(CZ43-$F43)&lt;=1)*1,IF(AND(DC43,$F43+$G43&gt;=PrSettings!$M$8),(ABS(CZ43-$F43)+ABS(DA43-$G43)&lt;=1)*1,""))),"")</f>
        <v/>
      </c>
      <c r="DG43" s="289"/>
      <c r="DI43" s="279" t="n">
        <f aca="false">$B43</f>
        <v>7</v>
      </c>
      <c r="DJ43" s="280" t="str">
        <f aca="false">$C43</f>
        <v>Netherlands</v>
      </c>
      <c r="DK43" s="281" t="n">
        <f aca="false">$D43</f>
        <v>38</v>
      </c>
      <c r="DL43" s="280" t="str">
        <f aca="false">$E43</f>
        <v>Sweden</v>
      </c>
      <c r="DM43" s="284"/>
      <c r="DN43" s="284"/>
      <c r="DO43" s="288"/>
      <c r="DP43" s="281" t="str">
        <f aca="false">IF(($F43&lt;&gt;"")*($G43&lt;&gt;"")*(DM43&lt;&gt;"")*(DN43&lt;&gt;""),($F43&gt;$G43)*(DM43&gt;DN43)+($F43=$G43)*(DM43=DN43)+($F43&lt;$G43)*(DM43&lt;DN43),"")</f>
        <v/>
      </c>
      <c r="DQ43" s="281" t="str">
        <f aca="false">IF((DP43&lt;&gt;""),IF(OR($F43&lt;&gt;$G43,PrSettings!$M$4="●"),(($F43-$G43)=(DM43-DN43))*1,0),"")</f>
        <v/>
      </c>
      <c r="DR43" s="281" t="str">
        <f aca="false">IF((DP43&lt;&gt;""),($F43=DM43)*($G43=DN43),"")</f>
        <v/>
      </c>
      <c r="DS43" s="281" t="str">
        <f aca="false">IF(DP43&lt;&gt;"",IF(ABS($F43-$G43)&gt;=PrSettings!$M$7,(ABS($F43-$G43-DM43+DN43)&lt;=1)*1,IF(AND(DP43,$F43=$G43,$F43&gt;=PrSettings!$M$6),(ABS(DM43-$F43)&lt;=1)*1,IF(AND(DP43,$F43+$G43&gt;=PrSettings!$M$8),(ABS(DM43-$F43)+ABS(DN43-$G43)&lt;=1)*1,""))),"")</f>
        <v/>
      </c>
      <c r="DT43" s="289"/>
      <c r="DV43" s="279" t="n">
        <f aca="false">$B43</f>
        <v>7</v>
      </c>
      <c r="DW43" s="280" t="str">
        <f aca="false">$C43</f>
        <v>Netherlands</v>
      </c>
      <c r="DX43" s="281" t="n">
        <f aca="false">$D43</f>
        <v>38</v>
      </c>
      <c r="DY43" s="280" t="str">
        <f aca="false">$E43</f>
        <v>Sweden</v>
      </c>
      <c r="DZ43" s="284"/>
      <c r="EA43" s="284"/>
      <c r="EB43" s="288"/>
      <c r="EC43" s="281" t="str">
        <f aca="false">IF(($F43&lt;&gt;"")*($G43&lt;&gt;"")*(DZ43&lt;&gt;"")*(EA43&lt;&gt;""),($F43&gt;$G43)*(DZ43&gt;EA43)+($F43=$G43)*(DZ43=EA43)+($F43&lt;$G43)*(DZ43&lt;EA43),"")</f>
        <v/>
      </c>
      <c r="ED43" s="281" t="str">
        <f aca="false">IF((EC43&lt;&gt;""),IF(OR($F43&lt;&gt;$G43,PrSettings!$M$4="●"),(($F43-$G43)=(DZ43-EA43))*1,0),"")</f>
        <v/>
      </c>
      <c r="EE43" s="281" t="str">
        <f aca="false">IF((EC43&lt;&gt;""),($F43=DZ43)*($G43=EA43),"")</f>
        <v/>
      </c>
      <c r="EF43" s="281" t="str">
        <f aca="false">IF(EC43&lt;&gt;"",IF(ABS($F43-$G43)&gt;=PrSettings!$M$7,(ABS($F43-$G43-DZ43+EA43)&lt;=1)*1,IF(AND(EC43,$F43=$G43,$F43&gt;=PrSettings!$M$6),(ABS(DZ43-$F43)&lt;=1)*1,IF(AND(EC43,$F43+$G43&gt;=PrSettings!$M$8),(ABS(DZ43-$F43)+ABS(EA43-$G43)&lt;=1)*1,""))),"")</f>
        <v/>
      </c>
      <c r="EG43" s="289"/>
      <c r="EI43" s="279" t="n">
        <f aca="false">$B43</f>
        <v>7</v>
      </c>
      <c r="EJ43" s="280" t="str">
        <f aca="false">$C43</f>
        <v>Netherlands</v>
      </c>
      <c r="EK43" s="281" t="n">
        <f aca="false">$D43</f>
        <v>38</v>
      </c>
      <c r="EL43" s="280" t="str">
        <f aca="false">$E43</f>
        <v>Sweden</v>
      </c>
      <c r="EM43" s="284"/>
      <c r="EN43" s="284"/>
      <c r="EO43" s="288"/>
      <c r="EP43" s="281" t="str">
        <f aca="false">IF(($F43&lt;&gt;"")*($G43&lt;&gt;"")*(EM43&lt;&gt;"")*(EN43&lt;&gt;""),($F43&gt;$G43)*(EM43&gt;EN43)+($F43=$G43)*(EM43=EN43)+($F43&lt;$G43)*(EM43&lt;EN43),"")</f>
        <v/>
      </c>
      <c r="EQ43" s="281" t="str">
        <f aca="false">IF((EP43&lt;&gt;""),IF(OR($F43&lt;&gt;$G43,PrSettings!$M$4="●"),(($F43-$G43)=(EM43-EN43))*1,0),"")</f>
        <v/>
      </c>
      <c r="ER43" s="281" t="str">
        <f aca="false">IF((EP43&lt;&gt;""),($F43=EM43)*($G43=EN43),"")</f>
        <v/>
      </c>
      <c r="ES43" s="281" t="str">
        <f aca="false">IF(EP43&lt;&gt;"",IF(ABS($F43-$G43)&gt;=PrSettings!$M$7,(ABS($F43-$G43-EM43+EN43)&lt;=1)*1,IF(AND(EP43,$F43=$G43,$F43&gt;=PrSettings!$M$6),(ABS(EM43-$F43)&lt;=1)*1,IF(AND(EP43,$F43+$G43&gt;=PrSettings!$M$8),(ABS(EM43-$F43)+ABS(EN43-$G43)&lt;=1)*1,""))),"")</f>
        <v/>
      </c>
      <c r="ET43" s="289"/>
      <c r="EV43" s="279" t="n">
        <f aca="false">$B43</f>
        <v>7</v>
      </c>
      <c r="EW43" s="280" t="str">
        <f aca="false">$C43</f>
        <v>Netherlands</v>
      </c>
      <c r="EX43" s="281" t="n">
        <f aca="false">$D43</f>
        <v>38</v>
      </c>
      <c r="EY43" s="280" t="str">
        <f aca="false">$E43</f>
        <v>Sweden</v>
      </c>
      <c r="EZ43" s="284"/>
      <c r="FA43" s="284"/>
      <c r="FB43" s="288"/>
      <c r="FC43" s="281" t="str">
        <f aca="false">IF(($F43&lt;&gt;"")*($G43&lt;&gt;"")*(EZ43&lt;&gt;"")*(FA43&lt;&gt;""),($F43&gt;$G43)*(EZ43&gt;FA43)+($F43=$G43)*(EZ43=FA43)+($F43&lt;$G43)*(EZ43&lt;FA43),"")</f>
        <v/>
      </c>
      <c r="FD43" s="281" t="str">
        <f aca="false">IF((FC43&lt;&gt;""),IF(OR($F43&lt;&gt;$G43,PrSettings!$M$4="●"),(($F43-$G43)=(EZ43-FA43))*1,0),"")</f>
        <v/>
      </c>
      <c r="FE43" s="281" t="str">
        <f aca="false">IF((FC43&lt;&gt;""),($F43=EZ43)*($G43=FA43),"")</f>
        <v/>
      </c>
      <c r="FF43" s="281" t="str">
        <f aca="false">IF(FC43&lt;&gt;"",IF(ABS($F43-$G43)&gt;=PrSettings!$M$7,(ABS($F43-$G43-EZ43+FA43)&lt;=1)*1,IF(AND(FC43,$F43=$G43,$F43&gt;=PrSettings!$M$6),(ABS(EZ43-$F43)&lt;=1)*1,IF(AND(FC43,$F43+$G43&gt;=PrSettings!$M$8),(ABS(EZ43-$F43)+ABS(FA43-$G43)&lt;=1)*1,""))),"")</f>
        <v/>
      </c>
      <c r="FG43" s="289"/>
      <c r="FI43" s="279" t="n">
        <f aca="false">$B43</f>
        <v>7</v>
      </c>
      <c r="FJ43" s="280" t="str">
        <f aca="false">$C43</f>
        <v>Netherlands</v>
      </c>
      <c r="FK43" s="281" t="n">
        <f aca="false">$D43</f>
        <v>38</v>
      </c>
      <c r="FL43" s="280" t="str">
        <f aca="false">$E43</f>
        <v>Sweden</v>
      </c>
      <c r="FM43" s="284"/>
      <c r="FN43" s="284"/>
      <c r="FO43" s="288"/>
      <c r="FP43" s="281" t="str">
        <f aca="false">IF(($F43&lt;&gt;"")*($G43&lt;&gt;"")*(FM43&lt;&gt;"")*(FN43&lt;&gt;""),($F43&gt;$G43)*(FM43&gt;FN43)+($F43=$G43)*(FM43=FN43)+($F43&lt;$G43)*(FM43&lt;FN43),"")</f>
        <v/>
      </c>
      <c r="FQ43" s="281" t="str">
        <f aca="false">IF((FP43&lt;&gt;""),IF(OR($F43&lt;&gt;$G43,PrSettings!$M$4="●"),(($F43-$G43)=(FM43-FN43))*1,0),"")</f>
        <v/>
      </c>
      <c r="FR43" s="281" t="str">
        <f aca="false">IF((FP43&lt;&gt;""),($F43=FM43)*($G43=FN43),"")</f>
        <v/>
      </c>
      <c r="FS43" s="281" t="str">
        <f aca="false">IF(FP43&lt;&gt;"",IF(ABS($F43-$G43)&gt;=PrSettings!$M$7,(ABS($F43-$G43-FM43+FN43)&lt;=1)*1,IF(AND(FP43,$F43=$G43,$F43&gt;=PrSettings!$M$6),(ABS(FM43-$F43)&lt;=1)*1,IF(AND(FP43,$F43+$G43&gt;=PrSettings!$M$8),(ABS(FM43-$F43)+ABS(FN43-$G43)&lt;=1)*1,""))),"")</f>
        <v/>
      </c>
      <c r="FT43" s="289"/>
      <c r="FV43" s="279" t="n">
        <f aca="false">$B43</f>
        <v>7</v>
      </c>
      <c r="FW43" s="280" t="str">
        <f aca="false">$C43</f>
        <v>Netherlands</v>
      </c>
      <c r="FX43" s="281" t="n">
        <f aca="false">$D43</f>
        <v>38</v>
      </c>
      <c r="FY43" s="280" t="str">
        <f aca="false">$E43</f>
        <v>Sweden</v>
      </c>
      <c r="FZ43" s="284"/>
      <c r="GA43" s="284"/>
      <c r="GB43" s="288"/>
      <c r="GC43" s="281" t="str">
        <f aca="false">IF(($F43&lt;&gt;"")*($G43&lt;&gt;"")*(FZ43&lt;&gt;"")*(GA43&lt;&gt;""),($F43&gt;$G43)*(FZ43&gt;GA43)+($F43=$G43)*(FZ43=GA43)+($F43&lt;$G43)*(FZ43&lt;GA43),"")</f>
        <v/>
      </c>
      <c r="GD43" s="281" t="str">
        <f aca="false">IF((GC43&lt;&gt;""),IF(OR($F43&lt;&gt;$G43,PrSettings!$M$4="●"),(($F43-$G43)=(FZ43-GA43))*1,0),"")</f>
        <v/>
      </c>
      <c r="GE43" s="281" t="str">
        <f aca="false">IF((GC43&lt;&gt;""),($F43=FZ43)*($G43=GA43),"")</f>
        <v/>
      </c>
      <c r="GF43" s="281" t="str">
        <f aca="false">IF(GC43&lt;&gt;"",IF(ABS($F43-$G43)&gt;=PrSettings!$M$7,(ABS($F43-$G43-FZ43+GA43)&lt;=1)*1,IF(AND(GC43,$F43=$G43,$F43&gt;=PrSettings!$M$6),(ABS(FZ43-$F43)&lt;=1)*1,IF(AND(GC43,$F43+$G43&gt;=PrSettings!$M$8),(ABS(FZ43-$F43)+ABS(GA43-$G43)&lt;=1)*1,""))),"")</f>
        <v/>
      </c>
      <c r="GG43" s="289"/>
      <c r="GI43" s="279" t="n">
        <f aca="false">$B43</f>
        <v>7</v>
      </c>
      <c r="GJ43" s="280" t="str">
        <f aca="false">$C43</f>
        <v>Netherlands</v>
      </c>
      <c r="GK43" s="281" t="n">
        <f aca="false">$D43</f>
        <v>38</v>
      </c>
      <c r="GL43" s="280" t="str">
        <f aca="false">$E43</f>
        <v>Sweden</v>
      </c>
      <c r="GM43" s="284"/>
      <c r="GN43" s="284"/>
      <c r="GO43" s="288"/>
      <c r="GP43" s="281" t="str">
        <f aca="false">IF(($F43&lt;&gt;"")*($G43&lt;&gt;"")*(GM43&lt;&gt;"")*(GN43&lt;&gt;""),($F43&gt;$G43)*(GM43&gt;GN43)+($F43=$G43)*(GM43=GN43)+($F43&lt;$G43)*(GM43&lt;GN43),"")</f>
        <v/>
      </c>
      <c r="GQ43" s="281" t="str">
        <f aca="false">IF((GP43&lt;&gt;""),IF(OR($F43&lt;&gt;$G43,PrSettings!$M$4="●"),(($F43-$G43)=(GM43-GN43))*1,0),"")</f>
        <v/>
      </c>
      <c r="GR43" s="281" t="str">
        <f aca="false">IF((GP43&lt;&gt;""),($F43=GM43)*($G43=GN43),"")</f>
        <v/>
      </c>
      <c r="GS43" s="281" t="str">
        <f aca="false">IF(GP43&lt;&gt;"",IF(ABS($F43-$G43)&gt;=PrSettings!$M$7,(ABS($F43-$G43-GM43+GN43)&lt;=1)*1,IF(AND(GP43,$F43=$G43,$F43&gt;=PrSettings!$M$6),(ABS(GM43-$F43)&lt;=1)*1,IF(AND(GP43,$F43+$G43&gt;=PrSettings!$M$8),(ABS(GM43-$F43)+ABS(GN43-$G43)&lt;=1)*1,""))),"")</f>
        <v/>
      </c>
      <c r="GT43" s="289"/>
      <c r="GV43" s="279" t="n">
        <f aca="false">$B43</f>
        <v>7</v>
      </c>
      <c r="GW43" s="280" t="str">
        <f aca="false">$C43</f>
        <v>Netherlands</v>
      </c>
      <c r="GX43" s="281" t="n">
        <f aca="false">$D43</f>
        <v>38</v>
      </c>
      <c r="GY43" s="280" t="str">
        <f aca="false">$E43</f>
        <v>Sweden</v>
      </c>
      <c r="GZ43" s="284"/>
      <c r="HA43" s="284"/>
      <c r="HB43" s="288"/>
      <c r="HC43" s="281" t="str">
        <f aca="false">IF(($F43&lt;&gt;"")*($G43&lt;&gt;"")*(GZ43&lt;&gt;"")*(HA43&lt;&gt;""),($F43&gt;$G43)*(GZ43&gt;HA43)+($F43=$G43)*(GZ43=HA43)+($F43&lt;$G43)*(GZ43&lt;HA43),"")</f>
        <v/>
      </c>
      <c r="HD43" s="281" t="str">
        <f aca="false">IF((HC43&lt;&gt;""),IF(OR($F43&lt;&gt;$G43,PrSettings!$M$4="●"),(($F43-$G43)=(GZ43-HA43))*1,0),"")</f>
        <v/>
      </c>
      <c r="HE43" s="281" t="str">
        <f aca="false">IF((HC43&lt;&gt;""),($F43=GZ43)*($G43=HA43),"")</f>
        <v/>
      </c>
      <c r="HF43" s="281" t="str">
        <f aca="false">IF(HC43&lt;&gt;"",IF(ABS($F43-$G43)&gt;=PrSettings!$M$7,(ABS($F43-$G43-GZ43+HA43)&lt;=1)*1,IF(AND(HC43,$F43=$G43,$F43&gt;=PrSettings!$M$6),(ABS(GZ43-$F43)&lt;=1)*1,IF(AND(HC43,$F43+$G43&gt;=PrSettings!$M$8),(ABS(GZ43-$F43)+ABS(HA43-$G43)&lt;=1)*1,""))),"")</f>
        <v/>
      </c>
      <c r="HG43" s="289"/>
      <c r="HI43" s="279" t="n">
        <f aca="false">$B43</f>
        <v>7</v>
      </c>
      <c r="HJ43" s="280" t="str">
        <f aca="false">$C43</f>
        <v>Netherlands</v>
      </c>
      <c r="HK43" s="281" t="n">
        <f aca="false">$D43</f>
        <v>38</v>
      </c>
      <c r="HL43" s="280" t="str">
        <f aca="false">$E43</f>
        <v>Sweden</v>
      </c>
      <c r="HM43" s="284"/>
      <c r="HN43" s="284"/>
      <c r="HO43" s="288"/>
      <c r="HP43" s="281" t="str">
        <f aca="false">IF(($F43&lt;&gt;"")*($G43&lt;&gt;"")*(HM43&lt;&gt;"")*(HN43&lt;&gt;""),($F43&gt;$G43)*(HM43&gt;HN43)+($F43=$G43)*(HM43=HN43)+($F43&lt;$G43)*(HM43&lt;HN43),"")</f>
        <v/>
      </c>
      <c r="HQ43" s="281" t="str">
        <f aca="false">IF((HP43&lt;&gt;""),IF(OR($F43&lt;&gt;$G43,PrSettings!$M$4="●"),(($F43-$G43)=(HM43-HN43))*1,0),"")</f>
        <v/>
      </c>
      <c r="HR43" s="281" t="str">
        <f aca="false">IF((HP43&lt;&gt;""),($F43=HM43)*($G43=HN43),"")</f>
        <v/>
      </c>
      <c r="HS43" s="281" t="str">
        <f aca="false">IF(HP43&lt;&gt;"",IF(ABS($F43-$G43)&gt;=PrSettings!$M$7,(ABS($F43-$G43-HM43+HN43)&lt;=1)*1,IF(AND(HP43,$F43=$G43,$F43&gt;=PrSettings!$M$6),(ABS(HM43-$F43)&lt;=1)*1,IF(AND(HP43,$F43+$G43&gt;=PrSettings!$M$8),(ABS(HM43-$F43)+ABS(HN43-$G43)&lt;=1)*1,""))),"")</f>
        <v/>
      </c>
      <c r="HT43" s="289"/>
      <c r="HV43" s="279" t="n">
        <f aca="false">$B43</f>
        <v>7</v>
      </c>
      <c r="HW43" s="280" t="str">
        <f aca="false">$C43</f>
        <v>Netherlands</v>
      </c>
      <c r="HX43" s="281" t="n">
        <f aca="false">$D43</f>
        <v>38</v>
      </c>
      <c r="HY43" s="280" t="str">
        <f aca="false">$E43</f>
        <v>Sweden</v>
      </c>
      <c r="HZ43" s="284"/>
      <c r="IA43" s="284"/>
      <c r="IB43" s="288"/>
      <c r="IC43" s="281" t="str">
        <f aca="false">IF(($F43&lt;&gt;"")*($G43&lt;&gt;"")*(HZ43&lt;&gt;"")*(IA43&lt;&gt;""),($F43&gt;$G43)*(HZ43&gt;IA43)+($F43=$G43)*(HZ43=IA43)+($F43&lt;$G43)*(HZ43&lt;IA43),"")</f>
        <v/>
      </c>
      <c r="ID43" s="281" t="str">
        <f aca="false">IF((IC43&lt;&gt;""),IF(OR($F43&lt;&gt;$G43,PrSettings!$M$4="●"),(($F43-$G43)=(HZ43-IA43))*1,0),"")</f>
        <v/>
      </c>
      <c r="IE43" s="281" t="str">
        <f aca="false">IF((IC43&lt;&gt;""),($F43=HZ43)*($G43=IA43),"")</f>
        <v/>
      </c>
      <c r="IF43" s="281" t="str">
        <f aca="false">IF(IC43&lt;&gt;"",IF(ABS($F43-$G43)&gt;=PrSettings!$M$7,(ABS($F43-$G43-HZ43+IA43)&lt;=1)*1,IF(AND(IC43,$F43=$G43,$F43&gt;=PrSettings!$M$6),(ABS(HZ43-$F43)&lt;=1)*1,IF(AND(IC43,$F43+$G43&gt;=PrSettings!$M$8),(ABS(HZ43-$F43)+ABS(IA43-$G43)&lt;=1)*1,""))),"")</f>
        <v/>
      </c>
      <c r="IG43" s="289"/>
      <c r="II43" s="279" t="n">
        <f aca="false">$B43</f>
        <v>7</v>
      </c>
      <c r="IJ43" s="280" t="str">
        <f aca="false">$C43</f>
        <v>Netherlands</v>
      </c>
      <c r="IK43" s="281" t="n">
        <f aca="false">$D43</f>
        <v>38</v>
      </c>
      <c r="IL43" s="280" t="str">
        <f aca="false">$E43</f>
        <v>Sweden</v>
      </c>
      <c r="IM43" s="284"/>
      <c r="IN43" s="284"/>
      <c r="IO43" s="288"/>
      <c r="IP43" s="281" t="str">
        <f aca="false">IF(($F43&lt;&gt;"")*($G43&lt;&gt;"")*(IM43&lt;&gt;"")*(IN43&lt;&gt;""),($F43&gt;$G43)*(IM43&gt;IN43)+($F43=$G43)*(IM43=IN43)+($F43&lt;$G43)*(IM43&lt;IN43),"")</f>
        <v/>
      </c>
      <c r="IQ43" s="281" t="str">
        <f aca="false">IF((IP43&lt;&gt;""),IF(OR($F43&lt;&gt;$G43,PrSettings!$M$4="●"),(($F43-$G43)=(IM43-IN43))*1,0),"")</f>
        <v/>
      </c>
      <c r="IR43" s="281" t="str">
        <f aca="false">IF((IP43&lt;&gt;""),($F43=IM43)*($G43=IN43),"")</f>
        <v/>
      </c>
      <c r="IS43" s="281" t="str">
        <f aca="false">IF(IP43&lt;&gt;"",IF(ABS($F43-$G43)&gt;=PrSettings!$M$7,(ABS($F43-$G43-IM43+IN43)&lt;=1)*1,IF(AND(IP43,$F43=$G43,$F43&gt;=PrSettings!$M$6),(ABS(IM43-$F43)&lt;=1)*1,IF(AND(IP43,$F43+$G43&gt;=PrSettings!$M$8),(ABS(IM43-$F43)+ABS(IN43-$G43)&lt;=1)*1,""))),"")</f>
        <v/>
      </c>
      <c r="IT43" s="289"/>
      <c r="IV43" s="279" t="n">
        <f aca="false">$B43</f>
        <v>7</v>
      </c>
      <c r="IW43" s="280" t="str">
        <f aca="false">$C43</f>
        <v>Netherlands</v>
      </c>
      <c r="IX43" s="281" t="n">
        <f aca="false">$D43</f>
        <v>38</v>
      </c>
      <c r="IY43" s="280" t="str">
        <f aca="false">$E43</f>
        <v>Sweden</v>
      </c>
      <c r="IZ43" s="284"/>
      <c r="JA43" s="284"/>
      <c r="JB43" s="288"/>
      <c r="JC43" s="281" t="str">
        <f aca="false">IF(($F43&lt;&gt;"")*($G43&lt;&gt;"")*(IZ43&lt;&gt;"")*(JA43&lt;&gt;""),($F43&gt;$G43)*(IZ43&gt;JA43)+($F43=$G43)*(IZ43=JA43)+($F43&lt;$G43)*(IZ43&lt;JA43),"")</f>
        <v/>
      </c>
      <c r="JD43" s="281" t="str">
        <f aca="false">IF((JC43&lt;&gt;""),IF(OR($F43&lt;&gt;$G43,PrSettings!$M$4="●"),(($F43-$G43)=(IZ43-JA43))*1,0),"")</f>
        <v/>
      </c>
      <c r="JE43" s="281" t="str">
        <f aca="false">IF((JC43&lt;&gt;""),($F43=IZ43)*($G43=JA43),"")</f>
        <v/>
      </c>
      <c r="JF43" s="281" t="str">
        <f aca="false">IF(JC43&lt;&gt;"",IF(ABS($F43-$G43)&gt;=PrSettings!$M$7,(ABS($F43-$G43-IZ43+JA43)&lt;=1)*1,IF(AND(JC43,$F43=$G43,$F43&gt;=PrSettings!$M$6),(ABS(IZ43-$F43)&lt;=1)*1,IF(AND(JC43,$F43+$G43&gt;=PrSettings!$M$8),(ABS(IZ43-$F43)+ABS(JA43-$G43)&lt;=1)*1,""))),"")</f>
        <v/>
      </c>
      <c r="JG43" s="289"/>
      <c r="JI43" s="279" t="n">
        <f aca="false">$B43</f>
        <v>7</v>
      </c>
      <c r="JJ43" s="280" t="str">
        <f aca="false">$C43</f>
        <v>Netherlands</v>
      </c>
      <c r="JK43" s="281" t="n">
        <f aca="false">$D43</f>
        <v>38</v>
      </c>
      <c r="JL43" s="280" t="str">
        <f aca="false">$E43</f>
        <v>Sweden</v>
      </c>
      <c r="JM43" s="284"/>
      <c r="JN43" s="284"/>
      <c r="JO43" s="288"/>
      <c r="JP43" s="281" t="str">
        <f aca="false">IF(($F43&lt;&gt;"")*($G43&lt;&gt;"")*(JM43&lt;&gt;"")*(JN43&lt;&gt;""),($F43&gt;$G43)*(JM43&gt;JN43)+($F43=$G43)*(JM43=JN43)+($F43&lt;$G43)*(JM43&lt;JN43),"")</f>
        <v/>
      </c>
      <c r="JQ43" s="281" t="str">
        <f aca="false">IF((JP43&lt;&gt;""),IF(OR($F43&lt;&gt;$G43,PrSettings!$M$4="●"),(($F43-$G43)=(JM43-JN43))*1,0),"")</f>
        <v/>
      </c>
      <c r="JR43" s="281" t="str">
        <f aca="false">IF((JP43&lt;&gt;""),($F43=JM43)*($G43=JN43),"")</f>
        <v/>
      </c>
      <c r="JS43" s="281" t="str">
        <f aca="false">IF(JP43&lt;&gt;"",IF(ABS($F43-$G43)&gt;=PrSettings!$M$7,(ABS($F43-$G43-JM43+JN43)&lt;=1)*1,IF(AND(JP43,$F43=$G43,$F43&gt;=PrSettings!$M$6),(ABS(JM43-$F43)&lt;=1)*1,IF(AND(JP43,$F43+$G43&gt;=PrSettings!$M$8),(ABS(JM43-$F43)+ABS(JN43-$G43)&lt;=1)*1,""))),"")</f>
        <v/>
      </c>
      <c r="JT43" s="289"/>
      <c r="JV43" s="279" t="n">
        <f aca="false">$B43</f>
        <v>7</v>
      </c>
      <c r="JW43" s="280" t="str">
        <f aca="false">$C43</f>
        <v>Netherlands</v>
      </c>
      <c r="JX43" s="281" t="n">
        <f aca="false">$D43</f>
        <v>38</v>
      </c>
      <c r="JY43" s="280" t="str">
        <f aca="false">$E43</f>
        <v>Sweden</v>
      </c>
      <c r="JZ43" s="284"/>
      <c r="KA43" s="284"/>
      <c r="KB43" s="288"/>
      <c r="KC43" s="281" t="str">
        <f aca="false">IF(($F43&lt;&gt;"")*($G43&lt;&gt;"")*(JZ43&lt;&gt;"")*(KA43&lt;&gt;""),($F43&gt;$G43)*(JZ43&gt;KA43)+($F43=$G43)*(JZ43=KA43)+($F43&lt;$G43)*(JZ43&lt;KA43),"")</f>
        <v/>
      </c>
      <c r="KD43" s="281" t="str">
        <f aca="false">IF((KC43&lt;&gt;""),IF(OR($F43&lt;&gt;$G43,PrSettings!$M$4="●"),(($F43-$G43)=(JZ43-KA43))*1,0),"")</f>
        <v/>
      </c>
      <c r="KE43" s="281" t="str">
        <f aca="false">IF((KC43&lt;&gt;""),($F43=JZ43)*($G43=KA43),"")</f>
        <v/>
      </c>
      <c r="KF43" s="281" t="str">
        <f aca="false">IF(KC43&lt;&gt;"",IF(ABS($F43-$G43)&gt;=PrSettings!$M$7,(ABS($F43-$G43-JZ43+KA43)&lt;=1)*1,IF(AND(KC43,$F43=$G43,$F43&gt;=PrSettings!$M$6),(ABS(JZ43-$F43)&lt;=1)*1,IF(AND(KC43,$F43+$G43&gt;=PrSettings!$M$8),(ABS(JZ43-$F43)+ABS(KA43-$G43)&lt;=1)*1,""))),"")</f>
        <v/>
      </c>
      <c r="KG43" s="289"/>
      <c r="KI43" s="279" t="n">
        <f aca="false">$B43</f>
        <v>7</v>
      </c>
      <c r="KJ43" s="280" t="str">
        <f aca="false">$C43</f>
        <v>Netherlands</v>
      </c>
      <c r="KK43" s="281" t="n">
        <f aca="false">$D43</f>
        <v>38</v>
      </c>
      <c r="KL43" s="280" t="str">
        <f aca="false">$E43</f>
        <v>Sweden</v>
      </c>
      <c r="KM43" s="284"/>
      <c r="KN43" s="284"/>
      <c r="KO43" s="288"/>
      <c r="KP43" s="281" t="str">
        <f aca="false">IF(($F43&lt;&gt;"")*($G43&lt;&gt;"")*(KM43&lt;&gt;"")*(KN43&lt;&gt;""),($F43&gt;$G43)*(KM43&gt;KN43)+($F43=$G43)*(KM43=KN43)+($F43&lt;$G43)*(KM43&lt;KN43),"")</f>
        <v/>
      </c>
      <c r="KQ43" s="281" t="str">
        <f aca="false">IF((KP43&lt;&gt;""),IF(OR($F43&lt;&gt;$G43,PrSettings!$M$4="●"),(($F43-$G43)=(KM43-KN43))*1,0),"")</f>
        <v/>
      </c>
      <c r="KR43" s="281" t="str">
        <f aca="false">IF((KP43&lt;&gt;""),($F43=KM43)*($G43=KN43),"")</f>
        <v/>
      </c>
      <c r="KS43" s="281" t="str">
        <f aca="false">IF(KP43&lt;&gt;"",IF(ABS($F43-$G43)&gt;=PrSettings!$M$7,(ABS($F43-$G43-KM43+KN43)&lt;=1)*1,IF(AND(KP43,$F43=$G43,$F43&gt;=PrSettings!$M$6),(ABS(KM43-$F43)&lt;=1)*1,IF(AND(KP43,$F43+$G43&gt;=PrSettings!$M$8),(ABS(KM43-$F43)+ABS(KN43-$G43)&lt;=1)*1,""))),"")</f>
        <v/>
      </c>
      <c r="KT43" s="289"/>
      <c r="KV43" s="279" t="n">
        <f aca="false">$B43</f>
        <v>7</v>
      </c>
      <c r="KW43" s="280" t="str">
        <f aca="false">$C43</f>
        <v>Netherlands</v>
      </c>
      <c r="KX43" s="281" t="n">
        <f aca="false">$D43</f>
        <v>38</v>
      </c>
      <c r="KY43" s="280" t="str">
        <f aca="false">$E43</f>
        <v>Sweden</v>
      </c>
      <c r="KZ43" s="284"/>
      <c r="LA43" s="284"/>
      <c r="LB43" s="288"/>
      <c r="LC43" s="281" t="str">
        <f aca="false">IF(($F43&lt;&gt;"")*($G43&lt;&gt;"")*(KZ43&lt;&gt;"")*(LA43&lt;&gt;""),($F43&gt;$G43)*(KZ43&gt;LA43)+($F43=$G43)*(KZ43=LA43)+($F43&lt;$G43)*(KZ43&lt;LA43),"")</f>
        <v/>
      </c>
      <c r="LD43" s="281" t="str">
        <f aca="false">IF((LC43&lt;&gt;""),IF(OR($F43&lt;&gt;$G43,PrSettings!$M$4="●"),(($F43-$G43)=(KZ43-LA43))*1,0),"")</f>
        <v/>
      </c>
      <c r="LE43" s="281" t="str">
        <f aca="false">IF((LC43&lt;&gt;""),($F43=KZ43)*($G43=LA43),"")</f>
        <v/>
      </c>
      <c r="LF43" s="281" t="str">
        <f aca="false">IF(LC43&lt;&gt;"",IF(ABS($F43-$G43)&gt;=PrSettings!$M$7,(ABS($F43-$G43-KZ43+LA43)&lt;=1)*1,IF(AND(LC43,$F43=$G43,$F43&gt;=PrSettings!$M$6),(ABS(KZ43-$F43)&lt;=1)*1,IF(AND(LC43,$F43+$G43&gt;=PrSettings!$M$8),(ABS(KZ43-$F43)+ABS(LA43-$G43)&lt;=1)*1,""))),"")</f>
        <v/>
      </c>
      <c r="LG43" s="289"/>
      <c r="LI43" s="279" t="n">
        <f aca="false">$B43</f>
        <v>7</v>
      </c>
      <c r="LJ43" s="280" t="str">
        <f aca="false">$C43</f>
        <v>Netherlands</v>
      </c>
      <c r="LK43" s="281" t="n">
        <f aca="false">$D43</f>
        <v>38</v>
      </c>
      <c r="LL43" s="280" t="str">
        <f aca="false">$E43</f>
        <v>Sweden</v>
      </c>
      <c r="LM43" s="284"/>
      <c r="LN43" s="284"/>
      <c r="LO43" s="288"/>
      <c r="LP43" s="281" t="str">
        <f aca="false">IF(($F43&lt;&gt;"")*($G43&lt;&gt;"")*(LM43&lt;&gt;"")*(LN43&lt;&gt;""),($F43&gt;$G43)*(LM43&gt;LN43)+($F43=$G43)*(LM43=LN43)+($F43&lt;$G43)*(LM43&lt;LN43),"")</f>
        <v/>
      </c>
      <c r="LQ43" s="281" t="str">
        <f aca="false">IF((LP43&lt;&gt;""),IF(OR($F43&lt;&gt;$G43,PrSettings!$M$4="●"),(($F43-$G43)=(LM43-LN43))*1,0),"")</f>
        <v/>
      </c>
      <c r="LR43" s="281" t="str">
        <f aca="false">IF((LP43&lt;&gt;""),($F43=LM43)*($G43=LN43),"")</f>
        <v/>
      </c>
      <c r="LS43" s="281" t="str">
        <f aca="false">IF(LP43&lt;&gt;"",IF(ABS($F43-$G43)&gt;=PrSettings!$M$7,(ABS($F43-$G43-LM43+LN43)&lt;=1)*1,IF(AND(LP43,$F43=$G43,$F43&gt;=PrSettings!$M$6),(ABS(LM43-$F43)&lt;=1)*1,IF(AND(LP43,$F43+$G43&gt;=PrSettings!$M$8),(ABS(LM43-$F43)+ABS(LN43-$G43)&lt;=1)*1,""))),"")</f>
        <v/>
      </c>
      <c r="LT43" s="289"/>
      <c r="LV43" s="279" t="n">
        <f aca="false">$B43</f>
        <v>7</v>
      </c>
      <c r="LW43" s="280" t="str">
        <f aca="false">$C43</f>
        <v>Netherlands</v>
      </c>
      <c r="LX43" s="281" t="n">
        <f aca="false">$D43</f>
        <v>38</v>
      </c>
      <c r="LY43" s="280" t="str">
        <f aca="false">$E43</f>
        <v>Sweden</v>
      </c>
      <c r="LZ43" s="284"/>
      <c r="MA43" s="284"/>
      <c r="MB43" s="288"/>
      <c r="MC43" s="281" t="str">
        <f aca="false">IF(($F43&lt;&gt;"")*($G43&lt;&gt;"")*(LZ43&lt;&gt;"")*(MA43&lt;&gt;""),($F43&gt;$G43)*(LZ43&gt;MA43)+($F43=$G43)*(LZ43=MA43)+($F43&lt;$G43)*(LZ43&lt;MA43),"")</f>
        <v/>
      </c>
      <c r="MD43" s="281" t="str">
        <f aca="false">IF((MC43&lt;&gt;""),IF(OR($F43&lt;&gt;$G43,PrSettings!$M$4="●"),(($F43-$G43)=(LZ43-MA43))*1,0),"")</f>
        <v/>
      </c>
      <c r="ME43" s="281" t="str">
        <f aca="false">IF((MC43&lt;&gt;""),($F43=LZ43)*($G43=MA43),"")</f>
        <v/>
      </c>
      <c r="MF43" s="281" t="str">
        <f aca="false">IF(MC43&lt;&gt;"",IF(ABS($F43-$G43)&gt;=PrSettings!$M$7,(ABS($F43-$G43-LZ43+MA43)&lt;=1)*1,IF(AND(MC43,$F43=$G43,$F43&gt;=PrSettings!$M$6),(ABS(LZ43-$F43)&lt;=1)*1,IF(AND(MC43,$F43+$G43&gt;=PrSettings!$M$8),(ABS(LZ43-$F43)+ABS(MA43-$G43)&lt;=1)*1,""))),"")</f>
        <v/>
      </c>
      <c r="MG43" s="289"/>
    </row>
    <row r="44" customFormat="false" ht="15.75" hidden="false" customHeight="false" outlineLevel="0" collapsed="false">
      <c r="B44" s="279" t="n">
        <f aca="false">INDEX(Groups!$C$7:$C$65,MATCH(C44,Groups!$D$7:$D$65,0))</f>
        <v>44</v>
      </c>
      <c r="C44" s="280" t="str">
        <f aca="false">CalcF!$P$25</f>
        <v>Tunisia</v>
      </c>
      <c r="D44" s="281" t="n">
        <f aca="false">INDEX(Groups!$C$7:$C$65,MATCH(E44,Groups!$D$7:$D$65,0))</f>
        <v>18</v>
      </c>
      <c r="E44" s="280" t="str">
        <f aca="false">CalcF!$Q$25</f>
        <v>Japan</v>
      </c>
      <c r="F44" s="282" t="n">
        <f aca="false">CalcF!$R$25</f>
        <v>0</v>
      </c>
      <c r="G44" s="283" t="n">
        <f aca="false">CalcF!$S$25</f>
        <v>1</v>
      </c>
      <c r="I44" s="279" t="n">
        <f aca="false">$B44</f>
        <v>44</v>
      </c>
      <c r="J44" s="280" t="str">
        <f aca="false">$C44</f>
        <v>Tunisia</v>
      </c>
      <c r="K44" s="281" t="n">
        <f aca="false">$D44</f>
        <v>18</v>
      </c>
      <c r="L44" s="280" t="str">
        <f aca="false">$E44</f>
        <v>Japan</v>
      </c>
      <c r="M44" s="284"/>
      <c r="N44" s="284"/>
      <c r="O44" s="288"/>
      <c r="P44" s="281" t="str">
        <f aca="false">IF(($F44&lt;&gt;"")*($G44&lt;&gt;"")*(M44&lt;&gt;"")*(N44&lt;&gt;""),($F44&gt;$G44)*(M44&gt;N44)+($F44=$G44)*(M44=N44)+($F44&lt;$G44)*(M44&lt;N44),"")</f>
        <v/>
      </c>
      <c r="Q44" s="281" t="str">
        <f aca="false">IF((P44&lt;&gt;""),IF(OR($F44&lt;&gt;$G44,PrSettings!$M$4="●"),(($F44-$G44)=(M44-N44))*1,0),"")</f>
        <v/>
      </c>
      <c r="R44" s="281" t="str">
        <f aca="false">IF((P44&lt;&gt;""),($F44=M44)*($G44=N44),"")</f>
        <v/>
      </c>
      <c r="S44" s="281" t="str">
        <f aca="false">IF(P44&lt;&gt;"",IF(ABS($F44-$G44)&gt;=PrSettings!$M$7,(ABS($F44-$G44-M44+N44)&lt;=1)*1,IF(AND(P44,$F44=$G44,$F44&gt;=PrSettings!$M$6),(ABS(M44-$F44)&lt;=1)*1,IF(AND(P44,$F44+$G44&gt;=PrSettings!$M$8),(ABS(M44-$F44)+ABS(N44-$G44)&lt;=1)*1,""))),"")</f>
        <v/>
      </c>
      <c r="T44" s="289"/>
      <c r="V44" s="279" t="n">
        <f aca="false">$B44</f>
        <v>44</v>
      </c>
      <c r="W44" s="280" t="str">
        <f aca="false">$C44</f>
        <v>Tunisia</v>
      </c>
      <c r="X44" s="281" t="n">
        <f aca="false">$D44</f>
        <v>18</v>
      </c>
      <c r="Y44" s="280" t="str">
        <f aca="false">$E44</f>
        <v>Japan</v>
      </c>
      <c r="Z44" s="284"/>
      <c r="AA44" s="284"/>
      <c r="AB44" s="288"/>
      <c r="AC44" s="281" t="str">
        <f aca="false">IF(($F44&lt;&gt;"")*($G44&lt;&gt;"")*(Z44&lt;&gt;"")*(AA44&lt;&gt;""),($F44&gt;$G44)*(Z44&gt;AA44)+($F44=$G44)*(Z44=AA44)+($F44&lt;$G44)*(Z44&lt;AA44),"")</f>
        <v/>
      </c>
      <c r="AD44" s="281" t="str">
        <f aca="false">IF((AC44&lt;&gt;""),IF(OR($F44&lt;&gt;$G44,PrSettings!$M$4="●"),(($F44-$G44)=(Z44-AA44))*1,0),"")</f>
        <v/>
      </c>
      <c r="AE44" s="281" t="str">
        <f aca="false">IF((AC44&lt;&gt;""),($F44=Z44)*($G44=AA44),"")</f>
        <v/>
      </c>
      <c r="AF44" s="281" t="str">
        <f aca="false">IF(AC44&lt;&gt;"",IF(ABS($F44-$G44)&gt;=PrSettings!$M$7,(ABS($F44-$G44-Z44+AA44)&lt;=1)*1,IF(AND(AC44,$F44=$G44,$F44&gt;=PrSettings!$M$6),(ABS(Z44-$F44)&lt;=1)*1,IF(AND(AC44,$F44+$G44&gt;=PrSettings!$M$8),(ABS(Z44-$F44)+ABS(AA44-$G44)&lt;=1)*1,""))),"")</f>
        <v/>
      </c>
      <c r="AG44" s="289"/>
      <c r="AI44" s="279" t="n">
        <f aca="false">$B44</f>
        <v>44</v>
      </c>
      <c r="AJ44" s="280" t="str">
        <f aca="false">$C44</f>
        <v>Tunisia</v>
      </c>
      <c r="AK44" s="281" t="n">
        <f aca="false">$D44</f>
        <v>18</v>
      </c>
      <c r="AL44" s="280" t="str">
        <f aca="false">$E44</f>
        <v>Japan</v>
      </c>
      <c r="AM44" s="284"/>
      <c r="AN44" s="284"/>
      <c r="AO44" s="288"/>
      <c r="AP44" s="281" t="str">
        <f aca="false">IF(($F44&lt;&gt;"")*($G44&lt;&gt;"")*(AM44&lt;&gt;"")*(AN44&lt;&gt;""),($F44&gt;$G44)*(AM44&gt;AN44)+($F44=$G44)*(AM44=AN44)+($F44&lt;$G44)*(AM44&lt;AN44),"")</f>
        <v/>
      </c>
      <c r="AQ44" s="281" t="str">
        <f aca="false">IF((AP44&lt;&gt;""),IF(OR($F44&lt;&gt;$G44,PrSettings!$M$4="●"),(($F44-$G44)=(AM44-AN44))*1,0),"")</f>
        <v/>
      </c>
      <c r="AR44" s="281" t="str">
        <f aca="false">IF((AP44&lt;&gt;""),($F44=AM44)*($G44=AN44),"")</f>
        <v/>
      </c>
      <c r="AS44" s="281" t="str">
        <f aca="false">IF(AP44&lt;&gt;"",IF(ABS($F44-$G44)&gt;=PrSettings!$M$7,(ABS($F44-$G44-AM44+AN44)&lt;=1)*1,IF(AND(AP44,$F44=$G44,$F44&gt;=PrSettings!$M$6),(ABS(AM44-$F44)&lt;=1)*1,IF(AND(AP44,$F44+$G44&gt;=PrSettings!$M$8),(ABS(AM44-$F44)+ABS(AN44-$G44)&lt;=1)*1,""))),"")</f>
        <v/>
      </c>
      <c r="AT44" s="289"/>
      <c r="AV44" s="279" t="n">
        <f aca="false">$B44</f>
        <v>44</v>
      </c>
      <c r="AW44" s="280" t="str">
        <f aca="false">$C44</f>
        <v>Tunisia</v>
      </c>
      <c r="AX44" s="281" t="n">
        <f aca="false">$D44</f>
        <v>18</v>
      </c>
      <c r="AY44" s="280" t="str">
        <f aca="false">$E44</f>
        <v>Japan</v>
      </c>
      <c r="AZ44" s="284"/>
      <c r="BA44" s="284"/>
      <c r="BB44" s="288"/>
      <c r="BC44" s="281" t="str">
        <f aca="false">IF(($F44&lt;&gt;"")*($G44&lt;&gt;"")*(AZ44&lt;&gt;"")*(BA44&lt;&gt;""),($F44&gt;$G44)*(AZ44&gt;BA44)+($F44=$G44)*(AZ44=BA44)+($F44&lt;$G44)*(AZ44&lt;BA44),"")</f>
        <v/>
      </c>
      <c r="BD44" s="281" t="str">
        <f aca="false">IF((BC44&lt;&gt;""),IF(OR($F44&lt;&gt;$G44,PrSettings!$M$4="●"),(($F44-$G44)=(AZ44-BA44))*1,0),"")</f>
        <v/>
      </c>
      <c r="BE44" s="281" t="str">
        <f aca="false">IF((BC44&lt;&gt;""),($F44=AZ44)*($G44=BA44),"")</f>
        <v/>
      </c>
      <c r="BF44" s="281" t="str">
        <f aca="false">IF(BC44&lt;&gt;"",IF(ABS($F44-$G44)&gt;=PrSettings!$M$7,(ABS($F44-$G44-AZ44+BA44)&lt;=1)*1,IF(AND(BC44,$F44=$G44,$F44&gt;=PrSettings!$M$6),(ABS(AZ44-$F44)&lt;=1)*1,IF(AND(BC44,$F44+$G44&gt;=PrSettings!$M$8),(ABS(AZ44-$F44)+ABS(BA44-$G44)&lt;=1)*1,""))),"")</f>
        <v/>
      </c>
      <c r="BG44" s="289"/>
      <c r="BI44" s="279" t="n">
        <f aca="false">$B44</f>
        <v>44</v>
      </c>
      <c r="BJ44" s="280" t="str">
        <f aca="false">$C44</f>
        <v>Tunisia</v>
      </c>
      <c r="BK44" s="281" t="n">
        <f aca="false">$D44</f>
        <v>18</v>
      </c>
      <c r="BL44" s="280" t="str">
        <f aca="false">$E44</f>
        <v>Japan</v>
      </c>
      <c r="BM44" s="284"/>
      <c r="BN44" s="284"/>
      <c r="BO44" s="288"/>
      <c r="BP44" s="281" t="str">
        <f aca="false">IF(($F44&lt;&gt;"")*($G44&lt;&gt;"")*(BM44&lt;&gt;"")*(BN44&lt;&gt;""),($F44&gt;$G44)*(BM44&gt;BN44)+($F44=$G44)*(BM44=BN44)+($F44&lt;$G44)*(BM44&lt;BN44),"")</f>
        <v/>
      </c>
      <c r="BQ44" s="281" t="str">
        <f aca="false">IF((BP44&lt;&gt;""),IF(OR($F44&lt;&gt;$G44,PrSettings!$M$4="●"),(($F44-$G44)=(BM44-BN44))*1,0),"")</f>
        <v/>
      </c>
      <c r="BR44" s="281" t="str">
        <f aca="false">IF((BP44&lt;&gt;""),($F44=BM44)*($G44=BN44),"")</f>
        <v/>
      </c>
      <c r="BS44" s="281" t="str">
        <f aca="false">IF(BP44&lt;&gt;"",IF(ABS($F44-$G44)&gt;=PrSettings!$M$7,(ABS($F44-$G44-BM44+BN44)&lt;=1)*1,IF(AND(BP44,$F44=$G44,$F44&gt;=PrSettings!$M$6),(ABS(BM44-$F44)&lt;=1)*1,IF(AND(BP44,$F44+$G44&gt;=PrSettings!$M$8),(ABS(BM44-$F44)+ABS(BN44-$G44)&lt;=1)*1,""))),"")</f>
        <v/>
      </c>
      <c r="BT44" s="289"/>
      <c r="BV44" s="279" t="n">
        <f aca="false">$B44</f>
        <v>44</v>
      </c>
      <c r="BW44" s="280" t="str">
        <f aca="false">$C44</f>
        <v>Tunisia</v>
      </c>
      <c r="BX44" s="281" t="n">
        <f aca="false">$D44</f>
        <v>18</v>
      </c>
      <c r="BY44" s="280" t="str">
        <f aca="false">$E44</f>
        <v>Japan</v>
      </c>
      <c r="BZ44" s="284"/>
      <c r="CA44" s="284"/>
      <c r="CB44" s="288"/>
      <c r="CC44" s="281" t="str">
        <f aca="false">IF(($F44&lt;&gt;"")*($G44&lt;&gt;"")*(BZ44&lt;&gt;"")*(CA44&lt;&gt;""),($F44&gt;$G44)*(BZ44&gt;CA44)+($F44=$G44)*(BZ44=CA44)+($F44&lt;$G44)*(BZ44&lt;CA44),"")</f>
        <v/>
      </c>
      <c r="CD44" s="281" t="str">
        <f aca="false">IF((CC44&lt;&gt;""),IF(OR($F44&lt;&gt;$G44,PrSettings!$M$4="●"),(($F44-$G44)=(BZ44-CA44))*1,0),"")</f>
        <v/>
      </c>
      <c r="CE44" s="281" t="str">
        <f aca="false">IF((CC44&lt;&gt;""),($F44=BZ44)*($G44=CA44),"")</f>
        <v/>
      </c>
      <c r="CF44" s="281" t="str">
        <f aca="false">IF(CC44&lt;&gt;"",IF(ABS($F44-$G44)&gt;=PrSettings!$M$7,(ABS($F44-$G44-BZ44+CA44)&lt;=1)*1,IF(AND(CC44,$F44=$G44,$F44&gt;=PrSettings!$M$6),(ABS(BZ44-$F44)&lt;=1)*1,IF(AND(CC44,$F44+$G44&gt;=PrSettings!$M$8),(ABS(BZ44-$F44)+ABS(CA44-$G44)&lt;=1)*1,""))),"")</f>
        <v/>
      </c>
      <c r="CG44" s="289"/>
      <c r="CI44" s="279" t="n">
        <f aca="false">$B44</f>
        <v>44</v>
      </c>
      <c r="CJ44" s="280" t="str">
        <f aca="false">$C44</f>
        <v>Tunisia</v>
      </c>
      <c r="CK44" s="281" t="n">
        <f aca="false">$D44</f>
        <v>18</v>
      </c>
      <c r="CL44" s="280" t="str">
        <f aca="false">$E44</f>
        <v>Japan</v>
      </c>
      <c r="CM44" s="284"/>
      <c r="CN44" s="284"/>
      <c r="CO44" s="288"/>
      <c r="CP44" s="281" t="str">
        <f aca="false">IF(($F44&lt;&gt;"")*($G44&lt;&gt;"")*(CM44&lt;&gt;"")*(CN44&lt;&gt;""),($F44&gt;$G44)*(CM44&gt;CN44)+($F44=$G44)*(CM44=CN44)+($F44&lt;$G44)*(CM44&lt;CN44),"")</f>
        <v/>
      </c>
      <c r="CQ44" s="281" t="str">
        <f aca="false">IF((CP44&lt;&gt;""),IF(OR($F44&lt;&gt;$G44,PrSettings!$M$4="●"),(($F44-$G44)=(CM44-CN44))*1,0),"")</f>
        <v/>
      </c>
      <c r="CR44" s="281" t="str">
        <f aca="false">IF((CP44&lt;&gt;""),($F44=CM44)*($G44=CN44),"")</f>
        <v/>
      </c>
      <c r="CS44" s="281" t="str">
        <f aca="false">IF(CP44&lt;&gt;"",IF(ABS($F44-$G44)&gt;=PrSettings!$M$7,(ABS($F44-$G44-CM44+CN44)&lt;=1)*1,IF(AND(CP44,$F44=$G44,$F44&gt;=PrSettings!$M$6),(ABS(CM44-$F44)&lt;=1)*1,IF(AND(CP44,$F44+$G44&gt;=PrSettings!$M$8),(ABS(CM44-$F44)+ABS(CN44-$G44)&lt;=1)*1,""))),"")</f>
        <v/>
      </c>
      <c r="CT44" s="289"/>
      <c r="CV44" s="279" t="n">
        <f aca="false">$B44</f>
        <v>44</v>
      </c>
      <c r="CW44" s="280" t="str">
        <f aca="false">$C44</f>
        <v>Tunisia</v>
      </c>
      <c r="CX44" s="281" t="n">
        <f aca="false">$D44</f>
        <v>18</v>
      </c>
      <c r="CY44" s="280" t="str">
        <f aca="false">$E44</f>
        <v>Japan</v>
      </c>
      <c r="CZ44" s="284"/>
      <c r="DA44" s="284"/>
      <c r="DB44" s="288"/>
      <c r="DC44" s="281" t="str">
        <f aca="false">IF(($F44&lt;&gt;"")*($G44&lt;&gt;"")*(CZ44&lt;&gt;"")*(DA44&lt;&gt;""),($F44&gt;$G44)*(CZ44&gt;DA44)+($F44=$G44)*(CZ44=DA44)+($F44&lt;$G44)*(CZ44&lt;DA44),"")</f>
        <v/>
      </c>
      <c r="DD44" s="281" t="str">
        <f aca="false">IF((DC44&lt;&gt;""),IF(OR($F44&lt;&gt;$G44,PrSettings!$M$4="●"),(($F44-$G44)=(CZ44-DA44))*1,0),"")</f>
        <v/>
      </c>
      <c r="DE44" s="281" t="str">
        <f aca="false">IF((DC44&lt;&gt;""),($F44=CZ44)*($G44=DA44),"")</f>
        <v/>
      </c>
      <c r="DF44" s="281" t="str">
        <f aca="false">IF(DC44&lt;&gt;"",IF(ABS($F44-$G44)&gt;=PrSettings!$M$7,(ABS($F44-$G44-CZ44+DA44)&lt;=1)*1,IF(AND(DC44,$F44=$G44,$F44&gt;=PrSettings!$M$6),(ABS(CZ44-$F44)&lt;=1)*1,IF(AND(DC44,$F44+$G44&gt;=PrSettings!$M$8),(ABS(CZ44-$F44)+ABS(DA44-$G44)&lt;=1)*1,""))),"")</f>
        <v/>
      </c>
      <c r="DG44" s="289"/>
      <c r="DI44" s="279" t="n">
        <f aca="false">$B44</f>
        <v>44</v>
      </c>
      <c r="DJ44" s="280" t="str">
        <f aca="false">$C44</f>
        <v>Tunisia</v>
      </c>
      <c r="DK44" s="281" t="n">
        <f aca="false">$D44</f>
        <v>18</v>
      </c>
      <c r="DL44" s="280" t="str">
        <f aca="false">$E44</f>
        <v>Japan</v>
      </c>
      <c r="DM44" s="284"/>
      <c r="DN44" s="284"/>
      <c r="DO44" s="288"/>
      <c r="DP44" s="281" t="str">
        <f aca="false">IF(($F44&lt;&gt;"")*($G44&lt;&gt;"")*(DM44&lt;&gt;"")*(DN44&lt;&gt;""),($F44&gt;$G44)*(DM44&gt;DN44)+($F44=$G44)*(DM44=DN44)+($F44&lt;$G44)*(DM44&lt;DN44),"")</f>
        <v/>
      </c>
      <c r="DQ44" s="281" t="str">
        <f aca="false">IF((DP44&lt;&gt;""),IF(OR($F44&lt;&gt;$G44,PrSettings!$M$4="●"),(($F44-$G44)=(DM44-DN44))*1,0),"")</f>
        <v/>
      </c>
      <c r="DR44" s="281" t="str">
        <f aca="false">IF((DP44&lt;&gt;""),($F44=DM44)*($G44=DN44),"")</f>
        <v/>
      </c>
      <c r="DS44" s="281" t="str">
        <f aca="false">IF(DP44&lt;&gt;"",IF(ABS($F44-$G44)&gt;=PrSettings!$M$7,(ABS($F44-$G44-DM44+DN44)&lt;=1)*1,IF(AND(DP44,$F44=$G44,$F44&gt;=PrSettings!$M$6),(ABS(DM44-$F44)&lt;=1)*1,IF(AND(DP44,$F44+$G44&gt;=PrSettings!$M$8),(ABS(DM44-$F44)+ABS(DN44-$G44)&lt;=1)*1,""))),"")</f>
        <v/>
      </c>
      <c r="DT44" s="289"/>
      <c r="DV44" s="279" t="n">
        <f aca="false">$B44</f>
        <v>44</v>
      </c>
      <c r="DW44" s="280" t="str">
        <f aca="false">$C44</f>
        <v>Tunisia</v>
      </c>
      <c r="DX44" s="281" t="n">
        <f aca="false">$D44</f>
        <v>18</v>
      </c>
      <c r="DY44" s="280" t="str">
        <f aca="false">$E44</f>
        <v>Japan</v>
      </c>
      <c r="DZ44" s="284"/>
      <c r="EA44" s="284"/>
      <c r="EB44" s="288"/>
      <c r="EC44" s="281" t="str">
        <f aca="false">IF(($F44&lt;&gt;"")*($G44&lt;&gt;"")*(DZ44&lt;&gt;"")*(EA44&lt;&gt;""),($F44&gt;$G44)*(DZ44&gt;EA44)+($F44=$G44)*(DZ44=EA44)+($F44&lt;$G44)*(DZ44&lt;EA44),"")</f>
        <v/>
      </c>
      <c r="ED44" s="281" t="str">
        <f aca="false">IF((EC44&lt;&gt;""),IF(OR($F44&lt;&gt;$G44,PrSettings!$M$4="●"),(($F44-$G44)=(DZ44-EA44))*1,0),"")</f>
        <v/>
      </c>
      <c r="EE44" s="281" t="str">
        <f aca="false">IF((EC44&lt;&gt;""),($F44=DZ44)*($G44=EA44),"")</f>
        <v/>
      </c>
      <c r="EF44" s="281" t="str">
        <f aca="false">IF(EC44&lt;&gt;"",IF(ABS($F44-$G44)&gt;=PrSettings!$M$7,(ABS($F44-$G44-DZ44+EA44)&lt;=1)*1,IF(AND(EC44,$F44=$G44,$F44&gt;=PrSettings!$M$6),(ABS(DZ44-$F44)&lt;=1)*1,IF(AND(EC44,$F44+$G44&gt;=PrSettings!$M$8),(ABS(DZ44-$F44)+ABS(EA44-$G44)&lt;=1)*1,""))),"")</f>
        <v/>
      </c>
      <c r="EG44" s="289"/>
      <c r="EI44" s="279" t="n">
        <f aca="false">$B44</f>
        <v>44</v>
      </c>
      <c r="EJ44" s="280" t="str">
        <f aca="false">$C44</f>
        <v>Tunisia</v>
      </c>
      <c r="EK44" s="281" t="n">
        <f aca="false">$D44</f>
        <v>18</v>
      </c>
      <c r="EL44" s="280" t="str">
        <f aca="false">$E44</f>
        <v>Japan</v>
      </c>
      <c r="EM44" s="284"/>
      <c r="EN44" s="284"/>
      <c r="EO44" s="288"/>
      <c r="EP44" s="281" t="str">
        <f aca="false">IF(($F44&lt;&gt;"")*($G44&lt;&gt;"")*(EM44&lt;&gt;"")*(EN44&lt;&gt;""),($F44&gt;$G44)*(EM44&gt;EN44)+($F44=$G44)*(EM44=EN44)+($F44&lt;$G44)*(EM44&lt;EN44),"")</f>
        <v/>
      </c>
      <c r="EQ44" s="281" t="str">
        <f aca="false">IF((EP44&lt;&gt;""),IF(OR($F44&lt;&gt;$G44,PrSettings!$M$4="●"),(($F44-$G44)=(EM44-EN44))*1,0),"")</f>
        <v/>
      </c>
      <c r="ER44" s="281" t="str">
        <f aca="false">IF((EP44&lt;&gt;""),($F44=EM44)*($G44=EN44),"")</f>
        <v/>
      </c>
      <c r="ES44" s="281" t="str">
        <f aca="false">IF(EP44&lt;&gt;"",IF(ABS($F44-$G44)&gt;=PrSettings!$M$7,(ABS($F44-$G44-EM44+EN44)&lt;=1)*1,IF(AND(EP44,$F44=$G44,$F44&gt;=PrSettings!$M$6),(ABS(EM44-$F44)&lt;=1)*1,IF(AND(EP44,$F44+$G44&gt;=PrSettings!$M$8),(ABS(EM44-$F44)+ABS(EN44-$G44)&lt;=1)*1,""))),"")</f>
        <v/>
      </c>
      <c r="ET44" s="289"/>
      <c r="EV44" s="279" t="n">
        <f aca="false">$B44</f>
        <v>44</v>
      </c>
      <c r="EW44" s="280" t="str">
        <f aca="false">$C44</f>
        <v>Tunisia</v>
      </c>
      <c r="EX44" s="281" t="n">
        <f aca="false">$D44</f>
        <v>18</v>
      </c>
      <c r="EY44" s="280" t="str">
        <f aca="false">$E44</f>
        <v>Japan</v>
      </c>
      <c r="EZ44" s="284"/>
      <c r="FA44" s="284"/>
      <c r="FB44" s="288"/>
      <c r="FC44" s="281" t="str">
        <f aca="false">IF(($F44&lt;&gt;"")*($G44&lt;&gt;"")*(EZ44&lt;&gt;"")*(FA44&lt;&gt;""),($F44&gt;$G44)*(EZ44&gt;FA44)+($F44=$G44)*(EZ44=FA44)+($F44&lt;$G44)*(EZ44&lt;FA44),"")</f>
        <v/>
      </c>
      <c r="FD44" s="281" t="str">
        <f aca="false">IF((FC44&lt;&gt;""),IF(OR($F44&lt;&gt;$G44,PrSettings!$M$4="●"),(($F44-$G44)=(EZ44-FA44))*1,0),"")</f>
        <v/>
      </c>
      <c r="FE44" s="281" t="str">
        <f aca="false">IF((FC44&lt;&gt;""),($F44=EZ44)*($G44=FA44),"")</f>
        <v/>
      </c>
      <c r="FF44" s="281" t="str">
        <f aca="false">IF(FC44&lt;&gt;"",IF(ABS($F44-$G44)&gt;=PrSettings!$M$7,(ABS($F44-$G44-EZ44+FA44)&lt;=1)*1,IF(AND(FC44,$F44=$G44,$F44&gt;=PrSettings!$M$6),(ABS(EZ44-$F44)&lt;=1)*1,IF(AND(FC44,$F44+$G44&gt;=PrSettings!$M$8),(ABS(EZ44-$F44)+ABS(FA44-$G44)&lt;=1)*1,""))),"")</f>
        <v/>
      </c>
      <c r="FG44" s="289"/>
      <c r="FI44" s="279" t="n">
        <f aca="false">$B44</f>
        <v>44</v>
      </c>
      <c r="FJ44" s="280" t="str">
        <f aca="false">$C44</f>
        <v>Tunisia</v>
      </c>
      <c r="FK44" s="281" t="n">
        <f aca="false">$D44</f>
        <v>18</v>
      </c>
      <c r="FL44" s="280" t="str">
        <f aca="false">$E44</f>
        <v>Japan</v>
      </c>
      <c r="FM44" s="284"/>
      <c r="FN44" s="284"/>
      <c r="FO44" s="288"/>
      <c r="FP44" s="281" t="str">
        <f aca="false">IF(($F44&lt;&gt;"")*($G44&lt;&gt;"")*(FM44&lt;&gt;"")*(FN44&lt;&gt;""),($F44&gt;$G44)*(FM44&gt;FN44)+($F44=$G44)*(FM44=FN44)+($F44&lt;$G44)*(FM44&lt;FN44),"")</f>
        <v/>
      </c>
      <c r="FQ44" s="281" t="str">
        <f aca="false">IF((FP44&lt;&gt;""),IF(OR($F44&lt;&gt;$G44,PrSettings!$M$4="●"),(($F44-$G44)=(FM44-FN44))*1,0),"")</f>
        <v/>
      </c>
      <c r="FR44" s="281" t="str">
        <f aca="false">IF((FP44&lt;&gt;""),($F44=FM44)*($G44=FN44),"")</f>
        <v/>
      </c>
      <c r="FS44" s="281" t="str">
        <f aca="false">IF(FP44&lt;&gt;"",IF(ABS($F44-$G44)&gt;=PrSettings!$M$7,(ABS($F44-$G44-FM44+FN44)&lt;=1)*1,IF(AND(FP44,$F44=$G44,$F44&gt;=PrSettings!$M$6),(ABS(FM44-$F44)&lt;=1)*1,IF(AND(FP44,$F44+$G44&gt;=PrSettings!$M$8),(ABS(FM44-$F44)+ABS(FN44-$G44)&lt;=1)*1,""))),"")</f>
        <v/>
      </c>
      <c r="FT44" s="289"/>
      <c r="FV44" s="279" t="n">
        <f aca="false">$B44</f>
        <v>44</v>
      </c>
      <c r="FW44" s="280" t="str">
        <f aca="false">$C44</f>
        <v>Tunisia</v>
      </c>
      <c r="FX44" s="281" t="n">
        <f aca="false">$D44</f>
        <v>18</v>
      </c>
      <c r="FY44" s="280" t="str">
        <f aca="false">$E44</f>
        <v>Japan</v>
      </c>
      <c r="FZ44" s="284"/>
      <c r="GA44" s="284"/>
      <c r="GB44" s="288"/>
      <c r="GC44" s="281" t="str">
        <f aca="false">IF(($F44&lt;&gt;"")*($G44&lt;&gt;"")*(FZ44&lt;&gt;"")*(GA44&lt;&gt;""),($F44&gt;$G44)*(FZ44&gt;GA44)+($F44=$G44)*(FZ44=GA44)+($F44&lt;$G44)*(FZ44&lt;GA44),"")</f>
        <v/>
      </c>
      <c r="GD44" s="281" t="str">
        <f aca="false">IF((GC44&lt;&gt;""),IF(OR($F44&lt;&gt;$G44,PrSettings!$M$4="●"),(($F44-$G44)=(FZ44-GA44))*1,0),"")</f>
        <v/>
      </c>
      <c r="GE44" s="281" t="str">
        <f aca="false">IF((GC44&lt;&gt;""),($F44=FZ44)*($G44=GA44),"")</f>
        <v/>
      </c>
      <c r="GF44" s="281" t="str">
        <f aca="false">IF(GC44&lt;&gt;"",IF(ABS($F44-$G44)&gt;=PrSettings!$M$7,(ABS($F44-$G44-FZ44+GA44)&lt;=1)*1,IF(AND(GC44,$F44=$G44,$F44&gt;=PrSettings!$M$6),(ABS(FZ44-$F44)&lt;=1)*1,IF(AND(GC44,$F44+$G44&gt;=PrSettings!$M$8),(ABS(FZ44-$F44)+ABS(GA44-$G44)&lt;=1)*1,""))),"")</f>
        <v/>
      </c>
      <c r="GG44" s="289"/>
      <c r="GI44" s="279" t="n">
        <f aca="false">$B44</f>
        <v>44</v>
      </c>
      <c r="GJ44" s="280" t="str">
        <f aca="false">$C44</f>
        <v>Tunisia</v>
      </c>
      <c r="GK44" s="281" t="n">
        <f aca="false">$D44</f>
        <v>18</v>
      </c>
      <c r="GL44" s="280" t="str">
        <f aca="false">$E44</f>
        <v>Japan</v>
      </c>
      <c r="GM44" s="284"/>
      <c r="GN44" s="284"/>
      <c r="GO44" s="288"/>
      <c r="GP44" s="281" t="str">
        <f aca="false">IF(($F44&lt;&gt;"")*($G44&lt;&gt;"")*(GM44&lt;&gt;"")*(GN44&lt;&gt;""),($F44&gt;$G44)*(GM44&gt;GN44)+($F44=$G44)*(GM44=GN44)+($F44&lt;$G44)*(GM44&lt;GN44),"")</f>
        <v/>
      </c>
      <c r="GQ44" s="281" t="str">
        <f aca="false">IF((GP44&lt;&gt;""),IF(OR($F44&lt;&gt;$G44,PrSettings!$M$4="●"),(($F44-$G44)=(GM44-GN44))*1,0),"")</f>
        <v/>
      </c>
      <c r="GR44" s="281" t="str">
        <f aca="false">IF((GP44&lt;&gt;""),($F44=GM44)*($G44=GN44),"")</f>
        <v/>
      </c>
      <c r="GS44" s="281" t="str">
        <f aca="false">IF(GP44&lt;&gt;"",IF(ABS($F44-$G44)&gt;=PrSettings!$M$7,(ABS($F44-$G44-GM44+GN44)&lt;=1)*1,IF(AND(GP44,$F44=$G44,$F44&gt;=PrSettings!$M$6),(ABS(GM44-$F44)&lt;=1)*1,IF(AND(GP44,$F44+$G44&gt;=PrSettings!$M$8),(ABS(GM44-$F44)+ABS(GN44-$G44)&lt;=1)*1,""))),"")</f>
        <v/>
      </c>
      <c r="GT44" s="289"/>
      <c r="GV44" s="279" t="n">
        <f aca="false">$B44</f>
        <v>44</v>
      </c>
      <c r="GW44" s="280" t="str">
        <f aca="false">$C44</f>
        <v>Tunisia</v>
      </c>
      <c r="GX44" s="281" t="n">
        <f aca="false">$D44</f>
        <v>18</v>
      </c>
      <c r="GY44" s="280" t="str">
        <f aca="false">$E44</f>
        <v>Japan</v>
      </c>
      <c r="GZ44" s="284"/>
      <c r="HA44" s="284"/>
      <c r="HB44" s="288"/>
      <c r="HC44" s="281" t="str">
        <f aca="false">IF(($F44&lt;&gt;"")*($G44&lt;&gt;"")*(GZ44&lt;&gt;"")*(HA44&lt;&gt;""),($F44&gt;$G44)*(GZ44&gt;HA44)+($F44=$G44)*(GZ44=HA44)+($F44&lt;$G44)*(GZ44&lt;HA44),"")</f>
        <v/>
      </c>
      <c r="HD44" s="281" t="str">
        <f aca="false">IF((HC44&lt;&gt;""),IF(OR($F44&lt;&gt;$G44,PrSettings!$M$4="●"),(($F44-$G44)=(GZ44-HA44))*1,0),"")</f>
        <v/>
      </c>
      <c r="HE44" s="281" t="str">
        <f aca="false">IF((HC44&lt;&gt;""),($F44=GZ44)*($G44=HA44),"")</f>
        <v/>
      </c>
      <c r="HF44" s="281" t="str">
        <f aca="false">IF(HC44&lt;&gt;"",IF(ABS($F44-$G44)&gt;=PrSettings!$M$7,(ABS($F44-$G44-GZ44+HA44)&lt;=1)*1,IF(AND(HC44,$F44=$G44,$F44&gt;=PrSettings!$M$6),(ABS(GZ44-$F44)&lt;=1)*1,IF(AND(HC44,$F44+$G44&gt;=PrSettings!$M$8),(ABS(GZ44-$F44)+ABS(HA44-$G44)&lt;=1)*1,""))),"")</f>
        <v/>
      </c>
      <c r="HG44" s="289"/>
      <c r="HI44" s="279" t="n">
        <f aca="false">$B44</f>
        <v>44</v>
      </c>
      <c r="HJ44" s="280" t="str">
        <f aca="false">$C44</f>
        <v>Tunisia</v>
      </c>
      <c r="HK44" s="281" t="n">
        <f aca="false">$D44</f>
        <v>18</v>
      </c>
      <c r="HL44" s="280" t="str">
        <f aca="false">$E44</f>
        <v>Japan</v>
      </c>
      <c r="HM44" s="284"/>
      <c r="HN44" s="284"/>
      <c r="HO44" s="288"/>
      <c r="HP44" s="281" t="str">
        <f aca="false">IF(($F44&lt;&gt;"")*($G44&lt;&gt;"")*(HM44&lt;&gt;"")*(HN44&lt;&gt;""),($F44&gt;$G44)*(HM44&gt;HN44)+($F44=$G44)*(HM44=HN44)+($F44&lt;$G44)*(HM44&lt;HN44),"")</f>
        <v/>
      </c>
      <c r="HQ44" s="281" t="str">
        <f aca="false">IF((HP44&lt;&gt;""),IF(OR($F44&lt;&gt;$G44,PrSettings!$M$4="●"),(($F44-$G44)=(HM44-HN44))*1,0),"")</f>
        <v/>
      </c>
      <c r="HR44" s="281" t="str">
        <f aca="false">IF((HP44&lt;&gt;""),($F44=HM44)*($G44=HN44),"")</f>
        <v/>
      </c>
      <c r="HS44" s="281" t="str">
        <f aca="false">IF(HP44&lt;&gt;"",IF(ABS($F44-$G44)&gt;=PrSettings!$M$7,(ABS($F44-$G44-HM44+HN44)&lt;=1)*1,IF(AND(HP44,$F44=$G44,$F44&gt;=PrSettings!$M$6),(ABS(HM44-$F44)&lt;=1)*1,IF(AND(HP44,$F44+$G44&gt;=PrSettings!$M$8),(ABS(HM44-$F44)+ABS(HN44-$G44)&lt;=1)*1,""))),"")</f>
        <v/>
      </c>
      <c r="HT44" s="289"/>
      <c r="HV44" s="279" t="n">
        <f aca="false">$B44</f>
        <v>44</v>
      </c>
      <c r="HW44" s="280" t="str">
        <f aca="false">$C44</f>
        <v>Tunisia</v>
      </c>
      <c r="HX44" s="281" t="n">
        <f aca="false">$D44</f>
        <v>18</v>
      </c>
      <c r="HY44" s="280" t="str">
        <f aca="false">$E44</f>
        <v>Japan</v>
      </c>
      <c r="HZ44" s="284"/>
      <c r="IA44" s="284"/>
      <c r="IB44" s="288"/>
      <c r="IC44" s="281" t="str">
        <f aca="false">IF(($F44&lt;&gt;"")*($G44&lt;&gt;"")*(HZ44&lt;&gt;"")*(IA44&lt;&gt;""),($F44&gt;$G44)*(HZ44&gt;IA44)+($F44=$G44)*(HZ44=IA44)+($F44&lt;$G44)*(HZ44&lt;IA44),"")</f>
        <v/>
      </c>
      <c r="ID44" s="281" t="str">
        <f aca="false">IF((IC44&lt;&gt;""),IF(OR($F44&lt;&gt;$G44,PrSettings!$M$4="●"),(($F44-$G44)=(HZ44-IA44))*1,0),"")</f>
        <v/>
      </c>
      <c r="IE44" s="281" t="str">
        <f aca="false">IF((IC44&lt;&gt;""),($F44=HZ44)*($G44=IA44),"")</f>
        <v/>
      </c>
      <c r="IF44" s="281" t="str">
        <f aca="false">IF(IC44&lt;&gt;"",IF(ABS($F44-$G44)&gt;=PrSettings!$M$7,(ABS($F44-$G44-HZ44+IA44)&lt;=1)*1,IF(AND(IC44,$F44=$G44,$F44&gt;=PrSettings!$M$6),(ABS(HZ44-$F44)&lt;=1)*1,IF(AND(IC44,$F44+$G44&gt;=PrSettings!$M$8),(ABS(HZ44-$F44)+ABS(IA44-$G44)&lt;=1)*1,""))),"")</f>
        <v/>
      </c>
      <c r="IG44" s="289"/>
      <c r="II44" s="279" t="n">
        <f aca="false">$B44</f>
        <v>44</v>
      </c>
      <c r="IJ44" s="280" t="str">
        <f aca="false">$C44</f>
        <v>Tunisia</v>
      </c>
      <c r="IK44" s="281" t="n">
        <f aca="false">$D44</f>
        <v>18</v>
      </c>
      <c r="IL44" s="280" t="str">
        <f aca="false">$E44</f>
        <v>Japan</v>
      </c>
      <c r="IM44" s="284"/>
      <c r="IN44" s="284"/>
      <c r="IO44" s="288"/>
      <c r="IP44" s="281" t="str">
        <f aca="false">IF(($F44&lt;&gt;"")*($G44&lt;&gt;"")*(IM44&lt;&gt;"")*(IN44&lt;&gt;""),($F44&gt;$G44)*(IM44&gt;IN44)+($F44=$G44)*(IM44=IN44)+($F44&lt;$G44)*(IM44&lt;IN44),"")</f>
        <v/>
      </c>
      <c r="IQ44" s="281" t="str">
        <f aca="false">IF((IP44&lt;&gt;""),IF(OR($F44&lt;&gt;$G44,PrSettings!$M$4="●"),(($F44-$G44)=(IM44-IN44))*1,0),"")</f>
        <v/>
      </c>
      <c r="IR44" s="281" t="str">
        <f aca="false">IF((IP44&lt;&gt;""),($F44=IM44)*($G44=IN44),"")</f>
        <v/>
      </c>
      <c r="IS44" s="281" t="str">
        <f aca="false">IF(IP44&lt;&gt;"",IF(ABS($F44-$G44)&gt;=PrSettings!$M$7,(ABS($F44-$G44-IM44+IN44)&lt;=1)*1,IF(AND(IP44,$F44=$G44,$F44&gt;=PrSettings!$M$6),(ABS(IM44-$F44)&lt;=1)*1,IF(AND(IP44,$F44+$G44&gt;=PrSettings!$M$8),(ABS(IM44-$F44)+ABS(IN44-$G44)&lt;=1)*1,""))),"")</f>
        <v/>
      </c>
      <c r="IT44" s="289"/>
      <c r="IV44" s="279" t="n">
        <f aca="false">$B44</f>
        <v>44</v>
      </c>
      <c r="IW44" s="280" t="str">
        <f aca="false">$C44</f>
        <v>Tunisia</v>
      </c>
      <c r="IX44" s="281" t="n">
        <f aca="false">$D44</f>
        <v>18</v>
      </c>
      <c r="IY44" s="280" t="str">
        <f aca="false">$E44</f>
        <v>Japan</v>
      </c>
      <c r="IZ44" s="284"/>
      <c r="JA44" s="284"/>
      <c r="JB44" s="288"/>
      <c r="JC44" s="281" t="str">
        <f aca="false">IF(($F44&lt;&gt;"")*($G44&lt;&gt;"")*(IZ44&lt;&gt;"")*(JA44&lt;&gt;""),($F44&gt;$G44)*(IZ44&gt;JA44)+($F44=$G44)*(IZ44=JA44)+($F44&lt;$G44)*(IZ44&lt;JA44),"")</f>
        <v/>
      </c>
      <c r="JD44" s="281" t="str">
        <f aca="false">IF((JC44&lt;&gt;""),IF(OR($F44&lt;&gt;$G44,PrSettings!$M$4="●"),(($F44-$G44)=(IZ44-JA44))*1,0),"")</f>
        <v/>
      </c>
      <c r="JE44" s="281" t="str">
        <f aca="false">IF((JC44&lt;&gt;""),($F44=IZ44)*($G44=JA44),"")</f>
        <v/>
      </c>
      <c r="JF44" s="281" t="str">
        <f aca="false">IF(JC44&lt;&gt;"",IF(ABS($F44-$G44)&gt;=PrSettings!$M$7,(ABS($F44-$G44-IZ44+JA44)&lt;=1)*1,IF(AND(JC44,$F44=$G44,$F44&gt;=PrSettings!$M$6),(ABS(IZ44-$F44)&lt;=1)*1,IF(AND(JC44,$F44+$G44&gt;=PrSettings!$M$8),(ABS(IZ44-$F44)+ABS(JA44-$G44)&lt;=1)*1,""))),"")</f>
        <v/>
      </c>
      <c r="JG44" s="289"/>
      <c r="JI44" s="279" t="n">
        <f aca="false">$B44</f>
        <v>44</v>
      </c>
      <c r="JJ44" s="280" t="str">
        <f aca="false">$C44</f>
        <v>Tunisia</v>
      </c>
      <c r="JK44" s="281" t="n">
        <f aca="false">$D44</f>
        <v>18</v>
      </c>
      <c r="JL44" s="280" t="str">
        <f aca="false">$E44</f>
        <v>Japan</v>
      </c>
      <c r="JM44" s="284"/>
      <c r="JN44" s="284"/>
      <c r="JO44" s="288"/>
      <c r="JP44" s="281" t="str">
        <f aca="false">IF(($F44&lt;&gt;"")*($G44&lt;&gt;"")*(JM44&lt;&gt;"")*(JN44&lt;&gt;""),($F44&gt;$G44)*(JM44&gt;JN44)+($F44=$G44)*(JM44=JN44)+($F44&lt;$G44)*(JM44&lt;JN44),"")</f>
        <v/>
      </c>
      <c r="JQ44" s="281" t="str">
        <f aca="false">IF((JP44&lt;&gt;""),IF(OR($F44&lt;&gt;$G44,PrSettings!$M$4="●"),(($F44-$G44)=(JM44-JN44))*1,0),"")</f>
        <v/>
      </c>
      <c r="JR44" s="281" t="str">
        <f aca="false">IF((JP44&lt;&gt;""),($F44=JM44)*($G44=JN44),"")</f>
        <v/>
      </c>
      <c r="JS44" s="281" t="str">
        <f aca="false">IF(JP44&lt;&gt;"",IF(ABS($F44-$G44)&gt;=PrSettings!$M$7,(ABS($F44-$G44-JM44+JN44)&lt;=1)*1,IF(AND(JP44,$F44=$G44,$F44&gt;=PrSettings!$M$6),(ABS(JM44-$F44)&lt;=1)*1,IF(AND(JP44,$F44+$G44&gt;=PrSettings!$M$8),(ABS(JM44-$F44)+ABS(JN44-$G44)&lt;=1)*1,""))),"")</f>
        <v/>
      </c>
      <c r="JT44" s="289"/>
      <c r="JV44" s="279" t="n">
        <f aca="false">$B44</f>
        <v>44</v>
      </c>
      <c r="JW44" s="280" t="str">
        <f aca="false">$C44</f>
        <v>Tunisia</v>
      </c>
      <c r="JX44" s="281" t="n">
        <f aca="false">$D44</f>
        <v>18</v>
      </c>
      <c r="JY44" s="280" t="str">
        <f aca="false">$E44</f>
        <v>Japan</v>
      </c>
      <c r="JZ44" s="284"/>
      <c r="KA44" s="284"/>
      <c r="KB44" s="288"/>
      <c r="KC44" s="281" t="str">
        <f aca="false">IF(($F44&lt;&gt;"")*($G44&lt;&gt;"")*(JZ44&lt;&gt;"")*(KA44&lt;&gt;""),($F44&gt;$G44)*(JZ44&gt;KA44)+($F44=$G44)*(JZ44=KA44)+($F44&lt;$G44)*(JZ44&lt;KA44),"")</f>
        <v/>
      </c>
      <c r="KD44" s="281" t="str">
        <f aca="false">IF((KC44&lt;&gt;""),IF(OR($F44&lt;&gt;$G44,PrSettings!$M$4="●"),(($F44-$G44)=(JZ44-KA44))*1,0),"")</f>
        <v/>
      </c>
      <c r="KE44" s="281" t="str">
        <f aca="false">IF((KC44&lt;&gt;""),($F44=JZ44)*($G44=KA44),"")</f>
        <v/>
      </c>
      <c r="KF44" s="281" t="str">
        <f aca="false">IF(KC44&lt;&gt;"",IF(ABS($F44-$G44)&gt;=PrSettings!$M$7,(ABS($F44-$G44-JZ44+KA44)&lt;=1)*1,IF(AND(KC44,$F44=$G44,$F44&gt;=PrSettings!$M$6),(ABS(JZ44-$F44)&lt;=1)*1,IF(AND(KC44,$F44+$G44&gt;=PrSettings!$M$8),(ABS(JZ44-$F44)+ABS(KA44-$G44)&lt;=1)*1,""))),"")</f>
        <v/>
      </c>
      <c r="KG44" s="289"/>
      <c r="KI44" s="279" t="n">
        <f aca="false">$B44</f>
        <v>44</v>
      </c>
      <c r="KJ44" s="280" t="str">
        <f aca="false">$C44</f>
        <v>Tunisia</v>
      </c>
      <c r="KK44" s="281" t="n">
        <f aca="false">$D44</f>
        <v>18</v>
      </c>
      <c r="KL44" s="280" t="str">
        <f aca="false">$E44</f>
        <v>Japan</v>
      </c>
      <c r="KM44" s="284"/>
      <c r="KN44" s="284"/>
      <c r="KO44" s="288"/>
      <c r="KP44" s="281" t="str">
        <f aca="false">IF(($F44&lt;&gt;"")*($G44&lt;&gt;"")*(KM44&lt;&gt;"")*(KN44&lt;&gt;""),($F44&gt;$G44)*(KM44&gt;KN44)+($F44=$G44)*(KM44=KN44)+($F44&lt;$G44)*(KM44&lt;KN44),"")</f>
        <v/>
      </c>
      <c r="KQ44" s="281" t="str">
        <f aca="false">IF((KP44&lt;&gt;""),IF(OR($F44&lt;&gt;$G44,PrSettings!$M$4="●"),(($F44-$G44)=(KM44-KN44))*1,0),"")</f>
        <v/>
      </c>
      <c r="KR44" s="281" t="str">
        <f aca="false">IF((KP44&lt;&gt;""),($F44=KM44)*($G44=KN44),"")</f>
        <v/>
      </c>
      <c r="KS44" s="281" t="str">
        <f aca="false">IF(KP44&lt;&gt;"",IF(ABS($F44-$G44)&gt;=PrSettings!$M$7,(ABS($F44-$G44-KM44+KN44)&lt;=1)*1,IF(AND(KP44,$F44=$G44,$F44&gt;=PrSettings!$M$6),(ABS(KM44-$F44)&lt;=1)*1,IF(AND(KP44,$F44+$G44&gt;=PrSettings!$M$8),(ABS(KM44-$F44)+ABS(KN44-$G44)&lt;=1)*1,""))),"")</f>
        <v/>
      </c>
      <c r="KT44" s="289"/>
      <c r="KV44" s="279" t="n">
        <f aca="false">$B44</f>
        <v>44</v>
      </c>
      <c r="KW44" s="280" t="str">
        <f aca="false">$C44</f>
        <v>Tunisia</v>
      </c>
      <c r="KX44" s="281" t="n">
        <f aca="false">$D44</f>
        <v>18</v>
      </c>
      <c r="KY44" s="280" t="str">
        <f aca="false">$E44</f>
        <v>Japan</v>
      </c>
      <c r="KZ44" s="284"/>
      <c r="LA44" s="284"/>
      <c r="LB44" s="288"/>
      <c r="LC44" s="281" t="str">
        <f aca="false">IF(($F44&lt;&gt;"")*($G44&lt;&gt;"")*(KZ44&lt;&gt;"")*(LA44&lt;&gt;""),($F44&gt;$G44)*(KZ44&gt;LA44)+($F44=$G44)*(KZ44=LA44)+($F44&lt;$G44)*(KZ44&lt;LA44),"")</f>
        <v/>
      </c>
      <c r="LD44" s="281" t="str">
        <f aca="false">IF((LC44&lt;&gt;""),IF(OR($F44&lt;&gt;$G44,PrSettings!$M$4="●"),(($F44-$G44)=(KZ44-LA44))*1,0),"")</f>
        <v/>
      </c>
      <c r="LE44" s="281" t="str">
        <f aca="false">IF((LC44&lt;&gt;""),($F44=KZ44)*($G44=LA44),"")</f>
        <v/>
      </c>
      <c r="LF44" s="281" t="str">
        <f aca="false">IF(LC44&lt;&gt;"",IF(ABS($F44-$G44)&gt;=PrSettings!$M$7,(ABS($F44-$G44-KZ44+LA44)&lt;=1)*1,IF(AND(LC44,$F44=$G44,$F44&gt;=PrSettings!$M$6),(ABS(KZ44-$F44)&lt;=1)*1,IF(AND(LC44,$F44+$G44&gt;=PrSettings!$M$8),(ABS(KZ44-$F44)+ABS(LA44-$G44)&lt;=1)*1,""))),"")</f>
        <v/>
      </c>
      <c r="LG44" s="289"/>
      <c r="LI44" s="279" t="n">
        <f aca="false">$B44</f>
        <v>44</v>
      </c>
      <c r="LJ44" s="280" t="str">
        <f aca="false">$C44</f>
        <v>Tunisia</v>
      </c>
      <c r="LK44" s="281" t="n">
        <f aca="false">$D44</f>
        <v>18</v>
      </c>
      <c r="LL44" s="280" t="str">
        <f aca="false">$E44</f>
        <v>Japan</v>
      </c>
      <c r="LM44" s="284"/>
      <c r="LN44" s="284"/>
      <c r="LO44" s="288"/>
      <c r="LP44" s="281" t="str">
        <f aca="false">IF(($F44&lt;&gt;"")*($G44&lt;&gt;"")*(LM44&lt;&gt;"")*(LN44&lt;&gt;""),($F44&gt;$G44)*(LM44&gt;LN44)+($F44=$G44)*(LM44=LN44)+($F44&lt;$G44)*(LM44&lt;LN44),"")</f>
        <v/>
      </c>
      <c r="LQ44" s="281" t="str">
        <f aca="false">IF((LP44&lt;&gt;""),IF(OR($F44&lt;&gt;$G44,PrSettings!$M$4="●"),(($F44-$G44)=(LM44-LN44))*1,0),"")</f>
        <v/>
      </c>
      <c r="LR44" s="281" t="str">
        <f aca="false">IF((LP44&lt;&gt;""),($F44=LM44)*($G44=LN44),"")</f>
        <v/>
      </c>
      <c r="LS44" s="281" t="str">
        <f aca="false">IF(LP44&lt;&gt;"",IF(ABS($F44-$G44)&gt;=PrSettings!$M$7,(ABS($F44-$G44-LM44+LN44)&lt;=1)*1,IF(AND(LP44,$F44=$G44,$F44&gt;=PrSettings!$M$6),(ABS(LM44-$F44)&lt;=1)*1,IF(AND(LP44,$F44+$G44&gt;=PrSettings!$M$8),(ABS(LM44-$F44)+ABS(LN44-$G44)&lt;=1)*1,""))),"")</f>
        <v/>
      </c>
      <c r="LT44" s="289"/>
      <c r="LV44" s="279" t="n">
        <f aca="false">$B44</f>
        <v>44</v>
      </c>
      <c r="LW44" s="280" t="str">
        <f aca="false">$C44</f>
        <v>Tunisia</v>
      </c>
      <c r="LX44" s="281" t="n">
        <f aca="false">$D44</f>
        <v>18</v>
      </c>
      <c r="LY44" s="280" t="str">
        <f aca="false">$E44</f>
        <v>Japan</v>
      </c>
      <c r="LZ44" s="284"/>
      <c r="MA44" s="284"/>
      <c r="MB44" s="288"/>
      <c r="MC44" s="281" t="str">
        <f aca="false">IF(($F44&lt;&gt;"")*($G44&lt;&gt;"")*(LZ44&lt;&gt;"")*(MA44&lt;&gt;""),($F44&gt;$G44)*(LZ44&gt;MA44)+($F44=$G44)*(LZ44=MA44)+($F44&lt;$G44)*(LZ44&lt;MA44),"")</f>
        <v/>
      </c>
      <c r="MD44" s="281" t="str">
        <f aca="false">IF((MC44&lt;&gt;""),IF(OR($F44&lt;&gt;$G44,PrSettings!$M$4="●"),(($F44-$G44)=(LZ44-MA44))*1,0),"")</f>
        <v/>
      </c>
      <c r="ME44" s="281" t="str">
        <f aca="false">IF((MC44&lt;&gt;""),($F44=LZ44)*($G44=MA44),"")</f>
        <v/>
      </c>
      <c r="MF44" s="281" t="str">
        <f aca="false">IF(MC44&lt;&gt;"",IF(ABS($F44-$G44)&gt;=PrSettings!$M$7,(ABS($F44-$G44-LZ44+MA44)&lt;=1)*1,IF(AND(MC44,$F44=$G44,$F44&gt;=PrSettings!$M$6),(ABS(LZ44-$F44)&lt;=1)*1,IF(AND(MC44,$F44+$G44&gt;=PrSettings!$M$8),(ABS(LZ44-$F44)+ABS(MA44-$G44)&lt;=1)*1,""))),"")</f>
        <v/>
      </c>
      <c r="MG44" s="289"/>
    </row>
    <row r="45" customFormat="false" ht="15.75" hidden="false" customHeight="false" outlineLevel="0" collapsed="false">
      <c r="B45" s="279" t="n">
        <f aca="false">INDEX(Groups!$C$7:$C$65,MATCH(C45,Groups!$D$7:$D$65,0))</f>
        <v>18</v>
      </c>
      <c r="C45" s="280" t="str">
        <f aca="false">CalcF!$P$26</f>
        <v>Japan</v>
      </c>
      <c r="D45" s="281" t="n">
        <f aca="false">INDEX(Groups!$C$7:$C$65,MATCH(E45,Groups!$D$7:$D$65,0))</f>
        <v>38</v>
      </c>
      <c r="E45" s="280" t="str">
        <f aca="false">CalcF!$Q$26</f>
        <v>Sweden</v>
      </c>
      <c r="F45" s="282" t="n">
        <f aca="false">CalcF!$R$26</f>
        <v>1</v>
      </c>
      <c r="G45" s="283" t="n">
        <f aca="false">CalcF!$S$26</f>
        <v>1</v>
      </c>
      <c r="I45" s="279" t="n">
        <f aca="false">$B45</f>
        <v>18</v>
      </c>
      <c r="J45" s="280" t="str">
        <f aca="false">$C45</f>
        <v>Japan</v>
      </c>
      <c r="K45" s="281" t="n">
        <f aca="false">$D45</f>
        <v>38</v>
      </c>
      <c r="L45" s="280" t="str">
        <f aca="false">$E45</f>
        <v>Sweden</v>
      </c>
      <c r="M45" s="284"/>
      <c r="N45" s="284"/>
      <c r="O45" s="288"/>
      <c r="P45" s="281" t="str">
        <f aca="false">IF(($F45&lt;&gt;"")*($G45&lt;&gt;"")*(M45&lt;&gt;"")*(N45&lt;&gt;""),($F45&gt;$G45)*(M45&gt;N45)+($F45=$G45)*(M45=N45)+($F45&lt;$G45)*(M45&lt;N45),"")</f>
        <v/>
      </c>
      <c r="Q45" s="281" t="str">
        <f aca="false">IF((P45&lt;&gt;""),IF(OR($F45&lt;&gt;$G45,PrSettings!$M$4="●"),(($F45-$G45)=(M45-N45))*1,0),"")</f>
        <v/>
      </c>
      <c r="R45" s="281" t="str">
        <f aca="false">IF((P45&lt;&gt;""),($F45=M45)*($G45=N45),"")</f>
        <v/>
      </c>
      <c r="S45" s="281" t="str">
        <f aca="false">IF(P45&lt;&gt;"",IF(ABS($F45-$G45)&gt;=PrSettings!$M$7,(ABS($F45-$G45-M45+N45)&lt;=1)*1,IF(AND(P45,$F45=$G45,$F45&gt;=PrSettings!$M$6),(ABS(M45-$F45)&lt;=1)*1,IF(AND(P45,$F45+$G45&gt;=PrSettings!$M$8),(ABS(M45-$F45)+ABS(N45-$G45)&lt;=1)*1,""))),"")</f>
        <v/>
      </c>
      <c r="T45" s="289"/>
      <c r="V45" s="279" t="n">
        <f aca="false">$B45</f>
        <v>18</v>
      </c>
      <c r="W45" s="280" t="str">
        <f aca="false">$C45</f>
        <v>Japan</v>
      </c>
      <c r="X45" s="281" t="n">
        <f aca="false">$D45</f>
        <v>38</v>
      </c>
      <c r="Y45" s="280" t="str">
        <f aca="false">$E45</f>
        <v>Sweden</v>
      </c>
      <c r="Z45" s="284"/>
      <c r="AA45" s="284"/>
      <c r="AB45" s="288"/>
      <c r="AC45" s="281" t="str">
        <f aca="false">IF(($F45&lt;&gt;"")*($G45&lt;&gt;"")*(Z45&lt;&gt;"")*(AA45&lt;&gt;""),($F45&gt;$G45)*(Z45&gt;AA45)+($F45=$G45)*(Z45=AA45)+($F45&lt;$G45)*(Z45&lt;AA45),"")</f>
        <v/>
      </c>
      <c r="AD45" s="281" t="str">
        <f aca="false">IF((AC45&lt;&gt;""),IF(OR($F45&lt;&gt;$G45,PrSettings!$M$4="●"),(($F45-$G45)=(Z45-AA45))*1,0),"")</f>
        <v/>
      </c>
      <c r="AE45" s="281" t="str">
        <f aca="false">IF((AC45&lt;&gt;""),($F45=Z45)*($G45=AA45),"")</f>
        <v/>
      </c>
      <c r="AF45" s="281" t="str">
        <f aca="false">IF(AC45&lt;&gt;"",IF(ABS($F45-$G45)&gt;=PrSettings!$M$7,(ABS($F45-$G45-Z45+AA45)&lt;=1)*1,IF(AND(AC45,$F45=$G45,$F45&gt;=PrSettings!$M$6),(ABS(Z45-$F45)&lt;=1)*1,IF(AND(AC45,$F45+$G45&gt;=PrSettings!$M$8),(ABS(Z45-$F45)+ABS(AA45-$G45)&lt;=1)*1,""))),"")</f>
        <v/>
      </c>
      <c r="AG45" s="289"/>
      <c r="AI45" s="279" t="n">
        <f aca="false">$B45</f>
        <v>18</v>
      </c>
      <c r="AJ45" s="280" t="str">
        <f aca="false">$C45</f>
        <v>Japan</v>
      </c>
      <c r="AK45" s="281" t="n">
        <f aca="false">$D45</f>
        <v>38</v>
      </c>
      <c r="AL45" s="280" t="str">
        <f aca="false">$E45</f>
        <v>Sweden</v>
      </c>
      <c r="AM45" s="284"/>
      <c r="AN45" s="284"/>
      <c r="AO45" s="288"/>
      <c r="AP45" s="281" t="str">
        <f aca="false">IF(($F45&lt;&gt;"")*($G45&lt;&gt;"")*(AM45&lt;&gt;"")*(AN45&lt;&gt;""),($F45&gt;$G45)*(AM45&gt;AN45)+($F45=$G45)*(AM45=AN45)+($F45&lt;$G45)*(AM45&lt;AN45),"")</f>
        <v/>
      </c>
      <c r="AQ45" s="281" t="str">
        <f aca="false">IF((AP45&lt;&gt;""),IF(OR($F45&lt;&gt;$G45,PrSettings!$M$4="●"),(($F45-$G45)=(AM45-AN45))*1,0),"")</f>
        <v/>
      </c>
      <c r="AR45" s="281" t="str">
        <f aca="false">IF((AP45&lt;&gt;""),($F45=AM45)*($G45=AN45),"")</f>
        <v/>
      </c>
      <c r="AS45" s="281" t="str">
        <f aca="false">IF(AP45&lt;&gt;"",IF(ABS($F45-$G45)&gt;=PrSettings!$M$7,(ABS($F45-$G45-AM45+AN45)&lt;=1)*1,IF(AND(AP45,$F45=$G45,$F45&gt;=PrSettings!$M$6),(ABS(AM45-$F45)&lt;=1)*1,IF(AND(AP45,$F45+$G45&gt;=PrSettings!$M$8),(ABS(AM45-$F45)+ABS(AN45-$G45)&lt;=1)*1,""))),"")</f>
        <v/>
      </c>
      <c r="AT45" s="289"/>
      <c r="AV45" s="279" t="n">
        <f aca="false">$B45</f>
        <v>18</v>
      </c>
      <c r="AW45" s="280" t="str">
        <f aca="false">$C45</f>
        <v>Japan</v>
      </c>
      <c r="AX45" s="281" t="n">
        <f aca="false">$D45</f>
        <v>38</v>
      </c>
      <c r="AY45" s="280" t="str">
        <f aca="false">$E45</f>
        <v>Sweden</v>
      </c>
      <c r="AZ45" s="284"/>
      <c r="BA45" s="284"/>
      <c r="BB45" s="288"/>
      <c r="BC45" s="281" t="str">
        <f aca="false">IF(($F45&lt;&gt;"")*($G45&lt;&gt;"")*(AZ45&lt;&gt;"")*(BA45&lt;&gt;""),($F45&gt;$G45)*(AZ45&gt;BA45)+($F45=$G45)*(AZ45=BA45)+($F45&lt;$G45)*(AZ45&lt;BA45),"")</f>
        <v/>
      </c>
      <c r="BD45" s="281" t="str">
        <f aca="false">IF((BC45&lt;&gt;""),IF(OR($F45&lt;&gt;$G45,PrSettings!$M$4="●"),(($F45-$G45)=(AZ45-BA45))*1,0),"")</f>
        <v/>
      </c>
      <c r="BE45" s="281" t="str">
        <f aca="false">IF((BC45&lt;&gt;""),($F45=AZ45)*($G45=BA45),"")</f>
        <v/>
      </c>
      <c r="BF45" s="281" t="str">
        <f aca="false">IF(BC45&lt;&gt;"",IF(ABS($F45-$G45)&gt;=PrSettings!$M$7,(ABS($F45-$G45-AZ45+BA45)&lt;=1)*1,IF(AND(BC45,$F45=$G45,$F45&gt;=PrSettings!$M$6),(ABS(AZ45-$F45)&lt;=1)*1,IF(AND(BC45,$F45+$G45&gt;=PrSettings!$M$8),(ABS(AZ45-$F45)+ABS(BA45-$G45)&lt;=1)*1,""))),"")</f>
        <v/>
      </c>
      <c r="BG45" s="289"/>
      <c r="BI45" s="279" t="n">
        <f aca="false">$B45</f>
        <v>18</v>
      </c>
      <c r="BJ45" s="280" t="str">
        <f aca="false">$C45</f>
        <v>Japan</v>
      </c>
      <c r="BK45" s="281" t="n">
        <f aca="false">$D45</f>
        <v>38</v>
      </c>
      <c r="BL45" s="280" t="str">
        <f aca="false">$E45</f>
        <v>Sweden</v>
      </c>
      <c r="BM45" s="284"/>
      <c r="BN45" s="284"/>
      <c r="BO45" s="288"/>
      <c r="BP45" s="281" t="str">
        <f aca="false">IF(($F45&lt;&gt;"")*($G45&lt;&gt;"")*(BM45&lt;&gt;"")*(BN45&lt;&gt;""),($F45&gt;$G45)*(BM45&gt;BN45)+($F45=$G45)*(BM45=BN45)+($F45&lt;$G45)*(BM45&lt;BN45),"")</f>
        <v/>
      </c>
      <c r="BQ45" s="281" t="str">
        <f aca="false">IF((BP45&lt;&gt;""),IF(OR($F45&lt;&gt;$G45,PrSettings!$M$4="●"),(($F45-$G45)=(BM45-BN45))*1,0),"")</f>
        <v/>
      </c>
      <c r="BR45" s="281" t="str">
        <f aca="false">IF((BP45&lt;&gt;""),($F45=BM45)*($G45=BN45),"")</f>
        <v/>
      </c>
      <c r="BS45" s="281" t="str">
        <f aca="false">IF(BP45&lt;&gt;"",IF(ABS($F45-$G45)&gt;=PrSettings!$M$7,(ABS($F45-$G45-BM45+BN45)&lt;=1)*1,IF(AND(BP45,$F45=$G45,$F45&gt;=PrSettings!$M$6),(ABS(BM45-$F45)&lt;=1)*1,IF(AND(BP45,$F45+$G45&gt;=PrSettings!$M$8),(ABS(BM45-$F45)+ABS(BN45-$G45)&lt;=1)*1,""))),"")</f>
        <v/>
      </c>
      <c r="BT45" s="289"/>
      <c r="BV45" s="279" t="n">
        <f aca="false">$B45</f>
        <v>18</v>
      </c>
      <c r="BW45" s="280" t="str">
        <f aca="false">$C45</f>
        <v>Japan</v>
      </c>
      <c r="BX45" s="281" t="n">
        <f aca="false">$D45</f>
        <v>38</v>
      </c>
      <c r="BY45" s="280" t="str">
        <f aca="false">$E45</f>
        <v>Sweden</v>
      </c>
      <c r="BZ45" s="284"/>
      <c r="CA45" s="284"/>
      <c r="CB45" s="288"/>
      <c r="CC45" s="281" t="str">
        <f aca="false">IF(($F45&lt;&gt;"")*($G45&lt;&gt;"")*(BZ45&lt;&gt;"")*(CA45&lt;&gt;""),($F45&gt;$G45)*(BZ45&gt;CA45)+($F45=$G45)*(BZ45=CA45)+($F45&lt;$G45)*(BZ45&lt;CA45),"")</f>
        <v/>
      </c>
      <c r="CD45" s="281" t="str">
        <f aca="false">IF((CC45&lt;&gt;""),IF(OR($F45&lt;&gt;$G45,PrSettings!$M$4="●"),(($F45-$G45)=(BZ45-CA45))*1,0),"")</f>
        <v/>
      </c>
      <c r="CE45" s="281" t="str">
        <f aca="false">IF((CC45&lt;&gt;""),($F45=BZ45)*($G45=CA45),"")</f>
        <v/>
      </c>
      <c r="CF45" s="281" t="str">
        <f aca="false">IF(CC45&lt;&gt;"",IF(ABS($F45-$G45)&gt;=PrSettings!$M$7,(ABS($F45-$G45-BZ45+CA45)&lt;=1)*1,IF(AND(CC45,$F45=$G45,$F45&gt;=PrSettings!$M$6),(ABS(BZ45-$F45)&lt;=1)*1,IF(AND(CC45,$F45+$G45&gt;=PrSettings!$M$8),(ABS(BZ45-$F45)+ABS(CA45-$G45)&lt;=1)*1,""))),"")</f>
        <v/>
      </c>
      <c r="CG45" s="289"/>
      <c r="CI45" s="279" t="n">
        <f aca="false">$B45</f>
        <v>18</v>
      </c>
      <c r="CJ45" s="280" t="str">
        <f aca="false">$C45</f>
        <v>Japan</v>
      </c>
      <c r="CK45" s="281" t="n">
        <f aca="false">$D45</f>
        <v>38</v>
      </c>
      <c r="CL45" s="280" t="str">
        <f aca="false">$E45</f>
        <v>Sweden</v>
      </c>
      <c r="CM45" s="284"/>
      <c r="CN45" s="284"/>
      <c r="CO45" s="288"/>
      <c r="CP45" s="281" t="str">
        <f aca="false">IF(($F45&lt;&gt;"")*($G45&lt;&gt;"")*(CM45&lt;&gt;"")*(CN45&lt;&gt;""),($F45&gt;$G45)*(CM45&gt;CN45)+($F45=$G45)*(CM45=CN45)+($F45&lt;$G45)*(CM45&lt;CN45),"")</f>
        <v/>
      </c>
      <c r="CQ45" s="281" t="str">
        <f aca="false">IF((CP45&lt;&gt;""),IF(OR($F45&lt;&gt;$G45,PrSettings!$M$4="●"),(($F45-$G45)=(CM45-CN45))*1,0),"")</f>
        <v/>
      </c>
      <c r="CR45" s="281" t="str">
        <f aca="false">IF((CP45&lt;&gt;""),($F45=CM45)*($G45=CN45),"")</f>
        <v/>
      </c>
      <c r="CS45" s="281" t="str">
        <f aca="false">IF(CP45&lt;&gt;"",IF(ABS($F45-$G45)&gt;=PrSettings!$M$7,(ABS($F45-$G45-CM45+CN45)&lt;=1)*1,IF(AND(CP45,$F45=$G45,$F45&gt;=PrSettings!$M$6),(ABS(CM45-$F45)&lt;=1)*1,IF(AND(CP45,$F45+$G45&gt;=PrSettings!$M$8),(ABS(CM45-$F45)+ABS(CN45-$G45)&lt;=1)*1,""))),"")</f>
        <v/>
      </c>
      <c r="CT45" s="289"/>
      <c r="CV45" s="279" t="n">
        <f aca="false">$B45</f>
        <v>18</v>
      </c>
      <c r="CW45" s="280" t="str">
        <f aca="false">$C45</f>
        <v>Japan</v>
      </c>
      <c r="CX45" s="281" t="n">
        <f aca="false">$D45</f>
        <v>38</v>
      </c>
      <c r="CY45" s="280" t="str">
        <f aca="false">$E45</f>
        <v>Sweden</v>
      </c>
      <c r="CZ45" s="284"/>
      <c r="DA45" s="284"/>
      <c r="DB45" s="288"/>
      <c r="DC45" s="281" t="str">
        <f aca="false">IF(($F45&lt;&gt;"")*($G45&lt;&gt;"")*(CZ45&lt;&gt;"")*(DA45&lt;&gt;""),($F45&gt;$G45)*(CZ45&gt;DA45)+($F45=$G45)*(CZ45=DA45)+($F45&lt;$G45)*(CZ45&lt;DA45),"")</f>
        <v/>
      </c>
      <c r="DD45" s="281" t="str">
        <f aca="false">IF((DC45&lt;&gt;""),IF(OR($F45&lt;&gt;$G45,PrSettings!$M$4="●"),(($F45-$G45)=(CZ45-DA45))*1,0),"")</f>
        <v/>
      </c>
      <c r="DE45" s="281" t="str">
        <f aca="false">IF((DC45&lt;&gt;""),($F45=CZ45)*($G45=DA45),"")</f>
        <v/>
      </c>
      <c r="DF45" s="281" t="str">
        <f aca="false">IF(DC45&lt;&gt;"",IF(ABS($F45-$G45)&gt;=PrSettings!$M$7,(ABS($F45-$G45-CZ45+DA45)&lt;=1)*1,IF(AND(DC45,$F45=$G45,$F45&gt;=PrSettings!$M$6),(ABS(CZ45-$F45)&lt;=1)*1,IF(AND(DC45,$F45+$G45&gt;=PrSettings!$M$8),(ABS(CZ45-$F45)+ABS(DA45-$G45)&lt;=1)*1,""))),"")</f>
        <v/>
      </c>
      <c r="DG45" s="289"/>
      <c r="DI45" s="279" t="n">
        <f aca="false">$B45</f>
        <v>18</v>
      </c>
      <c r="DJ45" s="280" t="str">
        <f aca="false">$C45</f>
        <v>Japan</v>
      </c>
      <c r="DK45" s="281" t="n">
        <f aca="false">$D45</f>
        <v>38</v>
      </c>
      <c r="DL45" s="280" t="str">
        <f aca="false">$E45</f>
        <v>Sweden</v>
      </c>
      <c r="DM45" s="284"/>
      <c r="DN45" s="284"/>
      <c r="DO45" s="288"/>
      <c r="DP45" s="281" t="str">
        <f aca="false">IF(($F45&lt;&gt;"")*($G45&lt;&gt;"")*(DM45&lt;&gt;"")*(DN45&lt;&gt;""),($F45&gt;$G45)*(DM45&gt;DN45)+($F45=$G45)*(DM45=DN45)+($F45&lt;$G45)*(DM45&lt;DN45),"")</f>
        <v/>
      </c>
      <c r="DQ45" s="281" t="str">
        <f aca="false">IF((DP45&lt;&gt;""),IF(OR($F45&lt;&gt;$G45,PrSettings!$M$4="●"),(($F45-$G45)=(DM45-DN45))*1,0),"")</f>
        <v/>
      </c>
      <c r="DR45" s="281" t="str">
        <f aca="false">IF((DP45&lt;&gt;""),($F45=DM45)*($G45=DN45),"")</f>
        <v/>
      </c>
      <c r="DS45" s="281" t="str">
        <f aca="false">IF(DP45&lt;&gt;"",IF(ABS($F45-$G45)&gt;=PrSettings!$M$7,(ABS($F45-$G45-DM45+DN45)&lt;=1)*1,IF(AND(DP45,$F45=$G45,$F45&gt;=PrSettings!$M$6),(ABS(DM45-$F45)&lt;=1)*1,IF(AND(DP45,$F45+$G45&gt;=PrSettings!$M$8),(ABS(DM45-$F45)+ABS(DN45-$G45)&lt;=1)*1,""))),"")</f>
        <v/>
      </c>
      <c r="DT45" s="289"/>
      <c r="DV45" s="279" t="n">
        <f aca="false">$B45</f>
        <v>18</v>
      </c>
      <c r="DW45" s="280" t="str">
        <f aca="false">$C45</f>
        <v>Japan</v>
      </c>
      <c r="DX45" s="281" t="n">
        <f aca="false">$D45</f>
        <v>38</v>
      </c>
      <c r="DY45" s="280" t="str">
        <f aca="false">$E45</f>
        <v>Sweden</v>
      </c>
      <c r="DZ45" s="284"/>
      <c r="EA45" s="284"/>
      <c r="EB45" s="288"/>
      <c r="EC45" s="281" t="str">
        <f aca="false">IF(($F45&lt;&gt;"")*($G45&lt;&gt;"")*(DZ45&lt;&gt;"")*(EA45&lt;&gt;""),($F45&gt;$G45)*(DZ45&gt;EA45)+($F45=$G45)*(DZ45=EA45)+($F45&lt;$G45)*(DZ45&lt;EA45),"")</f>
        <v/>
      </c>
      <c r="ED45" s="281" t="str">
        <f aca="false">IF((EC45&lt;&gt;""),IF(OR($F45&lt;&gt;$G45,PrSettings!$M$4="●"),(($F45-$G45)=(DZ45-EA45))*1,0),"")</f>
        <v/>
      </c>
      <c r="EE45" s="281" t="str">
        <f aca="false">IF((EC45&lt;&gt;""),($F45=DZ45)*($G45=EA45),"")</f>
        <v/>
      </c>
      <c r="EF45" s="281" t="str">
        <f aca="false">IF(EC45&lt;&gt;"",IF(ABS($F45-$G45)&gt;=PrSettings!$M$7,(ABS($F45-$G45-DZ45+EA45)&lt;=1)*1,IF(AND(EC45,$F45=$G45,$F45&gt;=PrSettings!$M$6),(ABS(DZ45-$F45)&lt;=1)*1,IF(AND(EC45,$F45+$G45&gt;=PrSettings!$M$8),(ABS(DZ45-$F45)+ABS(EA45-$G45)&lt;=1)*1,""))),"")</f>
        <v/>
      </c>
      <c r="EG45" s="289"/>
      <c r="EI45" s="279" t="n">
        <f aca="false">$B45</f>
        <v>18</v>
      </c>
      <c r="EJ45" s="280" t="str">
        <f aca="false">$C45</f>
        <v>Japan</v>
      </c>
      <c r="EK45" s="281" t="n">
        <f aca="false">$D45</f>
        <v>38</v>
      </c>
      <c r="EL45" s="280" t="str">
        <f aca="false">$E45</f>
        <v>Sweden</v>
      </c>
      <c r="EM45" s="284"/>
      <c r="EN45" s="284"/>
      <c r="EO45" s="288"/>
      <c r="EP45" s="281" t="str">
        <f aca="false">IF(($F45&lt;&gt;"")*($G45&lt;&gt;"")*(EM45&lt;&gt;"")*(EN45&lt;&gt;""),($F45&gt;$G45)*(EM45&gt;EN45)+($F45=$G45)*(EM45=EN45)+($F45&lt;$G45)*(EM45&lt;EN45),"")</f>
        <v/>
      </c>
      <c r="EQ45" s="281" t="str">
        <f aca="false">IF((EP45&lt;&gt;""),IF(OR($F45&lt;&gt;$G45,PrSettings!$M$4="●"),(($F45-$G45)=(EM45-EN45))*1,0),"")</f>
        <v/>
      </c>
      <c r="ER45" s="281" t="str">
        <f aca="false">IF((EP45&lt;&gt;""),($F45=EM45)*($G45=EN45),"")</f>
        <v/>
      </c>
      <c r="ES45" s="281" t="str">
        <f aca="false">IF(EP45&lt;&gt;"",IF(ABS($F45-$G45)&gt;=PrSettings!$M$7,(ABS($F45-$G45-EM45+EN45)&lt;=1)*1,IF(AND(EP45,$F45=$G45,$F45&gt;=PrSettings!$M$6),(ABS(EM45-$F45)&lt;=1)*1,IF(AND(EP45,$F45+$G45&gt;=PrSettings!$M$8),(ABS(EM45-$F45)+ABS(EN45-$G45)&lt;=1)*1,""))),"")</f>
        <v/>
      </c>
      <c r="ET45" s="289"/>
      <c r="EV45" s="279" t="n">
        <f aca="false">$B45</f>
        <v>18</v>
      </c>
      <c r="EW45" s="280" t="str">
        <f aca="false">$C45</f>
        <v>Japan</v>
      </c>
      <c r="EX45" s="281" t="n">
        <f aca="false">$D45</f>
        <v>38</v>
      </c>
      <c r="EY45" s="280" t="str">
        <f aca="false">$E45</f>
        <v>Sweden</v>
      </c>
      <c r="EZ45" s="284"/>
      <c r="FA45" s="284"/>
      <c r="FB45" s="288"/>
      <c r="FC45" s="281" t="str">
        <f aca="false">IF(($F45&lt;&gt;"")*($G45&lt;&gt;"")*(EZ45&lt;&gt;"")*(FA45&lt;&gt;""),($F45&gt;$G45)*(EZ45&gt;FA45)+($F45=$G45)*(EZ45=FA45)+($F45&lt;$G45)*(EZ45&lt;FA45),"")</f>
        <v/>
      </c>
      <c r="FD45" s="281" t="str">
        <f aca="false">IF((FC45&lt;&gt;""),IF(OR($F45&lt;&gt;$G45,PrSettings!$M$4="●"),(($F45-$G45)=(EZ45-FA45))*1,0),"")</f>
        <v/>
      </c>
      <c r="FE45" s="281" t="str">
        <f aca="false">IF((FC45&lt;&gt;""),($F45=EZ45)*($G45=FA45),"")</f>
        <v/>
      </c>
      <c r="FF45" s="281" t="str">
        <f aca="false">IF(FC45&lt;&gt;"",IF(ABS($F45-$G45)&gt;=PrSettings!$M$7,(ABS($F45-$G45-EZ45+FA45)&lt;=1)*1,IF(AND(FC45,$F45=$G45,$F45&gt;=PrSettings!$M$6),(ABS(EZ45-$F45)&lt;=1)*1,IF(AND(FC45,$F45+$G45&gt;=PrSettings!$M$8),(ABS(EZ45-$F45)+ABS(FA45-$G45)&lt;=1)*1,""))),"")</f>
        <v/>
      </c>
      <c r="FG45" s="289"/>
      <c r="FI45" s="279" t="n">
        <f aca="false">$B45</f>
        <v>18</v>
      </c>
      <c r="FJ45" s="280" t="str">
        <f aca="false">$C45</f>
        <v>Japan</v>
      </c>
      <c r="FK45" s="281" t="n">
        <f aca="false">$D45</f>
        <v>38</v>
      </c>
      <c r="FL45" s="280" t="str">
        <f aca="false">$E45</f>
        <v>Sweden</v>
      </c>
      <c r="FM45" s="284"/>
      <c r="FN45" s="284"/>
      <c r="FO45" s="288"/>
      <c r="FP45" s="281" t="str">
        <f aca="false">IF(($F45&lt;&gt;"")*($G45&lt;&gt;"")*(FM45&lt;&gt;"")*(FN45&lt;&gt;""),($F45&gt;$G45)*(FM45&gt;FN45)+($F45=$G45)*(FM45=FN45)+($F45&lt;$G45)*(FM45&lt;FN45),"")</f>
        <v/>
      </c>
      <c r="FQ45" s="281" t="str">
        <f aca="false">IF((FP45&lt;&gt;""),IF(OR($F45&lt;&gt;$G45,PrSettings!$M$4="●"),(($F45-$G45)=(FM45-FN45))*1,0),"")</f>
        <v/>
      </c>
      <c r="FR45" s="281" t="str">
        <f aca="false">IF((FP45&lt;&gt;""),($F45=FM45)*($G45=FN45),"")</f>
        <v/>
      </c>
      <c r="FS45" s="281" t="str">
        <f aca="false">IF(FP45&lt;&gt;"",IF(ABS($F45-$G45)&gt;=PrSettings!$M$7,(ABS($F45-$G45-FM45+FN45)&lt;=1)*1,IF(AND(FP45,$F45=$G45,$F45&gt;=PrSettings!$M$6),(ABS(FM45-$F45)&lt;=1)*1,IF(AND(FP45,$F45+$G45&gt;=PrSettings!$M$8),(ABS(FM45-$F45)+ABS(FN45-$G45)&lt;=1)*1,""))),"")</f>
        <v/>
      </c>
      <c r="FT45" s="289"/>
      <c r="FV45" s="279" t="n">
        <f aca="false">$B45</f>
        <v>18</v>
      </c>
      <c r="FW45" s="280" t="str">
        <f aca="false">$C45</f>
        <v>Japan</v>
      </c>
      <c r="FX45" s="281" t="n">
        <f aca="false">$D45</f>
        <v>38</v>
      </c>
      <c r="FY45" s="280" t="str">
        <f aca="false">$E45</f>
        <v>Sweden</v>
      </c>
      <c r="FZ45" s="284"/>
      <c r="GA45" s="284"/>
      <c r="GB45" s="288"/>
      <c r="GC45" s="281" t="str">
        <f aca="false">IF(($F45&lt;&gt;"")*($G45&lt;&gt;"")*(FZ45&lt;&gt;"")*(GA45&lt;&gt;""),($F45&gt;$G45)*(FZ45&gt;GA45)+($F45=$G45)*(FZ45=GA45)+($F45&lt;$G45)*(FZ45&lt;GA45),"")</f>
        <v/>
      </c>
      <c r="GD45" s="281" t="str">
        <f aca="false">IF((GC45&lt;&gt;""),IF(OR($F45&lt;&gt;$G45,PrSettings!$M$4="●"),(($F45-$G45)=(FZ45-GA45))*1,0),"")</f>
        <v/>
      </c>
      <c r="GE45" s="281" t="str">
        <f aca="false">IF((GC45&lt;&gt;""),($F45=FZ45)*($G45=GA45),"")</f>
        <v/>
      </c>
      <c r="GF45" s="281" t="str">
        <f aca="false">IF(GC45&lt;&gt;"",IF(ABS($F45-$G45)&gt;=PrSettings!$M$7,(ABS($F45-$G45-FZ45+GA45)&lt;=1)*1,IF(AND(GC45,$F45=$G45,$F45&gt;=PrSettings!$M$6),(ABS(FZ45-$F45)&lt;=1)*1,IF(AND(GC45,$F45+$G45&gt;=PrSettings!$M$8),(ABS(FZ45-$F45)+ABS(GA45-$G45)&lt;=1)*1,""))),"")</f>
        <v/>
      </c>
      <c r="GG45" s="289"/>
      <c r="GI45" s="279" t="n">
        <f aca="false">$B45</f>
        <v>18</v>
      </c>
      <c r="GJ45" s="280" t="str">
        <f aca="false">$C45</f>
        <v>Japan</v>
      </c>
      <c r="GK45" s="281" t="n">
        <f aca="false">$D45</f>
        <v>38</v>
      </c>
      <c r="GL45" s="280" t="str">
        <f aca="false">$E45</f>
        <v>Sweden</v>
      </c>
      <c r="GM45" s="284"/>
      <c r="GN45" s="284"/>
      <c r="GO45" s="288"/>
      <c r="GP45" s="281" t="str">
        <f aca="false">IF(($F45&lt;&gt;"")*($G45&lt;&gt;"")*(GM45&lt;&gt;"")*(GN45&lt;&gt;""),($F45&gt;$G45)*(GM45&gt;GN45)+($F45=$G45)*(GM45=GN45)+($F45&lt;$G45)*(GM45&lt;GN45),"")</f>
        <v/>
      </c>
      <c r="GQ45" s="281" t="str">
        <f aca="false">IF((GP45&lt;&gt;""),IF(OR($F45&lt;&gt;$G45,PrSettings!$M$4="●"),(($F45-$G45)=(GM45-GN45))*1,0),"")</f>
        <v/>
      </c>
      <c r="GR45" s="281" t="str">
        <f aca="false">IF((GP45&lt;&gt;""),($F45=GM45)*($G45=GN45),"")</f>
        <v/>
      </c>
      <c r="GS45" s="281" t="str">
        <f aca="false">IF(GP45&lt;&gt;"",IF(ABS($F45-$G45)&gt;=PrSettings!$M$7,(ABS($F45-$G45-GM45+GN45)&lt;=1)*1,IF(AND(GP45,$F45=$G45,$F45&gt;=PrSettings!$M$6),(ABS(GM45-$F45)&lt;=1)*1,IF(AND(GP45,$F45+$G45&gt;=PrSettings!$M$8),(ABS(GM45-$F45)+ABS(GN45-$G45)&lt;=1)*1,""))),"")</f>
        <v/>
      </c>
      <c r="GT45" s="289"/>
      <c r="GV45" s="279" t="n">
        <f aca="false">$B45</f>
        <v>18</v>
      </c>
      <c r="GW45" s="280" t="str">
        <f aca="false">$C45</f>
        <v>Japan</v>
      </c>
      <c r="GX45" s="281" t="n">
        <f aca="false">$D45</f>
        <v>38</v>
      </c>
      <c r="GY45" s="280" t="str">
        <f aca="false">$E45</f>
        <v>Sweden</v>
      </c>
      <c r="GZ45" s="284"/>
      <c r="HA45" s="284"/>
      <c r="HB45" s="288"/>
      <c r="HC45" s="281" t="str">
        <f aca="false">IF(($F45&lt;&gt;"")*($G45&lt;&gt;"")*(GZ45&lt;&gt;"")*(HA45&lt;&gt;""),($F45&gt;$G45)*(GZ45&gt;HA45)+($F45=$G45)*(GZ45=HA45)+($F45&lt;$G45)*(GZ45&lt;HA45),"")</f>
        <v/>
      </c>
      <c r="HD45" s="281" t="str">
        <f aca="false">IF((HC45&lt;&gt;""),IF(OR($F45&lt;&gt;$G45,PrSettings!$M$4="●"),(($F45-$G45)=(GZ45-HA45))*1,0),"")</f>
        <v/>
      </c>
      <c r="HE45" s="281" t="str">
        <f aca="false">IF((HC45&lt;&gt;""),($F45=GZ45)*($G45=HA45),"")</f>
        <v/>
      </c>
      <c r="HF45" s="281" t="str">
        <f aca="false">IF(HC45&lt;&gt;"",IF(ABS($F45-$G45)&gt;=PrSettings!$M$7,(ABS($F45-$G45-GZ45+HA45)&lt;=1)*1,IF(AND(HC45,$F45=$G45,$F45&gt;=PrSettings!$M$6),(ABS(GZ45-$F45)&lt;=1)*1,IF(AND(HC45,$F45+$G45&gt;=PrSettings!$M$8),(ABS(GZ45-$F45)+ABS(HA45-$G45)&lt;=1)*1,""))),"")</f>
        <v/>
      </c>
      <c r="HG45" s="289"/>
      <c r="HI45" s="279" t="n">
        <f aca="false">$B45</f>
        <v>18</v>
      </c>
      <c r="HJ45" s="280" t="str">
        <f aca="false">$C45</f>
        <v>Japan</v>
      </c>
      <c r="HK45" s="281" t="n">
        <f aca="false">$D45</f>
        <v>38</v>
      </c>
      <c r="HL45" s="280" t="str">
        <f aca="false">$E45</f>
        <v>Sweden</v>
      </c>
      <c r="HM45" s="284"/>
      <c r="HN45" s="284"/>
      <c r="HO45" s="288"/>
      <c r="HP45" s="281" t="str">
        <f aca="false">IF(($F45&lt;&gt;"")*($G45&lt;&gt;"")*(HM45&lt;&gt;"")*(HN45&lt;&gt;""),($F45&gt;$G45)*(HM45&gt;HN45)+($F45=$G45)*(HM45=HN45)+($F45&lt;$G45)*(HM45&lt;HN45),"")</f>
        <v/>
      </c>
      <c r="HQ45" s="281" t="str">
        <f aca="false">IF((HP45&lt;&gt;""),IF(OR($F45&lt;&gt;$G45,PrSettings!$M$4="●"),(($F45-$G45)=(HM45-HN45))*1,0),"")</f>
        <v/>
      </c>
      <c r="HR45" s="281" t="str">
        <f aca="false">IF((HP45&lt;&gt;""),($F45=HM45)*($G45=HN45),"")</f>
        <v/>
      </c>
      <c r="HS45" s="281" t="str">
        <f aca="false">IF(HP45&lt;&gt;"",IF(ABS($F45-$G45)&gt;=PrSettings!$M$7,(ABS($F45-$G45-HM45+HN45)&lt;=1)*1,IF(AND(HP45,$F45=$G45,$F45&gt;=PrSettings!$M$6),(ABS(HM45-$F45)&lt;=1)*1,IF(AND(HP45,$F45+$G45&gt;=PrSettings!$M$8),(ABS(HM45-$F45)+ABS(HN45-$G45)&lt;=1)*1,""))),"")</f>
        <v/>
      </c>
      <c r="HT45" s="289"/>
      <c r="HV45" s="279" t="n">
        <f aca="false">$B45</f>
        <v>18</v>
      </c>
      <c r="HW45" s="280" t="str">
        <f aca="false">$C45</f>
        <v>Japan</v>
      </c>
      <c r="HX45" s="281" t="n">
        <f aca="false">$D45</f>
        <v>38</v>
      </c>
      <c r="HY45" s="280" t="str">
        <f aca="false">$E45</f>
        <v>Sweden</v>
      </c>
      <c r="HZ45" s="284"/>
      <c r="IA45" s="284"/>
      <c r="IB45" s="288"/>
      <c r="IC45" s="281" t="str">
        <f aca="false">IF(($F45&lt;&gt;"")*($G45&lt;&gt;"")*(HZ45&lt;&gt;"")*(IA45&lt;&gt;""),($F45&gt;$G45)*(HZ45&gt;IA45)+($F45=$G45)*(HZ45=IA45)+($F45&lt;$G45)*(HZ45&lt;IA45),"")</f>
        <v/>
      </c>
      <c r="ID45" s="281" t="str">
        <f aca="false">IF((IC45&lt;&gt;""),IF(OR($F45&lt;&gt;$G45,PrSettings!$M$4="●"),(($F45-$G45)=(HZ45-IA45))*1,0),"")</f>
        <v/>
      </c>
      <c r="IE45" s="281" t="str">
        <f aca="false">IF((IC45&lt;&gt;""),($F45=HZ45)*($G45=IA45),"")</f>
        <v/>
      </c>
      <c r="IF45" s="281" t="str">
        <f aca="false">IF(IC45&lt;&gt;"",IF(ABS($F45-$G45)&gt;=PrSettings!$M$7,(ABS($F45-$G45-HZ45+IA45)&lt;=1)*1,IF(AND(IC45,$F45=$G45,$F45&gt;=PrSettings!$M$6),(ABS(HZ45-$F45)&lt;=1)*1,IF(AND(IC45,$F45+$G45&gt;=PrSettings!$M$8),(ABS(HZ45-$F45)+ABS(IA45-$G45)&lt;=1)*1,""))),"")</f>
        <v/>
      </c>
      <c r="IG45" s="289"/>
      <c r="II45" s="279" t="n">
        <f aca="false">$B45</f>
        <v>18</v>
      </c>
      <c r="IJ45" s="280" t="str">
        <f aca="false">$C45</f>
        <v>Japan</v>
      </c>
      <c r="IK45" s="281" t="n">
        <f aca="false">$D45</f>
        <v>38</v>
      </c>
      <c r="IL45" s="280" t="str">
        <f aca="false">$E45</f>
        <v>Sweden</v>
      </c>
      <c r="IM45" s="284"/>
      <c r="IN45" s="284"/>
      <c r="IO45" s="288"/>
      <c r="IP45" s="281" t="str">
        <f aca="false">IF(($F45&lt;&gt;"")*($G45&lt;&gt;"")*(IM45&lt;&gt;"")*(IN45&lt;&gt;""),($F45&gt;$G45)*(IM45&gt;IN45)+($F45=$G45)*(IM45=IN45)+($F45&lt;$G45)*(IM45&lt;IN45),"")</f>
        <v/>
      </c>
      <c r="IQ45" s="281" t="str">
        <f aca="false">IF((IP45&lt;&gt;""),IF(OR($F45&lt;&gt;$G45,PrSettings!$M$4="●"),(($F45-$G45)=(IM45-IN45))*1,0),"")</f>
        <v/>
      </c>
      <c r="IR45" s="281" t="str">
        <f aca="false">IF((IP45&lt;&gt;""),($F45=IM45)*($G45=IN45),"")</f>
        <v/>
      </c>
      <c r="IS45" s="281" t="str">
        <f aca="false">IF(IP45&lt;&gt;"",IF(ABS($F45-$G45)&gt;=PrSettings!$M$7,(ABS($F45-$G45-IM45+IN45)&lt;=1)*1,IF(AND(IP45,$F45=$G45,$F45&gt;=PrSettings!$M$6),(ABS(IM45-$F45)&lt;=1)*1,IF(AND(IP45,$F45+$G45&gt;=PrSettings!$M$8),(ABS(IM45-$F45)+ABS(IN45-$G45)&lt;=1)*1,""))),"")</f>
        <v/>
      </c>
      <c r="IT45" s="289"/>
      <c r="IV45" s="279" t="n">
        <f aca="false">$B45</f>
        <v>18</v>
      </c>
      <c r="IW45" s="280" t="str">
        <f aca="false">$C45</f>
        <v>Japan</v>
      </c>
      <c r="IX45" s="281" t="n">
        <f aca="false">$D45</f>
        <v>38</v>
      </c>
      <c r="IY45" s="280" t="str">
        <f aca="false">$E45</f>
        <v>Sweden</v>
      </c>
      <c r="IZ45" s="284"/>
      <c r="JA45" s="284"/>
      <c r="JB45" s="288"/>
      <c r="JC45" s="281" t="str">
        <f aca="false">IF(($F45&lt;&gt;"")*($G45&lt;&gt;"")*(IZ45&lt;&gt;"")*(JA45&lt;&gt;""),($F45&gt;$G45)*(IZ45&gt;JA45)+($F45=$G45)*(IZ45=JA45)+($F45&lt;$G45)*(IZ45&lt;JA45),"")</f>
        <v/>
      </c>
      <c r="JD45" s="281" t="str">
        <f aca="false">IF((JC45&lt;&gt;""),IF(OR($F45&lt;&gt;$G45,PrSettings!$M$4="●"),(($F45-$G45)=(IZ45-JA45))*1,0),"")</f>
        <v/>
      </c>
      <c r="JE45" s="281" t="str">
        <f aca="false">IF((JC45&lt;&gt;""),($F45=IZ45)*($G45=JA45),"")</f>
        <v/>
      </c>
      <c r="JF45" s="281" t="str">
        <f aca="false">IF(JC45&lt;&gt;"",IF(ABS($F45-$G45)&gt;=PrSettings!$M$7,(ABS($F45-$G45-IZ45+JA45)&lt;=1)*1,IF(AND(JC45,$F45=$G45,$F45&gt;=PrSettings!$M$6),(ABS(IZ45-$F45)&lt;=1)*1,IF(AND(JC45,$F45+$G45&gt;=PrSettings!$M$8),(ABS(IZ45-$F45)+ABS(JA45-$G45)&lt;=1)*1,""))),"")</f>
        <v/>
      </c>
      <c r="JG45" s="289"/>
      <c r="JI45" s="279" t="n">
        <f aca="false">$B45</f>
        <v>18</v>
      </c>
      <c r="JJ45" s="280" t="str">
        <f aca="false">$C45</f>
        <v>Japan</v>
      </c>
      <c r="JK45" s="281" t="n">
        <f aca="false">$D45</f>
        <v>38</v>
      </c>
      <c r="JL45" s="280" t="str">
        <f aca="false">$E45</f>
        <v>Sweden</v>
      </c>
      <c r="JM45" s="284"/>
      <c r="JN45" s="284"/>
      <c r="JO45" s="288"/>
      <c r="JP45" s="281" t="str">
        <f aca="false">IF(($F45&lt;&gt;"")*($G45&lt;&gt;"")*(JM45&lt;&gt;"")*(JN45&lt;&gt;""),($F45&gt;$G45)*(JM45&gt;JN45)+($F45=$G45)*(JM45=JN45)+($F45&lt;$G45)*(JM45&lt;JN45),"")</f>
        <v/>
      </c>
      <c r="JQ45" s="281" t="str">
        <f aca="false">IF((JP45&lt;&gt;""),IF(OR($F45&lt;&gt;$G45,PrSettings!$M$4="●"),(($F45-$G45)=(JM45-JN45))*1,0),"")</f>
        <v/>
      </c>
      <c r="JR45" s="281" t="str">
        <f aca="false">IF((JP45&lt;&gt;""),($F45=JM45)*($G45=JN45),"")</f>
        <v/>
      </c>
      <c r="JS45" s="281" t="str">
        <f aca="false">IF(JP45&lt;&gt;"",IF(ABS($F45-$G45)&gt;=PrSettings!$M$7,(ABS($F45-$G45-JM45+JN45)&lt;=1)*1,IF(AND(JP45,$F45=$G45,$F45&gt;=PrSettings!$M$6),(ABS(JM45-$F45)&lt;=1)*1,IF(AND(JP45,$F45+$G45&gt;=PrSettings!$M$8),(ABS(JM45-$F45)+ABS(JN45-$G45)&lt;=1)*1,""))),"")</f>
        <v/>
      </c>
      <c r="JT45" s="289"/>
      <c r="JV45" s="279" t="n">
        <f aca="false">$B45</f>
        <v>18</v>
      </c>
      <c r="JW45" s="280" t="str">
        <f aca="false">$C45</f>
        <v>Japan</v>
      </c>
      <c r="JX45" s="281" t="n">
        <f aca="false">$D45</f>
        <v>38</v>
      </c>
      <c r="JY45" s="280" t="str">
        <f aca="false">$E45</f>
        <v>Sweden</v>
      </c>
      <c r="JZ45" s="284"/>
      <c r="KA45" s="284"/>
      <c r="KB45" s="288"/>
      <c r="KC45" s="281" t="str">
        <f aca="false">IF(($F45&lt;&gt;"")*($G45&lt;&gt;"")*(JZ45&lt;&gt;"")*(KA45&lt;&gt;""),($F45&gt;$G45)*(JZ45&gt;KA45)+($F45=$G45)*(JZ45=KA45)+($F45&lt;$G45)*(JZ45&lt;KA45),"")</f>
        <v/>
      </c>
      <c r="KD45" s="281" t="str">
        <f aca="false">IF((KC45&lt;&gt;""),IF(OR($F45&lt;&gt;$G45,PrSettings!$M$4="●"),(($F45-$G45)=(JZ45-KA45))*1,0),"")</f>
        <v/>
      </c>
      <c r="KE45" s="281" t="str">
        <f aca="false">IF((KC45&lt;&gt;""),($F45=JZ45)*($G45=KA45),"")</f>
        <v/>
      </c>
      <c r="KF45" s="281" t="str">
        <f aca="false">IF(KC45&lt;&gt;"",IF(ABS($F45-$G45)&gt;=PrSettings!$M$7,(ABS($F45-$G45-JZ45+KA45)&lt;=1)*1,IF(AND(KC45,$F45=$G45,$F45&gt;=PrSettings!$M$6),(ABS(JZ45-$F45)&lt;=1)*1,IF(AND(KC45,$F45+$G45&gt;=PrSettings!$M$8),(ABS(JZ45-$F45)+ABS(KA45-$G45)&lt;=1)*1,""))),"")</f>
        <v/>
      </c>
      <c r="KG45" s="289"/>
      <c r="KI45" s="279" t="n">
        <f aca="false">$B45</f>
        <v>18</v>
      </c>
      <c r="KJ45" s="280" t="str">
        <f aca="false">$C45</f>
        <v>Japan</v>
      </c>
      <c r="KK45" s="281" t="n">
        <f aca="false">$D45</f>
        <v>38</v>
      </c>
      <c r="KL45" s="280" t="str">
        <f aca="false">$E45</f>
        <v>Sweden</v>
      </c>
      <c r="KM45" s="284"/>
      <c r="KN45" s="284"/>
      <c r="KO45" s="288"/>
      <c r="KP45" s="281" t="str">
        <f aca="false">IF(($F45&lt;&gt;"")*($G45&lt;&gt;"")*(KM45&lt;&gt;"")*(KN45&lt;&gt;""),($F45&gt;$G45)*(KM45&gt;KN45)+($F45=$G45)*(KM45=KN45)+($F45&lt;$G45)*(KM45&lt;KN45),"")</f>
        <v/>
      </c>
      <c r="KQ45" s="281" t="str">
        <f aca="false">IF((KP45&lt;&gt;""),IF(OR($F45&lt;&gt;$G45,PrSettings!$M$4="●"),(($F45-$G45)=(KM45-KN45))*1,0),"")</f>
        <v/>
      </c>
      <c r="KR45" s="281" t="str">
        <f aca="false">IF((KP45&lt;&gt;""),($F45=KM45)*($G45=KN45),"")</f>
        <v/>
      </c>
      <c r="KS45" s="281" t="str">
        <f aca="false">IF(KP45&lt;&gt;"",IF(ABS($F45-$G45)&gt;=PrSettings!$M$7,(ABS($F45-$G45-KM45+KN45)&lt;=1)*1,IF(AND(KP45,$F45=$G45,$F45&gt;=PrSettings!$M$6),(ABS(KM45-$F45)&lt;=1)*1,IF(AND(KP45,$F45+$G45&gt;=PrSettings!$M$8),(ABS(KM45-$F45)+ABS(KN45-$G45)&lt;=1)*1,""))),"")</f>
        <v/>
      </c>
      <c r="KT45" s="289"/>
      <c r="KV45" s="279" t="n">
        <f aca="false">$B45</f>
        <v>18</v>
      </c>
      <c r="KW45" s="280" t="str">
        <f aca="false">$C45</f>
        <v>Japan</v>
      </c>
      <c r="KX45" s="281" t="n">
        <f aca="false">$D45</f>
        <v>38</v>
      </c>
      <c r="KY45" s="280" t="str">
        <f aca="false">$E45</f>
        <v>Sweden</v>
      </c>
      <c r="KZ45" s="284"/>
      <c r="LA45" s="284"/>
      <c r="LB45" s="288"/>
      <c r="LC45" s="281" t="str">
        <f aca="false">IF(($F45&lt;&gt;"")*($G45&lt;&gt;"")*(KZ45&lt;&gt;"")*(LA45&lt;&gt;""),($F45&gt;$G45)*(KZ45&gt;LA45)+($F45=$G45)*(KZ45=LA45)+($F45&lt;$G45)*(KZ45&lt;LA45),"")</f>
        <v/>
      </c>
      <c r="LD45" s="281" t="str">
        <f aca="false">IF((LC45&lt;&gt;""),IF(OR($F45&lt;&gt;$G45,PrSettings!$M$4="●"),(($F45-$G45)=(KZ45-LA45))*1,0),"")</f>
        <v/>
      </c>
      <c r="LE45" s="281" t="str">
        <f aca="false">IF((LC45&lt;&gt;""),($F45=KZ45)*($G45=LA45),"")</f>
        <v/>
      </c>
      <c r="LF45" s="281" t="str">
        <f aca="false">IF(LC45&lt;&gt;"",IF(ABS($F45-$G45)&gt;=PrSettings!$M$7,(ABS($F45-$G45-KZ45+LA45)&lt;=1)*1,IF(AND(LC45,$F45=$G45,$F45&gt;=PrSettings!$M$6),(ABS(KZ45-$F45)&lt;=1)*1,IF(AND(LC45,$F45+$G45&gt;=PrSettings!$M$8),(ABS(KZ45-$F45)+ABS(LA45-$G45)&lt;=1)*1,""))),"")</f>
        <v/>
      </c>
      <c r="LG45" s="289"/>
      <c r="LI45" s="279" t="n">
        <f aca="false">$B45</f>
        <v>18</v>
      </c>
      <c r="LJ45" s="280" t="str">
        <f aca="false">$C45</f>
        <v>Japan</v>
      </c>
      <c r="LK45" s="281" t="n">
        <f aca="false">$D45</f>
        <v>38</v>
      </c>
      <c r="LL45" s="280" t="str">
        <f aca="false">$E45</f>
        <v>Sweden</v>
      </c>
      <c r="LM45" s="284"/>
      <c r="LN45" s="284"/>
      <c r="LO45" s="288"/>
      <c r="LP45" s="281" t="str">
        <f aca="false">IF(($F45&lt;&gt;"")*($G45&lt;&gt;"")*(LM45&lt;&gt;"")*(LN45&lt;&gt;""),($F45&gt;$G45)*(LM45&gt;LN45)+($F45=$G45)*(LM45=LN45)+($F45&lt;$G45)*(LM45&lt;LN45),"")</f>
        <v/>
      </c>
      <c r="LQ45" s="281" t="str">
        <f aca="false">IF((LP45&lt;&gt;""),IF(OR($F45&lt;&gt;$G45,PrSettings!$M$4="●"),(($F45-$G45)=(LM45-LN45))*1,0),"")</f>
        <v/>
      </c>
      <c r="LR45" s="281" t="str">
        <f aca="false">IF((LP45&lt;&gt;""),($F45=LM45)*($G45=LN45),"")</f>
        <v/>
      </c>
      <c r="LS45" s="281" t="str">
        <f aca="false">IF(LP45&lt;&gt;"",IF(ABS($F45-$G45)&gt;=PrSettings!$M$7,(ABS($F45-$G45-LM45+LN45)&lt;=1)*1,IF(AND(LP45,$F45=$G45,$F45&gt;=PrSettings!$M$6),(ABS(LM45-$F45)&lt;=1)*1,IF(AND(LP45,$F45+$G45&gt;=PrSettings!$M$8),(ABS(LM45-$F45)+ABS(LN45-$G45)&lt;=1)*1,""))),"")</f>
        <v/>
      </c>
      <c r="LT45" s="289"/>
      <c r="LV45" s="279" t="n">
        <f aca="false">$B45</f>
        <v>18</v>
      </c>
      <c r="LW45" s="280" t="str">
        <f aca="false">$C45</f>
        <v>Japan</v>
      </c>
      <c r="LX45" s="281" t="n">
        <f aca="false">$D45</f>
        <v>38</v>
      </c>
      <c r="LY45" s="280" t="str">
        <f aca="false">$E45</f>
        <v>Sweden</v>
      </c>
      <c r="LZ45" s="284"/>
      <c r="MA45" s="284"/>
      <c r="MB45" s="288"/>
      <c r="MC45" s="281" t="str">
        <f aca="false">IF(($F45&lt;&gt;"")*($G45&lt;&gt;"")*(LZ45&lt;&gt;"")*(MA45&lt;&gt;""),($F45&gt;$G45)*(LZ45&gt;MA45)+($F45=$G45)*(LZ45=MA45)+($F45&lt;$G45)*(LZ45&lt;MA45),"")</f>
        <v/>
      </c>
      <c r="MD45" s="281" t="str">
        <f aca="false">IF((MC45&lt;&gt;""),IF(OR($F45&lt;&gt;$G45,PrSettings!$M$4="●"),(($F45-$G45)=(LZ45-MA45))*1,0),"")</f>
        <v/>
      </c>
      <c r="ME45" s="281" t="str">
        <f aca="false">IF((MC45&lt;&gt;""),($F45=LZ45)*($G45=MA45),"")</f>
        <v/>
      </c>
      <c r="MF45" s="281" t="str">
        <f aca="false">IF(MC45&lt;&gt;"",IF(ABS($F45-$G45)&gt;=PrSettings!$M$7,(ABS($F45-$G45-LZ45+MA45)&lt;=1)*1,IF(AND(MC45,$F45=$G45,$F45&gt;=PrSettings!$M$6),(ABS(LZ45-$F45)&lt;=1)*1,IF(AND(MC45,$F45+$G45&gt;=PrSettings!$M$8),(ABS(LZ45-$F45)+ABS(MA45-$G45)&lt;=1)*1,""))),"")</f>
        <v/>
      </c>
      <c r="MG45" s="289"/>
    </row>
    <row r="46" customFormat="false" ht="15.75" hidden="false" customHeight="false" outlineLevel="0" collapsed="false">
      <c r="B46" s="279" t="n">
        <f aca="false">INDEX(Groups!$C$7:$C$65,MATCH(C46,Groups!$D$7:$D$65,0))</f>
        <v>44</v>
      </c>
      <c r="C46" s="280" t="str">
        <f aca="false">CalcF!$P$27</f>
        <v>Tunisia</v>
      </c>
      <c r="D46" s="281" t="n">
        <f aca="false">INDEX(Groups!$C$7:$C$65,MATCH(E46,Groups!$D$7:$D$65,0))</f>
        <v>7</v>
      </c>
      <c r="E46" s="280" t="str">
        <f aca="false">CalcF!$Q$27</f>
        <v>Netherlands</v>
      </c>
      <c r="F46" s="282" t="n">
        <f aca="false">CalcF!$R$27</f>
        <v>0</v>
      </c>
      <c r="G46" s="283" t="n">
        <f aca="false">CalcF!$S$27</f>
        <v>2</v>
      </c>
      <c r="I46" s="279" t="n">
        <f aca="false">$B46</f>
        <v>44</v>
      </c>
      <c r="J46" s="280" t="str">
        <f aca="false">$C46</f>
        <v>Tunisia</v>
      </c>
      <c r="K46" s="281" t="n">
        <f aca="false">$D46</f>
        <v>7</v>
      </c>
      <c r="L46" s="280" t="str">
        <f aca="false">$E46</f>
        <v>Netherlands</v>
      </c>
      <c r="M46" s="284"/>
      <c r="N46" s="284"/>
      <c r="O46" s="290"/>
      <c r="P46" s="281" t="str">
        <f aca="false">IF(($F46&lt;&gt;"")*($G46&lt;&gt;"")*(M46&lt;&gt;"")*(N46&lt;&gt;""),($F46&gt;$G46)*(M46&gt;N46)+($F46=$G46)*(M46=N46)+($F46&lt;$G46)*(M46&lt;N46),"")</f>
        <v/>
      </c>
      <c r="Q46" s="281" t="str">
        <f aca="false">IF((P46&lt;&gt;""),IF(OR($F46&lt;&gt;$G46,PrSettings!$M$4="●"),(($F46-$G46)=(M46-N46))*1,0),"")</f>
        <v/>
      </c>
      <c r="R46" s="281" t="str">
        <f aca="false">IF((P46&lt;&gt;""),($F46=M46)*($G46=N46),"")</f>
        <v/>
      </c>
      <c r="S46" s="281" t="str">
        <f aca="false">IF(P46&lt;&gt;"",IF(ABS($F46-$G46)&gt;=PrSettings!$M$7,(ABS($F46-$G46-M46+N46)&lt;=1)*1,IF(AND(P46,$F46=$G46,$F46&gt;=PrSettings!$M$6),(ABS(M46-$F46)&lt;=1)*1,IF(AND(P46,$F46+$G46&gt;=PrSettings!$M$8),(ABS(M46-$F46)+ABS(N46-$G46)&lt;=1)*1,""))),"")</f>
        <v/>
      </c>
      <c r="T46" s="291"/>
      <c r="V46" s="279" t="n">
        <f aca="false">$B46</f>
        <v>44</v>
      </c>
      <c r="W46" s="280" t="str">
        <f aca="false">$C46</f>
        <v>Tunisia</v>
      </c>
      <c r="X46" s="281" t="n">
        <f aca="false">$D46</f>
        <v>7</v>
      </c>
      <c r="Y46" s="280" t="str">
        <f aca="false">$E46</f>
        <v>Netherlands</v>
      </c>
      <c r="Z46" s="284"/>
      <c r="AA46" s="284"/>
      <c r="AB46" s="290"/>
      <c r="AC46" s="281" t="str">
        <f aca="false">IF(($F46&lt;&gt;"")*($G46&lt;&gt;"")*(Z46&lt;&gt;"")*(AA46&lt;&gt;""),($F46&gt;$G46)*(Z46&gt;AA46)+($F46=$G46)*(Z46=AA46)+($F46&lt;$G46)*(Z46&lt;AA46),"")</f>
        <v/>
      </c>
      <c r="AD46" s="281" t="str">
        <f aca="false">IF((AC46&lt;&gt;""),IF(OR($F46&lt;&gt;$G46,PrSettings!$M$4="●"),(($F46-$G46)=(Z46-AA46))*1,0),"")</f>
        <v/>
      </c>
      <c r="AE46" s="281" t="str">
        <f aca="false">IF((AC46&lt;&gt;""),($F46=Z46)*($G46=AA46),"")</f>
        <v/>
      </c>
      <c r="AF46" s="281" t="str">
        <f aca="false">IF(AC46&lt;&gt;"",IF(ABS($F46-$G46)&gt;=PrSettings!$M$7,(ABS($F46-$G46-Z46+AA46)&lt;=1)*1,IF(AND(AC46,$F46=$G46,$F46&gt;=PrSettings!$M$6),(ABS(Z46-$F46)&lt;=1)*1,IF(AND(AC46,$F46+$G46&gt;=PrSettings!$M$8),(ABS(Z46-$F46)+ABS(AA46-$G46)&lt;=1)*1,""))),"")</f>
        <v/>
      </c>
      <c r="AG46" s="291"/>
      <c r="AI46" s="279" t="n">
        <f aca="false">$B46</f>
        <v>44</v>
      </c>
      <c r="AJ46" s="280" t="str">
        <f aca="false">$C46</f>
        <v>Tunisia</v>
      </c>
      <c r="AK46" s="281" t="n">
        <f aca="false">$D46</f>
        <v>7</v>
      </c>
      <c r="AL46" s="280" t="str">
        <f aca="false">$E46</f>
        <v>Netherlands</v>
      </c>
      <c r="AM46" s="284"/>
      <c r="AN46" s="284"/>
      <c r="AO46" s="290"/>
      <c r="AP46" s="281" t="str">
        <f aca="false">IF(($F46&lt;&gt;"")*($G46&lt;&gt;"")*(AM46&lt;&gt;"")*(AN46&lt;&gt;""),($F46&gt;$G46)*(AM46&gt;AN46)+($F46=$G46)*(AM46=AN46)+($F46&lt;$G46)*(AM46&lt;AN46),"")</f>
        <v/>
      </c>
      <c r="AQ46" s="281" t="str">
        <f aca="false">IF((AP46&lt;&gt;""),IF(OR($F46&lt;&gt;$G46,PrSettings!$M$4="●"),(($F46-$G46)=(AM46-AN46))*1,0),"")</f>
        <v/>
      </c>
      <c r="AR46" s="281" t="str">
        <f aca="false">IF((AP46&lt;&gt;""),($F46=AM46)*($G46=AN46),"")</f>
        <v/>
      </c>
      <c r="AS46" s="281" t="str">
        <f aca="false">IF(AP46&lt;&gt;"",IF(ABS($F46-$G46)&gt;=PrSettings!$M$7,(ABS($F46-$G46-AM46+AN46)&lt;=1)*1,IF(AND(AP46,$F46=$G46,$F46&gt;=PrSettings!$M$6),(ABS(AM46-$F46)&lt;=1)*1,IF(AND(AP46,$F46+$G46&gt;=PrSettings!$M$8),(ABS(AM46-$F46)+ABS(AN46-$G46)&lt;=1)*1,""))),"")</f>
        <v/>
      </c>
      <c r="AT46" s="291"/>
      <c r="AV46" s="279" t="n">
        <f aca="false">$B46</f>
        <v>44</v>
      </c>
      <c r="AW46" s="280" t="str">
        <f aca="false">$C46</f>
        <v>Tunisia</v>
      </c>
      <c r="AX46" s="281" t="n">
        <f aca="false">$D46</f>
        <v>7</v>
      </c>
      <c r="AY46" s="280" t="str">
        <f aca="false">$E46</f>
        <v>Netherlands</v>
      </c>
      <c r="AZ46" s="284"/>
      <c r="BA46" s="284"/>
      <c r="BB46" s="290"/>
      <c r="BC46" s="281" t="str">
        <f aca="false">IF(($F46&lt;&gt;"")*($G46&lt;&gt;"")*(AZ46&lt;&gt;"")*(BA46&lt;&gt;""),($F46&gt;$G46)*(AZ46&gt;BA46)+($F46=$G46)*(AZ46=BA46)+($F46&lt;$G46)*(AZ46&lt;BA46),"")</f>
        <v/>
      </c>
      <c r="BD46" s="281" t="str">
        <f aca="false">IF((BC46&lt;&gt;""),IF(OR($F46&lt;&gt;$G46,PrSettings!$M$4="●"),(($F46-$G46)=(AZ46-BA46))*1,0),"")</f>
        <v/>
      </c>
      <c r="BE46" s="281" t="str">
        <f aca="false">IF((BC46&lt;&gt;""),($F46=AZ46)*($G46=BA46),"")</f>
        <v/>
      </c>
      <c r="BF46" s="281" t="str">
        <f aca="false">IF(BC46&lt;&gt;"",IF(ABS($F46-$G46)&gt;=PrSettings!$M$7,(ABS($F46-$G46-AZ46+BA46)&lt;=1)*1,IF(AND(BC46,$F46=$G46,$F46&gt;=PrSettings!$M$6),(ABS(AZ46-$F46)&lt;=1)*1,IF(AND(BC46,$F46+$G46&gt;=PrSettings!$M$8),(ABS(AZ46-$F46)+ABS(BA46-$G46)&lt;=1)*1,""))),"")</f>
        <v/>
      </c>
      <c r="BG46" s="291"/>
      <c r="BI46" s="279" t="n">
        <f aca="false">$B46</f>
        <v>44</v>
      </c>
      <c r="BJ46" s="280" t="str">
        <f aca="false">$C46</f>
        <v>Tunisia</v>
      </c>
      <c r="BK46" s="281" t="n">
        <f aca="false">$D46</f>
        <v>7</v>
      </c>
      <c r="BL46" s="280" t="str">
        <f aca="false">$E46</f>
        <v>Netherlands</v>
      </c>
      <c r="BM46" s="284"/>
      <c r="BN46" s="284"/>
      <c r="BO46" s="290"/>
      <c r="BP46" s="281" t="str">
        <f aca="false">IF(($F46&lt;&gt;"")*($G46&lt;&gt;"")*(BM46&lt;&gt;"")*(BN46&lt;&gt;""),($F46&gt;$G46)*(BM46&gt;BN46)+($F46=$G46)*(BM46=BN46)+($F46&lt;$G46)*(BM46&lt;BN46),"")</f>
        <v/>
      </c>
      <c r="BQ46" s="281" t="str">
        <f aca="false">IF((BP46&lt;&gt;""),IF(OR($F46&lt;&gt;$G46,PrSettings!$M$4="●"),(($F46-$G46)=(BM46-BN46))*1,0),"")</f>
        <v/>
      </c>
      <c r="BR46" s="281" t="str">
        <f aca="false">IF((BP46&lt;&gt;""),($F46=BM46)*($G46=BN46),"")</f>
        <v/>
      </c>
      <c r="BS46" s="281" t="str">
        <f aca="false">IF(BP46&lt;&gt;"",IF(ABS($F46-$G46)&gt;=PrSettings!$M$7,(ABS($F46-$G46-BM46+BN46)&lt;=1)*1,IF(AND(BP46,$F46=$G46,$F46&gt;=PrSettings!$M$6),(ABS(BM46-$F46)&lt;=1)*1,IF(AND(BP46,$F46+$G46&gt;=PrSettings!$M$8),(ABS(BM46-$F46)+ABS(BN46-$G46)&lt;=1)*1,""))),"")</f>
        <v/>
      </c>
      <c r="BT46" s="291"/>
      <c r="BV46" s="279" t="n">
        <f aca="false">$B46</f>
        <v>44</v>
      </c>
      <c r="BW46" s="280" t="str">
        <f aca="false">$C46</f>
        <v>Tunisia</v>
      </c>
      <c r="BX46" s="281" t="n">
        <f aca="false">$D46</f>
        <v>7</v>
      </c>
      <c r="BY46" s="280" t="str">
        <f aca="false">$E46</f>
        <v>Netherlands</v>
      </c>
      <c r="BZ46" s="284"/>
      <c r="CA46" s="284"/>
      <c r="CB46" s="290"/>
      <c r="CC46" s="281" t="str">
        <f aca="false">IF(($F46&lt;&gt;"")*($G46&lt;&gt;"")*(BZ46&lt;&gt;"")*(CA46&lt;&gt;""),($F46&gt;$G46)*(BZ46&gt;CA46)+($F46=$G46)*(BZ46=CA46)+($F46&lt;$G46)*(BZ46&lt;CA46),"")</f>
        <v/>
      </c>
      <c r="CD46" s="281" t="str">
        <f aca="false">IF((CC46&lt;&gt;""),IF(OR($F46&lt;&gt;$G46,PrSettings!$M$4="●"),(($F46-$G46)=(BZ46-CA46))*1,0),"")</f>
        <v/>
      </c>
      <c r="CE46" s="281" t="str">
        <f aca="false">IF((CC46&lt;&gt;""),($F46=BZ46)*($G46=CA46),"")</f>
        <v/>
      </c>
      <c r="CF46" s="281" t="str">
        <f aca="false">IF(CC46&lt;&gt;"",IF(ABS($F46-$G46)&gt;=PrSettings!$M$7,(ABS($F46-$G46-BZ46+CA46)&lt;=1)*1,IF(AND(CC46,$F46=$G46,$F46&gt;=PrSettings!$M$6),(ABS(BZ46-$F46)&lt;=1)*1,IF(AND(CC46,$F46+$G46&gt;=PrSettings!$M$8),(ABS(BZ46-$F46)+ABS(CA46-$G46)&lt;=1)*1,""))),"")</f>
        <v/>
      </c>
      <c r="CG46" s="291"/>
      <c r="CI46" s="279" t="n">
        <f aca="false">$B46</f>
        <v>44</v>
      </c>
      <c r="CJ46" s="280" t="str">
        <f aca="false">$C46</f>
        <v>Tunisia</v>
      </c>
      <c r="CK46" s="281" t="n">
        <f aca="false">$D46</f>
        <v>7</v>
      </c>
      <c r="CL46" s="280" t="str">
        <f aca="false">$E46</f>
        <v>Netherlands</v>
      </c>
      <c r="CM46" s="284"/>
      <c r="CN46" s="284"/>
      <c r="CO46" s="290"/>
      <c r="CP46" s="281" t="str">
        <f aca="false">IF(($F46&lt;&gt;"")*($G46&lt;&gt;"")*(CM46&lt;&gt;"")*(CN46&lt;&gt;""),($F46&gt;$G46)*(CM46&gt;CN46)+($F46=$G46)*(CM46=CN46)+($F46&lt;$G46)*(CM46&lt;CN46),"")</f>
        <v/>
      </c>
      <c r="CQ46" s="281" t="str">
        <f aca="false">IF((CP46&lt;&gt;""),IF(OR($F46&lt;&gt;$G46,PrSettings!$M$4="●"),(($F46-$G46)=(CM46-CN46))*1,0),"")</f>
        <v/>
      </c>
      <c r="CR46" s="281" t="str">
        <f aca="false">IF((CP46&lt;&gt;""),($F46=CM46)*($G46=CN46),"")</f>
        <v/>
      </c>
      <c r="CS46" s="281" t="str">
        <f aca="false">IF(CP46&lt;&gt;"",IF(ABS($F46-$G46)&gt;=PrSettings!$M$7,(ABS($F46-$G46-CM46+CN46)&lt;=1)*1,IF(AND(CP46,$F46=$G46,$F46&gt;=PrSettings!$M$6),(ABS(CM46-$F46)&lt;=1)*1,IF(AND(CP46,$F46+$G46&gt;=PrSettings!$M$8),(ABS(CM46-$F46)+ABS(CN46-$G46)&lt;=1)*1,""))),"")</f>
        <v/>
      </c>
      <c r="CT46" s="291"/>
      <c r="CV46" s="279" t="n">
        <f aca="false">$B46</f>
        <v>44</v>
      </c>
      <c r="CW46" s="280" t="str">
        <f aca="false">$C46</f>
        <v>Tunisia</v>
      </c>
      <c r="CX46" s="281" t="n">
        <f aca="false">$D46</f>
        <v>7</v>
      </c>
      <c r="CY46" s="280" t="str">
        <f aca="false">$E46</f>
        <v>Netherlands</v>
      </c>
      <c r="CZ46" s="284"/>
      <c r="DA46" s="284"/>
      <c r="DB46" s="290"/>
      <c r="DC46" s="281" t="str">
        <f aca="false">IF(($F46&lt;&gt;"")*($G46&lt;&gt;"")*(CZ46&lt;&gt;"")*(DA46&lt;&gt;""),($F46&gt;$G46)*(CZ46&gt;DA46)+($F46=$G46)*(CZ46=DA46)+($F46&lt;$G46)*(CZ46&lt;DA46),"")</f>
        <v/>
      </c>
      <c r="DD46" s="281" t="str">
        <f aca="false">IF((DC46&lt;&gt;""),IF(OR($F46&lt;&gt;$G46,PrSettings!$M$4="●"),(($F46-$G46)=(CZ46-DA46))*1,0),"")</f>
        <v/>
      </c>
      <c r="DE46" s="281" t="str">
        <f aca="false">IF((DC46&lt;&gt;""),($F46=CZ46)*($G46=DA46),"")</f>
        <v/>
      </c>
      <c r="DF46" s="281" t="str">
        <f aca="false">IF(DC46&lt;&gt;"",IF(ABS($F46-$G46)&gt;=PrSettings!$M$7,(ABS($F46-$G46-CZ46+DA46)&lt;=1)*1,IF(AND(DC46,$F46=$G46,$F46&gt;=PrSettings!$M$6),(ABS(CZ46-$F46)&lt;=1)*1,IF(AND(DC46,$F46+$G46&gt;=PrSettings!$M$8),(ABS(CZ46-$F46)+ABS(DA46-$G46)&lt;=1)*1,""))),"")</f>
        <v/>
      </c>
      <c r="DG46" s="291"/>
      <c r="DI46" s="279" t="n">
        <f aca="false">$B46</f>
        <v>44</v>
      </c>
      <c r="DJ46" s="280" t="str">
        <f aca="false">$C46</f>
        <v>Tunisia</v>
      </c>
      <c r="DK46" s="281" t="n">
        <f aca="false">$D46</f>
        <v>7</v>
      </c>
      <c r="DL46" s="280" t="str">
        <f aca="false">$E46</f>
        <v>Netherlands</v>
      </c>
      <c r="DM46" s="284"/>
      <c r="DN46" s="284"/>
      <c r="DO46" s="290"/>
      <c r="DP46" s="281" t="str">
        <f aca="false">IF(($F46&lt;&gt;"")*($G46&lt;&gt;"")*(DM46&lt;&gt;"")*(DN46&lt;&gt;""),($F46&gt;$G46)*(DM46&gt;DN46)+($F46=$G46)*(DM46=DN46)+($F46&lt;$G46)*(DM46&lt;DN46),"")</f>
        <v/>
      </c>
      <c r="DQ46" s="281" t="str">
        <f aca="false">IF((DP46&lt;&gt;""),IF(OR($F46&lt;&gt;$G46,PrSettings!$M$4="●"),(($F46-$G46)=(DM46-DN46))*1,0),"")</f>
        <v/>
      </c>
      <c r="DR46" s="281" t="str">
        <f aca="false">IF((DP46&lt;&gt;""),($F46=DM46)*($G46=DN46),"")</f>
        <v/>
      </c>
      <c r="DS46" s="281" t="str">
        <f aca="false">IF(DP46&lt;&gt;"",IF(ABS($F46-$G46)&gt;=PrSettings!$M$7,(ABS($F46-$G46-DM46+DN46)&lt;=1)*1,IF(AND(DP46,$F46=$G46,$F46&gt;=PrSettings!$M$6),(ABS(DM46-$F46)&lt;=1)*1,IF(AND(DP46,$F46+$G46&gt;=PrSettings!$M$8),(ABS(DM46-$F46)+ABS(DN46-$G46)&lt;=1)*1,""))),"")</f>
        <v/>
      </c>
      <c r="DT46" s="291"/>
      <c r="DV46" s="279" t="n">
        <f aca="false">$B46</f>
        <v>44</v>
      </c>
      <c r="DW46" s="280" t="str">
        <f aca="false">$C46</f>
        <v>Tunisia</v>
      </c>
      <c r="DX46" s="281" t="n">
        <f aca="false">$D46</f>
        <v>7</v>
      </c>
      <c r="DY46" s="280" t="str">
        <f aca="false">$E46</f>
        <v>Netherlands</v>
      </c>
      <c r="DZ46" s="284"/>
      <c r="EA46" s="284"/>
      <c r="EB46" s="290"/>
      <c r="EC46" s="281" t="str">
        <f aca="false">IF(($F46&lt;&gt;"")*($G46&lt;&gt;"")*(DZ46&lt;&gt;"")*(EA46&lt;&gt;""),($F46&gt;$G46)*(DZ46&gt;EA46)+($F46=$G46)*(DZ46=EA46)+($F46&lt;$G46)*(DZ46&lt;EA46),"")</f>
        <v/>
      </c>
      <c r="ED46" s="281" t="str">
        <f aca="false">IF((EC46&lt;&gt;""),IF(OR($F46&lt;&gt;$G46,PrSettings!$M$4="●"),(($F46-$G46)=(DZ46-EA46))*1,0),"")</f>
        <v/>
      </c>
      <c r="EE46" s="281" t="str">
        <f aca="false">IF((EC46&lt;&gt;""),($F46=DZ46)*($G46=EA46),"")</f>
        <v/>
      </c>
      <c r="EF46" s="281" t="str">
        <f aca="false">IF(EC46&lt;&gt;"",IF(ABS($F46-$G46)&gt;=PrSettings!$M$7,(ABS($F46-$G46-DZ46+EA46)&lt;=1)*1,IF(AND(EC46,$F46=$G46,$F46&gt;=PrSettings!$M$6),(ABS(DZ46-$F46)&lt;=1)*1,IF(AND(EC46,$F46+$G46&gt;=PrSettings!$M$8),(ABS(DZ46-$F46)+ABS(EA46-$G46)&lt;=1)*1,""))),"")</f>
        <v/>
      </c>
      <c r="EG46" s="291"/>
      <c r="EI46" s="279" t="n">
        <f aca="false">$B46</f>
        <v>44</v>
      </c>
      <c r="EJ46" s="280" t="str">
        <f aca="false">$C46</f>
        <v>Tunisia</v>
      </c>
      <c r="EK46" s="281" t="n">
        <f aca="false">$D46</f>
        <v>7</v>
      </c>
      <c r="EL46" s="280" t="str">
        <f aca="false">$E46</f>
        <v>Netherlands</v>
      </c>
      <c r="EM46" s="284"/>
      <c r="EN46" s="284"/>
      <c r="EO46" s="290"/>
      <c r="EP46" s="281" t="str">
        <f aca="false">IF(($F46&lt;&gt;"")*($G46&lt;&gt;"")*(EM46&lt;&gt;"")*(EN46&lt;&gt;""),($F46&gt;$G46)*(EM46&gt;EN46)+($F46=$G46)*(EM46=EN46)+($F46&lt;$G46)*(EM46&lt;EN46),"")</f>
        <v/>
      </c>
      <c r="EQ46" s="281" t="str">
        <f aca="false">IF((EP46&lt;&gt;""),IF(OR($F46&lt;&gt;$G46,PrSettings!$M$4="●"),(($F46-$G46)=(EM46-EN46))*1,0),"")</f>
        <v/>
      </c>
      <c r="ER46" s="281" t="str">
        <f aca="false">IF((EP46&lt;&gt;""),($F46=EM46)*($G46=EN46),"")</f>
        <v/>
      </c>
      <c r="ES46" s="281" t="str">
        <f aca="false">IF(EP46&lt;&gt;"",IF(ABS($F46-$G46)&gt;=PrSettings!$M$7,(ABS($F46-$G46-EM46+EN46)&lt;=1)*1,IF(AND(EP46,$F46=$G46,$F46&gt;=PrSettings!$M$6),(ABS(EM46-$F46)&lt;=1)*1,IF(AND(EP46,$F46+$G46&gt;=PrSettings!$M$8),(ABS(EM46-$F46)+ABS(EN46-$G46)&lt;=1)*1,""))),"")</f>
        <v/>
      </c>
      <c r="ET46" s="291"/>
      <c r="EV46" s="279" t="n">
        <f aca="false">$B46</f>
        <v>44</v>
      </c>
      <c r="EW46" s="280" t="str">
        <f aca="false">$C46</f>
        <v>Tunisia</v>
      </c>
      <c r="EX46" s="281" t="n">
        <f aca="false">$D46</f>
        <v>7</v>
      </c>
      <c r="EY46" s="280" t="str">
        <f aca="false">$E46</f>
        <v>Netherlands</v>
      </c>
      <c r="EZ46" s="284"/>
      <c r="FA46" s="284"/>
      <c r="FB46" s="290"/>
      <c r="FC46" s="281" t="str">
        <f aca="false">IF(($F46&lt;&gt;"")*($G46&lt;&gt;"")*(EZ46&lt;&gt;"")*(FA46&lt;&gt;""),($F46&gt;$G46)*(EZ46&gt;FA46)+($F46=$G46)*(EZ46=FA46)+($F46&lt;$G46)*(EZ46&lt;FA46),"")</f>
        <v/>
      </c>
      <c r="FD46" s="281" t="str">
        <f aca="false">IF((FC46&lt;&gt;""),IF(OR($F46&lt;&gt;$G46,PrSettings!$M$4="●"),(($F46-$G46)=(EZ46-FA46))*1,0),"")</f>
        <v/>
      </c>
      <c r="FE46" s="281" t="str">
        <f aca="false">IF((FC46&lt;&gt;""),($F46=EZ46)*($G46=FA46),"")</f>
        <v/>
      </c>
      <c r="FF46" s="281" t="str">
        <f aca="false">IF(FC46&lt;&gt;"",IF(ABS($F46-$G46)&gt;=PrSettings!$M$7,(ABS($F46-$G46-EZ46+FA46)&lt;=1)*1,IF(AND(FC46,$F46=$G46,$F46&gt;=PrSettings!$M$6),(ABS(EZ46-$F46)&lt;=1)*1,IF(AND(FC46,$F46+$G46&gt;=PrSettings!$M$8),(ABS(EZ46-$F46)+ABS(FA46-$G46)&lt;=1)*1,""))),"")</f>
        <v/>
      </c>
      <c r="FG46" s="291"/>
      <c r="FI46" s="279" t="n">
        <f aca="false">$B46</f>
        <v>44</v>
      </c>
      <c r="FJ46" s="280" t="str">
        <f aca="false">$C46</f>
        <v>Tunisia</v>
      </c>
      <c r="FK46" s="281" t="n">
        <f aca="false">$D46</f>
        <v>7</v>
      </c>
      <c r="FL46" s="280" t="str">
        <f aca="false">$E46</f>
        <v>Netherlands</v>
      </c>
      <c r="FM46" s="284"/>
      <c r="FN46" s="284"/>
      <c r="FO46" s="290"/>
      <c r="FP46" s="281" t="str">
        <f aca="false">IF(($F46&lt;&gt;"")*($G46&lt;&gt;"")*(FM46&lt;&gt;"")*(FN46&lt;&gt;""),($F46&gt;$G46)*(FM46&gt;FN46)+($F46=$G46)*(FM46=FN46)+($F46&lt;$G46)*(FM46&lt;FN46),"")</f>
        <v/>
      </c>
      <c r="FQ46" s="281" t="str">
        <f aca="false">IF((FP46&lt;&gt;""),IF(OR($F46&lt;&gt;$G46,PrSettings!$M$4="●"),(($F46-$G46)=(FM46-FN46))*1,0),"")</f>
        <v/>
      </c>
      <c r="FR46" s="281" t="str">
        <f aca="false">IF((FP46&lt;&gt;""),($F46=FM46)*($G46=FN46),"")</f>
        <v/>
      </c>
      <c r="FS46" s="281" t="str">
        <f aca="false">IF(FP46&lt;&gt;"",IF(ABS($F46-$G46)&gt;=PrSettings!$M$7,(ABS($F46-$G46-FM46+FN46)&lt;=1)*1,IF(AND(FP46,$F46=$G46,$F46&gt;=PrSettings!$M$6),(ABS(FM46-$F46)&lt;=1)*1,IF(AND(FP46,$F46+$G46&gt;=PrSettings!$M$8),(ABS(FM46-$F46)+ABS(FN46-$G46)&lt;=1)*1,""))),"")</f>
        <v/>
      </c>
      <c r="FT46" s="291"/>
      <c r="FV46" s="279" t="n">
        <f aca="false">$B46</f>
        <v>44</v>
      </c>
      <c r="FW46" s="280" t="str">
        <f aca="false">$C46</f>
        <v>Tunisia</v>
      </c>
      <c r="FX46" s="281" t="n">
        <f aca="false">$D46</f>
        <v>7</v>
      </c>
      <c r="FY46" s="280" t="str">
        <f aca="false">$E46</f>
        <v>Netherlands</v>
      </c>
      <c r="FZ46" s="284"/>
      <c r="GA46" s="284"/>
      <c r="GB46" s="290"/>
      <c r="GC46" s="281" t="str">
        <f aca="false">IF(($F46&lt;&gt;"")*($G46&lt;&gt;"")*(FZ46&lt;&gt;"")*(GA46&lt;&gt;""),($F46&gt;$G46)*(FZ46&gt;GA46)+($F46=$G46)*(FZ46=GA46)+($F46&lt;$G46)*(FZ46&lt;GA46),"")</f>
        <v/>
      </c>
      <c r="GD46" s="281" t="str">
        <f aca="false">IF((GC46&lt;&gt;""),IF(OR($F46&lt;&gt;$G46,PrSettings!$M$4="●"),(($F46-$G46)=(FZ46-GA46))*1,0),"")</f>
        <v/>
      </c>
      <c r="GE46" s="281" t="str">
        <f aca="false">IF((GC46&lt;&gt;""),($F46=FZ46)*($G46=GA46),"")</f>
        <v/>
      </c>
      <c r="GF46" s="281" t="str">
        <f aca="false">IF(GC46&lt;&gt;"",IF(ABS($F46-$G46)&gt;=PrSettings!$M$7,(ABS($F46-$G46-FZ46+GA46)&lt;=1)*1,IF(AND(GC46,$F46=$G46,$F46&gt;=PrSettings!$M$6),(ABS(FZ46-$F46)&lt;=1)*1,IF(AND(GC46,$F46+$G46&gt;=PrSettings!$M$8),(ABS(FZ46-$F46)+ABS(GA46-$G46)&lt;=1)*1,""))),"")</f>
        <v/>
      </c>
      <c r="GG46" s="291"/>
      <c r="GI46" s="279" t="n">
        <f aca="false">$B46</f>
        <v>44</v>
      </c>
      <c r="GJ46" s="280" t="str">
        <f aca="false">$C46</f>
        <v>Tunisia</v>
      </c>
      <c r="GK46" s="281" t="n">
        <f aca="false">$D46</f>
        <v>7</v>
      </c>
      <c r="GL46" s="280" t="str">
        <f aca="false">$E46</f>
        <v>Netherlands</v>
      </c>
      <c r="GM46" s="284"/>
      <c r="GN46" s="284"/>
      <c r="GO46" s="290"/>
      <c r="GP46" s="281" t="str">
        <f aca="false">IF(($F46&lt;&gt;"")*($G46&lt;&gt;"")*(GM46&lt;&gt;"")*(GN46&lt;&gt;""),($F46&gt;$G46)*(GM46&gt;GN46)+($F46=$G46)*(GM46=GN46)+($F46&lt;$G46)*(GM46&lt;GN46),"")</f>
        <v/>
      </c>
      <c r="GQ46" s="281" t="str">
        <f aca="false">IF((GP46&lt;&gt;""),IF(OR($F46&lt;&gt;$G46,PrSettings!$M$4="●"),(($F46-$G46)=(GM46-GN46))*1,0),"")</f>
        <v/>
      </c>
      <c r="GR46" s="281" t="str">
        <f aca="false">IF((GP46&lt;&gt;""),($F46=GM46)*($G46=GN46),"")</f>
        <v/>
      </c>
      <c r="GS46" s="281" t="str">
        <f aca="false">IF(GP46&lt;&gt;"",IF(ABS($F46-$G46)&gt;=PrSettings!$M$7,(ABS($F46-$G46-GM46+GN46)&lt;=1)*1,IF(AND(GP46,$F46=$G46,$F46&gt;=PrSettings!$M$6),(ABS(GM46-$F46)&lt;=1)*1,IF(AND(GP46,$F46+$G46&gt;=PrSettings!$M$8),(ABS(GM46-$F46)+ABS(GN46-$G46)&lt;=1)*1,""))),"")</f>
        <v/>
      </c>
      <c r="GT46" s="291"/>
      <c r="GV46" s="279" t="n">
        <f aca="false">$B46</f>
        <v>44</v>
      </c>
      <c r="GW46" s="280" t="str">
        <f aca="false">$C46</f>
        <v>Tunisia</v>
      </c>
      <c r="GX46" s="281" t="n">
        <f aca="false">$D46</f>
        <v>7</v>
      </c>
      <c r="GY46" s="280" t="str">
        <f aca="false">$E46</f>
        <v>Netherlands</v>
      </c>
      <c r="GZ46" s="284"/>
      <c r="HA46" s="284"/>
      <c r="HB46" s="290"/>
      <c r="HC46" s="281" t="str">
        <f aca="false">IF(($F46&lt;&gt;"")*($G46&lt;&gt;"")*(GZ46&lt;&gt;"")*(HA46&lt;&gt;""),($F46&gt;$G46)*(GZ46&gt;HA46)+($F46=$G46)*(GZ46=HA46)+($F46&lt;$G46)*(GZ46&lt;HA46),"")</f>
        <v/>
      </c>
      <c r="HD46" s="281" t="str">
        <f aca="false">IF((HC46&lt;&gt;""),IF(OR($F46&lt;&gt;$G46,PrSettings!$M$4="●"),(($F46-$G46)=(GZ46-HA46))*1,0),"")</f>
        <v/>
      </c>
      <c r="HE46" s="281" t="str">
        <f aca="false">IF((HC46&lt;&gt;""),($F46=GZ46)*($G46=HA46),"")</f>
        <v/>
      </c>
      <c r="HF46" s="281" t="str">
        <f aca="false">IF(HC46&lt;&gt;"",IF(ABS($F46-$G46)&gt;=PrSettings!$M$7,(ABS($F46-$G46-GZ46+HA46)&lt;=1)*1,IF(AND(HC46,$F46=$G46,$F46&gt;=PrSettings!$M$6),(ABS(GZ46-$F46)&lt;=1)*1,IF(AND(HC46,$F46+$G46&gt;=PrSettings!$M$8),(ABS(GZ46-$F46)+ABS(HA46-$G46)&lt;=1)*1,""))),"")</f>
        <v/>
      </c>
      <c r="HG46" s="291"/>
      <c r="HI46" s="279" t="n">
        <f aca="false">$B46</f>
        <v>44</v>
      </c>
      <c r="HJ46" s="280" t="str">
        <f aca="false">$C46</f>
        <v>Tunisia</v>
      </c>
      <c r="HK46" s="281" t="n">
        <f aca="false">$D46</f>
        <v>7</v>
      </c>
      <c r="HL46" s="280" t="str">
        <f aca="false">$E46</f>
        <v>Netherlands</v>
      </c>
      <c r="HM46" s="284"/>
      <c r="HN46" s="284"/>
      <c r="HO46" s="290"/>
      <c r="HP46" s="281" t="str">
        <f aca="false">IF(($F46&lt;&gt;"")*($G46&lt;&gt;"")*(HM46&lt;&gt;"")*(HN46&lt;&gt;""),($F46&gt;$G46)*(HM46&gt;HN46)+($F46=$G46)*(HM46=HN46)+($F46&lt;$G46)*(HM46&lt;HN46),"")</f>
        <v/>
      </c>
      <c r="HQ46" s="281" t="str">
        <f aca="false">IF((HP46&lt;&gt;""),IF(OR($F46&lt;&gt;$G46,PrSettings!$M$4="●"),(($F46-$G46)=(HM46-HN46))*1,0),"")</f>
        <v/>
      </c>
      <c r="HR46" s="281" t="str">
        <f aca="false">IF((HP46&lt;&gt;""),($F46=HM46)*($G46=HN46),"")</f>
        <v/>
      </c>
      <c r="HS46" s="281" t="str">
        <f aca="false">IF(HP46&lt;&gt;"",IF(ABS($F46-$G46)&gt;=PrSettings!$M$7,(ABS($F46-$G46-HM46+HN46)&lt;=1)*1,IF(AND(HP46,$F46=$G46,$F46&gt;=PrSettings!$M$6),(ABS(HM46-$F46)&lt;=1)*1,IF(AND(HP46,$F46+$G46&gt;=PrSettings!$M$8),(ABS(HM46-$F46)+ABS(HN46-$G46)&lt;=1)*1,""))),"")</f>
        <v/>
      </c>
      <c r="HT46" s="291"/>
      <c r="HV46" s="279" t="n">
        <f aca="false">$B46</f>
        <v>44</v>
      </c>
      <c r="HW46" s="280" t="str">
        <f aca="false">$C46</f>
        <v>Tunisia</v>
      </c>
      <c r="HX46" s="281" t="n">
        <f aca="false">$D46</f>
        <v>7</v>
      </c>
      <c r="HY46" s="280" t="str">
        <f aca="false">$E46</f>
        <v>Netherlands</v>
      </c>
      <c r="HZ46" s="284"/>
      <c r="IA46" s="284"/>
      <c r="IB46" s="290"/>
      <c r="IC46" s="281" t="str">
        <f aca="false">IF(($F46&lt;&gt;"")*($G46&lt;&gt;"")*(HZ46&lt;&gt;"")*(IA46&lt;&gt;""),($F46&gt;$G46)*(HZ46&gt;IA46)+($F46=$G46)*(HZ46=IA46)+($F46&lt;$G46)*(HZ46&lt;IA46),"")</f>
        <v/>
      </c>
      <c r="ID46" s="281" t="str">
        <f aca="false">IF((IC46&lt;&gt;""),IF(OR($F46&lt;&gt;$G46,PrSettings!$M$4="●"),(($F46-$G46)=(HZ46-IA46))*1,0),"")</f>
        <v/>
      </c>
      <c r="IE46" s="281" t="str">
        <f aca="false">IF((IC46&lt;&gt;""),($F46=HZ46)*($G46=IA46),"")</f>
        <v/>
      </c>
      <c r="IF46" s="281" t="str">
        <f aca="false">IF(IC46&lt;&gt;"",IF(ABS($F46-$G46)&gt;=PrSettings!$M$7,(ABS($F46-$G46-HZ46+IA46)&lt;=1)*1,IF(AND(IC46,$F46=$G46,$F46&gt;=PrSettings!$M$6),(ABS(HZ46-$F46)&lt;=1)*1,IF(AND(IC46,$F46+$G46&gt;=PrSettings!$M$8),(ABS(HZ46-$F46)+ABS(IA46-$G46)&lt;=1)*1,""))),"")</f>
        <v/>
      </c>
      <c r="IG46" s="291"/>
      <c r="II46" s="279" t="n">
        <f aca="false">$B46</f>
        <v>44</v>
      </c>
      <c r="IJ46" s="280" t="str">
        <f aca="false">$C46</f>
        <v>Tunisia</v>
      </c>
      <c r="IK46" s="281" t="n">
        <f aca="false">$D46</f>
        <v>7</v>
      </c>
      <c r="IL46" s="280" t="str">
        <f aca="false">$E46</f>
        <v>Netherlands</v>
      </c>
      <c r="IM46" s="284"/>
      <c r="IN46" s="284"/>
      <c r="IO46" s="290"/>
      <c r="IP46" s="281" t="str">
        <f aca="false">IF(($F46&lt;&gt;"")*($G46&lt;&gt;"")*(IM46&lt;&gt;"")*(IN46&lt;&gt;""),($F46&gt;$G46)*(IM46&gt;IN46)+($F46=$G46)*(IM46=IN46)+($F46&lt;$G46)*(IM46&lt;IN46),"")</f>
        <v/>
      </c>
      <c r="IQ46" s="281" t="str">
        <f aca="false">IF((IP46&lt;&gt;""),IF(OR($F46&lt;&gt;$G46,PrSettings!$M$4="●"),(($F46-$G46)=(IM46-IN46))*1,0),"")</f>
        <v/>
      </c>
      <c r="IR46" s="281" t="str">
        <f aca="false">IF((IP46&lt;&gt;""),($F46=IM46)*($G46=IN46),"")</f>
        <v/>
      </c>
      <c r="IS46" s="281" t="str">
        <f aca="false">IF(IP46&lt;&gt;"",IF(ABS($F46-$G46)&gt;=PrSettings!$M$7,(ABS($F46-$G46-IM46+IN46)&lt;=1)*1,IF(AND(IP46,$F46=$G46,$F46&gt;=PrSettings!$M$6),(ABS(IM46-$F46)&lt;=1)*1,IF(AND(IP46,$F46+$G46&gt;=PrSettings!$M$8),(ABS(IM46-$F46)+ABS(IN46-$G46)&lt;=1)*1,""))),"")</f>
        <v/>
      </c>
      <c r="IT46" s="291"/>
      <c r="IV46" s="279" t="n">
        <f aca="false">$B46</f>
        <v>44</v>
      </c>
      <c r="IW46" s="280" t="str">
        <f aca="false">$C46</f>
        <v>Tunisia</v>
      </c>
      <c r="IX46" s="281" t="n">
        <f aca="false">$D46</f>
        <v>7</v>
      </c>
      <c r="IY46" s="280" t="str">
        <f aca="false">$E46</f>
        <v>Netherlands</v>
      </c>
      <c r="IZ46" s="284"/>
      <c r="JA46" s="284"/>
      <c r="JB46" s="290"/>
      <c r="JC46" s="281" t="str">
        <f aca="false">IF(($F46&lt;&gt;"")*($G46&lt;&gt;"")*(IZ46&lt;&gt;"")*(JA46&lt;&gt;""),($F46&gt;$G46)*(IZ46&gt;JA46)+($F46=$G46)*(IZ46=JA46)+($F46&lt;$G46)*(IZ46&lt;JA46),"")</f>
        <v/>
      </c>
      <c r="JD46" s="281" t="str">
        <f aca="false">IF((JC46&lt;&gt;""),IF(OR($F46&lt;&gt;$G46,PrSettings!$M$4="●"),(($F46-$G46)=(IZ46-JA46))*1,0),"")</f>
        <v/>
      </c>
      <c r="JE46" s="281" t="str">
        <f aca="false">IF((JC46&lt;&gt;""),($F46=IZ46)*($G46=JA46),"")</f>
        <v/>
      </c>
      <c r="JF46" s="281" t="str">
        <f aca="false">IF(JC46&lt;&gt;"",IF(ABS($F46-$G46)&gt;=PrSettings!$M$7,(ABS($F46-$G46-IZ46+JA46)&lt;=1)*1,IF(AND(JC46,$F46=$G46,$F46&gt;=PrSettings!$M$6),(ABS(IZ46-$F46)&lt;=1)*1,IF(AND(JC46,$F46+$G46&gt;=PrSettings!$M$8),(ABS(IZ46-$F46)+ABS(JA46-$G46)&lt;=1)*1,""))),"")</f>
        <v/>
      </c>
      <c r="JG46" s="291"/>
      <c r="JI46" s="279" t="n">
        <f aca="false">$B46</f>
        <v>44</v>
      </c>
      <c r="JJ46" s="280" t="str">
        <f aca="false">$C46</f>
        <v>Tunisia</v>
      </c>
      <c r="JK46" s="281" t="n">
        <f aca="false">$D46</f>
        <v>7</v>
      </c>
      <c r="JL46" s="280" t="str">
        <f aca="false">$E46</f>
        <v>Netherlands</v>
      </c>
      <c r="JM46" s="284"/>
      <c r="JN46" s="284"/>
      <c r="JO46" s="290"/>
      <c r="JP46" s="281" t="str">
        <f aca="false">IF(($F46&lt;&gt;"")*($G46&lt;&gt;"")*(JM46&lt;&gt;"")*(JN46&lt;&gt;""),($F46&gt;$G46)*(JM46&gt;JN46)+($F46=$G46)*(JM46=JN46)+($F46&lt;$G46)*(JM46&lt;JN46),"")</f>
        <v/>
      </c>
      <c r="JQ46" s="281" t="str">
        <f aca="false">IF((JP46&lt;&gt;""),IF(OR($F46&lt;&gt;$G46,PrSettings!$M$4="●"),(($F46-$G46)=(JM46-JN46))*1,0),"")</f>
        <v/>
      </c>
      <c r="JR46" s="281" t="str">
        <f aca="false">IF((JP46&lt;&gt;""),($F46=JM46)*($G46=JN46),"")</f>
        <v/>
      </c>
      <c r="JS46" s="281" t="str">
        <f aca="false">IF(JP46&lt;&gt;"",IF(ABS($F46-$G46)&gt;=PrSettings!$M$7,(ABS($F46-$G46-JM46+JN46)&lt;=1)*1,IF(AND(JP46,$F46=$G46,$F46&gt;=PrSettings!$M$6),(ABS(JM46-$F46)&lt;=1)*1,IF(AND(JP46,$F46+$G46&gt;=PrSettings!$M$8),(ABS(JM46-$F46)+ABS(JN46-$G46)&lt;=1)*1,""))),"")</f>
        <v/>
      </c>
      <c r="JT46" s="291"/>
      <c r="JV46" s="279" t="n">
        <f aca="false">$B46</f>
        <v>44</v>
      </c>
      <c r="JW46" s="280" t="str">
        <f aca="false">$C46</f>
        <v>Tunisia</v>
      </c>
      <c r="JX46" s="281" t="n">
        <f aca="false">$D46</f>
        <v>7</v>
      </c>
      <c r="JY46" s="280" t="str">
        <f aca="false">$E46</f>
        <v>Netherlands</v>
      </c>
      <c r="JZ46" s="284"/>
      <c r="KA46" s="284"/>
      <c r="KB46" s="290"/>
      <c r="KC46" s="281" t="str">
        <f aca="false">IF(($F46&lt;&gt;"")*($G46&lt;&gt;"")*(JZ46&lt;&gt;"")*(KA46&lt;&gt;""),($F46&gt;$G46)*(JZ46&gt;KA46)+($F46=$G46)*(JZ46=KA46)+($F46&lt;$G46)*(JZ46&lt;KA46),"")</f>
        <v/>
      </c>
      <c r="KD46" s="281" t="str">
        <f aca="false">IF((KC46&lt;&gt;""),IF(OR($F46&lt;&gt;$G46,PrSettings!$M$4="●"),(($F46-$G46)=(JZ46-KA46))*1,0),"")</f>
        <v/>
      </c>
      <c r="KE46" s="281" t="str">
        <f aca="false">IF((KC46&lt;&gt;""),($F46=JZ46)*($G46=KA46),"")</f>
        <v/>
      </c>
      <c r="KF46" s="281" t="str">
        <f aca="false">IF(KC46&lt;&gt;"",IF(ABS($F46-$G46)&gt;=PrSettings!$M$7,(ABS($F46-$G46-JZ46+KA46)&lt;=1)*1,IF(AND(KC46,$F46=$G46,$F46&gt;=PrSettings!$M$6),(ABS(JZ46-$F46)&lt;=1)*1,IF(AND(KC46,$F46+$G46&gt;=PrSettings!$M$8),(ABS(JZ46-$F46)+ABS(KA46-$G46)&lt;=1)*1,""))),"")</f>
        <v/>
      </c>
      <c r="KG46" s="291"/>
      <c r="KI46" s="279" t="n">
        <f aca="false">$B46</f>
        <v>44</v>
      </c>
      <c r="KJ46" s="280" t="str">
        <f aca="false">$C46</f>
        <v>Tunisia</v>
      </c>
      <c r="KK46" s="281" t="n">
        <f aca="false">$D46</f>
        <v>7</v>
      </c>
      <c r="KL46" s="280" t="str">
        <f aca="false">$E46</f>
        <v>Netherlands</v>
      </c>
      <c r="KM46" s="284"/>
      <c r="KN46" s="284"/>
      <c r="KO46" s="290"/>
      <c r="KP46" s="281" t="str">
        <f aca="false">IF(($F46&lt;&gt;"")*($G46&lt;&gt;"")*(KM46&lt;&gt;"")*(KN46&lt;&gt;""),($F46&gt;$G46)*(KM46&gt;KN46)+($F46=$G46)*(KM46=KN46)+($F46&lt;$G46)*(KM46&lt;KN46),"")</f>
        <v/>
      </c>
      <c r="KQ46" s="281" t="str">
        <f aca="false">IF((KP46&lt;&gt;""),IF(OR($F46&lt;&gt;$G46,PrSettings!$M$4="●"),(($F46-$G46)=(KM46-KN46))*1,0),"")</f>
        <v/>
      </c>
      <c r="KR46" s="281" t="str">
        <f aca="false">IF((KP46&lt;&gt;""),($F46=KM46)*($G46=KN46),"")</f>
        <v/>
      </c>
      <c r="KS46" s="281" t="str">
        <f aca="false">IF(KP46&lt;&gt;"",IF(ABS($F46-$G46)&gt;=PrSettings!$M$7,(ABS($F46-$G46-KM46+KN46)&lt;=1)*1,IF(AND(KP46,$F46=$G46,$F46&gt;=PrSettings!$M$6),(ABS(KM46-$F46)&lt;=1)*1,IF(AND(KP46,$F46+$G46&gt;=PrSettings!$M$8),(ABS(KM46-$F46)+ABS(KN46-$G46)&lt;=1)*1,""))),"")</f>
        <v/>
      </c>
      <c r="KT46" s="291"/>
      <c r="KV46" s="279" t="n">
        <f aca="false">$B46</f>
        <v>44</v>
      </c>
      <c r="KW46" s="280" t="str">
        <f aca="false">$C46</f>
        <v>Tunisia</v>
      </c>
      <c r="KX46" s="281" t="n">
        <f aca="false">$D46</f>
        <v>7</v>
      </c>
      <c r="KY46" s="280" t="str">
        <f aca="false">$E46</f>
        <v>Netherlands</v>
      </c>
      <c r="KZ46" s="284"/>
      <c r="LA46" s="284"/>
      <c r="LB46" s="290"/>
      <c r="LC46" s="281" t="str">
        <f aca="false">IF(($F46&lt;&gt;"")*($G46&lt;&gt;"")*(KZ46&lt;&gt;"")*(LA46&lt;&gt;""),($F46&gt;$G46)*(KZ46&gt;LA46)+($F46=$G46)*(KZ46=LA46)+($F46&lt;$G46)*(KZ46&lt;LA46),"")</f>
        <v/>
      </c>
      <c r="LD46" s="281" t="str">
        <f aca="false">IF((LC46&lt;&gt;""),IF(OR($F46&lt;&gt;$G46,PrSettings!$M$4="●"),(($F46-$G46)=(KZ46-LA46))*1,0),"")</f>
        <v/>
      </c>
      <c r="LE46" s="281" t="str">
        <f aca="false">IF((LC46&lt;&gt;""),($F46=KZ46)*($G46=LA46),"")</f>
        <v/>
      </c>
      <c r="LF46" s="281" t="str">
        <f aca="false">IF(LC46&lt;&gt;"",IF(ABS($F46-$G46)&gt;=PrSettings!$M$7,(ABS($F46-$G46-KZ46+LA46)&lt;=1)*1,IF(AND(LC46,$F46=$G46,$F46&gt;=PrSettings!$M$6),(ABS(KZ46-$F46)&lt;=1)*1,IF(AND(LC46,$F46+$G46&gt;=PrSettings!$M$8),(ABS(KZ46-$F46)+ABS(LA46-$G46)&lt;=1)*1,""))),"")</f>
        <v/>
      </c>
      <c r="LG46" s="291"/>
      <c r="LI46" s="279" t="n">
        <f aca="false">$B46</f>
        <v>44</v>
      </c>
      <c r="LJ46" s="280" t="str">
        <f aca="false">$C46</f>
        <v>Tunisia</v>
      </c>
      <c r="LK46" s="281" t="n">
        <f aca="false">$D46</f>
        <v>7</v>
      </c>
      <c r="LL46" s="280" t="str">
        <f aca="false">$E46</f>
        <v>Netherlands</v>
      </c>
      <c r="LM46" s="284"/>
      <c r="LN46" s="284"/>
      <c r="LO46" s="290"/>
      <c r="LP46" s="281" t="str">
        <f aca="false">IF(($F46&lt;&gt;"")*($G46&lt;&gt;"")*(LM46&lt;&gt;"")*(LN46&lt;&gt;""),($F46&gt;$G46)*(LM46&gt;LN46)+($F46=$G46)*(LM46=LN46)+($F46&lt;$G46)*(LM46&lt;LN46),"")</f>
        <v/>
      </c>
      <c r="LQ46" s="281" t="str">
        <f aca="false">IF((LP46&lt;&gt;""),IF(OR($F46&lt;&gt;$G46,PrSettings!$M$4="●"),(($F46-$G46)=(LM46-LN46))*1,0),"")</f>
        <v/>
      </c>
      <c r="LR46" s="281" t="str">
        <f aca="false">IF((LP46&lt;&gt;""),($F46=LM46)*($G46=LN46),"")</f>
        <v/>
      </c>
      <c r="LS46" s="281" t="str">
        <f aca="false">IF(LP46&lt;&gt;"",IF(ABS($F46-$G46)&gt;=PrSettings!$M$7,(ABS($F46-$G46-LM46+LN46)&lt;=1)*1,IF(AND(LP46,$F46=$G46,$F46&gt;=PrSettings!$M$6),(ABS(LM46-$F46)&lt;=1)*1,IF(AND(LP46,$F46+$G46&gt;=PrSettings!$M$8),(ABS(LM46-$F46)+ABS(LN46-$G46)&lt;=1)*1,""))),"")</f>
        <v/>
      </c>
      <c r="LT46" s="291"/>
      <c r="LV46" s="279" t="n">
        <f aca="false">$B46</f>
        <v>44</v>
      </c>
      <c r="LW46" s="280" t="str">
        <f aca="false">$C46</f>
        <v>Tunisia</v>
      </c>
      <c r="LX46" s="281" t="n">
        <f aca="false">$D46</f>
        <v>7</v>
      </c>
      <c r="LY46" s="280" t="str">
        <f aca="false">$E46</f>
        <v>Netherlands</v>
      </c>
      <c r="LZ46" s="284"/>
      <c r="MA46" s="284"/>
      <c r="MB46" s="290"/>
      <c r="MC46" s="281" t="str">
        <f aca="false">IF(($F46&lt;&gt;"")*($G46&lt;&gt;"")*(LZ46&lt;&gt;"")*(MA46&lt;&gt;""),($F46&gt;$G46)*(LZ46&gt;MA46)+($F46=$G46)*(LZ46=MA46)+($F46&lt;$G46)*(LZ46&lt;MA46),"")</f>
        <v/>
      </c>
      <c r="MD46" s="281" t="str">
        <f aca="false">IF((MC46&lt;&gt;""),IF(OR($F46&lt;&gt;$G46,PrSettings!$M$4="●"),(($F46-$G46)=(LZ46-MA46))*1,0),"")</f>
        <v/>
      </c>
      <c r="ME46" s="281" t="str">
        <f aca="false">IF((MC46&lt;&gt;""),($F46=LZ46)*($G46=MA46),"")</f>
        <v/>
      </c>
      <c r="MF46" s="281" t="str">
        <f aca="false">IF(MC46&lt;&gt;"",IF(ABS($F46-$G46)&gt;=PrSettings!$M$7,(ABS($F46-$G46-LZ46+MA46)&lt;=1)*1,IF(AND(MC46,$F46=$G46,$F46&gt;=PrSettings!$M$6),(ABS(LZ46-$F46)&lt;=1)*1,IF(AND(MC46,$F46+$G46&gt;=PrSettings!$M$8),(ABS(LZ46-$F46)+ABS(MA46-$G46)&lt;=1)*1,""))),"")</f>
        <v/>
      </c>
      <c r="MG46" s="291"/>
    </row>
    <row r="47" customFormat="false" ht="24" hidden="false" customHeight="true" outlineLevel="0" collapsed="false">
      <c r="A47" s="268"/>
      <c r="B47" s="269" t="str">
        <f aca="false">Language!$E$130&amp;" G"</f>
        <v>Group G</v>
      </c>
      <c r="C47" s="270"/>
      <c r="D47" s="271"/>
      <c r="E47" s="272"/>
      <c r="F47" s="273"/>
      <c r="G47" s="274"/>
      <c r="I47" s="269" t="str">
        <f aca="false">$B47</f>
        <v>Group G</v>
      </c>
      <c r="J47" s="271"/>
      <c r="K47" s="271"/>
      <c r="L47" s="272"/>
      <c r="M47" s="275"/>
      <c r="N47" s="276"/>
      <c r="O47" s="273"/>
      <c r="P47" s="277"/>
      <c r="Q47" s="277"/>
      <c r="R47" s="272"/>
      <c r="S47" s="272"/>
      <c r="T47" s="278"/>
      <c r="V47" s="269" t="str">
        <f aca="false">$B47</f>
        <v>Group G</v>
      </c>
      <c r="W47" s="271"/>
      <c r="X47" s="271"/>
      <c r="Y47" s="272"/>
      <c r="Z47" s="275"/>
      <c r="AA47" s="276"/>
      <c r="AB47" s="273"/>
      <c r="AC47" s="277"/>
      <c r="AD47" s="277"/>
      <c r="AE47" s="272"/>
      <c r="AF47" s="272"/>
      <c r="AG47" s="278"/>
      <c r="AI47" s="269" t="str">
        <f aca="false">$B47</f>
        <v>Group G</v>
      </c>
      <c r="AJ47" s="271"/>
      <c r="AK47" s="271"/>
      <c r="AL47" s="272"/>
      <c r="AM47" s="275"/>
      <c r="AN47" s="276"/>
      <c r="AO47" s="273"/>
      <c r="AP47" s="277"/>
      <c r="AQ47" s="277"/>
      <c r="AR47" s="272"/>
      <c r="AS47" s="272"/>
      <c r="AT47" s="278"/>
      <c r="AV47" s="269" t="str">
        <f aca="false">$B47</f>
        <v>Group G</v>
      </c>
      <c r="AW47" s="271"/>
      <c r="AX47" s="271"/>
      <c r="AY47" s="272"/>
      <c r="AZ47" s="275"/>
      <c r="BA47" s="276"/>
      <c r="BB47" s="273"/>
      <c r="BC47" s="277"/>
      <c r="BD47" s="277"/>
      <c r="BE47" s="272"/>
      <c r="BF47" s="272"/>
      <c r="BG47" s="278"/>
      <c r="BI47" s="269" t="str">
        <f aca="false">$B47</f>
        <v>Group G</v>
      </c>
      <c r="BJ47" s="271"/>
      <c r="BK47" s="271"/>
      <c r="BL47" s="272"/>
      <c r="BM47" s="275"/>
      <c r="BN47" s="276"/>
      <c r="BO47" s="273"/>
      <c r="BP47" s="277"/>
      <c r="BQ47" s="277"/>
      <c r="BR47" s="272"/>
      <c r="BS47" s="272"/>
      <c r="BT47" s="278"/>
      <c r="BV47" s="269" t="str">
        <f aca="false">$B47</f>
        <v>Group G</v>
      </c>
      <c r="BW47" s="271"/>
      <c r="BX47" s="271"/>
      <c r="BY47" s="272"/>
      <c r="BZ47" s="275"/>
      <c r="CA47" s="276"/>
      <c r="CB47" s="273"/>
      <c r="CC47" s="277"/>
      <c r="CD47" s="277"/>
      <c r="CE47" s="272"/>
      <c r="CF47" s="272"/>
      <c r="CG47" s="278"/>
      <c r="CI47" s="269" t="str">
        <f aca="false">$B47</f>
        <v>Group G</v>
      </c>
      <c r="CJ47" s="271"/>
      <c r="CK47" s="271"/>
      <c r="CL47" s="272"/>
      <c r="CM47" s="275"/>
      <c r="CN47" s="276"/>
      <c r="CO47" s="273"/>
      <c r="CP47" s="277"/>
      <c r="CQ47" s="277"/>
      <c r="CR47" s="272"/>
      <c r="CS47" s="272"/>
      <c r="CT47" s="278"/>
      <c r="CV47" s="269" t="str">
        <f aca="false">$B47</f>
        <v>Group G</v>
      </c>
      <c r="CW47" s="271"/>
      <c r="CX47" s="271"/>
      <c r="CY47" s="272"/>
      <c r="CZ47" s="275"/>
      <c r="DA47" s="276"/>
      <c r="DB47" s="273"/>
      <c r="DC47" s="277"/>
      <c r="DD47" s="277"/>
      <c r="DE47" s="272"/>
      <c r="DF47" s="272"/>
      <c r="DG47" s="278"/>
      <c r="DI47" s="269" t="str">
        <f aca="false">$B47</f>
        <v>Group G</v>
      </c>
      <c r="DJ47" s="271"/>
      <c r="DK47" s="271"/>
      <c r="DL47" s="272"/>
      <c r="DM47" s="275"/>
      <c r="DN47" s="276"/>
      <c r="DO47" s="273"/>
      <c r="DP47" s="277"/>
      <c r="DQ47" s="277"/>
      <c r="DR47" s="272"/>
      <c r="DS47" s="272"/>
      <c r="DT47" s="278"/>
      <c r="DV47" s="269" t="str">
        <f aca="false">$B47</f>
        <v>Group G</v>
      </c>
      <c r="DW47" s="271"/>
      <c r="DX47" s="271"/>
      <c r="DY47" s="272"/>
      <c r="DZ47" s="275"/>
      <c r="EA47" s="276"/>
      <c r="EB47" s="273"/>
      <c r="EC47" s="277"/>
      <c r="ED47" s="277"/>
      <c r="EE47" s="272"/>
      <c r="EF47" s="272"/>
      <c r="EG47" s="278"/>
      <c r="EI47" s="269" t="str">
        <f aca="false">$B47</f>
        <v>Group G</v>
      </c>
      <c r="EJ47" s="271"/>
      <c r="EK47" s="271"/>
      <c r="EL47" s="272"/>
      <c r="EM47" s="275"/>
      <c r="EN47" s="276"/>
      <c r="EO47" s="273"/>
      <c r="EP47" s="277"/>
      <c r="EQ47" s="277"/>
      <c r="ER47" s="272"/>
      <c r="ES47" s="272"/>
      <c r="ET47" s="278"/>
      <c r="EV47" s="269" t="str">
        <f aca="false">$B47</f>
        <v>Group G</v>
      </c>
      <c r="EW47" s="271"/>
      <c r="EX47" s="271"/>
      <c r="EY47" s="272"/>
      <c r="EZ47" s="275"/>
      <c r="FA47" s="276"/>
      <c r="FB47" s="273"/>
      <c r="FC47" s="277"/>
      <c r="FD47" s="277"/>
      <c r="FE47" s="272"/>
      <c r="FF47" s="272"/>
      <c r="FG47" s="278"/>
      <c r="FI47" s="269" t="str">
        <f aca="false">$B47</f>
        <v>Group G</v>
      </c>
      <c r="FJ47" s="271"/>
      <c r="FK47" s="271"/>
      <c r="FL47" s="272"/>
      <c r="FM47" s="275"/>
      <c r="FN47" s="276"/>
      <c r="FO47" s="273"/>
      <c r="FP47" s="277"/>
      <c r="FQ47" s="277"/>
      <c r="FR47" s="272"/>
      <c r="FS47" s="272"/>
      <c r="FT47" s="278"/>
      <c r="FV47" s="269" t="str">
        <f aca="false">$B47</f>
        <v>Group G</v>
      </c>
      <c r="FW47" s="271"/>
      <c r="FX47" s="271"/>
      <c r="FY47" s="272"/>
      <c r="FZ47" s="275"/>
      <c r="GA47" s="276"/>
      <c r="GB47" s="273"/>
      <c r="GC47" s="277"/>
      <c r="GD47" s="277"/>
      <c r="GE47" s="272"/>
      <c r="GF47" s="272"/>
      <c r="GG47" s="278"/>
      <c r="GI47" s="269" t="str">
        <f aca="false">$B47</f>
        <v>Group G</v>
      </c>
      <c r="GJ47" s="271"/>
      <c r="GK47" s="271"/>
      <c r="GL47" s="272"/>
      <c r="GM47" s="275"/>
      <c r="GN47" s="276"/>
      <c r="GO47" s="273"/>
      <c r="GP47" s="277"/>
      <c r="GQ47" s="277"/>
      <c r="GR47" s="272"/>
      <c r="GS47" s="272"/>
      <c r="GT47" s="278"/>
      <c r="GV47" s="269" t="str">
        <f aca="false">$B47</f>
        <v>Group G</v>
      </c>
      <c r="GW47" s="271"/>
      <c r="GX47" s="271"/>
      <c r="GY47" s="272"/>
      <c r="GZ47" s="275"/>
      <c r="HA47" s="276"/>
      <c r="HB47" s="273"/>
      <c r="HC47" s="277"/>
      <c r="HD47" s="277"/>
      <c r="HE47" s="272"/>
      <c r="HF47" s="272"/>
      <c r="HG47" s="278"/>
      <c r="HI47" s="269" t="str">
        <f aca="false">$B47</f>
        <v>Group G</v>
      </c>
      <c r="HJ47" s="271"/>
      <c r="HK47" s="271"/>
      <c r="HL47" s="272"/>
      <c r="HM47" s="275"/>
      <c r="HN47" s="276"/>
      <c r="HO47" s="273"/>
      <c r="HP47" s="277"/>
      <c r="HQ47" s="277"/>
      <c r="HR47" s="272"/>
      <c r="HS47" s="272"/>
      <c r="HT47" s="278"/>
      <c r="HV47" s="269" t="str">
        <f aca="false">$B47</f>
        <v>Group G</v>
      </c>
      <c r="HW47" s="271"/>
      <c r="HX47" s="271"/>
      <c r="HY47" s="272"/>
      <c r="HZ47" s="275"/>
      <c r="IA47" s="276"/>
      <c r="IB47" s="273"/>
      <c r="IC47" s="277"/>
      <c r="ID47" s="277"/>
      <c r="IE47" s="272"/>
      <c r="IF47" s="272"/>
      <c r="IG47" s="278"/>
      <c r="II47" s="269" t="str">
        <f aca="false">$B47</f>
        <v>Group G</v>
      </c>
      <c r="IJ47" s="271"/>
      <c r="IK47" s="271"/>
      <c r="IL47" s="272"/>
      <c r="IM47" s="275"/>
      <c r="IN47" s="276"/>
      <c r="IO47" s="273"/>
      <c r="IP47" s="277"/>
      <c r="IQ47" s="277"/>
      <c r="IR47" s="272"/>
      <c r="IS47" s="272"/>
      <c r="IT47" s="278"/>
      <c r="IV47" s="269" t="str">
        <f aca="false">$B47</f>
        <v>Group G</v>
      </c>
      <c r="IW47" s="271"/>
      <c r="IX47" s="271"/>
      <c r="IY47" s="272"/>
      <c r="IZ47" s="275"/>
      <c r="JA47" s="276"/>
      <c r="JB47" s="273"/>
      <c r="JC47" s="277"/>
      <c r="JD47" s="277"/>
      <c r="JE47" s="272"/>
      <c r="JF47" s="272"/>
      <c r="JG47" s="278"/>
      <c r="JI47" s="269" t="str">
        <f aca="false">$B47</f>
        <v>Group G</v>
      </c>
      <c r="JJ47" s="271"/>
      <c r="JK47" s="271"/>
      <c r="JL47" s="272"/>
      <c r="JM47" s="275"/>
      <c r="JN47" s="276"/>
      <c r="JO47" s="273"/>
      <c r="JP47" s="277"/>
      <c r="JQ47" s="277"/>
      <c r="JR47" s="272"/>
      <c r="JS47" s="272"/>
      <c r="JT47" s="278"/>
      <c r="JV47" s="269" t="str">
        <f aca="false">$B47</f>
        <v>Group G</v>
      </c>
      <c r="JW47" s="271"/>
      <c r="JX47" s="271"/>
      <c r="JY47" s="272"/>
      <c r="JZ47" s="275"/>
      <c r="KA47" s="276"/>
      <c r="KB47" s="273"/>
      <c r="KC47" s="277"/>
      <c r="KD47" s="277"/>
      <c r="KE47" s="272"/>
      <c r="KF47" s="272"/>
      <c r="KG47" s="278"/>
      <c r="KI47" s="269" t="str">
        <f aca="false">$B47</f>
        <v>Group G</v>
      </c>
      <c r="KJ47" s="271"/>
      <c r="KK47" s="271"/>
      <c r="KL47" s="272"/>
      <c r="KM47" s="275"/>
      <c r="KN47" s="276"/>
      <c r="KO47" s="273"/>
      <c r="KP47" s="277"/>
      <c r="KQ47" s="277"/>
      <c r="KR47" s="272"/>
      <c r="KS47" s="272"/>
      <c r="KT47" s="278"/>
      <c r="KV47" s="269" t="str">
        <f aca="false">$B47</f>
        <v>Group G</v>
      </c>
      <c r="KW47" s="271"/>
      <c r="KX47" s="271"/>
      <c r="KY47" s="272"/>
      <c r="KZ47" s="275"/>
      <c r="LA47" s="276"/>
      <c r="LB47" s="273"/>
      <c r="LC47" s="277"/>
      <c r="LD47" s="277"/>
      <c r="LE47" s="272"/>
      <c r="LF47" s="272"/>
      <c r="LG47" s="278"/>
      <c r="LI47" s="269" t="str">
        <f aca="false">$B47</f>
        <v>Group G</v>
      </c>
      <c r="LJ47" s="271"/>
      <c r="LK47" s="271"/>
      <c r="LL47" s="272"/>
      <c r="LM47" s="275"/>
      <c r="LN47" s="276"/>
      <c r="LO47" s="273"/>
      <c r="LP47" s="277"/>
      <c r="LQ47" s="277"/>
      <c r="LR47" s="272"/>
      <c r="LS47" s="272"/>
      <c r="LT47" s="278"/>
      <c r="LV47" s="269" t="str">
        <f aca="false">$B47</f>
        <v>Group G</v>
      </c>
      <c r="LW47" s="271"/>
      <c r="LX47" s="271"/>
      <c r="LY47" s="272"/>
      <c r="LZ47" s="275"/>
      <c r="MA47" s="276"/>
      <c r="MB47" s="273"/>
      <c r="MC47" s="277"/>
      <c r="MD47" s="277"/>
      <c r="ME47" s="272"/>
      <c r="MF47" s="272"/>
      <c r="MG47" s="278"/>
    </row>
    <row r="48" customFormat="false" ht="15.75" hidden="false" customHeight="false" outlineLevel="0" collapsed="false">
      <c r="B48" s="279" t="n">
        <f aca="false">INDEX(Groups!$C$7:$C$65,MATCH(C48,Groups!$D$7:$D$65,0))</f>
        <v>9</v>
      </c>
      <c r="C48" s="280" t="str">
        <f aca="false">CalcG!$P$22</f>
        <v>Belgium</v>
      </c>
      <c r="D48" s="281" t="n">
        <f aca="false">INDEX(Groups!$C$7:$C$65,MATCH(E48,Groups!$D$7:$D$65,0))</f>
        <v>29</v>
      </c>
      <c r="E48" s="280" t="str">
        <f aca="false">CalcG!$Q$22</f>
        <v>Egypt</v>
      </c>
      <c r="F48" s="282" t="n">
        <f aca="false">CalcG!$R$22</f>
        <v>2</v>
      </c>
      <c r="G48" s="283" t="n">
        <f aca="false">CalcG!$S$22</f>
        <v>1</v>
      </c>
      <c r="I48" s="279" t="n">
        <f aca="false">$B48</f>
        <v>9</v>
      </c>
      <c r="J48" s="280" t="str">
        <f aca="false">$C48</f>
        <v>Belgium</v>
      </c>
      <c r="K48" s="281" t="n">
        <f aca="false">$D48</f>
        <v>29</v>
      </c>
      <c r="L48" s="280" t="str">
        <f aca="false">$E48</f>
        <v>Egypt</v>
      </c>
      <c r="M48" s="284"/>
      <c r="N48" s="284"/>
      <c r="O48" s="285"/>
      <c r="P48" s="281" t="str">
        <f aca="false">IF(($F48&lt;&gt;"")*($G48&lt;&gt;"")*(M48&lt;&gt;"")*(N48&lt;&gt;""),($F48&gt;$G48)*(M48&gt;N48)+($F48=$G48)*(M48=N48)+($F48&lt;$G48)*(M48&lt;N48),"")</f>
        <v/>
      </c>
      <c r="Q48" s="281" t="str">
        <f aca="false">IF((P48&lt;&gt;""),IF(OR($F48&lt;&gt;$G48,PrSettings!$M$4="●"),(($F48-$G48)=(M48-N48))*1,0),"")</f>
        <v/>
      </c>
      <c r="R48" s="281" t="str">
        <f aca="false">IF((P48&lt;&gt;""),($F48=M48)*($G48=N48),"")</f>
        <v/>
      </c>
      <c r="S48" s="281" t="str">
        <f aca="false">IF(P48&lt;&gt;"",IF(ABS($F48-$G48)&gt;=PrSettings!$M$7,(ABS($F48-$G48-M48+N48)&lt;=1)*1,IF(AND(P48,$F48=$G48,$F48&gt;=PrSettings!$M$6),(ABS(M48-$F48)&lt;=1)*1,IF(AND(P48,$F48+$G48&gt;=PrSettings!$M$8),(ABS(M48-$F48)+ABS(N48-$G48)&lt;=1)*1,""))),"")</f>
        <v/>
      </c>
      <c r="T48" s="286"/>
      <c r="V48" s="279" t="n">
        <f aca="false">$B48</f>
        <v>9</v>
      </c>
      <c r="W48" s="280" t="str">
        <f aca="false">$C48</f>
        <v>Belgium</v>
      </c>
      <c r="X48" s="281" t="n">
        <f aca="false">$D48</f>
        <v>29</v>
      </c>
      <c r="Y48" s="280" t="str">
        <f aca="false">$E48</f>
        <v>Egypt</v>
      </c>
      <c r="Z48" s="284"/>
      <c r="AA48" s="284"/>
      <c r="AB48" s="285"/>
      <c r="AC48" s="281" t="str">
        <f aca="false">IF(($F48&lt;&gt;"")*($G48&lt;&gt;"")*(Z48&lt;&gt;"")*(AA48&lt;&gt;""),($F48&gt;$G48)*(Z48&gt;AA48)+($F48=$G48)*(Z48=AA48)+($F48&lt;$G48)*(Z48&lt;AA48),"")</f>
        <v/>
      </c>
      <c r="AD48" s="281" t="str">
        <f aca="false">IF((AC48&lt;&gt;""),IF(OR($F48&lt;&gt;$G48,PrSettings!$M$4="●"),(($F48-$G48)=(Z48-AA48))*1,0),"")</f>
        <v/>
      </c>
      <c r="AE48" s="281" t="str">
        <f aca="false">IF((AC48&lt;&gt;""),($F48=Z48)*($G48=AA48),"")</f>
        <v/>
      </c>
      <c r="AF48" s="281" t="str">
        <f aca="false">IF(AC48&lt;&gt;"",IF(ABS($F48-$G48)&gt;=PrSettings!$M$7,(ABS($F48-$G48-Z48+AA48)&lt;=1)*1,IF(AND(AC48,$F48=$G48,$F48&gt;=PrSettings!$M$6),(ABS(Z48-$F48)&lt;=1)*1,IF(AND(AC48,$F48+$G48&gt;=PrSettings!$M$8),(ABS(Z48-$F48)+ABS(AA48-$G48)&lt;=1)*1,""))),"")</f>
        <v/>
      </c>
      <c r="AG48" s="286"/>
      <c r="AI48" s="279" t="n">
        <f aca="false">$B48</f>
        <v>9</v>
      </c>
      <c r="AJ48" s="280" t="str">
        <f aca="false">$C48</f>
        <v>Belgium</v>
      </c>
      <c r="AK48" s="281" t="n">
        <f aca="false">$D48</f>
        <v>29</v>
      </c>
      <c r="AL48" s="280" t="str">
        <f aca="false">$E48</f>
        <v>Egypt</v>
      </c>
      <c r="AM48" s="284"/>
      <c r="AN48" s="284"/>
      <c r="AO48" s="285"/>
      <c r="AP48" s="281" t="str">
        <f aca="false">IF(($F48&lt;&gt;"")*($G48&lt;&gt;"")*(AM48&lt;&gt;"")*(AN48&lt;&gt;""),($F48&gt;$G48)*(AM48&gt;AN48)+($F48=$G48)*(AM48=AN48)+($F48&lt;$G48)*(AM48&lt;AN48),"")</f>
        <v/>
      </c>
      <c r="AQ48" s="281" t="str">
        <f aca="false">IF((AP48&lt;&gt;""),IF(OR($F48&lt;&gt;$G48,PrSettings!$M$4="●"),(($F48-$G48)=(AM48-AN48))*1,0),"")</f>
        <v/>
      </c>
      <c r="AR48" s="281" t="str">
        <f aca="false">IF((AP48&lt;&gt;""),($F48=AM48)*($G48=AN48),"")</f>
        <v/>
      </c>
      <c r="AS48" s="281" t="str">
        <f aca="false">IF(AP48&lt;&gt;"",IF(ABS($F48-$G48)&gt;=PrSettings!$M$7,(ABS($F48-$G48-AM48+AN48)&lt;=1)*1,IF(AND(AP48,$F48=$G48,$F48&gt;=PrSettings!$M$6),(ABS(AM48-$F48)&lt;=1)*1,IF(AND(AP48,$F48+$G48&gt;=PrSettings!$M$8),(ABS(AM48-$F48)+ABS(AN48-$G48)&lt;=1)*1,""))),"")</f>
        <v/>
      </c>
      <c r="AT48" s="286"/>
      <c r="AV48" s="279" t="n">
        <f aca="false">$B48</f>
        <v>9</v>
      </c>
      <c r="AW48" s="280" t="str">
        <f aca="false">$C48</f>
        <v>Belgium</v>
      </c>
      <c r="AX48" s="281" t="n">
        <f aca="false">$D48</f>
        <v>29</v>
      </c>
      <c r="AY48" s="280" t="str">
        <f aca="false">$E48</f>
        <v>Egypt</v>
      </c>
      <c r="AZ48" s="284"/>
      <c r="BA48" s="284"/>
      <c r="BB48" s="285"/>
      <c r="BC48" s="281" t="str">
        <f aca="false">IF(($F48&lt;&gt;"")*($G48&lt;&gt;"")*(AZ48&lt;&gt;"")*(BA48&lt;&gt;""),($F48&gt;$G48)*(AZ48&gt;BA48)+($F48=$G48)*(AZ48=BA48)+($F48&lt;$G48)*(AZ48&lt;BA48),"")</f>
        <v/>
      </c>
      <c r="BD48" s="281" t="str">
        <f aca="false">IF((BC48&lt;&gt;""),IF(OR($F48&lt;&gt;$G48,PrSettings!$M$4="●"),(($F48-$G48)=(AZ48-BA48))*1,0),"")</f>
        <v/>
      </c>
      <c r="BE48" s="281" t="str">
        <f aca="false">IF((BC48&lt;&gt;""),($F48=AZ48)*($G48=BA48),"")</f>
        <v/>
      </c>
      <c r="BF48" s="281" t="str">
        <f aca="false">IF(BC48&lt;&gt;"",IF(ABS($F48-$G48)&gt;=PrSettings!$M$7,(ABS($F48-$G48-AZ48+BA48)&lt;=1)*1,IF(AND(BC48,$F48=$G48,$F48&gt;=PrSettings!$M$6),(ABS(AZ48-$F48)&lt;=1)*1,IF(AND(BC48,$F48+$G48&gt;=PrSettings!$M$8),(ABS(AZ48-$F48)+ABS(BA48-$G48)&lt;=1)*1,""))),"")</f>
        <v/>
      </c>
      <c r="BG48" s="286"/>
      <c r="BI48" s="279" t="n">
        <f aca="false">$B48</f>
        <v>9</v>
      </c>
      <c r="BJ48" s="280" t="str">
        <f aca="false">$C48</f>
        <v>Belgium</v>
      </c>
      <c r="BK48" s="281" t="n">
        <f aca="false">$D48</f>
        <v>29</v>
      </c>
      <c r="BL48" s="280" t="str">
        <f aca="false">$E48</f>
        <v>Egypt</v>
      </c>
      <c r="BM48" s="284"/>
      <c r="BN48" s="284"/>
      <c r="BO48" s="285"/>
      <c r="BP48" s="281" t="str">
        <f aca="false">IF(($F48&lt;&gt;"")*($G48&lt;&gt;"")*(BM48&lt;&gt;"")*(BN48&lt;&gt;""),($F48&gt;$G48)*(BM48&gt;BN48)+($F48=$G48)*(BM48=BN48)+($F48&lt;$G48)*(BM48&lt;BN48),"")</f>
        <v/>
      </c>
      <c r="BQ48" s="281" t="str">
        <f aca="false">IF((BP48&lt;&gt;""),IF(OR($F48&lt;&gt;$G48,PrSettings!$M$4="●"),(($F48-$G48)=(BM48-BN48))*1,0),"")</f>
        <v/>
      </c>
      <c r="BR48" s="281" t="str">
        <f aca="false">IF((BP48&lt;&gt;""),($F48=BM48)*($G48=BN48),"")</f>
        <v/>
      </c>
      <c r="BS48" s="281" t="str">
        <f aca="false">IF(BP48&lt;&gt;"",IF(ABS($F48-$G48)&gt;=PrSettings!$M$7,(ABS($F48-$G48-BM48+BN48)&lt;=1)*1,IF(AND(BP48,$F48=$G48,$F48&gt;=PrSettings!$M$6),(ABS(BM48-$F48)&lt;=1)*1,IF(AND(BP48,$F48+$G48&gt;=PrSettings!$M$8),(ABS(BM48-$F48)+ABS(BN48-$G48)&lt;=1)*1,""))),"")</f>
        <v/>
      </c>
      <c r="BT48" s="286"/>
      <c r="BV48" s="279" t="n">
        <f aca="false">$B48</f>
        <v>9</v>
      </c>
      <c r="BW48" s="280" t="str">
        <f aca="false">$C48</f>
        <v>Belgium</v>
      </c>
      <c r="BX48" s="281" t="n">
        <f aca="false">$D48</f>
        <v>29</v>
      </c>
      <c r="BY48" s="280" t="str">
        <f aca="false">$E48</f>
        <v>Egypt</v>
      </c>
      <c r="BZ48" s="284"/>
      <c r="CA48" s="284"/>
      <c r="CB48" s="285"/>
      <c r="CC48" s="281" t="str">
        <f aca="false">IF(($F48&lt;&gt;"")*($G48&lt;&gt;"")*(BZ48&lt;&gt;"")*(CA48&lt;&gt;""),($F48&gt;$G48)*(BZ48&gt;CA48)+($F48=$G48)*(BZ48=CA48)+($F48&lt;$G48)*(BZ48&lt;CA48),"")</f>
        <v/>
      </c>
      <c r="CD48" s="281" t="str">
        <f aca="false">IF((CC48&lt;&gt;""),IF(OR($F48&lt;&gt;$G48,PrSettings!$M$4="●"),(($F48-$G48)=(BZ48-CA48))*1,0),"")</f>
        <v/>
      </c>
      <c r="CE48" s="281" t="str">
        <f aca="false">IF((CC48&lt;&gt;""),($F48=BZ48)*($G48=CA48),"")</f>
        <v/>
      </c>
      <c r="CF48" s="281" t="str">
        <f aca="false">IF(CC48&lt;&gt;"",IF(ABS($F48-$G48)&gt;=PrSettings!$M$7,(ABS($F48-$G48-BZ48+CA48)&lt;=1)*1,IF(AND(CC48,$F48=$G48,$F48&gt;=PrSettings!$M$6),(ABS(BZ48-$F48)&lt;=1)*1,IF(AND(CC48,$F48+$G48&gt;=PrSettings!$M$8),(ABS(BZ48-$F48)+ABS(CA48-$G48)&lt;=1)*1,""))),"")</f>
        <v/>
      </c>
      <c r="CG48" s="286"/>
      <c r="CI48" s="279" t="n">
        <f aca="false">$B48</f>
        <v>9</v>
      </c>
      <c r="CJ48" s="280" t="str">
        <f aca="false">$C48</f>
        <v>Belgium</v>
      </c>
      <c r="CK48" s="281" t="n">
        <f aca="false">$D48</f>
        <v>29</v>
      </c>
      <c r="CL48" s="280" t="str">
        <f aca="false">$E48</f>
        <v>Egypt</v>
      </c>
      <c r="CM48" s="284"/>
      <c r="CN48" s="284"/>
      <c r="CO48" s="285"/>
      <c r="CP48" s="281" t="str">
        <f aca="false">IF(($F48&lt;&gt;"")*($G48&lt;&gt;"")*(CM48&lt;&gt;"")*(CN48&lt;&gt;""),($F48&gt;$G48)*(CM48&gt;CN48)+($F48=$G48)*(CM48=CN48)+($F48&lt;$G48)*(CM48&lt;CN48),"")</f>
        <v/>
      </c>
      <c r="CQ48" s="281" t="str">
        <f aca="false">IF((CP48&lt;&gt;""),IF(OR($F48&lt;&gt;$G48,PrSettings!$M$4="●"),(($F48-$G48)=(CM48-CN48))*1,0),"")</f>
        <v/>
      </c>
      <c r="CR48" s="281" t="str">
        <f aca="false">IF((CP48&lt;&gt;""),($F48=CM48)*($G48=CN48),"")</f>
        <v/>
      </c>
      <c r="CS48" s="281" t="str">
        <f aca="false">IF(CP48&lt;&gt;"",IF(ABS($F48-$G48)&gt;=PrSettings!$M$7,(ABS($F48-$G48-CM48+CN48)&lt;=1)*1,IF(AND(CP48,$F48=$G48,$F48&gt;=PrSettings!$M$6),(ABS(CM48-$F48)&lt;=1)*1,IF(AND(CP48,$F48+$G48&gt;=PrSettings!$M$8),(ABS(CM48-$F48)+ABS(CN48-$G48)&lt;=1)*1,""))),"")</f>
        <v/>
      </c>
      <c r="CT48" s="286"/>
      <c r="CV48" s="279" t="n">
        <f aca="false">$B48</f>
        <v>9</v>
      </c>
      <c r="CW48" s="280" t="str">
        <f aca="false">$C48</f>
        <v>Belgium</v>
      </c>
      <c r="CX48" s="281" t="n">
        <f aca="false">$D48</f>
        <v>29</v>
      </c>
      <c r="CY48" s="280" t="str">
        <f aca="false">$E48</f>
        <v>Egypt</v>
      </c>
      <c r="CZ48" s="284"/>
      <c r="DA48" s="284"/>
      <c r="DB48" s="285"/>
      <c r="DC48" s="281" t="str">
        <f aca="false">IF(($F48&lt;&gt;"")*($G48&lt;&gt;"")*(CZ48&lt;&gt;"")*(DA48&lt;&gt;""),($F48&gt;$G48)*(CZ48&gt;DA48)+($F48=$G48)*(CZ48=DA48)+($F48&lt;$G48)*(CZ48&lt;DA48),"")</f>
        <v/>
      </c>
      <c r="DD48" s="281" t="str">
        <f aca="false">IF((DC48&lt;&gt;""),IF(OR($F48&lt;&gt;$G48,PrSettings!$M$4="●"),(($F48-$G48)=(CZ48-DA48))*1,0),"")</f>
        <v/>
      </c>
      <c r="DE48" s="281" t="str">
        <f aca="false">IF((DC48&lt;&gt;""),($F48=CZ48)*($G48=DA48),"")</f>
        <v/>
      </c>
      <c r="DF48" s="281" t="str">
        <f aca="false">IF(DC48&lt;&gt;"",IF(ABS($F48-$G48)&gt;=PrSettings!$M$7,(ABS($F48-$G48-CZ48+DA48)&lt;=1)*1,IF(AND(DC48,$F48=$G48,$F48&gt;=PrSettings!$M$6),(ABS(CZ48-$F48)&lt;=1)*1,IF(AND(DC48,$F48+$G48&gt;=PrSettings!$M$8),(ABS(CZ48-$F48)+ABS(DA48-$G48)&lt;=1)*1,""))),"")</f>
        <v/>
      </c>
      <c r="DG48" s="286"/>
      <c r="DI48" s="279" t="n">
        <f aca="false">$B48</f>
        <v>9</v>
      </c>
      <c r="DJ48" s="280" t="str">
        <f aca="false">$C48</f>
        <v>Belgium</v>
      </c>
      <c r="DK48" s="281" t="n">
        <f aca="false">$D48</f>
        <v>29</v>
      </c>
      <c r="DL48" s="280" t="str">
        <f aca="false">$E48</f>
        <v>Egypt</v>
      </c>
      <c r="DM48" s="284"/>
      <c r="DN48" s="284"/>
      <c r="DO48" s="285"/>
      <c r="DP48" s="281" t="str">
        <f aca="false">IF(($F48&lt;&gt;"")*($G48&lt;&gt;"")*(DM48&lt;&gt;"")*(DN48&lt;&gt;""),($F48&gt;$G48)*(DM48&gt;DN48)+($F48=$G48)*(DM48=DN48)+($F48&lt;$G48)*(DM48&lt;DN48),"")</f>
        <v/>
      </c>
      <c r="DQ48" s="281" t="str">
        <f aca="false">IF((DP48&lt;&gt;""),IF(OR($F48&lt;&gt;$G48,PrSettings!$M$4="●"),(($F48-$G48)=(DM48-DN48))*1,0),"")</f>
        <v/>
      </c>
      <c r="DR48" s="281" t="str">
        <f aca="false">IF((DP48&lt;&gt;""),($F48=DM48)*($G48=DN48),"")</f>
        <v/>
      </c>
      <c r="DS48" s="281" t="str">
        <f aca="false">IF(DP48&lt;&gt;"",IF(ABS($F48-$G48)&gt;=PrSettings!$M$7,(ABS($F48-$G48-DM48+DN48)&lt;=1)*1,IF(AND(DP48,$F48=$G48,$F48&gt;=PrSettings!$M$6),(ABS(DM48-$F48)&lt;=1)*1,IF(AND(DP48,$F48+$G48&gt;=PrSettings!$M$8),(ABS(DM48-$F48)+ABS(DN48-$G48)&lt;=1)*1,""))),"")</f>
        <v/>
      </c>
      <c r="DT48" s="286"/>
      <c r="DV48" s="279" t="n">
        <f aca="false">$B48</f>
        <v>9</v>
      </c>
      <c r="DW48" s="280" t="str">
        <f aca="false">$C48</f>
        <v>Belgium</v>
      </c>
      <c r="DX48" s="281" t="n">
        <f aca="false">$D48</f>
        <v>29</v>
      </c>
      <c r="DY48" s="280" t="str">
        <f aca="false">$E48</f>
        <v>Egypt</v>
      </c>
      <c r="DZ48" s="284"/>
      <c r="EA48" s="284"/>
      <c r="EB48" s="285"/>
      <c r="EC48" s="281" t="str">
        <f aca="false">IF(($F48&lt;&gt;"")*($G48&lt;&gt;"")*(DZ48&lt;&gt;"")*(EA48&lt;&gt;""),($F48&gt;$G48)*(DZ48&gt;EA48)+($F48=$G48)*(DZ48=EA48)+($F48&lt;$G48)*(DZ48&lt;EA48),"")</f>
        <v/>
      </c>
      <c r="ED48" s="281" t="str">
        <f aca="false">IF((EC48&lt;&gt;""),IF(OR($F48&lt;&gt;$G48,PrSettings!$M$4="●"),(($F48-$G48)=(DZ48-EA48))*1,0),"")</f>
        <v/>
      </c>
      <c r="EE48" s="281" t="str">
        <f aca="false">IF((EC48&lt;&gt;""),($F48=DZ48)*($G48=EA48),"")</f>
        <v/>
      </c>
      <c r="EF48" s="281" t="str">
        <f aca="false">IF(EC48&lt;&gt;"",IF(ABS($F48-$G48)&gt;=PrSettings!$M$7,(ABS($F48-$G48-DZ48+EA48)&lt;=1)*1,IF(AND(EC48,$F48=$G48,$F48&gt;=PrSettings!$M$6),(ABS(DZ48-$F48)&lt;=1)*1,IF(AND(EC48,$F48+$G48&gt;=PrSettings!$M$8),(ABS(DZ48-$F48)+ABS(EA48-$G48)&lt;=1)*1,""))),"")</f>
        <v/>
      </c>
      <c r="EG48" s="286"/>
      <c r="EI48" s="279" t="n">
        <f aca="false">$B48</f>
        <v>9</v>
      </c>
      <c r="EJ48" s="280" t="str">
        <f aca="false">$C48</f>
        <v>Belgium</v>
      </c>
      <c r="EK48" s="281" t="n">
        <f aca="false">$D48</f>
        <v>29</v>
      </c>
      <c r="EL48" s="280" t="str">
        <f aca="false">$E48</f>
        <v>Egypt</v>
      </c>
      <c r="EM48" s="284"/>
      <c r="EN48" s="284"/>
      <c r="EO48" s="285"/>
      <c r="EP48" s="281" t="str">
        <f aca="false">IF(($F48&lt;&gt;"")*($G48&lt;&gt;"")*(EM48&lt;&gt;"")*(EN48&lt;&gt;""),($F48&gt;$G48)*(EM48&gt;EN48)+($F48=$G48)*(EM48=EN48)+($F48&lt;$G48)*(EM48&lt;EN48),"")</f>
        <v/>
      </c>
      <c r="EQ48" s="281" t="str">
        <f aca="false">IF((EP48&lt;&gt;""),IF(OR($F48&lt;&gt;$G48,PrSettings!$M$4="●"),(($F48-$G48)=(EM48-EN48))*1,0),"")</f>
        <v/>
      </c>
      <c r="ER48" s="281" t="str">
        <f aca="false">IF((EP48&lt;&gt;""),($F48=EM48)*($G48=EN48),"")</f>
        <v/>
      </c>
      <c r="ES48" s="281" t="str">
        <f aca="false">IF(EP48&lt;&gt;"",IF(ABS($F48-$G48)&gt;=PrSettings!$M$7,(ABS($F48-$G48-EM48+EN48)&lt;=1)*1,IF(AND(EP48,$F48=$G48,$F48&gt;=PrSettings!$M$6),(ABS(EM48-$F48)&lt;=1)*1,IF(AND(EP48,$F48+$G48&gt;=PrSettings!$M$8),(ABS(EM48-$F48)+ABS(EN48-$G48)&lt;=1)*1,""))),"")</f>
        <v/>
      </c>
      <c r="ET48" s="286"/>
      <c r="EV48" s="279" t="n">
        <f aca="false">$B48</f>
        <v>9</v>
      </c>
      <c r="EW48" s="280" t="str">
        <f aca="false">$C48</f>
        <v>Belgium</v>
      </c>
      <c r="EX48" s="281" t="n">
        <f aca="false">$D48</f>
        <v>29</v>
      </c>
      <c r="EY48" s="280" t="str">
        <f aca="false">$E48</f>
        <v>Egypt</v>
      </c>
      <c r="EZ48" s="284"/>
      <c r="FA48" s="284"/>
      <c r="FB48" s="285"/>
      <c r="FC48" s="281" t="str">
        <f aca="false">IF(($F48&lt;&gt;"")*($G48&lt;&gt;"")*(EZ48&lt;&gt;"")*(FA48&lt;&gt;""),($F48&gt;$G48)*(EZ48&gt;FA48)+($F48=$G48)*(EZ48=FA48)+($F48&lt;$G48)*(EZ48&lt;FA48),"")</f>
        <v/>
      </c>
      <c r="FD48" s="281" t="str">
        <f aca="false">IF((FC48&lt;&gt;""),IF(OR($F48&lt;&gt;$G48,PrSettings!$M$4="●"),(($F48-$G48)=(EZ48-FA48))*1,0),"")</f>
        <v/>
      </c>
      <c r="FE48" s="281" t="str">
        <f aca="false">IF((FC48&lt;&gt;""),($F48=EZ48)*($G48=FA48),"")</f>
        <v/>
      </c>
      <c r="FF48" s="281" t="str">
        <f aca="false">IF(FC48&lt;&gt;"",IF(ABS($F48-$G48)&gt;=PrSettings!$M$7,(ABS($F48-$G48-EZ48+FA48)&lt;=1)*1,IF(AND(FC48,$F48=$G48,$F48&gt;=PrSettings!$M$6),(ABS(EZ48-$F48)&lt;=1)*1,IF(AND(FC48,$F48+$G48&gt;=PrSettings!$M$8),(ABS(EZ48-$F48)+ABS(FA48-$G48)&lt;=1)*1,""))),"")</f>
        <v/>
      </c>
      <c r="FG48" s="286"/>
      <c r="FI48" s="279" t="n">
        <f aca="false">$B48</f>
        <v>9</v>
      </c>
      <c r="FJ48" s="280" t="str">
        <f aca="false">$C48</f>
        <v>Belgium</v>
      </c>
      <c r="FK48" s="281" t="n">
        <f aca="false">$D48</f>
        <v>29</v>
      </c>
      <c r="FL48" s="280" t="str">
        <f aca="false">$E48</f>
        <v>Egypt</v>
      </c>
      <c r="FM48" s="284"/>
      <c r="FN48" s="284"/>
      <c r="FO48" s="285"/>
      <c r="FP48" s="281" t="str">
        <f aca="false">IF(($F48&lt;&gt;"")*($G48&lt;&gt;"")*(FM48&lt;&gt;"")*(FN48&lt;&gt;""),($F48&gt;$G48)*(FM48&gt;FN48)+($F48=$G48)*(FM48=FN48)+($F48&lt;$G48)*(FM48&lt;FN48),"")</f>
        <v/>
      </c>
      <c r="FQ48" s="281" t="str">
        <f aca="false">IF((FP48&lt;&gt;""),IF(OR($F48&lt;&gt;$G48,PrSettings!$M$4="●"),(($F48-$G48)=(FM48-FN48))*1,0),"")</f>
        <v/>
      </c>
      <c r="FR48" s="281" t="str">
        <f aca="false">IF((FP48&lt;&gt;""),($F48=FM48)*($G48=FN48),"")</f>
        <v/>
      </c>
      <c r="FS48" s="281" t="str">
        <f aca="false">IF(FP48&lt;&gt;"",IF(ABS($F48-$G48)&gt;=PrSettings!$M$7,(ABS($F48-$G48-FM48+FN48)&lt;=1)*1,IF(AND(FP48,$F48=$G48,$F48&gt;=PrSettings!$M$6),(ABS(FM48-$F48)&lt;=1)*1,IF(AND(FP48,$F48+$G48&gt;=PrSettings!$M$8),(ABS(FM48-$F48)+ABS(FN48-$G48)&lt;=1)*1,""))),"")</f>
        <v/>
      </c>
      <c r="FT48" s="286"/>
      <c r="FV48" s="279" t="n">
        <f aca="false">$B48</f>
        <v>9</v>
      </c>
      <c r="FW48" s="280" t="str">
        <f aca="false">$C48</f>
        <v>Belgium</v>
      </c>
      <c r="FX48" s="281" t="n">
        <f aca="false">$D48</f>
        <v>29</v>
      </c>
      <c r="FY48" s="280" t="str">
        <f aca="false">$E48</f>
        <v>Egypt</v>
      </c>
      <c r="FZ48" s="284"/>
      <c r="GA48" s="284"/>
      <c r="GB48" s="285"/>
      <c r="GC48" s="281" t="str">
        <f aca="false">IF(($F48&lt;&gt;"")*($G48&lt;&gt;"")*(FZ48&lt;&gt;"")*(GA48&lt;&gt;""),($F48&gt;$G48)*(FZ48&gt;GA48)+($F48=$G48)*(FZ48=GA48)+($F48&lt;$G48)*(FZ48&lt;GA48),"")</f>
        <v/>
      </c>
      <c r="GD48" s="281" t="str">
        <f aca="false">IF((GC48&lt;&gt;""),IF(OR($F48&lt;&gt;$G48,PrSettings!$M$4="●"),(($F48-$G48)=(FZ48-GA48))*1,0),"")</f>
        <v/>
      </c>
      <c r="GE48" s="281" t="str">
        <f aca="false">IF((GC48&lt;&gt;""),($F48=FZ48)*($G48=GA48),"")</f>
        <v/>
      </c>
      <c r="GF48" s="281" t="str">
        <f aca="false">IF(GC48&lt;&gt;"",IF(ABS($F48-$G48)&gt;=PrSettings!$M$7,(ABS($F48-$G48-FZ48+GA48)&lt;=1)*1,IF(AND(GC48,$F48=$G48,$F48&gt;=PrSettings!$M$6),(ABS(FZ48-$F48)&lt;=1)*1,IF(AND(GC48,$F48+$G48&gt;=PrSettings!$M$8),(ABS(FZ48-$F48)+ABS(GA48-$G48)&lt;=1)*1,""))),"")</f>
        <v/>
      </c>
      <c r="GG48" s="286"/>
      <c r="GI48" s="279" t="n">
        <f aca="false">$B48</f>
        <v>9</v>
      </c>
      <c r="GJ48" s="280" t="str">
        <f aca="false">$C48</f>
        <v>Belgium</v>
      </c>
      <c r="GK48" s="281" t="n">
        <f aca="false">$D48</f>
        <v>29</v>
      </c>
      <c r="GL48" s="280" t="str">
        <f aca="false">$E48</f>
        <v>Egypt</v>
      </c>
      <c r="GM48" s="284"/>
      <c r="GN48" s="284"/>
      <c r="GO48" s="285"/>
      <c r="GP48" s="281" t="str">
        <f aca="false">IF(($F48&lt;&gt;"")*($G48&lt;&gt;"")*(GM48&lt;&gt;"")*(GN48&lt;&gt;""),($F48&gt;$G48)*(GM48&gt;GN48)+($F48=$G48)*(GM48=GN48)+($F48&lt;$G48)*(GM48&lt;GN48),"")</f>
        <v/>
      </c>
      <c r="GQ48" s="281" t="str">
        <f aca="false">IF((GP48&lt;&gt;""),IF(OR($F48&lt;&gt;$G48,PrSettings!$M$4="●"),(($F48-$G48)=(GM48-GN48))*1,0),"")</f>
        <v/>
      </c>
      <c r="GR48" s="281" t="str">
        <f aca="false">IF((GP48&lt;&gt;""),($F48=GM48)*($G48=GN48),"")</f>
        <v/>
      </c>
      <c r="GS48" s="281" t="str">
        <f aca="false">IF(GP48&lt;&gt;"",IF(ABS($F48-$G48)&gt;=PrSettings!$M$7,(ABS($F48-$G48-GM48+GN48)&lt;=1)*1,IF(AND(GP48,$F48=$G48,$F48&gt;=PrSettings!$M$6),(ABS(GM48-$F48)&lt;=1)*1,IF(AND(GP48,$F48+$G48&gt;=PrSettings!$M$8),(ABS(GM48-$F48)+ABS(GN48-$G48)&lt;=1)*1,""))),"")</f>
        <v/>
      </c>
      <c r="GT48" s="286"/>
      <c r="GV48" s="279" t="n">
        <f aca="false">$B48</f>
        <v>9</v>
      </c>
      <c r="GW48" s="280" t="str">
        <f aca="false">$C48</f>
        <v>Belgium</v>
      </c>
      <c r="GX48" s="281" t="n">
        <f aca="false">$D48</f>
        <v>29</v>
      </c>
      <c r="GY48" s="280" t="str">
        <f aca="false">$E48</f>
        <v>Egypt</v>
      </c>
      <c r="GZ48" s="284"/>
      <c r="HA48" s="284"/>
      <c r="HB48" s="285"/>
      <c r="HC48" s="281" t="str">
        <f aca="false">IF(($F48&lt;&gt;"")*($G48&lt;&gt;"")*(GZ48&lt;&gt;"")*(HA48&lt;&gt;""),($F48&gt;$G48)*(GZ48&gt;HA48)+($F48=$G48)*(GZ48=HA48)+($F48&lt;$G48)*(GZ48&lt;HA48),"")</f>
        <v/>
      </c>
      <c r="HD48" s="281" t="str">
        <f aca="false">IF((HC48&lt;&gt;""),IF(OR($F48&lt;&gt;$G48,PrSettings!$M$4="●"),(($F48-$G48)=(GZ48-HA48))*1,0),"")</f>
        <v/>
      </c>
      <c r="HE48" s="281" t="str">
        <f aca="false">IF((HC48&lt;&gt;""),($F48=GZ48)*($G48=HA48),"")</f>
        <v/>
      </c>
      <c r="HF48" s="281" t="str">
        <f aca="false">IF(HC48&lt;&gt;"",IF(ABS($F48-$G48)&gt;=PrSettings!$M$7,(ABS($F48-$G48-GZ48+HA48)&lt;=1)*1,IF(AND(HC48,$F48=$G48,$F48&gt;=PrSettings!$M$6),(ABS(GZ48-$F48)&lt;=1)*1,IF(AND(HC48,$F48+$G48&gt;=PrSettings!$M$8),(ABS(GZ48-$F48)+ABS(HA48-$G48)&lt;=1)*1,""))),"")</f>
        <v/>
      </c>
      <c r="HG48" s="286"/>
      <c r="HI48" s="279" t="n">
        <f aca="false">$B48</f>
        <v>9</v>
      </c>
      <c r="HJ48" s="280" t="str">
        <f aca="false">$C48</f>
        <v>Belgium</v>
      </c>
      <c r="HK48" s="281" t="n">
        <f aca="false">$D48</f>
        <v>29</v>
      </c>
      <c r="HL48" s="280" t="str">
        <f aca="false">$E48</f>
        <v>Egypt</v>
      </c>
      <c r="HM48" s="284"/>
      <c r="HN48" s="284"/>
      <c r="HO48" s="285"/>
      <c r="HP48" s="281" t="str">
        <f aca="false">IF(($F48&lt;&gt;"")*($G48&lt;&gt;"")*(HM48&lt;&gt;"")*(HN48&lt;&gt;""),($F48&gt;$G48)*(HM48&gt;HN48)+($F48=$G48)*(HM48=HN48)+($F48&lt;$G48)*(HM48&lt;HN48),"")</f>
        <v/>
      </c>
      <c r="HQ48" s="281" t="str">
        <f aca="false">IF((HP48&lt;&gt;""),IF(OR($F48&lt;&gt;$G48,PrSettings!$M$4="●"),(($F48-$G48)=(HM48-HN48))*1,0),"")</f>
        <v/>
      </c>
      <c r="HR48" s="281" t="str">
        <f aca="false">IF((HP48&lt;&gt;""),($F48=HM48)*($G48=HN48),"")</f>
        <v/>
      </c>
      <c r="HS48" s="281" t="str">
        <f aca="false">IF(HP48&lt;&gt;"",IF(ABS($F48-$G48)&gt;=PrSettings!$M$7,(ABS($F48-$G48-HM48+HN48)&lt;=1)*1,IF(AND(HP48,$F48=$G48,$F48&gt;=PrSettings!$M$6),(ABS(HM48-$F48)&lt;=1)*1,IF(AND(HP48,$F48+$G48&gt;=PrSettings!$M$8),(ABS(HM48-$F48)+ABS(HN48-$G48)&lt;=1)*1,""))),"")</f>
        <v/>
      </c>
      <c r="HT48" s="286"/>
      <c r="HV48" s="279" t="n">
        <f aca="false">$B48</f>
        <v>9</v>
      </c>
      <c r="HW48" s="280" t="str">
        <f aca="false">$C48</f>
        <v>Belgium</v>
      </c>
      <c r="HX48" s="281" t="n">
        <f aca="false">$D48</f>
        <v>29</v>
      </c>
      <c r="HY48" s="280" t="str">
        <f aca="false">$E48</f>
        <v>Egypt</v>
      </c>
      <c r="HZ48" s="284"/>
      <c r="IA48" s="284"/>
      <c r="IB48" s="285"/>
      <c r="IC48" s="281" t="str">
        <f aca="false">IF(($F48&lt;&gt;"")*($G48&lt;&gt;"")*(HZ48&lt;&gt;"")*(IA48&lt;&gt;""),($F48&gt;$G48)*(HZ48&gt;IA48)+($F48=$G48)*(HZ48=IA48)+($F48&lt;$G48)*(HZ48&lt;IA48),"")</f>
        <v/>
      </c>
      <c r="ID48" s="281" t="str">
        <f aca="false">IF((IC48&lt;&gt;""),IF(OR($F48&lt;&gt;$G48,PrSettings!$M$4="●"),(($F48-$G48)=(HZ48-IA48))*1,0),"")</f>
        <v/>
      </c>
      <c r="IE48" s="281" t="str">
        <f aca="false">IF((IC48&lt;&gt;""),($F48=HZ48)*($G48=IA48),"")</f>
        <v/>
      </c>
      <c r="IF48" s="281" t="str">
        <f aca="false">IF(IC48&lt;&gt;"",IF(ABS($F48-$G48)&gt;=PrSettings!$M$7,(ABS($F48-$G48-HZ48+IA48)&lt;=1)*1,IF(AND(IC48,$F48=$G48,$F48&gt;=PrSettings!$M$6),(ABS(HZ48-$F48)&lt;=1)*1,IF(AND(IC48,$F48+$G48&gt;=PrSettings!$M$8),(ABS(HZ48-$F48)+ABS(IA48-$G48)&lt;=1)*1,""))),"")</f>
        <v/>
      </c>
      <c r="IG48" s="286"/>
      <c r="II48" s="279" t="n">
        <f aca="false">$B48</f>
        <v>9</v>
      </c>
      <c r="IJ48" s="280" t="str">
        <f aca="false">$C48</f>
        <v>Belgium</v>
      </c>
      <c r="IK48" s="281" t="n">
        <f aca="false">$D48</f>
        <v>29</v>
      </c>
      <c r="IL48" s="280" t="str">
        <f aca="false">$E48</f>
        <v>Egypt</v>
      </c>
      <c r="IM48" s="284"/>
      <c r="IN48" s="284"/>
      <c r="IO48" s="285"/>
      <c r="IP48" s="281" t="str">
        <f aca="false">IF(($F48&lt;&gt;"")*($G48&lt;&gt;"")*(IM48&lt;&gt;"")*(IN48&lt;&gt;""),($F48&gt;$G48)*(IM48&gt;IN48)+($F48=$G48)*(IM48=IN48)+($F48&lt;$G48)*(IM48&lt;IN48),"")</f>
        <v/>
      </c>
      <c r="IQ48" s="281" t="str">
        <f aca="false">IF((IP48&lt;&gt;""),IF(OR($F48&lt;&gt;$G48,PrSettings!$M$4="●"),(($F48-$G48)=(IM48-IN48))*1,0),"")</f>
        <v/>
      </c>
      <c r="IR48" s="281" t="str">
        <f aca="false">IF((IP48&lt;&gt;""),($F48=IM48)*($G48=IN48),"")</f>
        <v/>
      </c>
      <c r="IS48" s="281" t="str">
        <f aca="false">IF(IP48&lt;&gt;"",IF(ABS($F48-$G48)&gt;=PrSettings!$M$7,(ABS($F48-$G48-IM48+IN48)&lt;=1)*1,IF(AND(IP48,$F48=$G48,$F48&gt;=PrSettings!$M$6),(ABS(IM48-$F48)&lt;=1)*1,IF(AND(IP48,$F48+$G48&gt;=PrSettings!$M$8),(ABS(IM48-$F48)+ABS(IN48-$G48)&lt;=1)*1,""))),"")</f>
        <v/>
      </c>
      <c r="IT48" s="286"/>
      <c r="IV48" s="279" t="n">
        <f aca="false">$B48</f>
        <v>9</v>
      </c>
      <c r="IW48" s="280" t="str">
        <f aca="false">$C48</f>
        <v>Belgium</v>
      </c>
      <c r="IX48" s="281" t="n">
        <f aca="false">$D48</f>
        <v>29</v>
      </c>
      <c r="IY48" s="280" t="str">
        <f aca="false">$E48</f>
        <v>Egypt</v>
      </c>
      <c r="IZ48" s="284"/>
      <c r="JA48" s="284"/>
      <c r="JB48" s="285"/>
      <c r="JC48" s="281" t="str">
        <f aca="false">IF(($F48&lt;&gt;"")*($G48&lt;&gt;"")*(IZ48&lt;&gt;"")*(JA48&lt;&gt;""),($F48&gt;$G48)*(IZ48&gt;JA48)+($F48=$G48)*(IZ48=JA48)+($F48&lt;$G48)*(IZ48&lt;JA48),"")</f>
        <v/>
      </c>
      <c r="JD48" s="281" t="str">
        <f aca="false">IF((JC48&lt;&gt;""),IF(OR($F48&lt;&gt;$G48,PrSettings!$M$4="●"),(($F48-$G48)=(IZ48-JA48))*1,0),"")</f>
        <v/>
      </c>
      <c r="JE48" s="281" t="str">
        <f aca="false">IF((JC48&lt;&gt;""),($F48=IZ48)*($G48=JA48),"")</f>
        <v/>
      </c>
      <c r="JF48" s="281" t="str">
        <f aca="false">IF(JC48&lt;&gt;"",IF(ABS($F48-$G48)&gt;=PrSettings!$M$7,(ABS($F48-$G48-IZ48+JA48)&lt;=1)*1,IF(AND(JC48,$F48=$G48,$F48&gt;=PrSettings!$M$6),(ABS(IZ48-$F48)&lt;=1)*1,IF(AND(JC48,$F48+$G48&gt;=PrSettings!$M$8),(ABS(IZ48-$F48)+ABS(JA48-$G48)&lt;=1)*1,""))),"")</f>
        <v/>
      </c>
      <c r="JG48" s="286"/>
      <c r="JI48" s="279" t="n">
        <f aca="false">$B48</f>
        <v>9</v>
      </c>
      <c r="JJ48" s="280" t="str">
        <f aca="false">$C48</f>
        <v>Belgium</v>
      </c>
      <c r="JK48" s="281" t="n">
        <f aca="false">$D48</f>
        <v>29</v>
      </c>
      <c r="JL48" s="280" t="str">
        <f aca="false">$E48</f>
        <v>Egypt</v>
      </c>
      <c r="JM48" s="284"/>
      <c r="JN48" s="284"/>
      <c r="JO48" s="285"/>
      <c r="JP48" s="281" t="str">
        <f aca="false">IF(($F48&lt;&gt;"")*($G48&lt;&gt;"")*(JM48&lt;&gt;"")*(JN48&lt;&gt;""),($F48&gt;$G48)*(JM48&gt;JN48)+($F48=$G48)*(JM48=JN48)+($F48&lt;$G48)*(JM48&lt;JN48),"")</f>
        <v/>
      </c>
      <c r="JQ48" s="281" t="str">
        <f aca="false">IF((JP48&lt;&gt;""),IF(OR($F48&lt;&gt;$G48,PrSettings!$M$4="●"),(($F48-$G48)=(JM48-JN48))*1,0),"")</f>
        <v/>
      </c>
      <c r="JR48" s="281" t="str">
        <f aca="false">IF((JP48&lt;&gt;""),($F48=JM48)*($G48=JN48),"")</f>
        <v/>
      </c>
      <c r="JS48" s="281" t="str">
        <f aca="false">IF(JP48&lt;&gt;"",IF(ABS($F48-$G48)&gt;=PrSettings!$M$7,(ABS($F48-$G48-JM48+JN48)&lt;=1)*1,IF(AND(JP48,$F48=$G48,$F48&gt;=PrSettings!$M$6),(ABS(JM48-$F48)&lt;=1)*1,IF(AND(JP48,$F48+$G48&gt;=PrSettings!$M$8),(ABS(JM48-$F48)+ABS(JN48-$G48)&lt;=1)*1,""))),"")</f>
        <v/>
      </c>
      <c r="JT48" s="286"/>
      <c r="JV48" s="279" t="n">
        <f aca="false">$B48</f>
        <v>9</v>
      </c>
      <c r="JW48" s="280" t="str">
        <f aca="false">$C48</f>
        <v>Belgium</v>
      </c>
      <c r="JX48" s="281" t="n">
        <f aca="false">$D48</f>
        <v>29</v>
      </c>
      <c r="JY48" s="280" t="str">
        <f aca="false">$E48</f>
        <v>Egypt</v>
      </c>
      <c r="JZ48" s="284"/>
      <c r="KA48" s="284"/>
      <c r="KB48" s="285"/>
      <c r="KC48" s="281" t="str">
        <f aca="false">IF(($F48&lt;&gt;"")*($G48&lt;&gt;"")*(JZ48&lt;&gt;"")*(KA48&lt;&gt;""),($F48&gt;$G48)*(JZ48&gt;KA48)+($F48=$G48)*(JZ48=KA48)+($F48&lt;$G48)*(JZ48&lt;KA48),"")</f>
        <v/>
      </c>
      <c r="KD48" s="281" t="str">
        <f aca="false">IF((KC48&lt;&gt;""),IF(OR($F48&lt;&gt;$G48,PrSettings!$M$4="●"),(($F48-$G48)=(JZ48-KA48))*1,0),"")</f>
        <v/>
      </c>
      <c r="KE48" s="281" t="str">
        <f aca="false">IF((KC48&lt;&gt;""),($F48=JZ48)*($G48=KA48),"")</f>
        <v/>
      </c>
      <c r="KF48" s="281" t="str">
        <f aca="false">IF(KC48&lt;&gt;"",IF(ABS($F48-$G48)&gt;=PrSettings!$M$7,(ABS($F48-$G48-JZ48+KA48)&lt;=1)*1,IF(AND(KC48,$F48=$G48,$F48&gt;=PrSettings!$M$6),(ABS(JZ48-$F48)&lt;=1)*1,IF(AND(KC48,$F48+$G48&gt;=PrSettings!$M$8),(ABS(JZ48-$F48)+ABS(KA48-$G48)&lt;=1)*1,""))),"")</f>
        <v/>
      </c>
      <c r="KG48" s="286"/>
      <c r="KI48" s="279" t="n">
        <f aca="false">$B48</f>
        <v>9</v>
      </c>
      <c r="KJ48" s="280" t="str">
        <f aca="false">$C48</f>
        <v>Belgium</v>
      </c>
      <c r="KK48" s="281" t="n">
        <f aca="false">$D48</f>
        <v>29</v>
      </c>
      <c r="KL48" s="280" t="str">
        <f aca="false">$E48</f>
        <v>Egypt</v>
      </c>
      <c r="KM48" s="284"/>
      <c r="KN48" s="284"/>
      <c r="KO48" s="285"/>
      <c r="KP48" s="281" t="str">
        <f aca="false">IF(($F48&lt;&gt;"")*($G48&lt;&gt;"")*(KM48&lt;&gt;"")*(KN48&lt;&gt;""),($F48&gt;$G48)*(KM48&gt;KN48)+($F48=$G48)*(KM48=KN48)+($F48&lt;$G48)*(KM48&lt;KN48),"")</f>
        <v/>
      </c>
      <c r="KQ48" s="281" t="str">
        <f aca="false">IF((KP48&lt;&gt;""),IF(OR($F48&lt;&gt;$G48,PrSettings!$M$4="●"),(($F48-$G48)=(KM48-KN48))*1,0),"")</f>
        <v/>
      </c>
      <c r="KR48" s="281" t="str">
        <f aca="false">IF((KP48&lt;&gt;""),($F48=KM48)*($G48=KN48),"")</f>
        <v/>
      </c>
      <c r="KS48" s="281" t="str">
        <f aca="false">IF(KP48&lt;&gt;"",IF(ABS($F48-$G48)&gt;=PrSettings!$M$7,(ABS($F48-$G48-KM48+KN48)&lt;=1)*1,IF(AND(KP48,$F48=$G48,$F48&gt;=PrSettings!$M$6),(ABS(KM48-$F48)&lt;=1)*1,IF(AND(KP48,$F48+$G48&gt;=PrSettings!$M$8),(ABS(KM48-$F48)+ABS(KN48-$G48)&lt;=1)*1,""))),"")</f>
        <v/>
      </c>
      <c r="KT48" s="286"/>
      <c r="KV48" s="279" t="n">
        <f aca="false">$B48</f>
        <v>9</v>
      </c>
      <c r="KW48" s="280" t="str">
        <f aca="false">$C48</f>
        <v>Belgium</v>
      </c>
      <c r="KX48" s="281" t="n">
        <f aca="false">$D48</f>
        <v>29</v>
      </c>
      <c r="KY48" s="280" t="str">
        <f aca="false">$E48</f>
        <v>Egypt</v>
      </c>
      <c r="KZ48" s="284"/>
      <c r="LA48" s="284"/>
      <c r="LB48" s="285"/>
      <c r="LC48" s="281" t="str">
        <f aca="false">IF(($F48&lt;&gt;"")*($G48&lt;&gt;"")*(KZ48&lt;&gt;"")*(LA48&lt;&gt;""),($F48&gt;$G48)*(KZ48&gt;LA48)+($F48=$G48)*(KZ48=LA48)+($F48&lt;$G48)*(KZ48&lt;LA48),"")</f>
        <v/>
      </c>
      <c r="LD48" s="281" t="str">
        <f aca="false">IF((LC48&lt;&gt;""),IF(OR($F48&lt;&gt;$G48,PrSettings!$M$4="●"),(($F48-$G48)=(KZ48-LA48))*1,0),"")</f>
        <v/>
      </c>
      <c r="LE48" s="281" t="str">
        <f aca="false">IF((LC48&lt;&gt;""),($F48=KZ48)*($G48=LA48),"")</f>
        <v/>
      </c>
      <c r="LF48" s="281" t="str">
        <f aca="false">IF(LC48&lt;&gt;"",IF(ABS($F48-$G48)&gt;=PrSettings!$M$7,(ABS($F48-$G48-KZ48+LA48)&lt;=1)*1,IF(AND(LC48,$F48=$G48,$F48&gt;=PrSettings!$M$6),(ABS(KZ48-$F48)&lt;=1)*1,IF(AND(LC48,$F48+$G48&gt;=PrSettings!$M$8),(ABS(KZ48-$F48)+ABS(LA48-$G48)&lt;=1)*1,""))),"")</f>
        <v/>
      </c>
      <c r="LG48" s="286"/>
      <c r="LI48" s="279" t="n">
        <f aca="false">$B48</f>
        <v>9</v>
      </c>
      <c r="LJ48" s="280" t="str">
        <f aca="false">$C48</f>
        <v>Belgium</v>
      </c>
      <c r="LK48" s="281" t="n">
        <f aca="false">$D48</f>
        <v>29</v>
      </c>
      <c r="LL48" s="280" t="str">
        <f aca="false">$E48</f>
        <v>Egypt</v>
      </c>
      <c r="LM48" s="284"/>
      <c r="LN48" s="284"/>
      <c r="LO48" s="285"/>
      <c r="LP48" s="281" t="str">
        <f aca="false">IF(($F48&lt;&gt;"")*($G48&lt;&gt;"")*(LM48&lt;&gt;"")*(LN48&lt;&gt;""),($F48&gt;$G48)*(LM48&gt;LN48)+($F48=$G48)*(LM48=LN48)+($F48&lt;$G48)*(LM48&lt;LN48),"")</f>
        <v/>
      </c>
      <c r="LQ48" s="281" t="str">
        <f aca="false">IF((LP48&lt;&gt;""),IF(OR($F48&lt;&gt;$G48,PrSettings!$M$4="●"),(($F48-$G48)=(LM48-LN48))*1,0),"")</f>
        <v/>
      </c>
      <c r="LR48" s="281" t="str">
        <f aca="false">IF((LP48&lt;&gt;""),($F48=LM48)*($G48=LN48),"")</f>
        <v/>
      </c>
      <c r="LS48" s="281" t="str">
        <f aca="false">IF(LP48&lt;&gt;"",IF(ABS($F48-$G48)&gt;=PrSettings!$M$7,(ABS($F48-$G48-LM48+LN48)&lt;=1)*1,IF(AND(LP48,$F48=$G48,$F48&gt;=PrSettings!$M$6),(ABS(LM48-$F48)&lt;=1)*1,IF(AND(LP48,$F48+$G48&gt;=PrSettings!$M$8),(ABS(LM48-$F48)+ABS(LN48-$G48)&lt;=1)*1,""))),"")</f>
        <v/>
      </c>
      <c r="LT48" s="286"/>
      <c r="LV48" s="279" t="n">
        <f aca="false">$B48</f>
        <v>9</v>
      </c>
      <c r="LW48" s="280" t="str">
        <f aca="false">$C48</f>
        <v>Belgium</v>
      </c>
      <c r="LX48" s="281" t="n">
        <f aca="false">$D48</f>
        <v>29</v>
      </c>
      <c r="LY48" s="280" t="str">
        <f aca="false">$E48</f>
        <v>Egypt</v>
      </c>
      <c r="LZ48" s="284"/>
      <c r="MA48" s="284"/>
      <c r="MB48" s="285"/>
      <c r="MC48" s="281" t="str">
        <f aca="false">IF(($F48&lt;&gt;"")*($G48&lt;&gt;"")*(LZ48&lt;&gt;"")*(MA48&lt;&gt;""),($F48&gt;$G48)*(LZ48&gt;MA48)+($F48=$G48)*(LZ48=MA48)+($F48&lt;$G48)*(LZ48&lt;MA48),"")</f>
        <v/>
      </c>
      <c r="MD48" s="281" t="str">
        <f aca="false">IF((MC48&lt;&gt;""),IF(OR($F48&lt;&gt;$G48,PrSettings!$M$4="●"),(($F48-$G48)=(LZ48-MA48))*1,0),"")</f>
        <v/>
      </c>
      <c r="ME48" s="281" t="str">
        <f aca="false">IF((MC48&lt;&gt;""),($F48=LZ48)*($G48=MA48),"")</f>
        <v/>
      </c>
      <c r="MF48" s="281" t="str">
        <f aca="false">IF(MC48&lt;&gt;"",IF(ABS($F48-$G48)&gt;=PrSettings!$M$7,(ABS($F48-$G48-LZ48+MA48)&lt;=1)*1,IF(AND(MC48,$F48=$G48,$F48&gt;=PrSettings!$M$6),(ABS(LZ48-$F48)&lt;=1)*1,IF(AND(MC48,$F48+$G48&gt;=PrSettings!$M$8),(ABS(LZ48-$F48)+ABS(MA48-$G48)&lt;=1)*1,""))),"")</f>
        <v/>
      </c>
      <c r="MG48" s="286"/>
    </row>
    <row r="49" customFormat="false" ht="15.75" hidden="false" customHeight="false" outlineLevel="0" collapsed="false">
      <c r="B49" s="279" t="n">
        <f aca="false">INDEX(Groups!$C$7:$C$65,MATCH(C49,Groups!$D$7:$D$65,0))</f>
        <v>21</v>
      </c>
      <c r="C49" s="280" t="str">
        <f aca="false">CalcG!$P$23</f>
        <v>IR Iran</v>
      </c>
      <c r="D49" s="281" t="n">
        <f aca="false">INDEX(Groups!$C$7:$C$65,MATCH(E49,Groups!$D$7:$D$65,0))</f>
        <v>85</v>
      </c>
      <c r="E49" s="280" t="str">
        <f aca="false">CalcG!$Q$23</f>
        <v>New Zealand</v>
      </c>
      <c r="F49" s="287" t="n">
        <f aca="false">CalcG!$R$23</f>
        <v>1</v>
      </c>
      <c r="G49" s="283" t="n">
        <f aca="false">CalcG!$S$23</f>
        <v>0</v>
      </c>
      <c r="I49" s="279" t="n">
        <f aca="false">$B49</f>
        <v>21</v>
      </c>
      <c r="J49" s="280" t="str">
        <f aca="false">$C49</f>
        <v>IR Iran</v>
      </c>
      <c r="K49" s="281" t="n">
        <f aca="false">$D49</f>
        <v>85</v>
      </c>
      <c r="L49" s="280" t="str">
        <f aca="false">$E49</f>
        <v>New Zealand</v>
      </c>
      <c r="M49" s="284"/>
      <c r="N49" s="284"/>
      <c r="O49" s="288"/>
      <c r="P49" s="281" t="str">
        <f aca="false">IF(($F49&lt;&gt;"")*($G49&lt;&gt;"")*(M49&lt;&gt;"")*(N49&lt;&gt;""),($F49&gt;$G49)*(M49&gt;N49)+($F49=$G49)*(M49=N49)+($F49&lt;$G49)*(M49&lt;N49),"")</f>
        <v/>
      </c>
      <c r="Q49" s="281" t="str">
        <f aca="false">IF((P49&lt;&gt;""),IF(OR($F49&lt;&gt;$G49,PrSettings!$M$4="●"),(($F49-$G49)=(M49-N49))*1,0),"")</f>
        <v/>
      </c>
      <c r="R49" s="281" t="str">
        <f aca="false">IF((P49&lt;&gt;""),($F49=M49)*($G49=N49),"")</f>
        <v/>
      </c>
      <c r="S49" s="281" t="str">
        <f aca="false">IF(P49&lt;&gt;"",IF(ABS($F49-$G49)&gt;=PrSettings!$M$7,(ABS($F49-$G49-M49+N49)&lt;=1)*1,IF(AND(P49,$F49=$G49,$F49&gt;=PrSettings!$M$6),(ABS(M49-$F49)&lt;=1)*1,IF(AND(P49,$F49+$G49&gt;=PrSettings!$M$8),(ABS(M49-$F49)+ABS(N49-$G49)&lt;=1)*1,""))),"")</f>
        <v/>
      </c>
      <c r="T49" s="289"/>
      <c r="V49" s="279" t="n">
        <f aca="false">$B49</f>
        <v>21</v>
      </c>
      <c r="W49" s="280" t="str">
        <f aca="false">$C49</f>
        <v>IR Iran</v>
      </c>
      <c r="X49" s="281" t="n">
        <f aca="false">$D49</f>
        <v>85</v>
      </c>
      <c r="Y49" s="280" t="str">
        <f aca="false">$E49</f>
        <v>New Zealand</v>
      </c>
      <c r="Z49" s="284"/>
      <c r="AA49" s="284"/>
      <c r="AB49" s="288"/>
      <c r="AC49" s="281" t="str">
        <f aca="false">IF(($F49&lt;&gt;"")*($G49&lt;&gt;"")*(Z49&lt;&gt;"")*(AA49&lt;&gt;""),($F49&gt;$G49)*(Z49&gt;AA49)+($F49=$G49)*(Z49=AA49)+($F49&lt;$G49)*(Z49&lt;AA49),"")</f>
        <v/>
      </c>
      <c r="AD49" s="281" t="str">
        <f aca="false">IF((AC49&lt;&gt;""),IF(OR($F49&lt;&gt;$G49,PrSettings!$M$4="●"),(($F49-$G49)=(Z49-AA49))*1,0),"")</f>
        <v/>
      </c>
      <c r="AE49" s="281" t="str">
        <f aca="false">IF((AC49&lt;&gt;""),($F49=Z49)*($G49=AA49),"")</f>
        <v/>
      </c>
      <c r="AF49" s="281" t="str">
        <f aca="false">IF(AC49&lt;&gt;"",IF(ABS($F49-$G49)&gt;=PrSettings!$M$7,(ABS($F49-$G49-Z49+AA49)&lt;=1)*1,IF(AND(AC49,$F49=$G49,$F49&gt;=PrSettings!$M$6),(ABS(Z49-$F49)&lt;=1)*1,IF(AND(AC49,$F49+$G49&gt;=PrSettings!$M$8),(ABS(Z49-$F49)+ABS(AA49-$G49)&lt;=1)*1,""))),"")</f>
        <v/>
      </c>
      <c r="AG49" s="289"/>
      <c r="AI49" s="279" t="n">
        <f aca="false">$B49</f>
        <v>21</v>
      </c>
      <c r="AJ49" s="280" t="str">
        <f aca="false">$C49</f>
        <v>IR Iran</v>
      </c>
      <c r="AK49" s="281" t="n">
        <f aca="false">$D49</f>
        <v>85</v>
      </c>
      <c r="AL49" s="280" t="str">
        <f aca="false">$E49</f>
        <v>New Zealand</v>
      </c>
      <c r="AM49" s="284"/>
      <c r="AN49" s="284"/>
      <c r="AO49" s="288"/>
      <c r="AP49" s="281" t="str">
        <f aca="false">IF(($F49&lt;&gt;"")*($G49&lt;&gt;"")*(AM49&lt;&gt;"")*(AN49&lt;&gt;""),($F49&gt;$G49)*(AM49&gt;AN49)+($F49=$G49)*(AM49=AN49)+($F49&lt;$G49)*(AM49&lt;AN49),"")</f>
        <v/>
      </c>
      <c r="AQ49" s="281" t="str">
        <f aca="false">IF((AP49&lt;&gt;""),IF(OR($F49&lt;&gt;$G49,PrSettings!$M$4="●"),(($F49-$G49)=(AM49-AN49))*1,0),"")</f>
        <v/>
      </c>
      <c r="AR49" s="281" t="str">
        <f aca="false">IF((AP49&lt;&gt;""),($F49=AM49)*($G49=AN49),"")</f>
        <v/>
      </c>
      <c r="AS49" s="281" t="str">
        <f aca="false">IF(AP49&lt;&gt;"",IF(ABS($F49-$G49)&gt;=PrSettings!$M$7,(ABS($F49-$G49-AM49+AN49)&lt;=1)*1,IF(AND(AP49,$F49=$G49,$F49&gt;=PrSettings!$M$6),(ABS(AM49-$F49)&lt;=1)*1,IF(AND(AP49,$F49+$G49&gt;=PrSettings!$M$8),(ABS(AM49-$F49)+ABS(AN49-$G49)&lt;=1)*1,""))),"")</f>
        <v/>
      </c>
      <c r="AT49" s="289"/>
      <c r="AV49" s="279" t="n">
        <f aca="false">$B49</f>
        <v>21</v>
      </c>
      <c r="AW49" s="280" t="str">
        <f aca="false">$C49</f>
        <v>IR Iran</v>
      </c>
      <c r="AX49" s="281" t="n">
        <f aca="false">$D49</f>
        <v>85</v>
      </c>
      <c r="AY49" s="280" t="str">
        <f aca="false">$E49</f>
        <v>New Zealand</v>
      </c>
      <c r="AZ49" s="284"/>
      <c r="BA49" s="284"/>
      <c r="BB49" s="288"/>
      <c r="BC49" s="281" t="str">
        <f aca="false">IF(($F49&lt;&gt;"")*($G49&lt;&gt;"")*(AZ49&lt;&gt;"")*(BA49&lt;&gt;""),($F49&gt;$G49)*(AZ49&gt;BA49)+($F49=$G49)*(AZ49=BA49)+($F49&lt;$G49)*(AZ49&lt;BA49),"")</f>
        <v/>
      </c>
      <c r="BD49" s="281" t="str">
        <f aca="false">IF((BC49&lt;&gt;""),IF(OR($F49&lt;&gt;$G49,PrSettings!$M$4="●"),(($F49-$G49)=(AZ49-BA49))*1,0),"")</f>
        <v/>
      </c>
      <c r="BE49" s="281" t="str">
        <f aca="false">IF((BC49&lt;&gt;""),($F49=AZ49)*($G49=BA49),"")</f>
        <v/>
      </c>
      <c r="BF49" s="281" t="str">
        <f aca="false">IF(BC49&lt;&gt;"",IF(ABS($F49-$G49)&gt;=PrSettings!$M$7,(ABS($F49-$G49-AZ49+BA49)&lt;=1)*1,IF(AND(BC49,$F49=$G49,$F49&gt;=PrSettings!$M$6),(ABS(AZ49-$F49)&lt;=1)*1,IF(AND(BC49,$F49+$G49&gt;=PrSettings!$M$8),(ABS(AZ49-$F49)+ABS(BA49-$G49)&lt;=1)*1,""))),"")</f>
        <v/>
      </c>
      <c r="BG49" s="289"/>
      <c r="BI49" s="279" t="n">
        <f aca="false">$B49</f>
        <v>21</v>
      </c>
      <c r="BJ49" s="280" t="str">
        <f aca="false">$C49</f>
        <v>IR Iran</v>
      </c>
      <c r="BK49" s="281" t="n">
        <f aca="false">$D49</f>
        <v>85</v>
      </c>
      <c r="BL49" s="280" t="str">
        <f aca="false">$E49</f>
        <v>New Zealand</v>
      </c>
      <c r="BM49" s="284"/>
      <c r="BN49" s="284"/>
      <c r="BO49" s="288"/>
      <c r="BP49" s="281" t="str">
        <f aca="false">IF(($F49&lt;&gt;"")*($G49&lt;&gt;"")*(BM49&lt;&gt;"")*(BN49&lt;&gt;""),($F49&gt;$G49)*(BM49&gt;BN49)+($F49=$G49)*(BM49=BN49)+($F49&lt;$G49)*(BM49&lt;BN49),"")</f>
        <v/>
      </c>
      <c r="BQ49" s="281" t="str">
        <f aca="false">IF((BP49&lt;&gt;""),IF(OR($F49&lt;&gt;$G49,PrSettings!$M$4="●"),(($F49-$G49)=(BM49-BN49))*1,0),"")</f>
        <v/>
      </c>
      <c r="BR49" s="281" t="str">
        <f aca="false">IF((BP49&lt;&gt;""),($F49=BM49)*($G49=BN49),"")</f>
        <v/>
      </c>
      <c r="BS49" s="281" t="str">
        <f aca="false">IF(BP49&lt;&gt;"",IF(ABS($F49-$G49)&gt;=PrSettings!$M$7,(ABS($F49-$G49-BM49+BN49)&lt;=1)*1,IF(AND(BP49,$F49=$G49,$F49&gt;=PrSettings!$M$6),(ABS(BM49-$F49)&lt;=1)*1,IF(AND(BP49,$F49+$G49&gt;=PrSettings!$M$8),(ABS(BM49-$F49)+ABS(BN49-$G49)&lt;=1)*1,""))),"")</f>
        <v/>
      </c>
      <c r="BT49" s="289"/>
      <c r="BV49" s="279" t="n">
        <f aca="false">$B49</f>
        <v>21</v>
      </c>
      <c r="BW49" s="280" t="str">
        <f aca="false">$C49</f>
        <v>IR Iran</v>
      </c>
      <c r="BX49" s="281" t="n">
        <f aca="false">$D49</f>
        <v>85</v>
      </c>
      <c r="BY49" s="280" t="str">
        <f aca="false">$E49</f>
        <v>New Zealand</v>
      </c>
      <c r="BZ49" s="284"/>
      <c r="CA49" s="284"/>
      <c r="CB49" s="288"/>
      <c r="CC49" s="281" t="str">
        <f aca="false">IF(($F49&lt;&gt;"")*($G49&lt;&gt;"")*(BZ49&lt;&gt;"")*(CA49&lt;&gt;""),($F49&gt;$G49)*(BZ49&gt;CA49)+($F49=$G49)*(BZ49=CA49)+($F49&lt;$G49)*(BZ49&lt;CA49),"")</f>
        <v/>
      </c>
      <c r="CD49" s="281" t="str">
        <f aca="false">IF((CC49&lt;&gt;""),IF(OR($F49&lt;&gt;$G49,PrSettings!$M$4="●"),(($F49-$G49)=(BZ49-CA49))*1,0),"")</f>
        <v/>
      </c>
      <c r="CE49" s="281" t="str">
        <f aca="false">IF((CC49&lt;&gt;""),($F49=BZ49)*($G49=CA49),"")</f>
        <v/>
      </c>
      <c r="CF49" s="281" t="str">
        <f aca="false">IF(CC49&lt;&gt;"",IF(ABS($F49-$G49)&gt;=PrSettings!$M$7,(ABS($F49-$G49-BZ49+CA49)&lt;=1)*1,IF(AND(CC49,$F49=$G49,$F49&gt;=PrSettings!$M$6),(ABS(BZ49-$F49)&lt;=1)*1,IF(AND(CC49,$F49+$G49&gt;=PrSettings!$M$8),(ABS(BZ49-$F49)+ABS(CA49-$G49)&lt;=1)*1,""))),"")</f>
        <v/>
      </c>
      <c r="CG49" s="289"/>
      <c r="CI49" s="279" t="n">
        <f aca="false">$B49</f>
        <v>21</v>
      </c>
      <c r="CJ49" s="280" t="str">
        <f aca="false">$C49</f>
        <v>IR Iran</v>
      </c>
      <c r="CK49" s="281" t="n">
        <f aca="false">$D49</f>
        <v>85</v>
      </c>
      <c r="CL49" s="280" t="str">
        <f aca="false">$E49</f>
        <v>New Zealand</v>
      </c>
      <c r="CM49" s="284"/>
      <c r="CN49" s="284"/>
      <c r="CO49" s="288"/>
      <c r="CP49" s="281" t="str">
        <f aca="false">IF(($F49&lt;&gt;"")*($G49&lt;&gt;"")*(CM49&lt;&gt;"")*(CN49&lt;&gt;""),($F49&gt;$G49)*(CM49&gt;CN49)+($F49=$G49)*(CM49=CN49)+($F49&lt;$G49)*(CM49&lt;CN49),"")</f>
        <v/>
      </c>
      <c r="CQ49" s="281" t="str">
        <f aca="false">IF((CP49&lt;&gt;""),IF(OR($F49&lt;&gt;$G49,PrSettings!$M$4="●"),(($F49-$G49)=(CM49-CN49))*1,0),"")</f>
        <v/>
      </c>
      <c r="CR49" s="281" t="str">
        <f aca="false">IF((CP49&lt;&gt;""),($F49=CM49)*($G49=CN49),"")</f>
        <v/>
      </c>
      <c r="CS49" s="281" t="str">
        <f aca="false">IF(CP49&lt;&gt;"",IF(ABS($F49-$G49)&gt;=PrSettings!$M$7,(ABS($F49-$G49-CM49+CN49)&lt;=1)*1,IF(AND(CP49,$F49=$G49,$F49&gt;=PrSettings!$M$6),(ABS(CM49-$F49)&lt;=1)*1,IF(AND(CP49,$F49+$G49&gt;=PrSettings!$M$8),(ABS(CM49-$F49)+ABS(CN49-$G49)&lt;=1)*1,""))),"")</f>
        <v/>
      </c>
      <c r="CT49" s="289"/>
      <c r="CV49" s="279" t="n">
        <f aca="false">$B49</f>
        <v>21</v>
      </c>
      <c r="CW49" s="280" t="str">
        <f aca="false">$C49</f>
        <v>IR Iran</v>
      </c>
      <c r="CX49" s="281" t="n">
        <f aca="false">$D49</f>
        <v>85</v>
      </c>
      <c r="CY49" s="280" t="str">
        <f aca="false">$E49</f>
        <v>New Zealand</v>
      </c>
      <c r="CZ49" s="284"/>
      <c r="DA49" s="284"/>
      <c r="DB49" s="288"/>
      <c r="DC49" s="281" t="str">
        <f aca="false">IF(($F49&lt;&gt;"")*($G49&lt;&gt;"")*(CZ49&lt;&gt;"")*(DA49&lt;&gt;""),($F49&gt;$G49)*(CZ49&gt;DA49)+($F49=$G49)*(CZ49=DA49)+($F49&lt;$G49)*(CZ49&lt;DA49),"")</f>
        <v/>
      </c>
      <c r="DD49" s="281" t="str">
        <f aca="false">IF((DC49&lt;&gt;""),IF(OR($F49&lt;&gt;$G49,PrSettings!$M$4="●"),(($F49-$G49)=(CZ49-DA49))*1,0),"")</f>
        <v/>
      </c>
      <c r="DE49" s="281" t="str">
        <f aca="false">IF((DC49&lt;&gt;""),($F49=CZ49)*($G49=DA49),"")</f>
        <v/>
      </c>
      <c r="DF49" s="281" t="str">
        <f aca="false">IF(DC49&lt;&gt;"",IF(ABS($F49-$G49)&gt;=PrSettings!$M$7,(ABS($F49-$G49-CZ49+DA49)&lt;=1)*1,IF(AND(DC49,$F49=$G49,$F49&gt;=PrSettings!$M$6),(ABS(CZ49-$F49)&lt;=1)*1,IF(AND(DC49,$F49+$G49&gt;=PrSettings!$M$8),(ABS(CZ49-$F49)+ABS(DA49-$G49)&lt;=1)*1,""))),"")</f>
        <v/>
      </c>
      <c r="DG49" s="289"/>
      <c r="DI49" s="279" t="n">
        <f aca="false">$B49</f>
        <v>21</v>
      </c>
      <c r="DJ49" s="280" t="str">
        <f aca="false">$C49</f>
        <v>IR Iran</v>
      </c>
      <c r="DK49" s="281" t="n">
        <f aca="false">$D49</f>
        <v>85</v>
      </c>
      <c r="DL49" s="280" t="str">
        <f aca="false">$E49</f>
        <v>New Zealand</v>
      </c>
      <c r="DM49" s="284"/>
      <c r="DN49" s="284"/>
      <c r="DO49" s="288"/>
      <c r="DP49" s="281" t="str">
        <f aca="false">IF(($F49&lt;&gt;"")*($G49&lt;&gt;"")*(DM49&lt;&gt;"")*(DN49&lt;&gt;""),($F49&gt;$G49)*(DM49&gt;DN49)+($F49=$G49)*(DM49=DN49)+($F49&lt;$G49)*(DM49&lt;DN49),"")</f>
        <v/>
      </c>
      <c r="DQ49" s="281" t="str">
        <f aca="false">IF((DP49&lt;&gt;""),IF(OR($F49&lt;&gt;$G49,PrSettings!$M$4="●"),(($F49-$G49)=(DM49-DN49))*1,0),"")</f>
        <v/>
      </c>
      <c r="DR49" s="281" t="str">
        <f aca="false">IF((DP49&lt;&gt;""),($F49=DM49)*($G49=DN49),"")</f>
        <v/>
      </c>
      <c r="DS49" s="281" t="str">
        <f aca="false">IF(DP49&lt;&gt;"",IF(ABS($F49-$G49)&gt;=PrSettings!$M$7,(ABS($F49-$G49-DM49+DN49)&lt;=1)*1,IF(AND(DP49,$F49=$G49,$F49&gt;=PrSettings!$M$6),(ABS(DM49-$F49)&lt;=1)*1,IF(AND(DP49,$F49+$G49&gt;=PrSettings!$M$8),(ABS(DM49-$F49)+ABS(DN49-$G49)&lt;=1)*1,""))),"")</f>
        <v/>
      </c>
      <c r="DT49" s="289"/>
      <c r="DV49" s="279" t="n">
        <f aca="false">$B49</f>
        <v>21</v>
      </c>
      <c r="DW49" s="280" t="str">
        <f aca="false">$C49</f>
        <v>IR Iran</v>
      </c>
      <c r="DX49" s="281" t="n">
        <f aca="false">$D49</f>
        <v>85</v>
      </c>
      <c r="DY49" s="280" t="str">
        <f aca="false">$E49</f>
        <v>New Zealand</v>
      </c>
      <c r="DZ49" s="284"/>
      <c r="EA49" s="284"/>
      <c r="EB49" s="288"/>
      <c r="EC49" s="281" t="str">
        <f aca="false">IF(($F49&lt;&gt;"")*($G49&lt;&gt;"")*(DZ49&lt;&gt;"")*(EA49&lt;&gt;""),($F49&gt;$G49)*(DZ49&gt;EA49)+($F49=$G49)*(DZ49=EA49)+($F49&lt;$G49)*(DZ49&lt;EA49),"")</f>
        <v/>
      </c>
      <c r="ED49" s="281" t="str">
        <f aca="false">IF((EC49&lt;&gt;""),IF(OR($F49&lt;&gt;$G49,PrSettings!$M$4="●"),(($F49-$G49)=(DZ49-EA49))*1,0),"")</f>
        <v/>
      </c>
      <c r="EE49" s="281" t="str">
        <f aca="false">IF((EC49&lt;&gt;""),($F49=DZ49)*($G49=EA49),"")</f>
        <v/>
      </c>
      <c r="EF49" s="281" t="str">
        <f aca="false">IF(EC49&lt;&gt;"",IF(ABS($F49-$G49)&gt;=PrSettings!$M$7,(ABS($F49-$G49-DZ49+EA49)&lt;=1)*1,IF(AND(EC49,$F49=$G49,$F49&gt;=PrSettings!$M$6),(ABS(DZ49-$F49)&lt;=1)*1,IF(AND(EC49,$F49+$G49&gt;=PrSettings!$M$8),(ABS(DZ49-$F49)+ABS(EA49-$G49)&lt;=1)*1,""))),"")</f>
        <v/>
      </c>
      <c r="EG49" s="289"/>
      <c r="EI49" s="279" t="n">
        <f aca="false">$B49</f>
        <v>21</v>
      </c>
      <c r="EJ49" s="280" t="str">
        <f aca="false">$C49</f>
        <v>IR Iran</v>
      </c>
      <c r="EK49" s="281" t="n">
        <f aca="false">$D49</f>
        <v>85</v>
      </c>
      <c r="EL49" s="280" t="str">
        <f aca="false">$E49</f>
        <v>New Zealand</v>
      </c>
      <c r="EM49" s="284"/>
      <c r="EN49" s="284"/>
      <c r="EO49" s="288"/>
      <c r="EP49" s="281" t="str">
        <f aca="false">IF(($F49&lt;&gt;"")*($G49&lt;&gt;"")*(EM49&lt;&gt;"")*(EN49&lt;&gt;""),($F49&gt;$G49)*(EM49&gt;EN49)+($F49=$G49)*(EM49=EN49)+($F49&lt;$G49)*(EM49&lt;EN49),"")</f>
        <v/>
      </c>
      <c r="EQ49" s="281" t="str">
        <f aca="false">IF((EP49&lt;&gt;""),IF(OR($F49&lt;&gt;$G49,PrSettings!$M$4="●"),(($F49-$G49)=(EM49-EN49))*1,0),"")</f>
        <v/>
      </c>
      <c r="ER49" s="281" t="str">
        <f aca="false">IF((EP49&lt;&gt;""),($F49=EM49)*($G49=EN49),"")</f>
        <v/>
      </c>
      <c r="ES49" s="281" t="str">
        <f aca="false">IF(EP49&lt;&gt;"",IF(ABS($F49-$G49)&gt;=PrSettings!$M$7,(ABS($F49-$G49-EM49+EN49)&lt;=1)*1,IF(AND(EP49,$F49=$G49,$F49&gt;=PrSettings!$M$6),(ABS(EM49-$F49)&lt;=1)*1,IF(AND(EP49,$F49+$G49&gt;=PrSettings!$M$8),(ABS(EM49-$F49)+ABS(EN49-$G49)&lt;=1)*1,""))),"")</f>
        <v/>
      </c>
      <c r="ET49" s="289"/>
      <c r="EV49" s="279" t="n">
        <f aca="false">$B49</f>
        <v>21</v>
      </c>
      <c r="EW49" s="280" t="str">
        <f aca="false">$C49</f>
        <v>IR Iran</v>
      </c>
      <c r="EX49" s="281" t="n">
        <f aca="false">$D49</f>
        <v>85</v>
      </c>
      <c r="EY49" s="280" t="str">
        <f aca="false">$E49</f>
        <v>New Zealand</v>
      </c>
      <c r="EZ49" s="284"/>
      <c r="FA49" s="284"/>
      <c r="FB49" s="288"/>
      <c r="FC49" s="281" t="str">
        <f aca="false">IF(($F49&lt;&gt;"")*($G49&lt;&gt;"")*(EZ49&lt;&gt;"")*(FA49&lt;&gt;""),($F49&gt;$G49)*(EZ49&gt;FA49)+($F49=$G49)*(EZ49=FA49)+($F49&lt;$G49)*(EZ49&lt;FA49),"")</f>
        <v/>
      </c>
      <c r="FD49" s="281" t="str">
        <f aca="false">IF((FC49&lt;&gt;""),IF(OR($F49&lt;&gt;$G49,PrSettings!$M$4="●"),(($F49-$G49)=(EZ49-FA49))*1,0),"")</f>
        <v/>
      </c>
      <c r="FE49" s="281" t="str">
        <f aca="false">IF((FC49&lt;&gt;""),($F49=EZ49)*($G49=FA49),"")</f>
        <v/>
      </c>
      <c r="FF49" s="281" t="str">
        <f aca="false">IF(FC49&lt;&gt;"",IF(ABS($F49-$G49)&gt;=PrSettings!$M$7,(ABS($F49-$G49-EZ49+FA49)&lt;=1)*1,IF(AND(FC49,$F49=$G49,$F49&gt;=PrSettings!$M$6),(ABS(EZ49-$F49)&lt;=1)*1,IF(AND(FC49,$F49+$G49&gt;=PrSettings!$M$8),(ABS(EZ49-$F49)+ABS(FA49-$G49)&lt;=1)*1,""))),"")</f>
        <v/>
      </c>
      <c r="FG49" s="289"/>
      <c r="FI49" s="279" t="n">
        <f aca="false">$B49</f>
        <v>21</v>
      </c>
      <c r="FJ49" s="280" t="str">
        <f aca="false">$C49</f>
        <v>IR Iran</v>
      </c>
      <c r="FK49" s="281" t="n">
        <f aca="false">$D49</f>
        <v>85</v>
      </c>
      <c r="FL49" s="280" t="str">
        <f aca="false">$E49</f>
        <v>New Zealand</v>
      </c>
      <c r="FM49" s="284"/>
      <c r="FN49" s="284"/>
      <c r="FO49" s="288"/>
      <c r="FP49" s="281" t="str">
        <f aca="false">IF(($F49&lt;&gt;"")*($G49&lt;&gt;"")*(FM49&lt;&gt;"")*(FN49&lt;&gt;""),($F49&gt;$G49)*(FM49&gt;FN49)+($F49=$G49)*(FM49=FN49)+($F49&lt;$G49)*(FM49&lt;FN49),"")</f>
        <v/>
      </c>
      <c r="FQ49" s="281" t="str">
        <f aca="false">IF((FP49&lt;&gt;""),IF(OR($F49&lt;&gt;$G49,PrSettings!$M$4="●"),(($F49-$G49)=(FM49-FN49))*1,0),"")</f>
        <v/>
      </c>
      <c r="FR49" s="281" t="str">
        <f aca="false">IF((FP49&lt;&gt;""),($F49=FM49)*($G49=FN49),"")</f>
        <v/>
      </c>
      <c r="FS49" s="281" t="str">
        <f aca="false">IF(FP49&lt;&gt;"",IF(ABS($F49-$G49)&gt;=PrSettings!$M$7,(ABS($F49-$G49-FM49+FN49)&lt;=1)*1,IF(AND(FP49,$F49=$G49,$F49&gt;=PrSettings!$M$6),(ABS(FM49-$F49)&lt;=1)*1,IF(AND(FP49,$F49+$G49&gt;=PrSettings!$M$8),(ABS(FM49-$F49)+ABS(FN49-$G49)&lt;=1)*1,""))),"")</f>
        <v/>
      </c>
      <c r="FT49" s="289"/>
      <c r="FV49" s="279" t="n">
        <f aca="false">$B49</f>
        <v>21</v>
      </c>
      <c r="FW49" s="280" t="str">
        <f aca="false">$C49</f>
        <v>IR Iran</v>
      </c>
      <c r="FX49" s="281" t="n">
        <f aca="false">$D49</f>
        <v>85</v>
      </c>
      <c r="FY49" s="280" t="str">
        <f aca="false">$E49</f>
        <v>New Zealand</v>
      </c>
      <c r="FZ49" s="284"/>
      <c r="GA49" s="284"/>
      <c r="GB49" s="288"/>
      <c r="GC49" s="281" t="str">
        <f aca="false">IF(($F49&lt;&gt;"")*($G49&lt;&gt;"")*(FZ49&lt;&gt;"")*(GA49&lt;&gt;""),($F49&gt;$G49)*(FZ49&gt;GA49)+($F49=$G49)*(FZ49=GA49)+($F49&lt;$G49)*(FZ49&lt;GA49),"")</f>
        <v/>
      </c>
      <c r="GD49" s="281" t="str">
        <f aca="false">IF((GC49&lt;&gt;""),IF(OR($F49&lt;&gt;$G49,PrSettings!$M$4="●"),(($F49-$G49)=(FZ49-GA49))*1,0),"")</f>
        <v/>
      </c>
      <c r="GE49" s="281" t="str">
        <f aca="false">IF((GC49&lt;&gt;""),($F49=FZ49)*($G49=GA49),"")</f>
        <v/>
      </c>
      <c r="GF49" s="281" t="str">
        <f aca="false">IF(GC49&lt;&gt;"",IF(ABS($F49-$G49)&gt;=PrSettings!$M$7,(ABS($F49-$G49-FZ49+GA49)&lt;=1)*1,IF(AND(GC49,$F49=$G49,$F49&gt;=PrSettings!$M$6),(ABS(FZ49-$F49)&lt;=1)*1,IF(AND(GC49,$F49+$G49&gt;=PrSettings!$M$8),(ABS(FZ49-$F49)+ABS(GA49-$G49)&lt;=1)*1,""))),"")</f>
        <v/>
      </c>
      <c r="GG49" s="289"/>
      <c r="GI49" s="279" t="n">
        <f aca="false">$B49</f>
        <v>21</v>
      </c>
      <c r="GJ49" s="280" t="str">
        <f aca="false">$C49</f>
        <v>IR Iran</v>
      </c>
      <c r="GK49" s="281" t="n">
        <f aca="false">$D49</f>
        <v>85</v>
      </c>
      <c r="GL49" s="280" t="str">
        <f aca="false">$E49</f>
        <v>New Zealand</v>
      </c>
      <c r="GM49" s="284"/>
      <c r="GN49" s="284"/>
      <c r="GO49" s="288"/>
      <c r="GP49" s="281" t="str">
        <f aca="false">IF(($F49&lt;&gt;"")*($G49&lt;&gt;"")*(GM49&lt;&gt;"")*(GN49&lt;&gt;""),($F49&gt;$G49)*(GM49&gt;GN49)+($F49=$G49)*(GM49=GN49)+($F49&lt;$G49)*(GM49&lt;GN49),"")</f>
        <v/>
      </c>
      <c r="GQ49" s="281" t="str">
        <f aca="false">IF((GP49&lt;&gt;""),IF(OR($F49&lt;&gt;$G49,PrSettings!$M$4="●"),(($F49-$G49)=(GM49-GN49))*1,0),"")</f>
        <v/>
      </c>
      <c r="GR49" s="281" t="str">
        <f aca="false">IF((GP49&lt;&gt;""),($F49=GM49)*($G49=GN49),"")</f>
        <v/>
      </c>
      <c r="GS49" s="281" t="str">
        <f aca="false">IF(GP49&lt;&gt;"",IF(ABS($F49-$G49)&gt;=PrSettings!$M$7,(ABS($F49-$G49-GM49+GN49)&lt;=1)*1,IF(AND(GP49,$F49=$G49,$F49&gt;=PrSettings!$M$6),(ABS(GM49-$F49)&lt;=1)*1,IF(AND(GP49,$F49+$G49&gt;=PrSettings!$M$8),(ABS(GM49-$F49)+ABS(GN49-$G49)&lt;=1)*1,""))),"")</f>
        <v/>
      </c>
      <c r="GT49" s="289"/>
      <c r="GV49" s="279" t="n">
        <f aca="false">$B49</f>
        <v>21</v>
      </c>
      <c r="GW49" s="280" t="str">
        <f aca="false">$C49</f>
        <v>IR Iran</v>
      </c>
      <c r="GX49" s="281" t="n">
        <f aca="false">$D49</f>
        <v>85</v>
      </c>
      <c r="GY49" s="280" t="str">
        <f aca="false">$E49</f>
        <v>New Zealand</v>
      </c>
      <c r="GZ49" s="284"/>
      <c r="HA49" s="284"/>
      <c r="HB49" s="288"/>
      <c r="HC49" s="281" t="str">
        <f aca="false">IF(($F49&lt;&gt;"")*($G49&lt;&gt;"")*(GZ49&lt;&gt;"")*(HA49&lt;&gt;""),($F49&gt;$G49)*(GZ49&gt;HA49)+($F49=$G49)*(GZ49=HA49)+($F49&lt;$G49)*(GZ49&lt;HA49),"")</f>
        <v/>
      </c>
      <c r="HD49" s="281" t="str">
        <f aca="false">IF((HC49&lt;&gt;""),IF(OR($F49&lt;&gt;$G49,PrSettings!$M$4="●"),(($F49-$G49)=(GZ49-HA49))*1,0),"")</f>
        <v/>
      </c>
      <c r="HE49" s="281" t="str">
        <f aca="false">IF((HC49&lt;&gt;""),($F49=GZ49)*($G49=HA49),"")</f>
        <v/>
      </c>
      <c r="HF49" s="281" t="str">
        <f aca="false">IF(HC49&lt;&gt;"",IF(ABS($F49-$G49)&gt;=PrSettings!$M$7,(ABS($F49-$G49-GZ49+HA49)&lt;=1)*1,IF(AND(HC49,$F49=$G49,$F49&gt;=PrSettings!$M$6),(ABS(GZ49-$F49)&lt;=1)*1,IF(AND(HC49,$F49+$G49&gt;=PrSettings!$M$8),(ABS(GZ49-$F49)+ABS(HA49-$G49)&lt;=1)*1,""))),"")</f>
        <v/>
      </c>
      <c r="HG49" s="289"/>
      <c r="HI49" s="279" t="n">
        <f aca="false">$B49</f>
        <v>21</v>
      </c>
      <c r="HJ49" s="280" t="str">
        <f aca="false">$C49</f>
        <v>IR Iran</v>
      </c>
      <c r="HK49" s="281" t="n">
        <f aca="false">$D49</f>
        <v>85</v>
      </c>
      <c r="HL49" s="280" t="str">
        <f aca="false">$E49</f>
        <v>New Zealand</v>
      </c>
      <c r="HM49" s="284"/>
      <c r="HN49" s="284"/>
      <c r="HO49" s="288"/>
      <c r="HP49" s="281" t="str">
        <f aca="false">IF(($F49&lt;&gt;"")*($G49&lt;&gt;"")*(HM49&lt;&gt;"")*(HN49&lt;&gt;""),($F49&gt;$G49)*(HM49&gt;HN49)+($F49=$G49)*(HM49=HN49)+($F49&lt;$G49)*(HM49&lt;HN49),"")</f>
        <v/>
      </c>
      <c r="HQ49" s="281" t="str">
        <f aca="false">IF((HP49&lt;&gt;""),IF(OR($F49&lt;&gt;$G49,PrSettings!$M$4="●"),(($F49-$G49)=(HM49-HN49))*1,0),"")</f>
        <v/>
      </c>
      <c r="HR49" s="281" t="str">
        <f aca="false">IF((HP49&lt;&gt;""),($F49=HM49)*($G49=HN49),"")</f>
        <v/>
      </c>
      <c r="HS49" s="281" t="str">
        <f aca="false">IF(HP49&lt;&gt;"",IF(ABS($F49-$G49)&gt;=PrSettings!$M$7,(ABS($F49-$G49-HM49+HN49)&lt;=1)*1,IF(AND(HP49,$F49=$G49,$F49&gt;=PrSettings!$M$6),(ABS(HM49-$F49)&lt;=1)*1,IF(AND(HP49,$F49+$G49&gt;=PrSettings!$M$8),(ABS(HM49-$F49)+ABS(HN49-$G49)&lt;=1)*1,""))),"")</f>
        <v/>
      </c>
      <c r="HT49" s="289"/>
      <c r="HV49" s="279" t="n">
        <f aca="false">$B49</f>
        <v>21</v>
      </c>
      <c r="HW49" s="280" t="str">
        <f aca="false">$C49</f>
        <v>IR Iran</v>
      </c>
      <c r="HX49" s="281" t="n">
        <f aca="false">$D49</f>
        <v>85</v>
      </c>
      <c r="HY49" s="280" t="str">
        <f aca="false">$E49</f>
        <v>New Zealand</v>
      </c>
      <c r="HZ49" s="284"/>
      <c r="IA49" s="284"/>
      <c r="IB49" s="288"/>
      <c r="IC49" s="281" t="str">
        <f aca="false">IF(($F49&lt;&gt;"")*($G49&lt;&gt;"")*(HZ49&lt;&gt;"")*(IA49&lt;&gt;""),($F49&gt;$G49)*(HZ49&gt;IA49)+($F49=$G49)*(HZ49=IA49)+($F49&lt;$G49)*(HZ49&lt;IA49),"")</f>
        <v/>
      </c>
      <c r="ID49" s="281" t="str">
        <f aca="false">IF((IC49&lt;&gt;""),IF(OR($F49&lt;&gt;$G49,PrSettings!$M$4="●"),(($F49-$G49)=(HZ49-IA49))*1,0),"")</f>
        <v/>
      </c>
      <c r="IE49" s="281" t="str">
        <f aca="false">IF((IC49&lt;&gt;""),($F49=HZ49)*($G49=IA49),"")</f>
        <v/>
      </c>
      <c r="IF49" s="281" t="str">
        <f aca="false">IF(IC49&lt;&gt;"",IF(ABS($F49-$G49)&gt;=PrSettings!$M$7,(ABS($F49-$G49-HZ49+IA49)&lt;=1)*1,IF(AND(IC49,$F49=$G49,$F49&gt;=PrSettings!$M$6),(ABS(HZ49-$F49)&lt;=1)*1,IF(AND(IC49,$F49+$G49&gt;=PrSettings!$M$8),(ABS(HZ49-$F49)+ABS(IA49-$G49)&lt;=1)*1,""))),"")</f>
        <v/>
      </c>
      <c r="IG49" s="289"/>
      <c r="II49" s="279" t="n">
        <f aca="false">$B49</f>
        <v>21</v>
      </c>
      <c r="IJ49" s="280" t="str">
        <f aca="false">$C49</f>
        <v>IR Iran</v>
      </c>
      <c r="IK49" s="281" t="n">
        <f aca="false">$D49</f>
        <v>85</v>
      </c>
      <c r="IL49" s="280" t="str">
        <f aca="false">$E49</f>
        <v>New Zealand</v>
      </c>
      <c r="IM49" s="284"/>
      <c r="IN49" s="284"/>
      <c r="IO49" s="288"/>
      <c r="IP49" s="281" t="str">
        <f aca="false">IF(($F49&lt;&gt;"")*($G49&lt;&gt;"")*(IM49&lt;&gt;"")*(IN49&lt;&gt;""),($F49&gt;$G49)*(IM49&gt;IN49)+($F49=$G49)*(IM49=IN49)+($F49&lt;$G49)*(IM49&lt;IN49),"")</f>
        <v/>
      </c>
      <c r="IQ49" s="281" t="str">
        <f aca="false">IF((IP49&lt;&gt;""),IF(OR($F49&lt;&gt;$G49,PrSettings!$M$4="●"),(($F49-$G49)=(IM49-IN49))*1,0),"")</f>
        <v/>
      </c>
      <c r="IR49" s="281" t="str">
        <f aca="false">IF((IP49&lt;&gt;""),($F49=IM49)*($G49=IN49),"")</f>
        <v/>
      </c>
      <c r="IS49" s="281" t="str">
        <f aca="false">IF(IP49&lt;&gt;"",IF(ABS($F49-$G49)&gt;=PrSettings!$M$7,(ABS($F49-$G49-IM49+IN49)&lt;=1)*1,IF(AND(IP49,$F49=$G49,$F49&gt;=PrSettings!$M$6),(ABS(IM49-$F49)&lt;=1)*1,IF(AND(IP49,$F49+$G49&gt;=PrSettings!$M$8),(ABS(IM49-$F49)+ABS(IN49-$G49)&lt;=1)*1,""))),"")</f>
        <v/>
      </c>
      <c r="IT49" s="289"/>
      <c r="IV49" s="279" t="n">
        <f aca="false">$B49</f>
        <v>21</v>
      </c>
      <c r="IW49" s="280" t="str">
        <f aca="false">$C49</f>
        <v>IR Iran</v>
      </c>
      <c r="IX49" s="281" t="n">
        <f aca="false">$D49</f>
        <v>85</v>
      </c>
      <c r="IY49" s="280" t="str">
        <f aca="false">$E49</f>
        <v>New Zealand</v>
      </c>
      <c r="IZ49" s="284"/>
      <c r="JA49" s="284"/>
      <c r="JB49" s="288"/>
      <c r="JC49" s="281" t="str">
        <f aca="false">IF(($F49&lt;&gt;"")*($G49&lt;&gt;"")*(IZ49&lt;&gt;"")*(JA49&lt;&gt;""),($F49&gt;$G49)*(IZ49&gt;JA49)+($F49=$G49)*(IZ49=JA49)+($F49&lt;$G49)*(IZ49&lt;JA49),"")</f>
        <v/>
      </c>
      <c r="JD49" s="281" t="str">
        <f aca="false">IF((JC49&lt;&gt;""),IF(OR($F49&lt;&gt;$G49,PrSettings!$M$4="●"),(($F49-$G49)=(IZ49-JA49))*1,0),"")</f>
        <v/>
      </c>
      <c r="JE49" s="281" t="str">
        <f aca="false">IF((JC49&lt;&gt;""),($F49=IZ49)*($G49=JA49),"")</f>
        <v/>
      </c>
      <c r="JF49" s="281" t="str">
        <f aca="false">IF(JC49&lt;&gt;"",IF(ABS($F49-$G49)&gt;=PrSettings!$M$7,(ABS($F49-$G49-IZ49+JA49)&lt;=1)*1,IF(AND(JC49,$F49=$G49,$F49&gt;=PrSettings!$M$6),(ABS(IZ49-$F49)&lt;=1)*1,IF(AND(JC49,$F49+$G49&gt;=PrSettings!$M$8),(ABS(IZ49-$F49)+ABS(JA49-$G49)&lt;=1)*1,""))),"")</f>
        <v/>
      </c>
      <c r="JG49" s="289"/>
      <c r="JI49" s="279" t="n">
        <f aca="false">$B49</f>
        <v>21</v>
      </c>
      <c r="JJ49" s="280" t="str">
        <f aca="false">$C49</f>
        <v>IR Iran</v>
      </c>
      <c r="JK49" s="281" t="n">
        <f aca="false">$D49</f>
        <v>85</v>
      </c>
      <c r="JL49" s="280" t="str">
        <f aca="false">$E49</f>
        <v>New Zealand</v>
      </c>
      <c r="JM49" s="284"/>
      <c r="JN49" s="284"/>
      <c r="JO49" s="288"/>
      <c r="JP49" s="281" t="str">
        <f aca="false">IF(($F49&lt;&gt;"")*($G49&lt;&gt;"")*(JM49&lt;&gt;"")*(JN49&lt;&gt;""),($F49&gt;$G49)*(JM49&gt;JN49)+($F49=$G49)*(JM49=JN49)+($F49&lt;$G49)*(JM49&lt;JN49),"")</f>
        <v/>
      </c>
      <c r="JQ49" s="281" t="str">
        <f aca="false">IF((JP49&lt;&gt;""),IF(OR($F49&lt;&gt;$G49,PrSettings!$M$4="●"),(($F49-$G49)=(JM49-JN49))*1,0),"")</f>
        <v/>
      </c>
      <c r="JR49" s="281" t="str">
        <f aca="false">IF((JP49&lt;&gt;""),($F49=JM49)*($G49=JN49),"")</f>
        <v/>
      </c>
      <c r="JS49" s="281" t="str">
        <f aca="false">IF(JP49&lt;&gt;"",IF(ABS($F49-$G49)&gt;=PrSettings!$M$7,(ABS($F49-$G49-JM49+JN49)&lt;=1)*1,IF(AND(JP49,$F49=$G49,$F49&gt;=PrSettings!$M$6),(ABS(JM49-$F49)&lt;=1)*1,IF(AND(JP49,$F49+$G49&gt;=PrSettings!$M$8),(ABS(JM49-$F49)+ABS(JN49-$G49)&lt;=1)*1,""))),"")</f>
        <v/>
      </c>
      <c r="JT49" s="289"/>
      <c r="JV49" s="279" t="n">
        <f aca="false">$B49</f>
        <v>21</v>
      </c>
      <c r="JW49" s="280" t="str">
        <f aca="false">$C49</f>
        <v>IR Iran</v>
      </c>
      <c r="JX49" s="281" t="n">
        <f aca="false">$D49</f>
        <v>85</v>
      </c>
      <c r="JY49" s="280" t="str">
        <f aca="false">$E49</f>
        <v>New Zealand</v>
      </c>
      <c r="JZ49" s="284"/>
      <c r="KA49" s="284"/>
      <c r="KB49" s="288"/>
      <c r="KC49" s="281" t="str">
        <f aca="false">IF(($F49&lt;&gt;"")*($G49&lt;&gt;"")*(JZ49&lt;&gt;"")*(KA49&lt;&gt;""),($F49&gt;$G49)*(JZ49&gt;KA49)+($F49=$G49)*(JZ49=KA49)+($F49&lt;$G49)*(JZ49&lt;KA49),"")</f>
        <v/>
      </c>
      <c r="KD49" s="281" t="str">
        <f aca="false">IF((KC49&lt;&gt;""),IF(OR($F49&lt;&gt;$G49,PrSettings!$M$4="●"),(($F49-$G49)=(JZ49-KA49))*1,0),"")</f>
        <v/>
      </c>
      <c r="KE49" s="281" t="str">
        <f aca="false">IF((KC49&lt;&gt;""),($F49=JZ49)*($G49=KA49),"")</f>
        <v/>
      </c>
      <c r="KF49" s="281" t="str">
        <f aca="false">IF(KC49&lt;&gt;"",IF(ABS($F49-$G49)&gt;=PrSettings!$M$7,(ABS($F49-$G49-JZ49+KA49)&lt;=1)*1,IF(AND(KC49,$F49=$G49,$F49&gt;=PrSettings!$M$6),(ABS(JZ49-$F49)&lt;=1)*1,IF(AND(KC49,$F49+$G49&gt;=PrSettings!$M$8),(ABS(JZ49-$F49)+ABS(KA49-$G49)&lt;=1)*1,""))),"")</f>
        <v/>
      </c>
      <c r="KG49" s="289"/>
      <c r="KI49" s="279" t="n">
        <f aca="false">$B49</f>
        <v>21</v>
      </c>
      <c r="KJ49" s="280" t="str">
        <f aca="false">$C49</f>
        <v>IR Iran</v>
      </c>
      <c r="KK49" s="281" t="n">
        <f aca="false">$D49</f>
        <v>85</v>
      </c>
      <c r="KL49" s="280" t="str">
        <f aca="false">$E49</f>
        <v>New Zealand</v>
      </c>
      <c r="KM49" s="284"/>
      <c r="KN49" s="284"/>
      <c r="KO49" s="288"/>
      <c r="KP49" s="281" t="str">
        <f aca="false">IF(($F49&lt;&gt;"")*($G49&lt;&gt;"")*(KM49&lt;&gt;"")*(KN49&lt;&gt;""),($F49&gt;$G49)*(KM49&gt;KN49)+($F49=$G49)*(KM49=KN49)+($F49&lt;$G49)*(KM49&lt;KN49),"")</f>
        <v/>
      </c>
      <c r="KQ49" s="281" t="str">
        <f aca="false">IF((KP49&lt;&gt;""),IF(OR($F49&lt;&gt;$G49,PrSettings!$M$4="●"),(($F49-$G49)=(KM49-KN49))*1,0),"")</f>
        <v/>
      </c>
      <c r="KR49" s="281" t="str">
        <f aca="false">IF((KP49&lt;&gt;""),($F49=KM49)*($G49=KN49),"")</f>
        <v/>
      </c>
      <c r="KS49" s="281" t="str">
        <f aca="false">IF(KP49&lt;&gt;"",IF(ABS($F49-$G49)&gt;=PrSettings!$M$7,(ABS($F49-$G49-KM49+KN49)&lt;=1)*1,IF(AND(KP49,$F49=$G49,$F49&gt;=PrSettings!$M$6),(ABS(KM49-$F49)&lt;=1)*1,IF(AND(KP49,$F49+$G49&gt;=PrSettings!$M$8),(ABS(KM49-$F49)+ABS(KN49-$G49)&lt;=1)*1,""))),"")</f>
        <v/>
      </c>
      <c r="KT49" s="289"/>
      <c r="KV49" s="279" t="n">
        <f aca="false">$B49</f>
        <v>21</v>
      </c>
      <c r="KW49" s="280" t="str">
        <f aca="false">$C49</f>
        <v>IR Iran</v>
      </c>
      <c r="KX49" s="281" t="n">
        <f aca="false">$D49</f>
        <v>85</v>
      </c>
      <c r="KY49" s="280" t="str">
        <f aca="false">$E49</f>
        <v>New Zealand</v>
      </c>
      <c r="KZ49" s="284"/>
      <c r="LA49" s="284"/>
      <c r="LB49" s="288"/>
      <c r="LC49" s="281" t="str">
        <f aca="false">IF(($F49&lt;&gt;"")*($G49&lt;&gt;"")*(KZ49&lt;&gt;"")*(LA49&lt;&gt;""),($F49&gt;$G49)*(KZ49&gt;LA49)+($F49=$G49)*(KZ49=LA49)+($F49&lt;$G49)*(KZ49&lt;LA49),"")</f>
        <v/>
      </c>
      <c r="LD49" s="281" t="str">
        <f aca="false">IF((LC49&lt;&gt;""),IF(OR($F49&lt;&gt;$G49,PrSettings!$M$4="●"),(($F49-$G49)=(KZ49-LA49))*1,0),"")</f>
        <v/>
      </c>
      <c r="LE49" s="281" t="str">
        <f aca="false">IF((LC49&lt;&gt;""),($F49=KZ49)*($G49=LA49),"")</f>
        <v/>
      </c>
      <c r="LF49" s="281" t="str">
        <f aca="false">IF(LC49&lt;&gt;"",IF(ABS($F49-$G49)&gt;=PrSettings!$M$7,(ABS($F49-$G49-KZ49+LA49)&lt;=1)*1,IF(AND(LC49,$F49=$G49,$F49&gt;=PrSettings!$M$6),(ABS(KZ49-$F49)&lt;=1)*1,IF(AND(LC49,$F49+$G49&gt;=PrSettings!$M$8),(ABS(KZ49-$F49)+ABS(LA49-$G49)&lt;=1)*1,""))),"")</f>
        <v/>
      </c>
      <c r="LG49" s="289"/>
      <c r="LI49" s="279" t="n">
        <f aca="false">$B49</f>
        <v>21</v>
      </c>
      <c r="LJ49" s="280" t="str">
        <f aca="false">$C49</f>
        <v>IR Iran</v>
      </c>
      <c r="LK49" s="281" t="n">
        <f aca="false">$D49</f>
        <v>85</v>
      </c>
      <c r="LL49" s="280" t="str">
        <f aca="false">$E49</f>
        <v>New Zealand</v>
      </c>
      <c r="LM49" s="284"/>
      <c r="LN49" s="284"/>
      <c r="LO49" s="288"/>
      <c r="LP49" s="281" t="str">
        <f aca="false">IF(($F49&lt;&gt;"")*($G49&lt;&gt;"")*(LM49&lt;&gt;"")*(LN49&lt;&gt;""),($F49&gt;$G49)*(LM49&gt;LN49)+($F49=$G49)*(LM49=LN49)+($F49&lt;$G49)*(LM49&lt;LN49),"")</f>
        <v/>
      </c>
      <c r="LQ49" s="281" t="str">
        <f aca="false">IF((LP49&lt;&gt;""),IF(OR($F49&lt;&gt;$G49,PrSettings!$M$4="●"),(($F49-$G49)=(LM49-LN49))*1,0),"")</f>
        <v/>
      </c>
      <c r="LR49" s="281" t="str">
        <f aca="false">IF((LP49&lt;&gt;""),($F49=LM49)*($G49=LN49),"")</f>
        <v/>
      </c>
      <c r="LS49" s="281" t="str">
        <f aca="false">IF(LP49&lt;&gt;"",IF(ABS($F49-$G49)&gt;=PrSettings!$M$7,(ABS($F49-$G49-LM49+LN49)&lt;=1)*1,IF(AND(LP49,$F49=$G49,$F49&gt;=PrSettings!$M$6),(ABS(LM49-$F49)&lt;=1)*1,IF(AND(LP49,$F49+$G49&gt;=PrSettings!$M$8),(ABS(LM49-$F49)+ABS(LN49-$G49)&lt;=1)*1,""))),"")</f>
        <v/>
      </c>
      <c r="LT49" s="289"/>
      <c r="LV49" s="279" t="n">
        <f aca="false">$B49</f>
        <v>21</v>
      </c>
      <c r="LW49" s="280" t="str">
        <f aca="false">$C49</f>
        <v>IR Iran</v>
      </c>
      <c r="LX49" s="281" t="n">
        <f aca="false">$D49</f>
        <v>85</v>
      </c>
      <c r="LY49" s="280" t="str">
        <f aca="false">$E49</f>
        <v>New Zealand</v>
      </c>
      <c r="LZ49" s="284"/>
      <c r="MA49" s="284"/>
      <c r="MB49" s="288"/>
      <c r="MC49" s="281" t="str">
        <f aca="false">IF(($F49&lt;&gt;"")*($G49&lt;&gt;"")*(LZ49&lt;&gt;"")*(MA49&lt;&gt;""),($F49&gt;$G49)*(LZ49&gt;MA49)+($F49=$G49)*(LZ49=MA49)+($F49&lt;$G49)*(LZ49&lt;MA49),"")</f>
        <v/>
      </c>
      <c r="MD49" s="281" t="str">
        <f aca="false">IF((MC49&lt;&gt;""),IF(OR($F49&lt;&gt;$G49,PrSettings!$M$4="●"),(($F49-$G49)=(LZ49-MA49))*1,0),"")</f>
        <v/>
      </c>
      <c r="ME49" s="281" t="str">
        <f aca="false">IF((MC49&lt;&gt;""),($F49=LZ49)*($G49=MA49),"")</f>
        <v/>
      </c>
      <c r="MF49" s="281" t="str">
        <f aca="false">IF(MC49&lt;&gt;"",IF(ABS($F49-$G49)&gt;=PrSettings!$M$7,(ABS($F49-$G49-LZ49+MA49)&lt;=1)*1,IF(AND(MC49,$F49=$G49,$F49&gt;=PrSettings!$M$6),(ABS(LZ49-$F49)&lt;=1)*1,IF(AND(MC49,$F49+$G49&gt;=PrSettings!$M$8),(ABS(LZ49-$F49)+ABS(MA49-$G49)&lt;=1)*1,""))),"")</f>
        <v/>
      </c>
      <c r="MG49" s="289"/>
    </row>
    <row r="50" customFormat="false" ht="15.75" hidden="false" customHeight="false" outlineLevel="0" collapsed="false">
      <c r="B50" s="279" t="n">
        <f aca="false">INDEX(Groups!$C$7:$C$65,MATCH(C50,Groups!$D$7:$D$65,0))</f>
        <v>9</v>
      </c>
      <c r="C50" s="280" t="str">
        <f aca="false">CalcG!$P$24</f>
        <v>Belgium</v>
      </c>
      <c r="D50" s="281" t="n">
        <f aca="false">INDEX(Groups!$C$7:$C$65,MATCH(E50,Groups!$D$7:$D$65,0))</f>
        <v>21</v>
      </c>
      <c r="E50" s="280" t="str">
        <f aca="false">CalcG!$Q$24</f>
        <v>IR Iran</v>
      </c>
      <c r="F50" s="282" t="n">
        <f aca="false">CalcG!$R$24</f>
        <v>1</v>
      </c>
      <c r="G50" s="283" t="n">
        <f aca="false">CalcG!$S$24</f>
        <v>1</v>
      </c>
      <c r="I50" s="279" t="n">
        <f aca="false">$B50</f>
        <v>9</v>
      </c>
      <c r="J50" s="280" t="str">
        <f aca="false">$C50</f>
        <v>Belgium</v>
      </c>
      <c r="K50" s="281" t="n">
        <f aca="false">$D50</f>
        <v>21</v>
      </c>
      <c r="L50" s="280" t="str">
        <f aca="false">$E50</f>
        <v>IR Iran</v>
      </c>
      <c r="M50" s="284"/>
      <c r="N50" s="284"/>
      <c r="O50" s="288"/>
      <c r="P50" s="281" t="str">
        <f aca="false">IF(($F50&lt;&gt;"")*($G50&lt;&gt;"")*(M50&lt;&gt;"")*(N50&lt;&gt;""),($F50&gt;$G50)*(M50&gt;N50)+($F50=$G50)*(M50=N50)+($F50&lt;$G50)*(M50&lt;N50),"")</f>
        <v/>
      </c>
      <c r="Q50" s="281" t="str">
        <f aca="false">IF((P50&lt;&gt;""),IF(OR($F50&lt;&gt;$G50,PrSettings!$M$4="●"),(($F50-$G50)=(M50-N50))*1,0),"")</f>
        <v/>
      </c>
      <c r="R50" s="281" t="str">
        <f aca="false">IF((P50&lt;&gt;""),($F50=M50)*($G50=N50),"")</f>
        <v/>
      </c>
      <c r="S50" s="281" t="str">
        <f aca="false">IF(P50&lt;&gt;"",IF(ABS($F50-$G50)&gt;=PrSettings!$M$7,(ABS($F50-$G50-M50+N50)&lt;=1)*1,IF(AND(P50,$F50=$G50,$F50&gt;=PrSettings!$M$6),(ABS(M50-$F50)&lt;=1)*1,IF(AND(P50,$F50+$G50&gt;=PrSettings!$M$8),(ABS(M50-$F50)+ABS(N50-$G50)&lt;=1)*1,""))),"")</f>
        <v/>
      </c>
      <c r="T50" s="289"/>
      <c r="V50" s="279" t="n">
        <f aca="false">$B50</f>
        <v>9</v>
      </c>
      <c r="W50" s="280" t="str">
        <f aca="false">$C50</f>
        <v>Belgium</v>
      </c>
      <c r="X50" s="281" t="n">
        <f aca="false">$D50</f>
        <v>21</v>
      </c>
      <c r="Y50" s="280" t="str">
        <f aca="false">$E50</f>
        <v>IR Iran</v>
      </c>
      <c r="Z50" s="284"/>
      <c r="AA50" s="284"/>
      <c r="AB50" s="288"/>
      <c r="AC50" s="281" t="str">
        <f aca="false">IF(($F50&lt;&gt;"")*($G50&lt;&gt;"")*(Z50&lt;&gt;"")*(AA50&lt;&gt;""),($F50&gt;$G50)*(Z50&gt;AA50)+($F50=$G50)*(Z50=AA50)+($F50&lt;$G50)*(Z50&lt;AA50),"")</f>
        <v/>
      </c>
      <c r="AD50" s="281" t="str">
        <f aca="false">IF((AC50&lt;&gt;""),IF(OR($F50&lt;&gt;$G50,PrSettings!$M$4="●"),(($F50-$G50)=(Z50-AA50))*1,0),"")</f>
        <v/>
      </c>
      <c r="AE50" s="281" t="str">
        <f aca="false">IF((AC50&lt;&gt;""),($F50=Z50)*($G50=AA50),"")</f>
        <v/>
      </c>
      <c r="AF50" s="281" t="str">
        <f aca="false">IF(AC50&lt;&gt;"",IF(ABS($F50-$G50)&gt;=PrSettings!$M$7,(ABS($F50-$G50-Z50+AA50)&lt;=1)*1,IF(AND(AC50,$F50=$G50,$F50&gt;=PrSettings!$M$6),(ABS(Z50-$F50)&lt;=1)*1,IF(AND(AC50,$F50+$G50&gt;=PrSettings!$M$8),(ABS(Z50-$F50)+ABS(AA50-$G50)&lt;=1)*1,""))),"")</f>
        <v/>
      </c>
      <c r="AG50" s="289"/>
      <c r="AI50" s="279" t="n">
        <f aca="false">$B50</f>
        <v>9</v>
      </c>
      <c r="AJ50" s="280" t="str">
        <f aca="false">$C50</f>
        <v>Belgium</v>
      </c>
      <c r="AK50" s="281" t="n">
        <f aca="false">$D50</f>
        <v>21</v>
      </c>
      <c r="AL50" s="280" t="str">
        <f aca="false">$E50</f>
        <v>IR Iran</v>
      </c>
      <c r="AM50" s="284"/>
      <c r="AN50" s="284"/>
      <c r="AO50" s="288"/>
      <c r="AP50" s="281" t="str">
        <f aca="false">IF(($F50&lt;&gt;"")*($G50&lt;&gt;"")*(AM50&lt;&gt;"")*(AN50&lt;&gt;""),($F50&gt;$G50)*(AM50&gt;AN50)+($F50=$G50)*(AM50=AN50)+($F50&lt;$G50)*(AM50&lt;AN50),"")</f>
        <v/>
      </c>
      <c r="AQ50" s="281" t="str">
        <f aca="false">IF((AP50&lt;&gt;""),IF(OR($F50&lt;&gt;$G50,PrSettings!$M$4="●"),(($F50-$G50)=(AM50-AN50))*1,0),"")</f>
        <v/>
      </c>
      <c r="AR50" s="281" t="str">
        <f aca="false">IF((AP50&lt;&gt;""),($F50=AM50)*($G50=AN50),"")</f>
        <v/>
      </c>
      <c r="AS50" s="281" t="str">
        <f aca="false">IF(AP50&lt;&gt;"",IF(ABS($F50-$G50)&gt;=PrSettings!$M$7,(ABS($F50-$G50-AM50+AN50)&lt;=1)*1,IF(AND(AP50,$F50=$G50,$F50&gt;=PrSettings!$M$6),(ABS(AM50-$F50)&lt;=1)*1,IF(AND(AP50,$F50+$G50&gt;=PrSettings!$M$8),(ABS(AM50-$F50)+ABS(AN50-$G50)&lt;=1)*1,""))),"")</f>
        <v/>
      </c>
      <c r="AT50" s="289"/>
      <c r="AV50" s="279" t="n">
        <f aca="false">$B50</f>
        <v>9</v>
      </c>
      <c r="AW50" s="280" t="str">
        <f aca="false">$C50</f>
        <v>Belgium</v>
      </c>
      <c r="AX50" s="281" t="n">
        <f aca="false">$D50</f>
        <v>21</v>
      </c>
      <c r="AY50" s="280" t="str">
        <f aca="false">$E50</f>
        <v>IR Iran</v>
      </c>
      <c r="AZ50" s="284"/>
      <c r="BA50" s="284"/>
      <c r="BB50" s="288"/>
      <c r="BC50" s="281" t="str">
        <f aca="false">IF(($F50&lt;&gt;"")*($G50&lt;&gt;"")*(AZ50&lt;&gt;"")*(BA50&lt;&gt;""),($F50&gt;$G50)*(AZ50&gt;BA50)+($F50=$G50)*(AZ50=BA50)+($F50&lt;$G50)*(AZ50&lt;BA50),"")</f>
        <v/>
      </c>
      <c r="BD50" s="281" t="str">
        <f aca="false">IF((BC50&lt;&gt;""),IF(OR($F50&lt;&gt;$G50,PrSettings!$M$4="●"),(($F50-$G50)=(AZ50-BA50))*1,0),"")</f>
        <v/>
      </c>
      <c r="BE50" s="281" t="str">
        <f aca="false">IF((BC50&lt;&gt;""),($F50=AZ50)*($G50=BA50),"")</f>
        <v/>
      </c>
      <c r="BF50" s="281" t="str">
        <f aca="false">IF(BC50&lt;&gt;"",IF(ABS($F50-$G50)&gt;=PrSettings!$M$7,(ABS($F50-$G50-AZ50+BA50)&lt;=1)*1,IF(AND(BC50,$F50=$G50,$F50&gt;=PrSettings!$M$6),(ABS(AZ50-$F50)&lt;=1)*1,IF(AND(BC50,$F50+$G50&gt;=PrSettings!$M$8),(ABS(AZ50-$F50)+ABS(BA50-$G50)&lt;=1)*1,""))),"")</f>
        <v/>
      </c>
      <c r="BG50" s="289"/>
      <c r="BI50" s="279" t="n">
        <f aca="false">$B50</f>
        <v>9</v>
      </c>
      <c r="BJ50" s="280" t="str">
        <f aca="false">$C50</f>
        <v>Belgium</v>
      </c>
      <c r="BK50" s="281" t="n">
        <f aca="false">$D50</f>
        <v>21</v>
      </c>
      <c r="BL50" s="280" t="str">
        <f aca="false">$E50</f>
        <v>IR Iran</v>
      </c>
      <c r="BM50" s="284"/>
      <c r="BN50" s="284"/>
      <c r="BO50" s="288"/>
      <c r="BP50" s="281" t="str">
        <f aca="false">IF(($F50&lt;&gt;"")*($G50&lt;&gt;"")*(BM50&lt;&gt;"")*(BN50&lt;&gt;""),($F50&gt;$G50)*(BM50&gt;BN50)+($F50=$G50)*(BM50=BN50)+($F50&lt;$G50)*(BM50&lt;BN50),"")</f>
        <v/>
      </c>
      <c r="BQ50" s="281" t="str">
        <f aca="false">IF((BP50&lt;&gt;""),IF(OR($F50&lt;&gt;$G50,PrSettings!$M$4="●"),(($F50-$G50)=(BM50-BN50))*1,0),"")</f>
        <v/>
      </c>
      <c r="BR50" s="281" t="str">
        <f aca="false">IF((BP50&lt;&gt;""),($F50=BM50)*($G50=BN50),"")</f>
        <v/>
      </c>
      <c r="BS50" s="281" t="str">
        <f aca="false">IF(BP50&lt;&gt;"",IF(ABS($F50-$G50)&gt;=PrSettings!$M$7,(ABS($F50-$G50-BM50+BN50)&lt;=1)*1,IF(AND(BP50,$F50=$G50,$F50&gt;=PrSettings!$M$6),(ABS(BM50-$F50)&lt;=1)*1,IF(AND(BP50,$F50+$G50&gt;=PrSettings!$M$8),(ABS(BM50-$F50)+ABS(BN50-$G50)&lt;=1)*1,""))),"")</f>
        <v/>
      </c>
      <c r="BT50" s="289"/>
      <c r="BV50" s="279" t="n">
        <f aca="false">$B50</f>
        <v>9</v>
      </c>
      <c r="BW50" s="280" t="str">
        <f aca="false">$C50</f>
        <v>Belgium</v>
      </c>
      <c r="BX50" s="281" t="n">
        <f aca="false">$D50</f>
        <v>21</v>
      </c>
      <c r="BY50" s="280" t="str">
        <f aca="false">$E50</f>
        <v>IR Iran</v>
      </c>
      <c r="BZ50" s="284"/>
      <c r="CA50" s="284"/>
      <c r="CB50" s="288"/>
      <c r="CC50" s="281" t="str">
        <f aca="false">IF(($F50&lt;&gt;"")*($G50&lt;&gt;"")*(BZ50&lt;&gt;"")*(CA50&lt;&gt;""),($F50&gt;$G50)*(BZ50&gt;CA50)+($F50=$G50)*(BZ50=CA50)+($F50&lt;$G50)*(BZ50&lt;CA50),"")</f>
        <v/>
      </c>
      <c r="CD50" s="281" t="str">
        <f aca="false">IF((CC50&lt;&gt;""),IF(OR($F50&lt;&gt;$G50,PrSettings!$M$4="●"),(($F50-$G50)=(BZ50-CA50))*1,0),"")</f>
        <v/>
      </c>
      <c r="CE50" s="281" t="str">
        <f aca="false">IF((CC50&lt;&gt;""),($F50=BZ50)*($G50=CA50),"")</f>
        <v/>
      </c>
      <c r="CF50" s="281" t="str">
        <f aca="false">IF(CC50&lt;&gt;"",IF(ABS($F50-$G50)&gt;=PrSettings!$M$7,(ABS($F50-$G50-BZ50+CA50)&lt;=1)*1,IF(AND(CC50,$F50=$G50,$F50&gt;=PrSettings!$M$6),(ABS(BZ50-$F50)&lt;=1)*1,IF(AND(CC50,$F50+$G50&gt;=PrSettings!$M$8),(ABS(BZ50-$F50)+ABS(CA50-$G50)&lt;=1)*1,""))),"")</f>
        <v/>
      </c>
      <c r="CG50" s="289"/>
      <c r="CI50" s="279" t="n">
        <f aca="false">$B50</f>
        <v>9</v>
      </c>
      <c r="CJ50" s="280" t="str">
        <f aca="false">$C50</f>
        <v>Belgium</v>
      </c>
      <c r="CK50" s="281" t="n">
        <f aca="false">$D50</f>
        <v>21</v>
      </c>
      <c r="CL50" s="280" t="str">
        <f aca="false">$E50</f>
        <v>IR Iran</v>
      </c>
      <c r="CM50" s="284"/>
      <c r="CN50" s="284"/>
      <c r="CO50" s="288"/>
      <c r="CP50" s="281" t="str">
        <f aca="false">IF(($F50&lt;&gt;"")*($G50&lt;&gt;"")*(CM50&lt;&gt;"")*(CN50&lt;&gt;""),($F50&gt;$G50)*(CM50&gt;CN50)+($F50=$G50)*(CM50=CN50)+($F50&lt;$G50)*(CM50&lt;CN50),"")</f>
        <v/>
      </c>
      <c r="CQ50" s="281" t="str">
        <f aca="false">IF((CP50&lt;&gt;""),IF(OR($F50&lt;&gt;$G50,PrSettings!$M$4="●"),(($F50-$G50)=(CM50-CN50))*1,0),"")</f>
        <v/>
      </c>
      <c r="CR50" s="281" t="str">
        <f aca="false">IF((CP50&lt;&gt;""),($F50=CM50)*($G50=CN50),"")</f>
        <v/>
      </c>
      <c r="CS50" s="281" t="str">
        <f aca="false">IF(CP50&lt;&gt;"",IF(ABS($F50-$G50)&gt;=PrSettings!$M$7,(ABS($F50-$G50-CM50+CN50)&lt;=1)*1,IF(AND(CP50,$F50=$G50,$F50&gt;=PrSettings!$M$6),(ABS(CM50-$F50)&lt;=1)*1,IF(AND(CP50,$F50+$G50&gt;=PrSettings!$M$8),(ABS(CM50-$F50)+ABS(CN50-$G50)&lt;=1)*1,""))),"")</f>
        <v/>
      </c>
      <c r="CT50" s="289"/>
      <c r="CV50" s="279" t="n">
        <f aca="false">$B50</f>
        <v>9</v>
      </c>
      <c r="CW50" s="280" t="str">
        <f aca="false">$C50</f>
        <v>Belgium</v>
      </c>
      <c r="CX50" s="281" t="n">
        <f aca="false">$D50</f>
        <v>21</v>
      </c>
      <c r="CY50" s="280" t="str">
        <f aca="false">$E50</f>
        <v>IR Iran</v>
      </c>
      <c r="CZ50" s="284"/>
      <c r="DA50" s="284"/>
      <c r="DB50" s="288"/>
      <c r="DC50" s="281" t="str">
        <f aca="false">IF(($F50&lt;&gt;"")*($G50&lt;&gt;"")*(CZ50&lt;&gt;"")*(DA50&lt;&gt;""),($F50&gt;$G50)*(CZ50&gt;DA50)+($F50=$G50)*(CZ50=DA50)+($F50&lt;$G50)*(CZ50&lt;DA50),"")</f>
        <v/>
      </c>
      <c r="DD50" s="281" t="str">
        <f aca="false">IF((DC50&lt;&gt;""),IF(OR($F50&lt;&gt;$G50,PrSettings!$M$4="●"),(($F50-$G50)=(CZ50-DA50))*1,0),"")</f>
        <v/>
      </c>
      <c r="DE50" s="281" t="str">
        <f aca="false">IF((DC50&lt;&gt;""),($F50=CZ50)*($G50=DA50),"")</f>
        <v/>
      </c>
      <c r="DF50" s="281" t="str">
        <f aca="false">IF(DC50&lt;&gt;"",IF(ABS($F50-$G50)&gt;=PrSettings!$M$7,(ABS($F50-$G50-CZ50+DA50)&lt;=1)*1,IF(AND(DC50,$F50=$G50,$F50&gt;=PrSettings!$M$6),(ABS(CZ50-$F50)&lt;=1)*1,IF(AND(DC50,$F50+$G50&gt;=PrSettings!$M$8),(ABS(CZ50-$F50)+ABS(DA50-$G50)&lt;=1)*1,""))),"")</f>
        <v/>
      </c>
      <c r="DG50" s="289"/>
      <c r="DI50" s="279" t="n">
        <f aca="false">$B50</f>
        <v>9</v>
      </c>
      <c r="DJ50" s="280" t="str">
        <f aca="false">$C50</f>
        <v>Belgium</v>
      </c>
      <c r="DK50" s="281" t="n">
        <f aca="false">$D50</f>
        <v>21</v>
      </c>
      <c r="DL50" s="280" t="str">
        <f aca="false">$E50</f>
        <v>IR Iran</v>
      </c>
      <c r="DM50" s="284"/>
      <c r="DN50" s="284"/>
      <c r="DO50" s="288"/>
      <c r="DP50" s="281" t="str">
        <f aca="false">IF(($F50&lt;&gt;"")*($G50&lt;&gt;"")*(DM50&lt;&gt;"")*(DN50&lt;&gt;""),($F50&gt;$G50)*(DM50&gt;DN50)+($F50=$G50)*(DM50=DN50)+($F50&lt;$G50)*(DM50&lt;DN50),"")</f>
        <v/>
      </c>
      <c r="DQ50" s="281" t="str">
        <f aca="false">IF((DP50&lt;&gt;""),IF(OR($F50&lt;&gt;$G50,PrSettings!$M$4="●"),(($F50-$G50)=(DM50-DN50))*1,0),"")</f>
        <v/>
      </c>
      <c r="DR50" s="281" t="str">
        <f aca="false">IF((DP50&lt;&gt;""),($F50=DM50)*($G50=DN50),"")</f>
        <v/>
      </c>
      <c r="DS50" s="281" t="str">
        <f aca="false">IF(DP50&lt;&gt;"",IF(ABS($F50-$G50)&gt;=PrSettings!$M$7,(ABS($F50-$G50-DM50+DN50)&lt;=1)*1,IF(AND(DP50,$F50=$G50,$F50&gt;=PrSettings!$M$6),(ABS(DM50-$F50)&lt;=1)*1,IF(AND(DP50,$F50+$G50&gt;=PrSettings!$M$8),(ABS(DM50-$F50)+ABS(DN50-$G50)&lt;=1)*1,""))),"")</f>
        <v/>
      </c>
      <c r="DT50" s="289"/>
      <c r="DV50" s="279" t="n">
        <f aca="false">$B50</f>
        <v>9</v>
      </c>
      <c r="DW50" s="280" t="str">
        <f aca="false">$C50</f>
        <v>Belgium</v>
      </c>
      <c r="DX50" s="281" t="n">
        <f aca="false">$D50</f>
        <v>21</v>
      </c>
      <c r="DY50" s="280" t="str">
        <f aca="false">$E50</f>
        <v>IR Iran</v>
      </c>
      <c r="DZ50" s="284"/>
      <c r="EA50" s="284"/>
      <c r="EB50" s="288"/>
      <c r="EC50" s="281" t="str">
        <f aca="false">IF(($F50&lt;&gt;"")*($G50&lt;&gt;"")*(DZ50&lt;&gt;"")*(EA50&lt;&gt;""),($F50&gt;$G50)*(DZ50&gt;EA50)+($F50=$G50)*(DZ50=EA50)+($F50&lt;$G50)*(DZ50&lt;EA50),"")</f>
        <v/>
      </c>
      <c r="ED50" s="281" t="str">
        <f aca="false">IF((EC50&lt;&gt;""),IF(OR($F50&lt;&gt;$G50,PrSettings!$M$4="●"),(($F50-$G50)=(DZ50-EA50))*1,0),"")</f>
        <v/>
      </c>
      <c r="EE50" s="281" t="str">
        <f aca="false">IF((EC50&lt;&gt;""),($F50=DZ50)*($G50=EA50),"")</f>
        <v/>
      </c>
      <c r="EF50" s="281" t="str">
        <f aca="false">IF(EC50&lt;&gt;"",IF(ABS($F50-$G50)&gt;=PrSettings!$M$7,(ABS($F50-$G50-DZ50+EA50)&lt;=1)*1,IF(AND(EC50,$F50=$G50,$F50&gt;=PrSettings!$M$6),(ABS(DZ50-$F50)&lt;=1)*1,IF(AND(EC50,$F50+$G50&gt;=PrSettings!$M$8),(ABS(DZ50-$F50)+ABS(EA50-$G50)&lt;=1)*1,""))),"")</f>
        <v/>
      </c>
      <c r="EG50" s="289"/>
      <c r="EI50" s="279" t="n">
        <f aca="false">$B50</f>
        <v>9</v>
      </c>
      <c r="EJ50" s="280" t="str">
        <f aca="false">$C50</f>
        <v>Belgium</v>
      </c>
      <c r="EK50" s="281" t="n">
        <f aca="false">$D50</f>
        <v>21</v>
      </c>
      <c r="EL50" s="280" t="str">
        <f aca="false">$E50</f>
        <v>IR Iran</v>
      </c>
      <c r="EM50" s="284"/>
      <c r="EN50" s="284"/>
      <c r="EO50" s="288"/>
      <c r="EP50" s="281" t="str">
        <f aca="false">IF(($F50&lt;&gt;"")*($G50&lt;&gt;"")*(EM50&lt;&gt;"")*(EN50&lt;&gt;""),($F50&gt;$G50)*(EM50&gt;EN50)+($F50=$G50)*(EM50=EN50)+($F50&lt;$G50)*(EM50&lt;EN50),"")</f>
        <v/>
      </c>
      <c r="EQ50" s="281" t="str">
        <f aca="false">IF((EP50&lt;&gt;""),IF(OR($F50&lt;&gt;$G50,PrSettings!$M$4="●"),(($F50-$G50)=(EM50-EN50))*1,0),"")</f>
        <v/>
      </c>
      <c r="ER50" s="281" t="str">
        <f aca="false">IF((EP50&lt;&gt;""),($F50=EM50)*($G50=EN50),"")</f>
        <v/>
      </c>
      <c r="ES50" s="281" t="str">
        <f aca="false">IF(EP50&lt;&gt;"",IF(ABS($F50-$G50)&gt;=PrSettings!$M$7,(ABS($F50-$G50-EM50+EN50)&lt;=1)*1,IF(AND(EP50,$F50=$G50,$F50&gt;=PrSettings!$M$6),(ABS(EM50-$F50)&lt;=1)*1,IF(AND(EP50,$F50+$G50&gt;=PrSettings!$M$8),(ABS(EM50-$F50)+ABS(EN50-$G50)&lt;=1)*1,""))),"")</f>
        <v/>
      </c>
      <c r="ET50" s="289"/>
      <c r="EV50" s="279" t="n">
        <f aca="false">$B50</f>
        <v>9</v>
      </c>
      <c r="EW50" s="280" t="str">
        <f aca="false">$C50</f>
        <v>Belgium</v>
      </c>
      <c r="EX50" s="281" t="n">
        <f aca="false">$D50</f>
        <v>21</v>
      </c>
      <c r="EY50" s="280" t="str">
        <f aca="false">$E50</f>
        <v>IR Iran</v>
      </c>
      <c r="EZ50" s="284"/>
      <c r="FA50" s="284"/>
      <c r="FB50" s="288"/>
      <c r="FC50" s="281" t="str">
        <f aca="false">IF(($F50&lt;&gt;"")*($G50&lt;&gt;"")*(EZ50&lt;&gt;"")*(FA50&lt;&gt;""),($F50&gt;$G50)*(EZ50&gt;FA50)+($F50=$G50)*(EZ50=FA50)+($F50&lt;$G50)*(EZ50&lt;FA50),"")</f>
        <v/>
      </c>
      <c r="FD50" s="281" t="str">
        <f aca="false">IF((FC50&lt;&gt;""),IF(OR($F50&lt;&gt;$G50,PrSettings!$M$4="●"),(($F50-$G50)=(EZ50-FA50))*1,0),"")</f>
        <v/>
      </c>
      <c r="FE50" s="281" t="str">
        <f aca="false">IF((FC50&lt;&gt;""),($F50=EZ50)*($G50=FA50),"")</f>
        <v/>
      </c>
      <c r="FF50" s="281" t="str">
        <f aca="false">IF(FC50&lt;&gt;"",IF(ABS($F50-$G50)&gt;=PrSettings!$M$7,(ABS($F50-$G50-EZ50+FA50)&lt;=1)*1,IF(AND(FC50,$F50=$G50,$F50&gt;=PrSettings!$M$6),(ABS(EZ50-$F50)&lt;=1)*1,IF(AND(FC50,$F50+$G50&gt;=PrSettings!$M$8),(ABS(EZ50-$F50)+ABS(FA50-$G50)&lt;=1)*1,""))),"")</f>
        <v/>
      </c>
      <c r="FG50" s="289"/>
      <c r="FI50" s="279" t="n">
        <f aca="false">$B50</f>
        <v>9</v>
      </c>
      <c r="FJ50" s="280" t="str">
        <f aca="false">$C50</f>
        <v>Belgium</v>
      </c>
      <c r="FK50" s="281" t="n">
        <f aca="false">$D50</f>
        <v>21</v>
      </c>
      <c r="FL50" s="280" t="str">
        <f aca="false">$E50</f>
        <v>IR Iran</v>
      </c>
      <c r="FM50" s="284"/>
      <c r="FN50" s="284"/>
      <c r="FO50" s="288"/>
      <c r="FP50" s="281" t="str">
        <f aca="false">IF(($F50&lt;&gt;"")*($G50&lt;&gt;"")*(FM50&lt;&gt;"")*(FN50&lt;&gt;""),($F50&gt;$G50)*(FM50&gt;FN50)+($F50=$G50)*(FM50=FN50)+($F50&lt;$G50)*(FM50&lt;FN50),"")</f>
        <v/>
      </c>
      <c r="FQ50" s="281" t="str">
        <f aca="false">IF((FP50&lt;&gt;""),IF(OR($F50&lt;&gt;$G50,PrSettings!$M$4="●"),(($F50-$G50)=(FM50-FN50))*1,0),"")</f>
        <v/>
      </c>
      <c r="FR50" s="281" t="str">
        <f aca="false">IF((FP50&lt;&gt;""),($F50=FM50)*($G50=FN50),"")</f>
        <v/>
      </c>
      <c r="FS50" s="281" t="str">
        <f aca="false">IF(FP50&lt;&gt;"",IF(ABS($F50-$G50)&gt;=PrSettings!$M$7,(ABS($F50-$G50-FM50+FN50)&lt;=1)*1,IF(AND(FP50,$F50=$G50,$F50&gt;=PrSettings!$M$6),(ABS(FM50-$F50)&lt;=1)*1,IF(AND(FP50,$F50+$G50&gt;=PrSettings!$M$8),(ABS(FM50-$F50)+ABS(FN50-$G50)&lt;=1)*1,""))),"")</f>
        <v/>
      </c>
      <c r="FT50" s="289"/>
      <c r="FV50" s="279" t="n">
        <f aca="false">$B50</f>
        <v>9</v>
      </c>
      <c r="FW50" s="280" t="str">
        <f aca="false">$C50</f>
        <v>Belgium</v>
      </c>
      <c r="FX50" s="281" t="n">
        <f aca="false">$D50</f>
        <v>21</v>
      </c>
      <c r="FY50" s="280" t="str">
        <f aca="false">$E50</f>
        <v>IR Iran</v>
      </c>
      <c r="FZ50" s="284"/>
      <c r="GA50" s="284"/>
      <c r="GB50" s="288"/>
      <c r="GC50" s="281" t="str">
        <f aca="false">IF(($F50&lt;&gt;"")*($G50&lt;&gt;"")*(FZ50&lt;&gt;"")*(GA50&lt;&gt;""),($F50&gt;$G50)*(FZ50&gt;GA50)+($F50=$G50)*(FZ50=GA50)+($F50&lt;$G50)*(FZ50&lt;GA50),"")</f>
        <v/>
      </c>
      <c r="GD50" s="281" t="str">
        <f aca="false">IF((GC50&lt;&gt;""),IF(OR($F50&lt;&gt;$G50,PrSettings!$M$4="●"),(($F50-$G50)=(FZ50-GA50))*1,0),"")</f>
        <v/>
      </c>
      <c r="GE50" s="281" t="str">
        <f aca="false">IF((GC50&lt;&gt;""),($F50=FZ50)*($G50=GA50),"")</f>
        <v/>
      </c>
      <c r="GF50" s="281" t="str">
        <f aca="false">IF(GC50&lt;&gt;"",IF(ABS($F50-$G50)&gt;=PrSettings!$M$7,(ABS($F50-$G50-FZ50+GA50)&lt;=1)*1,IF(AND(GC50,$F50=$G50,$F50&gt;=PrSettings!$M$6),(ABS(FZ50-$F50)&lt;=1)*1,IF(AND(GC50,$F50+$G50&gt;=PrSettings!$M$8),(ABS(FZ50-$F50)+ABS(GA50-$G50)&lt;=1)*1,""))),"")</f>
        <v/>
      </c>
      <c r="GG50" s="289"/>
      <c r="GI50" s="279" t="n">
        <f aca="false">$B50</f>
        <v>9</v>
      </c>
      <c r="GJ50" s="280" t="str">
        <f aca="false">$C50</f>
        <v>Belgium</v>
      </c>
      <c r="GK50" s="281" t="n">
        <f aca="false">$D50</f>
        <v>21</v>
      </c>
      <c r="GL50" s="280" t="str">
        <f aca="false">$E50</f>
        <v>IR Iran</v>
      </c>
      <c r="GM50" s="284"/>
      <c r="GN50" s="284"/>
      <c r="GO50" s="288"/>
      <c r="GP50" s="281" t="str">
        <f aca="false">IF(($F50&lt;&gt;"")*($G50&lt;&gt;"")*(GM50&lt;&gt;"")*(GN50&lt;&gt;""),($F50&gt;$G50)*(GM50&gt;GN50)+($F50=$G50)*(GM50=GN50)+($F50&lt;$G50)*(GM50&lt;GN50),"")</f>
        <v/>
      </c>
      <c r="GQ50" s="281" t="str">
        <f aca="false">IF((GP50&lt;&gt;""),IF(OR($F50&lt;&gt;$G50,PrSettings!$M$4="●"),(($F50-$G50)=(GM50-GN50))*1,0),"")</f>
        <v/>
      </c>
      <c r="GR50" s="281" t="str">
        <f aca="false">IF((GP50&lt;&gt;""),($F50=GM50)*($G50=GN50),"")</f>
        <v/>
      </c>
      <c r="GS50" s="281" t="str">
        <f aca="false">IF(GP50&lt;&gt;"",IF(ABS($F50-$G50)&gt;=PrSettings!$M$7,(ABS($F50-$G50-GM50+GN50)&lt;=1)*1,IF(AND(GP50,$F50=$G50,$F50&gt;=PrSettings!$M$6),(ABS(GM50-$F50)&lt;=1)*1,IF(AND(GP50,$F50+$G50&gt;=PrSettings!$M$8),(ABS(GM50-$F50)+ABS(GN50-$G50)&lt;=1)*1,""))),"")</f>
        <v/>
      </c>
      <c r="GT50" s="289"/>
      <c r="GV50" s="279" t="n">
        <f aca="false">$B50</f>
        <v>9</v>
      </c>
      <c r="GW50" s="280" t="str">
        <f aca="false">$C50</f>
        <v>Belgium</v>
      </c>
      <c r="GX50" s="281" t="n">
        <f aca="false">$D50</f>
        <v>21</v>
      </c>
      <c r="GY50" s="280" t="str">
        <f aca="false">$E50</f>
        <v>IR Iran</v>
      </c>
      <c r="GZ50" s="284"/>
      <c r="HA50" s="284"/>
      <c r="HB50" s="288"/>
      <c r="HC50" s="281" t="str">
        <f aca="false">IF(($F50&lt;&gt;"")*($G50&lt;&gt;"")*(GZ50&lt;&gt;"")*(HA50&lt;&gt;""),($F50&gt;$G50)*(GZ50&gt;HA50)+($F50=$G50)*(GZ50=HA50)+($F50&lt;$G50)*(GZ50&lt;HA50),"")</f>
        <v/>
      </c>
      <c r="HD50" s="281" t="str">
        <f aca="false">IF((HC50&lt;&gt;""),IF(OR($F50&lt;&gt;$G50,PrSettings!$M$4="●"),(($F50-$G50)=(GZ50-HA50))*1,0),"")</f>
        <v/>
      </c>
      <c r="HE50" s="281" t="str">
        <f aca="false">IF((HC50&lt;&gt;""),($F50=GZ50)*($G50=HA50),"")</f>
        <v/>
      </c>
      <c r="HF50" s="281" t="str">
        <f aca="false">IF(HC50&lt;&gt;"",IF(ABS($F50-$G50)&gt;=PrSettings!$M$7,(ABS($F50-$G50-GZ50+HA50)&lt;=1)*1,IF(AND(HC50,$F50=$G50,$F50&gt;=PrSettings!$M$6),(ABS(GZ50-$F50)&lt;=1)*1,IF(AND(HC50,$F50+$G50&gt;=PrSettings!$M$8),(ABS(GZ50-$F50)+ABS(HA50-$G50)&lt;=1)*1,""))),"")</f>
        <v/>
      </c>
      <c r="HG50" s="289"/>
      <c r="HI50" s="279" t="n">
        <f aca="false">$B50</f>
        <v>9</v>
      </c>
      <c r="HJ50" s="280" t="str">
        <f aca="false">$C50</f>
        <v>Belgium</v>
      </c>
      <c r="HK50" s="281" t="n">
        <f aca="false">$D50</f>
        <v>21</v>
      </c>
      <c r="HL50" s="280" t="str">
        <f aca="false">$E50</f>
        <v>IR Iran</v>
      </c>
      <c r="HM50" s="284"/>
      <c r="HN50" s="284"/>
      <c r="HO50" s="288"/>
      <c r="HP50" s="281" t="str">
        <f aca="false">IF(($F50&lt;&gt;"")*($G50&lt;&gt;"")*(HM50&lt;&gt;"")*(HN50&lt;&gt;""),($F50&gt;$G50)*(HM50&gt;HN50)+($F50=$G50)*(HM50=HN50)+($F50&lt;$G50)*(HM50&lt;HN50),"")</f>
        <v/>
      </c>
      <c r="HQ50" s="281" t="str">
        <f aca="false">IF((HP50&lt;&gt;""),IF(OR($F50&lt;&gt;$G50,PrSettings!$M$4="●"),(($F50-$G50)=(HM50-HN50))*1,0),"")</f>
        <v/>
      </c>
      <c r="HR50" s="281" t="str">
        <f aca="false">IF((HP50&lt;&gt;""),($F50=HM50)*($G50=HN50),"")</f>
        <v/>
      </c>
      <c r="HS50" s="281" t="str">
        <f aca="false">IF(HP50&lt;&gt;"",IF(ABS($F50-$G50)&gt;=PrSettings!$M$7,(ABS($F50-$G50-HM50+HN50)&lt;=1)*1,IF(AND(HP50,$F50=$G50,$F50&gt;=PrSettings!$M$6),(ABS(HM50-$F50)&lt;=1)*1,IF(AND(HP50,$F50+$G50&gt;=PrSettings!$M$8),(ABS(HM50-$F50)+ABS(HN50-$G50)&lt;=1)*1,""))),"")</f>
        <v/>
      </c>
      <c r="HT50" s="289"/>
      <c r="HV50" s="279" t="n">
        <f aca="false">$B50</f>
        <v>9</v>
      </c>
      <c r="HW50" s="280" t="str">
        <f aca="false">$C50</f>
        <v>Belgium</v>
      </c>
      <c r="HX50" s="281" t="n">
        <f aca="false">$D50</f>
        <v>21</v>
      </c>
      <c r="HY50" s="280" t="str">
        <f aca="false">$E50</f>
        <v>IR Iran</v>
      </c>
      <c r="HZ50" s="284"/>
      <c r="IA50" s="284"/>
      <c r="IB50" s="288"/>
      <c r="IC50" s="281" t="str">
        <f aca="false">IF(($F50&lt;&gt;"")*($G50&lt;&gt;"")*(HZ50&lt;&gt;"")*(IA50&lt;&gt;""),($F50&gt;$G50)*(HZ50&gt;IA50)+($F50=$G50)*(HZ50=IA50)+($F50&lt;$G50)*(HZ50&lt;IA50),"")</f>
        <v/>
      </c>
      <c r="ID50" s="281" t="str">
        <f aca="false">IF((IC50&lt;&gt;""),IF(OR($F50&lt;&gt;$G50,PrSettings!$M$4="●"),(($F50-$G50)=(HZ50-IA50))*1,0),"")</f>
        <v/>
      </c>
      <c r="IE50" s="281" t="str">
        <f aca="false">IF((IC50&lt;&gt;""),($F50=HZ50)*($G50=IA50),"")</f>
        <v/>
      </c>
      <c r="IF50" s="281" t="str">
        <f aca="false">IF(IC50&lt;&gt;"",IF(ABS($F50-$G50)&gt;=PrSettings!$M$7,(ABS($F50-$G50-HZ50+IA50)&lt;=1)*1,IF(AND(IC50,$F50=$G50,$F50&gt;=PrSettings!$M$6),(ABS(HZ50-$F50)&lt;=1)*1,IF(AND(IC50,$F50+$G50&gt;=PrSettings!$M$8),(ABS(HZ50-$F50)+ABS(IA50-$G50)&lt;=1)*1,""))),"")</f>
        <v/>
      </c>
      <c r="IG50" s="289"/>
      <c r="II50" s="279" t="n">
        <f aca="false">$B50</f>
        <v>9</v>
      </c>
      <c r="IJ50" s="280" t="str">
        <f aca="false">$C50</f>
        <v>Belgium</v>
      </c>
      <c r="IK50" s="281" t="n">
        <f aca="false">$D50</f>
        <v>21</v>
      </c>
      <c r="IL50" s="280" t="str">
        <f aca="false">$E50</f>
        <v>IR Iran</v>
      </c>
      <c r="IM50" s="284"/>
      <c r="IN50" s="284"/>
      <c r="IO50" s="288"/>
      <c r="IP50" s="281" t="str">
        <f aca="false">IF(($F50&lt;&gt;"")*($G50&lt;&gt;"")*(IM50&lt;&gt;"")*(IN50&lt;&gt;""),($F50&gt;$G50)*(IM50&gt;IN50)+($F50=$G50)*(IM50=IN50)+($F50&lt;$G50)*(IM50&lt;IN50),"")</f>
        <v/>
      </c>
      <c r="IQ50" s="281" t="str">
        <f aca="false">IF((IP50&lt;&gt;""),IF(OR($F50&lt;&gt;$G50,PrSettings!$M$4="●"),(($F50-$G50)=(IM50-IN50))*1,0),"")</f>
        <v/>
      </c>
      <c r="IR50" s="281" t="str">
        <f aca="false">IF((IP50&lt;&gt;""),($F50=IM50)*($G50=IN50),"")</f>
        <v/>
      </c>
      <c r="IS50" s="281" t="str">
        <f aca="false">IF(IP50&lt;&gt;"",IF(ABS($F50-$G50)&gt;=PrSettings!$M$7,(ABS($F50-$G50-IM50+IN50)&lt;=1)*1,IF(AND(IP50,$F50=$G50,$F50&gt;=PrSettings!$M$6),(ABS(IM50-$F50)&lt;=1)*1,IF(AND(IP50,$F50+$G50&gt;=PrSettings!$M$8),(ABS(IM50-$F50)+ABS(IN50-$G50)&lt;=1)*1,""))),"")</f>
        <v/>
      </c>
      <c r="IT50" s="289"/>
      <c r="IV50" s="279" t="n">
        <f aca="false">$B50</f>
        <v>9</v>
      </c>
      <c r="IW50" s="280" t="str">
        <f aca="false">$C50</f>
        <v>Belgium</v>
      </c>
      <c r="IX50" s="281" t="n">
        <f aca="false">$D50</f>
        <v>21</v>
      </c>
      <c r="IY50" s="280" t="str">
        <f aca="false">$E50</f>
        <v>IR Iran</v>
      </c>
      <c r="IZ50" s="284"/>
      <c r="JA50" s="284"/>
      <c r="JB50" s="288"/>
      <c r="JC50" s="281" t="str">
        <f aca="false">IF(($F50&lt;&gt;"")*($G50&lt;&gt;"")*(IZ50&lt;&gt;"")*(JA50&lt;&gt;""),($F50&gt;$G50)*(IZ50&gt;JA50)+($F50=$G50)*(IZ50=JA50)+($F50&lt;$G50)*(IZ50&lt;JA50),"")</f>
        <v/>
      </c>
      <c r="JD50" s="281" t="str">
        <f aca="false">IF((JC50&lt;&gt;""),IF(OR($F50&lt;&gt;$G50,PrSettings!$M$4="●"),(($F50-$G50)=(IZ50-JA50))*1,0),"")</f>
        <v/>
      </c>
      <c r="JE50" s="281" t="str">
        <f aca="false">IF((JC50&lt;&gt;""),($F50=IZ50)*($G50=JA50),"")</f>
        <v/>
      </c>
      <c r="JF50" s="281" t="str">
        <f aca="false">IF(JC50&lt;&gt;"",IF(ABS($F50-$G50)&gt;=PrSettings!$M$7,(ABS($F50-$G50-IZ50+JA50)&lt;=1)*1,IF(AND(JC50,$F50=$G50,$F50&gt;=PrSettings!$M$6),(ABS(IZ50-$F50)&lt;=1)*1,IF(AND(JC50,$F50+$G50&gt;=PrSettings!$M$8),(ABS(IZ50-$F50)+ABS(JA50-$G50)&lt;=1)*1,""))),"")</f>
        <v/>
      </c>
      <c r="JG50" s="289"/>
      <c r="JI50" s="279" t="n">
        <f aca="false">$B50</f>
        <v>9</v>
      </c>
      <c r="JJ50" s="280" t="str">
        <f aca="false">$C50</f>
        <v>Belgium</v>
      </c>
      <c r="JK50" s="281" t="n">
        <f aca="false">$D50</f>
        <v>21</v>
      </c>
      <c r="JL50" s="280" t="str">
        <f aca="false">$E50</f>
        <v>IR Iran</v>
      </c>
      <c r="JM50" s="284"/>
      <c r="JN50" s="284"/>
      <c r="JO50" s="288"/>
      <c r="JP50" s="281" t="str">
        <f aca="false">IF(($F50&lt;&gt;"")*($G50&lt;&gt;"")*(JM50&lt;&gt;"")*(JN50&lt;&gt;""),($F50&gt;$G50)*(JM50&gt;JN50)+($F50=$G50)*(JM50=JN50)+($F50&lt;$G50)*(JM50&lt;JN50),"")</f>
        <v/>
      </c>
      <c r="JQ50" s="281" t="str">
        <f aca="false">IF((JP50&lt;&gt;""),IF(OR($F50&lt;&gt;$G50,PrSettings!$M$4="●"),(($F50-$G50)=(JM50-JN50))*1,0),"")</f>
        <v/>
      </c>
      <c r="JR50" s="281" t="str">
        <f aca="false">IF((JP50&lt;&gt;""),($F50=JM50)*($G50=JN50),"")</f>
        <v/>
      </c>
      <c r="JS50" s="281" t="str">
        <f aca="false">IF(JP50&lt;&gt;"",IF(ABS($F50-$G50)&gt;=PrSettings!$M$7,(ABS($F50-$G50-JM50+JN50)&lt;=1)*1,IF(AND(JP50,$F50=$G50,$F50&gt;=PrSettings!$M$6),(ABS(JM50-$F50)&lt;=1)*1,IF(AND(JP50,$F50+$G50&gt;=PrSettings!$M$8),(ABS(JM50-$F50)+ABS(JN50-$G50)&lt;=1)*1,""))),"")</f>
        <v/>
      </c>
      <c r="JT50" s="289"/>
      <c r="JV50" s="279" t="n">
        <f aca="false">$B50</f>
        <v>9</v>
      </c>
      <c r="JW50" s="280" t="str">
        <f aca="false">$C50</f>
        <v>Belgium</v>
      </c>
      <c r="JX50" s="281" t="n">
        <f aca="false">$D50</f>
        <v>21</v>
      </c>
      <c r="JY50" s="280" t="str">
        <f aca="false">$E50</f>
        <v>IR Iran</v>
      </c>
      <c r="JZ50" s="284"/>
      <c r="KA50" s="284"/>
      <c r="KB50" s="288"/>
      <c r="KC50" s="281" t="str">
        <f aca="false">IF(($F50&lt;&gt;"")*($G50&lt;&gt;"")*(JZ50&lt;&gt;"")*(KA50&lt;&gt;""),($F50&gt;$G50)*(JZ50&gt;KA50)+($F50=$G50)*(JZ50=KA50)+($F50&lt;$G50)*(JZ50&lt;KA50),"")</f>
        <v/>
      </c>
      <c r="KD50" s="281" t="str">
        <f aca="false">IF((KC50&lt;&gt;""),IF(OR($F50&lt;&gt;$G50,PrSettings!$M$4="●"),(($F50-$G50)=(JZ50-KA50))*1,0),"")</f>
        <v/>
      </c>
      <c r="KE50" s="281" t="str">
        <f aca="false">IF((KC50&lt;&gt;""),($F50=JZ50)*($G50=KA50),"")</f>
        <v/>
      </c>
      <c r="KF50" s="281" t="str">
        <f aca="false">IF(KC50&lt;&gt;"",IF(ABS($F50-$G50)&gt;=PrSettings!$M$7,(ABS($F50-$G50-JZ50+KA50)&lt;=1)*1,IF(AND(KC50,$F50=$G50,$F50&gt;=PrSettings!$M$6),(ABS(JZ50-$F50)&lt;=1)*1,IF(AND(KC50,$F50+$G50&gt;=PrSettings!$M$8),(ABS(JZ50-$F50)+ABS(KA50-$G50)&lt;=1)*1,""))),"")</f>
        <v/>
      </c>
      <c r="KG50" s="289"/>
      <c r="KI50" s="279" t="n">
        <f aca="false">$B50</f>
        <v>9</v>
      </c>
      <c r="KJ50" s="280" t="str">
        <f aca="false">$C50</f>
        <v>Belgium</v>
      </c>
      <c r="KK50" s="281" t="n">
        <f aca="false">$D50</f>
        <v>21</v>
      </c>
      <c r="KL50" s="280" t="str">
        <f aca="false">$E50</f>
        <v>IR Iran</v>
      </c>
      <c r="KM50" s="284"/>
      <c r="KN50" s="284"/>
      <c r="KO50" s="288"/>
      <c r="KP50" s="281" t="str">
        <f aca="false">IF(($F50&lt;&gt;"")*($G50&lt;&gt;"")*(KM50&lt;&gt;"")*(KN50&lt;&gt;""),($F50&gt;$G50)*(KM50&gt;KN50)+($F50=$G50)*(KM50=KN50)+($F50&lt;$G50)*(KM50&lt;KN50),"")</f>
        <v/>
      </c>
      <c r="KQ50" s="281" t="str">
        <f aca="false">IF((KP50&lt;&gt;""),IF(OR($F50&lt;&gt;$G50,PrSettings!$M$4="●"),(($F50-$G50)=(KM50-KN50))*1,0),"")</f>
        <v/>
      </c>
      <c r="KR50" s="281" t="str">
        <f aca="false">IF((KP50&lt;&gt;""),($F50=KM50)*($G50=KN50),"")</f>
        <v/>
      </c>
      <c r="KS50" s="281" t="str">
        <f aca="false">IF(KP50&lt;&gt;"",IF(ABS($F50-$G50)&gt;=PrSettings!$M$7,(ABS($F50-$G50-KM50+KN50)&lt;=1)*1,IF(AND(KP50,$F50=$G50,$F50&gt;=PrSettings!$M$6),(ABS(KM50-$F50)&lt;=1)*1,IF(AND(KP50,$F50+$G50&gt;=PrSettings!$M$8),(ABS(KM50-$F50)+ABS(KN50-$G50)&lt;=1)*1,""))),"")</f>
        <v/>
      </c>
      <c r="KT50" s="289"/>
      <c r="KV50" s="279" t="n">
        <f aca="false">$B50</f>
        <v>9</v>
      </c>
      <c r="KW50" s="280" t="str">
        <f aca="false">$C50</f>
        <v>Belgium</v>
      </c>
      <c r="KX50" s="281" t="n">
        <f aca="false">$D50</f>
        <v>21</v>
      </c>
      <c r="KY50" s="280" t="str">
        <f aca="false">$E50</f>
        <v>IR Iran</v>
      </c>
      <c r="KZ50" s="284"/>
      <c r="LA50" s="284"/>
      <c r="LB50" s="288"/>
      <c r="LC50" s="281" t="str">
        <f aca="false">IF(($F50&lt;&gt;"")*($G50&lt;&gt;"")*(KZ50&lt;&gt;"")*(LA50&lt;&gt;""),($F50&gt;$G50)*(KZ50&gt;LA50)+($F50=$G50)*(KZ50=LA50)+($F50&lt;$G50)*(KZ50&lt;LA50),"")</f>
        <v/>
      </c>
      <c r="LD50" s="281" t="str">
        <f aca="false">IF((LC50&lt;&gt;""),IF(OR($F50&lt;&gt;$G50,PrSettings!$M$4="●"),(($F50-$G50)=(KZ50-LA50))*1,0),"")</f>
        <v/>
      </c>
      <c r="LE50" s="281" t="str">
        <f aca="false">IF((LC50&lt;&gt;""),($F50=KZ50)*($G50=LA50),"")</f>
        <v/>
      </c>
      <c r="LF50" s="281" t="str">
        <f aca="false">IF(LC50&lt;&gt;"",IF(ABS($F50-$G50)&gt;=PrSettings!$M$7,(ABS($F50-$G50-KZ50+LA50)&lt;=1)*1,IF(AND(LC50,$F50=$G50,$F50&gt;=PrSettings!$M$6),(ABS(KZ50-$F50)&lt;=1)*1,IF(AND(LC50,$F50+$G50&gt;=PrSettings!$M$8),(ABS(KZ50-$F50)+ABS(LA50-$G50)&lt;=1)*1,""))),"")</f>
        <v/>
      </c>
      <c r="LG50" s="289"/>
      <c r="LI50" s="279" t="n">
        <f aca="false">$B50</f>
        <v>9</v>
      </c>
      <c r="LJ50" s="280" t="str">
        <f aca="false">$C50</f>
        <v>Belgium</v>
      </c>
      <c r="LK50" s="281" t="n">
        <f aca="false">$D50</f>
        <v>21</v>
      </c>
      <c r="LL50" s="280" t="str">
        <f aca="false">$E50</f>
        <v>IR Iran</v>
      </c>
      <c r="LM50" s="284"/>
      <c r="LN50" s="284"/>
      <c r="LO50" s="288"/>
      <c r="LP50" s="281" t="str">
        <f aca="false">IF(($F50&lt;&gt;"")*($G50&lt;&gt;"")*(LM50&lt;&gt;"")*(LN50&lt;&gt;""),($F50&gt;$G50)*(LM50&gt;LN50)+($F50=$G50)*(LM50=LN50)+($F50&lt;$G50)*(LM50&lt;LN50),"")</f>
        <v/>
      </c>
      <c r="LQ50" s="281" t="str">
        <f aca="false">IF((LP50&lt;&gt;""),IF(OR($F50&lt;&gt;$G50,PrSettings!$M$4="●"),(($F50-$G50)=(LM50-LN50))*1,0),"")</f>
        <v/>
      </c>
      <c r="LR50" s="281" t="str">
        <f aca="false">IF((LP50&lt;&gt;""),($F50=LM50)*($G50=LN50),"")</f>
        <v/>
      </c>
      <c r="LS50" s="281" t="str">
        <f aca="false">IF(LP50&lt;&gt;"",IF(ABS($F50-$G50)&gt;=PrSettings!$M$7,(ABS($F50-$G50-LM50+LN50)&lt;=1)*1,IF(AND(LP50,$F50=$G50,$F50&gt;=PrSettings!$M$6),(ABS(LM50-$F50)&lt;=1)*1,IF(AND(LP50,$F50+$G50&gt;=PrSettings!$M$8),(ABS(LM50-$F50)+ABS(LN50-$G50)&lt;=1)*1,""))),"")</f>
        <v/>
      </c>
      <c r="LT50" s="289"/>
      <c r="LV50" s="279" t="n">
        <f aca="false">$B50</f>
        <v>9</v>
      </c>
      <c r="LW50" s="280" t="str">
        <f aca="false">$C50</f>
        <v>Belgium</v>
      </c>
      <c r="LX50" s="281" t="n">
        <f aca="false">$D50</f>
        <v>21</v>
      </c>
      <c r="LY50" s="280" t="str">
        <f aca="false">$E50</f>
        <v>IR Iran</v>
      </c>
      <c r="LZ50" s="284"/>
      <c r="MA50" s="284"/>
      <c r="MB50" s="288"/>
      <c r="MC50" s="281" t="str">
        <f aca="false">IF(($F50&lt;&gt;"")*($G50&lt;&gt;"")*(LZ50&lt;&gt;"")*(MA50&lt;&gt;""),($F50&gt;$G50)*(LZ50&gt;MA50)+($F50=$G50)*(LZ50=MA50)+($F50&lt;$G50)*(LZ50&lt;MA50),"")</f>
        <v/>
      </c>
      <c r="MD50" s="281" t="str">
        <f aca="false">IF((MC50&lt;&gt;""),IF(OR($F50&lt;&gt;$G50,PrSettings!$M$4="●"),(($F50-$G50)=(LZ50-MA50))*1,0),"")</f>
        <v/>
      </c>
      <c r="ME50" s="281" t="str">
        <f aca="false">IF((MC50&lt;&gt;""),($F50=LZ50)*($G50=MA50),"")</f>
        <v/>
      </c>
      <c r="MF50" s="281" t="str">
        <f aca="false">IF(MC50&lt;&gt;"",IF(ABS($F50-$G50)&gt;=PrSettings!$M$7,(ABS($F50-$G50-LZ50+MA50)&lt;=1)*1,IF(AND(MC50,$F50=$G50,$F50&gt;=PrSettings!$M$6),(ABS(LZ50-$F50)&lt;=1)*1,IF(AND(MC50,$F50+$G50&gt;=PrSettings!$M$8),(ABS(LZ50-$F50)+ABS(MA50-$G50)&lt;=1)*1,""))),"")</f>
        <v/>
      </c>
      <c r="MG50" s="289"/>
    </row>
    <row r="51" customFormat="false" ht="15.75" hidden="false" customHeight="false" outlineLevel="0" collapsed="false">
      <c r="B51" s="279" t="n">
        <f aca="false">INDEX(Groups!$C$7:$C$65,MATCH(C51,Groups!$D$7:$D$65,0))</f>
        <v>85</v>
      </c>
      <c r="C51" s="280" t="str">
        <f aca="false">CalcG!$P$25</f>
        <v>New Zealand</v>
      </c>
      <c r="D51" s="281" t="n">
        <f aca="false">INDEX(Groups!$C$7:$C$65,MATCH(E51,Groups!$D$7:$D$65,0))</f>
        <v>29</v>
      </c>
      <c r="E51" s="280" t="str">
        <f aca="false">CalcG!$Q$25</f>
        <v>Egypt</v>
      </c>
      <c r="F51" s="282" t="n">
        <f aca="false">CalcG!$R$25</f>
        <v>0</v>
      </c>
      <c r="G51" s="283" t="n">
        <f aca="false">CalcG!$S$25</f>
        <v>2</v>
      </c>
      <c r="I51" s="279" t="n">
        <f aca="false">$B51</f>
        <v>85</v>
      </c>
      <c r="J51" s="280" t="str">
        <f aca="false">$C51</f>
        <v>New Zealand</v>
      </c>
      <c r="K51" s="281" t="n">
        <f aca="false">$D51</f>
        <v>29</v>
      </c>
      <c r="L51" s="280" t="str">
        <f aca="false">$E51</f>
        <v>Egypt</v>
      </c>
      <c r="M51" s="284"/>
      <c r="N51" s="284"/>
      <c r="O51" s="288"/>
      <c r="P51" s="281" t="str">
        <f aca="false">IF(($F51&lt;&gt;"")*($G51&lt;&gt;"")*(M51&lt;&gt;"")*(N51&lt;&gt;""),($F51&gt;$G51)*(M51&gt;N51)+($F51=$G51)*(M51=N51)+($F51&lt;$G51)*(M51&lt;N51),"")</f>
        <v/>
      </c>
      <c r="Q51" s="281" t="str">
        <f aca="false">IF((P51&lt;&gt;""),IF(OR($F51&lt;&gt;$G51,PrSettings!$M$4="●"),(($F51-$G51)=(M51-N51))*1,0),"")</f>
        <v/>
      </c>
      <c r="R51" s="281" t="str">
        <f aca="false">IF((P51&lt;&gt;""),($F51=M51)*($G51=N51),"")</f>
        <v/>
      </c>
      <c r="S51" s="281" t="str">
        <f aca="false">IF(P51&lt;&gt;"",IF(ABS($F51-$G51)&gt;=PrSettings!$M$7,(ABS($F51-$G51-M51+N51)&lt;=1)*1,IF(AND(P51,$F51=$G51,$F51&gt;=PrSettings!$M$6),(ABS(M51-$F51)&lt;=1)*1,IF(AND(P51,$F51+$G51&gt;=PrSettings!$M$8),(ABS(M51-$F51)+ABS(N51-$G51)&lt;=1)*1,""))),"")</f>
        <v/>
      </c>
      <c r="T51" s="289"/>
      <c r="V51" s="279" t="n">
        <f aca="false">$B51</f>
        <v>85</v>
      </c>
      <c r="W51" s="280" t="str">
        <f aca="false">$C51</f>
        <v>New Zealand</v>
      </c>
      <c r="X51" s="281" t="n">
        <f aca="false">$D51</f>
        <v>29</v>
      </c>
      <c r="Y51" s="280" t="str">
        <f aca="false">$E51</f>
        <v>Egypt</v>
      </c>
      <c r="Z51" s="284"/>
      <c r="AA51" s="284"/>
      <c r="AB51" s="288"/>
      <c r="AC51" s="281" t="str">
        <f aca="false">IF(($F51&lt;&gt;"")*($G51&lt;&gt;"")*(Z51&lt;&gt;"")*(AA51&lt;&gt;""),($F51&gt;$G51)*(Z51&gt;AA51)+($F51=$G51)*(Z51=AA51)+($F51&lt;$G51)*(Z51&lt;AA51),"")</f>
        <v/>
      </c>
      <c r="AD51" s="281" t="str">
        <f aca="false">IF((AC51&lt;&gt;""),IF(OR($F51&lt;&gt;$G51,PrSettings!$M$4="●"),(($F51-$G51)=(Z51-AA51))*1,0),"")</f>
        <v/>
      </c>
      <c r="AE51" s="281" t="str">
        <f aca="false">IF((AC51&lt;&gt;""),($F51=Z51)*($G51=AA51),"")</f>
        <v/>
      </c>
      <c r="AF51" s="281" t="str">
        <f aca="false">IF(AC51&lt;&gt;"",IF(ABS($F51-$G51)&gt;=PrSettings!$M$7,(ABS($F51-$G51-Z51+AA51)&lt;=1)*1,IF(AND(AC51,$F51=$G51,$F51&gt;=PrSettings!$M$6),(ABS(Z51-$F51)&lt;=1)*1,IF(AND(AC51,$F51+$G51&gt;=PrSettings!$M$8),(ABS(Z51-$F51)+ABS(AA51-$G51)&lt;=1)*1,""))),"")</f>
        <v/>
      </c>
      <c r="AG51" s="289"/>
      <c r="AI51" s="279" t="n">
        <f aca="false">$B51</f>
        <v>85</v>
      </c>
      <c r="AJ51" s="280" t="str">
        <f aca="false">$C51</f>
        <v>New Zealand</v>
      </c>
      <c r="AK51" s="281" t="n">
        <f aca="false">$D51</f>
        <v>29</v>
      </c>
      <c r="AL51" s="280" t="str">
        <f aca="false">$E51</f>
        <v>Egypt</v>
      </c>
      <c r="AM51" s="284"/>
      <c r="AN51" s="284"/>
      <c r="AO51" s="288"/>
      <c r="AP51" s="281" t="str">
        <f aca="false">IF(($F51&lt;&gt;"")*($G51&lt;&gt;"")*(AM51&lt;&gt;"")*(AN51&lt;&gt;""),($F51&gt;$G51)*(AM51&gt;AN51)+($F51=$G51)*(AM51=AN51)+($F51&lt;$G51)*(AM51&lt;AN51),"")</f>
        <v/>
      </c>
      <c r="AQ51" s="281" t="str">
        <f aca="false">IF((AP51&lt;&gt;""),IF(OR($F51&lt;&gt;$G51,PrSettings!$M$4="●"),(($F51-$G51)=(AM51-AN51))*1,0),"")</f>
        <v/>
      </c>
      <c r="AR51" s="281" t="str">
        <f aca="false">IF((AP51&lt;&gt;""),($F51=AM51)*($G51=AN51),"")</f>
        <v/>
      </c>
      <c r="AS51" s="281" t="str">
        <f aca="false">IF(AP51&lt;&gt;"",IF(ABS($F51-$G51)&gt;=PrSettings!$M$7,(ABS($F51-$G51-AM51+AN51)&lt;=1)*1,IF(AND(AP51,$F51=$G51,$F51&gt;=PrSettings!$M$6),(ABS(AM51-$F51)&lt;=1)*1,IF(AND(AP51,$F51+$G51&gt;=PrSettings!$M$8),(ABS(AM51-$F51)+ABS(AN51-$G51)&lt;=1)*1,""))),"")</f>
        <v/>
      </c>
      <c r="AT51" s="289"/>
      <c r="AV51" s="279" t="n">
        <f aca="false">$B51</f>
        <v>85</v>
      </c>
      <c r="AW51" s="280" t="str">
        <f aca="false">$C51</f>
        <v>New Zealand</v>
      </c>
      <c r="AX51" s="281" t="n">
        <f aca="false">$D51</f>
        <v>29</v>
      </c>
      <c r="AY51" s="280" t="str">
        <f aca="false">$E51</f>
        <v>Egypt</v>
      </c>
      <c r="AZ51" s="284"/>
      <c r="BA51" s="284"/>
      <c r="BB51" s="288"/>
      <c r="BC51" s="281" t="str">
        <f aca="false">IF(($F51&lt;&gt;"")*($G51&lt;&gt;"")*(AZ51&lt;&gt;"")*(BA51&lt;&gt;""),($F51&gt;$G51)*(AZ51&gt;BA51)+($F51=$G51)*(AZ51=BA51)+($F51&lt;$G51)*(AZ51&lt;BA51),"")</f>
        <v/>
      </c>
      <c r="BD51" s="281" t="str">
        <f aca="false">IF((BC51&lt;&gt;""),IF(OR($F51&lt;&gt;$G51,PrSettings!$M$4="●"),(($F51-$G51)=(AZ51-BA51))*1,0),"")</f>
        <v/>
      </c>
      <c r="BE51" s="281" t="str">
        <f aca="false">IF((BC51&lt;&gt;""),($F51=AZ51)*($G51=BA51),"")</f>
        <v/>
      </c>
      <c r="BF51" s="281" t="str">
        <f aca="false">IF(BC51&lt;&gt;"",IF(ABS($F51-$G51)&gt;=PrSettings!$M$7,(ABS($F51-$G51-AZ51+BA51)&lt;=1)*1,IF(AND(BC51,$F51=$G51,$F51&gt;=PrSettings!$M$6),(ABS(AZ51-$F51)&lt;=1)*1,IF(AND(BC51,$F51+$G51&gt;=PrSettings!$M$8),(ABS(AZ51-$F51)+ABS(BA51-$G51)&lt;=1)*1,""))),"")</f>
        <v/>
      </c>
      <c r="BG51" s="289"/>
      <c r="BI51" s="279" t="n">
        <f aca="false">$B51</f>
        <v>85</v>
      </c>
      <c r="BJ51" s="280" t="str">
        <f aca="false">$C51</f>
        <v>New Zealand</v>
      </c>
      <c r="BK51" s="281" t="n">
        <f aca="false">$D51</f>
        <v>29</v>
      </c>
      <c r="BL51" s="280" t="str">
        <f aca="false">$E51</f>
        <v>Egypt</v>
      </c>
      <c r="BM51" s="284"/>
      <c r="BN51" s="284"/>
      <c r="BO51" s="288"/>
      <c r="BP51" s="281" t="str">
        <f aca="false">IF(($F51&lt;&gt;"")*($G51&lt;&gt;"")*(BM51&lt;&gt;"")*(BN51&lt;&gt;""),($F51&gt;$G51)*(BM51&gt;BN51)+($F51=$G51)*(BM51=BN51)+($F51&lt;$G51)*(BM51&lt;BN51),"")</f>
        <v/>
      </c>
      <c r="BQ51" s="281" t="str">
        <f aca="false">IF((BP51&lt;&gt;""),IF(OR($F51&lt;&gt;$G51,PrSettings!$M$4="●"),(($F51-$G51)=(BM51-BN51))*1,0),"")</f>
        <v/>
      </c>
      <c r="BR51" s="281" t="str">
        <f aca="false">IF((BP51&lt;&gt;""),($F51=BM51)*($G51=BN51),"")</f>
        <v/>
      </c>
      <c r="BS51" s="281" t="str">
        <f aca="false">IF(BP51&lt;&gt;"",IF(ABS($F51-$G51)&gt;=PrSettings!$M$7,(ABS($F51-$G51-BM51+BN51)&lt;=1)*1,IF(AND(BP51,$F51=$G51,$F51&gt;=PrSettings!$M$6),(ABS(BM51-$F51)&lt;=1)*1,IF(AND(BP51,$F51+$G51&gt;=PrSettings!$M$8),(ABS(BM51-$F51)+ABS(BN51-$G51)&lt;=1)*1,""))),"")</f>
        <v/>
      </c>
      <c r="BT51" s="289"/>
      <c r="BV51" s="279" t="n">
        <f aca="false">$B51</f>
        <v>85</v>
      </c>
      <c r="BW51" s="280" t="str">
        <f aca="false">$C51</f>
        <v>New Zealand</v>
      </c>
      <c r="BX51" s="281" t="n">
        <f aca="false">$D51</f>
        <v>29</v>
      </c>
      <c r="BY51" s="280" t="str">
        <f aca="false">$E51</f>
        <v>Egypt</v>
      </c>
      <c r="BZ51" s="284"/>
      <c r="CA51" s="284"/>
      <c r="CB51" s="288"/>
      <c r="CC51" s="281" t="str">
        <f aca="false">IF(($F51&lt;&gt;"")*($G51&lt;&gt;"")*(BZ51&lt;&gt;"")*(CA51&lt;&gt;""),($F51&gt;$G51)*(BZ51&gt;CA51)+($F51=$G51)*(BZ51=CA51)+($F51&lt;$G51)*(BZ51&lt;CA51),"")</f>
        <v/>
      </c>
      <c r="CD51" s="281" t="str">
        <f aca="false">IF((CC51&lt;&gt;""),IF(OR($F51&lt;&gt;$G51,PrSettings!$M$4="●"),(($F51-$G51)=(BZ51-CA51))*1,0),"")</f>
        <v/>
      </c>
      <c r="CE51" s="281" t="str">
        <f aca="false">IF((CC51&lt;&gt;""),($F51=BZ51)*($G51=CA51),"")</f>
        <v/>
      </c>
      <c r="CF51" s="281" t="str">
        <f aca="false">IF(CC51&lt;&gt;"",IF(ABS($F51-$G51)&gt;=PrSettings!$M$7,(ABS($F51-$G51-BZ51+CA51)&lt;=1)*1,IF(AND(CC51,$F51=$G51,$F51&gt;=PrSettings!$M$6),(ABS(BZ51-$F51)&lt;=1)*1,IF(AND(CC51,$F51+$G51&gt;=PrSettings!$M$8),(ABS(BZ51-$F51)+ABS(CA51-$G51)&lt;=1)*1,""))),"")</f>
        <v/>
      </c>
      <c r="CG51" s="289"/>
      <c r="CI51" s="279" t="n">
        <f aca="false">$B51</f>
        <v>85</v>
      </c>
      <c r="CJ51" s="280" t="str">
        <f aca="false">$C51</f>
        <v>New Zealand</v>
      </c>
      <c r="CK51" s="281" t="n">
        <f aca="false">$D51</f>
        <v>29</v>
      </c>
      <c r="CL51" s="280" t="str">
        <f aca="false">$E51</f>
        <v>Egypt</v>
      </c>
      <c r="CM51" s="284"/>
      <c r="CN51" s="284"/>
      <c r="CO51" s="288"/>
      <c r="CP51" s="281" t="str">
        <f aca="false">IF(($F51&lt;&gt;"")*($G51&lt;&gt;"")*(CM51&lt;&gt;"")*(CN51&lt;&gt;""),($F51&gt;$G51)*(CM51&gt;CN51)+($F51=$G51)*(CM51=CN51)+($F51&lt;$G51)*(CM51&lt;CN51),"")</f>
        <v/>
      </c>
      <c r="CQ51" s="281" t="str">
        <f aca="false">IF((CP51&lt;&gt;""),IF(OR($F51&lt;&gt;$G51,PrSettings!$M$4="●"),(($F51-$G51)=(CM51-CN51))*1,0),"")</f>
        <v/>
      </c>
      <c r="CR51" s="281" t="str">
        <f aca="false">IF((CP51&lt;&gt;""),($F51=CM51)*($G51=CN51),"")</f>
        <v/>
      </c>
      <c r="CS51" s="281" t="str">
        <f aca="false">IF(CP51&lt;&gt;"",IF(ABS($F51-$G51)&gt;=PrSettings!$M$7,(ABS($F51-$G51-CM51+CN51)&lt;=1)*1,IF(AND(CP51,$F51=$G51,$F51&gt;=PrSettings!$M$6),(ABS(CM51-$F51)&lt;=1)*1,IF(AND(CP51,$F51+$G51&gt;=PrSettings!$M$8),(ABS(CM51-$F51)+ABS(CN51-$G51)&lt;=1)*1,""))),"")</f>
        <v/>
      </c>
      <c r="CT51" s="289"/>
      <c r="CV51" s="279" t="n">
        <f aca="false">$B51</f>
        <v>85</v>
      </c>
      <c r="CW51" s="280" t="str">
        <f aca="false">$C51</f>
        <v>New Zealand</v>
      </c>
      <c r="CX51" s="281" t="n">
        <f aca="false">$D51</f>
        <v>29</v>
      </c>
      <c r="CY51" s="280" t="str">
        <f aca="false">$E51</f>
        <v>Egypt</v>
      </c>
      <c r="CZ51" s="284"/>
      <c r="DA51" s="284"/>
      <c r="DB51" s="288"/>
      <c r="DC51" s="281" t="str">
        <f aca="false">IF(($F51&lt;&gt;"")*($G51&lt;&gt;"")*(CZ51&lt;&gt;"")*(DA51&lt;&gt;""),($F51&gt;$G51)*(CZ51&gt;DA51)+($F51=$G51)*(CZ51=DA51)+($F51&lt;$G51)*(CZ51&lt;DA51),"")</f>
        <v/>
      </c>
      <c r="DD51" s="281" t="str">
        <f aca="false">IF((DC51&lt;&gt;""),IF(OR($F51&lt;&gt;$G51,PrSettings!$M$4="●"),(($F51-$G51)=(CZ51-DA51))*1,0),"")</f>
        <v/>
      </c>
      <c r="DE51" s="281" t="str">
        <f aca="false">IF((DC51&lt;&gt;""),($F51=CZ51)*($G51=DA51),"")</f>
        <v/>
      </c>
      <c r="DF51" s="281" t="str">
        <f aca="false">IF(DC51&lt;&gt;"",IF(ABS($F51-$G51)&gt;=PrSettings!$M$7,(ABS($F51-$G51-CZ51+DA51)&lt;=1)*1,IF(AND(DC51,$F51=$G51,$F51&gt;=PrSettings!$M$6),(ABS(CZ51-$F51)&lt;=1)*1,IF(AND(DC51,$F51+$G51&gt;=PrSettings!$M$8),(ABS(CZ51-$F51)+ABS(DA51-$G51)&lt;=1)*1,""))),"")</f>
        <v/>
      </c>
      <c r="DG51" s="289"/>
      <c r="DI51" s="279" t="n">
        <f aca="false">$B51</f>
        <v>85</v>
      </c>
      <c r="DJ51" s="280" t="str">
        <f aca="false">$C51</f>
        <v>New Zealand</v>
      </c>
      <c r="DK51" s="281" t="n">
        <f aca="false">$D51</f>
        <v>29</v>
      </c>
      <c r="DL51" s="280" t="str">
        <f aca="false">$E51</f>
        <v>Egypt</v>
      </c>
      <c r="DM51" s="284"/>
      <c r="DN51" s="284"/>
      <c r="DO51" s="288"/>
      <c r="DP51" s="281" t="str">
        <f aca="false">IF(($F51&lt;&gt;"")*($G51&lt;&gt;"")*(DM51&lt;&gt;"")*(DN51&lt;&gt;""),($F51&gt;$G51)*(DM51&gt;DN51)+($F51=$G51)*(DM51=DN51)+($F51&lt;$G51)*(DM51&lt;DN51),"")</f>
        <v/>
      </c>
      <c r="DQ51" s="281" t="str">
        <f aca="false">IF((DP51&lt;&gt;""),IF(OR($F51&lt;&gt;$G51,PrSettings!$M$4="●"),(($F51-$G51)=(DM51-DN51))*1,0),"")</f>
        <v/>
      </c>
      <c r="DR51" s="281" t="str">
        <f aca="false">IF((DP51&lt;&gt;""),($F51=DM51)*($G51=DN51),"")</f>
        <v/>
      </c>
      <c r="DS51" s="281" t="str">
        <f aca="false">IF(DP51&lt;&gt;"",IF(ABS($F51-$G51)&gt;=PrSettings!$M$7,(ABS($F51-$G51-DM51+DN51)&lt;=1)*1,IF(AND(DP51,$F51=$G51,$F51&gt;=PrSettings!$M$6),(ABS(DM51-$F51)&lt;=1)*1,IF(AND(DP51,$F51+$G51&gt;=PrSettings!$M$8),(ABS(DM51-$F51)+ABS(DN51-$G51)&lt;=1)*1,""))),"")</f>
        <v/>
      </c>
      <c r="DT51" s="289"/>
      <c r="DV51" s="279" t="n">
        <f aca="false">$B51</f>
        <v>85</v>
      </c>
      <c r="DW51" s="280" t="str">
        <f aca="false">$C51</f>
        <v>New Zealand</v>
      </c>
      <c r="DX51" s="281" t="n">
        <f aca="false">$D51</f>
        <v>29</v>
      </c>
      <c r="DY51" s="280" t="str">
        <f aca="false">$E51</f>
        <v>Egypt</v>
      </c>
      <c r="DZ51" s="284"/>
      <c r="EA51" s="284"/>
      <c r="EB51" s="288"/>
      <c r="EC51" s="281" t="str">
        <f aca="false">IF(($F51&lt;&gt;"")*($G51&lt;&gt;"")*(DZ51&lt;&gt;"")*(EA51&lt;&gt;""),($F51&gt;$G51)*(DZ51&gt;EA51)+($F51=$G51)*(DZ51=EA51)+($F51&lt;$G51)*(DZ51&lt;EA51),"")</f>
        <v/>
      </c>
      <c r="ED51" s="281" t="str">
        <f aca="false">IF((EC51&lt;&gt;""),IF(OR($F51&lt;&gt;$G51,PrSettings!$M$4="●"),(($F51-$G51)=(DZ51-EA51))*1,0),"")</f>
        <v/>
      </c>
      <c r="EE51" s="281" t="str">
        <f aca="false">IF((EC51&lt;&gt;""),($F51=DZ51)*($G51=EA51),"")</f>
        <v/>
      </c>
      <c r="EF51" s="281" t="str">
        <f aca="false">IF(EC51&lt;&gt;"",IF(ABS($F51-$G51)&gt;=PrSettings!$M$7,(ABS($F51-$G51-DZ51+EA51)&lt;=1)*1,IF(AND(EC51,$F51=$G51,$F51&gt;=PrSettings!$M$6),(ABS(DZ51-$F51)&lt;=1)*1,IF(AND(EC51,$F51+$G51&gt;=PrSettings!$M$8),(ABS(DZ51-$F51)+ABS(EA51-$G51)&lt;=1)*1,""))),"")</f>
        <v/>
      </c>
      <c r="EG51" s="289"/>
      <c r="EI51" s="279" t="n">
        <f aca="false">$B51</f>
        <v>85</v>
      </c>
      <c r="EJ51" s="280" t="str">
        <f aca="false">$C51</f>
        <v>New Zealand</v>
      </c>
      <c r="EK51" s="281" t="n">
        <f aca="false">$D51</f>
        <v>29</v>
      </c>
      <c r="EL51" s="280" t="str">
        <f aca="false">$E51</f>
        <v>Egypt</v>
      </c>
      <c r="EM51" s="284"/>
      <c r="EN51" s="284"/>
      <c r="EO51" s="288"/>
      <c r="EP51" s="281" t="str">
        <f aca="false">IF(($F51&lt;&gt;"")*($G51&lt;&gt;"")*(EM51&lt;&gt;"")*(EN51&lt;&gt;""),($F51&gt;$G51)*(EM51&gt;EN51)+($F51=$G51)*(EM51=EN51)+($F51&lt;$G51)*(EM51&lt;EN51),"")</f>
        <v/>
      </c>
      <c r="EQ51" s="281" t="str">
        <f aca="false">IF((EP51&lt;&gt;""),IF(OR($F51&lt;&gt;$G51,PrSettings!$M$4="●"),(($F51-$G51)=(EM51-EN51))*1,0),"")</f>
        <v/>
      </c>
      <c r="ER51" s="281" t="str">
        <f aca="false">IF((EP51&lt;&gt;""),($F51=EM51)*($G51=EN51),"")</f>
        <v/>
      </c>
      <c r="ES51" s="281" t="str">
        <f aca="false">IF(EP51&lt;&gt;"",IF(ABS($F51-$G51)&gt;=PrSettings!$M$7,(ABS($F51-$G51-EM51+EN51)&lt;=1)*1,IF(AND(EP51,$F51=$G51,$F51&gt;=PrSettings!$M$6),(ABS(EM51-$F51)&lt;=1)*1,IF(AND(EP51,$F51+$G51&gt;=PrSettings!$M$8),(ABS(EM51-$F51)+ABS(EN51-$G51)&lt;=1)*1,""))),"")</f>
        <v/>
      </c>
      <c r="ET51" s="289"/>
      <c r="EV51" s="279" t="n">
        <f aca="false">$B51</f>
        <v>85</v>
      </c>
      <c r="EW51" s="280" t="str">
        <f aca="false">$C51</f>
        <v>New Zealand</v>
      </c>
      <c r="EX51" s="281" t="n">
        <f aca="false">$D51</f>
        <v>29</v>
      </c>
      <c r="EY51" s="280" t="str">
        <f aca="false">$E51</f>
        <v>Egypt</v>
      </c>
      <c r="EZ51" s="284"/>
      <c r="FA51" s="284"/>
      <c r="FB51" s="288"/>
      <c r="FC51" s="281" t="str">
        <f aca="false">IF(($F51&lt;&gt;"")*($G51&lt;&gt;"")*(EZ51&lt;&gt;"")*(FA51&lt;&gt;""),($F51&gt;$G51)*(EZ51&gt;FA51)+($F51=$G51)*(EZ51=FA51)+($F51&lt;$G51)*(EZ51&lt;FA51),"")</f>
        <v/>
      </c>
      <c r="FD51" s="281" t="str">
        <f aca="false">IF((FC51&lt;&gt;""),IF(OR($F51&lt;&gt;$G51,PrSettings!$M$4="●"),(($F51-$G51)=(EZ51-FA51))*1,0),"")</f>
        <v/>
      </c>
      <c r="FE51" s="281" t="str">
        <f aca="false">IF((FC51&lt;&gt;""),($F51=EZ51)*($G51=FA51),"")</f>
        <v/>
      </c>
      <c r="FF51" s="281" t="str">
        <f aca="false">IF(FC51&lt;&gt;"",IF(ABS($F51-$G51)&gt;=PrSettings!$M$7,(ABS($F51-$G51-EZ51+FA51)&lt;=1)*1,IF(AND(FC51,$F51=$G51,$F51&gt;=PrSettings!$M$6),(ABS(EZ51-$F51)&lt;=1)*1,IF(AND(FC51,$F51+$G51&gt;=PrSettings!$M$8),(ABS(EZ51-$F51)+ABS(FA51-$G51)&lt;=1)*1,""))),"")</f>
        <v/>
      </c>
      <c r="FG51" s="289"/>
      <c r="FI51" s="279" t="n">
        <f aca="false">$B51</f>
        <v>85</v>
      </c>
      <c r="FJ51" s="280" t="str">
        <f aca="false">$C51</f>
        <v>New Zealand</v>
      </c>
      <c r="FK51" s="281" t="n">
        <f aca="false">$D51</f>
        <v>29</v>
      </c>
      <c r="FL51" s="280" t="str">
        <f aca="false">$E51</f>
        <v>Egypt</v>
      </c>
      <c r="FM51" s="284"/>
      <c r="FN51" s="284"/>
      <c r="FO51" s="288"/>
      <c r="FP51" s="281" t="str">
        <f aca="false">IF(($F51&lt;&gt;"")*($G51&lt;&gt;"")*(FM51&lt;&gt;"")*(FN51&lt;&gt;""),($F51&gt;$G51)*(FM51&gt;FN51)+($F51=$G51)*(FM51=FN51)+($F51&lt;$G51)*(FM51&lt;FN51),"")</f>
        <v/>
      </c>
      <c r="FQ51" s="281" t="str">
        <f aca="false">IF((FP51&lt;&gt;""),IF(OR($F51&lt;&gt;$G51,PrSettings!$M$4="●"),(($F51-$G51)=(FM51-FN51))*1,0),"")</f>
        <v/>
      </c>
      <c r="FR51" s="281" t="str">
        <f aca="false">IF((FP51&lt;&gt;""),($F51=FM51)*($G51=FN51),"")</f>
        <v/>
      </c>
      <c r="FS51" s="281" t="str">
        <f aca="false">IF(FP51&lt;&gt;"",IF(ABS($F51-$G51)&gt;=PrSettings!$M$7,(ABS($F51-$G51-FM51+FN51)&lt;=1)*1,IF(AND(FP51,$F51=$G51,$F51&gt;=PrSettings!$M$6),(ABS(FM51-$F51)&lt;=1)*1,IF(AND(FP51,$F51+$G51&gt;=PrSettings!$M$8),(ABS(FM51-$F51)+ABS(FN51-$G51)&lt;=1)*1,""))),"")</f>
        <v/>
      </c>
      <c r="FT51" s="289"/>
      <c r="FV51" s="279" t="n">
        <f aca="false">$B51</f>
        <v>85</v>
      </c>
      <c r="FW51" s="280" t="str">
        <f aca="false">$C51</f>
        <v>New Zealand</v>
      </c>
      <c r="FX51" s="281" t="n">
        <f aca="false">$D51</f>
        <v>29</v>
      </c>
      <c r="FY51" s="280" t="str">
        <f aca="false">$E51</f>
        <v>Egypt</v>
      </c>
      <c r="FZ51" s="284"/>
      <c r="GA51" s="284"/>
      <c r="GB51" s="288"/>
      <c r="GC51" s="281" t="str">
        <f aca="false">IF(($F51&lt;&gt;"")*($G51&lt;&gt;"")*(FZ51&lt;&gt;"")*(GA51&lt;&gt;""),($F51&gt;$G51)*(FZ51&gt;GA51)+($F51=$G51)*(FZ51=GA51)+($F51&lt;$G51)*(FZ51&lt;GA51),"")</f>
        <v/>
      </c>
      <c r="GD51" s="281" t="str">
        <f aca="false">IF((GC51&lt;&gt;""),IF(OR($F51&lt;&gt;$G51,PrSettings!$M$4="●"),(($F51-$G51)=(FZ51-GA51))*1,0),"")</f>
        <v/>
      </c>
      <c r="GE51" s="281" t="str">
        <f aca="false">IF((GC51&lt;&gt;""),($F51=FZ51)*($G51=GA51),"")</f>
        <v/>
      </c>
      <c r="GF51" s="281" t="str">
        <f aca="false">IF(GC51&lt;&gt;"",IF(ABS($F51-$G51)&gt;=PrSettings!$M$7,(ABS($F51-$G51-FZ51+GA51)&lt;=1)*1,IF(AND(GC51,$F51=$G51,$F51&gt;=PrSettings!$M$6),(ABS(FZ51-$F51)&lt;=1)*1,IF(AND(GC51,$F51+$G51&gt;=PrSettings!$M$8),(ABS(FZ51-$F51)+ABS(GA51-$G51)&lt;=1)*1,""))),"")</f>
        <v/>
      </c>
      <c r="GG51" s="289"/>
      <c r="GI51" s="279" t="n">
        <f aca="false">$B51</f>
        <v>85</v>
      </c>
      <c r="GJ51" s="280" t="str">
        <f aca="false">$C51</f>
        <v>New Zealand</v>
      </c>
      <c r="GK51" s="281" t="n">
        <f aca="false">$D51</f>
        <v>29</v>
      </c>
      <c r="GL51" s="280" t="str">
        <f aca="false">$E51</f>
        <v>Egypt</v>
      </c>
      <c r="GM51" s="284"/>
      <c r="GN51" s="284"/>
      <c r="GO51" s="288"/>
      <c r="GP51" s="281" t="str">
        <f aca="false">IF(($F51&lt;&gt;"")*($G51&lt;&gt;"")*(GM51&lt;&gt;"")*(GN51&lt;&gt;""),($F51&gt;$G51)*(GM51&gt;GN51)+($F51=$G51)*(GM51=GN51)+($F51&lt;$G51)*(GM51&lt;GN51),"")</f>
        <v/>
      </c>
      <c r="GQ51" s="281" t="str">
        <f aca="false">IF((GP51&lt;&gt;""),IF(OR($F51&lt;&gt;$G51,PrSettings!$M$4="●"),(($F51-$G51)=(GM51-GN51))*1,0),"")</f>
        <v/>
      </c>
      <c r="GR51" s="281" t="str">
        <f aca="false">IF((GP51&lt;&gt;""),($F51=GM51)*($G51=GN51),"")</f>
        <v/>
      </c>
      <c r="GS51" s="281" t="str">
        <f aca="false">IF(GP51&lt;&gt;"",IF(ABS($F51-$G51)&gt;=PrSettings!$M$7,(ABS($F51-$G51-GM51+GN51)&lt;=1)*1,IF(AND(GP51,$F51=$G51,$F51&gt;=PrSettings!$M$6),(ABS(GM51-$F51)&lt;=1)*1,IF(AND(GP51,$F51+$G51&gt;=PrSettings!$M$8),(ABS(GM51-$F51)+ABS(GN51-$G51)&lt;=1)*1,""))),"")</f>
        <v/>
      </c>
      <c r="GT51" s="289"/>
      <c r="GV51" s="279" t="n">
        <f aca="false">$B51</f>
        <v>85</v>
      </c>
      <c r="GW51" s="280" t="str">
        <f aca="false">$C51</f>
        <v>New Zealand</v>
      </c>
      <c r="GX51" s="281" t="n">
        <f aca="false">$D51</f>
        <v>29</v>
      </c>
      <c r="GY51" s="280" t="str">
        <f aca="false">$E51</f>
        <v>Egypt</v>
      </c>
      <c r="GZ51" s="284"/>
      <c r="HA51" s="284"/>
      <c r="HB51" s="288"/>
      <c r="HC51" s="281" t="str">
        <f aca="false">IF(($F51&lt;&gt;"")*($G51&lt;&gt;"")*(GZ51&lt;&gt;"")*(HA51&lt;&gt;""),($F51&gt;$G51)*(GZ51&gt;HA51)+($F51=$G51)*(GZ51=HA51)+($F51&lt;$G51)*(GZ51&lt;HA51),"")</f>
        <v/>
      </c>
      <c r="HD51" s="281" t="str">
        <f aca="false">IF((HC51&lt;&gt;""),IF(OR($F51&lt;&gt;$G51,PrSettings!$M$4="●"),(($F51-$G51)=(GZ51-HA51))*1,0),"")</f>
        <v/>
      </c>
      <c r="HE51" s="281" t="str">
        <f aca="false">IF((HC51&lt;&gt;""),($F51=GZ51)*($G51=HA51),"")</f>
        <v/>
      </c>
      <c r="HF51" s="281" t="str">
        <f aca="false">IF(HC51&lt;&gt;"",IF(ABS($F51-$G51)&gt;=PrSettings!$M$7,(ABS($F51-$G51-GZ51+HA51)&lt;=1)*1,IF(AND(HC51,$F51=$G51,$F51&gt;=PrSettings!$M$6),(ABS(GZ51-$F51)&lt;=1)*1,IF(AND(HC51,$F51+$G51&gt;=PrSettings!$M$8),(ABS(GZ51-$F51)+ABS(HA51-$G51)&lt;=1)*1,""))),"")</f>
        <v/>
      </c>
      <c r="HG51" s="289"/>
      <c r="HI51" s="279" t="n">
        <f aca="false">$B51</f>
        <v>85</v>
      </c>
      <c r="HJ51" s="280" t="str">
        <f aca="false">$C51</f>
        <v>New Zealand</v>
      </c>
      <c r="HK51" s="281" t="n">
        <f aca="false">$D51</f>
        <v>29</v>
      </c>
      <c r="HL51" s="280" t="str">
        <f aca="false">$E51</f>
        <v>Egypt</v>
      </c>
      <c r="HM51" s="284"/>
      <c r="HN51" s="284"/>
      <c r="HO51" s="288"/>
      <c r="HP51" s="281" t="str">
        <f aca="false">IF(($F51&lt;&gt;"")*($G51&lt;&gt;"")*(HM51&lt;&gt;"")*(HN51&lt;&gt;""),($F51&gt;$G51)*(HM51&gt;HN51)+($F51=$G51)*(HM51=HN51)+($F51&lt;$G51)*(HM51&lt;HN51),"")</f>
        <v/>
      </c>
      <c r="HQ51" s="281" t="str">
        <f aca="false">IF((HP51&lt;&gt;""),IF(OR($F51&lt;&gt;$G51,PrSettings!$M$4="●"),(($F51-$G51)=(HM51-HN51))*1,0),"")</f>
        <v/>
      </c>
      <c r="HR51" s="281" t="str">
        <f aca="false">IF((HP51&lt;&gt;""),($F51=HM51)*($G51=HN51),"")</f>
        <v/>
      </c>
      <c r="HS51" s="281" t="str">
        <f aca="false">IF(HP51&lt;&gt;"",IF(ABS($F51-$G51)&gt;=PrSettings!$M$7,(ABS($F51-$G51-HM51+HN51)&lt;=1)*1,IF(AND(HP51,$F51=$G51,$F51&gt;=PrSettings!$M$6),(ABS(HM51-$F51)&lt;=1)*1,IF(AND(HP51,$F51+$G51&gt;=PrSettings!$M$8),(ABS(HM51-$F51)+ABS(HN51-$G51)&lt;=1)*1,""))),"")</f>
        <v/>
      </c>
      <c r="HT51" s="289"/>
      <c r="HV51" s="279" t="n">
        <f aca="false">$B51</f>
        <v>85</v>
      </c>
      <c r="HW51" s="280" t="str">
        <f aca="false">$C51</f>
        <v>New Zealand</v>
      </c>
      <c r="HX51" s="281" t="n">
        <f aca="false">$D51</f>
        <v>29</v>
      </c>
      <c r="HY51" s="280" t="str">
        <f aca="false">$E51</f>
        <v>Egypt</v>
      </c>
      <c r="HZ51" s="284"/>
      <c r="IA51" s="284"/>
      <c r="IB51" s="288"/>
      <c r="IC51" s="281" t="str">
        <f aca="false">IF(($F51&lt;&gt;"")*($G51&lt;&gt;"")*(HZ51&lt;&gt;"")*(IA51&lt;&gt;""),($F51&gt;$G51)*(HZ51&gt;IA51)+($F51=$G51)*(HZ51=IA51)+($F51&lt;$G51)*(HZ51&lt;IA51),"")</f>
        <v/>
      </c>
      <c r="ID51" s="281" t="str">
        <f aca="false">IF((IC51&lt;&gt;""),IF(OR($F51&lt;&gt;$G51,PrSettings!$M$4="●"),(($F51-$G51)=(HZ51-IA51))*1,0),"")</f>
        <v/>
      </c>
      <c r="IE51" s="281" t="str">
        <f aca="false">IF((IC51&lt;&gt;""),($F51=HZ51)*($G51=IA51),"")</f>
        <v/>
      </c>
      <c r="IF51" s="281" t="str">
        <f aca="false">IF(IC51&lt;&gt;"",IF(ABS($F51-$G51)&gt;=PrSettings!$M$7,(ABS($F51-$G51-HZ51+IA51)&lt;=1)*1,IF(AND(IC51,$F51=$G51,$F51&gt;=PrSettings!$M$6),(ABS(HZ51-$F51)&lt;=1)*1,IF(AND(IC51,$F51+$G51&gt;=PrSettings!$M$8),(ABS(HZ51-$F51)+ABS(IA51-$G51)&lt;=1)*1,""))),"")</f>
        <v/>
      </c>
      <c r="IG51" s="289"/>
      <c r="II51" s="279" t="n">
        <f aca="false">$B51</f>
        <v>85</v>
      </c>
      <c r="IJ51" s="280" t="str">
        <f aca="false">$C51</f>
        <v>New Zealand</v>
      </c>
      <c r="IK51" s="281" t="n">
        <f aca="false">$D51</f>
        <v>29</v>
      </c>
      <c r="IL51" s="280" t="str">
        <f aca="false">$E51</f>
        <v>Egypt</v>
      </c>
      <c r="IM51" s="284"/>
      <c r="IN51" s="284"/>
      <c r="IO51" s="288"/>
      <c r="IP51" s="281" t="str">
        <f aca="false">IF(($F51&lt;&gt;"")*($G51&lt;&gt;"")*(IM51&lt;&gt;"")*(IN51&lt;&gt;""),($F51&gt;$G51)*(IM51&gt;IN51)+($F51=$G51)*(IM51=IN51)+($F51&lt;$G51)*(IM51&lt;IN51),"")</f>
        <v/>
      </c>
      <c r="IQ51" s="281" t="str">
        <f aca="false">IF((IP51&lt;&gt;""),IF(OR($F51&lt;&gt;$G51,PrSettings!$M$4="●"),(($F51-$G51)=(IM51-IN51))*1,0),"")</f>
        <v/>
      </c>
      <c r="IR51" s="281" t="str">
        <f aca="false">IF((IP51&lt;&gt;""),($F51=IM51)*($G51=IN51),"")</f>
        <v/>
      </c>
      <c r="IS51" s="281" t="str">
        <f aca="false">IF(IP51&lt;&gt;"",IF(ABS($F51-$G51)&gt;=PrSettings!$M$7,(ABS($F51-$G51-IM51+IN51)&lt;=1)*1,IF(AND(IP51,$F51=$G51,$F51&gt;=PrSettings!$M$6),(ABS(IM51-$F51)&lt;=1)*1,IF(AND(IP51,$F51+$G51&gt;=PrSettings!$M$8),(ABS(IM51-$F51)+ABS(IN51-$G51)&lt;=1)*1,""))),"")</f>
        <v/>
      </c>
      <c r="IT51" s="289"/>
      <c r="IV51" s="279" t="n">
        <f aca="false">$B51</f>
        <v>85</v>
      </c>
      <c r="IW51" s="280" t="str">
        <f aca="false">$C51</f>
        <v>New Zealand</v>
      </c>
      <c r="IX51" s="281" t="n">
        <f aca="false">$D51</f>
        <v>29</v>
      </c>
      <c r="IY51" s="280" t="str">
        <f aca="false">$E51</f>
        <v>Egypt</v>
      </c>
      <c r="IZ51" s="284"/>
      <c r="JA51" s="284"/>
      <c r="JB51" s="288"/>
      <c r="JC51" s="281" t="str">
        <f aca="false">IF(($F51&lt;&gt;"")*($G51&lt;&gt;"")*(IZ51&lt;&gt;"")*(JA51&lt;&gt;""),($F51&gt;$G51)*(IZ51&gt;JA51)+($F51=$G51)*(IZ51=JA51)+($F51&lt;$G51)*(IZ51&lt;JA51),"")</f>
        <v/>
      </c>
      <c r="JD51" s="281" t="str">
        <f aca="false">IF((JC51&lt;&gt;""),IF(OR($F51&lt;&gt;$G51,PrSettings!$M$4="●"),(($F51-$G51)=(IZ51-JA51))*1,0),"")</f>
        <v/>
      </c>
      <c r="JE51" s="281" t="str">
        <f aca="false">IF((JC51&lt;&gt;""),($F51=IZ51)*($G51=JA51),"")</f>
        <v/>
      </c>
      <c r="JF51" s="281" t="str">
        <f aca="false">IF(JC51&lt;&gt;"",IF(ABS($F51-$G51)&gt;=PrSettings!$M$7,(ABS($F51-$G51-IZ51+JA51)&lt;=1)*1,IF(AND(JC51,$F51=$G51,$F51&gt;=PrSettings!$M$6),(ABS(IZ51-$F51)&lt;=1)*1,IF(AND(JC51,$F51+$G51&gt;=PrSettings!$M$8),(ABS(IZ51-$F51)+ABS(JA51-$G51)&lt;=1)*1,""))),"")</f>
        <v/>
      </c>
      <c r="JG51" s="289"/>
      <c r="JI51" s="279" t="n">
        <f aca="false">$B51</f>
        <v>85</v>
      </c>
      <c r="JJ51" s="280" t="str">
        <f aca="false">$C51</f>
        <v>New Zealand</v>
      </c>
      <c r="JK51" s="281" t="n">
        <f aca="false">$D51</f>
        <v>29</v>
      </c>
      <c r="JL51" s="280" t="str">
        <f aca="false">$E51</f>
        <v>Egypt</v>
      </c>
      <c r="JM51" s="284"/>
      <c r="JN51" s="284"/>
      <c r="JO51" s="288"/>
      <c r="JP51" s="281" t="str">
        <f aca="false">IF(($F51&lt;&gt;"")*($G51&lt;&gt;"")*(JM51&lt;&gt;"")*(JN51&lt;&gt;""),($F51&gt;$G51)*(JM51&gt;JN51)+($F51=$G51)*(JM51=JN51)+($F51&lt;$G51)*(JM51&lt;JN51),"")</f>
        <v/>
      </c>
      <c r="JQ51" s="281" t="str">
        <f aca="false">IF((JP51&lt;&gt;""),IF(OR($F51&lt;&gt;$G51,PrSettings!$M$4="●"),(($F51-$G51)=(JM51-JN51))*1,0),"")</f>
        <v/>
      </c>
      <c r="JR51" s="281" t="str">
        <f aca="false">IF((JP51&lt;&gt;""),($F51=JM51)*($G51=JN51),"")</f>
        <v/>
      </c>
      <c r="JS51" s="281" t="str">
        <f aca="false">IF(JP51&lt;&gt;"",IF(ABS($F51-$G51)&gt;=PrSettings!$M$7,(ABS($F51-$G51-JM51+JN51)&lt;=1)*1,IF(AND(JP51,$F51=$G51,$F51&gt;=PrSettings!$M$6),(ABS(JM51-$F51)&lt;=1)*1,IF(AND(JP51,$F51+$G51&gt;=PrSettings!$M$8),(ABS(JM51-$F51)+ABS(JN51-$G51)&lt;=1)*1,""))),"")</f>
        <v/>
      </c>
      <c r="JT51" s="289"/>
      <c r="JV51" s="279" t="n">
        <f aca="false">$B51</f>
        <v>85</v>
      </c>
      <c r="JW51" s="280" t="str">
        <f aca="false">$C51</f>
        <v>New Zealand</v>
      </c>
      <c r="JX51" s="281" t="n">
        <f aca="false">$D51</f>
        <v>29</v>
      </c>
      <c r="JY51" s="280" t="str">
        <f aca="false">$E51</f>
        <v>Egypt</v>
      </c>
      <c r="JZ51" s="284"/>
      <c r="KA51" s="284"/>
      <c r="KB51" s="288"/>
      <c r="KC51" s="281" t="str">
        <f aca="false">IF(($F51&lt;&gt;"")*($G51&lt;&gt;"")*(JZ51&lt;&gt;"")*(KA51&lt;&gt;""),($F51&gt;$G51)*(JZ51&gt;KA51)+($F51=$G51)*(JZ51=KA51)+($F51&lt;$G51)*(JZ51&lt;KA51),"")</f>
        <v/>
      </c>
      <c r="KD51" s="281" t="str">
        <f aca="false">IF((KC51&lt;&gt;""),IF(OR($F51&lt;&gt;$G51,PrSettings!$M$4="●"),(($F51-$G51)=(JZ51-KA51))*1,0),"")</f>
        <v/>
      </c>
      <c r="KE51" s="281" t="str">
        <f aca="false">IF((KC51&lt;&gt;""),($F51=JZ51)*($G51=KA51),"")</f>
        <v/>
      </c>
      <c r="KF51" s="281" t="str">
        <f aca="false">IF(KC51&lt;&gt;"",IF(ABS($F51-$G51)&gt;=PrSettings!$M$7,(ABS($F51-$G51-JZ51+KA51)&lt;=1)*1,IF(AND(KC51,$F51=$G51,$F51&gt;=PrSettings!$M$6),(ABS(JZ51-$F51)&lt;=1)*1,IF(AND(KC51,$F51+$G51&gt;=PrSettings!$M$8),(ABS(JZ51-$F51)+ABS(KA51-$G51)&lt;=1)*1,""))),"")</f>
        <v/>
      </c>
      <c r="KG51" s="289"/>
      <c r="KI51" s="279" t="n">
        <f aca="false">$B51</f>
        <v>85</v>
      </c>
      <c r="KJ51" s="280" t="str">
        <f aca="false">$C51</f>
        <v>New Zealand</v>
      </c>
      <c r="KK51" s="281" t="n">
        <f aca="false">$D51</f>
        <v>29</v>
      </c>
      <c r="KL51" s="280" t="str">
        <f aca="false">$E51</f>
        <v>Egypt</v>
      </c>
      <c r="KM51" s="284"/>
      <c r="KN51" s="284"/>
      <c r="KO51" s="288"/>
      <c r="KP51" s="281" t="str">
        <f aca="false">IF(($F51&lt;&gt;"")*($G51&lt;&gt;"")*(KM51&lt;&gt;"")*(KN51&lt;&gt;""),($F51&gt;$G51)*(KM51&gt;KN51)+($F51=$G51)*(KM51=KN51)+($F51&lt;$G51)*(KM51&lt;KN51),"")</f>
        <v/>
      </c>
      <c r="KQ51" s="281" t="str">
        <f aca="false">IF((KP51&lt;&gt;""),IF(OR($F51&lt;&gt;$G51,PrSettings!$M$4="●"),(($F51-$G51)=(KM51-KN51))*1,0),"")</f>
        <v/>
      </c>
      <c r="KR51" s="281" t="str">
        <f aca="false">IF((KP51&lt;&gt;""),($F51=KM51)*($G51=KN51),"")</f>
        <v/>
      </c>
      <c r="KS51" s="281" t="str">
        <f aca="false">IF(KP51&lt;&gt;"",IF(ABS($F51-$G51)&gt;=PrSettings!$M$7,(ABS($F51-$G51-KM51+KN51)&lt;=1)*1,IF(AND(KP51,$F51=$G51,$F51&gt;=PrSettings!$M$6),(ABS(KM51-$F51)&lt;=1)*1,IF(AND(KP51,$F51+$G51&gt;=PrSettings!$M$8),(ABS(KM51-$F51)+ABS(KN51-$G51)&lt;=1)*1,""))),"")</f>
        <v/>
      </c>
      <c r="KT51" s="289"/>
      <c r="KV51" s="279" t="n">
        <f aca="false">$B51</f>
        <v>85</v>
      </c>
      <c r="KW51" s="280" t="str">
        <f aca="false">$C51</f>
        <v>New Zealand</v>
      </c>
      <c r="KX51" s="281" t="n">
        <f aca="false">$D51</f>
        <v>29</v>
      </c>
      <c r="KY51" s="280" t="str">
        <f aca="false">$E51</f>
        <v>Egypt</v>
      </c>
      <c r="KZ51" s="284"/>
      <c r="LA51" s="284"/>
      <c r="LB51" s="288"/>
      <c r="LC51" s="281" t="str">
        <f aca="false">IF(($F51&lt;&gt;"")*($G51&lt;&gt;"")*(KZ51&lt;&gt;"")*(LA51&lt;&gt;""),($F51&gt;$G51)*(KZ51&gt;LA51)+($F51=$G51)*(KZ51=LA51)+($F51&lt;$G51)*(KZ51&lt;LA51),"")</f>
        <v/>
      </c>
      <c r="LD51" s="281" t="str">
        <f aca="false">IF((LC51&lt;&gt;""),IF(OR($F51&lt;&gt;$G51,PrSettings!$M$4="●"),(($F51-$G51)=(KZ51-LA51))*1,0),"")</f>
        <v/>
      </c>
      <c r="LE51" s="281" t="str">
        <f aca="false">IF((LC51&lt;&gt;""),($F51=KZ51)*($G51=LA51),"")</f>
        <v/>
      </c>
      <c r="LF51" s="281" t="str">
        <f aca="false">IF(LC51&lt;&gt;"",IF(ABS($F51-$G51)&gt;=PrSettings!$M$7,(ABS($F51-$G51-KZ51+LA51)&lt;=1)*1,IF(AND(LC51,$F51=$G51,$F51&gt;=PrSettings!$M$6),(ABS(KZ51-$F51)&lt;=1)*1,IF(AND(LC51,$F51+$G51&gt;=PrSettings!$M$8),(ABS(KZ51-$F51)+ABS(LA51-$G51)&lt;=1)*1,""))),"")</f>
        <v/>
      </c>
      <c r="LG51" s="289"/>
      <c r="LI51" s="279" t="n">
        <f aca="false">$B51</f>
        <v>85</v>
      </c>
      <c r="LJ51" s="280" t="str">
        <f aca="false">$C51</f>
        <v>New Zealand</v>
      </c>
      <c r="LK51" s="281" t="n">
        <f aca="false">$D51</f>
        <v>29</v>
      </c>
      <c r="LL51" s="280" t="str">
        <f aca="false">$E51</f>
        <v>Egypt</v>
      </c>
      <c r="LM51" s="284"/>
      <c r="LN51" s="284"/>
      <c r="LO51" s="288"/>
      <c r="LP51" s="281" t="str">
        <f aca="false">IF(($F51&lt;&gt;"")*($G51&lt;&gt;"")*(LM51&lt;&gt;"")*(LN51&lt;&gt;""),($F51&gt;$G51)*(LM51&gt;LN51)+($F51=$G51)*(LM51=LN51)+($F51&lt;$G51)*(LM51&lt;LN51),"")</f>
        <v/>
      </c>
      <c r="LQ51" s="281" t="str">
        <f aca="false">IF((LP51&lt;&gt;""),IF(OR($F51&lt;&gt;$G51,PrSettings!$M$4="●"),(($F51-$G51)=(LM51-LN51))*1,0),"")</f>
        <v/>
      </c>
      <c r="LR51" s="281" t="str">
        <f aca="false">IF((LP51&lt;&gt;""),($F51=LM51)*($G51=LN51),"")</f>
        <v/>
      </c>
      <c r="LS51" s="281" t="str">
        <f aca="false">IF(LP51&lt;&gt;"",IF(ABS($F51-$G51)&gt;=PrSettings!$M$7,(ABS($F51-$G51-LM51+LN51)&lt;=1)*1,IF(AND(LP51,$F51=$G51,$F51&gt;=PrSettings!$M$6),(ABS(LM51-$F51)&lt;=1)*1,IF(AND(LP51,$F51+$G51&gt;=PrSettings!$M$8),(ABS(LM51-$F51)+ABS(LN51-$G51)&lt;=1)*1,""))),"")</f>
        <v/>
      </c>
      <c r="LT51" s="289"/>
      <c r="LV51" s="279" t="n">
        <f aca="false">$B51</f>
        <v>85</v>
      </c>
      <c r="LW51" s="280" t="str">
        <f aca="false">$C51</f>
        <v>New Zealand</v>
      </c>
      <c r="LX51" s="281" t="n">
        <f aca="false">$D51</f>
        <v>29</v>
      </c>
      <c r="LY51" s="280" t="str">
        <f aca="false">$E51</f>
        <v>Egypt</v>
      </c>
      <c r="LZ51" s="284"/>
      <c r="MA51" s="284"/>
      <c r="MB51" s="288"/>
      <c r="MC51" s="281" t="str">
        <f aca="false">IF(($F51&lt;&gt;"")*($G51&lt;&gt;"")*(LZ51&lt;&gt;"")*(MA51&lt;&gt;""),($F51&gt;$G51)*(LZ51&gt;MA51)+($F51=$G51)*(LZ51=MA51)+($F51&lt;$G51)*(LZ51&lt;MA51),"")</f>
        <v/>
      </c>
      <c r="MD51" s="281" t="str">
        <f aca="false">IF((MC51&lt;&gt;""),IF(OR($F51&lt;&gt;$G51,PrSettings!$M$4="●"),(($F51-$G51)=(LZ51-MA51))*1,0),"")</f>
        <v/>
      </c>
      <c r="ME51" s="281" t="str">
        <f aca="false">IF((MC51&lt;&gt;""),($F51=LZ51)*($G51=MA51),"")</f>
        <v/>
      </c>
      <c r="MF51" s="281" t="str">
        <f aca="false">IF(MC51&lt;&gt;"",IF(ABS($F51-$G51)&gt;=PrSettings!$M$7,(ABS($F51-$G51-LZ51+MA51)&lt;=1)*1,IF(AND(MC51,$F51=$G51,$F51&gt;=PrSettings!$M$6),(ABS(LZ51-$F51)&lt;=1)*1,IF(AND(MC51,$F51+$G51&gt;=PrSettings!$M$8),(ABS(LZ51-$F51)+ABS(MA51-$G51)&lt;=1)*1,""))),"")</f>
        <v/>
      </c>
      <c r="MG51" s="289"/>
    </row>
    <row r="52" customFormat="false" ht="15.75" hidden="false" customHeight="false" outlineLevel="0" collapsed="false">
      <c r="B52" s="279" t="n">
        <f aca="false">INDEX(Groups!$C$7:$C$65,MATCH(C52,Groups!$D$7:$D$65,0))</f>
        <v>29</v>
      </c>
      <c r="C52" s="280" t="str">
        <f aca="false">CalcG!$P$26</f>
        <v>Egypt</v>
      </c>
      <c r="D52" s="281" t="n">
        <f aca="false">INDEX(Groups!$C$7:$C$65,MATCH(E52,Groups!$D$7:$D$65,0))</f>
        <v>21</v>
      </c>
      <c r="E52" s="280" t="str">
        <f aca="false">CalcG!$Q$26</f>
        <v>IR Iran</v>
      </c>
      <c r="F52" s="282" t="n">
        <f aca="false">CalcG!$R$26</f>
        <v>1</v>
      </c>
      <c r="G52" s="283" t="n">
        <f aca="false">CalcG!$S$26</f>
        <v>1</v>
      </c>
      <c r="I52" s="279" t="n">
        <f aca="false">$B52</f>
        <v>29</v>
      </c>
      <c r="J52" s="280" t="str">
        <f aca="false">$C52</f>
        <v>Egypt</v>
      </c>
      <c r="K52" s="281" t="n">
        <f aca="false">$D52</f>
        <v>21</v>
      </c>
      <c r="L52" s="280" t="str">
        <f aca="false">$E52</f>
        <v>IR Iran</v>
      </c>
      <c r="M52" s="284"/>
      <c r="N52" s="284"/>
      <c r="O52" s="288"/>
      <c r="P52" s="281" t="str">
        <f aca="false">IF(($F52&lt;&gt;"")*($G52&lt;&gt;"")*(M52&lt;&gt;"")*(N52&lt;&gt;""),($F52&gt;$G52)*(M52&gt;N52)+($F52=$G52)*(M52=N52)+($F52&lt;$G52)*(M52&lt;N52),"")</f>
        <v/>
      </c>
      <c r="Q52" s="281" t="str">
        <f aca="false">IF((P52&lt;&gt;""),IF(OR($F52&lt;&gt;$G52,PrSettings!$M$4="●"),(($F52-$G52)=(M52-N52))*1,0),"")</f>
        <v/>
      </c>
      <c r="R52" s="281" t="str">
        <f aca="false">IF((P52&lt;&gt;""),($F52=M52)*($G52=N52),"")</f>
        <v/>
      </c>
      <c r="S52" s="281" t="str">
        <f aca="false">IF(P52&lt;&gt;"",IF(ABS($F52-$G52)&gt;=PrSettings!$M$7,(ABS($F52-$G52-M52+N52)&lt;=1)*1,IF(AND(P52,$F52=$G52,$F52&gt;=PrSettings!$M$6),(ABS(M52-$F52)&lt;=1)*1,IF(AND(P52,$F52+$G52&gt;=PrSettings!$M$8),(ABS(M52-$F52)+ABS(N52-$G52)&lt;=1)*1,""))),"")</f>
        <v/>
      </c>
      <c r="T52" s="289"/>
      <c r="V52" s="279" t="n">
        <f aca="false">$B52</f>
        <v>29</v>
      </c>
      <c r="W52" s="280" t="str">
        <f aca="false">$C52</f>
        <v>Egypt</v>
      </c>
      <c r="X52" s="281" t="n">
        <f aca="false">$D52</f>
        <v>21</v>
      </c>
      <c r="Y52" s="280" t="str">
        <f aca="false">$E52</f>
        <v>IR Iran</v>
      </c>
      <c r="Z52" s="284"/>
      <c r="AA52" s="284"/>
      <c r="AB52" s="288"/>
      <c r="AC52" s="281" t="str">
        <f aca="false">IF(($F52&lt;&gt;"")*($G52&lt;&gt;"")*(Z52&lt;&gt;"")*(AA52&lt;&gt;""),($F52&gt;$G52)*(Z52&gt;AA52)+($F52=$G52)*(Z52=AA52)+($F52&lt;$G52)*(Z52&lt;AA52),"")</f>
        <v/>
      </c>
      <c r="AD52" s="281" t="str">
        <f aca="false">IF((AC52&lt;&gt;""),IF(OR($F52&lt;&gt;$G52,PrSettings!$M$4="●"),(($F52-$G52)=(Z52-AA52))*1,0),"")</f>
        <v/>
      </c>
      <c r="AE52" s="281" t="str">
        <f aca="false">IF((AC52&lt;&gt;""),($F52=Z52)*($G52=AA52),"")</f>
        <v/>
      </c>
      <c r="AF52" s="281" t="str">
        <f aca="false">IF(AC52&lt;&gt;"",IF(ABS($F52-$G52)&gt;=PrSettings!$M$7,(ABS($F52-$G52-Z52+AA52)&lt;=1)*1,IF(AND(AC52,$F52=$G52,$F52&gt;=PrSettings!$M$6),(ABS(Z52-$F52)&lt;=1)*1,IF(AND(AC52,$F52+$G52&gt;=PrSettings!$M$8),(ABS(Z52-$F52)+ABS(AA52-$G52)&lt;=1)*1,""))),"")</f>
        <v/>
      </c>
      <c r="AG52" s="289"/>
      <c r="AI52" s="279" t="n">
        <f aca="false">$B52</f>
        <v>29</v>
      </c>
      <c r="AJ52" s="280" t="str">
        <f aca="false">$C52</f>
        <v>Egypt</v>
      </c>
      <c r="AK52" s="281" t="n">
        <f aca="false">$D52</f>
        <v>21</v>
      </c>
      <c r="AL52" s="280" t="str">
        <f aca="false">$E52</f>
        <v>IR Iran</v>
      </c>
      <c r="AM52" s="284"/>
      <c r="AN52" s="284"/>
      <c r="AO52" s="288"/>
      <c r="AP52" s="281" t="str">
        <f aca="false">IF(($F52&lt;&gt;"")*($G52&lt;&gt;"")*(AM52&lt;&gt;"")*(AN52&lt;&gt;""),($F52&gt;$G52)*(AM52&gt;AN52)+($F52=$G52)*(AM52=AN52)+($F52&lt;$G52)*(AM52&lt;AN52),"")</f>
        <v/>
      </c>
      <c r="AQ52" s="281" t="str">
        <f aca="false">IF((AP52&lt;&gt;""),IF(OR($F52&lt;&gt;$G52,PrSettings!$M$4="●"),(($F52-$G52)=(AM52-AN52))*1,0),"")</f>
        <v/>
      </c>
      <c r="AR52" s="281" t="str">
        <f aca="false">IF((AP52&lt;&gt;""),($F52=AM52)*($G52=AN52),"")</f>
        <v/>
      </c>
      <c r="AS52" s="281" t="str">
        <f aca="false">IF(AP52&lt;&gt;"",IF(ABS($F52-$G52)&gt;=PrSettings!$M$7,(ABS($F52-$G52-AM52+AN52)&lt;=1)*1,IF(AND(AP52,$F52=$G52,$F52&gt;=PrSettings!$M$6),(ABS(AM52-$F52)&lt;=1)*1,IF(AND(AP52,$F52+$G52&gt;=PrSettings!$M$8),(ABS(AM52-$F52)+ABS(AN52-$G52)&lt;=1)*1,""))),"")</f>
        <v/>
      </c>
      <c r="AT52" s="289"/>
      <c r="AV52" s="279" t="n">
        <f aca="false">$B52</f>
        <v>29</v>
      </c>
      <c r="AW52" s="280" t="str">
        <f aca="false">$C52</f>
        <v>Egypt</v>
      </c>
      <c r="AX52" s="281" t="n">
        <f aca="false">$D52</f>
        <v>21</v>
      </c>
      <c r="AY52" s="280" t="str">
        <f aca="false">$E52</f>
        <v>IR Iran</v>
      </c>
      <c r="AZ52" s="284"/>
      <c r="BA52" s="284"/>
      <c r="BB52" s="288"/>
      <c r="BC52" s="281" t="str">
        <f aca="false">IF(($F52&lt;&gt;"")*($G52&lt;&gt;"")*(AZ52&lt;&gt;"")*(BA52&lt;&gt;""),($F52&gt;$G52)*(AZ52&gt;BA52)+($F52=$G52)*(AZ52=BA52)+($F52&lt;$G52)*(AZ52&lt;BA52),"")</f>
        <v/>
      </c>
      <c r="BD52" s="281" t="str">
        <f aca="false">IF((BC52&lt;&gt;""),IF(OR($F52&lt;&gt;$G52,PrSettings!$M$4="●"),(($F52-$G52)=(AZ52-BA52))*1,0),"")</f>
        <v/>
      </c>
      <c r="BE52" s="281" t="str">
        <f aca="false">IF((BC52&lt;&gt;""),($F52=AZ52)*($G52=BA52),"")</f>
        <v/>
      </c>
      <c r="BF52" s="281" t="str">
        <f aca="false">IF(BC52&lt;&gt;"",IF(ABS($F52-$G52)&gt;=PrSettings!$M$7,(ABS($F52-$G52-AZ52+BA52)&lt;=1)*1,IF(AND(BC52,$F52=$G52,$F52&gt;=PrSettings!$M$6),(ABS(AZ52-$F52)&lt;=1)*1,IF(AND(BC52,$F52+$G52&gt;=PrSettings!$M$8),(ABS(AZ52-$F52)+ABS(BA52-$G52)&lt;=1)*1,""))),"")</f>
        <v/>
      </c>
      <c r="BG52" s="289"/>
      <c r="BI52" s="279" t="n">
        <f aca="false">$B52</f>
        <v>29</v>
      </c>
      <c r="BJ52" s="280" t="str">
        <f aca="false">$C52</f>
        <v>Egypt</v>
      </c>
      <c r="BK52" s="281" t="n">
        <f aca="false">$D52</f>
        <v>21</v>
      </c>
      <c r="BL52" s="280" t="str">
        <f aca="false">$E52</f>
        <v>IR Iran</v>
      </c>
      <c r="BM52" s="284"/>
      <c r="BN52" s="284"/>
      <c r="BO52" s="288"/>
      <c r="BP52" s="281" t="str">
        <f aca="false">IF(($F52&lt;&gt;"")*($G52&lt;&gt;"")*(BM52&lt;&gt;"")*(BN52&lt;&gt;""),($F52&gt;$G52)*(BM52&gt;BN52)+($F52=$G52)*(BM52=BN52)+($F52&lt;$G52)*(BM52&lt;BN52),"")</f>
        <v/>
      </c>
      <c r="BQ52" s="281" t="str">
        <f aca="false">IF((BP52&lt;&gt;""),IF(OR($F52&lt;&gt;$G52,PrSettings!$M$4="●"),(($F52-$G52)=(BM52-BN52))*1,0),"")</f>
        <v/>
      </c>
      <c r="BR52" s="281" t="str">
        <f aca="false">IF((BP52&lt;&gt;""),($F52=BM52)*($G52=BN52),"")</f>
        <v/>
      </c>
      <c r="BS52" s="281" t="str">
        <f aca="false">IF(BP52&lt;&gt;"",IF(ABS($F52-$G52)&gt;=PrSettings!$M$7,(ABS($F52-$G52-BM52+BN52)&lt;=1)*1,IF(AND(BP52,$F52=$G52,$F52&gt;=PrSettings!$M$6),(ABS(BM52-$F52)&lt;=1)*1,IF(AND(BP52,$F52+$G52&gt;=PrSettings!$M$8),(ABS(BM52-$F52)+ABS(BN52-$G52)&lt;=1)*1,""))),"")</f>
        <v/>
      </c>
      <c r="BT52" s="289"/>
      <c r="BV52" s="279" t="n">
        <f aca="false">$B52</f>
        <v>29</v>
      </c>
      <c r="BW52" s="280" t="str">
        <f aca="false">$C52</f>
        <v>Egypt</v>
      </c>
      <c r="BX52" s="281" t="n">
        <f aca="false">$D52</f>
        <v>21</v>
      </c>
      <c r="BY52" s="280" t="str">
        <f aca="false">$E52</f>
        <v>IR Iran</v>
      </c>
      <c r="BZ52" s="284"/>
      <c r="CA52" s="284"/>
      <c r="CB52" s="288"/>
      <c r="CC52" s="281" t="str">
        <f aca="false">IF(($F52&lt;&gt;"")*($G52&lt;&gt;"")*(BZ52&lt;&gt;"")*(CA52&lt;&gt;""),($F52&gt;$G52)*(BZ52&gt;CA52)+($F52=$G52)*(BZ52=CA52)+($F52&lt;$G52)*(BZ52&lt;CA52),"")</f>
        <v/>
      </c>
      <c r="CD52" s="281" t="str">
        <f aca="false">IF((CC52&lt;&gt;""),IF(OR($F52&lt;&gt;$G52,PrSettings!$M$4="●"),(($F52-$G52)=(BZ52-CA52))*1,0),"")</f>
        <v/>
      </c>
      <c r="CE52" s="281" t="str">
        <f aca="false">IF((CC52&lt;&gt;""),($F52=BZ52)*($G52=CA52),"")</f>
        <v/>
      </c>
      <c r="CF52" s="281" t="str">
        <f aca="false">IF(CC52&lt;&gt;"",IF(ABS($F52-$G52)&gt;=PrSettings!$M$7,(ABS($F52-$G52-BZ52+CA52)&lt;=1)*1,IF(AND(CC52,$F52=$G52,$F52&gt;=PrSettings!$M$6),(ABS(BZ52-$F52)&lt;=1)*1,IF(AND(CC52,$F52+$G52&gt;=PrSettings!$M$8),(ABS(BZ52-$F52)+ABS(CA52-$G52)&lt;=1)*1,""))),"")</f>
        <v/>
      </c>
      <c r="CG52" s="289"/>
      <c r="CI52" s="279" t="n">
        <f aca="false">$B52</f>
        <v>29</v>
      </c>
      <c r="CJ52" s="280" t="str">
        <f aca="false">$C52</f>
        <v>Egypt</v>
      </c>
      <c r="CK52" s="281" t="n">
        <f aca="false">$D52</f>
        <v>21</v>
      </c>
      <c r="CL52" s="280" t="str">
        <f aca="false">$E52</f>
        <v>IR Iran</v>
      </c>
      <c r="CM52" s="284"/>
      <c r="CN52" s="284"/>
      <c r="CO52" s="288"/>
      <c r="CP52" s="281" t="str">
        <f aca="false">IF(($F52&lt;&gt;"")*($G52&lt;&gt;"")*(CM52&lt;&gt;"")*(CN52&lt;&gt;""),($F52&gt;$G52)*(CM52&gt;CN52)+($F52=$G52)*(CM52=CN52)+($F52&lt;$G52)*(CM52&lt;CN52),"")</f>
        <v/>
      </c>
      <c r="CQ52" s="281" t="str">
        <f aca="false">IF((CP52&lt;&gt;""),IF(OR($F52&lt;&gt;$G52,PrSettings!$M$4="●"),(($F52-$G52)=(CM52-CN52))*1,0),"")</f>
        <v/>
      </c>
      <c r="CR52" s="281" t="str">
        <f aca="false">IF((CP52&lt;&gt;""),($F52=CM52)*($G52=CN52),"")</f>
        <v/>
      </c>
      <c r="CS52" s="281" t="str">
        <f aca="false">IF(CP52&lt;&gt;"",IF(ABS($F52-$G52)&gt;=PrSettings!$M$7,(ABS($F52-$G52-CM52+CN52)&lt;=1)*1,IF(AND(CP52,$F52=$G52,$F52&gt;=PrSettings!$M$6),(ABS(CM52-$F52)&lt;=1)*1,IF(AND(CP52,$F52+$G52&gt;=PrSettings!$M$8),(ABS(CM52-$F52)+ABS(CN52-$G52)&lt;=1)*1,""))),"")</f>
        <v/>
      </c>
      <c r="CT52" s="289"/>
      <c r="CV52" s="279" t="n">
        <f aca="false">$B52</f>
        <v>29</v>
      </c>
      <c r="CW52" s="280" t="str">
        <f aca="false">$C52</f>
        <v>Egypt</v>
      </c>
      <c r="CX52" s="281" t="n">
        <f aca="false">$D52</f>
        <v>21</v>
      </c>
      <c r="CY52" s="280" t="str">
        <f aca="false">$E52</f>
        <v>IR Iran</v>
      </c>
      <c r="CZ52" s="284"/>
      <c r="DA52" s="284"/>
      <c r="DB52" s="288"/>
      <c r="DC52" s="281" t="str">
        <f aca="false">IF(($F52&lt;&gt;"")*($G52&lt;&gt;"")*(CZ52&lt;&gt;"")*(DA52&lt;&gt;""),($F52&gt;$G52)*(CZ52&gt;DA52)+($F52=$G52)*(CZ52=DA52)+($F52&lt;$G52)*(CZ52&lt;DA52),"")</f>
        <v/>
      </c>
      <c r="DD52" s="281" t="str">
        <f aca="false">IF((DC52&lt;&gt;""),IF(OR($F52&lt;&gt;$G52,PrSettings!$M$4="●"),(($F52-$G52)=(CZ52-DA52))*1,0),"")</f>
        <v/>
      </c>
      <c r="DE52" s="281" t="str">
        <f aca="false">IF((DC52&lt;&gt;""),($F52=CZ52)*($G52=DA52),"")</f>
        <v/>
      </c>
      <c r="DF52" s="281" t="str">
        <f aca="false">IF(DC52&lt;&gt;"",IF(ABS($F52-$G52)&gt;=PrSettings!$M$7,(ABS($F52-$G52-CZ52+DA52)&lt;=1)*1,IF(AND(DC52,$F52=$G52,$F52&gt;=PrSettings!$M$6),(ABS(CZ52-$F52)&lt;=1)*1,IF(AND(DC52,$F52+$G52&gt;=PrSettings!$M$8),(ABS(CZ52-$F52)+ABS(DA52-$G52)&lt;=1)*1,""))),"")</f>
        <v/>
      </c>
      <c r="DG52" s="289"/>
      <c r="DI52" s="279" t="n">
        <f aca="false">$B52</f>
        <v>29</v>
      </c>
      <c r="DJ52" s="280" t="str">
        <f aca="false">$C52</f>
        <v>Egypt</v>
      </c>
      <c r="DK52" s="281" t="n">
        <f aca="false">$D52</f>
        <v>21</v>
      </c>
      <c r="DL52" s="280" t="str">
        <f aca="false">$E52</f>
        <v>IR Iran</v>
      </c>
      <c r="DM52" s="284"/>
      <c r="DN52" s="284"/>
      <c r="DO52" s="288"/>
      <c r="DP52" s="281" t="str">
        <f aca="false">IF(($F52&lt;&gt;"")*($G52&lt;&gt;"")*(DM52&lt;&gt;"")*(DN52&lt;&gt;""),($F52&gt;$G52)*(DM52&gt;DN52)+($F52=$G52)*(DM52=DN52)+($F52&lt;$G52)*(DM52&lt;DN52),"")</f>
        <v/>
      </c>
      <c r="DQ52" s="281" t="str">
        <f aca="false">IF((DP52&lt;&gt;""),IF(OR($F52&lt;&gt;$G52,PrSettings!$M$4="●"),(($F52-$G52)=(DM52-DN52))*1,0),"")</f>
        <v/>
      </c>
      <c r="DR52" s="281" t="str">
        <f aca="false">IF((DP52&lt;&gt;""),($F52=DM52)*($G52=DN52),"")</f>
        <v/>
      </c>
      <c r="DS52" s="281" t="str">
        <f aca="false">IF(DP52&lt;&gt;"",IF(ABS($F52-$G52)&gt;=PrSettings!$M$7,(ABS($F52-$G52-DM52+DN52)&lt;=1)*1,IF(AND(DP52,$F52=$G52,$F52&gt;=PrSettings!$M$6),(ABS(DM52-$F52)&lt;=1)*1,IF(AND(DP52,$F52+$G52&gt;=PrSettings!$M$8),(ABS(DM52-$F52)+ABS(DN52-$G52)&lt;=1)*1,""))),"")</f>
        <v/>
      </c>
      <c r="DT52" s="289"/>
      <c r="DV52" s="279" t="n">
        <f aca="false">$B52</f>
        <v>29</v>
      </c>
      <c r="DW52" s="280" t="str">
        <f aca="false">$C52</f>
        <v>Egypt</v>
      </c>
      <c r="DX52" s="281" t="n">
        <f aca="false">$D52</f>
        <v>21</v>
      </c>
      <c r="DY52" s="280" t="str">
        <f aca="false">$E52</f>
        <v>IR Iran</v>
      </c>
      <c r="DZ52" s="284"/>
      <c r="EA52" s="284"/>
      <c r="EB52" s="288"/>
      <c r="EC52" s="281" t="str">
        <f aca="false">IF(($F52&lt;&gt;"")*($G52&lt;&gt;"")*(DZ52&lt;&gt;"")*(EA52&lt;&gt;""),($F52&gt;$G52)*(DZ52&gt;EA52)+($F52=$G52)*(DZ52=EA52)+($F52&lt;$G52)*(DZ52&lt;EA52),"")</f>
        <v/>
      </c>
      <c r="ED52" s="281" t="str">
        <f aca="false">IF((EC52&lt;&gt;""),IF(OR($F52&lt;&gt;$G52,PrSettings!$M$4="●"),(($F52-$G52)=(DZ52-EA52))*1,0),"")</f>
        <v/>
      </c>
      <c r="EE52" s="281" t="str">
        <f aca="false">IF((EC52&lt;&gt;""),($F52=DZ52)*($G52=EA52),"")</f>
        <v/>
      </c>
      <c r="EF52" s="281" t="str">
        <f aca="false">IF(EC52&lt;&gt;"",IF(ABS($F52-$G52)&gt;=PrSettings!$M$7,(ABS($F52-$G52-DZ52+EA52)&lt;=1)*1,IF(AND(EC52,$F52=$G52,$F52&gt;=PrSettings!$M$6),(ABS(DZ52-$F52)&lt;=1)*1,IF(AND(EC52,$F52+$G52&gt;=PrSettings!$M$8),(ABS(DZ52-$F52)+ABS(EA52-$G52)&lt;=1)*1,""))),"")</f>
        <v/>
      </c>
      <c r="EG52" s="289"/>
      <c r="EI52" s="279" t="n">
        <f aca="false">$B52</f>
        <v>29</v>
      </c>
      <c r="EJ52" s="280" t="str">
        <f aca="false">$C52</f>
        <v>Egypt</v>
      </c>
      <c r="EK52" s="281" t="n">
        <f aca="false">$D52</f>
        <v>21</v>
      </c>
      <c r="EL52" s="280" t="str">
        <f aca="false">$E52</f>
        <v>IR Iran</v>
      </c>
      <c r="EM52" s="284"/>
      <c r="EN52" s="284"/>
      <c r="EO52" s="288"/>
      <c r="EP52" s="281" t="str">
        <f aca="false">IF(($F52&lt;&gt;"")*($G52&lt;&gt;"")*(EM52&lt;&gt;"")*(EN52&lt;&gt;""),($F52&gt;$G52)*(EM52&gt;EN52)+($F52=$G52)*(EM52=EN52)+($F52&lt;$G52)*(EM52&lt;EN52),"")</f>
        <v/>
      </c>
      <c r="EQ52" s="281" t="str">
        <f aca="false">IF((EP52&lt;&gt;""),IF(OR($F52&lt;&gt;$G52,PrSettings!$M$4="●"),(($F52-$G52)=(EM52-EN52))*1,0),"")</f>
        <v/>
      </c>
      <c r="ER52" s="281" t="str">
        <f aca="false">IF((EP52&lt;&gt;""),($F52=EM52)*($G52=EN52),"")</f>
        <v/>
      </c>
      <c r="ES52" s="281" t="str">
        <f aca="false">IF(EP52&lt;&gt;"",IF(ABS($F52-$G52)&gt;=PrSettings!$M$7,(ABS($F52-$G52-EM52+EN52)&lt;=1)*1,IF(AND(EP52,$F52=$G52,$F52&gt;=PrSettings!$M$6),(ABS(EM52-$F52)&lt;=1)*1,IF(AND(EP52,$F52+$G52&gt;=PrSettings!$M$8),(ABS(EM52-$F52)+ABS(EN52-$G52)&lt;=1)*1,""))),"")</f>
        <v/>
      </c>
      <c r="ET52" s="289"/>
      <c r="EV52" s="279" t="n">
        <f aca="false">$B52</f>
        <v>29</v>
      </c>
      <c r="EW52" s="280" t="str">
        <f aca="false">$C52</f>
        <v>Egypt</v>
      </c>
      <c r="EX52" s="281" t="n">
        <f aca="false">$D52</f>
        <v>21</v>
      </c>
      <c r="EY52" s="280" t="str">
        <f aca="false">$E52</f>
        <v>IR Iran</v>
      </c>
      <c r="EZ52" s="284"/>
      <c r="FA52" s="284"/>
      <c r="FB52" s="288"/>
      <c r="FC52" s="281" t="str">
        <f aca="false">IF(($F52&lt;&gt;"")*($G52&lt;&gt;"")*(EZ52&lt;&gt;"")*(FA52&lt;&gt;""),($F52&gt;$G52)*(EZ52&gt;FA52)+($F52=$G52)*(EZ52=FA52)+($F52&lt;$G52)*(EZ52&lt;FA52),"")</f>
        <v/>
      </c>
      <c r="FD52" s="281" t="str">
        <f aca="false">IF((FC52&lt;&gt;""),IF(OR($F52&lt;&gt;$G52,PrSettings!$M$4="●"),(($F52-$G52)=(EZ52-FA52))*1,0),"")</f>
        <v/>
      </c>
      <c r="FE52" s="281" t="str">
        <f aca="false">IF((FC52&lt;&gt;""),($F52=EZ52)*($G52=FA52),"")</f>
        <v/>
      </c>
      <c r="FF52" s="281" t="str">
        <f aca="false">IF(FC52&lt;&gt;"",IF(ABS($F52-$G52)&gt;=PrSettings!$M$7,(ABS($F52-$G52-EZ52+FA52)&lt;=1)*1,IF(AND(FC52,$F52=$G52,$F52&gt;=PrSettings!$M$6),(ABS(EZ52-$F52)&lt;=1)*1,IF(AND(FC52,$F52+$G52&gt;=PrSettings!$M$8),(ABS(EZ52-$F52)+ABS(FA52-$G52)&lt;=1)*1,""))),"")</f>
        <v/>
      </c>
      <c r="FG52" s="289"/>
      <c r="FI52" s="279" t="n">
        <f aca="false">$B52</f>
        <v>29</v>
      </c>
      <c r="FJ52" s="280" t="str">
        <f aca="false">$C52</f>
        <v>Egypt</v>
      </c>
      <c r="FK52" s="281" t="n">
        <f aca="false">$D52</f>
        <v>21</v>
      </c>
      <c r="FL52" s="280" t="str">
        <f aca="false">$E52</f>
        <v>IR Iran</v>
      </c>
      <c r="FM52" s="284"/>
      <c r="FN52" s="284"/>
      <c r="FO52" s="288"/>
      <c r="FP52" s="281" t="str">
        <f aca="false">IF(($F52&lt;&gt;"")*($G52&lt;&gt;"")*(FM52&lt;&gt;"")*(FN52&lt;&gt;""),($F52&gt;$G52)*(FM52&gt;FN52)+($F52=$G52)*(FM52=FN52)+($F52&lt;$G52)*(FM52&lt;FN52),"")</f>
        <v/>
      </c>
      <c r="FQ52" s="281" t="str">
        <f aca="false">IF((FP52&lt;&gt;""),IF(OR($F52&lt;&gt;$G52,PrSettings!$M$4="●"),(($F52-$G52)=(FM52-FN52))*1,0),"")</f>
        <v/>
      </c>
      <c r="FR52" s="281" t="str">
        <f aca="false">IF((FP52&lt;&gt;""),($F52=FM52)*($G52=FN52),"")</f>
        <v/>
      </c>
      <c r="FS52" s="281" t="str">
        <f aca="false">IF(FP52&lt;&gt;"",IF(ABS($F52-$G52)&gt;=PrSettings!$M$7,(ABS($F52-$G52-FM52+FN52)&lt;=1)*1,IF(AND(FP52,$F52=$G52,$F52&gt;=PrSettings!$M$6),(ABS(FM52-$F52)&lt;=1)*1,IF(AND(FP52,$F52+$G52&gt;=PrSettings!$M$8),(ABS(FM52-$F52)+ABS(FN52-$G52)&lt;=1)*1,""))),"")</f>
        <v/>
      </c>
      <c r="FT52" s="289"/>
      <c r="FV52" s="279" t="n">
        <f aca="false">$B52</f>
        <v>29</v>
      </c>
      <c r="FW52" s="280" t="str">
        <f aca="false">$C52</f>
        <v>Egypt</v>
      </c>
      <c r="FX52" s="281" t="n">
        <f aca="false">$D52</f>
        <v>21</v>
      </c>
      <c r="FY52" s="280" t="str">
        <f aca="false">$E52</f>
        <v>IR Iran</v>
      </c>
      <c r="FZ52" s="284"/>
      <c r="GA52" s="284"/>
      <c r="GB52" s="288"/>
      <c r="GC52" s="281" t="str">
        <f aca="false">IF(($F52&lt;&gt;"")*($G52&lt;&gt;"")*(FZ52&lt;&gt;"")*(GA52&lt;&gt;""),($F52&gt;$G52)*(FZ52&gt;GA52)+($F52=$G52)*(FZ52=GA52)+($F52&lt;$G52)*(FZ52&lt;GA52),"")</f>
        <v/>
      </c>
      <c r="GD52" s="281" t="str">
        <f aca="false">IF((GC52&lt;&gt;""),IF(OR($F52&lt;&gt;$G52,PrSettings!$M$4="●"),(($F52-$G52)=(FZ52-GA52))*1,0),"")</f>
        <v/>
      </c>
      <c r="GE52" s="281" t="str">
        <f aca="false">IF((GC52&lt;&gt;""),($F52=FZ52)*($G52=GA52),"")</f>
        <v/>
      </c>
      <c r="GF52" s="281" t="str">
        <f aca="false">IF(GC52&lt;&gt;"",IF(ABS($F52-$G52)&gt;=PrSettings!$M$7,(ABS($F52-$G52-FZ52+GA52)&lt;=1)*1,IF(AND(GC52,$F52=$G52,$F52&gt;=PrSettings!$M$6),(ABS(FZ52-$F52)&lt;=1)*1,IF(AND(GC52,$F52+$G52&gt;=PrSettings!$M$8),(ABS(FZ52-$F52)+ABS(GA52-$G52)&lt;=1)*1,""))),"")</f>
        <v/>
      </c>
      <c r="GG52" s="289"/>
      <c r="GI52" s="279" t="n">
        <f aca="false">$B52</f>
        <v>29</v>
      </c>
      <c r="GJ52" s="280" t="str">
        <f aca="false">$C52</f>
        <v>Egypt</v>
      </c>
      <c r="GK52" s="281" t="n">
        <f aca="false">$D52</f>
        <v>21</v>
      </c>
      <c r="GL52" s="280" t="str">
        <f aca="false">$E52</f>
        <v>IR Iran</v>
      </c>
      <c r="GM52" s="284"/>
      <c r="GN52" s="284"/>
      <c r="GO52" s="288"/>
      <c r="GP52" s="281" t="str">
        <f aca="false">IF(($F52&lt;&gt;"")*($G52&lt;&gt;"")*(GM52&lt;&gt;"")*(GN52&lt;&gt;""),($F52&gt;$G52)*(GM52&gt;GN52)+($F52=$G52)*(GM52=GN52)+($F52&lt;$G52)*(GM52&lt;GN52),"")</f>
        <v/>
      </c>
      <c r="GQ52" s="281" t="str">
        <f aca="false">IF((GP52&lt;&gt;""),IF(OR($F52&lt;&gt;$G52,PrSettings!$M$4="●"),(($F52-$G52)=(GM52-GN52))*1,0),"")</f>
        <v/>
      </c>
      <c r="GR52" s="281" t="str">
        <f aca="false">IF((GP52&lt;&gt;""),($F52=GM52)*($G52=GN52),"")</f>
        <v/>
      </c>
      <c r="GS52" s="281" t="str">
        <f aca="false">IF(GP52&lt;&gt;"",IF(ABS($F52-$G52)&gt;=PrSettings!$M$7,(ABS($F52-$G52-GM52+GN52)&lt;=1)*1,IF(AND(GP52,$F52=$G52,$F52&gt;=PrSettings!$M$6),(ABS(GM52-$F52)&lt;=1)*1,IF(AND(GP52,$F52+$G52&gt;=PrSettings!$M$8),(ABS(GM52-$F52)+ABS(GN52-$G52)&lt;=1)*1,""))),"")</f>
        <v/>
      </c>
      <c r="GT52" s="289"/>
      <c r="GV52" s="279" t="n">
        <f aca="false">$B52</f>
        <v>29</v>
      </c>
      <c r="GW52" s="280" t="str">
        <f aca="false">$C52</f>
        <v>Egypt</v>
      </c>
      <c r="GX52" s="281" t="n">
        <f aca="false">$D52</f>
        <v>21</v>
      </c>
      <c r="GY52" s="280" t="str">
        <f aca="false">$E52</f>
        <v>IR Iran</v>
      </c>
      <c r="GZ52" s="284"/>
      <c r="HA52" s="284"/>
      <c r="HB52" s="288"/>
      <c r="HC52" s="281" t="str">
        <f aca="false">IF(($F52&lt;&gt;"")*($G52&lt;&gt;"")*(GZ52&lt;&gt;"")*(HA52&lt;&gt;""),($F52&gt;$G52)*(GZ52&gt;HA52)+($F52=$G52)*(GZ52=HA52)+($F52&lt;$G52)*(GZ52&lt;HA52),"")</f>
        <v/>
      </c>
      <c r="HD52" s="281" t="str">
        <f aca="false">IF((HC52&lt;&gt;""),IF(OR($F52&lt;&gt;$G52,PrSettings!$M$4="●"),(($F52-$G52)=(GZ52-HA52))*1,0),"")</f>
        <v/>
      </c>
      <c r="HE52" s="281" t="str">
        <f aca="false">IF((HC52&lt;&gt;""),($F52=GZ52)*($G52=HA52),"")</f>
        <v/>
      </c>
      <c r="HF52" s="281" t="str">
        <f aca="false">IF(HC52&lt;&gt;"",IF(ABS($F52-$G52)&gt;=PrSettings!$M$7,(ABS($F52-$G52-GZ52+HA52)&lt;=1)*1,IF(AND(HC52,$F52=$G52,$F52&gt;=PrSettings!$M$6),(ABS(GZ52-$F52)&lt;=1)*1,IF(AND(HC52,$F52+$G52&gt;=PrSettings!$M$8),(ABS(GZ52-$F52)+ABS(HA52-$G52)&lt;=1)*1,""))),"")</f>
        <v/>
      </c>
      <c r="HG52" s="289"/>
      <c r="HI52" s="279" t="n">
        <f aca="false">$B52</f>
        <v>29</v>
      </c>
      <c r="HJ52" s="280" t="str">
        <f aca="false">$C52</f>
        <v>Egypt</v>
      </c>
      <c r="HK52" s="281" t="n">
        <f aca="false">$D52</f>
        <v>21</v>
      </c>
      <c r="HL52" s="280" t="str">
        <f aca="false">$E52</f>
        <v>IR Iran</v>
      </c>
      <c r="HM52" s="284"/>
      <c r="HN52" s="284"/>
      <c r="HO52" s="288"/>
      <c r="HP52" s="281" t="str">
        <f aca="false">IF(($F52&lt;&gt;"")*($G52&lt;&gt;"")*(HM52&lt;&gt;"")*(HN52&lt;&gt;""),($F52&gt;$G52)*(HM52&gt;HN52)+($F52=$G52)*(HM52=HN52)+($F52&lt;$G52)*(HM52&lt;HN52),"")</f>
        <v/>
      </c>
      <c r="HQ52" s="281" t="str">
        <f aca="false">IF((HP52&lt;&gt;""),IF(OR($F52&lt;&gt;$G52,PrSettings!$M$4="●"),(($F52-$G52)=(HM52-HN52))*1,0),"")</f>
        <v/>
      </c>
      <c r="HR52" s="281" t="str">
        <f aca="false">IF((HP52&lt;&gt;""),($F52=HM52)*($G52=HN52),"")</f>
        <v/>
      </c>
      <c r="HS52" s="281" t="str">
        <f aca="false">IF(HP52&lt;&gt;"",IF(ABS($F52-$G52)&gt;=PrSettings!$M$7,(ABS($F52-$G52-HM52+HN52)&lt;=1)*1,IF(AND(HP52,$F52=$G52,$F52&gt;=PrSettings!$M$6),(ABS(HM52-$F52)&lt;=1)*1,IF(AND(HP52,$F52+$G52&gt;=PrSettings!$M$8),(ABS(HM52-$F52)+ABS(HN52-$G52)&lt;=1)*1,""))),"")</f>
        <v/>
      </c>
      <c r="HT52" s="289"/>
      <c r="HV52" s="279" t="n">
        <f aca="false">$B52</f>
        <v>29</v>
      </c>
      <c r="HW52" s="280" t="str">
        <f aca="false">$C52</f>
        <v>Egypt</v>
      </c>
      <c r="HX52" s="281" t="n">
        <f aca="false">$D52</f>
        <v>21</v>
      </c>
      <c r="HY52" s="280" t="str">
        <f aca="false">$E52</f>
        <v>IR Iran</v>
      </c>
      <c r="HZ52" s="284"/>
      <c r="IA52" s="284"/>
      <c r="IB52" s="288"/>
      <c r="IC52" s="281" t="str">
        <f aca="false">IF(($F52&lt;&gt;"")*($G52&lt;&gt;"")*(HZ52&lt;&gt;"")*(IA52&lt;&gt;""),($F52&gt;$G52)*(HZ52&gt;IA52)+($F52=$G52)*(HZ52=IA52)+($F52&lt;$G52)*(HZ52&lt;IA52),"")</f>
        <v/>
      </c>
      <c r="ID52" s="281" t="str">
        <f aca="false">IF((IC52&lt;&gt;""),IF(OR($F52&lt;&gt;$G52,PrSettings!$M$4="●"),(($F52-$G52)=(HZ52-IA52))*1,0),"")</f>
        <v/>
      </c>
      <c r="IE52" s="281" t="str">
        <f aca="false">IF((IC52&lt;&gt;""),($F52=HZ52)*($G52=IA52),"")</f>
        <v/>
      </c>
      <c r="IF52" s="281" t="str">
        <f aca="false">IF(IC52&lt;&gt;"",IF(ABS($F52-$G52)&gt;=PrSettings!$M$7,(ABS($F52-$G52-HZ52+IA52)&lt;=1)*1,IF(AND(IC52,$F52=$G52,$F52&gt;=PrSettings!$M$6),(ABS(HZ52-$F52)&lt;=1)*1,IF(AND(IC52,$F52+$G52&gt;=PrSettings!$M$8),(ABS(HZ52-$F52)+ABS(IA52-$G52)&lt;=1)*1,""))),"")</f>
        <v/>
      </c>
      <c r="IG52" s="289"/>
      <c r="II52" s="279" t="n">
        <f aca="false">$B52</f>
        <v>29</v>
      </c>
      <c r="IJ52" s="280" t="str">
        <f aca="false">$C52</f>
        <v>Egypt</v>
      </c>
      <c r="IK52" s="281" t="n">
        <f aca="false">$D52</f>
        <v>21</v>
      </c>
      <c r="IL52" s="280" t="str">
        <f aca="false">$E52</f>
        <v>IR Iran</v>
      </c>
      <c r="IM52" s="284"/>
      <c r="IN52" s="284"/>
      <c r="IO52" s="288"/>
      <c r="IP52" s="281" t="str">
        <f aca="false">IF(($F52&lt;&gt;"")*($G52&lt;&gt;"")*(IM52&lt;&gt;"")*(IN52&lt;&gt;""),($F52&gt;$G52)*(IM52&gt;IN52)+($F52=$G52)*(IM52=IN52)+($F52&lt;$G52)*(IM52&lt;IN52),"")</f>
        <v/>
      </c>
      <c r="IQ52" s="281" t="str">
        <f aca="false">IF((IP52&lt;&gt;""),IF(OR($F52&lt;&gt;$G52,PrSettings!$M$4="●"),(($F52-$G52)=(IM52-IN52))*1,0),"")</f>
        <v/>
      </c>
      <c r="IR52" s="281" t="str">
        <f aca="false">IF((IP52&lt;&gt;""),($F52=IM52)*($G52=IN52),"")</f>
        <v/>
      </c>
      <c r="IS52" s="281" t="str">
        <f aca="false">IF(IP52&lt;&gt;"",IF(ABS($F52-$G52)&gt;=PrSettings!$M$7,(ABS($F52-$G52-IM52+IN52)&lt;=1)*1,IF(AND(IP52,$F52=$G52,$F52&gt;=PrSettings!$M$6),(ABS(IM52-$F52)&lt;=1)*1,IF(AND(IP52,$F52+$G52&gt;=PrSettings!$M$8),(ABS(IM52-$F52)+ABS(IN52-$G52)&lt;=1)*1,""))),"")</f>
        <v/>
      </c>
      <c r="IT52" s="289"/>
      <c r="IV52" s="279" t="n">
        <f aca="false">$B52</f>
        <v>29</v>
      </c>
      <c r="IW52" s="280" t="str">
        <f aca="false">$C52</f>
        <v>Egypt</v>
      </c>
      <c r="IX52" s="281" t="n">
        <f aca="false">$D52</f>
        <v>21</v>
      </c>
      <c r="IY52" s="280" t="str">
        <f aca="false">$E52</f>
        <v>IR Iran</v>
      </c>
      <c r="IZ52" s="284"/>
      <c r="JA52" s="284"/>
      <c r="JB52" s="288"/>
      <c r="JC52" s="281" t="str">
        <f aca="false">IF(($F52&lt;&gt;"")*($G52&lt;&gt;"")*(IZ52&lt;&gt;"")*(JA52&lt;&gt;""),($F52&gt;$G52)*(IZ52&gt;JA52)+($F52=$G52)*(IZ52=JA52)+($F52&lt;$G52)*(IZ52&lt;JA52),"")</f>
        <v/>
      </c>
      <c r="JD52" s="281" t="str">
        <f aca="false">IF((JC52&lt;&gt;""),IF(OR($F52&lt;&gt;$G52,PrSettings!$M$4="●"),(($F52-$G52)=(IZ52-JA52))*1,0),"")</f>
        <v/>
      </c>
      <c r="JE52" s="281" t="str">
        <f aca="false">IF((JC52&lt;&gt;""),($F52=IZ52)*($G52=JA52),"")</f>
        <v/>
      </c>
      <c r="JF52" s="281" t="str">
        <f aca="false">IF(JC52&lt;&gt;"",IF(ABS($F52-$G52)&gt;=PrSettings!$M$7,(ABS($F52-$G52-IZ52+JA52)&lt;=1)*1,IF(AND(JC52,$F52=$G52,$F52&gt;=PrSettings!$M$6),(ABS(IZ52-$F52)&lt;=1)*1,IF(AND(JC52,$F52+$G52&gt;=PrSettings!$M$8),(ABS(IZ52-$F52)+ABS(JA52-$G52)&lt;=1)*1,""))),"")</f>
        <v/>
      </c>
      <c r="JG52" s="289"/>
      <c r="JI52" s="279" t="n">
        <f aca="false">$B52</f>
        <v>29</v>
      </c>
      <c r="JJ52" s="280" t="str">
        <f aca="false">$C52</f>
        <v>Egypt</v>
      </c>
      <c r="JK52" s="281" t="n">
        <f aca="false">$D52</f>
        <v>21</v>
      </c>
      <c r="JL52" s="280" t="str">
        <f aca="false">$E52</f>
        <v>IR Iran</v>
      </c>
      <c r="JM52" s="284"/>
      <c r="JN52" s="284"/>
      <c r="JO52" s="288"/>
      <c r="JP52" s="281" t="str">
        <f aca="false">IF(($F52&lt;&gt;"")*($G52&lt;&gt;"")*(JM52&lt;&gt;"")*(JN52&lt;&gt;""),($F52&gt;$G52)*(JM52&gt;JN52)+($F52=$G52)*(JM52=JN52)+($F52&lt;$G52)*(JM52&lt;JN52),"")</f>
        <v/>
      </c>
      <c r="JQ52" s="281" t="str">
        <f aca="false">IF((JP52&lt;&gt;""),IF(OR($F52&lt;&gt;$G52,PrSettings!$M$4="●"),(($F52-$G52)=(JM52-JN52))*1,0),"")</f>
        <v/>
      </c>
      <c r="JR52" s="281" t="str">
        <f aca="false">IF((JP52&lt;&gt;""),($F52=JM52)*($G52=JN52),"")</f>
        <v/>
      </c>
      <c r="JS52" s="281" t="str">
        <f aca="false">IF(JP52&lt;&gt;"",IF(ABS($F52-$G52)&gt;=PrSettings!$M$7,(ABS($F52-$G52-JM52+JN52)&lt;=1)*1,IF(AND(JP52,$F52=$G52,$F52&gt;=PrSettings!$M$6),(ABS(JM52-$F52)&lt;=1)*1,IF(AND(JP52,$F52+$G52&gt;=PrSettings!$M$8),(ABS(JM52-$F52)+ABS(JN52-$G52)&lt;=1)*1,""))),"")</f>
        <v/>
      </c>
      <c r="JT52" s="289"/>
      <c r="JV52" s="279" t="n">
        <f aca="false">$B52</f>
        <v>29</v>
      </c>
      <c r="JW52" s="280" t="str">
        <f aca="false">$C52</f>
        <v>Egypt</v>
      </c>
      <c r="JX52" s="281" t="n">
        <f aca="false">$D52</f>
        <v>21</v>
      </c>
      <c r="JY52" s="280" t="str">
        <f aca="false">$E52</f>
        <v>IR Iran</v>
      </c>
      <c r="JZ52" s="284"/>
      <c r="KA52" s="284"/>
      <c r="KB52" s="288"/>
      <c r="KC52" s="281" t="str">
        <f aca="false">IF(($F52&lt;&gt;"")*($G52&lt;&gt;"")*(JZ52&lt;&gt;"")*(KA52&lt;&gt;""),($F52&gt;$G52)*(JZ52&gt;KA52)+($F52=$G52)*(JZ52=KA52)+($F52&lt;$G52)*(JZ52&lt;KA52),"")</f>
        <v/>
      </c>
      <c r="KD52" s="281" t="str">
        <f aca="false">IF((KC52&lt;&gt;""),IF(OR($F52&lt;&gt;$G52,PrSettings!$M$4="●"),(($F52-$G52)=(JZ52-KA52))*1,0),"")</f>
        <v/>
      </c>
      <c r="KE52" s="281" t="str">
        <f aca="false">IF((KC52&lt;&gt;""),($F52=JZ52)*($G52=KA52),"")</f>
        <v/>
      </c>
      <c r="KF52" s="281" t="str">
        <f aca="false">IF(KC52&lt;&gt;"",IF(ABS($F52-$G52)&gt;=PrSettings!$M$7,(ABS($F52-$G52-JZ52+KA52)&lt;=1)*1,IF(AND(KC52,$F52=$G52,$F52&gt;=PrSettings!$M$6),(ABS(JZ52-$F52)&lt;=1)*1,IF(AND(KC52,$F52+$G52&gt;=PrSettings!$M$8),(ABS(JZ52-$F52)+ABS(KA52-$G52)&lt;=1)*1,""))),"")</f>
        <v/>
      </c>
      <c r="KG52" s="289"/>
      <c r="KI52" s="279" t="n">
        <f aca="false">$B52</f>
        <v>29</v>
      </c>
      <c r="KJ52" s="280" t="str">
        <f aca="false">$C52</f>
        <v>Egypt</v>
      </c>
      <c r="KK52" s="281" t="n">
        <f aca="false">$D52</f>
        <v>21</v>
      </c>
      <c r="KL52" s="280" t="str">
        <f aca="false">$E52</f>
        <v>IR Iran</v>
      </c>
      <c r="KM52" s="284"/>
      <c r="KN52" s="284"/>
      <c r="KO52" s="288"/>
      <c r="KP52" s="281" t="str">
        <f aca="false">IF(($F52&lt;&gt;"")*($G52&lt;&gt;"")*(KM52&lt;&gt;"")*(KN52&lt;&gt;""),($F52&gt;$G52)*(KM52&gt;KN52)+($F52=$G52)*(KM52=KN52)+($F52&lt;$G52)*(KM52&lt;KN52),"")</f>
        <v/>
      </c>
      <c r="KQ52" s="281" t="str">
        <f aca="false">IF((KP52&lt;&gt;""),IF(OR($F52&lt;&gt;$G52,PrSettings!$M$4="●"),(($F52-$G52)=(KM52-KN52))*1,0),"")</f>
        <v/>
      </c>
      <c r="KR52" s="281" t="str">
        <f aca="false">IF((KP52&lt;&gt;""),($F52=KM52)*($G52=KN52),"")</f>
        <v/>
      </c>
      <c r="KS52" s="281" t="str">
        <f aca="false">IF(KP52&lt;&gt;"",IF(ABS($F52-$G52)&gt;=PrSettings!$M$7,(ABS($F52-$G52-KM52+KN52)&lt;=1)*1,IF(AND(KP52,$F52=$G52,$F52&gt;=PrSettings!$M$6),(ABS(KM52-$F52)&lt;=1)*1,IF(AND(KP52,$F52+$G52&gt;=PrSettings!$M$8),(ABS(KM52-$F52)+ABS(KN52-$G52)&lt;=1)*1,""))),"")</f>
        <v/>
      </c>
      <c r="KT52" s="289"/>
      <c r="KV52" s="279" t="n">
        <f aca="false">$B52</f>
        <v>29</v>
      </c>
      <c r="KW52" s="280" t="str">
        <f aca="false">$C52</f>
        <v>Egypt</v>
      </c>
      <c r="KX52" s="281" t="n">
        <f aca="false">$D52</f>
        <v>21</v>
      </c>
      <c r="KY52" s="280" t="str">
        <f aca="false">$E52</f>
        <v>IR Iran</v>
      </c>
      <c r="KZ52" s="284"/>
      <c r="LA52" s="284"/>
      <c r="LB52" s="288"/>
      <c r="LC52" s="281" t="str">
        <f aca="false">IF(($F52&lt;&gt;"")*($G52&lt;&gt;"")*(KZ52&lt;&gt;"")*(LA52&lt;&gt;""),($F52&gt;$G52)*(KZ52&gt;LA52)+($F52=$G52)*(KZ52=LA52)+($F52&lt;$G52)*(KZ52&lt;LA52),"")</f>
        <v/>
      </c>
      <c r="LD52" s="281" t="str">
        <f aca="false">IF((LC52&lt;&gt;""),IF(OR($F52&lt;&gt;$G52,PrSettings!$M$4="●"),(($F52-$G52)=(KZ52-LA52))*1,0),"")</f>
        <v/>
      </c>
      <c r="LE52" s="281" t="str">
        <f aca="false">IF((LC52&lt;&gt;""),($F52=KZ52)*($G52=LA52),"")</f>
        <v/>
      </c>
      <c r="LF52" s="281" t="str">
        <f aca="false">IF(LC52&lt;&gt;"",IF(ABS($F52-$G52)&gt;=PrSettings!$M$7,(ABS($F52-$G52-KZ52+LA52)&lt;=1)*1,IF(AND(LC52,$F52=$G52,$F52&gt;=PrSettings!$M$6),(ABS(KZ52-$F52)&lt;=1)*1,IF(AND(LC52,$F52+$G52&gt;=PrSettings!$M$8),(ABS(KZ52-$F52)+ABS(LA52-$G52)&lt;=1)*1,""))),"")</f>
        <v/>
      </c>
      <c r="LG52" s="289"/>
      <c r="LI52" s="279" t="n">
        <f aca="false">$B52</f>
        <v>29</v>
      </c>
      <c r="LJ52" s="280" t="str">
        <f aca="false">$C52</f>
        <v>Egypt</v>
      </c>
      <c r="LK52" s="281" t="n">
        <f aca="false">$D52</f>
        <v>21</v>
      </c>
      <c r="LL52" s="280" t="str">
        <f aca="false">$E52</f>
        <v>IR Iran</v>
      </c>
      <c r="LM52" s="284"/>
      <c r="LN52" s="284"/>
      <c r="LO52" s="288"/>
      <c r="LP52" s="281" t="str">
        <f aca="false">IF(($F52&lt;&gt;"")*($G52&lt;&gt;"")*(LM52&lt;&gt;"")*(LN52&lt;&gt;""),($F52&gt;$G52)*(LM52&gt;LN52)+($F52=$G52)*(LM52=LN52)+($F52&lt;$G52)*(LM52&lt;LN52),"")</f>
        <v/>
      </c>
      <c r="LQ52" s="281" t="str">
        <f aca="false">IF((LP52&lt;&gt;""),IF(OR($F52&lt;&gt;$G52,PrSettings!$M$4="●"),(($F52-$G52)=(LM52-LN52))*1,0),"")</f>
        <v/>
      </c>
      <c r="LR52" s="281" t="str">
        <f aca="false">IF((LP52&lt;&gt;""),($F52=LM52)*($G52=LN52),"")</f>
        <v/>
      </c>
      <c r="LS52" s="281" t="str">
        <f aca="false">IF(LP52&lt;&gt;"",IF(ABS($F52-$G52)&gt;=PrSettings!$M$7,(ABS($F52-$G52-LM52+LN52)&lt;=1)*1,IF(AND(LP52,$F52=$G52,$F52&gt;=PrSettings!$M$6),(ABS(LM52-$F52)&lt;=1)*1,IF(AND(LP52,$F52+$G52&gt;=PrSettings!$M$8),(ABS(LM52-$F52)+ABS(LN52-$G52)&lt;=1)*1,""))),"")</f>
        <v/>
      </c>
      <c r="LT52" s="289"/>
      <c r="LV52" s="279" t="n">
        <f aca="false">$B52</f>
        <v>29</v>
      </c>
      <c r="LW52" s="280" t="str">
        <f aca="false">$C52</f>
        <v>Egypt</v>
      </c>
      <c r="LX52" s="281" t="n">
        <f aca="false">$D52</f>
        <v>21</v>
      </c>
      <c r="LY52" s="280" t="str">
        <f aca="false">$E52</f>
        <v>IR Iran</v>
      </c>
      <c r="LZ52" s="284"/>
      <c r="MA52" s="284"/>
      <c r="MB52" s="288"/>
      <c r="MC52" s="281" t="str">
        <f aca="false">IF(($F52&lt;&gt;"")*($G52&lt;&gt;"")*(LZ52&lt;&gt;"")*(MA52&lt;&gt;""),($F52&gt;$G52)*(LZ52&gt;MA52)+($F52=$G52)*(LZ52=MA52)+($F52&lt;$G52)*(LZ52&lt;MA52),"")</f>
        <v/>
      </c>
      <c r="MD52" s="281" t="str">
        <f aca="false">IF((MC52&lt;&gt;""),IF(OR($F52&lt;&gt;$G52,PrSettings!$M$4="●"),(($F52-$G52)=(LZ52-MA52))*1,0),"")</f>
        <v/>
      </c>
      <c r="ME52" s="281" t="str">
        <f aca="false">IF((MC52&lt;&gt;""),($F52=LZ52)*($G52=MA52),"")</f>
        <v/>
      </c>
      <c r="MF52" s="281" t="str">
        <f aca="false">IF(MC52&lt;&gt;"",IF(ABS($F52-$G52)&gt;=PrSettings!$M$7,(ABS($F52-$G52-LZ52+MA52)&lt;=1)*1,IF(AND(MC52,$F52=$G52,$F52&gt;=PrSettings!$M$6),(ABS(LZ52-$F52)&lt;=1)*1,IF(AND(MC52,$F52+$G52&gt;=PrSettings!$M$8),(ABS(LZ52-$F52)+ABS(MA52-$G52)&lt;=1)*1,""))),"")</f>
        <v/>
      </c>
      <c r="MG52" s="289"/>
    </row>
    <row r="53" customFormat="false" ht="15.75" hidden="false" customHeight="false" outlineLevel="0" collapsed="false">
      <c r="B53" s="279" t="n">
        <f aca="false">INDEX(Groups!$C$7:$C$65,MATCH(C53,Groups!$D$7:$D$65,0))</f>
        <v>85</v>
      </c>
      <c r="C53" s="280" t="str">
        <f aca="false">CalcG!$P$27</f>
        <v>New Zealand</v>
      </c>
      <c r="D53" s="281" t="n">
        <f aca="false">INDEX(Groups!$C$7:$C$65,MATCH(E53,Groups!$D$7:$D$65,0))</f>
        <v>9</v>
      </c>
      <c r="E53" s="280" t="str">
        <f aca="false">CalcG!$Q$27</f>
        <v>Belgium</v>
      </c>
      <c r="F53" s="282" t="n">
        <f aca="false">CalcG!$R$27</f>
        <v>0</v>
      </c>
      <c r="G53" s="283" t="n">
        <f aca="false">CalcG!$S$27</f>
        <v>3</v>
      </c>
      <c r="I53" s="279" t="n">
        <f aca="false">$B53</f>
        <v>85</v>
      </c>
      <c r="J53" s="280" t="str">
        <f aca="false">$C53</f>
        <v>New Zealand</v>
      </c>
      <c r="K53" s="281" t="n">
        <f aca="false">$D53</f>
        <v>9</v>
      </c>
      <c r="L53" s="280" t="str">
        <f aca="false">$E53</f>
        <v>Belgium</v>
      </c>
      <c r="M53" s="284"/>
      <c r="N53" s="284"/>
      <c r="O53" s="290"/>
      <c r="P53" s="281" t="str">
        <f aca="false">IF(($F53&lt;&gt;"")*($G53&lt;&gt;"")*(M53&lt;&gt;"")*(N53&lt;&gt;""),($F53&gt;$G53)*(M53&gt;N53)+($F53=$G53)*(M53=N53)+($F53&lt;$G53)*(M53&lt;N53),"")</f>
        <v/>
      </c>
      <c r="Q53" s="281" t="str">
        <f aca="false">IF((P53&lt;&gt;""),IF(OR($F53&lt;&gt;$G53,PrSettings!$M$4="●"),(($F53-$G53)=(M53-N53))*1,0),"")</f>
        <v/>
      </c>
      <c r="R53" s="281" t="str">
        <f aca="false">IF((P53&lt;&gt;""),($F53=M53)*($G53=N53),"")</f>
        <v/>
      </c>
      <c r="S53" s="281" t="str">
        <f aca="false">IF(P53&lt;&gt;"",IF(ABS($F53-$G53)&gt;=PrSettings!$M$7,(ABS($F53-$G53-M53+N53)&lt;=1)*1,IF(AND(P53,$F53=$G53,$F53&gt;=PrSettings!$M$6),(ABS(M53-$F53)&lt;=1)*1,IF(AND(P53,$F53+$G53&gt;=PrSettings!$M$8),(ABS(M53-$F53)+ABS(N53-$G53)&lt;=1)*1,""))),"")</f>
        <v/>
      </c>
      <c r="T53" s="291"/>
      <c r="V53" s="279" t="n">
        <f aca="false">$B53</f>
        <v>85</v>
      </c>
      <c r="W53" s="280" t="str">
        <f aca="false">$C53</f>
        <v>New Zealand</v>
      </c>
      <c r="X53" s="281" t="n">
        <f aca="false">$D53</f>
        <v>9</v>
      </c>
      <c r="Y53" s="280" t="str">
        <f aca="false">$E53</f>
        <v>Belgium</v>
      </c>
      <c r="Z53" s="284"/>
      <c r="AA53" s="284"/>
      <c r="AB53" s="290"/>
      <c r="AC53" s="281" t="str">
        <f aca="false">IF(($F53&lt;&gt;"")*($G53&lt;&gt;"")*(Z53&lt;&gt;"")*(AA53&lt;&gt;""),($F53&gt;$G53)*(Z53&gt;AA53)+($F53=$G53)*(Z53=AA53)+($F53&lt;$G53)*(Z53&lt;AA53),"")</f>
        <v/>
      </c>
      <c r="AD53" s="281" t="str">
        <f aca="false">IF((AC53&lt;&gt;""),IF(OR($F53&lt;&gt;$G53,PrSettings!$M$4="●"),(($F53-$G53)=(Z53-AA53))*1,0),"")</f>
        <v/>
      </c>
      <c r="AE53" s="281" t="str">
        <f aca="false">IF((AC53&lt;&gt;""),($F53=Z53)*($G53=AA53),"")</f>
        <v/>
      </c>
      <c r="AF53" s="281" t="str">
        <f aca="false">IF(AC53&lt;&gt;"",IF(ABS($F53-$G53)&gt;=PrSettings!$M$7,(ABS($F53-$G53-Z53+AA53)&lt;=1)*1,IF(AND(AC53,$F53=$G53,$F53&gt;=PrSettings!$M$6),(ABS(Z53-$F53)&lt;=1)*1,IF(AND(AC53,$F53+$G53&gt;=PrSettings!$M$8),(ABS(Z53-$F53)+ABS(AA53-$G53)&lt;=1)*1,""))),"")</f>
        <v/>
      </c>
      <c r="AG53" s="291"/>
      <c r="AI53" s="279" t="n">
        <f aca="false">$B53</f>
        <v>85</v>
      </c>
      <c r="AJ53" s="280" t="str">
        <f aca="false">$C53</f>
        <v>New Zealand</v>
      </c>
      <c r="AK53" s="281" t="n">
        <f aca="false">$D53</f>
        <v>9</v>
      </c>
      <c r="AL53" s="280" t="str">
        <f aca="false">$E53</f>
        <v>Belgium</v>
      </c>
      <c r="AM53" s="284"/>
      <c r="AN53" s="284"/>
      <c r="AO53" s="290"/>
      <c r="AP53" s="281" t="str">
        <f aca="false">IF(($F53&lt;&gt;"")*($G53&lt;&gt;"")*(AM53&lt;&gt;"")*(AN53&lt;&gt;""),($F53&gt;$G53)*(AM53&gt;AN53)+($F53=$G53)*(AM53=AN53)+($F53&lt;$G53)*(AM53&lt;AN53),"")</f>
        <v/>
      </c>
      <c r="AQ53" s="281" t="str">
        <f aca="false">IF((AP53&lt;&gt;""),IF(OR($F53&lt;&gt;$G53,PrSettings!$M$4="●"),(($F53-$G53)=(AM53-AN53))*1,0),"")</f>
        <v/>
      </c>
      <c r="AR53" s="281" t="str">
        <f aca="false">IF((AP53&lt;&gt;""),($F53=AM53)*($G53=AN53),"")</f>
        <v/>
      </c>
      <c r="AS53" s="281" t="str">
        <f aca="false">IF(AP53&lt;&gt;"",IF(ABS($F53-$G53)&gt;=PrSettings!$M$7,(ABS($F53-$G53-AM53+AN53)&lt;=1)*1,IF(AND(AP53,$F53=$G53,$F53&gt;=PrSettings!$M$6),(ABS(AM53-$F53)&lt;=1)*1,IF(AND(AP53,$F53+$G53&gt;=PrSettings!$M$8),(ABS(AM53-$F53)+ABS(AN53-$G53)&lt;=1)*1,""))),"")</f>
        <v/>
      </c>
      <c r="AT53" s="291"/>
      <c r="AV53" s="279" t="n">
        <f aca="false">$B53</f>
        <v>85</v>
      </c>
      <c r="AW53" s="280" t="str">
        <f aca="false">$C53</f>
        <v>New Zealand</v>
      </c>
      <c r="AX53" s="281" t="n">
        <f aca="false">$D53</f>
        <v>9</v>
      </c>
      <c r="AY53" s="280" t="str">
        <f aca="false">$E53</f>
        <v>Belgium</v>
      </c>
      <c r="AZ53" s="284"/>
      <c r="BA53" s="284"/>
      <c r="BB53" s="290"/>
      <c r="BC53" s="281" t="str">
        <f aca="false">IF(($F53&lt;&gt;"")*($G53&lt;&gt;"")*(AZ53&lt;&gt;"")*(BA53&lt;&gt;""),($F53&gt;$G53)*(AZ53&gt;BA53)+($F53=$G53)*(AZ53=BA53)+($F53&lt;$G53)*(AZ53&lt;BA53),"")</f>
        <v/>
      </c>
      <c r="BD53" s="281" t="str">
        <f aca="false">IF((BC53&lt;&gt;""),IF(OR($F53&lt;&gt;$G53,PrSettings!$M$4="●"),(($F53-$G53)=(AZ53-BA53))*1,0),"")</f>
        <v/>
      </c>
      <c r="BE53" s="281" t="str">
        <f aca="false">IF((BC53&lt;&gt;""),($F53=AZ53)*($G53=BA53),"")</f>
        <v/>
      </c>
      <c r="BF53" s="281" t="str">
        <f aca="false">IF(BC53&lt;&gt;"",IF(ABS($F53-$G53)&gt;=PrSettings!$M$7,(ABS($F53-$G53-AZ53+BA53)&lt;=1)*1,IF(AND(BC53,$F53=$G53,$F53&gt;=PrSettings!$M$6),(ABS(AZ53-$F53)&lt;=1)*1,IF(AND(BC53,$F53+$G53&gt;=PrSettings!$M$8),(ABS(AZ53-$F53)+ABS(BA53-$G53)&lt;=1)*1,""))),"")</f>
        <v/>
      </c>
      <c r="BG53" s="291"/>
      <c r="BI53" s="279" t="n">
        <f aca="false">$B53</f>
        <v>85</v>
      </c>
      <c r="BJ53" s="280" t="str">
        <f aca="false">$C53</f>
        <v>New Zealand</v>
      </c>
      <c r="BK53" s="281" t="n">
        <f aca="false">$D53</f>
        <v>9</v>
      </c>
      <c r="BL53" s="280" t="str">
        <f aca="false">$E53</f>
        <v>Belgium</v>
      </c>
      <c r="BM53" s="284"/>
      <c r="BN53" s="284"/>
      <c r="BO53" s="290"/>
      <c r="BP53" s="281" t="str">
        <f aca="false">IF(($F53&lt;&gt;"")*($G53&lt;&gt;"")*(BM53&lt;&gt;"")*(BN53&lt;&gt;""),($F53&gt;$G53)*(BM53&gt;BN53)+($F53=$G53)*(BM53=BN53)+($F53&lt;$G53)*(BM53&lt;BN53),"")</f>
        <v/>
      </c>
      <c r="BQ53" s="281" t="str">
        <f aca="false">IF((BP53&lt;&gt;""),IF(OR($F53&lt;&gt;$G53,PrSettings!$M$4="●"),(($F53-$G53)=(BM53-BN53))*1,0),"")</f>
        <v/>
      </c>
      <c r="BR53" s="281" t="str">
        <f aca="false">IF((BP53&lt;&gt;""),($F53=BM53)*($G53=BN53),"")</f>
        <v/>
      </c>
      <c r="BS53" s="281" t="str">
        <f aca="false">IF(BP53&lt;&gt;"",IF(ABS($F53-$G53)&gt;=PrSettings!$M$7,(ABS($F53-$G53-BM53+BN53)&lt;=1)*1,IF(AND(BP53,$F53=$G53,$F53&gt;=PrSettings!$M$6),(ABS(BM53-$F53)&lt;=1)*1,IF(AND(BP53,$F53+$G53&gt;=PrSettings!$M$8),(ABS(BM53-$F53)+ABS(BN53-$G53)&lt;=1)*1,""))),"")</f>
        <v/>
      </c>
      <c r="BT53" s="291"/>
      <c r="BV53" s="279" t="n">
        <f aca="false">$B53</f>
        <v>85</v>
      </c>
      <c r="BW53" s="280" t="str">
        <f aca="false">$C53</f>
        <v>New Zealand</v>
      </c>
      <c r="BX53" s="281" t="n">
        <f aca="false">$D53</f>
        <v>9</v>
      </c>
      <c r="BY53" s="280" t="str">
        <f aca="false">$E53</f>
        <v>Belgium</v>
      </c>
      <c r="BZ53" s="284"/>
      <c r="CA53" s="284"/>
      <c r="CB53" s="290"/>
      <c r="CC53" s="281" t="str">
        <f aca="false">IF(($F53&lt;&gt;"")*($G53&lt;&gt;"")*(BZ53&lt;&gt;"")*(CA53&lt;&gt;""),($F53&gt;$G53)*(BZ53&gt;CA53)+($F53=$G53)*(BZ53=CA53)+($F53&lt;$G53)*(BZ53&lt;CA53),"")</f>
        <v/>
      </c>
      <c r="CD53" s="281" t="str">
        <f aca="false">IF((CC53&lt;&gt;""),IF(OR($F53&lt;&gt;$G53,PrSettings!$M$4="●"),(($F53-$G53)=(BZ53-CA53))*1,0),"")</f>
        <v/>
      </c>
      <c r="CE53" s="281" t="str">
        <f aca="false">IF((CC53&lt;&gt;""),($F53=BZ53)*($G53=CA53),"")</f>
        <v/>
      </c>
      <c r="CF53" s="281" t="str">
        <f aca="false">IF(CC53&lt;&gt;"",IF(ABS($F53-$G53)&gt;=PrSettings!$M$7,(ABS($F53-$G53-BZ53+CA53)&lt;=1)*1,IF(AND(CC53,$F53=$G53,$F53&gt;=PrSettings!$M$6),(ABS(BZ53-$F53)&lt;=1)*1,IF(AND(CC53,$F53+$G53&gt;=PrSettings!$M$8),(ABS(BZ53-$F53)+ABS(CA53-$G53)&lt;=1)*1,""))),"")</f>
        <v/>
      </c>
      <c r="CG53" s="291"/>
      <c r="CI53" s="279" t="n">
        <f aca="false">$B53</f>
        <v>85</v>
      </c>
      <c r="CJ53" s="280" t="str">
        <f aca="false">$C53</f>
        <v>New Zealand</v>
      </c>
      <c r="CK53" s="281" t="n">
        <f aca="false">$D53</f>
        <v>9</v>
      </c>
      <c r="CL53" s="280" t="str">
        <f aca="false">$E53</f>
        <v>Belgium</v>
      </c>
      <c r="CM53" s="284"/>
      <c r="CN53" s="284"/>
      <c r="CO53" s="290"/>
      <c r="CP53" s="281" t="str">
        <f aca="false">IF(($F53&lt;&gt;"")*($G53&lt;&gt;"")*(CM53&lt;&gt;"")*(CN53&lt;&gt;""),($F53&gt;$G53)*(CM53&gt;CN53)+($F53=$G53)*(CM53=CN53)+($F53&lt;$G53)*(CM53&lt;CN53),"")</f>
        <v/>
      </c>
      <c r="CQ53" s="281" t="str">
        <f aca="false">IF((CP53&lt;&gt;""),IF(OR($F53&lt;&gt;$G53,PrSettings!$M$4="●"),(($F53-$G53)=(CM53-CN53))*1,0),"")</f>
        <v/>
      </c>
      <c r="CR53" s="281" t="str">
        <f aca="false">IF((CP53&lt;&gt;""),($F53=CM53)*($G53=CN53),"")</f>
        <v/>
      </c>
      <c r="CS53" s="281" t="str">
        <f aca="false">IF(CP53&lt;&gt;"",IF(ABS($F53-$G53)&gt;=PrSettings!$M$7,(ABS($F53-$G53-CM53+CN53)&lt;=1)*1,IF(AND(CP53,$F53=$G53,$F53&gt;=PrSettings!$M$6),(ABS(CM53-$F53)&lt;=1)*1,IF(AND(CP53,$F53+$G53&gt;=PrSettings!$M$8),(ABS(CM53-$F53)+ABS(CN53-$G53)&lt;=1)*1,""))),"")</f>
        <v/>
      </c>
      <c r="CT53" s="291"/>
      <c r="CV53" s="279" t="n">
        <f aca="false">$B53</f>
        <v>85</v>
      </c>
      <c r="CW53" s="280" t="str">
        <f aca="false">$C53</f>
        <v>New Zealand</v>
      </c>
      <c r="CX53" s="281" t="n">
        <f aca="false">$D53</f>
        <v>9</v>
      </c>
      <c r="CY53" s="280" t="str">
        <f aca="false">$E53</f>
        <v>Belgium</v>
      </c>
      <c r="CZ53" s="284"/>
      <c r="DA53" s="284"/>
      <c r="DB53" s="290"/>
      <c r="DC53" s="281" t="str">
        <f aca="false">IF(($F53&lt;&gt;"")*($G53&lt;&gt;"")*(CZ53&lt;&gt;"")*(DA53&lt;&gt;""),($F53&gt;$G53)*(CZ53&gt;DA53)+($F53=$G53)*(CZ53=DA53)+($F53&lt;$G53)*(CZ53&lt;DA53),"")</f>
        <v/>
      </c>
      <c r="DD53" s="281" t="str">
        <f aca="false">IF((DC53&lt;&gt;""),IF(OR($F53&lt;&gt;$G53,PrSettings!$M$4="●"),(($F53-$G53)=(CZ53-DA53))*1,0),"")</f>
        <v/>
      </c>
      <c r="DE53" s="281" t="str">
        <f aca="false">IF((DC53&lt;&gt;""),($F53=CZ53)*($G53=DA53),"")</f>
        <v/>
      </c>
      <c r="DF53" s="281" t="str">
        <f aca="false">IF(DC53&lt;&gt;"",IF(ABS($F53-$G53)&gt;=PrSettings!$M$7,(ABS($F53-$G53-CZ53+DA53)&lt;=1)*1,IF(AND(DC53,$F53=$G53,$F53&gt;=PrSettings!$M$6),(ABS(CZ53-$F53)&lt;=1)*1,IF(AND(DC53,$F53+$G53&gt;=PrSettings!$M$8),(ABS(CZ53-$F53)+ABS(DA53-$G53)&lt;=1)*1,""))),"")</f>
        <v/>
      </c>
      <c r="DG53" s="291"/>
      <c r="DI53" s="279" t="n">
        <f aca="false">$B53</f>
        <v>85</v>
      </c>
      <c r="DJ53" s="280" t="str">
        <f aca="false">$C53</f>
        <v>New Zealand</v>
      </c>
      <c r="DK53" s="281" t="n">
        <f aca="false">$D53</f>
        <v>9</v>
      </c>
      <c r="DL53" s="280" t="str">
        <f aca="false">$E53</f>
        <v>Belgium</v>
      </c>
      <c r="DM53" s="284"/>
      <c r="DN53" s="284"/>
      <c r="DO53" s="290"/>
      <c r="DP53" s="281" t="str">
        <f aca="false">IF(($F53&lt;&gt;"")*($G53&lt;&gt;"")*(DM53&lt;&gt;"")*(DN53&lt;&gt;""),($F53&gt;$G53)*(DM53&gt;DN53)+($F53=$G53)*(DM53=DN53)+($F53&lt;$G53)*(DM53&lt;DN53),"")</f>
        <v/>
      </c>
      <c r="DQ53" s="281" t="str">
        <f aca="false">IF((DP53&lt;&gt;""),IF(OR($F53&lt;&gt;$G53,PrSettings!$M$4="●"),(($F53-$G53)=(DM53-DN53))*1,0),"")</f>
        <v/>
      </c>
      <c r="DR53" s="281" t="str">
        <f aca="false">IF((DP53&lt;&gt;""),($F53=DM53)*($G53=DN53),"")</f>
        <v/>
      </c>
      <c r="DS53" s="281" t="str">
        <f aca="false">IF(DP53&lt;&gt;"",IF(ABS($F53-$G53)&gt;=PrSettings!$M$7,(ABS($F53-$G53-DM53+DN53)&lt;=1)*1,IF(AND(DP53,$F53=$G53,$F53&gt;=PrSettings!$M$6),(ABS(DM53-$F53)&lt;=1)*1,IF(AND(DP53,$F53+$G53&gt;=PrSettings!$M$8),(ABS(DM53-$F53)+ABS(DN53-$G53)&lt;=1)*1,""))),"")</f>
        <v/>
      </c>
      <c r="DT53" s="291"/>
      <c r="DV53" s="279" t="n">
        <f aca="false">$B53</f>
        <v>85</v>
      </c>
      <c r="DW53" s="280" t="str">
        <f aca="false">$C53</f>
        <v>New Zealand</v>
      </c>
      <c r="DX53" s="281" t="n">
        <f aca="false">$D53</f>
        <v>9</v>
      </c>
      <c r="DY53" s="280" t="str">
        <f aca="false">$E53</f>
        <v>Belgium</v>
      </c>
      <c r="DZ53" s="284"/>
      <c r="EA53" s="284"/>
      <c r="EB53" s="290"/>
      <c r="EC53" s="281" t="str">
        <f aca="false">IF(($F53&lt;&gt;"")*($G53&lt;&gt;"")*(DZ53&lt;&gt;"")*(EA53&lt;&gt;""),($F53&gt;$G53)*(DZ53&gt;EA53)+($F53=$G53)*(DZ53=EA53)+($F53&lt;$G53)*(DZ53&lt;EA53),"")</f>
        <v/>
      </c>
      <c r="ED53" s="281" t="str">
        <f aca="false">IF((EC53&lt;&gt;""),IF(OR($F53&lt;&gt;$G53,PrSettings!$M$4="●"),(($F53-$G53)=(DZ53-EA53))*1,0),"")</f>
        <v/>
      </c>
      <c r="EE53" s="281" t="str">
        <f aca="false">IF((EC53&lt;&gt;""),($F53=DZ53)*($G53=EA53),"")</f>
        <v/>
      </c>
      <c r="EF53" s="281" t="str">
        <f aca="false">IF(EC53&lt;&gt;"",IF(ABS($F53-$G53)&gt;=PrSettings!$M$7,(ABS($F53-$G53-DZ53+EA53)&lt;=1)*1,IF(AND(EC53,$F53=$G53,$F53&gt;=PrSettings!$M$6),(ABS(DZ53-$F53)&lt;=1)*1,IF(AND(EC53,$F53+$G53&gt;=PrSettings!$M$8),(ABS(DZ53-$F53)+ABS(EA53-$G53)&lt;=1)*1,""))),"")</f>
        <v/>
      </c>
      <c r="EG53" s="291"/>
      <c r="EI53" s="279" t="n">
        <f aca="false">$B53</f>
        <v>85</v>
      </c>
      <c r="EJ53" s="280" t="str">
        <f aca="false">$C53</f>
        <v>New Zealand</v>
      </c>
      <c r="EK53" s="281" t="n">
        <f aca="false">$D53</f>
        <v>9</v>
      </c>
      <c r="EL53" s="280" t="str">
        <f aca="false">$E53</f>
        <v>Belgium</v>
      </c>
      <c r="EM53" s="284"/>
      <c r="EN53" s="284"/>
      <c r="EO53" s="290"/>
      <c r="EP53" s="281" t="str">
        <f aca="false">IF(($F53&lt;&gt;"")*($G53&lt;&gt;"")*(EM53&lt;&gt;"")*(EN53&lt;&gt;""),($F53&gt;$G53)*(EM53&gt;EN53)+($F53=$G53)*(EM53=EN53)+($F53&lt;$G53)*(EM53&lt;EN53),"")</f>
        <v/>
      </c>
      <c r="EQ53" s="281" t="str">
        <f aca="false">IF((EP53&lt;&gt;""),IF(OR($F53&lt;&gt;$G53,PrSettings!$M$4="●"),(($F53-$G53)=(EM53-EN53))*1,0),"")</f>
        <v/>
      </c>
      <c r="ER53" s="281" t="str">
        <f aca="false">IF((EP53&lt;&gt;""),($F53=EM53)*($G53=EN53),"")</f>
        <v/>
      </c>
      <c r="ES53" s="281" t="str">
        <f aca="false">IF(EP53&lt;&gt;"",IF(ABS($F53-$G53)&gt;=PrSettings!$M$7,(ABS($F53-$G53-EM53+EN53)&lt;=1)*1,IF(AND(EP53,$F53=$G53,$F53&gt;=PrSettings!$M$6),(ABS(EM53-$F53)&lt;=1)*1,IF(AND(EP53,$F53+$G53&gt;=PrSettings!$M$8),(ABS(EM53-$F53)+ABS(EN53-$G53)&lt;=1)*1,""))),"")</f>
        <v/>
      </c>
      <c r="ET53" s="291"/>
      <c r="EV53" s="279" t="n">
        <f aca="false">$B53</f>
        <v>85</v>
      </c>
      <c r="EW53" s="280" t="str">
        <f aca="false">$C53</f>
        <v>New Zealand</v>
      </c>
      <c r="EX53" s="281" t="n">
        <f aca="false">$D53</f>
        <v>9</v>
      </c>
      <c r="EY53" s="280" t="str">
        <f aca="false">$E53</f>
        <v>Belgium</v>
      </c>
      <c r="EZ53" s="284"/>
      <c r="FA53" s="284"/>
      <c r="FB53" s="290"/>
      <c r="FC53" s="281" t="str">
        <f aca="false">IF(($F53&lt;&gt;"")*($G53&lt;&gt;"")*(EZ53&lt;&gt;"")*(FA53&lt;&gt;""),($F53&gt;$G53)*(EZ53&gt;FA53)+($F53=$G53)*(EZ53=FA53)+($F53&lt;$G53)*(EZ53&lt;FA53),"")</f>
        <v/>
      </c>
      <c r="FD53" s="281" t="str">
        <f aca="false">IF((FC53&lt;&gt;""),IF(OR($F53&lt;&gt;$G53,PrSettings!$M$4="●"),(($F53-$G53)=(EZ53-FA53))*1,0),"")</f>
        <v/>
      </c>
      <c r="FE53" s="281" t="str">
        <f aca="false">IF((FC53&lt;&gt;""),($F53=EZ53)*($G53=FA53),"")</f>
        <v/>
      </c>
      <c r="FF53" s="281" t="str">
        <f aca="false">IF(FC53&lt;&gt;"",IF(ABS($F53-$G53)&gt;=PrSettings!$M$7,(ABS($F53-$G53-EZ53+FA53)&lt;=1)*1,IF(AND(FC53,$F53=$G53,$F53&gt;=PrSettings!$M$6),(ABS(EZ53-$F53)&lt;=1)*1,IF(AND(FC53,$F53+$G53&gt;=PrSettings!$M$8),(ABS(EZ53-$F53)+ABS(FA53-$G53)&lt;=1)*1,""))),"")</f>
        <v/>
      </c>
      <c r="FG53" s="291"/>
      <c r="FI53" s="279" t="n">
        <f aca="false">$B53</f>
        <v>85</v>
      </c>
      <c r="FJ53" s="280" t="str">
        <f aca="false">$C53</f>
        <v>New Zealand</v>
      </c>
      <c r="FK53" s="281" t="n">
        <f aca="false">$D53</f>
        <v>9</v>
      </c>
      <c r="FL53" s="280" t="str">
        <f aca="false">$E53</f>
        <v>Belgium</v>
      </c>
      <c r="FM53" s="284"/>
      <c r="FN53" s="284"/>
      <c r="FO53" s="290"/>
      <c r="FP53" s="281" t="str">
        <f aca="false">IF(($F53&lt;&gt;"")*($G53&lt;&gt;"")*(FM53&lt;&gt;"")*(FN53&lt;&gt;""),($F53&gt;$G53)*(FM53&gt;FN53)+($F53=$G53)*(FM53=FN53)+($F53&lt;$G53)*(FM53&lt;FN53),"")</f>
        <v/>
      </c>
      <c r="FQ53" s="281" t="str">
        <f aca="false">IF((FP53&lt;&gt;""),IF(OR($F53&lt;&gt;$G53,PrSettings!$M$4="●"),(($F53-$G53)=(FM53-FN53))*1,0),"")</f>
        <v/>
      </c>
      <c r="FR53" s="281" t="str">
        <f aca="false">IF((FP53&lt;&gt;""),($F53=FM53)*($G53=FN53),"")</f>
        <v/>
      </c>
      <c r="FS53" s="281" t="str">
        <f aca="false">IF(FP53&lt;&gt;"",IF(ABS($F53-$G53)&gt;=PrSettings!$M$7,(ABS($F53-$G53-FM53+FN53)&lt;=1)*1,IF(AND(FP53,$F53=$G53,$F53&gt;=PrSettings!$M$6),(ABS(FM53-$F53)&lt;=1)*1,IF(AND(FP53,$F53+$G53&gt;=PrSettings!$M$8),(ABS(FM53-$F53)+ABS(FN53-$G53)&lt;=1)*1,""))),"")</f>
        <v/>
      </c>
      <c r="FT53" s="291"/>
      <c r="FV53" s="279" t="n">
        <f aca="false">$B53</f>
        <v>85</v>
      </c>
      <c r="FW53" s="280" t="str">
        <f aca="false">$C53</f>
        <v>New Zealand</v>
      </c>
      <c r="FX53" s="281" t="n">
        <f aca="false">$D53</f>
        <v>9</v>
      </c>
      <c r="FY53" s="280" t="str">
        <f aca="false">$E53</f>
        <v>Belgium</v>
      </c>
      <c r="FZ53" s="284"/>
      <c r="GA53" s="284"/>
      <c r="GB53" s="290"/>
      <c r="GC53" s="281" t="str">
        <f aca="false">IF(($F53&lt;&gt;"")*($G53&lt;&gt;"")*(FZ53&lt;&gt;"")*(GA53&lt;&gt;""),($F53&gt;$G53)*(FZ53&gt;GA53)+($F53=$G53)*(FZ53=GA53)+($F53&lt;$G53)*(FZ53&lt;GA53),"")</f>
        <v/>
      </c>
      <c r="GD53" s="281" t="str">
        <f aca="false">IF((GC53&lt;&gt;""),IF(OR($F53&lt;&gt;$G53,PrSettings!$M$4="●"),(($F53-$G53)=(FZ53-GA53))*1,0),"")</f>
        <v/>
      </c>
      <c r="GE53" s="281" t="str">
        <f aca="false">IF((GC53&lt;&gt;""),($F53=FZ53)*($G53=GA53),"")</f>
        <v/>
      </c>
      <c r="GF53" s="281" t="str">
        <f aca="false">IF(GC53&lt;&gt;"",IF(ABS($F53-$G53)&gt;=PrSettings!$M$7,(ABS($F53-$G53-FZ53+GA53)&lt;=1)*1,IF(AND(GC53,$F53=$G53,$F53&gt;=PrSettings!$M$6),(ABS(FZ53-$F53)&lt;=1)*1,IF(AND(GC53,$F53+$G53&gt;=PrSettings!$M$8),(ABS(FZ53-$F53)+ABS(GA53-$G53)&lt;=1)*1,""))),"")</f>
        <v/>
      </c>
      <c r="GG53" s="291"/>
      <c r="GI53" s="279" t="n">
        <f aca="false">$B53</f>
        <v>85</v>
      </c>
      <c r="GJ53" s="280" t="str">
        <f aca="false">$C53</f>
        <v>New Zealand</v>
      </c>
      <c r="GK53" s="281" t="n">
        <f aca="false">$D53</f>
        <v>9</v>
      </c>
      <c r="GL53" s="280" t="str">
        <f aca="false">$E53</f>
        <v>Belgium</v>
      </c>
      <c r="GM53" s="284"/>
      <c r="GN53" s="284"/>
      <c r="GO53" s="290"/>
      <c r="GP53" s="281" t="str">
        <f aca="false">IF(($F53&lt;&gt;"")*($G53&lt;&gt;"")*(GM53&lt;&gt;"")*(GN53&lt;&gt;""),($F53&gt;$G53)*(GM53&gt;GN53)+($F53=$G53)*(GM53=GN53)+($F53&lt;$G53)*(GM53&lt;GN53),"")</f>
        <v/>
      </c>
      <c r="GQ53" s="281" t="str">
        <f aca="false">IF((GP53&lt;&gt;""),IF(OR($F53&lt;&gt;$G53,PrSettings!$M$4="●"),(($F53-$G53)=(GM53-GN53))*1,0),"")</f>
        <v/>
      </c>
      <c r="GR53" s="281" t="str">
        <f aca="false">IF((GP53&lt;&gt;""),($F53=GM53)*($G53=GN53),"")</f>
        <v/>
      </c>
      <c r="GS53" s="281" t="str">
        <f aca="false">IF(GP53&lt;&gt;"",IF(ABS($F53-$G53)&gt;=PrSettings!$M$7,(ABS($F53-$G53-GM53+GN53)&lt;=1)*1,IF(AND(GP53,$F53=$G53,$F53&gt;=PrSettings!$M$6),(ABS(GM53-$F53)&lt;=1)*1,IF(AND(GP53,$F53+$G53&gt;=PrSettings!$M$8),(ABS(GM53-$F53)+ABS(GN53-$G53)&lt;=1)*1,""))),"")</f>
        <v/>
      </c>
      <c r="GT53" s="291"/>
      <c r="GV53" s="279" t="n">
        <f aca="false">$B53</f>
        <v>85</v>
      </c>
      <c r="GW53" s="280" t="str">
        <f aca="false">$C53</f>
        <v>New Zealand</v>
      </c>
      <c r="GX53" s="281" t="n">
        <f aca="false">$D53</f>
        <v>9</v>
      </c>
      <c r="GY53" s="280" t="str">
        <f aca="false">$E53</f>
        <v>Belgium</v>
      </c>
      <c r="GZ53" s="284"/>
      <c r="HA53" s="284"/>
      <c r="HB53" s="290"/>
      <c r="HC53" s="281" t="str">
        <f aca="false">IF(($F53&lt;&gt;"")*($G53&lt;&gt;"")*(GZ53&lt;&gt;"")*(HA53&lt;&gt;""),($F53&gt;$G53)*(GZ53&gt;HA53)+($F53=$G53)*(GZ53=HA53)+($F53&lt;$G53)*(GZ53&lt;HA53),"")</f>
        <v/>
      </c>
      <c r="HD53" s="281" t="str">
        <f aca="false">IF((HC53&lt;&gt;""),IF(OR($F53&lt;&gt;$G53,PrSettings!$M$4="●"),(($F53-$G53)=(GZ53-HA53))*1,0),"")</f>
        <v/>
      </c>
      <c r="HE53" s="281" t="str">
        <f aca="false">IF((HC53&lt;&gt;""),($F53=GZ53)*($G53=HA53),"")</f>
        <v/>
      </c>
      <c r="HF53" s="281" t="str">
        <f aca="false">IF(HC53&lt;&gt;"",IF(ABS($F53-$G53)&gt;=PrSettings!$M$7,(ABS($F53-$G53-GZ53+HA53)&lt;=1)*1,IF(AND(HC53,$F53=$G53,$F53&gt;=PrSettings!$M$6),(ABS(GZ53-$F53)&lt;=1)*1,IF(AND(HC53,$F53+$G53&gt;=PrSettings!$M$8),(ABS(GZ53-$F53)+ABS(HA53-$G53)&lt;=1)*1,""))),"")</f>
        <v/>
      </c>
      <c r="HG53" s="291"/>
      <c r="HI53" s="279" t="n">
        <f aca="false">$B53</f>
        <v>85</v>
      </c>
      <c r="HJ53" s="280" t="str">
        <f aca="false">$C53</f>
        <v>New Zealand</v>
      </c>
      <c r="HK53" s="281" t="n">
        <f aca="false">$D53</f>
        <v>9</v>
      </c>
      <c r="HL53" s="280" t="str">
        <f aca="false">$E53</f>
        <v>Belgium</v>
      </c>
      <c r="HM53" s="284"/>
      <c r="HN53" s="284"/>
      <c r="HO53" s="290"/>
      <c r="HP53" s="281" t="str">
        <f aca="false">IF(($F53&lt;&gt;"")*($G53&lt;&gt;"")*(HM53&lt;&gt;"")*(HN53&lt;&gt;""),($F53&gt;$G53)*(HM53&gt;HN53)+($F53=$G53)*(HM53=HN53)+($F53&lt;$G53)*(HM53&lt;HN53),"")</f>
        <v/>
      </c>
      <c r="HQ53" s="281" t="str">
        <f aca="false">IF((HP53&lt;&gt;""),IF(OR($F53&lt;&gt;$G53,PrSettings!$M$4="●"),(($F53-$G53)=(HM53-HN53))*1,0),"")</f>
        <v/>
      </c>
      <c r="HR53" s="281" t="str">
        <f aca="false">IF((HP53&lt;&gt;""),($F53=HM53)*($G53=HN53),"")</f>
        <v/>
      </c>
      <c r="HS53" s="281" t="str">
        <f aca="false">IF(HP53&lt;&gt;"",IF(ABS($F53-$G53)&gt;=PrSettings!$M$7,(ABS($F53-$G53-HM53+HN53)&lt;=1)*1,IF(AND(HP53,$F53=$G53,$F53&gt;=PrSettings!$M$6),(ABS(HM53-$F53)&lt;=1)*1,IF(AND(HP53,$F53+$G53&gt;=PrSettings!$M$8),(ABS(HM53-$F53)+ABS(HN53-$G53)&lt;=1)*1,""))),"")</f>
        <v/>
      </c>
      <c r="HT53" s="291"/>
      <c r="HV53" s="279" t="n">
        <f aca="false">$B53</f>
        <v>85</v>
      </c>
      <c r="HW53" s="280" t="str">
        <f aca="false">$C53</f>
        <v>New Zealand</v>
      </c>
      <c r="HX53" s="281" t="n">
        <f aca="false">$D53</f>
        <v>9</v>
      </c>
      <c r="HY53" s="280" t="str">
        <f aca="false">$E53</f>
        <v>Belgium</v>
      </c>
      <c r="HZ53" s="284"/>
      <c r="IA53" s="284"/>
      <c r="IB53" s="290"/>
      <c r="IC53" s="281" t="str">
        <f aca="false">IF(($F53&lt;&gt;"")*($G53&lt;&gt;"")*(HZ53&lt;&gt;"")*(IA53&lt;&gt;""),($F53&gt;$G53)*(HZ53&gt;IA53)+($F53=$G53)*(HZ53=IA53)+($F53&lt;$G53)*(HZ53&lt;IA53),"")</f>
        <v/>
      </c>
      <c r="ID53" s="281" t="str">
        <f aca="false">IF((IC53&lt;&gt;""),IF(OR($F53&lt;&gt;$G53,PrSettings!$M$4="●"),(($F53-$G53)=(HZ53-IA53))*1,0),"")</f>
        <v/>
      </c>
      <c r="IE53" s="281" t="str">
        <f aca="false">IF((IC53&lt;&gt;""),($F53=HZ53)*($G53=IA53),"")</f>
        <v/>
      </c>
      <c r="IF53" s="281" t="str">
        <f aca="false">IF(IC53&lt;&gt;"",IF(ABS($F53-$G53)&gt;=PrSettings!$M$7,(ABS($F53-$G53-HZ53+IA53)&lt;=1)*1,IF(AND(IC53,$F53=$G53,$F53&gt;=PrSettings!$M$6),(ABS(HZ53-$F53)&lt;=1)*1,IF(AND(IC53,$F53+$G53&gt;=PrSettings!$M$8),(ABS(HZ53-$F53)+ABS(IA53-$G53)&lt;=1)*1,""))),"")</f>
        <v/>
      </c>
      <c r="IG53" s="291"/>
      <c r="II53" s="279" t="n">
        <f aca="false">$B53</f>
        <v>85</v>
      </c>
      <c r="IJ53" s="280" t="str">
        <f aca="false">$C53</f>
        <v>New Zealand</v>
      </c>
      <c r="IK53" s="281" t="n">
        <f aca="false">$D53</f>
        <v>9</v>
      </c>
      <c r="IL53" s="280" t="str">
        <f aca="false">$E53</f>
        <v>Belgium</v>
      </c>
      <c r="IM53" s="284"/>
      <c r="IN53" s="284"/>
      <c r="IO53" s="290"/>
      <c r="IP53" s="281" t="str">
        <f aca="false">IF(($F53&lt;&gt;"")*($G53&lt;&gt;"")*(IM53&lt;&gt;"")*(IN53&lt;&gt;""),($F53&gt;$G53)*(IM53&gt;IN53)+($F53=$G53)*(IM53=IN53)+($F53&lt;$G53)*(IM53&lt;IN53),"")</f>
        <v/>
      </c>
      <c r="IQ53" s="281" t="str">
        <f aca="false">IF((IP53&lt;&gt;""),IF(OR($F53&lt;&gt;$G53,PrSettings!$M$4="●"),(($F53-$G53)=(IM53-IN53))*1,0),"")</f>
        <v/>
      </c>
      <c r="IR53" s="281" t="str">
        <f aca="false">IF((IP53&lt;&gt;""),($F53=IM53)*($G53=IN53),"")</f>
        <v/>
      </c>
      <c r="IS53" s="281" t="str">
        <f aca="false">IF(IP53&lt;&gt;"",IF(ABS($F53-$G53)&gt;=PrSettings!$M$7,(ABS($F53-$G53-IM53+IN53)&lt;=1)*1,IF(AND(IP53,$F53=$G53,$F53&gt;=PrSettings!$M$6),(ABS(IM53-$F53)&lt;=1)*1,IF(AND(IP53,$F53+$G53&gt;=PrSettings!$M$8),(ABS(IM53-$F53)+ABS(IN53-$G53)&lt;=1)*1,""))),"")</f>
        <v/>
      </c>
      <c r="IT53" s="291"/>
      <c r="IV53" s="279" t="n">
        <f aca="false">$B53</f>
        <v>85</v>
      </c>
      <c r="IW53" s="280" t="str">
        <f aca="false">$C53</f>
        <v>New Zealand</v>
      </c>
      <c r="IX53" s="281" t="n">
        <f aca="false">$D53</f>
        <v>9</v>
      </c>
      <c r="IY53" s="280" t="str">
        <f aca="false">$E53</f>
        <v>Belgium</v>
      </c>
      <c r="IZ53" s="284"/>
      <c r="JA53" s="284"/>
      <c r="JB53" s="290"/>
      <c r="JC53" s="281" t="str">
        <f aca="false">IF(($F53&lt;&gt;"")*($G53&lt;&gt;"")*(IZ53&lt;&gt;"")*(JA53&lt;&gt;""),($F53&gt;$G53)*(IZ53&gt;JA53)+($F53=$G53)*(IZ53=JA53)+($F53&lt;$G53)*(IZ53&lt;JA53),"")</f>
        <v/>
      </c>
      <c r="JD53" s="281" t="str">
        <f aca="false">IF((JC53&lt;&gt;""),IF(OR($F53&lt;&gt;$G53,PrSettings!$M$4="●"),(($F53-$G53)=(IZ53-JA53))*1,0),"")</f>
        <v/>
      </c>
      <c r="JE53" s="281" t="str">
        <f aca="false">IF((JC53&lt;&gt;""),($F53=IZ53)*($G53=JA53),"")</f>
        <v/>
      </c>
      <c r="JF53" s="281" t="str">
        <f aca="false">IF(JC53&lt;&gt;"",IF(ABS($F53-$G53)&gt;=PrSettings!$M$7,(ABS($F53-$G53-IZ53+JA53)&lt;=1)*1,IF(AND(JC53,$F53=$G53,$F53&gt;=PrSettings!$M$6),(ABS(IZ53-$F53)&lt;=1)*1,IF(AND(JC53,$F53+$G53&gt;=PrSettings!$M$8),(ABS(IZ53-$F53)+ABS(JA53-$G53)&lt;=1)*1,""))),"")</f>
        <v/>
      </c>
      <c r="JG53" s="291"/>
      <c r="JI53" s="279" t="n">
        <f aca="false">$B53</f>
        <v>85</v>
      </c>
      <c r="JJ53" s="280" t="str">
        <f aca="false">$C53</f>
        <v>New Zealand</v>
      </c>
      <c r="JK53" s="281" t="n">
        <f aca="false">$D53</f>
        <v>9</v>
      </c>
      <c r="JL53" s="280" t="str">
        <f aca="false">$E53</f>
        <v>Belgium</v>
      </c>
      <c r="JM53" s="284"/>
      <c r="JN53" s="284"/>
      <c r="JO53" s="290"/>
      <c r="JP53" s="281" t="str">
        <f aca="false">IF(($F53&lt;&gt;"")*($G53&lt;&gt;"")*(JM53&lt;&gt;"")*(JN53&lt;&gt;""),($F53&gt;$G53)*(JM53&gt;JN53)+($F53=$G53)*(JM53=JN53)+($F53&lt;$G53)*(JM53&lt;JN53),"")</f>
        <v/>
      </c>
      <c r="JQ53" s="281" t="str">
        <f aca="false">IF((JP53&lt;&gt;""),IF(OR($F53&lt;&gt;$G53,PrSettings!$M$4="●"),(($F53-$G53)=(JM53-JN53))*1,0),"")</f>
        <v/>
      </c>
      <c r="JR53" s="281" t="str">
        <f aca="false">IF((JP53&lt;&gt;""),($F53=JM53)*($G53=JN53),"")</f>
        <v/>
      </c>
      <c r="JS53" s="281" t="str">
        <f aca="false">IF(JP53&lt;&gt;"",IF(ABS($F53-$G53)&gt;=PrSettings!$M$7,(ABS($F53-$G53-JM53+JN53)&lt;=1)*1,IF(AND(JP53,$F53=$G53,$F53&gt;=PrSettings!$M$6),(ABS(JM53-$F53)&lt;=1)*1,IF(AND(JP53,$F53+$G53&gt;=PrSettings!$M$8),(ABS(JM53-$F53)+ABS(JN53-$G53)&lt;=1)*1,""))),"")</f>
        <v/>
      </c>
      <c r="JT53" s="291"/>
      <c r="JV53" s="279" t="n">
        <f aca="false">$B53</f>
        <v>85</v>
      </c>
      <c r="JW53" s="280" t="str">
        <f aca="false">$C53</f>
        <v>New Zealand</v>
      </c>
      <c r="JX53" s="281" t="n">
        <f aca="false">$D53</f>
        <v>9</v>
      </c>
      <c r="JY53" s="280" t="str">
        <f aca="false">$E53</f>
        <v>Belgium</v>
      </c>
      <c r="JZ53" s="284"/>
      <c r="KA53" s="284"/>
      <c r="KB53" s="290"/>
      <c r="KC53" s="281" t="str">
        <f aca="false">IF(($F53&lt;&gt;"")*($G53&lt;&gt;"")*(JZ53&lt;&gt;"")*(KA53&lt;&gt;""),($F53&gt;$G53)*(JZ53&gt;KA53)+($F53=$G53)*(JZ53=KA53)+($F53&lt;$G53)*(JZ53&lt;KA53),"")</f>
        <v/>
      </c>
      <c r="KD53" s="281" t="str">
        <f aca="false">IF((KC53&lt;&gt;""),IF(OR($F53&lt;&gt;$G53,PrSettings!$M$4="●"),(($F53-$G53)=(JZ53-KA53))*1,0),"")</f>
        <v/>
      </c>
      <c r="KE53" s="281" t="str">
        <f aca="false">IF((KC53&lt;&gt;""),($F53=JZ53)*($G53=KA53),"")</f>
        <v/>
      </c>
      <c r="KF53" s="281" t="str">
        <f aca="false">IF(KC53&lt;&gt;"",IF(ABS($F53-$G53)&gt;=PrSettings!$M$7,(ABS($F53-$G53-JZ53+KA53)&lt;=1)*1,IF(AND(KC53,$F53=$G53,$F53&gt;=PrSettings!$M$6),(ABS(JZ53-$F53)&lt;=1)*1,IF(AND(KC53,$F53+$G53&gt;=PrSettings!$M$8),(ABS(JZ53-$F53)+ABS(KA53-$G53)&lt;=1)*1,""))),"")</f>
        <v/>
      </c>
      <c r="KG53" s="291"/>
      <c r="KI53" s="279" t="n">
        <f aca="false">$B53</f>
        <v>85</v>
      </c>
      <c r="KJ53" s="280" t="str">
        <f aca="false">$C53</f>
        <v>New Zealand</v>
      </c>
      <c r="KK53" s="281" t="n">
        <f aca="false">$D53</f>
        <v>9</v>
      </c>
      <c r="KL53" s="280" t="str">
        <f aca="false">$E53</f>
        <v>Belgium</v>
      </c>
      <c r="KM53" s="284"/>
      <c r="KN53" s="284"/>
      <c r="KO53" s="290"/>
      <c r="KP53" s="281" t="str">
        <f aca="false">IF(($F53&lt;&gt;"")*($G53&lt;&gt;"")*(KM53&lt;&gt;"")*(KN53&lt;&gt;""),($F53&gt;$G53)*(KM53&gt;KN53)+($F53=$G53)*(KM53=KN53)+($F53&lt;$G53)*(KM53&lt;KN53),"")</f>
        <v/>
      </c>
      <c r="KQ53" s="281" t="str">
        <f aca="false">IF((KP53&lt;&gt;""),IF(OR($F53&lt;&gt;$G53,PrSettings!$M$4="●"),(($F53-$G53)=(KM53-KN53))*1,0),"")</f>
        <v/>
      </c>
      <c r="KR53" s="281" t="str">
        <f aca="false">IF((KP53&lt;&gt;""),($F53=KM53)*($G53=KN53),"")</f>
        <v/>
      </c>
      <c r="KS53" s="281" t="str">
        <f aca="false">IF(KP53&lt;&gt;"",IF(ABS($F53-$G53)&gt;=PrSettings!$M$7,(ABS($F53-$G53-KM53+KN53)&lt;=1)*1,IF(AND(KP53,$F53=$G53,$F53&gt;=PrSettings!$M$6),(ABS(KM53-$F53)&lt;=1)*1,IF(AND(KP53,$F53+$G53&gt;=PrSettings!$M$8),(ABS(KM53-$F53)+ABS(KN53-$G53)&lt;=1)*1,""))),"")</f>
        <v/>
      </c>
      <c r="KT53" s="291"/>
      <c r="KV53" s="279" t="n">
        <f aca="false">$B53</f>
        <v>85</v>
      </c>
      <c r="KW53" s="280" t="str">
        <f aca="false">$C53</f>
        <v>New Zealand</v>
      </c>
      <c r="KX53" s="281" t="n">
        <f aca="false">$D53</f>
        <v>9</v>
      </c>
      <c r="KY53" s="280" t="str">
        <f aca="false">$E53</f>
        <v>Belgium</v>
      </c>
      <c r="KZ53" s="284"/>
      <c r="LA53" s="284"/>
      <c r="LB53" s="290"/>
      <c r="LC53" s="281" t="str">
        <f aca="false">IF(($F53&lt;&gt;"")*($G53&lt;&gt;"")*(KZ53&lt;&gt;"")*(LA53&lt;&gt;""),($F53&gt;$G53)*(KZ53&gt;LA53)+($F53=$G53)*(KZ53=LA53)+($F53&lt;$G53)*(KZ53&lt;LA53),"")</f>
        <v/>
      </c>
      <c r="LD53" s="281" t="str">
        <f aca="false">IF((LC53&lt;&gt;""),IF(OR($F53&lt;&gt;$G53,PrSettings!$M$4="●"),(($F53-$G53)=(KZ53-LA53))*1,0),"")</f>
        <v/>
      </c>
      <c r="LE53" s="281" t="str">
        <f aca="false">IF((LC53&lt;&gt;""),($F53=KZ53)*($G53=LA53),"")</f>
        <v/>
      </c>
      <c r="LF53" s="281" t="str">
        <f aca="false">IF(LC53&lt;&gt;"",IF(ABS($F53-$G53)&gt;=PrSettings!$M$7,(ABS($F53-$G53-KZ53+LA53)&lt;=1)*1,IF(AND(LC53,$F53=$G53,$F53&gt;=PrSettings!$M$6),(ABS(KZ53-$F53)&lt;=1)*1,IF(AND(LC53,$F53+$G53&gt;=PrSettings!$M$8),(ABS(KZ53-$F53)+ABS(LA53-$G53)&lt;=1)*1,""))),"")</f>
        <v/>
      </c>
      <c r="LG53" s="291"/>
      <c r="LI53" s="279" t="n">
        <f aca="false">$B53</f>
        <v>85</v>
      </c>
      <c r="LJ53" s="280" t="str">
        <f aca="false">$C53</f>
        <v>New Zealand</v>
      </c>
      <c r="LK53" s="281" t="n">
        <f aca="false">$D53</f>
        <v>9</v>
      </c>
      <c r="LL53" s="280" t="str">
        <f aca="false">$E53</f>
        <v>Belgium</v>
      </c>
      <c r="LM53" s="284"/>
      <c r="LN53" s="284"/>
      <c r="LO53" s="290"/>
      <c r="LP53" s="281" t="str">
        <f aca="false">IF(($F53&lt;&gt;"")*($G53&lt;&gt;"")*(LM53&lt;&gt;"")*(LN53&lt;&gt;""),($F53&gt;$G53)*(LM53&gt;LN53)+($F53=$G53)*(LM53=LN53)+($F53&lt;$G53)*(LM53&lt;LN53),"")</f>
        <v/>
      </c>
      <c r="LQ53" s="281" t="str">
        <f aca="false">IF((LP53&lt;&gt;""),IF(OR($F53&lt;&gt;$G53,PrSettings!$M$4="●"),(($F53-$G53)=(LM53-LN53))*1,0),"")</f>
        <v/>
      </c>
      <c r="LR53" s="281" t="str">
        <f aca="false">IF((LP53&lt;&gt;""),($F53=LM53)*($G53=LN53),"")</f>
        <v/>
      </c>
      <c r="LS53" s="281" t="str">
        <f aca="false">IF(LP53&lt;&gt;"",IF(ABS($F53-$G53)&gt;=PrSettings!$M$7,(ABS($F53-$G53-LM53+LN53)&lt;=1)*1,IF(AND(LP53,$F53=$G53,$F53&gt;=PrSettings!$M$6),(ABS(LM53-$F53)&lt;=1)*1,IF(AND(LP53,$F53+$G53&gt;=PrSettings!$M$8),(ABS(LM53-$F53)+ABS(LN53-$G53)&lt;=1)*1,""))),"")</f>
        <v/>
      </c>
      <c r="LT53" s="291"/>
      <c r="LV53" s="279" t="n">
        <f aca="false">$B53</f>
        <v>85</v>
      </c>
      <c r="LW53" s="280" t="str">
        <f aca="false">$C53</f>
        <v>New Zealand</v>
      </c>
      <c r="LX53" s="281" t="n">
        <f aca="false">$D53</f>
        <v>9</v>
      </c>
      <c r="LY53" s="280" t="str">
        <f aca="false">$E53</f>
        <v>Belgium</v>
      </c>
      <c r="LZ53" s="284"/>
      <c r="MA53" s="284"/>
      <c r="MB53" s="290"/>
      <c r="MC53" s="281" t="str">
        <f aca="false">IF(($F53&lt;&gt;"")*($G53&lt;&gt;"")*(LZ53&lt;&gt;"")*(MA53&lt;&gt;""),($F53&gt;$G53)*(LZ53&gt;MA53)+($F53=$G53)*(LZ53=MA53)+($F53&lt;$G53)*(LZ53&lt;MA53),"")</f>
        <v/>
      </c>
      <c r="MD53" s="281" t="str">
        <f aca="false">IF((MC53&lt;&gt;""),IF(OR($F53&lt;&gt;$G53,PrSettings!$M$4="●"),(($F53-$G53)=(LZ53-MA53))*1,0),"")</f>
        <v/>
      </c>
      <c r="ME53" s="281" t="str">
        <f aca="false">IF((MC53&lt;&gt;""),($F53=LZ53)*($G53=MA53),"")</f>
        <v/>
      </c>
      <c r="MF53" s="281" t="str">
        <f aca="false">IF(MC53&lt;&gt;"",IF(ABS($F53-$G53)&gt;=PrSettings!$M$7,(ABS($F53-$G53-LZ53+MA53)&lt;=1)*1,IF(AND(MC53,$F53=$G53,$F53&gt;=PrSettings!$M$6),(ABS(LZ53-$F53)&lt;=1)*1,IF(AND(MC53,$F53+$G53&gt;=PrSettings!$M$8),(ABS(LZ53-$F53)+ABS(MA53-$G53)&lt;=1)*1,""))),"")</f>
        <v/>
      </c>
      <c r="MG53" s="291"/>
    </row>
    <row r="54" customFormat="false" ht="24" hidden="false" customHeight="true" outlineLevel="0" collapsed="false">
      <c r="B54" s="269" t="str">
        <f aca="false">Language!$E$130&amp;" H"</f>
        <v>Group H</v>
      </c>
      <c r="C54" s="270"/>
      <c r="D54" s="292"/>
      <c r="E54" s="272"/>
      <c r="F54" s="293"/>
      <c r="G54" s="294"/>
      <c r="I54" s="269" t="str">
        <f aca="false">$B54</f>
        <v>Group H</v>
      </c>
      <c r="J54" s="271"/>
      <c r="K54" s="292"/>
      <c r="L54" s="272"/>
      <c r="M54" s="275"/>
      <c r="N54" s="276"/>
      <c r="O54" s="273"/>
      <c r="P54" s="277"/>
      <c r="Q54" s="277"/>
      <c r="R54" s="272"/>
      <c r="S54" s="272"/>
      <c r="T54" s="278"/>
      <c r="V54" s="269" t="str">
        <f aca="false">$B54</f>
        <v>Group H</v>
      </c>
      <c r="W54" s="271"/>
      <c r="X54" s="292"/>
      <c r="Y54" s="272"/>
      <c r="Z54" s="275"/>
      <c r="AA54" s="276"/>
      <c r="AB54" s="273"/>
      <c r="AC54" s="277"/>
      <c r="AD54" s="277"/>
      <c r="AE54" s="272"/>
      <c r="AF54" s="272"/>
      <c r="AG54" s="278"/>
      <c r="AI54" s="269" t="str">
        <f aca="false">$B54</f>
        <v>Group H</v>
      </c>
      <c r="AJ54" s="271"/>
      <c r="AK54" s="292"/>
      <c r="AL54" s="272"/>
      <c r="AM54" s="275"/>
      <c r="AN54" s="276"/>
      <c r="AO54" s="273"/>
      <c r="AP54" s="277"/>
      <c r="AQ54" s="277"/>
      <c r="AR54" s="272"/>
      <c r="AS54" s="272"/>
      <c r="AT54" s="278"/>
      <c r="AV54" s="269" t="str">
        <f aca="false">$B54</f>
        <v>Group H</v>
      </c>
      <c r="AW54" s="271"/>
      <c r="AX54" s="292"/>
      <c r="AY54" s="272"/>
      <c r="AZ54" s="275"/>
      <c r="BA54" s="276"/>
      <c r="BB54" s="273"/>
      <c r="BC54" s="277"/>
      <c r="BD54" s="277"/>
      <c r="BE54" s="272"/>
      <c r="BF54" s="272"/>
      <c r="BG54" s="278"/>
      <c r="BI54" s="269" t="str">
        <f aca="false">$B54</f>
        <v>Group H</v>
      </c>
      <c r="BJ54" s="271"/>
      <c r="BK54" s="292"/>
      <c r="BL54" s="272"/>
      <c r="BM54" s="275"/>
      <c r="BN54" s="276"/>
      <c r="BO54" s="273"/>
      <c r="BP54" s="277"/>
      <c r="BQ54" s="277"/>
      <c r="BR54" s="272"/>
      <c r="BS54" s="272"/>
      <c r="BT54" s="278"/>
      <c r="BV54" s="269" t="str">
        <f aca="false">$B54</f>
        <v>Group H</v>
      </c>
      <c r="BW54" s="271"/>
      <c r="BX54" s="292"/>
      <c r="BY54" s="272"/>
      <c r="BZ54" s="275"/>
      <c r="CA54" s="276"/>
      <c r="CB54" s="273"/>
      <c r="CC54" s="277"/>
      <c r="CD54" s="277"/>
      <c r="CE54" s="272"/>
      <c r="CF54" s="272"/>
      <c r="CG54" s="278"/>
      <c r="CI54" s="269" t="str">
        <f aca="false">$B54</f>
        <v>Group H</v>
      </c>
      <c r="CJ54" s="271"/>
      <c r="CK54" s="292"/>
      <c r="CL54" s="272"/>
      <c r="CM54" s="275"/>
      <c r="CN54" s="276"/>
      <c r="CO54" s="273"/>
      <c r="CP54" s="277"/>
      <c r="CQ54" s="277"/>
      <c r="CR54" s="272"/>
      <c r="CS54" s="272"/>
      <c r="CT54" s="278"/>
      <c r="CV54" s="269" t="str">
        <f aca="false">$B54</f>
        <v>Group H</v>
      </c>
      <c r="CW54" s="271"/>
      <c r="CX54" s="292"/>
      <c r="CY54" s="272"/>
      <c r="CZ54" s="275"/>
      <c r="DA54" s="276"/>
      <c r="DB54" s="273"/>
      <c r="DC54" s="277"/>
      <c r="DD54" s="277"/>
      <c r="DE54" s="272"/>
      <c r="DF54" s="272"/>
      <c r="DG54" s="278"/>
      <c r="DI54" s="269" t="str">
        <f aca="false">$B54</f>
        <v>Group H</v>
      </c>
      <c r="DJ54" s="271"/>
      <c r="DK54" s="292"/>
      <c r="DL54" s="272"/>
      <c r="DM54" s="275"/>
      <c r="DN54" s="276"/>
      <c r="DO54" s="273"/>
      <c r="DP54" s="277"/>
      <c r="DQ54" s="277"/>
      <c r="DR54" s="272"/>
      <c r="DS54" s="272"/>
      <c r="DT54" s="278"/>
      <c r="DV54" s="269" t="str">
        <f aca="false">$B54</f>
        <v>Group H</v>
      </c>
      <c r="DW54" s="271"/>
      <c r="DX54" s="292"/>
      <c r="DY54" s="272"/>
      <c r="DZ54" s="275"/>
      <c r="EA54" s="276"/>
      <c r="EB54" s="273"/>
      <c r="EC54" s="277"/>
      <c r="ED54" s="277"/>
      <c r="EE54" s="272"/>
      <c r="EF54" s="272"/>
      <c r="EG54" s="278"/>
      <c r="EI54" s="269" t="str">
        <f aca="false">$B54</f>
        <v>Group H</v>
      </c>
      <c r="EJ54" s="271"/>
      <c r="EK54" s="292"/>
      <c r="EL54" s="272"/>
      <c r="EM54" s="275"/>
      <c r="EN54" s="276"/>
      <c r="EO54" s="273"/>
      <c r="EP54" s="277"/>
      <c r="EQ54" s="277"/>
      <c r="ER54" s="272"/>
      <c r="ES54" s="272"/>
      <c r="ET54" s="278"/>
      <c r="EV54" s="269" t="str">
        <f aca="false">$B54</f>
        <v>Group H</v>
      </c>
      <c r="EW54" s="271"/>
      <c r="EX54" s="292"/>
      <c r="EY54" s="272"/>
      <c r="EZ54" s="275"/>
      <c r="FA54" s="276"/>
      <c r="FB54" s="273"/>
      <c r="FC54" s="277"/>
      <c r="FD54" s="277"/>
      <c r="FE54" s="272"/>
      <c r="FF54" s="272"/>
      <c r="FG54" s="278"/>
      <c r="FI54" s="269" t="str">
        <f aca="false">$B54</f>
        <v>Group H</v>
      </c>
      <c r="FJ54" s="271"/>
      <c r="FK54" s="292"/>
      <c r="FL54" s="272"/>
      <c r="FM54" s="275"/>
      <c r="FN54" s="276"/>
      <c r="FO54" s="273"/>
      <c r="FP54" s="277"/>
      <c r="FQ54" s="277"/>
      <c r="FR54" s="272"/>
      <c r="FS54" s="272"/>
      <c r="FT54" s="278"/>
      <c r="FV54" s="269" t="str">
        <f aca="false">$B54</f>
        <v>Group H</v>
      </c>
      <c r="FW54" s="271"/>
      <c r="FX54" s="292"/>
      <c r="FY54" s="272"/>
      <c r="FZ54" s="275"/>
      <c r="GA54" s="276"/>
      <c r="GB54" s="273"/>
      <c r="GC54" s="277"/>
      <c r="GD54" s="277"/>
      <c r="GE54" s="272"/>
      <c r="GF54" s="272"/>
      <c r="GG54" s="278"/>
      <c r="GI54" s="269" t="str">
        <f aca="false">$B54</f>
        <v>Group H</v>
      </c>
      <c r="GJ54" s="271"/>
      <c r="GK54" s="292"/>
      <c r="GL54" s="272"/>
      <c r="GM54" s="275"/>
      <c r="GN54" s="276"/>
      <c r="GO54" s="273"/>
      <c r="GP54" s="277"/>
      <c r="GQ54" s="277"/>
      <c r="GR54" s="272"/>
      <c r="GS54" s="272"/>
      <c r="GT54" s="278"/>
      <c r="GV54" s="269" t="str">
        <f aca="false">$B54</f>
        <v>Group H</v>
      </c>
      <c r="GW54" s="271"/>
      <c r="GX54" s="292"/>
      <c r="GY54" s="272"/>
      <c r="GZ54" s="275"/>
      <c r="HA54" s="276"/>
      <c r="HB54" s="273"/>
      <c r="HC54" s="277"/>
      <c r="HD54" s="277"/>
      <c r="HE54" s="272"/>
      <c r="HF54" s="272"/>
      <c r="HG54" s="278"/>
      <c r="HI54" s="269" t="str">
        <f aca="false">$B54</f>
        <v>Group H</v>
      </c>
      <c r="HJ54" s="271"/>
      <c r="HK54" s="292"/>
      <c r="HL54" s="272"/>
      <c r="HM54" s="275"/>
      <c r="HN54" s="276"/>
      <c r="HO54" s="273"/>
      <c r="HP54" s="277"/>
      <c r="HQ54" s="277"/>
      <c r="HR54" s="272"/>
      <c r="HS54" s="272"/>
      <c r="HT54" s="278"/>
      <c r="HV54" s="269" t="str">
        <f aca="false">$B54</f>
        <v>Group H</v>
      </c>
      <c r="HW54" s="271"/>
      <c r="HX54" s="292"/>
      <c r="HY54" s="272"/>
      <c r="HZ54" s="275"/>
      <c r="IA54" s="276"/>
      <c r="IB54" s="273"/>
      <c r="IC54" s="277"/>
      <c r="ID54" s="277"/>
      <c r="IE54" s="272"/>
      <c r="IF54" s="272"/>
      <c r="IG54" s="278"/>
      <c r="II54" s="269" t="str">
        <f aca="false">$B54</f>
        <v>Group H</v>
      </c>
      <c r="IJ54" s="271"/>
      <c r="IK54" s="292"/>
      <c r="IL54" s="272"/>
      <c r="IM54" s="275"/>
      <c r="IN54" s="276"/>
      <c r="IO54" s="273"/>
      <c r="IP54" s="277"/>
      <c r="IQ54" s="277"/>
      <c r="IR54" s="272"/>
      <c r="IS54" s="272"/>
      <c r="IT54" s="278"/>
      <c r="IV54" s="269" t="str">
        <f aca="false">$B54</f>
        <v>Group H</v>
      </c>
      <c r="IW54" s="271"/>
      <c r="IX54" s="292"/>
      <c r="IY54" s="272"/>
      <c r="IZ54" s="275"/>
      <c r="JA54" s="276"/>
      <c r="JB54" s="273"/>
      <c r="JC54" s="277"/>
      <c r="JD54" s="277"/>
      <c r="JE54" s="272"/>
      <c r="JF54" s="272"/>
      <c r="JG54" s="278"/>
      <c r="JI54" s="269" t="str">
        <f aca="false">$B54</f>
        <v>Group H</v>
      </c>
      <c r="JJ54" s="271"/>
      <c r="JK54" s="292"/>
      <c r="JL54" s="272"/>
      <c r="JM54" s="275"/>
      <c r="JN54" s="276"/>
      <c r="JO54" s="273"/>
      <c r="JP54" s="277"/>
      <c r="JQ54" s="277"/>
      <c r="JR54" s="272"/>
      <c r="JS54" s="272"/>
      <c r="JT54" s="278"/>
      <c r="JV54" s="269" t="str">
        <f aca="false">$B54</f>
        <v>Group H</v>
      </c>
      <c r="JW54" s="271"/>
      <c r="JX54" s="292"/>
      <c r="JY54" s="272"/>
      <c r="JZ54" s="275"/>
      <c r="KA54" s="276"/>
      <c r="KB54" s="273"/>
      <c r="KC54" s="277"/>
      <c r="KD54" s="277"/>
      <c r="KE54" s="272"/>
      <c r="KF54" s="272"/>
      <c r="KG54" s="278"/>
      <c r="KI54" s="269" t="str">
        <f aca="false">$B54</f>
        <v>Group H</v>
      </c>
      <c r="KJ54" s="271"/>
      <c r="KK54" s="292"/>
      <c r="KL54" s="272"/>
      <c r="KM54" s="275"/>
      <c r="KN54" s="276"/>
      <c r="KO54" s="273"/>
      <c r="KP54" s="277"/>
      <c r="KQ54" s="277"/>
      <c r="KR54" s="272"/>
      <c r="KS54" s="272"/>
      <c r="KT54" s="278"/>
      <c r="KV54" s="269" t="str">
        <f aca="false">$B54</f>
        <v>Group H</v>
      </c>
      <c r="KW54" s="271"/>
      <c r="KX54" s="292"/>
      <c r="KY54" s="272"/>
      <c r="KZ54" s="275"/>
      <c r="LA54" s="276"/>
      <c r="LB54" s="273"/>
      <c r="LC54" s="277"/>
      <c r="LD54" s="277"/>
      <c r="LE54" s="272"/>
      <c r="LF54" s="272"/>
      <c r="LG54" s="278"/>
      <c r="LI54" s="269" t="str">
        <f aca="false">$B54</f>
        <v>Group H</v>
      </c>
      <c r="LJ54" s="271"/>
      <c r="LK54" s="292"/>
      <c r="LL54" s="272"/>
      <c r="LM54" s="275"/>
      <c r="LN54" s="276"/>
      <c r="LO54" s="273"/>
      <c r="LP54" s="277"/>
      <c r="LQ54" s="277"/>
      <c r="LR54" s="272"/>
      <c r="LS54" s="272"/>
      <c r="LT54" s="278"/>
      <c r="LV54" s="269" t="str">
        <f aca="false">$B54</f>
        <v>Group H</v>
      </c>
      <c r="LW54" s="271"/>
      <c r="LX54" s="292"/>
      <c r="LY54" s="272"/>
      <c r="LZ54" s="275"/>
      <c r="MA54" s="276"/>
      <c r="MB54" s="273"/>
      <c r="MC54" s="277"/>
      <c r="MD54" s="277"/>
      <c r="ME54" s="272"/>
      <c r="MF54" s="272"/>
      <c r="MG54" s="278"/>
    </row>
    <row r="55" customFormat="false" ht="15.75" hidden="false" customHeight="false" outlineLevel="0" collapsed="false">
      <c r="B55" s="279" t="n">
        <f aca="false">INDEX(Groups!$C$7:$C$65,MATCH(C55,Groups!$D$7:$D$65,0))</f>
        <v>2</v>
      </c>
      <c r="C55" s="280" t="str">
        <f aca="false">CalcH!$P$22</f>
        <v>Spain</v>
      </c>
      <c r="D55" s="281" t="n">
        <f aca="false">INDEX(Groups!$C$7:$C$65,MATCH(E55,Groups!$D$7:$D$65,0))</f>
        <v>69</v>
      </c>
      <c r="E55" s="280" t="str">
        <f aca="false">CalcH!$Q$22</f>
        <v>Cape Verde</v>
      </c>
      <c r="F55" s="282" t="n">
        <f aca="false">CalcH!$R$22</f>
        <v>3</v>
      </c>
      <c r="G55" s="283" t="n">
        <f aca="false">CalcH!$S$22</f>
        <v>0</v>
      </c>
      <c r="I55" s="279" t="n">
        <f aca="false">$B55</f>
        <v>2</v>
      </c>
      <c r="J55" s="280" t="str">
        <f aca="false">$C55</f>
        <v>Spain</v>
      </c>
      <c r="K55" s="281" t="n">
        <f aca="false">$D55</f>
        <v>69</v>
      </c>
      <c r="L55" s="280" t="str">
        <f aca="false">$E55</f>
        <v>Cape Verde</v>
      </c>
      <c r="M55" s="284"/>
      <c r="N55" s="284"/>
      <c r="O55" s="285"/>
      <c r="P55" s="281" t="str">
        <f aca="false">IF(($F55&lt;&gt;"")*($G55&lt;&gt;"")*(M55&lt;&gt;"")*(N55&lt;&gt;""),($F55&gt;$G55)*(M55&gt;N55)+($F55=$G55)*(M55=N55)+($F55&lt;$G55)*(M55&lt;N55),"")</f>
        <v/>
      </c>
      <c r="Q55" s="281" t="str">
        <f aca="false">IF((P55&lt;&gt;""),IF(OR($F55&lt;&gt;$G55,PrSettings!$M$4="●"),(($F55-$G55)=(M55-N55))*1,0),"")</f>
        <v/>
      </c>
      <c r="R55" s="281" t="str">
        <f aca="false">IF((P55&lt;&gt;""),($F55=M55)*($G55=N55),"")</f>
        <v/>
      </c>
      <c r="S55" s="281" t="str">
        <f aca="false">IF(P55&lt;&gt;"",IF(ABS($F55-$G55)&gt;=PrSettings!$M$7,(ABS($F55-$G55-M55+N55)&lt;=1)*1,IF(AND(P55,$F55=$G55,$F55&gt;=PrSettings!$M$6),(ABS(M55-$F55)&lt;=1)*1,IF(AND(P55,$F55+$G55&gt;=PrSettings!$M$8),(ABS(M55-$F55)+ABS(N55-$G55)&lt;=1)*1,""))),"")</f>
        <v/>
      </c>
      <c r="T55" s="286"/>
      <c r="V55" s="279" t="n">
        <f aca="false">$B55</f>
        <v>2</v>
      </c>
      <c r="W55" s="280" t="str">
        <f aca="false">$C55</f>
        <v>Spain</v>
      </c>
      <c r="X55" s="281" t="n">
        <f aca="false">$D55</f>
        <v>69</v>
      </c>
      <c r="Y55" s="280" t="str">
        <f aca="false">$E55</f>
        <v>Cape Verde</v>
      </c>
      <c r="Z55" s="284"/>
      <c r="AA55" s="284"/>
      <c r="AB55" s="285"/>
      <c r="AC55" s="281" t="str">
        <f aca="false">IF(($F55&lt;&gt;"")*($G55&lt;&gt;"")*(Z55&lt;&gt;"")*(AA55&lt;&gt;""),($F55&gt;$G55)*(Z55&gt;AA55)+($F55=$G55)*(Z55=AA55)+($F55&lt;$G55)*(Z55&lt;AA55),"")</f>
        <v/>
      </c>
      <c r="AD55" s="281" t="str">
        <f aca="false">IF((AC55&lt;&gt;""),IF(OR($F55&lt;&gt;$G55,PrSettings!$M$4="●"),(($F55-$G55)=(Z55-AA55))*1,0),"")</f>
        <v/>
      </c>
      <c r="AE55" s="281" t="str">
        <f aca="false">IF((AC55&lt;&gt;""),($F55=Z55)*($G55=AA55),"")</f>
        <v/>
      </c>
      <c r="AF55" s="281" t="str">
        <f aca="false">IF(AC55&lt;&gt;"",IF(ABS($F55-$G55)&gt;=PrSettings!$M$7,(ABS($F55-$G55-Z55+AA55)&lt;=1)*1,IF(AND(AC55,$F55=$G55,$F55&gt;=PrSettings!$M$6),(ABS(Z55-$F55)&lt;=1)*1,IF(AND(AC55,$F55+$G55&gt;=PrSettings!$M$8),(ABS(Z55-$F55)+ABS(AA55-$G55)&lt;=1)*1,""))),"")</f>
        <v/>
      </c>
      <c r="AG55" s="286"/>
      <c r="AI55" s="279" t="n">
        <f aca="false">$B55</f>
        <v>2</v>
      </c>
      <c r="AJ55" s="280" t="str">
        <f aca="false">$C55</f>
        <v>Spain</v>
      </c>
      <c r="AK55" s="281" t="n">
        <f aca="false">$D55</f>
        <v>69</v>
      </c>
      <c r="AL55" s="280" t="str">
        <f aca="false">$E55</f>
        <v>Cape Verde</v>
      </c>
      <c r="AM55" s="284"/>
      <c r="AN55" s="284"/>
      <c r="AO55" s="285"/>
      <c r="AP55" s="281" t="str">
        <f aca="false">IF(($F55&lt;&gt;"")*($G55&lt;&gt;"")*(AM55&lt;&gt;"")*(AN55&lt;&gt;""),($F55&gt;$G55)*(AM55&gt;AN55)+($F55=$G55)*(AM55=AN55)+($F55&lt;$G55)*(AM55&lt;AN55),"")</f>
        <v/>
      </c>
      <c r="AQ55" s="281" t="str">
        <f aca="false">IF((AP55&lt;&gt;""),IF(OR($F55&lt;&gt;$G55,PrSettings!$M$4="●"),(($F55-$G55)=(AM55-AN55))*1,0),"")</f>
        <v/>
      </c>
      <c r="AR55" s="281" t="str">
        <f aca="false">IF((AP55&lt;&gt;""),($F55=AM55)*($G55=AN55),"")</f>
        <v/>
      </c>
      <c r="AS55" s="281" t="str">
        <f aca="false">IF(AP55&lt;&gt;"",IF(ABS($F55-$G55)&gt;=PrSettings!$M$7,(ABS($F55-$G55-AM55+AN55)&lt;=1)*1,IF(AND(AP55,$F55=$G55,$F55&gt;=PrSettings!$M$6),(ABS(AM55-$F55)&lt;=1)*1,IF(AND(AP55,$F55+$G55&gt;=PrSettings!$M$8),(ABS(AM55-$F55)+ABS(AN55-$G55)&lt;=1)*1,""))),"")</f>
        <v/>
      </c>
      <c r="AT55" s="286"/>
      <c r="AV55" s="279" t="n">
        <f aca="false">$B55</f>
        <v>2</v>
      </c>
      <c r="AW55" s="280" t="str">
        <f aca="false">$C55</f>
        <v>Spain</v>
      </c>
      <c r="AX55" s="281" t="n">
        <f aca="false">$D55</f>
        <v>69</v>
      </c>
      <c r="AY55" s="280" t="str">
        <f aca="false">$E55</f>
        <v>Cape Verde</v>
      </c>
      <c r="AZ55" s="284"/>
      <c r="BA55" s="284"/>
      <c r="BB55" s="285"/>
      <c r="BC55" s="281" t="str">
        <f aca="false">IF(($F55&lt;&gt;"")*($G55&lt;&gt;"")*(AZ55&lt;&gt;"")*(BA55&lt;&gt;""),($F55&gt;$G55)*(AZ55&gt;BA55)+($F55=$G55)*(AZ55=BA55)+($F55&lt;$G55)*(AZ55&lt;BA55),"")</f>
        <v/>
      </c>
      <c r="BD55" s="281" t="str">
        <f aca="false">IF((BC55&lt;&gt;""),IF(OR($F55&lt;&gt;$G55,PrSettings!$M$4="●"),(($F55-$G55)=(AZ55-BA55))*1,0),"")</f>
        <v/>
      </c>
      <c r="BE55" s="281" t="str">
        <f aca="false">IF((BC55&lt;&gt;""),($F55=AZ55)*($G55=BA55),"")</f>
        <v/>
      </c>
      <c r="BF55" s="281" t="str">
        <f aca="false">IF(BC55&lt;&gt;"",IF(ABS($F55-$G55)&gt;=PrSettings!$M$7,(ABS($F55-$G55-AZ55+BA55)&lt;=1)*1,IF(AND(BC55,$F55=$G55,$F55&gt;=PrSettings!$M$6),(ABS(AZ55-$F55)&lt;=1)*1,IF(AND(BC55,$F55+$G55&gt;=PrSettings!$M$8),(ABS(AZ55-$F55)+ABS(BA55-$G55)&lt;=1)*1,""))),"")</f>
        <v/>
      </c>
      <c r="BG55" s="286"/>
      <c r="BI55" s="279" t="n">
        <f aca="false">$B55</f>
        <v>2</v>
      </c>
      <c r="BJ55" s="280" t="str">
        <f aca="false">$C55</f>
        <v>Spain</v>
      </c>
      <c r="BK55" s="281" t="n">
        <f aca="false">$D55</f>
        <v>69</v>
      </c>
      <c r="BL55" s="280" t="str">
        <f aca="false">$E55</f>
        <v>Cape Verde</v>
      </c>
      <c r="BM55" s="284"/>
      <c r="BN55" s="284"/>
      <c r="BO55" s="285"/>
      <c r="BP55" s="281" t="str">
        <f aca="false">IF(($F55&lt;&gt;"")*($G55&lt;&gt;"")*(BM55&lt;&gt;"")*(BN55&lt;&gt;""),($F55&gt;$G55)*(BM55&gt;BN55)+($F55=$G55)*(BM55=BN55)+($F55&lt;$G55)*(BM55&lt;BN55),"")</f>
        <v/>
      </c>
      <c r="BQ55" s="281" t="str">
        <f aca="false">IF((BP55&lt;&gt;""),IF(OR($F55&lt;&gt;$G55,PrSettings!$M$4="●"),(($F55-$G55)=(BM55-BN55))*1,0),"")</f>
        <v/>
      </c>
      <c r="BR55" s="281" t="str">
        <f aca="false">IF((BP55&lt;&gt;""),($F55=BM55)*($G55=BN55),"")</f>
        <v/>
      </c>
      <c r="BS55" s="281" t="str">
        <f aca="false">IF(BP55&lt;&gt;"",IF(ABS($F55-$G55)&gt;=PrSettings!$M$7,(ABS($F55-$G55-BM55+BN55)&lt;=1)*1,IF(AND(BP55,$F55=$G55,$F55&gt;=PrSettings!$M$6),(ABS(BM55-$F55)&lt;=1)*1,IF(AND(BP55,$F55+$G55&gt;=PrSettings!$M$8),(ABS(BM55-$F55)+ABS(BN55-$G55)&lt;=1)*1,""))),"")</f>
        <v/>
      </c>
      <c r="BT55" s="286"/>
      <c r="BV55" s="279" t="n">
        <f aca="false">$B55</f>
        <v>2</v>
      </c>
      <c r="BW55" s="280" t="str">
        <f aca="false">$C55</f>
        <v>Spain</v>
      </c>
      <c r="BX55" s="281" t="n">
        <f aca="false">$D55</f>
        <v>69</v>
      </c>
      <c r="BY55" s="280" t="str">
        <f aca="false">$E55</f>
        <v>Cape Verde</v>
      </c>
      <c r="BZ55" s="284"/>
      <c r="CA55" s="284"/>
      <c r="CB55" s="285"/>
      <c r="CC55" s="281" t="str">
        <f aca="false">IF(($F55&lt;&gt;"")*($G55&lt;&gt;"")*(BZ55&lt;&gt;"")*(CA55&lt;&gt;""),($F55&gt;$G55)*(BZ55&gt;CA55)+($F55=$G55)*(BZ55=CA55)+($F55&lt;$G55)*(BZ55&lt;CA55),"")</f>
        <v/>
      </c>
      <c r="CD55" s="281" t="str">
        <f aca="false">IF((CC55&lt;&gt;""),IF(OR($F55&lt;&gt;$G55,PrSettings!$M$4="●"),(($F55-$G55)=(BZ55-CA55))*1,0),"")</f>
        <v/>
      </c>
      <c r="CE55" s="281" t="str">
        <f aca="false">IF((CC55&lt;&gt;""),($F55=BZ55)*($G55=CA55),"")</f>
        <v/>
      </c>
      <c r="CF55" s="281" t="str">
        <f aca="false">IF(CC55&lt;&gt;"",IF(ABS($F55-$G55)&gt;=PrSettings!$M$7,(ABS($F55-$G55-BZ55+CA55)&lt;=1)*1,IF(AND(CC55,$F55=$G55,$F55&gt;=PrSettings!$M$6),(ABS(BZ55-$F55)&lt;=1)*1,IF(AND(CC55,$F55+$G55&gt;=PrSettings!$M$8),(ABS(BZ55-$F55)+ABS(CA55-$G55)&lt;=1)*1,""))),"")</f>
        <v/>
      </c>
      <c r="CG55" s="286"/>
      <c r="CI55" s="279" t="n">
        <f aca="false">$B55</f>
        <v>2</v>
      </c>
      <c r="CJ55" s="280" t="str">
        <f aca="false">$C55</f>
        <v>Spain</v>
      </c>
      <c r="CK55" s="281" t="n">
        <f aca="false">$D55</f>
        <v>69</v>
      </c>
      <c r="CL55" s="280" t="str">
        <f aca="false">$E55</f>
        <v>Cape Verde</v>
      </c>
      <c r="CM55" s="284"/>
      <c r="CN55" s="284"/>
      <c r="CO55" s="285"/>
      <c r="CP55" s="281" t="str">
        <f aca="false">IF(($F55&lt;&gt;"")*($G55&lt;&gt;"")*(CM55&lt;&gt;"")*(CN55&lt;&gt;""),($F55&gt;$G55)*(CM55&gt;CN55)+($F55=$G55)*(CM55=CN55)+($F55&lt;$G55)*(CM55&lt;CN55),"")</f>
        <v/>
      </c>
      <c r="CQ55" s="281" t="str">
        <f aca="false">IF((CP55&lt;&gt;""),IF(OR($F55&lt;&gt;$G55,PrSettings!$M$4="●"),(($F55-$G55)=(CM55-CN55))*1,0),"")</f>
        <v/>
      </c>
      <c r="CR55" s="281" t="str">
        <f aca="false">IF((CP55&lt;&gt;""),($F55=CM55)*($G55=CN55),"")</f>
        <v/>
      </c>
      <c r="CS55" s="281" t="str">
        <f aca="false">IF(CP55&lt;&gt;"",IF(ABS($F55-$G55)&gt;=PrSettings!$M$7,(ABS($F55-$G55-CM55+CN55)&lt;=1)*1,IF(AND(CP55,$F55=$G55,$F55&gt;=PrSettings!$M$6),(ABS(CM55-$F55)&lt;=1)*1,IF(AND(CP55,$F55+$G55&gt;=PrSettings!$M$8),(ABS(CM55-$F55)+ABS(CN55-$G55)&lt;=1)*1,""))),"")</f>
        <v/>
      </c>
      <c r="CT55" s="286"/>
      <c r="CV55" s="279" t="n">
        <f aca="false">$B55</f>
        <v>2</v>
      </c>
      <c r="CW55" s="280" t="str">
        <f aca="false">$C55</f>
        <v>Spain</v>
      </c>
      <c r="CX55" s="281" t="n">
        <f aca="false">$D55</f>
        <v>69</v>
      </c>
      <c r="CY55" s="280" t="str">
        <f aca="false">$E55</f>
        <v>Cape Verde</v>
      </c>
      <c r="CZ55" s="284"/>
      <c r="DA55" s="284"/>
      <c r="DB55" s="285"/>
      <c r="DC55" s="281" t="str">
        <f aca="false">IF(($F55&lt;&gt;"")*($G55&lt;&gt;"")*(CZ55&lt;&gt;"")*(DA55&lt;&gt;""),($F55&gt;$G55)*(CZ55&gt;DA55)+($F55=$G55)*(CZ55=DA55)+($F55&lt;$G55)*(CZ55&lt;DA55),"")</f>
        <v/>
      </c>
      <c r="DD55" s="281" t="str">
        <f aca="false">IF((DC55&lt;&gt;""),IF(OR($F55&lt;&gt;$G55,PrSettings!$M$4="●"),(($F55-$G55)=(CZ55-DA55))*1,0),"")</f>
        <v/>
      </c>
      <c r="DE55" s="281" t="str">
        <f aca="false">IF((DC55&lt;&gt;""),($F55=CZ55)*($G55=DA55),"")</f>
        <v/>
      </c>
      <c r="DF55" s="281" t="str">
        <f aca="false">IF(DC55&lt;&gt;"",IF(ABS($F55-$G55)&gt;=PrSettings!$M$7,(ABS($F55-$G55-CZ55+DA55)&lt;=1)*1,IF(AND(DC55,$F55=$G55,$F55&gt;=PrSettings!$M$6),(ABS(CZ55-$F55)&lt;=1)*1,IF(AND(DC55,$F55+$G55&gt;=PrSettings!$M$8),(ABS(CZ55-$F55)+ABS(DA55-$G55)&lt;=1)*1,""))),"")</f>
        <v/>
      </c>
      <c r="DG55" s="286"/>
      <c r="DI55" s="279" t="n">
        <f aca="false">$B55</f>
        <v>2</v>
      </c>
      <c r="DJ55" s="280" t="str">
        <f aca="false">$C55</f>
        <v>Spain</v>
      </c>
      <c r="DK55" s="281" t="n">
        <f aca="false">$D55</f>
        <v>69</v>
      </c>
      <c r="DL55" s="280" t="str">
        <f aca="false">$E55</f>
        <v>Cape Verde</v>
      </c>
      <c r="DM55" s="284"/>
      <c r="DN55" s="284"/>
      <c r="DO55" s="285"/>
      <c r="DP55" s="281" t="str">
        <f aca="false">IF(($F55&lt;&gt;"")*($G55&lt;&gt;"")*(DM55&lt;&gt;"")*(DN55&lt;&gt;""),($F55&gt;$G55)*(DM55&gt;DN55)+($F55=$G55)*(DM55=DN55)+($F55&lt;$G55)*(DM55&lt;DN55),"")</f>
        <v/>
      </c>
      <c r="DQ55" s="281" t="str">
        <f aca="false">IF((DP55&lt;&gt;""),IF(OR($F55&lt;&gt;$G55,PrSettings!$M$4="●"),(($F55-$G55)=(DM55-DN55))*1,0),"")</f>
        <v/>
      </c>
      <c r="DR55" s="281" t="str">
        <f aca="false">IF((DP55&lt;&gt;""),($F55=DM55)*($G55=DN55),"")</f>
        <v/>
      </c>
      <c r="DS55" s="281" t="str">
        <f aca="false">IF(DP55&lt;&gt;"",IF(ABS($F55-$G55)&gt;=PrSettings!$M$7,(ABS($F55-$G55-DM55+DN55)&lt;=1)*1,IF(AND(DP55,$F55=$G55,$F55&gt;=PrSettings!$M$6),(ABS(DM55-$F55)&lt;=1)*1,IF(AND(DP55,$F55+$G55&gt;=PrSettings!$M$8),(ABS(DM55-$F55)+ABS(DN55-$G55)&lt;=1)*1,""))),"")</f>
        <v/>
      </c>
      <c r="DT55" s="286"/>
      <c r="DV55" s="279" t="n">
        <f aca="false">$B55</f>
        <v>2</v>
      </c>
      <c r="DW55" s="280" t="str">
        <f aca="false">$C55</f>
        <v>Spain</v>
      </c>
      <c r="DX55" s="281" t="n">
        <f aca="false">$D55</f>
        <v>69</v>
      </c>
      <c r="DY55" s="280" t="str">
        <f aca="false">$E55</f>
        <v>Cape Verde</v>
      </c>
      <c r="DZ55" s="284"/>
      <c r="EA55" s="284"/>
      <c r="EB55" s="285"/>
      <c r="EC55" s="281" t="str">
        <f aca="false">IF(($F55&lt;&gt;"")*($G55&lt;&gt;"")*(DZ55&lt;&gt;"")*(EA55&lt;&gt;""),($F55&gt;$G55)*(DZ55&gt;EA55)+($F55=$G55)*(DZ55=EA55)+($F55&lt;$G55)*(DZ55&lt;EA55),"")</f>
        <v/>
      </c>
      <c r="ED55" s="281" t="str">
        <f aca="false">IF((EC55&lt;&gt;""),IF(OR($F55&lt;&gt;$G55,PrSettings!$M$4="●"),(($F55-$G55)=(DZ55-EA55))*1,0),"")</f>
        <v/>
      </c>
      <c r="EE55" s="281" t="str">
        <f aca="false">IF((EC55&lt;&gt;""),($F55=DZ55)*($G55=EA55),"")</f>
        <v/>
      </c>
      <c r="EF55" s="281" t="str">
        <f aca="false">IF(EC55&lt;&gt;"",IF(ABS($F55-$G55)&gt;=PrSettings!$M$7,(ABS($F55-$G55-DZ55+EA55)&lt;=1)*1,IF(AND(EC55,$F55=$G55,$F55&gt;=PrSettings!$M$6),(ABS(DZ55-$F55)&lt;=1)*1,IF(AND(EC55,$F55+$G55&gt;=PrSettings!$M$8),(ABS(DZ55-$F55)+ABS(EA55-$G55)&lt;=1)*1,""))),"")</f>
        <v/>
      </c>
      <c r="EG55" s="286"/>
      <c r="EI55" s="279" t="n">
        <f aca="false">$B55</f>
        <v>2</v>
      </c>
      <c r="EJ55" s="280" t="str">
        <f aca="false">$C55</f>
        <v>Spain</v>
      </c>
      <c r="EK55" s="281" t="n">
        <f aca="false">$D55</f>
        <v>69</v>
      </c>
      <c r="EL55" s="280" t="str">
        <f aca="false">$E55</f>
        <v>Cape Verde</v>
      </c>
      <c r="EM55" s="284"/>
      <c r="EN55" s="284"/>
      <c r="EO55" s="285"/>
      <c r="EP55" s="281" t="str">
        <f aca="false">IF(($F55&lt;&gt;"")*($G55&lt;&gt;"")*(EM55&lt;&gt;"")*(EN55&lt;&gt;""),($F55&gt;$G55)*(EM55&gt;EN55)+($F55=$G55)*(EM55=EN55)+($F55&lt;$G55)*(EM55&lt;EN55),"")</f>
        <v/>
      </c>
      <c r="EQ55" s="281" t="str">
        <f aca="false">IF((EP55&lt;&gt;""),IF(OR($F55&lt;&gt;$G55,PrSettings!$M$4="●"),(($F55-$G55)=(EM55-EN55))*1,0),"")</f>
        <v/>
      </c>
      <c r="ER55" s="281" t="str">
        <f aca="false">IF((EP55&lt;&gt;""),($F55=EM55)*($G55=EN55),"")</f>
        <v/>
      </c>
      <c r="ES55" s="281" t="str">
        <f aca="false">IF(EP55&lt;&gt;"",IF(ABS($F55-$G55)&gt;=PrSettings!$M$7,(ABS($F55-$G55-EM55+EN55)&lt;=1)*1,IF(AND(EP55,$F55=$G55,$F55&gt;=PrSettings!$M$6),(ABS(EM55-$F55)&lt;=1)*1,IF(AND(EP55,$F55+$G55&gt;=PrSettings!$M$8),(ABS(EM55-$F55)+ABS(EN55-$G55)&lt;=1)*1,""))),"")</f>
        <v/>
      </c>
      <c r="ET55" s="286"/>
      <c r="EV55" s="279" t="n">
        <f aca="false">$B55</f>
        <v>2</v>
      </c>
      <c r="EW55" s="280" t="str">
        <f aca="false">$C55</f>
        <v>Spain</v>
      </c>
      <c r="EX55" s="281" t="n">
        <f aca="false">$D55</f>
        <v>69</v>
      </c>
      <c r="EY55" s="280" t="str">
        <f aca="false">$E55</f>
        <v>Cape Verde</v>
      </c>
      <c r="EZ55" s="284"/>
      <c r="FA55" s="284"/>
      <c r="FB55" s="285"/>
      <c r="FC55" s="281" t="str">
        <f aca="false">IF(($F55&lt;&gt;"")*($G55&lt;&gt;"")*(EZ55&lt;&gt;"")*(FA55&lt;&gt;""),($F55&gt;$G55)*(EZ55&gt;FA55)+($F55=$G55)*(EZ55=FA55)+($F55&lt;$G55)*(EZ55&lt;FA55),"")</f>
        <v/>
      </c>
      <c r="FD55" s="281" t="str">
        <f aca="false">IF((FC55&lt;&gt;""),IF(OR($F55&lt;&gt;$G55,PrSettings!$M$4="●"),(($F55-$G55)=(EZ55-FA55))*1,0),"")</f>
        <v/>
      </c>
      <c r="FE55" s="281" t="str">
        <f aca="false">IF((FC55&lt;&gt;""),($F55=EZ55)*($G55=FA55),"")</f>
        <v/>
      </c>
      <c r="FF55" s="281" t="str">
        <f aca="false">IF(FC55&lt;&gt;"",IF(ABS($F55-$G55)&gt;=PrSettings!$M$7,(ABS($F55-$G55-EZ55+FA55)&lt;=1)*1,IF(AND(FC55,$F55=$G55,$F55&gt;=PrSettings!$M$6),(ABS(EZ55-$F55)&lt;=1)*1,IF(AND(FC55,$F55+$G55&gt;=PrSettings!$M$8),(ABS(EZ55-$F55)+ABS(FA55-$G55)&lt;=1)*1,""))),"")</f>
        <v/>
      </c>
      <c r="FG55" s="286"/>
      <c r="FI55" s="279" t="n">
        <f aca="false">$B55</f>
        <v>2</v>
      </c>
      <c r="FJ55" s="280" t="str">
        <f aca="false">$C55</f>
        <v>Spain</v>
      </c>
      <c r="FK55" s="281" t="n">
        <f aca="false">$D55</f>
        <v>69</v>
      </c>
      <c r="FL55" s="280" t="str">
        <f aca="false">$E55</f>
        <v>Cape Verde</v>
      </c>
      <c r="FM55" s="284"/>
      <c r="FN55" s="284"/>
      <c r="FO55" s="285"/>
      <c r="FP55" s="281" t="str">
        <f aca="false">IF(($F55&lt;&gt;"")*($G55&lt;&gt;"")*(FM55&lt;&gt;"")*(FN55&lt;&gt;""),($F55&gt;$G55)*(FM55&gt;FN55)+($F55=$G55)*(FM55=FN55)+($F55&lt;$G55)*(FM55&lt;FN55),"")</f>
        <v/>
      </c>
      <c r="FQ55" s="281" t="str">
        <f aca="false">IF((FP55&lt;&gt;""),IF(OR($F55&lt;&gt;$G55,PrSettings!$M$4="●"),(($F55-$G55)=(FM55-FN55))*1,0),"")</f>
        <v/>
      </c>
      <c r="FR55" s="281" t="str">
        <f aca="false">IF((FP55&lt;&gt;""),($F55=FM55)*($G55=FN55),"")</f>
        <v/>
      </c>
      <c r="FS55" s="281" t="str">
        <f aca="false">IF(FP55&lt;&gt;"",IF(ABS($F55-$G55)&gt;=PrSettings!$M$7,(ABS($F55-$G55-FM55+FN55)&lt;=1)*1,IF(AND(FP55,$F55=$G55,$F55&gt;=PrSettings!$M$6),(ABS(FM55-$F55)&lt;=1)*1,IF(AND(FP55,$F55+$G55&gt;=PrSettings!$M$8),(ABS(FM55-$F55)+ABS(FN55-$G55)&lt;=1)*1,""))),"")</f>
        <v/>
      </c>
      <c r="FT55" s="286"/>
      <c r="FV55" s="279" t="n">
        <f aca="false">$B55</f>
        <v>2</v>
      </c>
      <c r="FW55" s="280" t="str">
        <f aca="false">$C55</f>
        <v>Spain</v>
      </c>
      <c r="FX55" s="281" t="n">
        <f aca="false">$D55</f>
        <v>69</v>
      </c>
      <c r="FY55" s="280" t="str">
        <f aca="false">$E55</f>
        <v>Cape Verde</v>
      </c>
      <c r="FZ55" s="284"/>
      <c r="GA55" s="284"/>
      <c r="GB55" s="285"/>
      <c r="GC55" s="281" t="str">
        <f aca="false">IF(($F55&lt;&gt;"")*($G55&lt;&gt;"")*(FZ55&lt;&gt;"")*(GA55&lt;&gt;""),($F55&gt;$G55)*(FZ55&gt;GA55)+($F55=$G55)*(FZ55=GA55)+($F55&lt;$G55)*(FZ55&lt;GA55),"")</f>
        <v/>
      </c>
      <c r="GD55" s="281" t="str">
        <f aca="false">IF((GC55&lt;&gt;""),IF(OR($F55&lt;&gt;$G55,PrSettings!$M$4="●"),(($F55-$G55)=(FZ55-GA55))*1,0),"")</f>
        <v/>
      </c>
      <c r="GE55" s="281" t="str">
        <f aca="false">IF((GC55&lt;&gt;""),($F55=FZ55)*($G55=GA55),"")</f>
        <v/>
      </c>
      <c r="GF55" s="281" t="str">
        <f aca="false">IF(GC55&lt;&gt;"",IF(ABS($F55-$G55)&gt;=PrSettings!$M$7,(ABS($F55-$G55-FZ55+GA55)&lt;=1)*1,IF(AND(GC55,$F55=$G55,$F55&gt;=PrSettings!$M$6),(ABS(FZ55-$F55)&lt;=1)*1,IF(AND(GC55,$F55+$G55&gt;=PrSettings!$M$8),(ABS(FZ55-$F55)+ABS(GA55-$G55)&lt;=1)*1,""))),"")</f>
        <v/>
      </c>
      <c r="GG55" s="286"/>
      <c r="GI55" s="279" t="n">
        <f aca="false">$B55</f>
        <v>2</v>
      </c>
      <c r="GJ55" s="280" t="str">
        <f aca="false">$C55</f>
        <v>Spain</v>
      </c>
      <c r="GK55" s="281" t="n">
        <f aca="false">$D55</f>
        <v>69</v>
      </c>
      <c r="GL55" s="280" t="str">
        <f aca="false">$E55</f>
        <v>Cape Verde</v>
      </c>
      <c r="GM55" s="284"/>
      <c r="GN55" s="284"/>
      <c r="GO55" s="285"/>
      <c r="GP55" s="281" t="str">
        <f aca="false">IF(($F55&lt;&gt;"")*($G55&lt;&gt;"")*(GM55&lt;&gt;"")*(GN55&lt;&gt;""),($F55&gt;$G55)*(GM55&gt;GN55)+($F55=$G55)*(GM55=GN55)+($F55&lt;$G55)*(GM55&lt;GN55),"")</f>
        <v/>
      </c>
      <c r="GQ55" s="281" t="str">
        <f aca="false">IF((GP55&lt;&gt;""),IF(OR($F55&lt;&gt;$G55,PrSettings!$M$4="●"),(($F55-$G55)=(GM55-GN55))*1,0),"")</f>
        <v/>
      </c>
      <c r="GR55" s="281" t="str">
        <f aca="false">IF((GP55&lt;&gt;""),($F55=GM55)*($G55=GN55),"")</f>
        <v/>
      </c>
      <c r="GS55" s="281" t="str">
        <f aca="false">IF(GP55&lt;&gt;"",IF(ABS($F55-$G55)&gt;=PrSettings!$M$7,(ABS($F55-$G55-GM55+GN55)&lt;=1)*1,IF(AND(GP55,$F55=$G55,$F55&gt;=PrSettings!$M$6),(ABS(GM55-$F55)&lt;=1)*1,IF(AND(GP55,$F55+$G55&gt;=PrSettings!$M$8),(ABS(GM55-$F55)+ABS(GN55-$G55)&lt;=1)*1,""))),"")</f>
        <v/>
      </c>
      <c r="GT55" s="286"/>
      <c r="GV55" s="279" t="n">
        <f aca="false">$B55</f>
        <v>2</v>
      </c>
      <c r="GW55" s="280" t="str">
        <f aca="false">$C55</f>
        <v>Spain</v>
      </c>
      <c r="GX55" s="281" t="n">
        <f aca="false">$D55</f>
        <v>69</v>
      </c>
      <c r="GY55" s="280" t="str">
        <f aca="false">$E55</f>
        <v>Cape Verde</v>
      </c>
      <c r="GZ55" s="284"/>
      <c r="HA55" s="284"/>
      <c r="HB55" s="285"/>
      <c r="HC55" s="281" t="str">
        <f aca="false">IF(($F55&lt;&gt;"")*($G55&lt;&gt;"")*(GZ55&lt;&gt;"")*(HA55&lt;&gt;""),($F55&gt;$G55)*(GZ55&gt;HA55)+($F55=$G55)*(GZ55=HA55)+($F55&lt;$G55)*(GZ55&lt;HA55),"")</f>
        <v/>
      </c>
      <c r="HD55" s="281" t="str">
        <f aca="false">IF((HC55&lt;&gt;""),IF(OR($F55&lt;&gt;$G55,PrSettings!$M$4="●"),(($F55-$G55)=(GZ55-HA55))*1,0),"")</f>
        <v/>
      </c>
      <c r="HE55" s="281" t="str">
        <f aca="false">IF((HC55&lt;&gt;""),($F55=GZ55)*($G55=HA55),"")</f>
        <v/>
      </c>
      <c r="HF55" s="281" t="str">
        <f aca="false">IF(HC55&lt;&gt;"",IF(ABS($F55-$G55)&gt;=PrSettings!$M$7,(ABS($F55-$G55-GZ55+HA55)&lt;=1)*1,IF(AND(HC55,$F55=$G55,$F55&gt;=PrSettings!$M$6),(ABS(GZ55-$F55)&lt;=1)*1,IF(AND(HC55,$F55+$G55&gt;=PrSettings!$M$8),(ABS(GZ55-$F55)+ABS(HA55-$G55)&lt;=1)*1,""))),"")</f>
        <v/>
      </c>
      <c r="HG55" s="286"/>
      <c r="HI55" s="279" t="n">
        <f aca="false">$B55</f>
        <v>2</v>
      </c>
      <c r="HJ55" s="280" t="str">
        <f aca="false">$C55</f>
        <v>Spain</v>
      </c>
      <c r="HK55" s="281" t="n">
        <f aca="false">$D55</f>
        <v>69</v>
      </c>
      <c r="HL55" s="280" t="str">
        <f aca="false">$E55</f>
        <v>Cape Verde</v>
      </c>
      <c r="HM55" s="284"/>
      <c r="HN55" s="284"/>
      <c r="HO55" s="285"/>
      <c r="HP55" s="281" t="str">
        <f aca="false">IF(($F55&lt;&gt;"")*($G55&lt;&gt;"")*(HM55&lt;&gt;"")*(HN55&lt;&gt;""),($F55&gt;$G55)*(HM55&gt;HN55)+($F55=$G55)*(HM55=HN55)+($F55&lt;$G55)*(HM55&lt;HN55),"")</f>
        <v/>
      </c>
      <c r="HQ55" s="281" t="str">
        <f aca="false">IF((HP55&lt;&gt;""),IF(OR($F55&lt;&gt;$G55,PrSettings!$M$4="●"),(($F55-$G55)=(HM55-HN55))*1,0),"")</f>
        <v/>
      </c>
      <c r="HR55" s="281" t="str">
        <f aca="false">IF((HP55&lt;&gt;""),($F55=HM55)*($G55=HN55),"")</f>
        <v/>
      </c>
      <c r="HS55" s="281" t="str">
        <f aca="false">IF(HP55&lt;&gt;"",IF(ABS($F55-$G55)&gt;=PrSettings!$M$7,(ABS($F55-$G55-HM55+HN55)&lt;=1)*1,IF(AND(HP55,$F55=$G55,$F55&gt;=PrSettings!$M$6),(ABS(HM55-$F55)&lt;=1)*1,IF(AND(HP55,$F55+$G55&gt;=PrSettings!$M$8),(ABS(HM55-$F55)+ABS(HN55-$G55)&lt;=1)*1,""))),"")</f>
        <v/>
      </c>
      <c r="HT55" s="286"/>
      <c r="HV55" s="279" t="n">
        <f aca="false">$B55</f>
        <v>2</v>
      </c>
      <c r="HW55" s="280" t="str">
        <f aca="false">$C55</f>
        <v>Spain</v>
      </c>
      <c r="HX55" s="281" t="n">
        <f aca="false">$D55</f>
        <v>69</v>
      </c>
      <c r="HY55" s="280" t="str">
        <f aca="false">$E55</f>
        <v>Cape Verde</v>
      </c>
      <c r="HZ55" s="284"/>
      <c r="IA55" s="284"/>
      <c r="IB55" s="285"/>
      <c r="IC55" s="281" t="str">
        <f aca="false">IF(($F55&lt;&gt;"")*($G55&lt;&gt;"")*(HZ55&lt;&gt;"")*(IA55&lt;&gt;""),($F55&gt;$G55)*(HZ55&gt;IA55)+($F55=$G55)*(HZ55=IA55)+($F55&lt;$G55)*(HZ55&lt;IA55),"")</f>
        <v/>
      </c>
      <c r="ID55" s="281" t="str">
        <f aca="false">IF((IC55&lt;&gt;""),IF(OR($F55&lt;&gt;$G55,PrSettings!$M$4="●"),(($F55-$G55)=(HZ55-IA55))*1,0),"")</f>
        <v/>
      </c>
      <c r="IE55" s="281" t="str">
        <f aca="false">IF((IC55&lt;&gt;""),($F55=HZ55)*($G55=IA55),"")</f>
        <v/>
      </c>
      <c r="IF55" s="281" t="str">
        <f aca="false">IF(IC55&lt;&gt;"",IF(ABS($F55-$G55)&gt;=PrSettings!$M$7,(ABS($F55-$G55-HZ55+IA55)&lt;=1)*1,IF(AND(IC55,$F55=$G55,$F55&gt;=PrSettings!$M$6),(ABS(HZ55-$F55)&lt;=1)*1,IF(AND(IC55,$F55+$G55&gt;=PrSettings!$M$8),(ABS(HZ55-$F55)+ABS(IA55-$G55)&lt;=1)*1,""))),"")</f>
        <v/>
      </c>
      <c r="IG55" s="286"/>
      <c r="II55" s="279" t="n">
        <f aca="false">$B55</f>
        <v>2</v>
      </c>
      <c r="IJ55" s="280" t="str">
        <f aca="false">$C55</f>
        <v>Spain</v>
      </c>
      <c r="IK55" s="281" t="n">
        <f aca="false">$D55</f>
        <v>69</v>
      </c>
      <c r="IL55" s="280" t="str">
        <f aca="false">$E55</f>
        <v>Cape Verde</v>
      </c>
      <c r="IM55" s="284"/>
      <c r="IN55" s="284"/>
      <c r="IO55" s="285"/>
      <c r="IP55" s="281" t="str">
        <f aca="false">IF(($F55&lt;&gt;"")*($G55&lt;&gt;"")*(IM55&lt;&gt;"")*(IN55&lt;&gt;""),($F55&gt;$G55)*(IM55&gt;IN55)+($F55=$G55)*(IM55=IN55)+($F55&lt;$G55)*(IM55&lt;IN55),"")</f>
        <v/>
      </c>
      <c r="IQ55" s="281" t="str">
        <f aca="false">IF((IP55&lt;&gt;""),IF(OR($F55&lt;&gt;$G55,PrSettings!$M$4="●"),(($F55-$G55)=(IM55-IN55))*1,0),"")</f>
        <v/>
      </c>
      <c r="IR55" s="281" t="str">
        <f aca="false">IF((IP55&lt;&gt;""),($F55=IM55)*($G55=IN55),"")</f>
        <v/>
      </c>
      <c r="IS55" s="281" t="str">
        <f aca="false">IF(IP55&lt;&gt;"",IF(ABS($F55-$G55)&gt;=PrSettings!$M$7,(ABS($F55-$G55-IM55+IN55)&lt;=1)*1,IF(AND(IP55,$F55=$G55,$F55&gt;=PrSettings!$M$6),(ABS(IM55-$F55)&lt;=1)*1,IF(AND(IP55,$F55+$G55&gt;=PrSettings!$M$8),(ABS(IM55-$F55)+ABS(IN55-$G55)&lt;=1)*1,""))),"")</f>
        <v/>
      </c>
      <c r="IT55" s="286"/>
      <c r="IV55" s="279" t="n">
        <f aca="false">$B55</f>
        <v>2</v>
      </c>
      <c r="IW55" s="280" t="str">
        <f aca="false">$C55</f>
        <v>Spain</v>
      </c>
      <c r="IX55" s="281" t="n">
        <f aca="false">$D55</f>
        <v>69</v>
      </c>
      <c r="IY55" s="280" t="str">
        <f aca="false">$E55</f>
        <v>Cape Verde</v>
      </c>
      <c r="IZ55" s="284"/>
      <c r="JA55" s="284"/>
      <c r="JB55" s="285"/>
      <c r="JC55" s="281" t="str">
        <f aca="false">IF(($F55&lt;&gt;"")*($G55&lt;&gt;"")*(IZ55&lt;&gt;"")*(JA55&lt;&gt;""),($F55&gt;$G55)*(IZ55&gt;JA55)+($F55=$G55)*(IZ55=JA55)+($F55&lt;$G55)*(IZ55&lt;JA55),"")</f>
        <v/>
      </c>
      <c r="JD55" s="281" t="str">
        <f aca="false">IF((JC55&lt;&gt;""),IF(OR($F55&lt;&gt;$G55,PrSettings!$M$4="●"),(($F55-$G55)=(IZ55-JA55))*1,0),"")</f>
        <v/>
      </c>
      <c r="JE55" s="281" t="str">
        <f aca="false">IF((JC55&lt;&gt;""),($F55=IZ55)*($G55=JA55),"")</f>
        <v/>
      </c>
      <c r="JF55" s="281" t="str">
        <f aca="false">IF(JC55&lt;&gt;"",IF(ABS($F55-$G55)&gt;=PrSettings!$M$7,(ABS($F55-$G55-IZ55+JA55)&lt;=1)*1,IF(AND(JC55,$F55=$G55,$F55&gt;=PrSettings!$M$6),(ABS(IZ55-$F55)&lt;=1)*1,IF(AND(JC55,$F55+$G55&gt;=PrSettings!$M$8),(ABS(IZ55-$F55)+ABS(JA55-$G55)&lt;=1)*1,""))),"")</f>
        <v/>
      </c>
      <c r="JG55" s="286"/>
      <c r="JI55" s="279" t="n">
        <f aca="false">$B55</f>
        <v>2</v>
      </c>
      <c r="JJ55" s="280" t="str">
        <f aca="false">$C55</f>
        <v>Spain</v>
      </c>
      <c r="JK55" s="281" t="n">
        <f aca="false">$D55</f>
        <v>69</v>
      </c>
      <c r="JL55" s="280" t="str">
        <f aca="false">$E55</f>
        <v>Cape Verde</v>
      </c>
      <c r="JM55" s="284"/>
      <c r="JN55" s="284"/>
      <c r="JO55" s="285"/>
      <c r="JP55" s="281" t="str">
        <f aca="false">IF(($F55&lt;&gt;"")*($G55&lt;&gt;"")*(JM55&lt;&gt;"")*(JN55&lt;&gt;""),($F55&gt;$G55)*(JM55&gt;JN55)+($F55=$G55)*(JM55=JN55)+($F55&lt;$G55)*(JM55&lt;JN55),"")</f>
        <v/>
      </c>
      <c r="JQ55" s="281" t="str">
        <f aca="false">IF((JP55&lt;&gt;""),IF(OR($F55&lt;&gt;$G55,PrSettings!$M$4="●"),(($F55-$G55)=(JM55-JN55))*1,0),"")</f>
        <v/>
      </c>
      <c r="JR55" s="281" t="str">
        <f aca="false">IF((JP55&lt;&gt;""),($F55=JM55)*($G55=JN55),"")</f>
        <v/>
      </c>
      <c r="JS55" s="281" t="str">
        <f aca="false">IF(JP55&lt;&gt;"",IF(ABS($F55-$G55)&gt;=PrSettings!$M$7,(ABS($F55-$G55-JM55+JN55)&lt;=1)*1,IF(AND(JP55,$F55=$G55,$F55&gt;=PrSettings!$M$6),(ABS(JM55-$F55)&lt;=1)*1,IF(AND(JP55,$F55+$G55&gt;=PrSettings!$M$8),(ABS(JM55-$F55)+ABS(JN55-$G55)&lt;=1)*1,""))),"")</f>
        <v/>
      </c>
      <c r="JT55" s="286"/>
      <c r="JV55" s="279" t="n">
        <f aca="false">$B55</f>
        <v>2</v>
      </c>
      <c r="JW55" s="280" t="str">
        <f aca="false">$C55</f>
        <v>Spain</v>
      </c>
      <c r="JX55" s="281" t="n">
        <f aca="false">$D55</f>
        <v>69</v>
      </c>
      <c r="JY55" s="280" t="str">
        <f aca="false">$E55</f>
        <v>Cape Verde</v>
      </c>
      <c r="JZ55" s="284"/>
      <c r="KA55" s="284"/>
      <c r="KB55" s="285"/>
      <c r="KC55" s="281" t="str">
        <f aca="false">IF(($F55&lt;&gt;"")*($G55&lt;&gt;"")*(JZ55&lt;&gt;"")*(KA55&lt;&gt;""),($F55&gt;$G55)*(JZ55&gt;KA55)+($F55=$G55)*(JZ55=KA55)+($F55&lt;$G55)*(JZ55&lt;KA55),"")</f>
        <v/>
      </c>
      <c r="KD55" s="281" t="str">
        <f aca="false">IF((KC55&lt;&gt;""),IF(OR($F55&lt;&gt;$G55,PrSettings!$M$4="●"),(($F55-$G55)=(JZ55-KA55))*1,0),"")</f>
        <v/>
      </c>
      <c r="KE55" s="281" t="str">
        <f aca="false">IF((KC55&lt;&gt;""),($F55=JZ55)*($G55=KA55),"")</f>
        <v/>
      </c>
      <c r="KF55" s="281" t="str">
        <f aca="false">IF(KC55&lt;&gt;"",IF(ABS($F55-$G55)&gt;=PrSettings!$M$7,(ABS($F55-$G55-JZ55+KA55)&lt;=1)*1,IF(AND(KC55,$F55=$G55,$F55&gt;=PrSettings!$M$6),(ABS(JZ55-$F55)&lt;=1)*1,IF(AND(KC55,$F55+$G55&gt;=PrSettings!$M$8),(ABS(JZ55-$F55)+ABS(KA55-$G55)&lt;=1)*1,""))),"")</f>
        <v/>
      </c>
      <c r="KG55" s="286"/>
      <c r="KI55" s="279" t="n">
        <f aca="false">$B55</f>
        <v>2</v>
      </c>
      <c r="KJ55" s="280" t="str">
        <f aca="false">$C55</f>
        <v>Spain</v>
      </c>
      <c r="KK55" s="281" t="n">
        <f aca="false">$D55</f>
        <v>69</v>
      </c>
      <c r="KL55" s="280" t="str">
        <f aca="false">$E55</f>
        <v>Cape Verde</v>
      </c>
      <c r="KM55" s="284"/>
      <c r="KN55" s="284"/>
      <c r="KO55" s="285"/>
      <c r="KP55" s="281" t="str">
        <f aca="false">IF(($F55&lt;&gt;"")*($G55&lt;&gt;"")*(KM55&lt;&gt;"")*(KN55&lt;&gt;""),($F55&gt;$G55)*(KM55&gt;KN55)+($F55=$G55)*(KM55=KN55)+($F55&lt;$G55)*(KM55&lt;KN55),"")</f>
        <v/>
      </c>
      <c r="KQ55" s="281" t="str">
        <f aca="false">IF((KP55&lt;&gt;""),IF(OR($F55&lt;&gt;$G55,PrSettings!$M$4="●"),(($F55-$G55)=(KM55-KN55))*1,0),"")</f>
        <v/>
      </c>
      <c r="KR55" s="281" t="str">
        <f aca="false">IF((KP55&lt;&gt;""),($F55=KM55)*($G55=KN55),"")</f>
        <v/>
      </c>
      <c r="KS55" s="281" t="str">
        <f aca="false">IF(KP55&lt;&gt;"",IF(ABS($F55-$G55)&gt;=PrSettings!$M$7,(ABS($F55-$G55-KM55+KN55)&lt;=1)*1,IF(AND(KP55,$F55=$G55,$F55&gt;=PrSettings!$M$6),(ABS(KM55-$F55)&lt;=1)*1,IF(AND(KP55,$F55+$G55&gt;=PrSettings!$M$8),(ABS(KM55-$F55)+ABS(KN55-$G55)&lt;=1)*1,""))),"")</f>
        <v/>
      </c>
      <c r="KT55" s="286"/>
      <c r="KV55" s="279" t="n">
        <f aca="false">$B55</f>
        <v>2</v>
      </c>
      <c r="KW55" s="280" t="str">
        <f aca="false">$C55</f>
        <v>Spain</v>
      </c>
      <c r="KX55" s="281" t="n">
        <f aca="false">$D55</f>
        <v>69</v>
      </c>
      <c r="KY55" s="280" t="str">
        <f aca="false">$E55</f>
        <v>Cape Verde</v>
      </c>
      <c r="KZ55" s="284"/>
      <c r="LA55" s="284"/>
      <c r="LB55" s="285"/>
      <c r="LC55" s="281" t="str">
        <f aca="false">IF(($F55&lt;&gt;"")*($G55&lt;&gt;"")*(KZ55&lt;&gt;"")*(LA55&lt;&gt;""),($F55&gt;$G55)*(KZ55&gt;LA55)+($F55=$G55)*(KZ55=LA55)+($F55&lt;$G55)*(KZ55&lt;LA55),"")</f>
        <v/>
      </c>
      <c r="LD55" s="281" t="str">
        <f aca="false">IF((LC55&lt;&gt;""),IF(OR($F55&lt;&gt;$G55,PrSettings!$M$4="●"),(($F55-$G55)=(KZ55-LA55))*1,0),"")</f>
        <v/>
      </c>
      <c r="LE55" s="281" t="str">
        <f aca="false">IF((LC55&lt;&gt;""),($F55=KZ55)*($G55=LA55),"")</f>
        <v/>
      </c>
      <c r="LF55" s="281" t="str">
        <f aca="false">IF(LC55&lt;&gt;"",IF(ABS($F55-$G55)&gt;=PrSettings!$M$7,(ABS($F55-$G55-KZ55+LA55)&lt;=1)*1,IF(AND(LC55,$F55=$G55,$F55&gt;=PrSettings!$M$6),(ABS(KZ55-$F55)&lt;=1)*1,IF(AND(LC55,$F55+$G55&gt;=PrSettings!$M$8),(ABS(KZ55-$F55)+ABS(LA55-$G55)&lt;=1)*1,""))),"")</f>
        <v/>
      </c>
      <c r="LG55" s="286"/>
      <c r="LI55" s="279" t="n">
        <f aca="false">$B55</f>
        <v>2</v>
      </c>
      <c r="LJ55" s="280" t="str">
        <f aca="false">$C55</f>
        <v>Spain</v>
      </c>
      <c r="LK55" s="281" t="n">
        <f aca="false">$D55</f>
        <v>69</v>
      </c>
      <c r="LL55" s="280" t="str">
        <f aca="false">$E55</f>
        <v>Cape Verde</v>
      </c>
      <c r="LM55" s="284"/>
      <c r="LN55" s="284"/>
      <c r="LO55" s="285"/>
      <c r="LP55" s="281" t="str">
        <f aca="false">IF(($F55&lt;&gt;"")*($G55&lt;&gt;"")*(LM55&lt;&gt;"")*(LN55&lt;&gt;""),($F55&gt;$G55)*(LM55&gt;LN55)+($F55=$G55)*(LM55=LN55)+($F55&lt;$G55)*(LM55&lt;LN55),"")</f>
        <v/>
      </c>
      <c r="LQ55" s="281" t="str">
        <f aca="false">IF((LP55&lt;&gt;""),IF(OR($F55&lt;&gt;$G55,PrSettings!$M$4="●"),(($F55-$G55)=(LM55-LN55))*1,0),"")</f>
        <v/>
      </c>
      <c r="LR55" s="281" t="str">
        <f aca="false">IF((LP55&lt;&gt;""),($F55=LM55)*($G55=LN55),"")</f>
        <v/>
      </c>
      <c r="LS55" s="281" t="str">
        <f aca="false">IF(LP55&lt;&gt;"",IF(ABS($F55-$G55)&gt;=PrSettings!$M$7,(ABS($F55-$G55-LM55+LN55)&lt;=1)*1,IF(AND(LP55,$F55=$G55,$F55&gt;=PrSettings!$M$6),(ABS(LM55-$F55)&lt;=1)*1,IF(AND(LP55,$F55+$G55&gt;=PrSettings!$M$8),(ABS(LM55-$F55)+ABS(LN55-$G55)&lt;=1)*1,""))),"")</f>
        <v/>
      </c>
      <c r="LT55" s="286"/>
      <c r="LV55" s="279" t="n">
        <f aca="false">$B55</f>
        <v>2</v>
      </c>
      <c r="LW55" s="280" t="str">
        <f aca="false">$C55</f>
        <v>Spain</v>
      </c>
      <c r="LX55" s="281" t="n">
        <f aca="false">$D55</f>
        <v>69</v>
      </c>
      <c r="LY55" s="280" t="str">
        <f aca="false">$E55</f>
        <v>Cape Verde</v>
      </c>
      <c r="LZ55" s="284"/>
      <c r="MA55" s="284"/>
      <c r="MB55" s="285"/>
      <c r="MC55" s="281" t="str">
        <f aca="false">IF(($F55&lt;&gt;"")*($G55&lt;&gt;"")*(LZ55&lt;&gt;"")*(MA55&lt;&gt;""),($F55&gt;$G55)*(LZ55&gt;MA55)+($F55=$G55)*(LZ55=MA55)+($F55&lt;$G55)*(LZ55&lt;MA55),"")</f>
        <v/>
      </c>
      <c r="MD55" s="281" t="str">
        <f aca="false">IF((MC55&lt;&gt;""),IF(OR($F55&lt;&gt;$G55,PrSettings!$M$4="●"),(($F55-$G55)=(LZ55-MA55))*1,0),"")</f>
        <v/>
      </c>
      <c r="ME55" s="281" t="str">
        <f aca="false">IF((MC55&lt;&gt;""),($F55=LZ55)*($G55=MA55),"")</f>
        <v/>
      </c>
      <c r="MF55" s="281" t="str">
        <f aca="false">IF(MC55&lt;&gt;"",IF(ABS($F55-$G55)&gt;=PrSettings!$M$7,(ABS($F55-$G55-LZ55+MA55)&lt;=1)*1,IF(AND(MC55,$F55=$G55,$F55&gt;=PrSettings!$M$6),(ABS(LZ55-$F55)&lt;=1)*1,IF(AND(MC55,$F55+$G55&gt;=PrSettings!$M$8),(ABS(LZ55-$F55)+ABS(MA55-$G55)&lt;=1)*1,""))),"")</f>
        <v/>
      </c>
      <c r="MG55" s="286"/>
    </row>
    <row r="56" customFormat="false" ht="15.75" hidden="false" customHeight="false" outlineLevel="0" collapsed="false">
      <c r="B56" s="279" t="n">
        <f aca="false">INDEX(Groups!$C$7:$C$65,MATCH(C56,Groups!$D$7:$D$65,0))</f>
        <v>61</v>
      </c>
      <c r="C56" s="280" t="str">
        <f aca="false">CalcH!$P$23</f>
        <v>Saudi Arabia</v>
      </c>
      <c r="D56" s="281" t="n">
        <f aca="false">INDEX(Groups!$C$7:$C$65,MATCH(E56,Groups!$D$7:$D$65,0))</f>
        <v>17</v>
      </c>
      <c r="E56" s="280" t="str">
        <f aca="false">CalcH!$Q$23</f>
        <v>Uruguay</v>
      </c>
      <c r="F56" s="287" t="n">
        <f aca="false">CalcH!$R$23</f>
        <v>0</v>
      </c>
      <c r="G56" s="283" t="n">
        <f aca="false">CalcH!$S$23</f>
        <v>2</v>
      </c>
      <c r="I56" s="279" t="n">
        <f aca="false">$B56</f>
        <v>61</v>
      </c>
      <c r="J56" s="280" t="str">
        <f aca="false">$C56</f>
        <v>Saudi Arabia</v>
      </c>
      <c r="K56" s="281" t="n">
        <f aca="false">$D56</f>
        <v>17</v>
      </c>
      <c r="L56" s="280" t="str">
        <f aca="false">$E56</f>
        <v>Uruguay</v>
      </c>
      <c r="M56" s="284"/>
      <c r="N56" s="284"/>
      <c r="O56" s="288"/>
      <c r="P56" s="281" t="str">
        <f aca="false">IF(($F56&lt;&gt;"")*($G56&lt;&gt;"")*(M56&lt;&gt;"")*(N56&lt;&gt;""),($F56&gt;$G56)*(M56&gt;N56)+($F56=$G56)*(M56=N56)+($F56&lt;$G56)*(M56&lt;N56),"")</f>
        <v/>
      </c>
      <c r="Q56" s="281" t="str">
        <f aca="false">IF((P56&lt;&gt;""),IF(OR($F56&lt;&gt;$G56,PrSettings!$M$4="●"),(($F56-$G56)=(M56-N56))*1,0),"")</f>
        <v/>
      </c>
      <c r="R56" s="281" t="str">
        <f aca="false">IF((P56&lt;&gt;""),($F56=M56)*($G56=N56),"")</f>
        <v/>
      </c>
      <c r="S56" s="281" t="str">
        <f aca="false">IF(P56&lt;&gt;"",IF(ABS($F56-$G56)&gt;=PrSettings!$M$7,(ABS($F56-$G56-M56+N56)&lt;=1)*1,IF(AND(P56,$F56=$G56,$F56&gt;=PrSettings!$M$6),(ABS(M56-$F56)&lt;=1)*1,IF(AND(P56,$F56+$G56&gt;=PrSettings!$M$8),(ABS(M56-$F56)+ABS(N56-$G56)&lt;=1)*1,""))),"")</f>
        <v/>
      </c>
      <c r="T56" s="289"/>
      <c r="V56" s="279" t="n">
        <f aca="false">$B56</f>
        <v>61</v>
      </c>
      <c r="W56" s="280" t="str">
        <f aca="false">$C56</f>
        <v>Saudi Arabia</v>
      </c>
      <c r="X56" s="281" t="n">
        <f aca="false">$D56</f>
        <v>17</v>
      </c>
      <c r="Y56" s="280" t="str">
        <f aca="false">$E56</f>
        <v>Uruguay</v>
      </c>
      <c r="Z56" s="284"/>
      <c r="AA56" s="284"/>
      <c r="AB56" s="288"/>
      <c r="AC56" s="281" t="str">
        <f aca="false">IF(($F56&lt;&gt;"")*($G56&lt;&gt;"")*(Z56&lt;&gt;"")*(AA56&lt;&gt;""),($F56&gt;$G56)*(Z56&gt;AA56)+($F56=$G56)*(Z56=AA56)+($F56&lt;$G56)*(Z56&lt;AA56),"")</f>
        <v/>
      </c>
      <c r="AD56" s="281" t="str">
        <f aca="false">IF((AC56&lt;&gt;""),IF(OR($F56&lt;&gt;$G56,PrSettings!$M$4="●"),(($F56-$G56)=(Z56-AA56))*1,0),"")</f>
        <v/>
      </c>
      <c r="AE56" s="281" t="str">
        <f aca="false">IF((AC56&lt;&gt;""),($F56=Z56)*($G56=AA56),"")</f>
        <v/>
      </c>
      <c r="AF56" s="281" t="str">
        <f aca="false">IF(AC56&lt;&gt;"",IF(ABS($F56-$G56)&gt;=PrSettings!$M$7,(ABS($F56-$G56-Z56+AA56)&lt;=1)*1,IF(AND(AC56,$F56=$G56,$F56&gt;=PrSettings!$M$6),(ABS(Z56-$F56)&lt;=1)*1,IF(AND(AC56,$F56+$G56&gt;=PrSettings!$M$8),(ABS(Z56-$F56)+ABS(AA56-$G56)&lt;=1)*1,""))),"")</f>
        <v/>
      </c>
      <c r="AG56" s="289"/>
      <c r="AI56" s="279" t="n">
        <f aca="false">$B56</f>
        <v>61</v>
      </c>
      <c r="AJ56" s="280" t="str">
        <f aca="false">$C56</f>
        <v>Saudi Arabia</v>
      </c>
      <c r="AK56" s="281" t="n">
        <f aca="false">$D56</f>
        <v>17</v>
      </c>
      <c r="AL56" s="280" t="str">
        <f aca="false">$E56</f>
        <v>Uruguay</v>
      </c>
      <c r="AM56" s="284"/>
      <c r="AN56" s="284"/>
      <c r="AO56" s="288"/>
      <c r="AP56" s="281" t="str">
        <f aca="false">IF(($F56&lt;&gt;"")*($G56&lt;&gt;"")*(AM56&lt;&gt;"")*(AN56&lt;&gt;""),($F56&gt;$G56)*(AM56&gt;AN56)+($F56=$G56)*(AM56=AN56)+($F56&lt;$G56)*(AM56&lt;AN56),"")</f>
        <v/>
      </c>
      <c r="AQ56" s="281" t="str">
        <f aca="false">IF((AP56&lt;&gt;""),IF(OR($F56&lt;&gt;$G56,PrSettings!$M$4="●"),(($F56-$G56)=(AM56-AN56))*1,0),"")</f>
        <v/>
      </c>
      <c r="AR56" s="281" t="str">
        <f aca="false">IF((AP56&lt;&gt;""),($F56=AM56)*($G56=AN56),"")</f>
        <v/>
      </c>
      <c r="AS56" s="281" t="str">
        <f aca="false">IF(AP56&lt;&gt;"",IF(ABS($F56-$G56)&gt;=PrSettings!$M$7,(ABS($F56-$G56-AM56+AN56)&lt;=1)*1,IF(AND(AP56,$F56=$G56,$F56&gt;=PrSettings!$M$6),(ABS(AM56-$F56)&lt;=1)*1,IF(AND(AP56,$F56+$G56&gt;=PrSettings!$M$8),(ABS(AM56-$F56)+ABS(AN56-$G56)&lt;=1)*1,""))),"")</f>
        <v/>
      </c>
      <c r="AT56" s="289"/>
      <c r="AV56" s="279" t="n">
        <f aca="false">$B56</f>
        <v>61</v>
      </c>
      <c r="AW56" s="280" t="str">
        <f aca="false">$C56</f>
        <v>Saudi Arabia</v>
      </c>
      <c r="AX56" s="281" t="n">
        <f aca="false">$D56</f>
        <v>17</v>
      </c>
      <c r="AY56" s="280" t="str">
        <f aca="false">$E56</f>
        <v>Uruguay</v>
      </c>
      <c r="AZ56" s="284"/>
      <c r="BA56" s="284"/>
      <c r="BB56" s="288"/>
      <c r="BC56" s="281" t="str">
        <f aca="false">IF(($F56&lt;&gt;"")*($G56&lt;&gt;"")*(AZ56&lt;&gt;"")*(BA56&lt;&gt;""),($F56&gt;$G56)*(AZ56&gt;BA56)+($F56=$G56)*(AZ56=BA56)+($F56&lt;$G56)*(AZ56&lt;BA56),"")</f>
        <v/>
      </c>
      <c r="BD56" s="281" t="str">
        <f aca="false">IF((BC56&lt;&gt;""),IF(OR($F56&lt;&gt;$G56,PrSettings!$M$4="●"),(($F56-$G56)=(AZ56-BA56))*1,0),"")</f>
        <v/>
      </c>
      <c r="BE56" s="281" t="str">
        <f aca="false">IF((BC56&lt;&gt;""),($F56=AZ56)*($G56=BA56),"")</f>
        <v/>
      </c>
      <c r="BF56" s="281" t="str">
        <f aca="false">IF(BC56&lt;&gt;"",IF(ABS($F56-$G56)&gt;=PrSettings!$M$7,(ABS($F56-$G56-AZ56+BA56)&lt;=1)*1,IF(AND(BC56,$F56=$G56,$F56&gt;=PrSettings!$M$6),(ABS(AZ56-$F56)&lt;=1)*1,IF(AND(BC56,$F56+$G56&gt;=PrSettings!$M$8),(ABS(AZ56-$F56)+ABS(BA56-$G56)&lt;=1)*1,""))),"")</f>
        <v/>
      </c>
      <c r="BG56" s="289"/>
      <c r="BI56" s="279" t="n">
        <f aca="false">$B56</f>
        <v>61</v>
      </c>
      <c r="BJ56" s="280" t="str">
        <f aca="false">$C56</f>
        <v>Saudi Arabia</v>
      </c>
      <c r="BK56" s="281" t="n">
        <f aca="false">$D56</f>
        <v>17</v>
      </c>
      <c r="BL56" s="280" t="str">
        <f aca="false">$E56</f>
        <v>Uruguay</v>
      </c>
      <c r="BM56" s="284"/>
      <c r="BN56" s="284"/>
      <c r="BO56" s="288"/>
      <c r="BP56" s="281" t="str">
        <f aca="false">IF(($F56&lt;&gt;"")*($G56&lt;&gt;"")*(BM56&lt;&gt;"")*(BN56&lt;&gt;""),($F56&gt;$G56)*(BM56&gt;BN56)+($F56=$G56)*(BM56=BN56)+($F56&lt;$G56)*(BM56&lt;BN56),"")</f>
        <v/>
      </c>
      <c r="BQ56" s="281" t="str">
        <f aca="false">IF((BP56&lt;&gt;""),IF(OR($F56&lt;&gt;$G56,PrSettings!$M$4="●"),(($F56-$G56)=(BM56-BN56))*1,0),"")</f>
        <v/>
      </c>
      <c r="BR56" s="281" t="str">
        <f aca="false">IF((BP56&lt;&gt;""),($F56=BM56)*($G56=BN56),"")</f>
        <v/>
      </c>
      <c r="BS56" s="281" t="str">
        <f aca="false">IF(BP56&lt;&gt;"",IF(ABS($F56-$G56)&gt;=PrSettings!$M$7,(ABS($F56-$G56-BM56+BN56)&lt;=1)*1,IF(AND(BP56,$F56=$G56,$F56&gt;=PrSettings!$M$6),(ABS(BM56-$F56)&lt;=1)*1,IF(AND(BP56,$F56+$G56&gt;=PrSettings!$M$8),(ABS(BM56-$F56)+ABS(BN56-$G56)&lt;=1)*1,""))),"")</f>
        <v/>
      </c>
      <c r="BT56" s="289"/>
      <c r="BV56" s="279" t="n">
        <f aca="false">$B56</f>
        <v>61</v>
      </c>
      <c r="BW56" s="280" t="str">
        <f aca="false">$C56</f>
        <v>Saudi Arabia</v>
      </c>
      <c r="BX56" s="281" t="n">
        <f aca="false">$D56</f>
        <v>17</v>
      </c>
      <c r="BY56" s="280" t="str">
        <f aca="false">$E56</f>
        <v>Uruguay</v>
      </c>
      <c r="BZ56" s="284"/>
      <c r="CA56" s="284"/>
      <c r="CB56" s="288"/>
      <c r="CC56" s="281" t="str">
        <f aca="false">IF(($F56&lt;&gt;"")*($G56&lt;&gt;"")*(BZ56&lt;&gt;"")*(CA56&lt;&gt;""),($F56&gt;$G56)*(BZ56&gt;CA56)+($F56=$G56)*(BZ56=CA56)+($F56&lt;$G56)*(BZ56&lt;CA56),"")</f>
        <v/>
      </c>
      <c r="CD56" s="281" t="str">
        <f aca="false">IF((CC56&lt;&gt;""),IF(OR($F56&lt;&gt;$G56,PrSettings!$M$4="●"),(($F56-$G56)=(BZ56-CA56))*1,0),"")</f>
        <v/>
      </c>
      <c r="CE56" s="281" t="str">
        <f aca="false">IF((CC56&lt;&gt;""),($F56=BZ56)*($G56=CA56),"")</f>
        <v/>
      </c>
      <c r="CF56" s="281" t="str">
        <f aca="false">IF(CC56&lt;&gt;"",IF(ABS($F56-$G56)&gt;=PrSettings!$M$7,(ABS($F56-$G56-BZ56+CA56)&lt;=1)*1,IF(AND(CC56,$F56=$G56,$F56&gt;=PrSettings!$M$6),(ABS(BZ56-$F56)&lt;=1)*1,IF(AND(CC56,$F56+$G56&gt;=PrSettings!$M$8),(ABS(BZ56-$F56)+ABS(CA56-$G56)&lt;=1)*1,""))),"")</f>
        <v/>
      </c>
      <c r="CG56" s="289"/>
      <c r="CI56" s="279" t="n">
        <f aca="false">$B56</f>
        <v>61</v>
      </c>
      <c r="CJ56" s="280" t="str">
        <f aca="false">$C56</f>
        <v>Saudi Arabia</v>
      </c>
      <c r="CK56" s="281" t="n">
        <f aca="false">$D56</f>
        <v>17</v>
      </c>
      <c r="CL56" s="280" t="str">
        <f aca="false">$E56</f>
        <v>Uruguay</v>
      </c>
      <c r="CM56" s="284"/>
      <c r="CN56" s="284"/>
      <c r="CO56" s="288"/>
      <c r="CP56" s="281" t="str">
        <f aca="false">IF(($F56&lt;&gt;"")*($G56&lt;&gt;"")*(CM56&lt;&gt;"")*(CN56&lt;&gt;""),($F56&gt;$G56)*(CM56&gt;CN56)+($F56=$G56)*(CM56=CN56)+($F56&lt;$G56)*(CM56&lt;CN56),"")</f>
        <v/>
      </c>
      <c r="CQ56" s="281" t="str">
        <f aca="false">IF((CP56&lt;&gt;""),IF(OR($F56&lt;&gt;$G56,PrSettings!$M$4="●"),(($F56-$G56)=(CM56-CN56))*1,0),"")</f>
        <v/>
      </c>
      <c r="CR56" s="281" t="str">
        <f aca="false">IF((CP56&lt;&gt;""),($F56=CM56)*($G56=CN56),"")</f>
        <v/>
      </c>
      <c r="CS56" s="281" t="str">
        <f aca="false">IF(CP56&lt;&gt;"",IF(ABS($F56-$G56)&gt;=PrSettings!$M$7,(ABS($F56-$G56-CM56+CN56)&lt;=1)*1,IF(AND(CP56,$F56=$G56,$F56&gt;=PrSettings!$M$6),(ABS(CM56-$F56)&lt;=1)*1,IF(AND(CP56,$F56+$G56&gt;=PrSettings!$M$8),(ABS(CM56-$F56)+ABS(CN56-$G56)&lt;=1)*1,""))),"")</f>
        <v/>
      </c>
      <c r="CT56" s="289"/>
      <c r="CV56" s="279" t="n">
        <f aca="false">$B56</f>
        <v>61</v>
      </c>
      <c r="CW56" s="280" t="str">
        <f aca="false">$C56</f>
        <v>Saudi Arabia</v>
      </c>
      <c r="CX56" s="281" t="n">
        <f aca="false">$D56</f>
        <v>17</v>
      </c>
      <c r="CY56" s="280" t="str">
        <f aca="false">$E56</f>
        <v>Uruguay</v>
      </c>
      <c r="CZ56" s="284"/>
      <c r="DA56" s="284"/>
      <c r="DB56" s="288"/>
      <c r="DC56" s="281" t="str">
        <f aca="false">IF(($F56&lt;&gt;"")*($G56&lt;&gt;"")*(CZ56&lt;&gt;"")*(DA56&lt;&gt;""),($F56&gt;$G56)*(CZ56&gt;DA56)+($F56=$G56)*(CZ56=DA56)+($F56&lt;$G56)*(CZ56&lt;DA56),"")</f>
        <v/>
      </c>
      <c r="DD56" s="281" t="str">
        <f aca="false">IF((DC56&lt;&gt;""),IF(OR($F56&lt;&gt;$G56,PrSettings!$M$4="●"),(($F56-$G56)=(CZ56-DA56))*1,0),"")</f>
        <v/>
      </c>
      <c r="DE56" s="281" t="str">
        <f aca="false">IF((DC56&lt;&gt;""),($F56=CZ56)*($G56=DA56),"")</f>
        <v/>
      </c>
      <c r="DF56" s="281" t="str">
        <f aca="false">IF(DC56&lt;&gt;"",IF(ABS($F56-$G56)&gt;=PrSettings!$M$7,(ABS($F56-$G56-CZ56+DA56)&lt;=1)*1,IF(AND(DC56,$F56=$G56,$F56&gt;=PrSettings!$M$6),(ABS(CZ56-$F56)&lt;=1)*1,IF(AND(DC56,$F56+$G56&gt;=PrSettings!$M$8),(ABS(CZ56-$F56)+ABS(DA56-$G56)&lt;=1)*1,""))),"")</f>
        <v/>
      </c>
      <c r="DG56" s="289"/>
      <c r="DI56" s="279" t="n">
        <f aca="false">$B56</f>
        <v>61</v>
      </c>
      <c r="DJ56" s="280" t="str">
        <f aca="false">$C56</f>
        <v>Saudi Arabia</v>
      </c>
      <c r="DK56" s="281" t="n">
        <f aca="false">$D56</f>
        <v>17</v>
      </c>
      <c r="DL56" s="280" t="str">
        <f aca="false">$E56</f>
        <v>Uruguay</v>
      </c>
      <c r="DM56" s="284"/>
      <c r="DN56" s="284"/>
      <c r="DO56" s="288"/>
      <c r="DP56" s="281" t="str">
        <f aca="false">IF(($F56&lt;&gt;"")*($G56&lt;&gt;"")*(DM56&lt;&gt;"")*(DN56&lt;&gt;""),($F56&gt;$G56)*(DM56&gt;DN56)+($F56=$G56)*(DM56=DN56)+($F56&lt;$G56)*(DM56&lt;DN56),"")</f>
        <v/>
      </c>
      <c r="DQ56" s="281" t="str">
        <f aca="false">IF((DP56&lt;&gt;""),IF(OR($F56&lt;&gt;$G56,PrSettings!$M$4="●"),(($F56-$G56)=(DM56-DN56))*1,0),"")</f>
        <v/>
      </c>
      <c r="DR56" s="281" t="str">
        <f aca="false">IF((DP56&lt;&gt;""),($F56=DM56)*($G56=DN56),"")</f>
        <v/>
      </c>
      <c r="DS56" s="281" t="str">
        <f aca="false">IF(DP56&lt;&gt;"",IF(ABS($F56-$G56)&gt;=PrSettings!$M$7,(ABS($F56-$G56-DM56+DN56)&lt;=1)*1,IF(AND(DP56,$F56=$G56,$F56&gt;=PrSettings!$M$6),(ABS(DM56-$F56)&lt;=1)*1,IF(AND(DP56,$F56+$G56&gt;=PrSettings!$M$8),(ABS(DM56-$F56)+ABS(DN56-$G56)&lt;=1)*1,""))),"")</f>
        <v/>
      </c>
      <c r="DT56" s="289"/>
      <c r="DV56" s="279" t="n">
        <f aca="false">$B56</f>
        <v>61</v>
      </c>
      <c r="DW56" s="280" t="str">
        <f aca="false">$C56</f>
        <v>Saudi Arabia</v>
      </c>
      <c r="DX56" s="281" t="n">
        <f aca="false">$D56</f>
        <v>17</v>
      </c>
      <c r="DY56" s="280" t="str">
        <f aca="false">$E56</f>
        <v>Uruguay</v>
      </c>
      <c r="DZ56" s="284"/>
      <c r="EA56" s="284"/>
      <c r="EB56" s="288"/>
      <c r="EC56" s="281" t="str">
        <f aca="false">IF(($F56&lt;&gt;"")*($G56&lt;&gt;"")*(DZ56&lt;&gt;"")*(EA56&lt;&gt;""),($F56&gt;$G56)*(DZ56&gt;EA56)+($F56=$G56)*(DZ56=EA56)+($F56&lt;$G56)*(DZ56&lt;EA56),"")</f>
        <v/>
      </c>
      <c r="ED56" s="281" t="str">
        <f aca="false">IF((EC56&lt;&gt;""),IF(OR($F56&lt;&gt;$G56,PrSettings!$M$4="●"),(($F56-$G56)=(DZ56-EA56))*1,0),"")</f>
        <v/>
      </c>
      <c r="EE56" s="281" t="str">
        <f aca="false">IF((EC56&lt;&gt;""),($F56=DZ56)*($G56=EA56),"")</f>
        <v/>
      </c>
      <c r="EF56" s="281" t="str">
        <f aca="false">IF(EC56&lt;&gt;"",IF(ABS($F56-$G56)&gt;=PrSettings!$M$7,(ABS($F56-$G56-DZ56+EA56)&lt;=1)*1,IF(AND(EC56,$F56=$G56,$F56&gt;=PrSettings!$M$6),(ABS(DZ56-$F56)&lt;=1)*1,IF(AND(EC56,$F56+$G56&gt;=PrSettings!$M$8),(ABS(DZ56-$F56)+ABS(EA56-$G56)&lt;=1)*1,""))),"")</f>
        <v/>
      </c>
      <c r="EG56" s="289"/>
      <c r="EI56" s="279" t="n">
        <f aca="false">$B56</f>
        <v>61</v>
      </c>
      <c r="EJ56" s="280" t="str">
        <f aca="false">$C56</f>
        <v>Saudi Arabia</v>
      </c>
      <c r="EK56" s="281" t="n">
        <f aca="false">$D56</f>
        <v>17</v>
      </c>
      <c r="EL56" s="280" t="str">
        <f aca="false">$E56</f>
        <v>Uruguay</v>
      </c>
      <c r="EM56" s="284"/>
      <c r="EN56" s="284"/>
      <c r="EO56" s="288"/>
      <c r="EP56" s="281" t="str">
        <f aca="false">IF(($F56&lt;&gt;"")*($G56&lt;&gt;"")*(EM56&lt;&gt;"")*(EN56&lt;&gt;""),($F56&gt;$G56)*(EM56&gt;EN56)+($F56=$G56)*(EM56=EN56)+($F56&lt;$G56)*(EM56&lt;EN56),"")</f>
        <v/>
      </c>
      <c r="EQ56" s="281" t="str">
        <f aca="false">IF((EP56&lt;&gt;""),IF(OR($F56&lt;&gt;$G56,PrSettings!$M$4="●"),(($F56-$G56)=(EM56-EN56))*1,0),"")</f>
        <v/>
      </c>
      <c r="ER56" s="281" t="str">
        <f aca="false">IF((EP56&lt;&gt;""),($F56=EM56)*($G56=EN56),"")</f>
        <v/>
      </c>
      <c r="ES56" s="281" t="str">
        <f aca="false">IF(EP56&lt;&gt;"",IF(ABS($F56-$G56)&gt;=PrSettings!$M$7,(ABS($F56-$G56-EM56+EN56)&lt;=1)*1,IF(AND(EP56,$F56=$G56,$F56&gt;=PrSettings!$M$6),(ABS(EM56-$F56)&lt;=1)*1,IF(AND(EP56,$F56+$G56&gt;=PrSettings!$M$8),(ABS(EM56-$F56)+ABS(EN56-$G56)&lt;=1)*1,""))),"")</f>
        <v/>
      </c>
      <c r="ET56" s="289"/>
      <c r="EV56" s="279" t="n">
        <f aca="false">$B56</f>
        <v>61</v>
      </c>
      <c r="EW56" s="280" t="str">
        <f aca="false">$C56</f>
        <v>Saudi Arabia</v>
      </c>
      <c r="EX56" s="281" t="n">
        <f aca="false">$D56</f>
        <v>17</v>
      </c>
      <c r="EY56" s="280" t="str">
        <f aca="false">$E56</f>
        <v>Uruguay</v>
      </c>
      <c r="EZ56" s="284"/>
      <c r="FA56" s="284"/>
      <c r="FB56" s="288"/>
      <c r="FC56" s="281" t="str">
        <f aca="false">IF(($F56&lt;&gt;"")*($G56&lt;&gt;"")*(EZ56&lt;&gt;"")*(FA56&lt;&gt;""),($F56&gt;$G56)*(EZ56&gt;FA56)+($F56=$G56)*(EZ56=FA56)+($F56&lt;$G56)*(EZ56&lt;FA56),"")</f>
        <v/>
      </c>
      <c r="FD56" s="281" t="str">
        <f aca="false">IF((FC56&lt;&gt;""),IF(OR($F56&lt;&gt;$G56,PrSettings!$M$4="●"),(($F56-$G56)=(EZ56-FA56))*1,0),"")</f>
        <v/>
      </c>
      <c r="FE56" s="281" t="str">
        <f aca="false">IF((FC56&lt;&gt;""),($F56=EZ56)*($G56=FA56),"")</f>
        <v/>
      </c>
      <c r="FF56" s="281" t="str">
        <f aca="false">IF(FC56&lt;&gt;"",IF(ABS($F56-$G56)&gt;=PrSettings!$M$7,(ABS($F56-$G56-EZ56+FA56)&lt;=1)*1,IF(AND(FC56,$F56=$G56,$F56&gt;=PrSettings!$M$6),(ABS(EZ56-$F56)&lt;=1)*1,IF(AND(FC56,$F56+$G56&gt;=PrSettings!$M$8),(ABS(EZ56-$F56)+ABS(FA56-$G56)&lt;=1)*1,""))),"")</f>
        <v/>
      </c>
      <c r="FG56" s="289"/>
      <c r="FI56" s="279" t="n">
        <f aca="false">$B56</f>
        <v>61</v>
      </c>
      <c r="FJ56" s="280" t="str">
        <f aca="false">$C56</f>
        <v>Saudi Arabia</v>
      </c>
      <c r="FK56" s="281" t="n">
        <f aca="false">$D56</f>
        <v>17</v>
      </c>
      <c r="FL56" s="280" t="str">
        <f aca="false">$E56</f>
        <v>Uruguay</v>
      </c>
      <c r="FM56" s="284"/>
      <c r="FN56" s="284"/>
      <c r="FO56" s="288"/>
      <c r="FP56" s="281" t="str">
        <f aca="false">IF(($F56&lt;&gt;"")*($G56&lt;&gt;"")*(FM56&lt;&gt;"")*(FN56&lt;&gt;""),($F56&gt;$G56)*(FM56&gt;FN56)+($F56=$G56)*(FM56=FN56)+($F56&lt;$G56)*(FM56&lt;FN56),"")</f>
        <v/>
      </c>
      <c r="FQ56" s="281" t="str">
        <f aca="false">IF((FP56&lt;&gt;""),IF(OR($F56&lt;&gt;$G56,PrSettings!$M$4="●"),(($F56-$G56)=(FM56-FN56))*1,0),"")</f>
        <v/>
      </c>
      <c r="FR56" s="281" t="str">
        <f aca="false">IF((FP56&lt;&gt;""),($F56=FM56)*($G56=FN56),"")</f>
        <v/>
      </c>
      <c r="FS56" s="281" t="str">
        <f aca="false">IF(FP56&lt;&gt;"",IF(ABS($F56-$G56)&gt;=PrSettings!$M$7,(ABS($F56-$G56-FM56+FN56)&lt;=1)*1,IF(AND(FP56,$F56=$G56,$F56&gt;=PrSettings!$M$6),(ABS(FM56-$F56)&lt;=1)*1,IF(AND(FP56,$F56+$G56&gt;=PrSettings!$M$8),(ABS(FM56-$F56)+ABS(FN56-$G56)&lt;=1)*1,""))),"")</f>
        <v/>
      </c>
      <c r="FT56" s="289"/>
      <c r="FV56" s="279" t="n">
        <f aca="false">$B56</f>
        <v>61</v>
      </c>
      <c r="FW56" s="280" t="str">
        <f aca="false">$C56</f>
        <v>Saudi Arabia</v>
      </c>
      <c r="FX56" s="281" t="n">
        <f aca="false">$D56</f>
        <v>17</v>
      </c>
      <c r="FY56" s="280" t="str">
        <f aca="false">$E56</f>
        <v>Uruguay</v>
      </c>
      <c r="FZ56" s="284"/>
      <c r="GA56" s="284"/>
      <c r="GB56" s="288"/>
      <c r="GC56" s="281" t="str">
        <f aca="false">IF(($F56&lt;&gt;"")*($G56&lt;&gt;"")*(FZ56&lt;&gt;"")*(GA56&lt;&gt;""),($F56&gt;$G56)*(FZ56&gt;GA56)+($F56=$G56)*(FZ56=GA56)+($F56&lt;$G56)*(FZ56&lt;GA56),"")</f>
        <v/>
      </c>
      <c r="GD56" s="281" t="str">
        <f aca="false">IF((GC56&lt;&gt;""),IF(OR($F56&lt;&gt;$G56,PrSettings!$M$4="●"),(($F56-$G56)=(FZ56-GA56))*1,0),"")</f>
        <v/>
      </c>
      <c r="GE56" s="281" t="str">
        <f aca="false">IF((GC56&lt;&gt;""),($F56=FZ56)*($G56=GA56),"")</f>
        <v/>
      </c>
      <c r="GF56" s="281" t="str">
        <f aca="false">IF(GC56&lt;&gt;"",IF(ABS($F56-$G56)&gt;=PrSettings!$M$7,(ABS($F56-$G56-FZ56+GA56)&lt;=1)*1,IF(AND(GC56,$F56=$G56,$F56&gt;=PrSettings!$M$6),(ABS(FZ56-$F56)&lt;=1)*1,IF(AND(GC56,$F56+$G56&gt;=PrSettings!$M$8),(ABS(FZ56-$F56)+ABS(GA56-$G56)&lt;=1)*1,""))),"")</f>
        <v/>
      </c>
      <c r="GG56" s="289"/>
      <c r="GI56" s="279" t="n">
        <f aca="false">$B56</f>
        <v>61</v>
      </c>
      <c r="GJ56" s="280" t="str">
        <f aca="false">$C56</f>
        <v>Saudi Arabia</v>
      </c>
      <c r="GK56" s="281" t="n">
        <f aca="false">$D56</f>
        <v>17</v>
      </c>
      <c r="GL56" s="280" t="str">
        <f aca="false">$E56</f>
        <v>Uruguay</v>
      </c>
      <c r="GM56" s="284"/>
      <c r="GN56" s="284"/>
      <c r="GO56" s="288"/>
      <c r="GP56" s="281" t="str">
        <f aca="false">IF(($F56&lt;&gt;"")*($G56&lt;&gt;"")*(GM56&lt;&gt;"")*(GN56&lt;&gt;""),($F56&gt;$G56)*(GM56&gt;GN56)+($F56=$G56)*(GM56=GN56)+($F56&lt;$G56)*(GM56&lt;GN56),"")</f>
        <v/>
      </c>
      <c r="GQ56" s="281" t="str">
        <f aca="false">IF((GP56&lt;&gt;""),IF(OR($F56&lt;&gt;$G56,PrSettings!$M$4="●"),(($F56-$G56)=(GM56-GN56))*1,0),"")</f>
        <v/>
      </c>
      <c r="GR56" s="281" t="str">
        <f aca="false">IF((GP56&lt;&gt;""),($F56=GM56)*($G56=GN56),"")</f>
        <v/>
      </c>
      <c r="GS56" s="281" t="str">
        <f aca="false">IF(GP56&lt;&gt;"",IF(ABS($F56-$G56)&gt;=PrSettings!$M$7,(ABS($F56-$G56-GM56+GN56)&lt;=1)*1,IF(AND(GP56,$F56=$G56,$F56&gt;=PrSettings!$M$6),(ABS(GM56-$F56)&lt;=1)*1,IF(AND(GP56,$F56+$G56&gt;=PrSettings!$M$8),(ABS(GM56-$F56)+ABS(GN56-$G56)&lt;=1)*1,""))),"")</f>
        <v/>
      </c>
      <c r="GT56" s="289"/>
      <c r="GV56" s="279" t="n">
        <f aca="false">$B56</f>
        <v>61</v>
      </c>
      <c r="GW56" s="280" t="str">
        <f aca="false">$C56</f>
        <v>Saudi Arabia</v>
      </c>
      <c r="GX56" s="281" t="n">
        <f aca="false">$D56</f>
        <v>17</v>
      </c>
      <c r="GY56" s="280" t="str">
        <f aca="false">$E56</f>
        <v>Uruguay</v>
      </c>
      <c r="GZ56" s="284"/>
      <c r="HA56" s="284"/>
      <c r="HB56" s="288"/>
      <c r="HC56" s="281" t="str">
        <f aca="false">IF(($F56&lt;&gt;"")*($G56&lt;&gt;"")*(GZ56&lt;&gt;"")*(HA56&lt;&gt;""),($F56&gt;$G56)*(GZ56&gt;HA56)+($F56=$G56)*(GZ56=HA56)+($F56&lt;$G56)*(GZ56&lt;HA56),"")</f>
        <v/>
      </c>
      <c r="HD56" s="281" t="str">
        <f aca="false">IF((HC56&lt;&gt;""),IF(OR($F56&lt;&gt;$G56,PrSettings!$M$4="●"),(($F56-$G56)=(GZ56-HA56))*1,0),"")</f>
        <v/>
      </c>
      <c r="HE56" s="281" t="str">
        <f aca="false">IF((HC56&lt;&gt;""),($F56=GZ56)*($G56=HA56),"")</f>
        <v/>
      </c>
      <c r="HF56" s="281" t="str">
        <f aca="false">IF(HC56&lt;&gt;"",IF(ABS($F56-$G56)&gt;=PrSettings!$M$7,(ABS($F56-$G56-GZ56+HA56)&lt;=1)*1,IF(AND(HC56,$F56=$G56,$F56&gt;=PrSettings!$M$6),(ABS(GZ56-$F56)&lt;=1)*1,IF(AND(HC56,$F56+$G56&gt;=PrSettings!$M$8),(ABS(GZ56-$F56)+ABS(HA56-$G56)&lt;=1)*1,""))),"")</f>
        <v/>
      </c>
      <c r="HG56" s="289"/>
      <c r="HI56" s="279" t="n">
        <f aca="false">$B56</f>
        <v>61</v>
      </c>
      <c r="HJ56" s="280" t="str">
        <f aca="false">$C56</f>
        <v>Saudi Arabia</v>
      </c>
      <c r="HK56" s="281" t="n">
        <f aca="false">$D56</f>
        <v>17</v>
      </c>
      <c r="HL56" s="280" t="str">
        <f aca="false">$E56</f>
        <v>Uruguay</v>
      </c>
      <c r="HM56" s="284"/>
      <c r="HN56" s="284"/>
      <c r="HO56" s="288"/>
      <c r="HP56" s="281" t="str">
        <f aca="false">IF(($F56&lt;&gt;"")*($G56&lt;&gt;"")*(HM56&lt;&gt;"")*(HN56&lt;&gt;""),($F56&gt;$G56)*(HM56&gt;HN56)+($F56=$G56)*(HM56=HN56)+($F56&lt;$G56)*(HM56&lt;HN56),"")</f>
        <v/>
      </c>
      <c r="HQ56" s="281" t="str">
        <f aca="false">IF((HP56&lt;&gt;""),IF(OR($F56&lt;&gt;$G56,PrSettings!$M$4="●"),(($F56-$G56)=(HM56-HN56))*1,0),"")</f>
        <v/>
      </c>
      <c r="HR56" s="281" t="str">
        <f aca="false">IF((HP56&lt;&gt;""),($F56=HM56)*($G56=HN56),"")</f>
        <v/>
      </c>
      <c r="HS56" s="281" t="str">
        <f aca="false">IF(HP56&lt;&gt;"",IF(ABS($F56-$G56)&gt;=PrSettings!$M$7,(ABS($F56-$G56-HM56+HN56)&lt;=1)*1,IF(AND(HP56,$F56=$G56,$F56&gt;=PrSettings!$M$6),(ABS(HM56-$F56)&lt;=1)*1,IF(AND(HP56,$F56+$G56&gt;=PrSettings!$M$8),(ABS(HM56-$F56)+ABS(HN56-$G56)&lt;=1)*1,""))),"")</f>
        <v/>
      </c>
      <c r="HT56" s="289"/>
      <c r="HV56" s="279" t="n">
        <f aca="false">$B56</f>
        <v>61</v>
      </c>
      <c r="HW56" s="280" t="str">
        <f aca="false">$C56</f>
        <v>Saudi Arabia</v>
      </c>
      <c r="HX56" s="281" t="n">
        <f aca="false">$D56</f>
        <v>17</v>
      </c>
      <c r="HY56" s="280" t="str">
        <f aca="false">$E56</f>
        <v>Uruguay</v>
      </c>
      <c r="HZ56" s="284"/>
      <c r="IA56" s="284"/>
      <c r="IB56" s="288"/>
      <c r="IC56" s="281" t="str">
        <f aca="false">IF(($F56&lt;&gt;"")*($G56&lt;&gt;"")*(HZ56&lt;&gt;"")*(IA56&lt;&gt;""),($F56&gt;$G56)*(HZ56&gt;IA56)+($F56=$G56)*(HZ56=IA56)+($F56&lt;$G56)*(HZ56&lt;IA56),"")</f>
        <v/>
      </c>
      <c r="ID56" s="281" t="str">
        <f aca="false">IF((IC56&lt;&gt;""),IF(OR($F56&lt;&gt;$G56,PrSettings!$M$4="●"),(($F56-$G56)=(HZ56-IA56))*1,0),"")</f>
        <v/>
      </c>
      <c r="IE56" s="281" t="str">
        <f aca="false">IF((IC56&lt;&gt;""),($F56=HZ56)*($G56=IA56),"")</f>
        <v/>
      </c>
      <c r="IF56" s="281" t="str">
        <f aca="false">IF(IC56&lt;&gt;"",IF(ABS($F56-$G56)&gt;=PrSettings!$M$7,(ABS($F56-$G56-HZ56+IA56)&lt;=1)*1,IF(AND(IC56,$F56=$G56,$F56&gt;=PrSettings!$M$6),(ABS(HZ56-$F56)&lt;=1)*1,IF(AND(IC56,$F56+$G56&gt;=PrSettings!$M$8),(ABS(HZ56-$F56)+ABS(IA56-$G56)&lt;=1)*1,""))),"")</f>
        <v/>
      </c>
      <c r="IG56" s="289"/>
      <c r="II56" s="279" t="n">
        <f aca="false">$B56</f>
        <v>61</v>
      </c>
      <c r="IJ56" s="280" t="str">
        <f aca="false">$C56</f>
        <v>Saudi Arabia</v>
      </c>
      <c r="IK56" s="281" t="n">
        <f aca="false">$D56</f>
        <v>17</v>
      </c>
      <c r="IL56" s="280" t="str">
        <f aca="false">$E56</f>
        <v>Uruguay</v>
      </c>
      <c r="IM56" s="284"/>
      <c r="IN56" s="284"/>
      <c r="IO56" s="288"/>
      <c r="IP56" s="281" t="str">
        <f aca="false">IF(($F56&lt;&gt;"")*($G56&lt;&gt;"")*(IM56&lt;&gt;"")*(IN56&lt;&gt;""),($F56&gt;$G56)*(IM56&gt;IN56)+($F56=$G56)*(IM56=IN56)+($F56&lt;$G56)*(IM56&lt;IN56),"")</f>
        <v/>
      </c>
      <c r="IQ56" s="281" t="str">
        <f aca="false">IF((IP56&lt;&gt;""),IF(OR($F56&lt;&gt;$G56,PrSettings!$M$4="●"),(($F56-$G56)=(IM56-IN56))*1,0),"")</f>
        <v/>
      </c>
      <c r="IR56" s="281" t="str">
        <f aca="false">IF((IP56&lt;&gt;""),($F56=IM56)*($G56=IN56),"")</f>
        <v/>
      </c>
      <c r="IS56" s="281" t="str">
        <f aca="false">IF(IP56&lt;&gt;"",IF(ABS($F56-$G56)&gt;=PrSettings!$M$7,(ABS($F56-$G56-IM56+IN56)&lt;=1)*1,IF(AND(IP56,$F56=$G56,$F56&gt;=PrSettings!$M$6),(ABS(IM56-$F56)&lt;=1)*1,IF(AND(IP56,$F56+$G56&gt;=PrSettings!$M$8),(ABS(IM56-$F56)+ABS(IN56-$G56)&lt;=1)*1,""))),"")</f>
        <v/>
      </c>
      <c r="IT56" s="289"/>
      <c r="IV56" s="279" t="n">
        <f aca="false">$B56</f>
        <v>61</v>
      </c>
      <c r="IW56" s="280" t="str">
        <f aca="false">$C56</f>
        <v>Saudi Arabia</v>
      </c>
      <c r="IX56" s="281" t="n">
        <f aca="false">$D56</f>
        <v>17</v>
      </c>
      <c r="IY56" s="280" t="str">
        <f aca="false">$E56</f>
        <v>Uruguay</v>
      </c>
      <c r="IZ56" s="284"/>
      <c r="JA56" s="284"/>
      <c r="JB56" s="288"/>
      <c r="JC56" s="281" t="str">
        <f aca="false">IF(($F56&lt;&gt;"")*($G56&lt;&gt;"")*(IZ56&lt;&gt;"")*(JA56&lt;&gt;""),($F56&gt;$G56)*(IZ56&gt;JA56)+($F56=$G56)*(IZ56=JA56)+($F56&lt;$G56)*(IZ56&lt;JA56),"")</f>
        <v/>
      </c>
      <c r="JD56" s="281" t="str">
        <f aca="false">IF((JC56&lt;&gt;""),IF(OR($F56&lt;&gt;$G56,PrSettings!$M$4="●"),(($F56-$G56)=(IZ56-JA56))*1,0),"")</f>
        <v/>
      </c>
      <c r="JE56" s="281" t="str">
        <f aca="false">IF((JC56&lt;&gt;""),($F56=IZ56)*($G56=JA56),"")</f>
        <v/>
      </c>
      <c r="JF56" s="281" t="str">
        <f aca="false">IF(JC56&lt;&gt;"",IF(ABS($F56-$G56)&gt;=PrSettings!$M$7,(ABS($F56-$G56-IZ56+JA56)&lt;=1)*1,IF(AND(JC56,$F56=$G56,$F56&gt;=PrSettings!$M$6),(ABS(IZ56-$F56)&lt;=1)*1,IF(AND(JC56,$F56+$G56&gt;=PrSettings!$M$8),(ABS(IZ56-$F56)+ABS(JA56-$G56)&lt;=1)*1,""))),"")</f>
        <v/>
      </c>
      <c r="JG56" s="289"/>
      <c r="JI56" s="279" t="n">
        <f aca="false">$B56</f>
        <v>61</v>
      </c>
      <c r="JJ56" s="280" t="str">
        <f aca="false">$C56</f>
        <v>Saudi Arabia</v>
      </c>
      <c r="JK56" s="281" t="n">
        <f aca="false">$D56</f>
        <v>17</v>
      </c>
      <c r="JL56" s="280" t="str">
        <f aca="false">$E56</f>
        <v>Uruguay</v>
      </c>
      <c r="JM56" s="284"/>
      <c r="JN56" s="284"/>
      <c r="JO56" s="288"/>
      <c r="JP56" s="281" t="str">
        <f aca="false">IF(($F56&lt;&gt;"")*($G56&lt;&gt;"")*(JM56&lt;&gt;"")*(JN56&lt;&gt;""),($F56&gt;$G56)*(JM56&gt;JN56)+($F56=$G56)*(JM56=JN56)+($F56&lt;$G56)*(JM56&lt;JN56),"")</f>
        <v/>
      </c>
      <c r="JQ56" s="281" t="str">
        <f aca="false">IF((JP56&lt;&gt;""),IF(OR($F56&lt;&gt;$G56,PrSettings!$M$4="●"),(($F56-$G56)=(JM56-JN56))*1,0),"")</f>
        <v/>
      </c>
      <c r="JR56" s="281" t="str">
        <f aca="false">IF((JP56&lt;&gt;""),($F56=JM56)*($G56=JN56),"")</f>
        <v/>
      </c>
      <c r="JS56" s="281" t="str">
        <f aca="false">IF(JP56&lt;&gt;"",IF(ABS($F56-$G56)&gt;=PrSettings!$M$7,(ABS($F56-$G56-JM56+JN56)&lt;=1)*1,IF(AND(JP56,$F56=$G56,$F56&gt;=PrSettings!$M$6),(ABS(JM56-$F56)&lt;=1)*1,IF(AND(JP56,$F56+$G56&gt;=PrSettings!$M$8),(ABS(JM56-$F56)+ABS(JN56-$G56)&lt;=1)*1,""))),"")</f>
        <v/>
      </c>
      <c r="JT56" s="289"/>
      <c r="JV56" s="279" t="n">
        <f aca="false">$B56</f>
        <v>61</v>
      </c>
      <c r="JW56" s="280" t="str">
        <f aca="false">$C56</f>
        <v>Saudi Arabia</v>
      </c>
      <c r="JX56" s="281" t="n">
        <f aca="false">$D56</f>
        <v>17</v>
      </c>
      <c r="JY56" s="280" t="str">
        <f aca="false">$E56</f>
        <v>Uruguay</v>
      </c>
      <c r="JZ56" s="284"/>
      <c r="KA56" s="284"/>
      <c r="KB56" s="288"/>
      <c r="KC56" s="281" t="str">
        <f aca="false">IF(($F56&lt;&gt;"")*($G56&lt;&gt;"")*(JZ56&lt;&gt;"")*(KA56&lt;&gt;""),($F56&gt;$G56)*(JZ56&gt;KA56)+($F56=$G56)*(JZ56=KA56)+($F56&lt;$G56)*(JZ56&lt;KA56),"")</f>
        <v/>
      </c>
      <c r="KD56" s="281" t="str">
        <f aca="false">IF((KC56&lt;&gt;""),IF(OR($F56&lt;&gt;$G56,PrSettings!$M$4="●"),(($F56-$G56)=(JZ56-KA56))*1,0),"")</f>
        <v/>
      </c>
      <c r="KE56" s="281" t="str">
        <f aca="false">IF((KC56&lt;&gt;""),($F56=JZ56)*($G56=KA56),"")</f>
        <v/>
      </c>
      <c r="KF56" s="281" t="str">
        <f aca="false">IF(KC56&lt;&gt;"",IF(ABS($F56-$G56)&gt;=PrSettings!$M$7,(ABS($F56-$G56-JZ56+KA56)&lt;=1)*1,IF(AND(KC56,$F56=$G56,$F56&gt;=PrSettings!$M$6),(ABS(JZ56-$F56)&lt;=1)*1,IF(AND(KC56,$F56+$G56&gt;=PrSettings!$M$8),(ABS(JZ56-$F56)+ABS(KA56-$G56)&lt;=1)*1,""))),"")</f>
        <v/>
      </c>
      <c r="KG56" s="289"/>
      <c r="KI56" s="279" t="n">
        <f aca="false">$B56</f>
        <v>61</v>
      </c>
      <c r="KJ56" s="280" t="str">
        <f aca="false">$C56</f>
        <v>Saudi Arabia</v>
      </c>
      <c r="KK56" s="281" t="n">
        <f aca="false">$D56</f>
        <v>17</v>
      </c>
      <c r="KL56" s="280" t="str">
        <f aca="false">$E56</f>
        <v>Uruguay</v>
      </c>
      <c r="KM56" s="284"/>
      <c r="KN56" s="284"/>
      <c r="KO56" s="288"/>
      <c r="KP56" s="281" t="str">
        <f aca="false">IF(($F56&lt;&gt;"")*($G56&lt;&gt;"")*(KM56&lt;&gt;"")*(KN56&lt;&gt;""),($F56&gt;$G56)*(KM56&gt;KN56)+($F56=$G56)*(KM56=KN56)+($F56&lt;$G56)*(KM56&lt;KN56),"")</f>
        <v/>
      </c>
      <c r="KQ56" s="281" t="str">
        <f aca="false">IF((KP56&lt;&gt;""),IF(OR($F56&lt;&gt;$G56,PrSettings!$M$4="●"),(($F56-$G56)=(KM56-KN56))*1,0),"")</f>
        <v/>
      </c>
      <c r="KR56" s="281" t="str">
        <f aca="false">IF((KP56&lt;&gt;""),($F56=KM56)*($G56=KN56),"")</f>
        <v/>
      </c>
      <c r="KS56" s="281" t="str">
        <f aca="false">IF(KP56&lt;&gt;"",IF(ABS($F56-$G56)&gt;=PrSettings!$M$7,(ABS($F56-$G56-KM56+KN56)&lt;=1)*1,IF(AND(KP56,$F56=$G56,$F56&gt;=PrSettings!$M$6),(ABS(KM56-$F56)&lt;=1)*1,IF(AND(KP56,$F56+$G56&gt;=PrSettings!$M$8),(ABS(KM56-$F56)+ABS(KN56-$G56)&lt;=1)*1,""))),"")</f>
        <v/>
      </c>
      <c r="KT56" s="289"/>
      <c r="KV56" s="279" t="n">
        <f aca="false">$B56</f>
        <v>61</v>
      </c>
      <c r="KW56" s="280" t="str">
        <f aca="false">$C56</f>
        <v>Saudi Arabia</v>
      </c>
      <c r="KX56" s="281" t="n">
        <f aca="false">$D56</f>
        <v>17</v>
      </c>
      <c r="KY56" s="280" t="str">
        <f aca="false">$E56</f>
        <v>Uruguay</v>
      </c>
      <c r="KZ56" s="284"/>
      <c r="LA56" s="284"/>
      <c r="LB56" s="288"/>
      <c r="LC56" s="281" t="str">
        <f aca="false">IF(($F56&lt;&gt;"")*($G56&lt;&gt;"")*(KZ56&lt;&gt;"")*(LA56&lt;&gt;""),($F56&gt;$G56)*(KZ56&gt;LA56)+($F56=$G56)*(KZ56=LA56)+($F56&lt;$G56)*(KZ56&lt;LA56),"")</f>
        <v/>
      </c>
      <c r="LD56" s="281" t="str">
        <f aca="false">IF((LC56&lt;&gt;""),IF(OR($F56&lt;&gt;$G56,PrSettings!$M$4="●"),(($F56-$G56)=(KZ56-LA56))*1,0),"")</f>
        <v/>
      </c>
      <c r="LE56" s="281" t="str">
        <f aca="false">IF((LC56&lt;&gt;""),($F56=KZ56)*($G56=LA56),"")</f>
        <v/>
      </c>
      <c r="LF56" s="281" t="str">
        <f aca="false">IF(LC56&lt;&gt;"",IF(ABS($F56-$G56)&gt;=PrSettings!$M$7,(ABS($F56-$G56-KZ56+LA56)&lt;=1)*1,IF(AND(LC56,$F56=$G56,$F56&gt;=PrSettings!$M$6),(ABS(KZ56-$F56)&lt;=1)*1,IF(AND(LC56,$F56+$G56&gt;=PrSettings!$M$8),(ABS(KZ56-$F56)+ABS(LA56-$G56)&lt;=1)*1,""))),"")</f>
        <v/>
      </c>
      <c r="LG56" s="289"/>
      <c r="LI56" s="279" t="n">
        <f aca="false">$B56</f>
        <v>61</v>
      </c>
      <c r="LJ56" s="280" t="str">
        <f aca="false">$C56</f>
        <v>Saudi Arabia</v>
      </c>
      <c r="LK56" s="281" t="n">
        <f aca="false">$D56</f>
        <v>17</v>
      </c>
      <c r="LL56" s="280" t="str">
        <f aca="false">$E56</f>
        <v>Uruguay</v>
      </c>
      <c r="LM56" s="284"/>
      <c r="LN56" s="284"/>
      <c r="LO56" s="288"/>
      <c r="LP56" s="281" t="str">
        <f aca="false">IF(($F56&lt;&gt;"")*($G56&lt;&gt;"")*(LM56&lt;&gt;"")*(LN56&lt;&gt;""),($F56&gt;$G56)*(LM56&gt;LN56)+($F56=$G56)*(LM56=LN56)+($F56&lt;$G56)*(LM56&lt;LN56),"")</f>
        <v/>
      </c>
      <c r="LQ56" s="281" t="str">
        <f aca="false">IF((LP56&lt;&gt;""),IF(OR($F56&lt;&gt;$G56,PrSettings!$M$4="●"),(($F56-$G56)=(LM56-LN56))*1,0),"")</f>
        <v/>
      </c>
      <c r="LR56" s="281" t="str">
        <f aca="false">IF((LP56&lt;&gt;""),($F56=LM56)*($G56=LN56),"")</f>
        <v/>
      </c>
      <c r="LS56" s="281" t="str">
        <f aca="false">IF(LP56&lt;&gt;"",IF(ABS($F56-$G56)&gt;=PrSettings!$M$7,(ABS($F56-$G56-LM56+LN56)&lt;=1)*1,IF(AND(LP56,$F56=$G56,$F56&gt;=PrSettings!$M$6),(ABS(LM56-$F56)&lt;=1)*1,IF(AND(LP56,$F56+$G56&gt;=PrSettings!$M$8),(ABS(LM56-$F56)+ABS(LN56-$G56)&lt;=1)*1,""))),"")</f>
        <v/>
      </c>
      <c r="LT56" s="289"/>
      <c r="LV56" s="279" t="n">
        <f aca="false">$B56</f>
        <v>61</v>
      </c>
      <c r="LW56" s="280" t="str">
        <f aca="false">$C56</f>
        <v>Saudi Arabia</v>
      </c>
      <c r="LX56" s="281" t="n">
        <f aca="false">$D56</f>
        <v>17</v>
      </c>
      <c r="LY56" s="280" t="str">
        <f aca="false">$E56</f>
        <v>Uruguay</v>
      </c>
      <c r="LZ56" s="284"/>
      <c r="MA56" s="284"/>
      <c r="MB56" s="288"/>
      <c r="MC56" s="281" t="str">
        <f aca="false">IF(($F56&lt;&gt;"")*($G56&lt;&gt;"")*(LZ56&lt;&gt;"")*(MA56&lt;&gt;""),($F56&gt;$G56)*(LZ56&gt;MA56)+($F56=$G56)*(LZ56=MA56)+($F56&lt;$G56)*(LZ56&lt;MA56),"")</f>
        <v/>
      </c>
      <c r="MD56" s="281" t="str">
        <f aca="false">IF((MC56&lt;&gt;""),IF(OR($F56&lt;&gt;$G56,PrSettings!$M$4="●"),(($F56-$G56)=(LZ56-MA56))*1,0),"")</f>
        <v/>
      </c>
      <c r="ME56" s="281" t="str">
        <f aca="false">IF((MC56&lt;&gt;""),($F56=LZ56)*($G56=MA56),"")</f>
        <v/>
      </c>
      <c r="MF56" s="281" t="str">
        <f aca="false">IF(MC56&lt;&gt;"",IF(ABS($F56-$G56)&gt;=PrSettings!$M$7,(ABS($F56-$G56-LZ56+MA56)&lt;=1)*1,IF(AND(MC56,$F56=$G56,$F56&gt;=PrSettings!$M$6),(ABS(LZ56-$F56)&lt;=1)*1,IF(AND(MC56,$F56+$G56&gt;=PrSettings!$M$8),(ABS(LZ56-$F56)+ABS(MA56-$G56)&lt;=1)*1,""))),"")</f>
        <v/>
      </c>
      <c r="MG56" s="289"/>
    </row>
    <row r="57" customFormat="false" ht="15.75" hidden="false" customHeight="false" outlineLevel="0" collapsed="false">
      <c r="B57" s="279" t="n">
        <f aca="false">INDEX(Groups!$C$7:$C$65,MATCH(C57,Groups!$D$7:$D$65,0))</f>
        <v>2</v>
      </c>
      <c r="C57" s="280" t="str">
        <f aca="false">CalcH!$P$24</f>
        <v>Spain</v>
      </c>
      <c r="D57" s="281" t="n">
        <f aca="false">INDEX(Groups!$C$7:$C$65,MATCH(E57,Groups!$D$7:$D$65,0))</f>
        <v>61</v>
      </c>
      <c r="E57" s="280" t="str">
        <f aca="false">CalcH!$Q$24</f>
        <v>Saudi Arabia</v>
      </c>
      <c r="F57" s="282" t="n">
        <f aca="false">CalcH!$R$24</f>
        <v>3</v>
      </c>
      <c r="G57" s="283" t="n">
        <f aca="false">CalcH!$S$24</f>
        <v>0</v>
      </c>
      <c r="I57" s="279" t="n">
        <f aca="false">$B57</f>
        <v>2</v>
      </c>
      <c r="J57" s="280" t="str">
        <f aca="false">$C57</f>
        <v>Spain</v>
      </c>
      <c r="K57" s="281" t="n">
        <f aca="false">$D57</f>
        <v>61</v>
      </c>
      <c r="L57" s="280" t="str">
        <f aca="false">$E57</f>
        <v>Saudi Arabia</v>
      </c>
      <c r="M57" s="284"/>
      <c r="N57" s="284"/>
      <c r="O57" s="288"/>
      <c r="P57" s="281" t="str">
        <f aca="false">IF(($F57&lt;&gt;"")*($G57&lt;&gt;"")*(M57&lt;&gt;"")*(N57&lt;&gt;""),($F57&gt;$G57)*(M57&gt;N57)+($F57=$G57)*(M57=N57)+($F57&lt;$G57)*(M57&lt;N57),"")</f>
        <v/>
      </c>
      <c r="Q57" s="281" t="str">
        <f aca="false">IF((P57&lt;&gt;""),IF(OR($F57&lt;&gt;$G57,PrSettings!$M$4="●"),(($F57-$G57)=(M57-N57))*1,0),"")</f>
        <v/>
      </c>
      <c r="R57" s="281" t="str">
        <f aca="false">IF((P57&lt;&gt;""),($F57=M57)*($G57=N57),"")</f>
        <v/>
      </c>
      <c r="S57" s="281" t="str">
        <f aca="false">IF(P57&lt;&gt;"",IF(ABS($F57-$G57)&gt;=PrSettings!$M$7,(ABS($F57-$G57-M57+N57)&lt;=1)*1,IF(AND(P57,$F57=$G57,$F57&gt;=PrSettings!$M$6),(ABS(M57-$F57)&lt;=1)*1,IF(AND(P57,$F57+$G57&gt;=PrSettings!$M$8),(ABS(M57-$F57)+ABS(N57-$G57)&lt;=1)*1,""))),"")</f>
        <v/>
      </c>
      <c r="T57" s="289"/>
      <c r="V57" s="279" t="n">
        <f aca="false">$B57</f>
        <v>2</v>
      </c>
      <c r="W57" s="280" t="str">
        <f aca="false">$C57</f>
        <v>Spain</v>
      </c>
      <c r="X57" s="281" t="n">
        <f aca="false">$D57</f>
        <v>61</v>
      </c>
      <c r="Y57" s="280" t="str">
        <f aca="false">$E57</f>
        <v>Saudi Arabia</v>
      </c>
      <c r="Z57" s="284"/>
      <c r="AA57" s="284"/>
      <c r="AB57" s="288"/>
      <c r="AC57" s="281" t="str">
        <f aca="false">IF(($F57&lt;&gt;"")*($G57&lt;&gt;"")*(Z57&lt;&gt;"")*(AA57&lt;&gt;""),($F57&gt;$G57)*(Z57&gt;AA57)+($F57=$G57)*(Z57=AA57)+($F57&lt;$G57)*(Z57&lt;AA57),"")</f>
        <v/>
      </c>
      <c r="AD57" s="281" t="str">
        <f aca="false">IF((AC57&lt;&gt;""),IF(OR($F57&lt;&gt;$G57,PrSettings!$M$4="●"),(($F57-$G57)=(Z57-AA57))*1,0),"")</f>
        <v/>
      </c>
      <c r="AE57" s="281" t="str">
        <f aca="false">IF((AC57&lt;&gt;""),($F57=Z57)*($G57=AA57),"")</f>
        <v/>
      </c>
      <c r="AF57" s="281" t="str">
        <f aca="false">IF(AC57&lt;&gt;"",IF(ABS($F57-$G57)&gt;=PrSettings!$M$7,(ABS($F57-$G57-Z57+AA57)&lt;=1)*1,IF(AND(AC57,$F57=$G57,$F57&gt;=PrSettings!$M$6),(ABS(Z57-$F57)&lt;=1)*1,IF(AND(AC57,$F57+$G57&gt;=PrSettings!$M$8),(ABS(Z57-$F57)+ABS(AA57-$G57)&lt;=1)*1,""))),"")</f>
        <v/>
      </c>
      <c r="AG57" s="289"/>
      <c r="AI57" s="279" t="n">
        <f aca="false">$B57</f>
        <v>2</v>
      </c>
      <c r="AJ57" s="280" t="str">
        <f aca="false">$C57</f>
        <v>Spain</v>
      </c>
      <c r="AK57" s="281" t="n">
        <f aca="false">$D57</f>
        <v>61</v>
      </c>
      <c r="AL57" s="280" t="str">
        <f aca="false">$E57</f>
        <v>Saudi Arabia</v>
      </c>
      <c r="AM57" s="284"/>
      <c r="AN57" s="284"/>
      <c r="AO57" s="288"/>
      <c r="AP57" s="281" t="str">
        <f aca="false">IF(($F57&lt;&gt;"")*($G57&lt;&gt;"")*(AM57&lt;&gt;"")*(AN57&lt;&gt;""),($F57&gt;$G57)*(AM57&gt;AN57)+($F57=$G57)*(AM57=AN57)+($F57&lt;$G57)*(AM57&lt;AN57),"")</f>
        <v/>
      </c>
      <c r="AQ57" s="281" t="str">
        <f aca="false">IF((AP57&lt;&gt;""),IF(OR($F57&lt;&gt;$G57,PrSettings!$M$4="●"),(($F57-$G57)=(AM57-AN57))*1,0),"")</f>
        <v/>
      </c>
      <c r="AR57" s="281" t="str">
        <f aca="false">IF((AP57&lt;&gt;""),($F57=AM57)*($G57=AN57),"")</f>
        <v/>
      </c>
      <c r="AS57" s="281" t="str">
        <f aca="false">IF(AP57&lt;&gt;"",IF(ABS($F57-$G57)&gt;=PrSettings!$M$7,(ABS($F57-$G57-AM57+AN57)&lt;=1)*1,IF(AND(AP57,$F57=$G57,$F57&gt;=PrSettings!$M$6),(ABS(AM57-$F57)&lt;=1)*1,IF(AND(AP57,$F57+$G57&gt;=PrSettings!$M$8),(ABS(AM57-$F57)+ABS(AN57-$G57)&lt;=1)*1,""))),"")</f>
        <v/>
      </c>
      <c r="AT57" s="289"/>
      <c r="AV57" s="279" t="n">
        <f aca="false">$B57</f>
        <v>2</v>
      </c>
      <c r="AW57" s="280" t="str">
        <f aca="false">$C57</f>
        <v>Spain</v>
      </c>
      <c r="AX57" s="281" t="n">
        <f aca="false">$D57</f>
        <v>61</v>
      </c>
      <c r="AY57" s="280" t="str">
        <f aca="false">$E57</f>
        <v>Saudi Arabia</v>
      </c>
      <c r="AZ57" s="284"/>
      <c r="BA57" s="284"/>
      <c r="BB57" s="288"/>
      <c r="BC57" s="281" t="str">
        <f aca="false">IF(($F57&lt;&gt;"")*($G57&lt;&gt;"")*(AZ57&lt;&gt;"")*(BA57&lt;&gt;""),($F57&gt;$G57)*(AZ57&gt;BA57)+($F57=$G57)*(AZ57=BA57)+($F57&lt;$G57)*(AZ57&lt;BA57),"")</f>
        <v/>
      </c>
      <c r="BD57" s="281" t="str">
        <f aca="false">IF((BC57&lt;&gt;""),IF(OR($F57&lt;&gt;$G57,PrSettings!$M$4="●"),(($F57-$G57)=(AZ57-BA57))*1,0),"")</f>
        <v/>
      </c>
      <c r="BE57" s="281" t="str">
        <f aca="false">IF((BC57&lt;&gt;""),($F57=AZ57)*($G57=BA57),"")</f>
        <v/>
      </c>
      <c r="BF57" s="281" t="str">
        <f aca="false">IF(BC57&lt;&gt;"",IF(ABS($F57-$G57)&gt;=PrSettings!$M$7,(ABS($F57-$G57-AZ57+BA57)&lt;=1)*1,IF(AND(BC57,$F57=$G57,$F57&gt;=PrSettings!$M$6),(ABS(AZ57-$F57)&lt;=1)*1,IF(AND(BC57,$F57+$G57&gt;=PrSettings!$M$8),(ABS(AZ57-$F57)+ABS(BA57-$G57)&lt;=1)*1,""))),"")</f>
        <v/>
      </c>
      <c r="BG57" s="289"/>
      <c r="BI57" s="279" t="n">
        <f aca="false">$B57</f>
        <v>2</v>
      </c>
      <c r="BJ57" s="280" t="str">
        <f aca="false">$C57</f>
        <v>Spain</v>
      </c>
      <c r="BK57" s="281" t="n">
        <f aca="false">$D57</f>
        <v>61</v>
      </c>
      <c r="BL57" s="280" t="str">
        <f aca="false">$E57</f>
        <v>Saudi Arabia</v>
      </c>
      <c r="BM57" s="284"/>
      <c r="BN57" s="284"/>
      <c r="BO57" s="288"/>
      <c r="BP57" s="281" t="str">
        <f aca="false">IF(($F57&lt;&gt;"")*($G57&lt;&gt;"")*(BM57&lt;&gt;"")*(BN57&lt;&gt;""),($F57&gt;$G57)*(BM57&gt;BN57)+($F57=$G57)*(BM57=BN57)+($F57&lt;$G57)*(BM57&lt;BN57),"")</f>
        <v/>
      </c>
      <c r="BQ57" s="281" t="str">
        <f aca="false">IF((BP57&lt;&gt;""),IF(OR($F57&lt;&gt;$G57,PrSettings!$M$4="●"),(($F57-$G57)=(BM57-BN57))*1,0),"")</f>
        <v/>
      </c>
      <c r="BR57" s="281" t="str">
        <f aca="false">IF((BP57&lt;&gt;""),($F57=BM57)*($G57=BN57),"")</f>
        <v/>
      </c>
      <c r="BS57" s="281" t="str">
        <f aca="false">IF(BP57&lt;&gt;"",IF(ABS($F57-$G57)&gt;=PrSettings!$M$7,(ABS($F57-$G57-BM57+BN57)&lt;=1)*1,IF(AND(BP57,$F57=$G57,$F57&gt;=PrSettings!$M$6),(ABS(BM57-$F57)&lt;=1)*1,IF(AND(BP57,$F57+$G57&gt;=PrSettings!$M$8),(ABS(BM57-$F57)+ABS(BN57-$G57)&lt;=1)*1,""))),"")</f>
        <v/>
      </c>
      <c r="BT57" s="289"/>
      <c r="BV57" s="279" t="n">
        <f aca="false">$B57</f>
        <v>2</v>
      </c>
      <c r="BW57" s="280" t="str">
        <f aca="false">$C57</f>
        <v>Spain</v>
      </c>
      <c r="BX57" s="281" t="n">
        <f aca="false">$D57</f>
        <v>61</v>
      </c>
      <c r="BY57" s="280" t="str">
        <f aca="false">$E57</f>
        <v>Saudi Arabia</v>
      </c>
      <c r="BZ57" s="284"/>
      <c r="CA57" s="284"/>
      <c r="CB57" s="288"/>
      <c r="CC57" s="281" t="str">
        <f aca="false">IF(($F57&lt;&gt;"")*($G57&lt;&gt;"")*(BZ57&lt;&gt;"")*(CA57&lt;&gt;""),($F57&gt;$G57)*(BZ57&gt;CA57)+($F57=$G57)*(BZ57=CA57)+($F57&lt;$G57)*(BZ57&lt;CA57),"")</f>
        <v/>
      </c>
      <c r="CD57" s="281" t="str">
        <f aca="false">IF((CC57&lt;&gt;""),IF(OR($F57&lt;&gt;$G57,PrSettings!$M$4="●"),(($F57-$G57)=(BZ57-CA57))*1,0),"")</f>
        <v/>
      </c>
      <c r="CE57" s="281" t="str">
        <f aca="false">IF((CC57&lt;&gt;""),($F57=BZ57)*($G57=CA57),"")</f>
        <v/>
      </c>
      <c r="CF57" s="281" t="str">
        <f aca="false">IF(CC57&lt;&gt;"",IF(ABS($F57-$G57)&gt;=PrSettings!$M$7,(ABS($F57-$G57-BZ57+CA57)&lt;=1)*1,IF(AND(CC57,$F57=$G57,$F57&gt;=PrSettings!$M$6),(ABS(BZ57-$F57)&lt;=1)*1,IF(AND(CC57,$F57+$G57&gt;=PrSettings!$M$8),(ABS(BZ57-$F57)+ABS(CA57-$G57)&lt;=1)*1,""))),"")</f>
        <v/>
      </c>
      <c r="CG57" s="289"/>
      <c r="CI57" s="279" t="n">
        <f aca="false">$B57</f>
        <v>2</v>
      </c>
      <c r="CJ57" s="280" t="str">
        <f aca="false">$C57</f>
        <v>Spain</v>
      </c>
      <c r="CK57" s="281" t="n">
        <f aca="false">$D57</f>
        <v>61</v>
      </c>
      <c r="CL57" s="280" t="str">
        <f aca="false">$E57</f>
        <v>Saudi Arabia</v>
      </c>
      <c r="CM57" s="284"/>
      <c r="CN57" s="284"/>
      <c r="CO57" s="288"/>
      <c r="CP57" s="281" t="str">
        <f aca="false">IF(($F57&lt;&gt;"")*($G57&lt;&gt;"")*(CM57&lt;&gt;"")*(CN57&lt;&gt;""),($F57&gt;$G57)*(CM57&gt;CN57)+($F57=$G57)*(CM57=CN57)+($F57&lt;$G57)*(CM57&lt;CN57),"")</f>
        <v/>
      </c>
      <c r="CQ57" s="281" t="str">
        <f aca="false">IF((CP57&lt;&gt;""),IF(OR($F57&lt;&gt;$G57,PrSettings!$M$4="●"),(($F57-$G57)=(CM57-CN57))*1,0),"")</f>
        <v/>
      </c>
      <c r="CR57" s="281" t="str">
        <f aca="false">IF((CP57&lt;&gt;""),($F57=CM57)*($G57=CN57),"")</f>
        <v/>
      </c>
      <c r="CS57" s="281" t="str">
        <f aca="false">IF(CP57&lt;&gt;"",IF(ABS($F57-$G57)&gt;=PrSettings!$M$7,(ABS($F57-$G57-CM57+CN57)&lt;=1)*1,IF(AND(CP57,$F57=$G57,$F57&gt;=PrSettings!$M$6),(ABS(CM57-$F57)&lt;=1)*1,IF(AND(CP57,$F57+$G57&gt;=PrSettings!$M$8),(ABS(CM57-$F57)+ABS(CN57-$G57)&lt;=1)*1,""))),"")</f>
        <v/>
      </c>
      <c r="CT57" s="289"/>
      <c r="CV57" s="279" t="n">
        <f aca="false">$B57</f>
        <v>2</v>
      </c>
      <c r="CW57" s="280" t="str">
        <f aca="false">$C57</f>
        <v>Spain</v>
      </c>
      <c r="CX57" s="281" t="n">
        <f aca="false">$D57</f>
        <v>61</v>
      </c>
      <c r="CY57" s="280" t="str">
        <f aca="false">$E57</f>
        <v>Saudi Arabia</v>
      </c>
      <c r="CZ57" s="284"/>
      <c r="DA57" s="284"/>
      <c r="DB57" s="288"/>
      <c r="DC57" s="281" t="str">
        <f aca="false">IF(($F57&lt;&gt;"")*($G57&lt;&gt;"")*(CZ57&lt;&gt;"")*(DA57&lt;&gt;""),($F57&gt;$G57)*(CZ57&gt;DA57)+($F57=$G57)*(CZ57=DA57)+($F57&lt;$G57)*(CZ57&lt;DA57),"")</f>
        <v/>
      </c>
      <c r="DD57" s="281" t="str">
        <f aca="false">IF((DC57&lt;&gt;""),IF(OR($F57&lt;&gt;$G57,PrSettings!$M$4="●"),(($F57-$G57)=(CZ57-DA57))*1,0),"")</f>
        <v/>
      </c>
      <c r="DE57" s="281" t="str">
        <f aca="false">IF((DC57&lt;&gt;""),($F57=CZ57)*($G57=DA57),"")</f>
        <v/>
      </c>
      <c r="DF57" s="281" t="str">
        <f aca="false">IF(DC57&lt;&gt;"",IF(ABS($F57-$G57)&gt;=PrSettings!$M$7,(ABS($F57-$G57-CZ57+DA57)&lt;=1)*1,IF(AND(DC57,$F57=$G57,$F57&gt;=PrSettings!$M$6),(ABS(CZ57-$F57)&lt;=1)*1,IF(AND(DC57,$F57+$G57&gt;=PrSettings!$M$8),(ABS(CZ57-$F57)+ABS(DA57-$G57)&lt;=1)*1,""))),"")</f>
        <v/>
      </c>
      <c r="DG57" s="289"/>
      <c r="DI57" s="279" t="n">
        <f aca="false">$B57</f>
        <v>2</v>
      </c>
      <c r="DJ57" s="280" t="str">
        <f aca="false">$C57</f>
        <v>Spain</v>
      </c>
      <c r="DK57" s="281" t="n">
        <f aca="false">$D57</f>
        <v>61</v>
      </c>
      <c r="DL57" s="280" t="str">
        <f aca="false">$E57</f>
        <v>Saudi Arabia</v>
      </c>
      <c r="DM57" s="284"/>
      <c r="DN57" s="284"/>
      <c r="DO57" s="288"/>
      <c r="DP57" s="281" t="str">
        <f aca="false">IF(($F57&lt;&gt;"")*($G57&lt;&gt;"")*(DM57&lt;&gt;"")*(DN57&lt;&gt;""),($F57&gt;$G57)*(DM57&gt;DN57)+($F57=$G57)*(DM57=DN57)+($F57&lt;$G57)*(DM57&lt;DN57),"")</f>
        <v/>
      </c>
      <c r="DQ57" s="281" t="str">
        <f aca="false">IF((DP57&lt;&gt;""),IF(OR($F57&lt;&gt;$G57,PrSettings!$M$4="●"),(($F57-$G57)=(DM57-DN57))*1,0),"")</f>
        <v/>
      </c>
      <c r="DR57" s="281" t="str">
        <f aca="false">IF((DP57&lt;&gt;""),($F57=DM57)*($G57=DN57),"")</f>
        <v/>
      </c>
      <c r="DS57" s="281" t="str">
        <f aca="false">IF(DP57&lt;&gt;"",IF(ABS($F57-$G57)&gt;=PrSettings!$M$7,(ABS($F57-$G57-DM57+DN57)&lt;=1)*1,IF(AND(DP57,$F57=$G57,$F57&gt;=PrSettings!$M$6),(ABS(DM57-$F57)&lt;=1)*1,IF(AND(DP57,$F57+$G57&gt;=PrSettings!$M$8),(ABS(DM57-$F57)+ABS(DN57-$G57)&lt;=1)*1,""))),"")</f>
        <v/>
      </c>
      <c r="DT57" s="289"/>
      <c r="DV57" s="279" t="n">
        <f aca="false">$B57</f>
        <v>2</v>
      </c>
      <c r="DW57" s="280" t="str">
        <f aca="false">$C57</f>
        <v>Spain</v>
      </c>
      <c r="DX57" s="281" t="n">
        <f aca="false">$D57</f>
        <v>61</v>
      </c>
      <c r="DY57" s="280" t="str">
        <f aca="false">$E57</f>
        <v>Saudi Arabia</v>
      </c>
      <c r="DZ57" s="284"/>
      <c r="EA57" s="284"/>
      <c r="EB57" s="288"/>
      <c r="EC57" s="281" t="str">
        <f aca="false">IF(($F57&lt;&gt;"")*($G57&lt;&gt;"")*(DZ57&lt;&gt;"")*(EA57&lt;&gt;""),($F57&gt;$G57)*(DZ57&gt;EA57)+($F57=$G57)*(DZ57=EA57)+($F57&lt;$G57)*(DZ57&lt;EA57),"")</f>
        <v/>
      </c>
      <c r="ED57" s="281" t="str">
        <f aca="false">IF((EC57&lt;&gt;""),IF(OR($F57&lt;&gt;$G57,PrSettings!$M$4="●"),(($F57-$G57)=(DZ57-EA57))*1,0),"")</f>
        <v/>
      </c>
      <c r="EE57" s="281" t="str">
        <f aca="false">IF((EC57&lt;&gt;""),($F57=DZ57)*($G57=EA57),"")</f>
        <v/>
      </c>
      <c r="EF57" s="281" t="str">
        <f aca="false">IF(EC57&lt;&gt;"",IF(ABS($F57-$G57)&gt;=PrSettings!$M$7,(ABS($F57-$G57-DZ57+EA57)&lt;=1)*1,IF(AND(EC57,$F57=$G57,$F57&gt;=PrSettings!$M$6),(ABS(DZ57-$F57)&lt;=1)*1,IF(AND(EC57,$F57+$G57&gt;=PrSettings!$M$8),(ABS(DZ57-$F57)+ABS(EA57-$G57)&lt;=1)*1,""))),"")</f>
        <v/>
      </c>
      <c r="EG57" s="289"/>
      <c r="EI57" s="279" t="n">
        <f aca="false">$B57</f>
        <v>2</v>
      </c>
      <c r="EJ57" s="280" t="str">
        <f aca="false">$C57</f>
        <v>Spain</v>
      </c>
      <c r="EK57" s="281" t="n">
        <f aca="false">$D57</f>
        <v>61</v>
      </c>
      <c r="EL57" s="280" t="str">
        <f aca="false">$E57</f>
        <v>Saudi Arabia</v>
      </c>
      <c r="EM57" s="284"/>
      <c r="EN57" s="284"/>
      <c r="EO57" s="288"/>
      <c r="EP57" s="281" t="str">
        <f aca="false">IF(($F57&lt;&gt;"")*($G57&lt;&gt;"")*(EM57&lt;&gt;"")*(EN57&lt;&gt;""),($F57&gt;$G57)*(EM57&gt;EN57)+($F57=$G57)*(EM57=EN57)+($F57&lt;$G57)*(EM57&lt;EN57),"")</f>
        <v/>
      </c>
      <c r="EQ57" s="281" t="str">
        <f aca="false">IF((EP57&lt;&gt;""),IF(OR($F57&lt;&gt;$G57,PrSettings!$M$4="●"),(($F57-$G57)=(EM57-EN57))*1,0),"")</f>
        <v/>
      </c>
      <c r="ER57" s="281" t="str">
        <f aca="false">IF((EP57&lt;&gt;""),($F57=EM57)*($G57=EN57),"")</f>
        <v/>
      </c>
      <c r="ES57" s="281" t="str">
        <f aca="false">IF(EP57&lt;&gt;"",IF(ABS($F57-$G57)&gt;=PrSettings!$M$7,(ABS($F57-$G57-EM57+EN57)&lt;=1)*1,IF(AND(EP57,$F57=$G57,$F57&gt;=PrSettings!$M$6),(ABS(EM57-$F57)&lt;=1)*1,IF(AND(EP57,$F57+$G57&gt;=PrSettings!$M$8),(ABS(EM57-$F57)+ABS(EN57-$G57)&lt;=1)*1,""))),"")</f>
        <v/>
      </c>
      <c r="ET57" s="289"/>
      <c r="EV57" s="279" t="n">
        <f aca="false">$B57</f>
        <v>2</v>
      </c>
      <c r="EW57" s="280" t="str">
        <f aca="false">$C57</f>
        <v>Spain</v>
      </c>
      <c r="EX57" s="281" t="n">
        <f aca="false">$D57</f>
        <v>61</v>
      </c>
      <c r="EY57" s="280" t="str">
        <f aca="false">$E57</f>
        <v>Saudi Arabia</v>
      </c>
      <c r="EZ57" s="284"/>
      <c r="FA57" s="284"/>
      <c r="FB57" s="288"/>
      <c r="FC57" s="281" t="str">
        <f aca="false">IF(($F57&lt;&gt;"")*($G57&lt;&gt;"")*(EZ57&lt;&gt;"")*(FA57&lt;&gt;""),($F57&gt;$G57)*(EZ57&gt;FA57)+($F57=$G57)*(EZ57=FA57)+($F57&lt;$G57)*(EZ57&lt;FA57),"")</f>
        <v/>
      </c>
      <c r="FD57" s="281" t="str">
        <f aca="false">IF((FC57&lt;&gt;""),IF(OR($F57&lt;&gt;$G57,PrSettings!$M$4="●"),(($F57-$G57)=(EZ57-FA57))*1,0),"")</f>
        <v/>
      </c>
      <c r="FE57" s="281" t="str">
        <f aca="false">IF((FC57&lt;&gt;""),($F57=EZ57)*($G57=FA57),"")</f>
        <v/>
      </c>
      <c r="FF57" s="281" t="str">
        <f aca="false">IF(FC57&lt;&gt;"",IF(ABS($F57-$G57)&gt;=PrSettings!$M$7,(ABS($F57-$G57-EZ57+FA57)&lt;=1)*1,IF(AND(FC57,$F57=$G57,$F57&gt;=PrSettings!$M$6),(ABS(EZ57-$F57)&lt;=1)*1,IF(AND(FC57,$F57+$G57&gt;=PrSettings!$M$8),(ABS(EZ57-$F57)+ABS(FA57-$G57)&lt;=1)*1,""))),"")</f>
        <v/>
      </c>
      <c r="FG57" s="289"/>
      <c r="FI57" s="279" t="n">
        <f aca="false">$B57</f>
        <v>2</v>
      </c>
      <c r="FJ57" s="280" t="str">
        <f aca="false">$C57</f>
        <v>Spain</v>
      </c>
      <c r="FK57" s="281" t="n">
        <f aca="false">$D57</f>
        <v>61</v>
      </c>
      <c r="FL57" s="280" t="str">
        <f aca="false">$E57</f>
        <v>Saudi Arabia</v>
      </c>
      <c r="FM57" s="284"/>
      <c r="FN57" s="284"/>
      <c r="FO57" s="288"/>
      <c r="FP57" s="281" t="str">
        <f aca="false">IF(($F57&lt;&gt;"")*($G57&lt;&gt;"")*(FM57&lt;&gt;"")*(FN57&lt;&gt;""),($F57&gt;$G57)*(FM57&gt;FN57)+($F57=$G57)*(FM57=FN57)+($F57&lt;$G57)*(FM57&lt;FN57),"")</f>
        <v/>
      </c>
      <c r="FQ57" s="281" t="str">
        <f aca="false">IF((FP57&lt;&gt;""),IF(OR($F57&lt;&gt;$G57,PrSettings!$M$4="●"),(($F57-$G57)=(FM57-FN57))*1,0),"")</f>
        <v/>
      </c>
      <c r="FR57" s="281" t="str">
        <f aca="false">IF((FP57&lt;&gt;""),($F57=FM57)*($G57=FN57),"")</f>
        <v/>
      </c>
      <c r="FS57" s="281" t="str">
        <f aca="false">IF(FP57&lt;&gt;"",IF(ABS($F57-$G57)&gt;=PrSettings!$M$7,(ABS($F57-$G57-FM57+FN57)&lt;=1)*1,IF(AND(FP57,$F57=$G57,$F57&gt;=PrSettings!$M$6),(ABS(FM57-$F57)&lt;=1)*1,IF(AND(FP57,$F57+$G57&gt;=PrSettings!$M$8),(ABS(FM57-$F57)+ABS(FN57-$G57)&lt;=1)*1,""))),"")</f>
        <v/>
      </c>
      <c r="FT57" s="289"/>
      <c r="FV57" s="279" t="n">
        <f aca="false">$B57</f>
        <v>2</v>
      </c>
      <c r="FW57" s="280" t="str">
        <f aca="false">$C57</f>
        <v>Spain</v>
      </c>
      <c r="FX57" s="281" t="n">
        <f aca="false">$D57</f>
        <v>61</v>
      </c>
      <c r="FY57" s="280" t="str">
        <f aca="false">$E57</f>
        <v>Saudi Arabia</v>
      </c>
      <c r="FZ57" s="284"/>
      <c r="GA57" s="284"/>
      <c r="GB57" s="288"/>
      <c r="GC57" s="281" t="str">
        <f aca="false">IF(($F57&lt;&gt;"")*($G57&lt;&gt;"")*(FZ57&lt;&gt;"")*(GA57&lt;&gt;""),($F57&gt;$G57)*(FZ57&gt;GA57)+($F57=$G57)*(FZ57=GA57)+($F57&lt;$G57)*(FZ57&lt;GA57),"")</f>
        <v/>
      </c>
      <c r="GD57" s="281" t="str">
        <f aca="false">IF((GC57&lt;&gt;""),IF(OR($F57&lt;&gt;$G57,PrSettings!$M$4="●"),(($F57-$G57)=(FZ57-GA57))*1,0),"")</f>
        <v/>
      </c>
      <c r="GE57" s="281" t="str">
        <f aca="false">IF((GC57&lt;&gt;""),($F57=FZ57)*($G57=GA57),"")</f>
        <v/>
      </c>
      <c r="GF57" s="281" t="str">
        <f aca="false">IF(GC57&lt;&gt;"",IF(ABS($F57-$G57)&gt;=PrSettings!$M$7,(ABS($F57-$G57-FZ57+GA57)&lt;=1)*1,IF(AND(GC57,$F57=$G57,$F57&gt;=PrSettings!$M$6),(ABS(FZ57-$F57)&lt;=1)*1,IF(AND(GC57,$F57+$G57&gt;=PrSettings!$M$8),(ABS(FZ57-$F57)+ABS(GA57-$G57)&lt;=1)*1,""))),"")</f>
        <v/>
      </c>
      <c r="GG57" s="289"/>
      <c r="GI57" s="279" t="n">
        <f aca="false">$B57</f>
        <v>2</v>
      </c>
      <c r="GJ57" s="280" t="str">
        <f aca="false">$C57</f>
        <v>Spain</v>
      </c>
      <c r="GK57" s="281" t="n">
        <f aca="false">$D57</f>
        <v>61</v>
      </c>
      <c r="GL57" s="280" t="str">
        <f aca="false">$E57</f>
        <v>Saudi Arabia</v>
      </c>
      <c r="GM57" s="284"/>
      <c r="GN57" s="284"/>
      <c r="GO57" s="288"/>
      <c r="GP57" s="281" t="str">
        <f aca="false">IF(($F57&lt;&gt;"")*($G57&lt;&gt;"")*(GM57&lt;&gt;"")*(GN57&lt;&gt;""),($F57&gt;$G57)*(GM57&gt;GN57)+($F57=$G57)*(GM57=GN57)+($F57&lt;$G57)*(GM57&lt;GN57),"")</f>
        <v/>
      </c>
      <c r="GQ57" s="281" t="str">
        <f aca="false">IF((GP57&lt;&gt;""),IF(OR($F57&lt;&gt;$G57,PrSettings!$M$4="●"),(($F57-$G57)=(GM57-GN57))*1,0),"")</f>
        <v/>
      </c>
      <c r="GR57" s="281" t="str">
        <f aca="false">IF((GP57&lt;&gt;""),($F57=GM57)*($G57=GN57),"")</f>
        <v/>
      </c>
      <c r="GS57" s="281" t="str">
        <f aca="false">IF(GP57&lt;&gt;"",IF(ABS($F57-$G57)&gt;=PrSettings!$M$7,(ABS($F57-$G57-GM57+GN57)&lt;=1)*1,IF(AND(GP57,$F57=$G57,$F57&gt;=PrSettings!$M$6),(ABS(GM57-$F57)&lt;=1)*1,IF(AND(GP57,$F57+$G57&gt;=PrSettings!$M$8),(ABS(GM57-$F57)+ABS(GN57-$G57)&lt;=1)*1,""))),"")</f>
        <v/>
      </c>
      <c r="GT57" s="289"/>
      <c r="GV57" s="279" t="n">
        <f aca="false">$B57</f>
        <v>2</v>
      </c>
      <c r="GW57" s="280" t="str">
        <f aca="false">$C57</f>
        <v>Spain</v>
      </c>
      <c r="GX57" s="281" t="n">
        <f aca="false">$D57</f>
        <v>61</v>
      </c>
      <c r="GY57" s="280" t="str">
        <f aca="false">$E57</f>
        <v>Saudi Arabia</v>
      </c>
      <c r="GZ57" s="284"/>
      <c r="HA57" s="284"/>
      <c r="HB57" s="288"/>
      <c r="HC57" s="281" t="str">
        <f aca="false">IF(($F57&lt;&gt;"")*($G57&lt;&gt;"")*(GZ57&lt;&gt;"")*(HA57&lt;&gt;""),($F57&gt;$G57)*(GZ57&gt;HA57)+($F57=$G57)*(GZ57=HA57)+($F57&lt;$G57)*(GZ57&lt;HA57),"")</f>
        <v/>
      </c>
      <c r="HD57" s="281" t="str">
        <f aca="false">IF((HC57&lt;&gt;""),IF(OR($F57&lt;&gt;$G57,PrSettings!$M$4="●"),(($F57-$G57)=(GZ57-HA57))*1,0),"")</f>
        <v/>
      </c>
      <c r="HE57" s="281" t="str">
        <f aca="false">IF((HC57&lt;&gt;""),($F57=GZ57)*($G57=HA57),"")</f>
        <v/>
      </c>
      <c r="HF57" s="281" t="str">
        <f aca="false">IF(HC57&lt;&gt;"",IF(ABS($F57-$G57)&gt;=PrSettings!$M$7,(ABS($F57-$G57-GZ57+HA57)&lt;=1)*1,IF(AND(HC57,$F57=$G57,$F57&gt;=PrSettings!$M$6),(ABS(GZ57-$F57)&lt;=1)*1,IF(AND(HC57,$F57+$G57&gt;=PrSettings!$M$8),(ABS(GZ57-$F57)+ABS(HA57-$G57)&lt;=1)*1,""))),"")</f>
        <v/>
      </c>
      <c r="HG57" s="289"/>
      <c r="HI57" s="279" t="n">
        <f aca="false">$B57</f>
        <v>2</v>
      </c>
      <c r="HJ57" s="280" t="str">
        <f aca="false">$C57</f>
        <v>Spain</v>
      </c>
      <c r="HK57" s="281" t="n">
        <f aca="false">$D57</f>
        <v>61</v>
      </c>
      <c r="HL57" s="280" t="str">
        <f aca="false">$E57</f>
        <v>Saudi Arabia</v>
      </c>
      <c r="HM57" s="284"/>
      <c r="HN57" s="284"/>
      <c r="HO57" s="288"/>
      <c r="HP57" s="281" t="str">
        <f aca="false">IF(($F57&lt;&gt;"")*($G57&lt;&gt;"")*(HM57&lt;&gt;"")*(HN57&lt;&gt;""),($F57&gt;$G57)*(HM57&gt;HN57)+($F57=$G57)*(HM57=HN57)+($F57&lt;$G57)*(HM57&lt;HN57),"")</f>
        <v/>
      </c>
      <c r="HQ57" s="281" t="str">
        <f aca="false">IF((HP57&lt;&gt;""),IF(OR($F57&lt;&gt;$G57,PrSettings!$M$4="●"),(($F57-$G57)=(HM57-HN57))*1,0),"")</f>
        <v/>
      </c>
      <c r="HR57" s="281" t="str">
        <f aca="false">IF((HP57&lt;&gt;""),($F57=HM57)*($G57=HN57),"")</f>
        <v/>
      </c>
      <c r="HS57" s="281" t="str">
        <f aca="false">IF(HP57&lt;&gt;"",IF(ABS($F57-$G57)&gt;=PrSettings!$M$7,(ABS($F57-$G57-HM57+HN57)&lt;=1)*1,IF(AND(HP57,$F57=$G57,$F57&gt;=PrSettings!$M$6),(ABS(HM57-$F57)&lt;=1)*1,IF(AND(HP57,$F57+$G57&gt;=PrSettings!$M$8),(ABS(HM57-$F57)+ABS(HN57-$G57)&lt;=1)*1,""))),"")</f>
        <v/>
      </c>
      <c r="HT57" s="289"/>
      <c r="HV57" s="279" t="n">
        <f aca="false">$B57</f>
        <v>2</v>
      </c>
      <c r="HW57" s="280" t="str">
        <f aca="false">$C57</f>
        <v>Spain</v>
      </c>
      <c r="HX57" s="281" t="n">
        <f aca="false">$D57</f>
        <v>61</v>
      </c>
      <c r="HY57" s="280" t="str">
        <f aca="false">$E57</f>
        <v>Saudi Arabia</v>
      </c>
      <c r="HZ57" s="284"/>
      <c r="IA57" s="284"/>
      <c r="IB57" s="288"/>
      <c r="IC57" s="281" t="str">
        <f aca="false">IF(($F57&lt;&gt;"")*($G57&lt;&gt;"")*(HZ57&lt;&gt;"")*(IA57&lt;&gt;""),($F57&gt;$G57)*(HZ57&gt;IA57)+($F57=$G57)*(HZ57=IA57)+($F57&lt;$G57)*(HZ57&lt;IA57),"")</f>
        <v/>
      </c>
      <c r="ID57" s="281" t="str">
        <f aca="false">IF((IC57&lt;&gt;""),IF(OR($F57&lt;&gt;$G57,PrSettings!$M$4="●"),(($F57-$G57)=(HZ57-IA57))*1,0),"")</f>
        <v/>
      </c>
      <c r="IE57" s="281" t="str">
        <f aca="false">IF((IC57&lt;&gt;""),($F57=HZ57)*($G57=IA57),"")</f>
        <v/>
      </c>
      <c r="IF57" s="281" t="str">
        <f aca="false">IF(IC57&lt;&gt;"",IF(ABS($F57-$G57)&gt;=PrSettings!$M$7,(ABS($F57-$G57-HZ57+IA57)&lt;=1)*1,IF(AND(IC57,$F57=$G57,$F57&gt;=PrSettings!$M$6),(ABS(HZ57-$F57)&lt;=1)*1,IF(AND(IC57,$F57+$G57&gt;=PrSettings!$M$8),(ABS(HZ57-$F57)+ABS(IA57-$G57)&lt;=1)*1,""))),"")</f>
        <v/>
      </c>
      <c r="IG57" s="289"/>
      <c r="II57" s="279" t="n">
        <f aca="false">$B57</f>
        <v>2</v>
      </c>
      <c r="IJ57" s="280" t="str">
        <f aca="false">$C57</f>
        <v>Spain</v>
      </c>
      <c r="IK57" s="281" t="n">
        <f aca="false">$D57</f>
        <v>61</v>
      </c>
      <c r="IL57" s="280" t="str">
        <f aca="false">$E57</f>
        <v>Saudi Arabia</v>
      </c>
      <c r="IM57" s="284"/>
      <c r="IN57" s="284"/>
      <c r="IO57" s="288"/>
      <c r="IP57" s="281" t="str">
        <f aca="false">IF(($F57&lt;&gt;"")*($G57&lt;&gt;"")*(IM57&lt;&gt;"")*(IN57&lt;&gt;""),($F57&gt;$G57)*(IM57&gt;IN57)+($F57=$G57)*(IM57=IN57)+($F57&lt;$G57)*(IM57&lt;IN57),"")</f>
        <v/>
      </c>
      <c r="IQ57" s="281" t="str">
        <f aca="false">IF((IP57&lt;&gt;""),IF(OR($F57&lt;&gt;$G57,PrSettings!$M$4="●"),(($F57-$G57)=(IM57-IN57))*1,0),"")</f>
        <v/>
      </c>
      <c r="IR57" s="281" t="str">
        <f aca="false">IF((IP57&lt;&gt;""),($F57=IM57)*($G57=IN57),"")</f>
        <v/>
      </c>
      <c r="IS57" s="281" t="str">
        <f aca="false">IF(IP57&lt;&gt;"",IF(ABS($F57-$G57)&gt;=PrSettings!$M$7,(ABS($F57-$G57-IM57+IN57)&lt;=1)*1,IF(AND(IP57,$F57=$G57,$F57&gt;=PrSettings!$M$6),(ABS(IM57-$F57)&lt;=1)*1,IF(AND(IP57,$F57+$G57&gt;=PrSettings!$M$8),(ABS(IM57-$F57)+ABS(IN57-$G57)&lt;=1)*1,""))),"")</f>
        <v/>
      </c>
      <c r="IT57" s="289"/>
      <c r="IV57" s="279" t="n">
        <f aca="false">$B57</f>
        <v>2</v>
      </c>
      <c r="IW57" s="280" t="str">
        <f aca="false">$C57</f>
        <v>Spain</v>
      </c>
      <c r="IX57" s="281" t="n">
        <f aca="false">$D57</f>
        <v>61</v>
      </c>
      <c r="IY57" s="280" t="str">
        <f aca="false">$E57</f>
        <v>Saudi Arabia</v>
      </c>
      <c r="IZ57" s="284"/>
      <c r="JA57" s="284"/>
      <c r="JB57" s="288"/>
      <c r="JC57" s="281" t="str">
        <f aca="false">IF(($F57&lt;&gt;"")*($G57&lt;&gt;"")*(IZ57&lt;&gt;"")*(JA57&lt;&gt;""),($F57&gt;$G57)*(IZ57&gt;JA57)+($F57=$G57)*(IZ57=JA57)+($F57&lt;$G57)*(IZ57&lt;JA57),"")</f>
        <v/>
      </c>
      <c r="JD57" s="281" t="str">
        <f aca="false">IF((JC57&lt;&gt;""),IF(OR($F57&lt;&gt;$G57,PrSettings!$M$4="●"),(($F57-$G57)=(IZ57-JA57))*1,0),"")</f>
        <v/>
      </c>
      <c r="JE57" s="281" t="str">
        <f aca="false">IF((JC57&lt;&gt;""),($F57=IZ57)*($G57=JA57),"")</f>
        <v/>
      </c>
      <c r="JF57" s="281" t="str">
        <f aca="false">IF(JC57&lt;&gt;"",IF(ABS($F57-$G57)&gt;=PrSettings!$M$7,(ABS($F57-$G57-IZ57+JA57)&lt;=1)*1,IF(AND(JC57,$F57=$G57,$F57&gt;=PrSettings!$M$6),(ABS(IZ57-$F57)&lt;=1)*1,IF(AND(JC57,$F57+$G57&gt;=PrSettings!$M$8),(ABS(IZ57-$F57)+ABS(JA57-$G57)&lt;=1)*1,""))),"")</f>
        <v/>
      </c>
      <c r="JG57" s="289"/>
      <c r="JI57" s="279" t="n">
        <f aca="false">$B57</f>
        <v>2</v>
      </c>
      <c r="JJ57" s="280" t="str">
        <f aca="false">$C57</f>
        <v>Spain</v>
      </c>
      <c r="JK57" s="281" t="n">
        <f aca="false">$D57</f>
        <v>61</v>
      </c>
      <c r="JL57" s="280" t="str">
        <f aca="false">$E57</f>
        <v>Saudi Arabia</v>
      </c>
      <c r="JM57" s="284"/>
      <c r="JN57" s="284"/>
      <c r="JO57" s="288"/>
      <c r="JP57" s="281" t="str">
        <f aca="false">IF(($F57&lt;&gt;"")*($G57&lt;&gt;"")*(JM57&lt;&gt;"")*(JN57&lt;&gt;""),($F57&gt;$G57)*(JM57&gt;JN57)+($F57=$G57)*(JM57=JN57)+($F57&lt;$G57)*(JM57&lt;JN57),"")</f>
        <v/>
      </c>
      <c r="JQ57" s="281" t="str">
        <f aca="false">IF((JP57&lt;&gt;""),IF(OR($F57&lt;&gt;$G57,PrSettings!$M$4="●"),(($F57-$G57)=(JM57-JN57))*1,0),"")</f>
        <v/>
      </c>
      <c r="JR57" s="281" t="str">
        <f aca="false">IF((JP57&lt;&gt;""),($F57=JM57)*($G57=JN57),"")</f>
        <v/>
      </c>
      <c r="JS57" s="281" t="str">
        <f aca="false">IF(JP57&lt;&gt;"",IF(ABS($F57-$G57)&gt;=PrSettings!$M$7,(ABS($F57-$G57-JM57+JN57)&lt;=1)*1,IF(AND(JP57,$F57=$G57,$F57&gt;=PrSettings!$M$6),(ABS(JM57-$F57)&lt;=1)*1,IF(AND(JP57,$F57+$G57&gt;=PrSettings!$M$8),(ABS(JM57-$F57)+ABS(JN57-$G57)&lt;=1)*1,""))),"")</f>
        <v/>
      </c>
      <c r="JT57" s="289"/>
      <c r="JV57" s="279" t="n">
        <f aca="false">$B57</f>
        <v>2</v>
      </c>
      <c r="JW57" s="280" t="str">
        <f aca="false">$C57</f>
        <v>Spain</v>
      </c>
      <c r="JX57" s="281" t="n">
        <f aca="false">$D57</f>
        <v>61</v>
      </c>
      <c r="JY57" s="280" t="str">
        <f aca="false">$E57</f>
        <v>Saudi Arabia</v>
      </c>
      <c r="JZ57" s="284"/>
      <c r="KA57" s="284"/>
      <c r="KB57" s="288"/>
      <c r="KC57" s="281" t="str">
        <f aca="false">IF(($F57&lt;&gt;"")*($G57&lt;&gt;"")*(JZ57&lt;&gt;"")*(KA57&lt;&gt;""),($F57&gt;$G57)*(JZ57&gt;KA57)+($F57=$G57)*(JZ57=KA57)+($F57&lt;$G57)*(JZ57&lt;KA57),"")</f>
        <v/>
      </c>
      <c r="KD57" s="281" t="str">
        <f aca="false">IF((KC57&lt;&gt;""),IF(OR($F57&lt;&gt;$G57,PrSettings!$M$4="●"),(($F57-$G57)=(JZ57-KA57))*1,0),"")</f>
        <v/>
      </c>
      <c r="KE57" s="281" t="str">
        <f aca="false">IF((KC57&lt;&gt;""),($F57=JZ57)*($G57=KA57),"")</f>
        <v/>
      </c>
      <c r="KF57" s="281" t="str">
        <f aca="false">IF(KC57&lt;&gt;"",IF(ABS($F57-$G57)&gt;=PrSettings!$M$7,(ABS($F57-$G57-JZ57+KA57)&lt;=1)*1,IF(AND(KC57,$F57=$G57,$F57&gt;=PrSettings!$M$6),(ABS(JZ57-$F57)&lt;=1)*1,IF(AND(KC57,$F57+$G57&gt;=PrSettings!$M$8),(ABS(JZ57-$F57)+ABS(KA57-$G57)&lt;=1)*1,""))),"")</f>
        <v/>
      </c>
      <c r="KG57" s="289"/>
      <c r="KI57" s="279" t="n">
        <f aca="false">$B57</f>
        <v>2</v>
      </c>
      <c r="KJ57" s="280" t="str">
        <f aca="false">$C57</f>
        <v>Spain</v>
      </c>
      <c r="KK57" s="281" t="n">
        <f aca="false">$D57</f>
        <v>61</v>
      </c>
      <c r="KL57" s="280" t="str">
        <f aca="false">$E57</f>
        <v>Saudi Arabia</v>
      </c>
      <c r="KM57" s="284"/>
      <c r="KN57" s="284"/>
      <c r="KO57" s="288"/>
      <c r="KP57" s="281" t="str">
        <f aca="false">IF(($F57&lt;&gt;"")*($G57&lt;&gt;"")*(KM57&lt;&gt;"")*(KN57&lt;&gt;""),($F57&gt;$G57)*(KM57&gt;KN57)+($F57=$G57)*(KM57=KN57)+($F57&lt;$G57)*(KM57&lt;KN57),"")</f>
        <v/>
      </c>
      <c r="KQ57" s="281" t="str">
        <f aca="false">IF((KP57&lt;&gt;""),IF(OR($F57&lt;&gt;$G57,PrSettings!$M$4="●"),(($F57-$G57)=(KM57-KN57))*1,0),"")</f>
        <v/>
      </c>
      <c r="KR57" s="281" t="str">
        <f aca="false">IF((KP57&lt;&gt;""),($F57=KM57)*($G57=KN57),"")</f>
        <v/>
      </c>
      <c r="KS57" s="281" t="str">
        <f aca="false">IF(KP57&lt;&gt;"",IF(ABS($F57-$G57)&gt;=PrSettings!$M$7,(ABS($F57-$G57-KM57+KN57)&lt;=1)*1,IF(AND(KP57,$F57=$G57,$F57&gt;=PrSettings!$M$6),(ABS(KM57-$F57)&lt;=1)*1,IF(AND(KP57,$F57+$G57&gt;=PrSettings!$M$8),(ABS(KM57-$F57)+ABS(KN57-$G57)&lt;=1)*1,""))),"")</f>
        <v/>
      </c>
      <c r="KT57" s="289"/>
      <c r="KV57" s="279" t="n">
        <f aca="false">$B57</f>
        <v>2</v>
      </c>
      <c r="KW57" s="280" t="str">
        <f aca="false">$C57</f>
        <v>Spain</v>
      </c>
      <c r="KX57" s="281" t="n">
        <f aca="false">$D57</f>
        <v>61</v>
      </c>
      <c r="KY57" s="280" t="str">
        <f aca="false">$E57</f>
        <v>Saudi Arabia</v>
      </c>
      <c r="KZ57" s="284"/>
      <c r="LA57" s="284"/>
      <c r="LB57" s="288"/>
      <c r="LC57" s="281" t="str">
        <f aca="false">IF(($F57&lt;&gt;"")*($G57&lt;&gt;"")*(KZ57&lt;&gt;"")*(LA57&lt;&gt;""),($F57&gt;$G57)*(KZ57&gt;LA57)+($F57=$G57)*(KZ57=LA57)+($F57&lt;$G57)*(KZ57&lt;LA57),"")</f>
        <v/>
      </c>
      <c r="LD57" s="281" t="str">
        <f aca="false">IF((LC57&lt;&gt;""),IF(OR($F57&lt;&gt;$G57,PrSettings!$M$4="●"),(($F57-$G57)=(KZ57-LA57))*1,0),"")</f>
        <v/>
      </c>
      <c r="LE57" s="281" t="str">
        <f aca="false">IF((LC57&lt;&gt;""),($F57=KZ57)*($G57=LA57),"")</f>
        <v/>
      </c>
      <c r="LF57" s="281" t="str">
        <f aca="false">IF(LC57&lt;&gt;"",IF(ABS($F57-$G57)&gt;=PrSettings!$M$7,(ABS($F57-$G57-KZ57+LA57)&lt;=1)*1,IF(AND(LC57,$F57=$G57,$F57&gt;=PrSettings!$M$6),(ABS(KZ57-$F57)&lt;=1)*1,IF(AND(LC57,$F57+$G57&gt;=PrSettings!$M$8),(ABS(KZ57-$F57)+ABS(LA57-$G57)&lt;=1)*1,""))),"")</f>
        <v/>
      </c>
      <c r="LG57" s="289"/>
      <c r="LI57" s="279" t="n">
        <f aca="false">$B57</f>
        <v>2</v>
      </c>
      <c r="LJ57" s="280" t="str">
        <f aca="false">$C57</f>
        <v>Spain</v>
      </c>
      <c r="LK57" s="281" t="n">
        <f aca="false">$D57</f>
        <v>61</v>
      </c>
      <c r="LL57" s="280" t="str">
        <f aca="false">$E57</f>
        <v>Saudi Arabia</v>
      </c>
      <c r="LM57" s="284"/>
      <c r="LN57" s="284"/>
      <c r="LO57" s="288"/>
      <c r="LP57" s="281" t="str">
        <f aca="false">IF(($F57&lt;&gt;"")*($G57&lt;&gt;"")*(LM57&lt;&gt;"")*(LN57&lt;&gt;""),($F57&gt;$G57)*(LM57&gt;LN57)+($F57=$G57)*(LM57=LN57)+($F57&lt;$G57)*(LM57&lt;LN57),"")</f>
        <v/>
      </c>
      <c r="LQ57" s="281" t="str">
        <f aca="false">IF((LP57&lt;&gt;""),IF(OR($F57&lt;&gt;$G57,PrSettings!$M$4="●"),(($F57-$G57)=(LM57-LN57))*1,0),"")</f>
        <v/>
      </c>
      <c r="LR57" s="281" t="str">
        <f aca="false">IF((LP57&lt;&gt;""),($F57=LM57)*($G57=LN57),"")</f>
        <v/>
      </c>
      <c r="LS57" s="281" t="str">
        <f aca="false">IF(LP57&lt;&gt;"",IF(ABS($F57-$G57)&gt;=PrSettings!$M$7,(ABS($F57-$G57-LM57+LN57)&lt;=1)*1,IF(AND(LP57,$F57=$G57,$F57&gt;=PrSettings!$M$6),(ABS(LM57-$F57)&lt;=1)*1,IF(AND(LP57,$F57+$G57&gt;=PrSettings!$M$8),(ABS(LM57-$F57)+ABS(LN57-$G57)&lt;=1)*1,""))),"")</f>
        <v/>
      </c>
      <c r="LT57" s="289"/>
      <c r="LV57" s="279" t="n">
        <f aca="false">$B57</f>
        <v>2</v>
      </c>
      <c r="LW57" s="280" t="str">
        <f aca="false">$C57</f>
        <v>Spain</v>
      </c>
      <c r="LX57" s="281" t="n">
        <f aca="false">$D57</f>
        <v>61</v>
      </c>
      <c r="LY57" s="280" t="str">
        <f aca="false">$E57</f>
        <v>Saudi Arabia</v>
      </c>
      <c r="LZ57" s="284"/>
      <c r="MA57" s="284"/>
      <c r="MB57" s="288"/>
      <c r="MC57" s="281" t="str">
        <f aca="false">IF(($F57&lt;&gt;"")*($G57&lt;&gt;"")*(LZ57&lt;&gt;"")*(MA57&lt;&gt;""),($F57&gt;$G57)*(LZ57&gt;MA57)+($F57=$G57)*(LZ57=MA57)+($F57&lt;$G57)*(LZ57&lt;MA57),"")</f>
        <v/>
      </c>
      <c r="MD57" s="281" t="str">
        <f aca="false">IF((MC57&lt;&gt;""),IF(OR($F57&lt;&gt;$G57,PrSettings!$M$4="●"),(($F57-$G57)=(LZ57-MA57))*1,0),"")</f>
        <v/>
      </c>
      <c r="ME57" s="281" t="str">
        <f aca="false">IF((MC57&lt;&gt;""),($F57=LZ57)*($G57=MA57),"")</f>
        <v/>
      </c>
      <c r="MF57" s="281" t="str">
        <f aca="false">IF(MC57&lt;&gt;"",IF(ABS($F57-$G57)&gt;=PrSettings!$M$7,(ABS($F57-$G57-LZ57+MA57)&lt;=1)*1,IF(AND(MC57,$F57=$G57,$F57&gt;=PrSettings!$M$6),(ABS(LZ57-$F57)&lt;=1)*1,IF(AND(MC57,$F57+$G57&gt;=PrSettings!$M$8),(ABS(LZ57-$F57)+ABS(MA57-$G57)&lt;=1)*1,""))),"")</f>
        <v/>
      </c>
      <c r="MG57" s="289"/>
    </row>
    <row r="58" customFormat="false" ht="15.75" hidden="false" customHeight="false" outlineLevel="0" collapsed="false">
      <c r="B58" s="279" t="n">
        <f aca="false">INDEX(Groups!$C$7:$C$65,MATCH(C58,Groups!$D$7:$D$65,0))</f>
        <v>17</v>
      </c>
      <c r="C58" s="280" t="str">
        <f aca="false">CalcH!$P$25</f>
        <v>Uruguay</v>
      </c>
      <c r="D58" s="281" t="n">
        <f aca="false">INDEX(Groups!$C$7:$C$65,MATCH(E58,Groups!$D$7:$D$65,0))</f>
        <v>69</v>
      </c>
      <c r="E58" s="280" t="str">
        <f aca="false">CalcH!$Q$25</f>
        <v>Cape Verde</v>
      </c>
      <c r="F58" s="282" t="n">
        <f aca="false">CalcH!$R$25</f>
        <v>2</v>
      </c>
      <c r="G58" s="283" t="n">
        <f aca="false">CalcH!$S$25</f>
        <v>0</v>
      </c>
      <c r="I58" s="279" t="n">
        <f aca="false">$B58</f>
        <v>17</v>
      </c>
      <c r="J58" s="280" t="str">
        <f aca="false">$C58</f>
        <v>Uruguay</v>
      </c>
      <c r="K58" s="281" t="n">
        <f aca="false">$D58</f>
        <v>69</v>
      </c>
      <c r="L58" s="280" t="str">
        <f aca="false">$E58</f>
        <v>Cape Verde</v>
      </c>
      <c r="M58" s="284"/>
      <c r="N58" s="284"/>
      <c r="O58" s="288"/>
      <c r="P58" s="281" t="str">
        <f aca="false">IF(($F58&lt;&gt;"")*($G58&lt;&gt;"")*(M58&lt;&gt;"")*(N58&lt;&gt;""),($F58&gt;$G58)*(M58&gt;N58)+($F58=$G58)*(M58=N58)+($F58&lt;$G58)*(M58&lt;N58),"")</f>
        <v/>
      </c>
      <c r="Q58" s="281" t="str">
        <f aca="false">IF((P58&lt;&gt;""),IF(OR($F58&lt;&gt;$G58,PrSettings!$M$4="●"),(($F58-$G58)=(M58-N58))*1,0),"")</f>
        <v/>
      </c>
      <c r="R58" s="281" t="str">
        <f aca="false">IF((P58&lt;&gt;""),($F58=M58)*($G58=N58),"")</f>
        <v/>
      </c>
      <c r="S58" s="281" t="str">
        <f aca="false">IF(P58&lt;&gt;"",IF(ABS($F58-$G58)&gt;=PrSettings!$M$7,(ABS($F58-$G58-M58+N58)&lt;=1)*1,IF(AND(P58,$F58=$G58,$F58&gt;=PrSettings!$M$6),(ABS(M58-$F58)&lt;=1)*1,IF(AND(P58,$F58+$G58&gt;=PrSettings!$M$8),(ABS(M58-$F58)+ABS(N58-$G58)&lt;=1)*1,""))),"")</f>
        <v/>
      </c>
      <c r="T58" s="289"/>
      <c r="V58" s="279" t="n">
        <f aca="false">$B58</f>
        <v>17</v>
      </c>
      <c r="W58" s="280" t="str">
        <f aca="false">$C58</f>
        <v>Uruguay</v>
      </c>
      <c r="X58" s="281" t="n">
        <f aca="false">$D58</f>
        <v>69</v>
      </c>
      <c r="Y58" s="280" t="str">
        <f aca="false">$E58</f>
        <v>Cape Verde</v>
      </c>
      <c r="Z58" s="284"/>
      <c r="AA58" s="284"/>
      <c r="AB58" s="288"/>
      <c r="AC58" s="281" t="str">
        <f aca="false">IF(($F58&lt;&gt;"")*($G58&lt;&gt;"")*(Z58&lt;&gt;"")*(AA58&lt;&gt;""),($F58&gt;$G58)*(Z58&gt;AA58)+($F58=$G58)*(Z58=AA58)+($F58&lt;$G58)*(Z58&lt;AA58),"")</f>
        <v/>
      </c>
      <c r="AD58" s="281" t="str">
        <f aca="false">IF((AC58&lt;&gt;""),IF(OR($F58&lt;&gt;$G58,PrSettings!$M$4="●"),(($F58-$G58)=(Z58-AA58))*1,0),"")</f>
        <v/>
      </c>
      <c r="AE58" s="281" t="str">
        <f aca="false">IF((AC58&lt;&gt;""),($F58=Z58)*($G58=AA58),"")</f>
        <v/>
      </c>
      <c r="AF58" s="281" t="str">
        <f aca="false">IF(AC58&lt;&gt;"",IF(ABS($F58-$G58)&gt;=PrSettings!$M$7,(ABS($F58-$G58-Z58+AA58)&lt;=1)*1,IF(AND(AC58,$F58=$G58,$F58&gt;=PrSettings!$M$6),(ABS(Z58-$F58)&lt;=1)*1,IF(AND(AC58,$F58+$G58&gt;=PrSettings!$M$8),(ABS(Z58-$F58)+ABS(AA58-$G58)&lt;=1)*1,""))),"")</f>
        <v/>
      </c>
      <c r="AG58" s="289"/>
      <c r="AI58" s="279" t="n">
        <f aca="false">$B58</f>
        <v>17</v>
      </c>
      <c r="AJ58" s="280" t="str">
        <f aca="false">$C58</f>
        <v>Uruguay</v>
      </c>
      <c r="AK58" s="281" t="n">
        <f aca="false">$D58</f>
        <v>69</v>
      </c>
      <c r="AL58" s="280" t="str">
        <f aca="false">$E58</f>
        <v>Cape Verde</v>
      </c>
      <c r="AM58" s="284"/>
      <c r="AN58" s="284"/>
      <c r="AO58" s="288"/>
      <c r="AP58" s="281" t="str">
        <f aca="false">IF(($F58&lt;&gt;"")*($G58&lt;&gt;"")*(AM58&lt;&gt;"")*(AN58&lt;&gt;""),($F58&gt;$G58)*(AM58&gt;AN58)+($F58=$G58)*(AM58=AN58)+($F58&lt;$G58)*(AM58&lt;AN58),"")</f>
        <v/>
      </c>
      <c r="AQ58" s="281" t="str">
        <f aca="false">IF((AP58&lt;&gt;""),IF(OR($F58&lt;&gt;$G58,PrSettings!$M$4="●"),(($F58-$G58)=(AM58-AN58))*1,0),"")</f>
        <v/>
      </c>
      <c r="AR58" s="281" t="str">
        <f aca="false">IF((AP58&lt;&gt;""),($F58=AM58)*($G58=AN58),"")</f>
        <v/>
      </c>
      <c r="AS58" s="281" t="str">
        <f aca="false">IF(AP58&lt;&gt;"",IF(ABS($F58-$G58)&gt;=PrSettings!$M$7,(ABS($F58-$G58-AM58+AN58)&lt;=1)*1,IF(AND(AP58,$F58=$G58,$F58&gt;=PrSettings!$M$6),(ABS(AM58-$F58)&lt;=1)*1,IF(AND(AP58,$F58+$G58&gt;=PrSettings!$M$8),(ABS(AM58-$F58)+ABS(AN58-$G58)&lt;=1)*1,""))),"")</f>
        <v/>
      </c>
      <c r="AT58" s="289"/>
      <c r="AV58" s="279" t="n">
        <f aca="false">$B58</f>
        <v>17</v>
      </c>
      <c r="AW58" s="280" t="str">
        <f aca="false">$C58</f>
        <v>Uruguay</v>
      </c>
      <c r="AX58" s="281" t="n">
        <f aca="false">$D58</f>
        <v>69</v>
      </c>
      <c r="AY58" s="280" t="str">
        <f aca="false">$E58</f>
        <v>Cape Verde</v>
      </c>
      <c r="AZ58" s="284"/>
      <c r="BA58" s="284"/>
      <c r="BB58" s="288"/>
      <c r="BC58" s="281" t="str">
        <f aca="false">IF(($F58&lt;&gt;"")*($G58&lt;&gt;"")*(AZ58&lt;&gt;"")*(BA58&lt;&gt;""),($F58&gt;$G58)*(AZ58&gt;BA58)+($F58=$G58)*(AZ58=BA58)+($F58&lt;$G58)*(AZ58&lt;BA58),"")</f>
        <v/>
      </c>
      <c r="BD58" s="281" t="str">
        <f aca="false">IF((BC58&lt;&gt;""),IF(OR($F58&lt;&gt;$G58,PrSettings!$M$4="●"),(($F58-$G58)=(AZ58-BA58))*1,0),"")</f>
        <v/>
      </c>
      <c r="BE58" s="281" t="str">
        <f aca="false">IF((BC58&lt;&gt;""),($F58=AZ58)*($G58=BA58),"")</f>
        <v/>
      </c>
      <c r="BF58" s="281" t="str">
        <f aca="false">IF(BC58&lt;&gt;"",IF(ABS($F58-$G58)&gt;=PrSettings!$M$7,(ABS($F58-$G58-AZ58+BA58)&lt;=1)*1,IF(AND(BC58,$F58=$G58,$F58&gt;=PrSettings!$M$6),(ABS(AZ58-$F58)&lt;=1)*1,IF(AND(BC58,$F58+$G58&gt;=PrSettings!$M$8),(ABS(AZ58-$F58)+ABS(BA58-$G58)&lt;=1)*1,""))),"")</f>
        <v/>
      </c>
      <c r="BG58" s="289"/>
      <c r="BI58" s="279" t="n">
        <f aca="false">$B58</f>
        <v>17</v>
      </c>
      <c r="BJ58" s="280" t="str">
        <f aca="false">$C58</f>
        <v>Uruguay</v>
      </c>
      <c r="BK58" s="281" t="n">
        <f aca="false">$D58</f>
        <v>69</v>
      </c>
      <c r="BL58" s="280" t="str">
        <f aca="false">$E58</f>
        <v>Cape Verde</v>
      </c>
      <c r="BM58" s="284"/>
      <c r="BN58" s="284"/>
      <c r="BO58" s="288"/>
      <c r="BP58" s="281" t="str">
        <f aca="false">IF(($F58&lt;&gt;"")*($G58&lt;&gt;"")*(BM58&lt;&gt;"")*(BN58&lt;&gt;""),($F58&gt;$G58)*(BM58&gt;BN58)+($F58=$G58)*(BM58=BN58)+($F58&lt;$G58)*(BM58&lt;BN58),"")</f>
        <v/>
      </c>
      <c r="BQ58" s="281" t="str">
        <f aca="false">IF((BP58&lt;&gt;""),IF(OR($F58&lt;&gt;$G58,PrSettings!$M$4="●"),(($F58-$G58)=(BM58-BN58))*1,0),"")</f>
        <v/>
      </c>
      <c r="BR58" s="281" t="str">
        <f aca="false">IF((BP58&lt;&gt;""),($F58=BM58)*($G58=BN58),"")</f>
        <v/>
      </c>
      <c r="BS58" s="281" t="str">
        <f aca="false">IF(BP58&lt;&gt;"",IF(ABS($F58-$G58)&gt;=PrSettings!$M$7,(ABS($F58-$G58-BM58+BN58)&lt;=1)*1,IF(AND(BP58,$F58=$G58,$F58&gt;=PrSettings!$M$6),(ABS(BM58-$F58)&lt;=1)*1,IF(AND(BP58,$F58+$G58&gt;=PrSettings!$M$8),(ABS(BM58-$F58)+ABS(BN58-$G58)&lt;=1)*1,""))),"")</f>
        <v/>
      </c>
      <c r="BT58" s="289"/>
      <c r="BV58" s="279" t="n">
        <f aca="false">$B58</f>
        <v>17</v>
      </c>
      <c r="BW58" s="280" t="str">
        <f aca="false">$C58</f>
        <v>Uruguay</v>
      </c>
      <c r="BX58" s="281" t="n">
        <f aca="false">$D58</f>
        <v>69</v>
      </c>
      <c r="BY58" s="280" t="str">
        <f aca="false">$E58</f>
        <v>Cape Verde</v>
      </c>
      <c r="BZ58" s="284"/>
      <c r="CA58" s="284"/>
      <c r="CB58" s="288"/>
      <c r="CC58" s="281" t="str">
        <f aca="false">IF(($F58&lt;&gt;"")*($G58&lt;&gt;"")*(BZ58&lt;&gt;"")*(CA58&lt;&gt;""),($F58&gt;$G58)*(BZ58&gt;CA58)+($F58=$G58)*(BZ58=CA58)+($F58&lt;$G58)*(BZ58&lt;CA58),"")</f>
        <v/>
      </c>
      <c r="CD58" s="281" t="str">
        <f aca="false">IF((CC58&lt;&gt;""),IF(OR($F58&lt;&gt;$G58,PrSettings!$M$4="●"),(($F58-$G58)=(BZ58-CA58))*1,0),"")</f>
        <v/>
      </c>
      <c r="CE58" s="281" t="str">
        <f aca="false">IF((CC58&lt;&gt;""),($F58=BZ58)*($G58=CA58),"")</f>
        <v/>
      </c>
      <c r="CF58" s="281" t="str">
        <f aca="false">IF(CC58&lt;&gt;"",IF(ABS($F58-$G58)&gt;=PrSettings!$M$7,(ABS($F58-$G58-BZ58+CA58)&lt;=1)*1,IF(AND(CC58,$F58=$G58,$F58&gt;=PrSettings!$M$6),(ABS(BZ58-$F58)&lt;=1)*1,IF(AND(CC58,$F58+$G58&gt;=PrSettings!$M$8),(ABS(BZ58-$F58)+ABS(CA58-$G58)&lt;=1)*1,""))),"")</f>
        <v/>
      </c>
      <c r="CG58" s="289"/>
      <c r="CI58" s="279" t="n">
        <f aca="false">$B58</f>
        <v>17</v>
      </c>
      <c r="CJ58" s="280" t="str">
        <f aca="false">$C58</f>
        <v>Uruguay</v>
      </c>
      <c r="CK58" s="281" t="n">
        <f aca="false">$D58</f>
        <v>69</v>
      </c>
      <c r="CL58" s="280" t="str">
        <f aca="false">$E58</f>
        <v>Cape Verde</v>
      </c>
      <c r="CM58" s="284"/>
      <c r="CN58" s="284"/>
      <c r="CO58" s="288"/>
      <c r="CP58" s="281" t="str">
        <f aca="false">IF(($F58&lt;&gt;"")*($G58&lt;&gt;"")*(CM58&lt;&gt;"")*(CN58&lt;&gt;""),($F58&gt;$G58)*(CM58&gt;CN58)+($F58=$G58)*(CM58=CN58)+($F58&lt;$G58)*(CM58&lt;CN58),"")</f>
        <v/>
      </c>
      <c r="CQ58" s="281" t="str">
        <f aca="false">IF((CP58&lt;&gt;""),IF(OR($F58&lt;&gt;$G58,PrSettings!$M$4="●"),(($F58-$G58)=(CM58-CN58))*1,0),"")</f>
        <v/>
      </c>
      <c r="CR58" s="281" t="str">
        <f aca="false">IF((CP58&lt;&gt;""),($F58=CM58)*($G58=CN58),"")</f>
        <v/>
      </c>
      <c r="CS58" s="281" t="str">
        <f aca="false">IF(CP58&lt;&gt;"",IF(ABS($F58-$G58)&gt;=PrSettings!$M$7,(ABS($F58-$G58-CM58+CN58)&lt;=1)*1,IF(AND(CP58,$F58=$G58,$F58&gt;=PrSettings!$M$6),(ABS(CM58-$F58)&lt;=1)*1,IF(AND(CP58,$F58+$G58&gt;=PrSettings!$M$8),(ABS(CM58-$F58)+ABS(CN58-$G58)&lt;=1)*1,""))),"")</f>
        <v/>
      </c>
      <c r="CT58" s="289"/>
      <c r="CV58" s="279" t="n">
        <f aca="false">$B58</f>
        <v>17</v>
      </c>
      <c r="CW58" s="280" t="str">
        <f aca="false">$C58</f>
        <v>Uruguay</v>
      </c>
      <c r="CX58" s="281" t="n">
        <f aca="false">$D58</f>
        <v>69</v>
      </c>
      <c r="CY58" s="280" t="str">
        <f aca="false">$E58</f>
        <v>Cape Verde</v>
      </c>
      <c r="CZ58" s="284"/>
      <c r="DA58" s="284"/>
      <c r="DB58" s="288"/>
      <c r="DC58" s="281" t="str">
        <f aca="false">IF(($F58&lt;&gt;"")*($G58&lt;&gt;"")*(CZ58&lt;&gt;"")*(DA58&lt;&gt;""),($F58&gt;$G58)*(CZ58&gt;DA58)+($F58=$G58)*(CZ58=DA58)+($F58&lt;$G58)*(CZ58&lt;DA58),"")</f>
        <v/>
      </c>
      <c r="DD58" s="281" t="str">
        <f aca="false">IF((DC58&lt;&gt;""),IF(OR($F58&lt;&gt;$G58,PrSettings!$M$4="●"),(($F58-$G58)=(CZ58-DA58))*1,0),"")</f>
        <v/>
      </c>
      <c r="DE58" s="281" t="str">
        <f aca="false">IF((DC58&lt;&gt;""),($F58=CZ58)*($G58=DA58),"")</f>
        <v/>
      </c>
      <c r="DF58" s="281" t="str">
        <f aca="false">IF(DC58&lt;&gt;"",IF(ABS($F58-$G58)&gt;=PrSettings!$M$7,(ABS($F58-$G58-CZ58+DA58)&lt;=1)*1,IF(AND(DC58,$F58=$G58,$F58&gt;=PrSettings!$M$6),(ABS(CZ58-$F58)&lt;=1)*1,IF(AND(DC58,$F58+$G58&gt;=PrSettings!$M$8),(ABS(CZ58-$F58)+ABS(DA58-$G58)&lt;=1)*1,""))),"")</f>
        <v/>
      </c>
      <c r="DG58" s="289"/>
      <c r="DI58" s="279" t="n">
        <f aca="false">$B58</f>
        <v>17</v>
      </c>
      <c r="DJ58" s="280" t="str">
        <f aca="false">$C58</f>
        <v>Uruguay</v>
      </c>
      <c r="DK58" s="281" t="n">
        <f aca="false">$D58</f>
        <v>69</v>
      </c>
      <c r="DL58" s="280" t="str">
        <f aca="false">$E58</f>
        <v>Cape Verde</v>
      </c>
      <c r="DM58" s="284"/>
      <c r="DN58" s="284"/>
      <c r="DO58" s="288"/>
      <c r="DP58" s="281" t="str">
        <f aca="false">IF(($F58&lt;&gt;"")*($G58&lt;&gt;"")*(DM58&lt;&gt;"")*(DN58&lt;&gt;""),($F58&gt;$G58)*(DM58&gt;DN58)+($F58=$G58)*(DM58=DN58)+($F58&lt;$G58)*(DM58&lt;DN58),"")</f>
        <v/>
      </c>
      <c r="DQ58" s="281" t="str">
        <f aca="false">IF((DP58&lt;&gt;""),IF(OR($F58&lt;&gt;$G58,PrSettings!$M$4="●"),(($F58-$G58)=(DM58-DN58))*1,0),"")</f>
        <v/>
      </c>
      <c r="DR58" s="281" t="str">
        <f aca="false">IF((DP58&lt;&gt;""),($F58=DM58)*($G58=DN58),"")</f>
        <v/>
      </c>
      <c r="DS58" s="281" t="str">
        <f aca="false">IF(DP58&lt;&gt;"",IF(ABS($F58-$G58)&gt;=PrSettings!$M$7,(ABS($F58-$G58-DM58+DN58)&lt;=1)*1,IF(AND(DP58,$F58=$G58,$F58&gt;=PrSettings!$M$6),(ABS(DM58-$F58)&lt;=1)*1,IF(AND(DP58,$F58+$G58&gt;=PrSettings!$M$8),(ABS(DM58-$F58)+ABS(DN58-$G58)&lt;=1)*1,""))),"")</f>
        <v/>
      </c>
      <c r="DT58" s="289"/>
      <c r="DV58" s="279" t="n">
        <f aca="false">$B58</f>
        <v>17</v>
      </c>
      <c r="DW58" s="280" t="str">
        <f aca="false">$C58</f>
        <v>Uruguay</v>
      </c>
      <c r="DX58" s="281" t="n">
        <f aca="false">$D58</f>
        <v>69</v>
      </c>
      <c r="DY58" s="280" t="str">
        <f aca="false">$E58</f>
        <v>Cape Verde</v>
      </c>
      <c r="DZ58" s="284"/>
      <c r="EA58" s="284"/>
      <c r="EB58" s="288"/>
      <c r="EC58" s="281" t="str">
        <f aca="false">IF(($F58&lt;&gt;"")*($G58&lt;&gt;"")*(DZ58&lt;&gt;"")*(EA58&lt;&gt;""),($F58&gt;$G58)*(DZ58&gt;EA58)+($F58=$G58)*(DZ58=EA58)+($F58&lt;$G58)*(DZ58&lt;EA58),"")</f>
        <v/>
      </c>
      <c r="ED58" s="281" t="str">
        <f aca="false">IF((EC58&lt;&gt;""),IF(OR($F58&lt;&gt;$G58,PrSettings!$M$4="●"),(($F58-$G58)=(DZ58-EA58))*1,0),"")</f>
        <v/>
      </c>
      <c r="EE58" s="281" t="str">
        <f aca="false">IF((EC58&lt;&gt;""),($F58=DZ58)*($G58=EA58),"")</f>
        <v/>
      </c>
      <c r="EF58" s="281" t="str">
        <f aca="false">IF(EC58&lt;&gt;"",IF(ABS($F58-$G58)&gt;=PrSettings!$M$7,(ABS($F58-$G58-DZ58+EA58)&lt;=1)*1,IF(AND(EC58,$F58=$G58,$F58&gt;=PrSettings!$M$6),(ABS(DZ58-$F58)&lt;=1)*1,IF(AND(EC58,$F58+$G58&gt;=PrSettings!$M$8),(ABS(DZ58-$F58)+ABS(EA58-$G58)&lt;=1)*1,""))),"")</f>
        <v/>
      </c>
      <c r="EG58" s="289"/>
      <c r="EI58" s="279" t="n">
        <f aca="false">$B58</f>
        <v>17</v>
      </c>
      <c r="EJ58" s="280" t="str">
        <f aca="false">$C58</f>
        <v>Uruguay</v>
      </c>
      <c r="EK58" s="281" t="n">
        <f aca="false">$D58</f>
        <v>69</v>
      </c>
      <c r="EL58" s="280" t="str">
        <f aca="false">$E58</f>
        <v>Cape Verde</v>
      </c>
      <c r="EM58" s="284"/>
      <c r="EN58" s="284"/>
      <c r="EO58" s="288"/>
      <c r="EP58" s="281" t="str">
        <f aca="false">IF(($F58&lt;&gt;"")*($G58&lt;&gt;"")*(EM58&lt;&gt;"")*(EN58&lt;&gt;""),($F58&gt;$G58)*(EM58&gt;EN58)+($F58=$G58)*(EM58=EN58)+($F58&lt;$G58)*(EM58&lt;EN58),"")</f>
        <v/>
      </c>
      <c r="EQ58" s="281" t="str">
        <f aca="false">IF((EP58&lt;&gt;""),IF(OR($F58&lt;&gt;$G58,PrSettings!$M$4="●"),(($F58-$G58)=(EM58-EN58))*1,0),"")</f>
        <v/>
      </c>
      <c r="ER58" s="281" t="str">
        <f aca="false">IF((EP58&lt;&gt;""),($F58=EM58)*($G58=EN58),"")</f>
        <v/>
      </c>
      <c r="ES58" s="281" t="str">
        <f aca="false">IF(EP58&lt;&gt;"",IF(ABS($F58-$G58)&gt;=PrSettings!$M$7,(ABS($F58-$G58-EM58+EN58)&lt;=1)*1,IF(AND(EP58,$F58=$G58,$F58&gt;=PrSettings!$M$6),(ABS(EM58-$F58)&lt;=1)*1,IF(AND(EP58,$F58+$G58&gt;=PrSettings!$M$8),(ABS(EM58-$F58)+ABS(EN58-$G58)&lt;=1)*1,""))),"")</f>
        <v/>
      </c>
      <c r="ET58" s="289"/>
      <c r="EV58" s="279" t="n">
        <f aca="false">$B58</f>
        <v>17</v>
      </c>
      <c r="EW58" s="280" t="str">
        <f aca="false">$C58</f>
        <v>Uruguay</v>
      </c>
      <c r="EX58" s="281" t="n">
        <f aca="false">$D58</f>
        <v>69</v>
      </c>
      <c r="EY58" s="280" t="str">
        <f aca="false">$E58</f>
        <v>Cape Verde</v>
      </c>
      <c r="EZ58" s="284"/>
      <c r="FA58" s="284"/>
      <c r="FB58" s="288"/>
      <c r="FC58" s="281" t="str">
        <f aca="false">IF(($F58&lt;&gt;"")*($G58&lt;&gt;"")*(EZ58&lt;&gt;"")*(FA58&lt;&gt;""),($F58&gt;$G58)*(EZ58&gt;FA58)+($F58=$G58)*(EZ58=FA58)+($F58&lt;$G58)*(EZ58&lt;FA58),"")</f>
        <v/>
      </c>
      <c r="FD58" s="281" t="str">
        <f aca="false">IF((FC58&lt;&gt;""),IF(OR($F58&lt;&gt;$G58,PrSettings!$M$4="●"),(($F58-$G58)=(EZ58-FA58))*1,0),"")</f>
        <v/>
      </c>
      <c r="FE58" s="281" t="str">
        <f aca="false">IF((FC58&lt;&gt;""),($F58=EZ58)*($G58=FA58),"")</f>
        <v/>
      </c>
      <c r="FF58" s="281" t="str">
        <f aca="false">IF(FC58&lt;&gt;"",IF(ABS($F58-$G58)&gt;=PrSettings!$M$7,(ABS($F58-$G58-EZ58+FA58)&lt;=1)*1,IF(AND(FC58,$F58=$G58,$F58&gt;=PrSettings!$M$6),(ABS(EZ58-$F58)&lt;=1)*1,IF(AND(FC58,$F58+$G58&gt;=PrSettings!$M$8),(ABS(EZ58-$F58)+ABS(FA58-$G58)&lt;=1)*1,""))),"")</f>
        <v/>
      </c>
      <c r="FG58" s="289"/>
      <c r="FI58" s="279" t="n">
        <f aca="false">$B58</f>
        <v>17</v>
      </c>
      <c r="FJ58" s="280" t="str">
        <f aca="false">$C58</f>
        <v>Uruguay</v>
      </c>
      <c r="FK58" s="281" t="n">
        <f aca="false">$D58</f>
        <v>69</v>
      </c>
      <c r="FL58" s="280" t="str">
        <f aca="false">$E58</f>
        <v>Cape Verde</v>
      </c>
      <c r="FM58" s="284"/>
      <c r="FN58" s="284"/>
      <c r="FO58" s="288"/>
      <c r="FP58" s="281" t="str">
        <f aca="false">IF(($F58&lt;&gt;"")*($G58&lt;&gt;"")*(FM58&lt;&gt;"")*(FN58&lt;&gt;""),($F58&gt;$G58)*(FM58&gt;FN58)+($F58=$G58)*(FM58=FN58)+($F58&lt;$G58)*(FM58&lt;FN58),"")</f>
        <v/>
      </c>
      <c r="FQ58" s="281" t="str">
        <f aca="false">IF((FP58&lt;&gt;""),IF(OR($F58&lt;&gt;$G58,PrSettings!$M$4="●"),(($F58-$G58)=(FM58-FN58))*1,0),"")</f>
        <v/>
      </c>
      <c r="FR58" s="281" t="str">
        <f aca="false">IF((FP58&lt;&gt;""),($F58=FM58)*($G58=FN58),"")</f>
        <v/>
      </c>
      <c r="FS58" s="281" t="str">
        <f aca="false">IF(FP58&lt;&gt;"",IF(ABS($F58-$G58)&gt;=PrSettings!$M$7,(ABS($F58-$G58-FM58+FN58)&lt;=1)*1,IF(AND(FP58,$F58=$G58,$F58&gt;=PrSettings!$M$6),(ABS(FM58-$F58)&lt;=1)*1,IF(AND(FP58,$F58+$G58&gt;=PrSettings!$M$8),(ABS(FM58-$F58)+ABS(FN58-$G58)&lt;=1)*1,""))),"")</f>
        <v/>
      </c>
      <c r="FT58" s="289"/>
      <c r="FV58" s="279" t="n">
        <f aca="false">$B58</f>
        <v>17</v>
      </c>
      <c r="FW58" s="280" t="str">
        <f aca="false">$C58</f>
        <v>Uruguay</v>
      </c>
      <c r="FX58" s="281" t="n">
        <f aca="false">$D58</f>
        <v>69</v>
      </c>
      <c r="FY58" s="280" t="str">
        <f aca="false">$E58</f>
        <v>Cape Verde</v>
      </c>
      <c r="FZ58" s="284"/>
      <c r="GA58" s="284"/>
      <c r="GB58" s="288"/>
      <c r="GC58" s="281" t="str">
        <f aca="false">IF(($F58&lt;&gt;"")*($G58&lt;&gt;"")*(FZ58&lt;&gt;"")*(GA58&lt;&gt;""),($F58&gt;$G58)*(FZ58&gt;GA58)+($F58=$G58)*(FZ58=GA58)+($F58&lt;$G58)*(FZ58&lt;GA58),"")</f>
        <v/>
      </c>
      <c r="GD58" s="281" t="str">
        <f aca="false">IF((GC58&lt;&gt;""),IF(OR($F58&lt;&gt;$G58,PrSettings!$M$4="●"),(($F58-$G58)=(FZ58-GA58))*1,0),"")</f>
        <v/>
      </c>
      <c r="GE58" s="281" t="str">
        <f aca="false">IF((GC58&lt;&gt;""),($F58=FZ58)*($G58=GA58),"")</f>
        <v/>
      </c>
      <c r="GF58" s="281" t="str">
        <f aca="false">IF(GC58&lt;&gt;"",IF(ABS($F58-$G58)&gt;=PrSettings!$M$7,(ABS($F58-$G58-FZ58+GA58)&lt;=1)*1,IF(AND(GC58,$F58=$G58,$F58&gt;=PrSettings!$M$6),(ABS(FZ58-$F58)&lt;=1)*1,IF(AND(GC58,$F58+$G58&gt;=PrSettings!$M$8),(ABS(FZ58-$F58)+ABS(GA58-$G58)&lt;=1)*1,""))),"")</f>
        <v/>
      </c>
      <c r="GG58" s="289"/>
      <c r="GI58" s="279" t="n">
        <f aca="false">$B58</f>
        <v>17</v>
      </c>
      <c r="GJ58" s="280" t="str">
        <f aca="false">$C58</f>
        <v>Uruguay</v>
      </c>
      <c r="GK58" s="281" t="n">
        <f aca="false">$D58</f>
        <v>69</v>
      </c>
      <c r="GL58" s="280" t="str">
        <f aca="false">$E58</f>
        <v>Cape Verde</v>
      </c>
      <c r="GM58" s="284"/>
      <c r="GN58" s="284"/>
      <c r="GO58" s="288"/>
      <c r="GP58" s="281" t="str">
        <f aca="false">IF(($F58&lt;&gt;"")*($G58&lt;&gt;"")*(GM58&lt;&gt;"")*(GN58&lt;&gt;""),($F58&gt;$G58)*(GM58&gt;GN58)+($F58=$G58)*(GM58=GN58)+($F58&lt;$G58)*(GM58&lt;GN58),"")</f>
        <v/>
      </c>
      <c r="GQ58" s="281" t="str">
        <f aca="false">IF((GP58&lt;&gt;""),IF(OR($F58&lt;&gt;$G58,PrSettings!$M$4="●"),(($F58-$G58)=(GM58-GN58))*1,0),"")</f>
        <v/>
      </c>
      <c r="GR58" s="281" t="str">
        <f aca="false">IF((GP58&lt;&gt;""),($F58=GM58)*($G58=GN58),"")</f>
        <v/>
      </c>
      <c r="GS58" s="281" t="str">
        <f aca="false">IF(GP58&lt;&gt;"",IF(ABS($F58-$G58)&gt;=PrSettings!$M$7,(ABS($F58-$G58-GM58+GN58)&lt;=1)*1,IF(AND(GP58,$F58=$G58,$F58&gt;=PrSettings!$M$6),(ABS(GM58-$F58)&lt;=1)*1,IF(AND(GP58,$F58+$G58&gt;=PrSettings!$M$8),(ABS(GM58-$F58)+ABS(GN58-$G58)&lt;=1)*1,""))),"")</f>
        <v/>
      </c>
      <c r="GT58" s="289"/>
      <c r="GV58" s="279" t="n">
        <f aca="false">$B58</f>
        <v>17</v>
      </c>
      <c r="GW58" s="280" t="str">
        <f aca="false">$C58</f>
        <v>Uruguay</v>
      </c>
      <c r="GX58" s="281" t="n">
        <f aca="false">$D58</f>
        <v>69</v>
      </c>
      <c r="GY58" s="280" t="str">
        <f aca="false">$E58</f>
        <v>Cape Verde</v>
      </c>
      <c r="GZ58" s="284"/>
      <c r="HA58" s="284"/>
      <c r="HB58" s="288"/>
      <c r="HC58" s="281" t="str">
        <f aca="false">IF(($F58&lt;&gt;"")*($G58&lt;&gt;"")*(GZ58&lt;&gt;"")*(HA58&lt;&gt;""),($F58&gt;$G58)*(GZ58&gt;HA58)+($F58=$G58)*(GZ58=HA58)+($F58&lt;$G58)*(GZ58&lt;HA58),"")</f>
        <v/>
      </c>
      <c r="HD58" s="281" t="str">
        <f aca="false">IF((HC58&lt;&gt;""),IF(OR($F58&lt;&gt;$G58,PrSettings!$M$4="●"),(($F58-$G58)=(GZ58-HA58))*1,0),"")</f>
        <v/>
      </c>
      <c r="HE58" s="281" t="str">
        <f aca="false">IF((HC58&lt;&gt;""),($F58=GZ58)*($G58=HA58),"")</f>
        <v/>
      </c>
      <c r="HF58" s="281" t="str">
        <f aca="false">IF(HC58&lt;&gt;"",IF(ABS($F58-$G58)&gt;=PrSettings!$M$7,(ABS($F58-$G58-GZ58+HA58)&lt;=1)*1,IF(AND(HC58,$F58=$G58,$F58&gt;=PrSettings!$M$6),(ABS(GZ58-$F58)&lt;=1)*1,IF(AND(HC58,$F58+$G58&gt;=PrSettings!$M$8),(ABS(GZ58-$F58)+ABS(HA58-$G58)&lt;=1)*1,""))),"")</f>
        <v/>
      </c>
      <c r="HG58" s="289"/>
      <c r="HI58" s="279" t="n">
        <f aca="false">$B58</f>
        <v>17</v>
      </c>
      <c r="HJ58" s="280" t="str">
        <f aca="false">$C58</f>
        <v>Uruguay</v>
      </c>
      <c r="HK58" s="281" t="n">
        <f aca="false">$D58</f>
        <v>69</v>
      </c>
      <c r="HL58" s="280" t="str">
        <f aca="false">$E58</f>
        <v>Cape Verde</v>
      </c>
      <c r="HM58" s="284"/>
      <c r="HN58" s="284"/>
      <c r="HO58" s="288"/>
      <c r="HP58" s="281" t="str">
        <f aca="false">IF(($F58&lt;&gt;"")*($G58&lt;&gt;"")*(HM58&lt;&gt;"")*(HN58&lt;&gt;""),($F58&gt;$G58)*(HM58&gt;HN58)+($F58=$G58)*(HM58=HN58)+($F58&lt;$G58)*(HM58&lt;HN58),"")</f>
        <v/>
      </c>
      <c r="HQ58" s="281" t="str">
        <f aca="false">IF((HP58&lt;&gt;""),IF(OR($F58&lt;&gt;$G58,PrSettings!$M$4="●"),(($F58-$G58)=(HM58-HN58))*1,0),"")</f>
        <v/>
      </c>
      <c r="HR58" s="281" t="str">
        <f aca="false">IF((HP58&lt;&gt;""),($F58=HM58)*($G58=HN58),"")</f>
        <v/>
      </c>
      <c r="HS58" s="281" t="str">
        <f aca="false">IF(HP58&lt;&gt;"",IF(ABS($F58-$G58)&gt;=PrSettings!$M$7,(ABS($F58-$G58-HM58+HN58)&lt;=1)*1,IF(AND(HP58,$F58=$G58,$F58&gt;=PrSettings!$M$6),(ABS(HM58-$F58)&lt;=1)*1,IF(AND(HP58,$F58+$G58&gt;=PrSettings!$M$8),(ABS(HM58-$F58)+ABS(HN58-$G58)&lt;=1)*1,""))),"")</f>
        <v/>
      </c>
      <c r="HT58" s="289"/>
      <c r="HV58" s="279" t="n">
        <f aca="false">$B58</f>
        <v>17</v>
      </c>
      <c r="HW58" s="280" t="str">
        <f aca="false">$C58</f>
        <v>Uruguay</v>
      </c>
      <c r="HX58" s="281" t="n">
        <f aca="false">$D58</f>
        <v>69</v>
      </c>
      <c r="HY58" s="280" t="str">
        <f aca="false">$E58</f>
        <v>Cape Verde</v>
      </c>
      <c r="HZ58" s="284"/>
      <c r="IA58" s="284"/>
      <c r="IB58" s="288"/>
      <c r="IC58" s="281" t="str">
        <f aca="false">IF(($F58&lt;&gt;"")*($G58&lt;&gt;"")*(HZ58&lt;&gt;"")*(IA58&lt;&gt;""),($F58&gt;$G58)*(HZ58&gt;IA58)+($F58=$G58)*(HZ58=IA58)+($F58&lt;$G58)*(HZ58&lt;IA58),"")</f>
        <v/>
      </c>
      <c r="ID58" s="281" t="str">
        <f aca="false">IF((IC58&lt;&gt;""),IF(OR($F58&lt;&gt;$G58,PrSettings!$M$4="●"),(($F58-$G58)=(HZ58-IA58))*1,0),"")</f>
        <v/>
      </c>
      <c r="IE58" s="281" t="str">
        <f aca="false">IF((IC58&lt;&gt;""),($F58=HZ58)*($G58=IA58),"")</f>
        <v/>
      </c>
      <c r="IF58" s="281" t="str">
        <f aca="false">IF(IC58&lt;&gt;"",IF(ABS($F58-$G58)&gt;=PrSettings!$M$7,(ABS($F58-$G58-HZ58+IA58)&lt;=1)*1,IF(AND(IC58,$F58=$G58,$F58&gt;=PrSettings!$M$6),(ABS(HZ58-$F58)&lt;=1)*1,IF(AND(IC58,$F58+$G58&gt;=PrSettings!$M$8),(ABS(HZ58-$F58)+ABS(IA58-$G58)&lt;=1)*1,""))),"")</f>
        <v/>
      </c>
      <c r="IG58" s="289"/>
      <c r="II58" s="279" t="n">
        <f aca="false">$B58</f>
        <v>17</v>
      </c>
      <c r="IJ58" s="280" t="str">
        <f aca="false">$C58</f>
        <v>Uruguay</v>
      </c>
      <c r="IK58" s="281" t="n">
        <f aca="false">$D58</f>
        <v>69</v>
      </c>
      <c r="IL58" s="280" t="str">
        <f aca="false">$E58</f>
        <v>Cape Verde</v>
      </c>
      <c r="IM58" s="284"/>
      <c r="IN58" s="284"/>
      <c r="IO58" s="288"/>
      <c r="IP58" s="281" t="str">
        <f aca="false">IF(($F58&lt;&gt;"")*($G58&lt;&gt;"")*(IM58&lt;&gt;"")*(IN58&lt;&gt;""),($F58&gt;$G58)*(IM58&gt;IN58)+($F58=$G58)*(IM58=IN58)+($F58&lt;$G58)*(IM58&lt;IN58),"")</f>
        <v/>
      </c>
      <c r="IQ58" s="281" t="str">
        <f aca="false">IF((IP58&lt;&gt;""),IF(OR($F58&lt;&gt;$G58,PrSettings!$M$4="●"),(($F58-$G58)=(IM58-IN58))*1,0),"")</f>
        <v/>
      </c>
      <c r="IR58" s="281" t="str">
        <f aca="false">IF((IP58&lt;&gt;""),($F58=IM58)*($G58=IN58),"")</f>
        <v/>
      </c>
      <c r="IS58" s="281" t="str">
        <f aca="false">IF(IP58&lt;&gt;"",IF(ABS($F58-$G58)&gt;=PrSettings!$M$7,(ABS($F58-$G58-IM58+IN58)&lt;=1)*1,IF(AND(IP58,$F58=$G58,$F58&gt;=PrSettings!$M$6),(ABS(IM58-$F58)&lt;=1)*1,IF(AND(IP58,$F58+$G58&gt;=PrSettings!$M$8),(ABS(IM58-$F58)+ABS(IN58-$G58)&lt;=1)*1,""))),"")</f>
        <v/>
      </c>
      <c r="IT58" s="289"/>
      <c r="IV58" s="279" t="n">
        <f aca="false">$B58</f>
        <v>17</v>
      </c>
      <c r="IW58" s="280" t="str">
        <f aca="false">$C58</f>
        <v>Uruguay</v>
      </c>
      <c r="IX58" s="281" t="n">
        <f aca="false">$D58</f>
        <v>69</v>
      </c>
      <c r="IY58" s="280" t="str">
        <f aca="false">$E58</f>
        <v>Cape Verde</v>
      </c>
      <c r="IZ58" s="284"/>
      <c r="JA58" s="284"/>
      <c r="JB58" s="288"/>
      <c r="JC58" s="281" t="str">
        <f aca="false">IF(($F58&lt;&gt;"")*($G58&lt;&gt;"")*(IZ58&lt;&gt;"")*(JA58&lt;&gt;""),($F58&gt;$G58)*(IZ58&gt;JA58)+($F58=$G58)*(IZ58=JA58)+($F58&lt;$G58)*(IZ58&lt;JA58),"")</f>
        <v/>
      </c>
      <c r="JD58" s="281" t="str">
        <f aca="false">IF((JC58&lt;&gt;""),IF(OR($F58&lt;&gt;$G58,PrSettings!$M$4="●"),(($F58-$G58)=(IZ58-JA58))*1,0),"")</f>
        <v/>
      </c>
      <c r="JE58" s="281" t="str">
        <f aca="false">IF((JC58&lt;&gt;""),($F58=IZ58)*($G58=JA58),"")</f>
        <v/>
      </c>
      <c r="JF58" s="281" t="str">
        <f aca="false">IF(JC58&lt;&gt;"",IF(ABS($F58-$G58)&gt;=PrSettings!$M$7,(ABS($F58-$G58-IZ58+JA58)&lt;=1)*1,IF(AND(JC58,$F58=$G58,$F58&gt;=PrSettings!$M$6),(ABS(IZ58-$F58)&lt;=1)*1,IF(AND(JC58,$F58+$G58&gt;=PrSettings!$M$8),(ABS(IZ58-$F58)+ABS(JA58-$G58)&lt;=1)*1,""))),"")</f>
        <v/>
      </c>
      <c r="JG58" s="289"/>
      <c r="JI58" s="279" t="n">
        <f aca="false">$B58</f>
        <v>17</v>
      </c>
      <c r="JJ58" s="280" t="str">
        <f aca="false">$C58</f>
        <v>Uruguay</v>
      </c>
      <c r="JK58" s="281" t="n">
        <f aca="false">$D58</f>
        <v>69</v>
      </c>
      <c r="JL58" s="280" t="str">
        <f aca="false">$E58</f>
        <v>Cape Verde</v>
      </c>
      <c r="JM58" s="284"/>
      <c r="JN58" s="284"/>
      <c r="JO58" s="288"/>
      <c r="JP58" s="281" t="str">
        <f aca="false">IF(($F58&lt;&gt;"")*($G58&lt;&gt;"")*(JM58&lt;&gt;"")*(JN58&lt;&gt;""),($F58&gt;$G58)*(JM58&gt;JN58)+($F58=$G58)*(JM58=JN58)+($F58&lt;$G58)*(JM58&lt;JN58),"")</f>
        <v/>
      </c>
      <c r="JQ58" s="281" t="str">
        <f aca="false">IF((JP58&lt;&gt;""),IF(OR($F58&lt;&gt;$G58,PrSettings!$M$4="●"),(($F58-$G58)=(JM58-JN58))*1,0),"")</f>
        <v/>
      </c>
      <c r="JR58" s="281" t="str">
        <f aca="false">IF((JP58&lt;&gt;""),($F58=JM58)*($G58=JN58),"")</f>
        <v/>
      </c>
      <c r="JS58" s="281" t="str">
        <f aca="false">IF(JP58&lt;&gt;"",IF(ABS($F58-$G58)&gt;=PrSettings!$M$7,(ABS($F58-$G58-JM58+JN58)&lt;=1)*1,IF(AND(JP58,$F58=$G58,$F58&gt;=PrSettings!$M$6),(ABS(JM58-$F58)&lt;=1)*1,IF(AND(JP58,$F58+$G58&gt;=PrSettings!$M$8),(ABS(JM58-$F58)+ABS(JN58-$G58)&lt;=1)*1,""))),"")</f>
        <v/>
      </c>
      <c r="JT58" s="289"/>
      <c r="JV58" s="279" t="n">
        <f aca="false">$B58</f>
        <v>17</v>
      </c>
      <c r="JW58" s="280" t="str">
        <f aca="false">$C58</f>
        <v>Uruguay</v>
      </c>
      <c r="JX58" s="281" t="n">
        <f aca="false">$D58</f>
        <v>69</v>
      </c>
      <c r="JY58" s="280" t="str">
        <f aca="false">$E58</f>
        <v>Cape Verde</v>
      </c>
      <c r="JZ58" s="284"/>
      <c r="KA58" s="284"/>
      <c r="KB58" s="288"/>
      <c r="KC58" s="281" t="str">
        <f aca="false">IF(($F58&lt;&gt;"")*($G58&lt;&gt;"")*(JZ58&lt;&gt;"")*(KA58&lt;&gt;""),($F58&gt;$G58)*(JZ58&gt;KA58)+($F58=$G58)*(JZ58=KA58)+($F58&lt;$G58)*(JZ58&lt;KA58),"")</f>
        <v/>
      </c>
      <c r="KD58" s="281" t="str">
        <f aca="false">IF((KC58&lt;&gt;""),IF(OR($F58&lt;&gt;$G58,PrSettings!$M$4="●"),(($F58-$G58)=(JZ58-KA58))*1,0),"")</f>
        <v/>
      </c>
      <c r="KE58" s="281" t="str">
        <f aca="false">IF((KC58&lt;&gt;""),($F58=JZ58)*($G58=KA58),"")</f>
        <v/>
      </c>
      <c r="KF58" s="281" t="str">
        <f aca="false">IF(KC58&lt;&gt;"",IF(ABS($F58-$G58)&gt;=PrSettings!$M$7,(ABS($F58-$G58-JZ58+KA58)&lt;=1)*1,IF(AND(KC58,$F58=$G58,$F58&gt;=PrSettings!$M$6),(ABS(JZ58-$F58)&lt;=1)*1,IF(AND(KC58,$F58+$G58&gt;=PrSettings!$M$8),(ABS(JZ58-$F58)+ABS(KA58-$G58)&lt;=1)*1,""))),"")</f>
        <v/>
      </c>
      <c r="KG58" s="289"/>
      <c r="KI58" s="279" t="n">
        <f aca="false">$B58</f>
        <v>17</v>
      </c>
      <c r="KJ58" s="280" t="str">
        <f aca="false">$C58</f>
        <v>Uruguay</v>
      </c>
      <c r="KK58" s="281" t="n">
        <f aca="false">$D58</f>
        <v>69</v>
      </c>
      <c r="KL58" s="280" t="str">
        <f aca="false">$E58</f>
        <v>Cape Verde</v>
      </c>
      <c r="KM58" s="284"/>
      <c r="KN58" s="284"/>
      <c r="KO58" s="288"/>
      <c r="KP58" s="281" t="str">
        <f aca="false">IF(($F58&lt;&gt;"")*($G58&lt;&gt;"")*(KM58&lt;&gt;"")*(KN58&lt;&gt;""),($F58&gt;$G58)*(KM58&gt;KN58)+($F58=$G58)*(KM58=KN58)+($F58&lt;$G58)*(KM58&lt;KN58),"")</f>
        <v/>
      </c>
      <c r="KQ58" s="281" t="str">
        <f aca="false">IF((KP58&lt;&gt;""),IF(OR($F58&lt;&gt;$G58,PrSettings!$M$4="●"),(($F58-$G58)=(KM58-KN58))*1,0),"")</f>
        <v/>
      </c>
      <c r="KR58" s="281" t="str">
        <f aca="false">IF((KP58&lt;&gt;""),($F58=KM58)*($G58=KN58),"")</f>
        <v/>
      </c>
      <c r="KS58" s="281" t="str">
        <f aca="false">IF(KP58&lt;&gt;"",IF(ABS($F58-$G58)&gt;=PrSettings!$M$7,(ABS($F58-$G58-KM58+KN58)&lt;=1)*1,IF(AND(KP58,$F58=$G58,$F58&gt;=PrSettings!$M$6),(ABS(KM58-$F58)&lt;=1)*1,IF(AND(KP58,$F58+$G58&gt;=PrSettings!$M$8),(ABS(KM58-$F58)+ABS(KN58-$G58)&lt;=1)*1,""))),"")</f>
        <v/>
      </c>
      <c r="KT58" s="289"/>
      <c r="KV58" s="279" t="n">
        <f aca="false">$B58</f>
        <v>17</v>
      </c>
      <c r="KW58" s="280" t="str">
        <f aca="false">$C58</f>
        <v>Uruguay</v>
      </c>
      <c r="KX58" s="281" t="n">
        <f aca="false">$D58</f>
        <v>69</v>
      </c>
      <c r="KY58" s="280" t="str">
        <f aca="false">$E58</f>
        <v>Cape Verde</v>
      </c>
      <c r="KZ58" s="284"/>
      <c r="LA58" s="284"/>
      <c r="LB58" s="288"/>
      <c r="LC58" s="281" t="str">
        <f aca="false">IF(($F58&lt;&gt;"")*($G58&lt;&gt;"")*(KZ58&lt;&gt;"")*(LA58&lt;&gt;""),($F58&gt;$G58)*(KZ58&gt;LA58)+($F58=$G58)*(KZ58=LA58)+($F58&lt;$G58)*(KZ58&lt;LA58),"")</f>
        <v/>
      </c>
      <c r="LD58" s="281" t="str">
        <f aca="false">IF((LC58&lt;&gt;""),IF(OR($F58&lt;&gt;$G58,PrSettings!$M$4="●"),(($F58-$G58)=(KZ58-LA58))*1,0),"")</f>
        <v/>
      </c>
      <c r="LE58" s="281" t="str">
        <f aca="false">IF((LC58&lt;&gt;""),($F58=KZ58)*($G58=LA58),"")</f>
        <v/>
      </c>
      <c r="LF58" s="281" t="str">
        <f aca="false">IF(LC58&lt;&gt;"",IF(ABS($F58-$G58)&gt;=PrSettings!$M$7,(ABS($F58-$G58-KZ58+LA58)&lt;=1)*1,IF(AND(LC58,$F58=$G58,$F58&gt;=PrSettings!$M$6),(ABS(KZ58-$F58)&lt;=1)*1,IF(AND(LC58,$F58+$G58&gt;=PrSettings!$M$8),(ABS(KZ58-$F58)+ABS(LA58-$G58)&lt;=1)*1,""))),"")</f>
        <v/>
      </c>
      <c r="LG58" s="289"/>
      <c r="LI58" s="279" t="n">
        <f aca="false">$B58</f>
        <v>17</v>
      </c>
      <c r="LJ58" s="280" t="str">
        <f aca="false">$C58</f>
        <v>Uruguay</v>
      </c>
      <c r="LK58" s="281" t="n">
        <f aca="false">$D58</f>
        <v>69</v>
      </c>
      <c r="LL58" s="280" t="str">
        <f aca="false">$E58</f>
        <v>Cape Verde</v>
      </c>
      <c r="LM58" s="284"/>
      <c r="LN58" s="284"/>
      <c r="LO58" s="288"/>
      <c r="LP58" s="281" t="str">
        <f aca="false">IF(($F58&lt;&gt;"")*($G58&lt;&gt;"")*(LM58&lt;&gt;"")*(LN58&lt;&gt;""),($F58&gt;$G58)*(LM58&gt;LN58)+($F58=$G58)*(LM58=LN58)+($F58&lt;$G58)*(LM58&lt;LN58),"")</f>
        <v/>
      </c>
      <c r="LQ58" s="281" t="str">
        <f aca="false">IF((LP58&lt;&gt;""),IF(OR($F58&lt;&gt;$G58,PrSettings!$M$4="●"),(($F58-$G58)=(LM58-LN58))*1,0),"")</f>
        <v/>
      </c>
      <c r="LR58" s="281" t="str">
        <f aca="false">IF((LP58&lt;&gt;""),($F58=LM58)*($G58=LN58),"")</f>
        <v/>
      </c>
      <c r="LS58" s="281" t="str">
        <f aca="false">IF(LP58&lt;&gt;"",IF(ABS($F58-$G58)&gt;=PrSettings!$M$7,(ABS($F58-$G58-LM58+LN58)&lt;=1)*1,IF(AND(LP58,$F58=$G58,$F58&gt;=PrSettings!$M$6),(ABS(LM58-$F58)&lt;=1)*1,IF(AND(LP58,$F58+$G58&gt;=PrSettings!$M$8),(ABS(LM58-$F58)+ABS(LN58-$G58)&lt;=1)*1,""))),"")</f>
        <v/>
      </c>
      <c r="LT58" s="289"/>
      <c r="LV58" s="279" t="n">
        <f aca="false">$B58</f>
        <v>17</v>
      </c>
      <c r="LW58" s="280" t="str">
        <f aca="false">$C58</f>
        <v>Uruguay</v>
      </c>
      <c r="LX58" s="281" t="n">
        <f aca="false">$D58</f>
        <v>69</v>
      </c>
      <c r="LY58" s="280" t="str">
        <f aca="false">$E58</f>
        <v>Cape Verde</v>
      </c>
      <c r="LZ58" s="284"/>
      <c r="MA58" s="284"/>
      <c r="MB58" s="288"/>
      <c r="MC58" s="281" t="str">
        <f aca="false">IF(($F58&lt;&gt;"")*($G58&lt;&gt;"")*(LZ58&lt;&gt;"")*(MA58&lt;&gt;""),($F58&gt;$G58)*(LZ58&gt;MA58)+($F58=$G58)*(LZ58=MA58)+($F58&lt;$G58)*(LZ58&lt;MA58),"")</f>
        <v/>
      </c>
      <c r="MD58" s="281" t="str">
        <f aca="false">IF((MC58&lt;&gt;""),IF(OR($F58&lt;&gt;$G58,PrSettings!$M$4="●"),(($F58-$G58)=(LZ58-MA58))*1,0),"")</f>
        <v/>
      </c>
      <c r="ME58" s="281" t="str">
        <f aca="false">IF((MC58&lt;&gt;""),($F58=LZ58)*($G58=MA58),"")</f>
        <v/>
      </c>
      <c r="MF58" s="281" t="str">
        <f aca="false">IF(MC58&lt;&gt;"",IF(ABS($F58-$G58)&gt;=PrSettings!$M$7,(ABS($F58-$G58-LZ58+MA58)&lt;=1)*1,IF(AND(MC58,$F58=$G58,$F58&gt;=PrSettings!$M$6),(ABS(LZ58-$F58)&lt;=1)*1,IF(AND(MC58,$F58+$G58&gt;=PrSettings!$M$8),(ABS(LZ58-$F58)+ABS(MA58-$G58)&lt;=1)*1,""))),"")</f>
        <v/>
      </c>
      <c r="MG58" s="289"/>
    </row>
    <row r="59" customFormat="false" ht="15.75" hidden="false" customHeight="false" outlineLevel="0" collapsed="false">
      <c r="B59" s="279" t="n">
        <f aca="false">INDEX(Groups!$C$7:$C$65,MATCH(C59,Groups!$D$7:$D$65,0))</f>
        <v>69</v>
      </c>
      <c r="C59" s="280" t="str">
        <f aca="false">CalcH!$P$26</f>
        <v>Cape Verde</v>
      </c>
      <c r="D59" s="281" t="n">
        <f aca="false">INDEX(Groups!$C$7:$C$65,MATCH(E59,Groups!$D$7:$D$65,0))</f>
        <v>61</v>
      </c>
      <c r="E59" s="280" t="str">
        <f aca="false">CalcH!$Q$26</f>
        <v>Saudi Arabia</v>
      </c>
      <c r="F59" s="282" t="n">
        <f aca="false">CalcH!$R$26</f>
        <v>1</v>
      </c>
      <c r="G59" s="283" t="n">
        <f aca="false">CalcH!$S$26</f>
        <v>1</v>
      </c>
      <c r="I59" s="279" t="n">
        <f aca="false">$B59</f>
        <v>69</v>
      </c>
      <c r="J59" s="280" t="str">
        <f aca="false">$C59</f>
        <v>Cape Verde</v>
      </c>
      <c r="K59" s="281" t="n">
        <f aca="false">$D59</f>
        <v>61</v>
      </c>
      <c r="L59" s="280" t="str">
        <f aca="false">$E59</f>
        <v>Saudi Arabia</v>
      </c>
      <c r="M59" s="284"/>
      <c r="N59" s="284"/>
      <c r="O59" s="288"/>
      <c r="P59" s="281" t="str">
        <f aca="false">IF(($F59&lt;&gt;"")*($G59&lt;&gt;"")*(M59&lt;&gt;"")*(N59&lt;&gt;""),($F59&gt;$G59)*(M59&gt;N59)+($F59=$G59)*(M59=N59)+($F59&lt;$G59)*(M59&lt;N59),"")</f>
        <v/>
      </c>
      <c r="Q59" s="281" t="str">
        <f aca="false">IF((P59&lt;&gt;""),IF(OR($F59&lt;&gt;$G59,PrSettings!$M$4="●"),(($F59-$G59)=(M59-N59))*1,0),"")</f>
        <v/>
      </c>
      <c r="R59" s="281" t="str">
        <f aca="false">IF((P59&lt;&gt;""),($F59=M59)*($G59=N59),"")</f>
        <v/>
      </c>
      <c r="S59" s="281" t="str">
        <f aca="false">IF(P59&lt;&gt;"",IF(ABS($F59-$G59)&gt;=PrSettings!$M$7,(ABS($F59-$G59-M59+N59)&lt;=1)*1,IF(AND(P59,$F59=$G59,$F59&gt;=PrSettings!$M$6),(ABS(M59-$F59)&lt;=1)*1,IF(AND(P59,$F59+$G59&gt;=PrSettings!$M$8),(ABS(M59-$F59)+ABS(N59-$G59)&lt;=1)*1,""))),"")</f>
        <v/>
      </c>
      <c r="T59" s="289"/>
      <c r="V59" s="279" t="n">
        <f aca="false">$B59</f>
        <v>69</v>
      </c>
      <c r="W59" s="280" t="str">
        <f aca="false">$C59</f>
        <v>Cape Verde</v>
      </c>
      <c r="X59" s="281" t="n">
        <f aca="false">$D59</f>
        <v>61</v>
      </c>
      <c r="Y59" s="280" t="str">
        <f aca="false">$E59</f>
        <v>Saudi Arabia</v>
      </c>
      <c r="Z59" s="284"/>
      <c r="AA59" s="284"/>
      <c r="AB59" s="288"/>
      <c r="AC59" s="281" t="str">
        <f aca="false">IF(($F59&lt;&gt;"")*($G59&lt;&gt;"")*(Z59&lt;&gt;"")*(AA59&lt;&gt;""),($F59&gt;$G59)*(Z59&gt;AA59)+($F59=$G59)*(Z59=AA59)+($F59&lt;$G59)*(Z59&lt;AA59),"")</f>
        <v/>
      </c>
      <c r="AD59" s="281" t="str">
        <f aca="false">IF((AC59&lt;&gt;""),IF(OR($F59&lt;&gt;$G59,PrSettings!$M$4="●"),(($F59-$G59)=(Z59-AA59))*1,0),"")</f>
        <v/>
      </c>
      <c r="AE59" s="281" t="str">
        <f aca="false">IF((AC59&lt;&gt;""),($F59=Z59)*($G59=AA59),"")</f>
        <v/>
      </c>
      <c r="AF59" s="281" t="str">
        <f aca="false">IF(AC59&lt;&gt;"",IF(ABS($F59-$G59)&gt;=PrSettings!$M$7,(ABS($F59-$G59-Z59+AA59)&lt;=1)*1,IF(AND(AC59,$F59=$G59,$F59&gt;=PrSettings!$M$6),(ABS(Z59-$F59)&lt;=1)*1,IF(AND(AC59,$F59+$G59&gt;=PrSettings!$M$8),(ABS(Z59-$F59)+ABS(AA59-$G59)&lt;=1)*1,""))),"")</f>
        <v/>
      </c>
      <c r="AG59" s="289"/>
      <c r="AI59" s="279" t="n">
        <f aca="false">$B59</f>
        <v>69</v>
      </c>
      <c r="AJ59" s="280" t="str">
        <f aca="false">$C59</f>
        <v>Cape Verde</v>
      </c>
      <c r="AK59" s="281" t="n">
        <f aca="false">$D59</f>
        <v>61</v>
      </c>
      <c r="AL59" s="280" t="str">
        <f aca="false">$E59</f>
        <v>Saudi Arabia</v>
      </c>
      <c r="AM59" s="284"/>
      <c r="AN59" s="284"/>
      <c r="AO59" s="288"/>
      <c r="AP59" s="281" t="str">
        <f aca="false">IF(($F59&lt;&gt;"")*($G59&lt;&gt;"")*(AM59&lt;&gt;"")*(AN59&lt;&gt;""),($F59&gt;$G59)*(AM59&gt;AN59)+($F59=$G59)*(AM59=AN59)+($F59&lt;$G59)*(AM59&lt;AN59),"")</f>
        <v/>
      </c>
      <c r="AQ59" s="281" t="str">
        <f aca="false">IF((AP59&lt;&gt;""),IF(OR($F59&lt;&gt;$G59,PrSettings!$M$4="●"),(($F59-$G59)=(AM59-AN59))*1,0),"")</f>
        <v/>
      </c>
      <c r="AR59" s="281" t="str">
        <f aca="false">IF((AP59&lt;&gt;""),($F59=AM59)*($G59=AN59),"")</f>
        <v/>
      </c>
      <c r="AS59" s="281" t="str">
        <f aca="false">IF(AP59&lt;&gt;"",IF(ABS($F59-$G59)&gt;=PrSettings!$M$7,(ABS($F59-$G59-AM59+AN59)&lt;=1)*1,IF(AND(AP59,$F59=$G59,$F59&gt;=PrSettings!$M$6),(ABS(AM59-$F59)&lt;=1)*1,IF(AND(AP59,$F59+$G59&gt;=PrSettings!$M$8),(ABS(AM59-$F59)+ABS(AN59-$G59)&lt;=1)*1,""))),"")</f>
        <v/>
      </c>
      <c r="AT59" s="289"/>
      <c r="AV59" s="279" t="n">
        <f aca="false">$B59</f>
        <v>69</v>
      </c>
      <c r="AW59" s="280" t="str">
        <f aca="false">$C59</f>
        <v>Cape Verde</v>
      </c>
      <c r="AX59" s="281" t="n">
        <f aca="false">$D59</f>
        <v>61</v>
      </c>
      <c r="AY59" s="280" t="str">
        <f aca="false">$E59</f>
        <v>Saudi Arabia</v>
      </c>
      <c r="AZ59" s="284"/>
      <c r="BA59" s="284"/>
      <c r="BB59" s="288"/>
      <c r="BC59" s="281" t="str">
        <f aca="false">IF(($F59&lt;&gt;"")*($G59&lt;&gt;"")*(AZ59&lt;&gt;"")*(BA59&lt;&gt;""),($F59&gt;$G59)*(AZ59&gt;BA59)+($F59=$G59)*(AZ59=BA59)+($F59&lt;$G59)*(AZ59&lt;BA59),"")</f>
        <v/>
      </c>
      <c r="BD59" s="281" t="str">
        <f aca="false">IF((BC59&lt;&gt;""),IF(OR($F59&lt;&gt;$G59,PrSettings!$M$4="●"),(($F59-$G59)=(AZ59-BA59))*1,0),"")</f>
        <v/>
      </c>
      <c r="BE59" s="281" t="str">
        <f aca="false">IF((BC59&lt;&gt;""),($F59=AZ59)*($G59=BA59),"")</f>
        <v/>
      </c>
      <c r="BF59" s="281" t="str">
        <f aca="false">IF(BC59&lt;&gt;"",IF(ABS($F59-$G59)&gt;=PrSettings!$M$7,(ABS($F59-$G59-AZ59+BA59)&lt;=1)*1,IF(AND(BC59,$F59=$G59,$F59&gt;=PrSettings!$M$6),(ABS(AZ59-$F59)&lt;=1)*1,IF(AND(BC59,$F59+$G59&gt;=PrSettings!$M$8),(ABS(AZ59-$F59)+ABS(BA59-$G59)&lt;=1)*1,""))),"")</f>
        <v/>
      </c>
      <c r="BG59" s="289"/>
      <c r="BI59" s="279" t="n">
        <f aca="false">$B59</f>
        <v>69</v>
      </c>
      <c r="BJ59" s="280" t="str">
        <f aca="false">$C59</f>
        <v>Cape Verde</v>
      </c>
      <c r="BK59" s="281" t="n">
        <f aca="false">$D59</f>
        <v>61</v>
      </c>
      <c r="BL59" s="280" t="str">
        <f aca="false">$E59</f>
        <v>Saudi Arabia</v>
      </c>
      <c r="BM59" s="284"/>
      <c r="BN59" s="284"/>
      <c r="BO59" s="288"/>
      <c r="BP59" s="281" t="str">
        <f aca="false">IF(($F59&lt;&gt;"")*($G59&lt;&gt;"")*(BM59&lt;&gt;"")*(BN59&lt;&gt;""),($F59&gt;$G59)*(BM59&gt;BN59)+($F59=$G59)*(BM59=BN59)+($F59&lt;$G59)*(BM59&lt;BN59),"")</f>
        <v/>
      </c>
      <c r="BQ59" s="281" t="str">
        <f aca="false">IF((BP59&lt;&gt;""),IF(OR($F59&lt;&gt;$G59,PrSettings!$M$4="●"),(($F59-$G59)=(BM59-BN59))*1,0),"")</f>
        <v/>
      </c>
      <c r="BR59" s="281" t="str">
        <f aca="false">IF((BP59&lt;&gt;""),($F59=BM59)*($G59=BN59),"")</f>
        <v/>
      </c>
      <c r="BS59" s="281" t="str">
        <f aca="false">IF(BP59&lt;&gt;"",IF(ABS($F59-$G59)&gt;=PrSettings!$M$7,(ABS($F59-$G59-BM59+BN59)&lt;=1)*1,IF(AND(BP59,$F59=$G59,$F59&gt;=PrSettings!$M$6),(ABS(BM59-$F59)&lt;=1)*1,IF(AND(BP59,$F59+$G59&gt;=PrSettings!$M$8),(ABS(BM59-$F59)+ABS(BN59-$G59)&lt;=1)*1,""))),"")</f>
        <v/>
      </c>
      <c r="BT59" s="289"/>
      <c r="BV59" s="279" t="n">
        <f aca="false">$B59</f>
        <v>69</v>
      </c>
      <c r="BW59" s="280" t="str">
        <f aca="false">$C59</f>
        <v>Cape Verde</v>
      </c>
      <c r="BX59" s="281" t="n">
        <f aca="false">$D59</f>
        <v>61</v>
      </c>
      <c r="BY59" s="280" t="str">
        <f aca="false">$E59</f>
        <v>Saudi Arabia</v>
      </c>
      <c r="BZ59" s="284"/>
      <c r="CA59" s="284"/>
      <c r="CB59" s="288"/>
      <c r="CC59" s="281" t="str">
        <f aca="false">IF(($F59&lt;&gt;"")*($G59&lt;&gt;"")*(BZ59&lt;&gt;"")*(CA59&lt;&gt;""),($F59&gt;$G59)*(BZ59&gt;CA59)+($F59=$G59)*(BZ59=CA59)+($F59&lt;$G59)*(BZ59&lt;CA59),"")</f>
        <v/>
      </c>
      <c r="CD59" s="281" t="str">
        <f aca="false">IF((CC59&lt;&gt;""),IF(OR($F59&lt;&gt;$G59,PrSettings!$M$4="●"),(($F59-$G59)=(BZ59-CA59))*1,0),"")</f>
        <v/>
      </c>
      <c r="CE59" s="281" t="str">
        <f aca="false">IF((CC59&lt;&gt;""),($F59=BZ59)*($G59=CA59),"")</f>
        <v/>
      </c>
      <c r="CF59" s="281" t="str">
        <f aca="false">IF(CC59&lt;&gt;"",IF(ABS($F59-$G59)&gt;=PrSettings!$M$7,(ABS($F59-$G59-BZ59+CA59)&lt;=1)*1,IF(AND(CC59,$F59=$G59,$F59&gt;=PrSettings!$M$6),(ABS(BZ59-$F59)&lt;=1)*1,IF(AND(CC59,$F59+$G59&gt;=PrSettings!$M$8),(ABS(BZ59-$F59)+ABS(CA59-$G59)&lt;=1)*1,""))),"")</f>
        <v/>
      </c>
      <c r="CG59" s="289"/>
      <c r="CI59" s="279" t="n">
        <f aca="false">$B59</f>
        <v>69</v>
      </c>
      <c r="CJ59" s="280" t="str">
        <f aca="false">$C59</f>
        <v>Cape Verde</v>
      </c>
      <c r="CK59" s="281" t="n">
        <f aca="false">$D59</f>
        <v>61</v>
      </c>
      <c r="CL59" s="280" t="str">
        <f aca="false">$E59</f>
        <v>Saudi Arabia</v>
      </c>
      <c r="CM59" s="284"/>
      <c r="CN59" s="284"/>
      <c r="CO59" s="288"/>
      <c r="CP59" s="281" t="str">
        <f aca="false">IF(($F59&lt;&gt;"")*($G59&lt;&gt;"")*(CM59&lt;&gt;"")*(CN59&lt;&gt;""),($F59&gt;$G59)*(CM59&gt;CN59)+($F59=$G59)*(CM59=CN59)+($F59&lt;$G59)*(CM59&lt;CN59),"")</f>
        <v/>
      </c>
      <c r="CQ59" s="281" t="str">
        <f aca="false">IF((CP59&lt;&gt;""),IF(OR($F59&lt;&gt;$G59,PrSettings!$M$4="●"),(($F59-$G59)=(CM59-CN59))*1,0),"")</f>
        <v/>
      </c>
      <c r="CR59" s="281" t="str">
        <f aca="false">IF((CP59&lt;&gt;""),($F59=CM59)*($G59=CN59),"")</f>
        <v/>
      </c>
      <c r="CS59" s="281" t="str">
        <f aca="false">IF(CP59&lt;&gt;"",IF(ABS($F59-$G59)&gt;=PrSettings!$M$7,(ABS($F59-$G59-CM59+CN59)&lt;=1)*1,IF(AND(CP59,$F59=$G59,$F59&gt;=PrSettings!$M$6),(ABS(CM59-$F59)&lt;=1)*1,IF(AND(CP59,$F59+$G59&gt;=PrSettings!$M$8),(ABS(CM59-$F59)+ABS(CN59-$G59)&lt;=1)*1,""))),"")</f>
        <v/>
      </c>
      <c r="CT59" s="289"/>
      <c r="CV59" s="279" t="n">
        <f aca="false">$B59</f>
        <v>69</v>
      </c>
      <c r="CW59" s="280" t="str">
        <f aca="false">$C59</f>
        <v>Cape Verde</v>
      </c>
      <c r="CX59" s="281" t="n">
        <f aca="false">$D59</f>
        <v>61</v>
      </c>
      <c r="CY59" s="280" t="str">
        <f aca="false">$E59</f>
        <v>Saudi Arabia</v>
      </c>
      <c r="CZ59" s="284"/>
      <c r="DA59" s="284"/>
      <c r="DB59" s="288"/>
      <c r="DC59" s="281" t="str">
        <f aca="false">IF(($F59&lt;&gt;"")*($G59&lt;&gt;"")*(CZ59&lt;&gt;"")*(DA59&lt;&gt;""),($F59&gt;$G59)*(CZ59&gt;DA59)+($F59=$G59)*(CZ59=DA59)+($F59&lt;$G59)*(CZ59&lt;DA59),"")</f>
        <v/>
      </c>
      <c r="DD59" s="281" t="str">
        <f aca="false">IF((DC59&lt;&gt;""),IF(OR($F59&lt;&gt;$G59,PrSettings!$M$4="●"),(($F59-$G59)=(CZ59-DA59))*1,0),"")</f>
        <v/>
      </c>
      <c r="DE59" s="281" t="str">
        <f aca="false">IF((DC59&lt;&gt;""),($F59=CZ59)*($G59=DA59),"")</f>
        <v/>
      </c>
      <c r="DF59" s="281" t="str">
        <f aca="false">IF(DC59&lt;&gt;"",IF(ABS($F59-$G59)&gt;=PrSettings!$M$7,(ABS($F59-$G59-CZ59+DA59)&lt;=1)*1,IF(AND(DC59,$F59=$G59,$F59&gt;=PrSettings!$M$6),(ABS(CZ59-$F59)&lt;=1)*1,IF(AND(DC59,$F59+$G59&gt;=PrSettings!$M$8),(ABS(CZ59-$F59)+ABS(DA59-$G59)&lt;=1)*1,""))),"")</f>
        <v/>
      </c>
      <c r="DG59" s="289"/>
      <c r="DI59" s="279" t="n">
        <f aca="false">$B59</f>
        <v>69</v>
      </c>
      <c r="DJ59" s="280" t="str">
        <f aca="false">$C59</f>
        <v>Cape Verde</v>
      </c>
      <c r="DK59" s="281" t="n">
        <f aca="false">$D59</f>
        <v>61</v>
      </c>
      <c r="DL59" s="280" t="str">
        <f aca="false">$E59</f>
        <v>Saudi Arabia</v>
      </c>
      <c r="DM59" s="284"/>
      <c r="DN59" s="284"/>
      <c r="DO59" s="288"/>
      <c r="DP59" s="281" t="str">
        <f aca="false">IF(($F59&lt;&gt;"")*($G59&lt;&gt;"")*(DM59&lt;&gt;"")*(DN59&lt;&gt;""),($F59&gt;$G59)*(DM59&gt;DN59)+($F59=$G59)*(DM59=DN59)+($F59&lt;$G59)*(DM59&lt;DN59),"")</f>
        <v/>
      </c>
      <c r="DQ59" s="281" t="str">
        <f aca="false">IF((DP59&lt;&gt;""),IF(OR($F59&lt;&gt;$G59,PrSettings!$M$4="●"),(($F59-$G59)=(DM59-DN59))*1,0),"")</f>
        <v/>
      </c>
      <c r="DR59" s="281" t="str">
        <f aca="false">IF((DP59&lt;&gt;""),($F59=DM59)*($G59=DN59),"")</f>
        <v/>
      </c>
      <c r="DS59" s="281" t="str">
        <f aca="false">IF(DP59&lt;&gt;"",IF(ABS($F59-$G59)&gt;=PrSettings!$M$7,(ABS($F59-$G59-DM59+DN59)&lt;=1)*1,IF(AND(DP59,$F59=$G59,$F59&gt;=PrSettings!$M$6),(ABS(DM59-$F59)&lt;=1)*1,IF(AND(DP59,$F59+$G59&gt;=PrSettings!$M$8),(ABS(DM59-$F59)+ABS(DN59-$G59)&lt;=1)*1,""))),"")</f>
        <v/>
      </c>
      <c r="DT59" s="289"/>
      <c r="DV59" s="279" t="n">
        <f aca="false">$B59</f>
        <v>69</v>
      </c>
      <c r="DW59" s="280" t="str">
        <f aca="false">$C59</f>
        <v>Cape Verde</v>
      </c>
      <c r="DX59" s="281" t="n">
        <f aca="false">$D59</f>
        <v>61</v>
      </c>
      <c r="DY59" s="280" t="str">
        <f aca="false">$E59</f>
        <v>Saudi Arabia</v>
      </c>
      <c r="DZ59" s="284"/>
      <c r="EA59" s="284"/>
      <c r="EB59" s="288"/>
      <c r="EC59" s="281" t="str">
        <f aca="false">IF(($F59&lt;&gt;"")*($G59&lt;&gt;"")*(DZ59&lt;&gt;"")*(EA59&lt;&gt;""),($F59&gt;$G59)*(DZ59&gt;EA59)+($F59=$G59)*(DZ59=EA59)+($F59&lt;$G59)*(DZ59&lt;EA59),"")</f>
        <v/>
      </c>
      <c r="ED59" s="281" t="str">
        <f aca="false">IF((EC59&lt;&gt;""),IF(OR($F59&lt;&gt;$G59,PrSettings!$M$4="●"),(($F59-$G59)=(DZ59-EA59))*1,0),"")</f>
        <v/>
      </c>
      <c r="EE59" s="281" t="str">
        <f aca="false">IF((EC59&lt;&gt;""),($F59=DZ59)*($G59=EA59),"")</f>
        <v/>
      </c>
      <c r="EF59" s="281" t="str">
        <f aca="false">IF(EC59&lt;&gt;"",IF(ABS($F59-$G59)&gt;=PrSettings!$M$7,(ABS($F59-$G59-DZ59+EA59)&lt;=1)*1,IF(AND(EC59,$F59=$G59,$F59&gt;=PrSettings!$M$6),(ABS(DZ59-$F59)&lt;=1)*1,IF(AND(EC59,$F59+$G59&gt;=PrSettings!$M$8),(ABS(DZ59-$F59)+ABS(EA59-$G59)&lt;=1)*1,""))),"")</f>
        <v/>
      </c>
      <c r="EG59" s="289"/>
      <c r="EI59" s="279" t="n">
        <f aca="false">$B59</f>
        <v>69</v>
      </c>
      <c r="EJ59" s="280" t="str">
        <f aca="false">$C59</f>
        <v>Cape Verde</v>
      </c>
      <c r="EK59" s="281" t="n">
        <f aca="false">$D59</f>
        <v>61</v>
      </c>
      <c r="EL59" s="280" t="str">
        <f aca="false">$E59</f>
        <v>Saudi Arabia</v>
      </c>
      <c r="EM59" s="284"/>
      <c r="EN59" s="284"/>
      <c r="EO59" s="288"/>
      <c r="EP59" s="281" t="str">
        <f aca="false">IF(($F59&lt;&gt;"")*($G59&lt;&gt;"")*(EM59&lt;&gt;"")*(EN59&lt;&gt;""),($F59&gt;$G59)*(EM59&gt;EN59)+($F59=$G59)*(EM59=EN59)+($F59&lt;$G59)*(EM59&lt;EN59),"")</f>
        <v/>
      </c>
      <c r="EQ59" s="281" t="str">
        <f aca="false">IF((EP59&lt;&gt;""),IF(OR($F59&lt;&gt;$G59,PrSettings!$M$4="●"),(($F59-$G59)=(EM59-EN59))*1,0),"")</f>
        <v/>
      </c>
      <c r="ER59" s="281" t="str">
        <f aca="false">IF((EP59&lt;&gt;""),($F59=EM59)*($G59=EN59),"")</f>
        <v/>
      </c>
      <c r="ES59" s="281" t="str">
        <f aca="false">IF(EP59&lt;&gt;"",IF(ABS($F59-$G59)&gt;=PrSettings!$M$7,(ABS($F59-$G59-EM59+EN59)&lt;=1)*1,IF(AND(EP59,$F59=$G59,$F59&gt;=PrSettings!$M$6),(ABS(EM59-$F59)&lt;=1)*1,IF(AND(EP59,$F59+$G59&gt;=PrSettings!$M$8),(ABS(EM59-$F59)+ABS(EN59-$G59)&lt;=1)*1,""))),"")</f>
        <v/>
      </c>
      <c r="ET59" s="289"/>
      <c r="EV59" s="279" t="n">
        <f aca="false">$B59</f>
        <v>69</v>
      </c>
      <c r="EW59" s="280" t="str">
        <f aca="false">$C59</f>
        <v>Cape Verde</v>
      </c>
      <c r="EX59" s="281" t="n">
        <f aca="false">$D59</f>
        <v>61</v>
      </c>
      <c r="EY59" s="280" t="str">
        <f aca="false">$E59</f>
        <v>Saudi Arabia</v>
      </c>
      <c r="EZ59" s="284"/>
      <c r="FA59" s="284"/>
      <c r="FB59" s="288"/>
      <c r="FC59" s="281" t="str">
        <f aca="false">IF(($F59&lt;&gt;"")*($G59&lt;&gt;"")*(EZ59&lt;&gt;"")*(FA59&lt;&gt;""),($F59&gt;$G59)*(EZ59&gt;FA59)+($F59=$G59)*(EZ59=FA59)+($F59&lt;$G59)*(EZ59&lt;FA59),"")</f>
        <v/>
      </c>
      <c r="FD59" s="281" t="str">
        <f aca="false">IF((FC59&lt;&gt;""),IF(OR($F59&lt;&gt;$G59,PrSettings!$M$4="●"),(($F59-$G59)=(EZ59-FA59))*1,0),"")</f>
        <v/>
      </c>
      <c r="FE59" s="281" t="str">
        <f aca="false">IF((FC59&lt;&gt;""),($F59=EZ59)*($G59=FA59),"")</f>
        <v/>
      </c>
      <c r="FF59" s="281" t="str">
        <f aca="false">IF(FC59&lt;&gt;"",IF(ABS($F59-$G59)&gt;=PrSettings!$M$7,(ABS($F59-$G59-EZ59+FA59)&lt;=1)*1,IF(AND(FC59,$F59=$G59,$F59&gt;=PrSettings!$M$6),(ABS(EZ59-$F59)&lt;=1)*1,IF(AND(FC59,$F59+$G59&gt;=PrSettings!$M$8),(ABS(EZ59-$F59)+ABS(FA59-$G59)&lt;=1)*1,""))),"")</f>
        <v/>
      </c>
      <c r="FG59" s="289"/>
      <c r="FI59" s="279" t="n">
        <f aca="false">$B59</f>
        <v>69</v>
      </c>
      <c r="FJ59" s="280" t="str">
        <f aca="false">$C59</f>
        <v>Cape Verde</v>
      </c>
      <c r="FK59" s="281" t="n">
        <f aca="false">$D59</f>
        <v>61</v>
      </c>
      <c r="FL59" s="280" t="str">
        <f aca="false">$E59</f>
        <v>Saudi Arabia</v>
      </c>
      <c r="FM59" s="284"/>
      <c r="FN59" s="284"/>
      <c r="FO59" s="288"/>
      <c r="FP59" s="281" t="str">
        <f aca="false">IF(($F59&lt;&gt;"")*($G59&lt;&gt;"")*(FM59&lt;&gt;"")*(FN59&lt;&gt;""),($F59&gt;$G59)*(FM59&gt;FN59)+($F59=$G59)*(FM59=FN59)+($F59&lt;$G59)*(FM59&lt;FN59),"")</f>
        <v/>
      </c>
      <c r="FQ59" s="281" t="str">
        <f aca="false">IF((FP59&lt;&gt;""),IF(OR($F59&lt;&gt;$G59,PrSettings!$M$4="●"),(($F59-$G59)=(FM59-FN59))*1,0),"")</f>
        <v/>
      </c>
      <c r="FR59" s="281" t="str">
        <f aca="false">IF((FP59&lt;&gt;""),($F59=FM59)*($G59=FN59),"")</f>
        <v/>
      </c>
      <c r="FS59" s="281" t="str">
        <f aca="false">IF(FP59&lt;&gt;"",IF(ABS($F59-$G59)&gt;=PrSettings!$M$7,(ABS($F59-$G59-FM59+FN59)&lt;=1)*1,IF(AND(FP59,$F59=$G59,$F59&gt;=PrSettings!$M$6),(ABS(FM59-$F59)&lt;=1)*1,IF(AND(FP59,$F59+$G59&gt;=PrSettings!$M$8),(ABS(FM59-$F59)+ABS(FN59-$G59)&lt;=1)*1,""))),"")</f>
        <v/>
      </c>
      <c r="FT59" s="289"/>
      <c r="FV59" s="279" t="n">
        <f aca="false">$B59</f>
        <v>69</v>
      </c>
      <c r="FW59" s="280" t="str">
        <f aca="false">$C59</f>
        <v>Cape Verde</v>
      </c>
      <c r="FX59" s="281" t="n">
        <f aca="false">$D59</f>
        <v>61</v>
      </c>
      <c r="FY59" s="280" t="str">
        <f aca="false">$E59</f>
        <v>Saudi Arabia</v>
      </c>
      <c r="FZ59" s="284"/>
      <c r="GA59" s="284"/>
      <c r="GB59" s="288"/>
      <c r="GC59" s="281" t="str">
        <f aca="false">IF(($F59&lt;&gt;"")*($G59&lt;&gt;"")*(FZ59&lt;&gt;"")*(GA59&lt;&gt;""),($F59&gt;$G59)*(FZ59&gt;GA59)+($F59=$G59)*(FZ59=GA59)+($F59&lt;$G59)*(FZ59&lt;GA59),"")</f>
        <v/>
      </c>
      <c r="GD59" s="281" t="str">
        <f aca="false">IF((GC59&lt;&gt;""),IF(OR($F59&lt;&gt;$G59,PrSettings!$M$4="●"),(($F59-$G59)=(FZ59-GA59))*1,0),"")</f>
        <v/>
      </c>
      <c r="GE59" s="281" t="str">
        <f aca="false">IF((GC59&lt;&gt;""),($F59=FZ59)*($G59=GA59),"")</f>
        <v/>
      </c>
      <c r="GF59" s="281" t="str">
        <f aca="false">IF(GC59&lt;&gt;"",IF(ABS($F59-$G59)&gt;=PrSettings!$M$7,(ABS($F59-$G59-FZ59+GA59)&lt;=1)*1,IF(AND(GC59,$F59=$G59,$F59&gt;=PrSettings!$M$6),(ABS(FZ59-$F59)&lt;=1)*1,IF(AND(GC59,$F59+$G59&gt;=PrSettings!$M$8),(ABS(FZ59-$F59)+ABS(GA59-$G59)&lt;=1)*1,""))),"")</f>
        <v/>
      </c>
      <c r="GG59" s="289"/>
      <c r="GI59" s="279" t="n">
        <f aca="false">$B59</f>
        <v>69</v>
      </c>
      <c r="GJ59" s="280" t="str">
        <f aca="false">$C59</f>
        <v>Cape Verde</v>
      </c>
      <c r="GK59" s="281" t="n">
        <f aca="false">$D59</f>
        <v>61</v>
      </c>
      <c r="GL59" s="280" t="str">
        <f aca="false">$E59</f>
        <v>Saudi Arabia</v>
      </c>
      <c r="GM59" s="284"/>
      <c r="GN59" s="284"/>
      <c r="GO59" s="288"/>
      <c r="GP59" s="281" t="str">
        <f aca="false">IF(($F59&lt;&gt;"")*($G59&lt;&gt;"")*(GM59&lt;&gt;"")*(GN59&lt;&gt;""),($F59&gt;$G59)*(GM59&gt;GN59)+($F59=$G59)*(GM59=GN59)+($F59&lt;$G59)*(GM59&lt;GN59),"")</f>
        <v/>
      </c>
      <c r="GQ59" s="281" t="str">
        <f aca="false">IF((GP59&lt;&gt;""),IF(OR($F59&lt;&gt;$G59,PrSettings!$M$4="●"),(($F59-$G59)=(GM59-GN59))*1,0),"")</f>
        <v/>
      </c>
      <c r="GR59" s="281" t="str">
        <f aca="false">IF((GP59&lt;&gt;""),($F59=GM59)*($G59=GN59),"")</f>
        <v/>
      </c>
      <c r="GS59" s="281" t="str">
        <f aca="false">IF(GP59&lt;&gt;"",IF(ABS($F59-$G59)&gt;=PrSettings!$M$7,(ABS($F59-$G59-GM59+GN59)&lt;=1)*1,IF(AND(GP59,$F59=$G59,$F59&gt;=PrSettings!$M$6),(ABS(GM59-$F59)&lt;=1)*1,IF(AND(GP59,$F59+$G59&gt;=PrSettings!$M$8),(ABS(GM59-$F59)+ABS(GN59-$G59)&lt;=1)*1,""))),"")</f>
        <v/>
      </c>
      <c r="GT59" s="289"/>
      <c r="GV59" s="279" t="n">
        <f aca="false">$B59</f>
        <v>69</v>
      </c>
      <c r="GW59" s="280" t="str">
        <f aca="false">$C59</f>
        <v>Cape Verde</v>
      </c>
      <c r="GX59" s="281" t="n">
        <f aca="false">$D59</f>
        <v>61</v>
      </c>
      <c r="GY59" s="280" t="str">
        <f aca="false">$E59</f>
        <v>Saudi Arabia</v>
      </c>
      <c r="GZ59" s="284"/>
      <c r="HA59" s="284"/>
      <c r="HB59" s="288"/>
      <c r="HC59" s="281" t="str">
        <f aca="false">IF(($F59&lt;&gt;"")*($G59&lt;&gt;"")*(GZ59&lt;&gt;"")*(HA59&lt;&gt;""),($F59&gt;$G59)*(GZ59&gt;HA59)+($F59=$G59)*(GZ59=HA59)+($F59&lt;$G59)*(GZ59&lt;HA59),"")</f>
        <v/>
      </c>
      <c r="HD59" s="281" t="str">
        <f aca="false">IF((HC59&lt;&gt;""),IF(OR($F59&lt;&gt;$G59,PrSettings!$M$4="●"),(($F59-$G59)=(GZ59-HA59))*1,0),"")</f>
        <v/>
      </c>
      <c r="HE59" s="281" t="str">
        <f aca="false">IF((HC59&lt;&gt;""),($F59=GZ59)*($G59=HA59),"")</f>
        <v/>
      </c>
      <c r="HF59" s="281" t="str">
        <f aca="false">IF(HC59&lt;&gt;"",IF(ABS($F59-$G59)&gt;=PrSettings!$M$7,(ABS($F59-$G59-GZ59+HA59)&lt;=1)*1,IF(AND(HC59,$F59=$G59,$F59&gt;=PrSettings!$M$6),(ABS(GZ59-$F59)&lt;=1)*1,IF(AND(HC59,$F59+$G59&gt;=PrSettings!$M$8),(ABS(GZ59-$F59)+ABS(HA59-$G59)&lt;=1)*1,""))),"")</f>
        <v/>
      </c>
      <c r="HG59" s="289"/>
      <c r="HI59" s="279" t="n">
        <f aca="false">$B59</f>
        <v>69</v>
      </c>
      <c r="HJ59" s="280" t="str">
        <f aca="false">$C59</f>
        <v>Cape Verde</v>
      </c>
      <c r="HK59" s="281" t="n">
        <f aca="false">$D59</f>
        <v>61</v>
      </c>
      <c r="HL59" s="280" t="str">
        <f aca="false">$E59</f>
        <v>Saudi Arabia</v>
      </c>
      <c r="HM59" s="284"/>
      <c r="HN59" s="284"/>
      <c r="HO59" s="288"/>
      <c r="HP59" s="281" t="str">
        <f aca="false">IF(($F59&lt;&gt;"")*($G59&lt;&gt;"")*(HM59&lt;&gt;"")*(HN59&lt;&gt;""),($F59&gt;$G59)*(HM59&gt;HN59)+($F59=$G59)*(HM59=HN59)+($F59&lt;$G59)*(HM59&lt;HN59),"")</f>
        <v/>
      </c>
      <c r="HQ59" s="281" t="str">
        <f aca="false">IF((HP59&lt;&gt;""),IF(OR($F59&lt;&gt;$G59,PrSettings!$M$4="●"),(($F59-$G59)=(HM59-HN59))*1,0),"")</f>
        <v/>
      </c>
      <c r="HR59" s="281" t="str">
        <f aca="false">IF((HP59&lt;&gt;""),($F59=HM59)*($G59=HN59),"")</f>
        <v/>
      </c>
      <c r="HS59" s="281" t="str">
        <f aca="false">IF(HP59&lt;&gt;"",IF(ABS($F59-$G59)&gt;=PrSettings!$M$7,(ABS($F59-$G59-HM59+HN59)&lt;=1)*1,IF(AND(HP59,$F59=$G59,$F59&gt;=PrSettings!$M$6),(ABS(HM59-$F59)&lt;=1)*1,IF(AND(HP59,$F59+$G59&gt;=PrSettings!$M$8),(ABS(HM59-$F59)+ABS(HN59-$G59)&lt;=1)*1,""))),"")</f>
        <v/>
      </c>
      <c r="HT59" s="289"/>
      <c r="HV59" s="279" t="n">
        <f aca="false">$B59</f>
        <v>69</v>
      </c>
      <c r="HW59" s="280" t="str">
        <f aca="false">$C59</f>
        <v>Cape Verde</v>
      </c>
      <c r="HX59" s="281" t="n">
        <f aca="false">$D59</f>
        <v>61</v>
      </c>
      <c r="HY59" s="280" t="str">
        <f aca="false">$E59</f>
        <v>Saudi Arabia</v>
      </c>
      <c r="HZ59" s="284"/>
      <c r="IA59" s="284"/>
      <c r="IB59" s="288"/>
      <c r="IC59" s="281" t="str">
        <f aca="false">IF(($F59&lt;&gt;"")*($G59&lt;&gt;"")*(HZ59&lt;&gt;"")*(IA59&lt;&gt;""),($F59&gt;$G59)*(HZ59&gt;IA59)+($F59=$G59)*(HZ59=IA59)+($F59&lt;$G59)*(HZ59&lt;IA59),"")</f>
        <v/>
      </c>
      <c r="ID59" s="281" t="str">
        <f aca="false">IF((IC59&lt;&gt;""),IF(OR($F59&lt;&gt;$G59,PrSettings!$M$4="●"),(($F59-$G59)=(HZ59-IA59))*1,0),"")</f>
        <v/>
      </c>
      <c r="IE59" s="281" t="str">
        <f aca="false">IF((IC59&lt;&gt;""),($F59=HZ59)*($G59=IA59),"")</f>
        <v/>
      </c>
      <c r="IF59" s="281" t="str">
        <f aca="false">IF(IC59&lt;&gt;"",IF(ABS($F59-$G59)&gt;=PrSettings!$M$7,(ABS($F59-$G59-HZ59+IA59)&lt;=1)*1,IF(AND(IC59,$F59=$G59,$F59&gt;=PrSettings!$M$6),(ABS(HZ59-$F59)&lt;=1)*1,IF(AND(IC59,$F59+$G59&gt;=PrSettings!$M$8),(ABS(HZ59-$F59)+ABS(IA59-$G59)&lt;=1)*1,""))),"")</f>
        <v/>
      </c>
      <c r="IG59" s="289"/>
      <c r="II59" s="279" t="n">
        <f aca="false">$B59</f>
        <v>69</v>
      </c>
      <c r="IJ59" s="280" t="str">
        <f aca="false">$C59</f>
        <v>Cape Verde</v>
      </c>
      <c r="IK59" s="281" t="n">
        <f aca="false">$D59</f>
        <v>61</v>
      </c>
      <c r="IL59" s="280" t="str">
        <f aca="false">$E59</f>
        <v>Saudi Arabia</v>
      </c>
      <c r="IM59" s="284"/>
      <c r="IN59" s="284"/>
      <c r="IO59" s="288"/>
      <c r="IP59" s="281" t="str">
        <f aca="false">IF(($F59&lt;&gt;"")*($G59&lt;&gt;"")*(IM59&lt;&gt;"")*(IN59&lt;&gt;""),($F59&gt;$G59)*(IM59&gt;IN59)+($F59=$G59)*(IM59=IN59)+($F59&lt;$G59)*(IM59&lt;IN59),"")</f>
        <v/>
      </c>
      <c r="IQ59" s="281" t="str">
        <f aca="false">IF((IP59&lt;&gt;""),IF(OR($F59&lt;&gt;$G59,PrSettings!$M$4="●"),(($F59-$G59)=(IM59-IN59))*1,0),"")</f>
        <v/>
      </c>
      <c r="IR59" s="281" t="str">
        <f aca="false">IF((IP59&lt;&gt;""),($F59=IM59)*($G59=IN59),"")</f>
        <v/>
      </c>
      <c r="IS59" s="281" t="str">
        <f aca="false">IF(IP59&lt;&gt;"",IF(ABS($F59-$G59)&gt;=PrSettings!$M$7,(ABS($F59-$G59-IM59+IN59)&lt;=1)*1,IF(AND(IP59,$F59=$G59,$F59&gt;=PrSettings!$M$6),(ABS(IM59-$F59)&lt;=1)*1,IF(AND(IP59,$F59+$G59&gt;=PrSettings!$M$8),(ABS(IM59-$F59)+ABS(IN59-$G59)&lt;=1)*1,""))),"")</f>
        <v/>
      </c>
      <c r="IT59" s="289"/>
      <c r="IV59" s="279" t="n">
        <f aca="false">$B59</f>
        <v>69</v>
      </c>
      <c r="IW59" s="280" t="str">
        <f aca="false">$C59</f>
        <v>Cape Verde</v>
      </c>
      <c r="IX59" s="281" t="n">
        <f aca="false">$D59</f>
        <v>61</v>
      </c>
      <c r="IY59" s="280" t="str">
        <f aca="false">$E59</f>
        <v>Saudi Arabia</v>
      </c>
      <c r="IZ59" s="284"/>
      <c r="JA59" s="284"/>
      <c r="JB59" s="288"/>
      <c r="JC59" s="281" t="str">
        <f aca="false">IF(($F59&lt;&gt;"")*($G59&lt;&gt;"")*(IZ59&lt;&gt;"")*(JA59&lt;&gt;""),($F59&gt;$G59)*(IZ59&gt;JA59)+($F59=$G59)*(IZ59=JA59)+($F59&lt;$G59)*(IZ59&lt;JA59),"")</f>
        <v/>
      </c>
      <c r="JD59" s="281" t="str">
        <f aca="false">IF((JC59&lt;&gt;""),IF(OR($F59&lt;&gt;$G59,PrSettings!$M$4="●"),(($F59-$G59)=(IZ59-JA59))*1,0),"")</f>
        <v/>
      </c>
      <c r="JE59" s="281" t="str">
        <f aca="false">IF((JC59&lt;&gt;""),($F59=IZ59)*($G59=JA59),"")</f>
        <v/>
      </c>
      <c r="JF59" s="281" t="str">
        <f aca="false">IF(JC59&lt;&gt;"",IF(ABS($F59-$G59)&gt;=PrSettings!$M$7,(ABS($F59-$G59-IZ59+JA59)&lt;=1)*1,IF(AND(JC59,$F59=$G59,$F59&gt;=PrSettings!$M$6),(ABS(IZ59-$F59)&lt;=1)*1,IF(AND(JC59,$F59+$G59&gt;=PrSettings!$M$8),(ABS(IZ59-$F59)+ABS(JA59-$G59)&lt;=1)*1,""))),"")</f>
        <v/>
      </c>
      <c r="JG59" s="289"/>
      <c r="JI59" s="279" t="n">
        <f aca="false">$B59</f>
        <v>69</v>
      </c>
      <c r="JJ59" s="280" t="str">
        <f aca="false">$C59</f>
        <v>Cape Verde</v>
      </c>
      <c r="JK59" s="281" t="n">
        <f aca="false">$D59</f>
        <v>61</v>
      </c>
      <c r="JL59" s="280" t="str">
        <f aca="false">$E59</f>
        <v>Saudi Arabia</v>
      </c>
      <c r="JM59" s="284"/>
      <c r="JN59" s="284"/>
      <c r="JO59" s="288"/>
      <c r="JP59" s="281" t="str">
        <f aca="false">IF(($F59&lt;&gt;"")*($G59&lt;&gt;"")*(JM59&lt;&gt;"")*(JN59&lt;&gt;""),($F59&gt;$G59)*(JM59&gt;JN59)+($F59=$G59)*(JM59=JN59)+($F59&lt;$G59)*(JM59&lt;JN59),"")</f>
        <v/>
      </c>
      <c r="JQ59" s="281" t="str">
        <f aca="false">IF((JP59&lt;&gt;""),IF(OR($F59&lt;&gt;$G59,PrSettings!$M$4="●"),(($F59-$G59)=(JM59-JN59))*1,0),"")</f>
        <v/>
      </c>
      <c r="JR59" s="281" t="str">
        <f aca="false">IF((JP59&lt;&gt;""),($F59=JM59)*($G59=JN59),"")</f>
        <v/>
      </c>
      <c r="JS59" s="281" t="str">
        <f aca="false">IF(JP59&lt;&gt;"",IF(ABS($F59-$G59)&gt;=PrSettings!$M$7,(ABS($F59-$G59-JM59+JN59)&lt;=1)*1,IF(AND(JP59,$F59=$G59,$F59&gt;=PrSettings!$M$6),(ABS(JM59-$F59)&lt;=1)*1,IF(AND(JP59,$F59+$G59&gt;=PrSettings!$M$8),(ABS(JM59-$F59)+ABS(JN59-$G59)&lt;=1)*1,""))),"")</f>
        <v/>
      </c>
      <c r="JT59" s="289"/>
      <c r="JV59" s="279" t="n">
        <f aca="false">$B59</f>
        <v>69</v>
      </c>
      <c r="JW59" s="280" t="str">
        <f aca="false">$C59</f>
        <v>Cape Verde</v>
      </c>
      <c r="JX59" s="281" t="n">
        <f aca="false">$D59</f>
        <v>61</v>
      </c>
      <c r="JY59" s="280" t="str">
        <f aca="false">$E59</f>
        <v>Saudi Arabia</v>
      </c>
      <c r="JZ59" s="284"/>
      <c r="KA59" s="284"/>
      <c r="KB59" s="288"/>
      <c r="KC59" s="281" t="str">
        <f aca="false">IF(($F59&lt;&gt;"")*($G59&lt;&gt;"")*(JZ59&lt;&gt;"")*(KA59&lt;&gt;""),($F59&gt;$G59)*(JZ59&gt;KA59)+($F59=$G59)*(JZ59=KA59)+($F59&lt;$G59)*(JZ59&lt;KA59),"")</f>
        <v/>
      </c>
      <c r="KD59" s="281" t="str">
        <f aca="false">IF((KC59&lt;&gt;""),IF(OR($F59&lt;&gt;$G59,PrSettings!$M$4="●"),(($F59-$G59)=(JZ59-KA59))*1,0),"")</f>
        <v/>
      </c>
      <c r="KE59" s="281" t="str">
        <f aca="false">IF((KC59&lt;&gt;""),($F59=JZ59)*($G59=KA59),"")</f>
        <v/>
      </c>
      <c r="KF59" s="281" t="str">
        <f aca="false">IF(KC59&lt;&gt;"",IF(ABS($F59-$G59)&gt;=PrSettings!$M$7,(ABS($F59-$G59-JZ59+KA59)&lt;=1)*1,IF(AND(KC59,$F59=$G59,$F59&gt;=PrSettings!$M$6),(ABS(JZ59-$F59)&lt;=1)*1,IF(AND(KC59,$F59+$G59&gt;=PrSettings!$M$8),(ABS(JZ59-$F59)+ABS(KA59-$G59)&lt;=1)*1,""))),"")</f>
        <v/>
      </c>
      <c r="KG59" s="289"/>
      <c r="KI59" s="279" t="n">
        <f aca="false">$B59</f>
        <v>69</v>
      </c>
      <c r="KJ59" s="280" t="str">
        <f aca="false">$C59</f>
        <v>Cape Verde</v>
      </c>
      <c r="KK59" s="281" t="n">
        <f aca="false">$D59</f>
        <v>61</v>
      </c>
      <c r="KL59" s="280" t="str">
        <f aca="false">$E59</f>
        <v>Saudi Arabia</v>
      </c>
      <c r="KM59" s="284"/>
      <c r="KN59" s="284"/>
      <c r="KO59" s="288"/>
      <c r="KP59" s="281" t="str">
        <f aca="false">IF(($F59&lt;&gt;"")*($G59&lt;&gt;"")*(KM59&lt;&gt;"")*(KN59&lt;&gt;""),($F59&gt;$G59)*(KM59&gt;KN59)+($F59=$G59)*(KM59=KN59)+($F59&lt;$G59)*(KM59&lt;KN59),"")</f>
        <v/>
      </c>
      <c r="KQ59" s="281" t="str">
        <f aca="false">IF((KP59&lt;&gt;""),IF(OR($F59&lt;&gt;$G59,PrSettings!$M$4="●"),(($F59-$G59)=(KM59-KN59))*1,0),"")</f>
        <v/>
      </c>
      <c r="KR59" s="281" t="str">
        <f aca="false">IF((KP59&lt;&gt;""),($F59=KM59)*($G59=KN59),"")</f>
        <v/>
      </c>
      <c r="KS59" s="281" t="str">
        <f aca="false">IF(KP59&lt;&gt;"",IF(ABS($F59-$G59)&gt;=PrSettings!$M$7,(ABS($F59-$G59-KM59+KN59)&lt;=1)*1,IF(AND(KP59,$F59=$G59,$F59&gt;=PrSettings!$M$6),(ABS(KM59-$F59)&lt;=1)*1,IF(AND(KP59,$F59+$G59&gt;=PrSettings!$M$8),(ABS(KM59-$F59)+ABS(KN59-$G59)&lt;=1)*1,""))),"")</f>
        <v/>
      </c>
      <c r="KT59" s="289"/>
      <c r="KV59" s="279" t="n">
        <f aca="false">$B59</f>
        <v>69</v>
      </c>
      <c r="KW59" s="280" t="str">
        <f aca="false">$C59</f>
        <v>Cape Verde</v>
      </c>
      <c r="KX59" s="281" t="n">
        <f aca="false">$D59</f>
        <v>61</v>
      </c>
      <c r="KY59" s="280" t="str">
        <f aca="false">$E59</f>
        <v>Saudi Arabia</v>
      </c>
      <c r="KZ59" s="284"/>
      <c r="LA59" s="284"/>
      <c r="LB59" s="288"/>
      <c r="LC59" s="281" t="str">
        <f aca="false">IF(($F59&lt;&gt;"")*($G59&lt;&gt;"")*(KZ59&lt;&gt;"")*(LA59&lt;&gt;""),($F59&gt;$G59)*(KZ59&gt;LA59)+($F59=$G59)*(KZ59=LA59)+($F59&lt;$G59)*(KZ59&lt;LA59),"")</f>
        <v/>
      </c>
      <c r="LD59" s="281" t="str">
        <f aca="false">IF((LC59&lt;&gt;""),IF(OR($F59&lt;&gt;$G59,PrSettings!$M$4="●"),(($F59-$G59)=(KZ59-LA59))*1,0),"")</f>
        <v/>
      </c>
      <c r="LE59" s="281" t="str">
        <f aca="false">IF((LC59&lt;&gt;""),($F59=KZ59)*($G59=LA59),"")</f>
        <v/>
      </c>
      <c r="LF59" s="281" t="str">
        <f aca="false">IF(LC59&lt;&gt;"",IF(ABS($F59-$G59)&gt;=PrSettings!$M$7,(ABS($F59-$G59-KZ59+LA59)&lt;=1)*1,IF(AND(LC59,$F59=$G59,$F59&gt;=PrSettings!$M$6),(ABS(KZ59-$F59)&lt;=1)*1,IF(AND(LC59,$F59+$G59&gt;=PrSettings!$M$8),(ABS(KZ59-$F59)+ABS(LA59-$G59)&lt;=1)*1,""))),"")</f>
        <v/>
      </c>
      <c r="LG59" s="289"/>
      <c r="LI59" s="279" t="n">
        <f aca="false">$B59</f>
        <v>69</v>
      </c>
      <c r="LJ59" s="280" t="str">
        <f aca="false">$C59</f>
        <v>Cape Verde</v>
      </c>
      <c r="LK59" s="281" t="n">
        <f aca="false">$D59</f>
        <v>61</v>
      </c>
      <c r="LL59" s="280" t="str">
        <f aca="false">$E59</f>
        <v>Saudi Arabia</v>
      </c>
      <c r="LM59" s="284"/>
      <c r="LN59" s="284"/>
      <c r="LO59" s="288"/>
      <c r="LP59" s="281" t="str">
        <f aca="false">IF(($F59&lt;&gt;"")*($G59&lt;&gt;"")*(LM59&lt;&gt;"")*(LN59&lt;&gt;""),($F59&gt;$G59)*(LM59&gt;LN59)+($F59=$G59)*(LM59=LN59)+($F59&lt;$G59)*(LM59&lt;LN59),"")</f>
        <v/>
      </c>
      <c r="LQ59" s="281" t="str">
        <f aca="false">IF((LP59&lt;&gt;""),IF(OR($F59&lt;&gt;$G59,PrSettings!$M$4="●"),(($F59-$G59)=(LM59-LN59))*1,0),"")</f>
        <v/>
      </c>
      <c r="LR59" s="281" t="str">
        <f aca="false">IF((LP59&lt;&gt;""),($F59=LM59)*($G59=LN59),"")</f>
        <v/>
      </c>
      <c r="LS59" s="281" t="str">
        <f aca="false">IF(LP59&lt;&gt;"",IF(ABS($F59-$G59)&gt;=PrSettings!$M$7,(ABS($F59-$G59-LM59+LN59)&lt;=1)*1,IF(AND(LP59,$F59=$G59,$F59&gt;=PrSettings!$M$6),(ABS(LM59-$F59)&lt;=1)*1,IF(AND(LP59,$F59+$G59&gt;=PrSettings!$M$8),(ABS(LM59-$F59)+ABS(LN59-$G59)&lt;=1)*1,""))),"")</f>
        <v/>
      </c>
      <c r="LT59" s="289"/>
      <c r="LV59" s="279" t="n">
        <f aca="false">$B59</f>
        <v>69</v>
      </c>
      <c r="LW59" s="280" t="str">
        <f aca="false">$C59</f>
        <v>Cape Verde</v>
      </c>
      <c r="LX59" s="281" t="n">
        <f aca="false">$D59</f>
        <v>61</v>
      </c>
      <c r="LY59" s="280" t="str">
        <f aca="false">$E59</f>
        <v>Saudi Arabia</v>
      </c>
      <c r="LZ59" s="284"/>
      <c r="MA59" s="284"/>
      <c r="MB59" s="288"/>
      <c r="MC59" s="281" t="str">
        <f aca="false">IF(($F59&lt;&gt;"")*($G59&lt;&gt;"")*(LZ59&lt;&gt;"")*(MA59&lt;&gt;""),($F59&gt;$G59)*(LZ59&gt;MA59)+($F59=$G59)*(LZ59=MA59)+($F59&lt;$G59)*(LZ59&lt;MA59),"")</f>
        <v/>
      </c>
      <c r="MD59" s="281" t="str">
        <f aca="false">IF((MC59&lt;&gt;""),IF(OR($F59&lt;&gt;$G59,PrSettings!$M$4="●"),(($F59-$G59)=(LZ59-MA59))*1,0),"")</f>
        <v/>
      </c>
      <c r="ME59" s="281" t="str">
        <f aca="false">IF((MC59&lt;&gt;""),($F59=LZ59)*($G59=MA59),"")</f>
        <v/>
      </c>
      <c r="MF59" s="281" t="str">
        <f aca="false">IF(MC59&lt;&gt;"",IF(ABS($F59-$G59)&gt;=PrSettings!$M$7,(ABS($F59-$G59-LZ59+MA59)&lt;=1)*1,IF(AND(MC59,$F59=$G59,$F59&gt;=PrSettings!$M$6),(ABS(LZ59-$F59)&lt;=1)*1,IF(AND(MC59,$F59+$G59&gt;=PrSettings!$M$8),(ABS(LZ59-$F59)+ABS(MA59-$G59)&lt;=1)*1,""))),"")</f>
        <v/>
      </c>
      <c r="MG59" s="289"/>
    </row>
    <row r="60" customFormat="false" ht="15.75" hidden="false" customHeight="false" outlineLevel="0" collapsed="false">
      <c r="B60" s="279" t="n">
        <f aca="false">INDEX(Groups!$C$7:$C$65,MATCH(C60,Groups!$D$7:$D$65,0))</f>
        <v>17</v>
      </c>
      <c r="C60" s="280" t="str">
        <f aca="false">CalcH!$P$27</f>
        <v>Uruguay</v>
      </c>
      <c r="D60" s="281" t="n">
        <f aca="false">INDEX(Groups!$C$7:$C$65,MATCH(E60,Groups!$D$7:$D$65,0))</f>
        <v>2</v>
      </c>
      <c r="E60" s="280" t="str">
        <f aca="false">CalcH!$Q$27</f>
        <v>Spain</v>
      </c>
      <c r="F60" s="282" t="n">
        <f aca="false">CalcH!$R$27</f>
        <v>1</v>
      </c>
      <c r="G60" s="283" t="n">
        <f aca="false">CalcH!$S$27</f>
        <v>2</v>
      </c>
      <c r="I60" s="279" t="n">
        <f aca="false">$B60</f>
        <v>17</v>
      </c>
      <c r="J60" s="280" t="str">
        <f aca="false">$C60</f>
        <v>Uruguay</v>
      </c>
      <c r="K60" s="281" t="n">
        <f aca="false">$D60</f>
        <v>2</v>
      </c>
      <c r="L60" s="280" t="str">
        <f aca="false">$E60</f>
        <v>Spain</v>
      </c>
      <c r="M60" s="284"/>
      <c r="N60" s="284"/>
      <c r="O60" s="290"/>
      <c r="P60" s="281" t="str">
        <f aca="false">IF(($F60&lt;&gt;"")*($G60&lt;&gt;"")*(M60&lt;&gt;"")*(N60&lt;&gt;""),($F60&gt;$G60)*(M60&gt;N60)+($F60=$G60)*(M60=N60)+($F60&lt;$G60)*(M60&lt;N60),"")</f>
        <v/>
      </c>
      <c r="Q60" s="281" t="str">
        <f aca="false">IF((P60&lt;&gt;""),IF(OR($F60&lt;&gt;$G60,PrSettings!$M$4="●"),(($F60-$G60)=(M60-N60))*1,0),"")</f>
        <v/>
      </c>
      <c r="R60" s="281" t="str">
        <f aca="false">IF((P60&lt;&gt;""),($F60=M60)*($G60=N60),"")</f>
        <v/>
      </c>
      <c r="S60" s="281" t="str">
        <f aca="false">IF(P60&lt;&gt;"",IF(ABS($F60-$G60)&gt;=PrSettings!$M$7,(ABS($F60-$G60-M60+N60)&lt;=1)*1,IF(AND(P60,$F60=$G60,$F60&gt;=PrSettings!$M$6),(ABS(M60-$F60)&lt;=1)*1,IF(AND(P60,$F60+$G60&gt;=PrSettings!$M$8),(ABS(M60-$F60)+ABS(N60-$G60)&lt;=1)*1,""))),"")</f>
        <v/>
      </c>
      <c r="T60" s="291"/>
      <c r="V60" s="279" t="n">
        <f aca="false">$B60</f>
        <v>17</v>
      </c>
      <c r="W60" s="280" t="str">
        <f aca="false">$C60</f>
        <v>Uruguay</v>
      </c>
      <c r="X60" s="281" t="n">
        <f aca="false">$D60</f>
        <v>2</v>
      </c>
      <c r="Y60" s="280" t="str">
        <f aca="false">$E60</f>
        <v>Spain</v>
      </c>
      <c r="Z60" s="284"/>
      <c r="AA60" s="284"/>
      <c r="AB60" s="290"/>
      <c r="AC60" s="281" t="str">
        <f aca="false">IF(($F60&lt;&gt;"")*($G60&lt;&gt;"")*(Z60&lt;&gt;"")*(AA60&lt;&gt;""),($F60&gt;$G60)*(Z60&gt;AA60)+($F60=$G60)*(Z60=AA60)+($F60&lt;$G60)*(Z60&lt;AA60),"")</f>
        <v/>
      </c>
      <c r="AD60" s="281" t="str">
        <f aca="false">IF((AC60&lt;&gt;""),IF(OR($F60&lt;&gt;$G60,PrSettings!$M$4="●"),(($F60-$G60)=(Z60-AA60))*1,0),"")</f>
        <v/>
      </c>
      <c r="AE60" s="281" t="str">
        <f aca="false">IF((AC60&lt;&gt;""),($F60=Z60)*($G60=AA60),"")</f>
        <v/>
      </c>
      <c r="AF60" s="281" t="str">
        <f aca="false">IF(AC60&lt;&gt;"",IF(ABS($F60-$G60)&gt;=PrSettings!$M$7,(ABS($F60-$G60-Z60+AA60)&lt;=1)*1,IF(AND(AC60,$F60=$G60,$F60&gt;=PrSettings!$M$6),(ABS(Z60-$F60)&lt;=1)*1,IF(AND(AC60,$F60+$G60&gt;=PrSettings!$M$8),(ABS(Z60-$F60)+ABS(AA60-$G60)&lt;=1)*1,""))),"")</f>
        <v/>
      </c>
      <c r="AG60" s="291"/>
      <c r="AI60" s="279" t="n">
        <f aca="false">$B60</f>
        <v>17</v>
      </c>
      <c r="AJ60" s="280" t="str">
        <f aca="false">$C60</f>
        <v>Uruguay</v>
      </c>
      <c r="AK60" s="281" t="n">
        <f aca="false">$D60</f>
        <v>2</v>
      </c>
      <c r="AL60" s="280" t="str">
        <f aca="false">$E60</f>
        <v>Spain</v>
      </c>
      <c r="AM60" s="284"/>
      <c r="AN60" s="284"/>
      <c r="AO60" s="290"/>
      <c r="AP60" s="281" t="str">
        <f aca="false">IF(($F60&lt;&gt;"")*($G60&lt;&gt;"")*(AM60&lt;&gt;"")*(AN60&lt;&gt;""),($F60&gt;$G60)*(AM60&gt;AN60)+($F60=$G60)*(AM60=AN60)+($F60&lt;$G60)*(AM60&lt;AN60),"")</f>
        <v/>
      </c>
      <c r="AQ60" s="281" t="str">
        <f aca="false">IF((AP60&lt;&gt;""),IF(OR($F60&lt;&gt;$G60,PrSettings!$M$4="●"),(($F60-$G60)=(AM60-AN60))*1,0),"")</f>
        <v/>
      </c>
      <c r="AR60" s="281" t="str">
        <f aca="false">IF((AP60&lt;&gt;""),($F60=AM60)*($G60=AN60),"")</f>
        <v/>
      </c>
      <c r="AS60" s="281" t="str">
        <f aca="false">IF(AP60&lt;&gt;"",IF(ABS($F60-$G60)&gt;=PrSettings!$M$7,(ABS($F60-$G60-AM60+AN60)&lt;=1)*1,IF(AND(AP60,$F60=$G60,$F60&gt;=PrSettings!$M$6),(ABS(AM60-$F60)&lt;=1)*1,IF(AND(AP60,$F60+$G60&gt;=PrSettings!$M$8),(ABS(AM60-$F60)+ABS(AN60-$G60)&lt;=1)*1,""))),"")</f>
        <v/>
      </c>
      <c r="AT60" s="291"/>
      <c r="AV60" s="279" t="n">
        <f aca="false">$B60</f>
        <v>17</v>
      </c>
      <c r="AW60" s="280" t="str">
        <f aca="false">$C60</f>
        <v>Uruguay</v>
      </c>
      <c r="AX60" s="281" t="n">
        <f aca="false">$D60</f>
        <v>2</v>
      </c>
      <c r="AY60" s="280" t="str">
        <f aca="false">$E60</f>
        <v>Spain</v>
      </c>
      <c r="AZ60" s="284"/>
      <c r="BA60" s="284"/>
      <c r="BB60" s="290"/>
      <c r="BC60" s="281" t="str">
        <f aca="false">IF(($F60&lt;&gt;"")*($G60&lt;&gt;"")*(AZ60&lt;&gt;"")*(BA60&lt;&gt;""),($F60&gt;$G60)*(AZ60&gt;BA60)+($F60=$G60)*(AZ60=BA60)+($F60&lt;$G60)*(AZ60&lt;BA60),"")</f>
        <v/>
      </c>
      <c r="BD60" s="281" t="str">
        <f aca="false">IF((BC60&lt;&gt;""),IF(OR($F60&lt;&gt;$G60,PrSettings!$M$4="●"),(($F60-$G60)=(AZ60-BA60))*1,0),"")</f>
        <v/>
      </c>
      <c r="BE60" s="281" t="str">
        <f aca="false">IF((BC60&lt;&gt;""),($F60=AZ60)*($G60=BA60),"")</f>
        <v/>
      </c>
      <c r="BF60" s="281" t="str">
        <f aca="false">IF(BC60&lt;&gt;"",IF(ABS($F60-$G60)&gt;=PrSettings!$M$7,(ABS($F60-$G60-AZ60+BA60)&lt;=1)*1,IF(AND(BC60,$F60=$G60,$F60&gt;=PrSettings!$M$6),(ABS(AZ60-$F60)&lt;=1)*1,IF(AND(BC60,$F60+$G60&gt;=PrSettings!$M$8),(ABS(AZ60-$F60)+ABS(BA60-$G60)&lt;=1)*1,""))),"")</f>
        <v/>
      </c>
      <c r="BG60" s="291"/>
      <c r="BI60" s="279" t="n">
        <f aca="false">$B60</f>
        <v>17</v>
      </c>
      <c r="BJ60" s="280" t="str">
        <f aca="false">$C60</f>
        <v>Uruguay</v>
      </c>
      <c r="BK60" s="281" t="n">
        <f aca="false">$D60</f>
        <v>2</v>
      </c>
      <c r="BL60" s="280" t="str">
        <f aca="false">$E60</f>
        <v>Spain</v>
      </c>
      <c r="BM60" s="284"/>
      <c r="BN60" s="284"/>
      <c r="BO60" s="290"/>
      <c r="BP60" s="281" t="str">
        <f aca="false">IF(($F60&lt;&gt;"")*($G60&lt;&gt;"")*(BM60&lt;&gt;"")*(BN60&lt;&gt;""),($F60&gt;$G60)*(BM60&gt;BN60)+($F60=$G60)*(BM60=BN60)+($F60&lt;$G60)*(BM60&lt;BN60),"")</f>
        <v/>
      </c>
      <c r="BQ60" s="281" t="str">
        <f aca="false">IF((BP60&lt;&gt;""),IF(OR($F60&lt;&gt;$G60,PrSettings!$M$4="●"),(($F60-$G60)=(BM60-BN60))*1,0),"")</f>
        <v/>
      </c>
      <c r="BR60" s="281" t="str">
        <f aca="false">IF((BP60&lt;&gt;""),($F60=BM60)*($G60=BN60),"")</f>
        <v/>
      </c>
      <c r="BS60" s="281" t="str">
        <f aca="false">IF(BP60&lt;&gt;"",IF(ABS($F60-$G60)&gt;=PrSettings!$M$7,(ABS($F60-$G60-BM60+BN60)&lt;=1)*1,IF(AND(BP60,$F60=$G60,$F60&gt;=PrSettings!$M$6),(ABS(BM60-$F60)&lt;=1)*1,IF(AND(BP60,$F60+$G60&gt;=PrSettings!$M$8),(ABS(BM60-$F60)+ABS(BN60-$G60)&lt;=1)*1,""))),"")</f>
        <v/>
      </c>
      <c r="BT60" s="291"/>
      <c r="BV60" s="279" t="n">
        <f aca="false">$B60</f>
        <v>17</v>
      </c>
      <c r="BW60" s="280" t="str">
        <f aca="false">$C60</f>
        <v>Uruguay</v>
      </c>
      <c r="BX60" s="281" t="n">
        <f aca="false">$D60</f>
        <v>2</v>
      </c>
      <c r="BY60" s="280" t="str">
        <f aca="false">$E60</f>
        <v>Spain</v>
      </c>
      <c r="BZ60" s="284"/>
      <c r="CA60" s="284"/>
      <c r="CB60" s="290"/>
      <c r="CC60" s="281" t="str">
        <f aca="false">IF(($F60&lt;&gt;"")*($G60&lt;&gt;"")*(BZ60&lt;&gt;"")*(CA60&lt;&gt;""),($F60&gt;$G60)*(BZ60&gt;CA60)+($F60=$G60)*(BZ60=CA60)+($F60&lt;$G60)*(BZ60&lt;CA60),"")</f>
        <v/>
      </c>
      <c r="CD60" s="281" t="str">
        <f aca="false">IF((CC60&lt;&gt;""),IF(OR($F60&lt;&gt;$G60,PrSettings!$M$4="●"),(($F60-$G60)=(BZ60-CA60))*1,0),"")</f>
        <v/>
      </c>
      <c r="CE60" s="281" t="str">
        <f aca="false">IF((CC60&lt;&gt;""),($F60=BZ60)*($G60=CA60),"")</f>
        <v/>
      </c>
      <c r="CF60" s="281" t="str">
        <f aca="false">IF(CC60&lt;&gt;"",IF(ABS($F60-$G60)&gt;=PrSettings!$M$7,(ABS($F60-$G60-BZ60+CA60)&lt;=1)*1,IF(AND(CC60,$F60=$G60,$F60&gt;=PrSettings!$M$6),(ABS(BZ60-$F60)&lt;=1)*1,IF(AND(CC60,$F60+$G60&gt;=PrSettings!$M$8),(ABS(BZ60-$F60)+ABS(CA60-$G60)&lt;=1)*1,""))),"")</f>
        <v/>
      </c>
      <c r="CG60" s="291"/>
      <c r="CI60" s="279" t="n">
        <f aca="false">$B60</f>
        <v>17</v>
      </c>
      <c r="CJ60" s="280" t="str">
        <f aca="false">$C60</f>
        <v>Uruguay</v>
      </c>
      <c r="CK60" s="281" t="n">
        <f aca="false">$D60</f>
        <v>2</v>
      </c>
      <c r="CL60" s="280" t="str">
        <f aca="false">$E60</f>
        <v>Spain</v>
      </c>
      <c r="CM60" s="284"/>
      <c r="CN60" s="284"/>
      <c r="CO60" s="290"/>
      <c r="CP60" s="281" t="str">
        <f aca="false">IF(($F60&lt;&gt;"")*($G60&lt;&gt;"")*(CM60&lt;&gt;"")*(CN60&lt;&gt;""),($F60&gt;$G60)*(CM60&gt;CN60)+($F60=$G60)*(CM60=CN60)+($F60&lt;$G60)*(CM60&lt;CN60),"")</f>
        <v/>
      </c>
      <c r="CQ60" s="281" t="str">
        <f aca="false">IF((CP60&lt;&gt;""),IF(OR($F60&lt;&gt;$G60,PrSettings!$M$4="●"),(($F60-$G60)=(CM60-CN60))*1,0),"")</f>
        <v/>
      </c>
      <c r="CR60" s="281" t="str">
        <f aca="false">IF((CP60&lt;&gt;""),($F60=CM60)*($G60=CN60),"")</f>
        <v/>
      </c>
      <c r="CS60" s="281" t="str">
        <f aca="false">IF(CP60&lt;&gt;"",IF(ABS($F60-$G60)&gt;=PrSettings!$M$7,(ABS($F60-$G60-CM60+CN60)&lt;=1)*1,IF(AND(CP60,$F60=$G60,$F60&gt;=PrSettings!$M$6),(ABS(CM60-$F60)&lt;=1)*1,IF(AND(CP60,$F60+$G60&gt;=PrSettings!$M$8),(ABS(CM60-$F60)+ABS(CN60-$G60)&lt;=1)*1,""))),"")</f>
        <v/>
      </c>
      <c r="CT60" s="291"/>
      <c r="CV60" s="279" t="n">
        <f aca="false">$B60</f>
        <v>17</v>
      </c>
      <c r="CW60" s="280" t="str">
        <f aca="false">$C60</f>
        <v>Uruguay</v>
      </c>
      <c r="CX60" s="281" t="n">
        <f aca="false">$D60</f>
        <v>2</v>
      </c>
      <c r="CY60" s="280" t="str">
        <f aca="false">$E60</f>
        <v>Spain</v>
      </c>
      <c r="CZ60" s="284"/>
      <c r="DA60" s="284"/>
      <c r="DB60" s="290"/>
      <c r="DC60" s="281" t="str">
        <f aca="false">IF(($F60&lt;&gt;"")*($G60&lt;&gt;"")*(CZ60&lt;&gt;"")*(DA60&lt;&gt;""),($F60&gt;$G60)*(CZ60&gt;DA60)+($F60=$G60)*(CZ60=DA60)+($F60&lt;$G60)*(CZ60&lt;DA60),"")</f>
        <v/>
      </c>
      <c r="DD60" s="281" t="str">
        <f aca="false">IF((DC60&lt;&gt;""),IF(OR($F60&lt;&gt;$G60,PrSettings!$M$4="●"),(($F60-$G60)=(CZ60-DA60))*1,0),"")</f>
        <v/>
      </c>
      <c r="DE60" s="281" t="str">
        <f aca="false">IF((DC60&lt;&gt;""),($F60=CZ60)*($G60=DA60),"")</f>
        <v/>
      </c>
      <c r="DF60" s="281" t="str">
        <f aca="false">IF(DC60&lt;&gt;"",IF(ABS($F60-$G60)&gt;=PrSettings!$M$7,(ABS($F60-$G60-CZ60+DA60)&lt;=1)*1,IF(AND(DC60,$F60=$G60,$F60&gt;=PrSettings!$M$6),(ABS(CZ60-$F60)&lt;=1)*1,IF(AND(DC60,$F60+$G60&gt;=PrSettings!$M$8),(ABS(CZ60-$F60)+ABS(DA60-$G60)&lt;=1)*1,""))),"")</f>
        <v/>
      </c>
      <c r="DG60" s="291"/>
      <c r="DI60" s="279" t="n">
        <f aca="false">$B60</f>
        <v>17</v>
      </c>
      <c r="DJ60" s="280" t="str">
        <f aca="false">$C60</f>
        <v>Uruguay</v>
      </c>
      <c r="DK60" s="281" t="n">
        <f aca="false">$D60</f>
        <v>2</v>
      </c>
      <c r="DL60" s="280" t="str">
        <f aca="false">$E60</f>
        <v>Spain</v>
      </c>
      <c r="DM60" s="284"/>
      <c r="DN60" s="284"/>
      <c r="DO60" s="290"/>
      <c r="DP60" s="281" t="str">
        <f aca="false">IF(($F60&lt;&gt;"")*($G60&lt;&gt;"")*(DM60&lt;&gt;"")*(DN60&lt;&gt;""),($F60&gt;$G60)*(DM60&gt;DN60)+($F60=$G60)*(DM60=DN60)+($F60&lt;$G60)*(DM60&lt;DN60),"")</f>
        <v/>
      </c>
      <c r="DQ60" s="281" t="str">
        <f aca="false">IF((DP60&lt;&gt;""),IF(OR($F60&lt;&gt;$G60,PrSettings!$M$4="●"),(($F60-$G60)=(DM60-DN60))*1,0),"")</f>
        <v/>
      </c>
      <c r="DR60" s="281" t="str">
        <f aca="false">IF((DP60&lt;&gt;""),($F60=DM60)*($G60=DN60),"")</f>
        <v/>
      </c>
      <c r="DS60" s="281" t="str">
        <f aca="false">IF(DP60&lt;&gt;"",IF(ABS($F60-$G60)&gt;=PrSettings!$M$7,(ABS($F60-$G60-DM60+DN60)&lt;=1)*1,IF(AND(DP60,$F60=$G60,$F60&gt;=PrSettings!$M$6),(ABS(DM60-$F60)&lt;=1)*1,IF(AND(DP60,$F60+$G60&gt;=PrSettings!$M$8),(ABS(DM60-$F60)+ABS(DN60-$G60)&lt;=1)*1,""))),"")</f>
        <v/>
      </c>
      <c r="DT60" s="291"/>
      <c r="DV60" s="279" t="n">
        <f aca="false">$B60</f>
        <v>17</v>
      </c>
      <c r="DW60" s="280" t="str">
        <f aca="false">$C60</f>
        <v>Uruguay</v>
      </c>
      <c r="DX60" s="281" t="n">
        <f aca="false">$D60</f>
        <v>2</v>
      </c>
      <c r="DY60" s="280" t="str">
        <f aca="false">$E60</f>
        <v>Spain</v>
      </c>
      <c r="DZ60" s="284"/>
      <c r="EA60" s="284"/>
      <c r="EB60" s="290"/>
      <c r="EC60" s="281" t="str">
        <f aca="false">IF(($F60&lt;&gt;"")*($G60&lt;&gt;"")*(DZ60&lt;&gt;"")*(EA60&lt;&gt;""),($F60&gt;$G60)*(DZ60&gt;EA60)+($F60=$G60)*(DZ60=EA60)+($F60&lt;$G60)*(DZ60&lt;EA60),"")</f>
        <v/>
      </c>
      <c r="ED60" s="281" t="str">
        <f aca="false">IF((EC60&lt;&gt;""),IF(OR($F60&lt;&gt;$G60,PrSettings!$M$4="●"),(($F60-$G60)=(DZ60-EA60))*1,0),"")</f>
        <v/>
      </c>
      <c r="EE60" s="281" t="str">
        <f aca="false">IF((EC60&lt;&gt;""),($F60=DZ60)*($G60=EA60),"")</f>
        <v/>
      </c>
      <c r="EF60" s="281" t="str">
        <f aca="false">IF(EC60&lt;&gt;"",IF(ABS($F60-$G60)&gt;=PrSettings!$M$7,(ABS($F60-$G60-DZ60+EA60)&lt;=1)*1,IF(AND(EC60,$F60=$G60,$F60&gt;=PrSettings!$M$6),(ABS(DZ60-$F60)&lt;=1)*1,IF(AND(EC60,$F60+$G60&gt;=PrSettings!$M$8),(ABS(DZ60-$F60)+ABS(EA60-$G60)&lt;=1)*1,""))),"")</f>
        <v/>
      </c>
      <c r="EG60" s="291"/>
      <c r="EI60" s="279" t="n">
        <f aca="false">$B60</f>
        <v>17</v>
      </c>
      <c r="EJ60" s="280" t="str">
        <f aca="false">$C60</f>
        <v>Uruguay</v>
      </c>
      <c r="EK60" s="281" t="n">
        <f aca="false">$D60</f>
        <v>2</v>
      </c>
      <c r="EL60" s="280" t="str">
        <f aca="false">$E60</f>
        <v>Spain</v>
      </c>
      <c r="EM60" s="284"/>
      <c r="EN60" s="284"/>
      <c r="EO60" s="290"/>
      <c r="EP60" s="281" t="str">
        <f aca="false">IF(($F60&lt;&gt;"")*($G60&lt;&gt;"")*(EM60&lt;&gt;"")*(EN60&lt;&gt;""),($F60&gt;$G60)*(EM60&gt;EN60)+($F60=$G60)*(EM60=EN60)+($F60&lt;$G60)*(EM60&lt;EN60),"")</f>
        <v/>
      </c>
      <c r="EQ60" s="281" t="str">
        <f aca="false">IF((EP60&lt;&gt;""),IF(OR($F60&lt;&gt;$G60,PrSettings!$M$4="●"),(($F60-$G60)=(EM60-EN60))*1,0),"")</f>
        <v/>
      </c>
      <c r="ER60" s="281" t="str">
        <f aca="false">IF((EP60&lt;&gt;""),($F60=EM60)*($G60=EN60),"")</f>
        <v/>
      </c>
      <c r="ES60" s="281" t="str">
        <f aca="false">IF(EP60&lt;&gt;"",IF(ABS($F60-$G60)&gt;=PrSettings!$M$7,(ABS($F60-$G60-EM60+EN60)&lt;=1)*1,IF(AND(EP60,$F60=$G60,$F60&gt;=PrSettings!$M$6),(ABS(EM60-$F60)&lt;=1)*1,IF(AND(EP60,$F60+$G60&gt;=PrSettings!$M$8),(ABS(EM60-$F60)+ABS(EN60-$G60)&lt;=1)*1,""))),"")</f>
        <v/>
      </c>
      <c r="ET60" s="291"/>
      <c r="EV60" s="279" t="n">
        <f aca="false">$B60</f>
        <v>17</v>
      </c>
      <c r="EW60" s="280" t="str">
        <f aca="false">$C60</f>
        <v>Uruguay</v>
      </c>
      <c r="EX60" s="281" t="n">
        <f aca="false">$D60</f>
        <v>2</v>
      </c>
      <c r="EY60" s="280" t="str">
        <f aca="false">$E60</f>
        <v>Spain</v>
      </c>
      <c r="EZ60" s="284"/>
      <c r="FA60" s="284"/>
      <c r="FB60" s="290"/>
      <c r="FC60" s="281" t="str">
        <f aca="false">IF(($F60&lt;&gt;"")*($G60&lt;&gt;"")*(EZ60&lt;&gt;"")*(FA60&lt;&gt;""),($F60&gt;$G60)*(EZ60&gt;FA60)+($F60=$G60)*(EZ60=FA60)+($F60&lt;$G60)*(EZ60&lt;FA60),"")</f>
        <v/>
      </c>
      <c r="FD60" s="281" t="str">
        <f aca="false">IF((FC60&lt;&gt;""),IF(OR($F60&lt;&gt;$G60,PrSettings!$M$4="●"),(($F60-$G60)=(EZ60-FA60))*1,0),"")</f>
        <v/>
      </c>
      <c r="FE60" s="281" t="str">
        <f aca="false">IF((FC60&lt;&gt;""),($F60=EZ60)*($G60=FA60),"")</f>
        <v/>
      </c>
      <c r="FF60" s="281" t="str">
        <f aca="false">IF(FC60&lt;&gt;"",IF(ABS($F60-$G60)&gt;=PrSettings!$M$7,(ABS($F60-$G60-EZ60+FA60)&lt;=1)*1,IF(AND(FC60,$F60=$G60,$F60&gt;=PrSettings!$M$6),(ABS(EZ60-$F60)&lt;=1)*1,IF(AND(FC60,$F60+$G60&gt;=PrSettings!$M$8),(ABS(EZ60-$F60)+ABS(FA60-$G60)&lt;=1)*1,""))),"")</f>
        <v/>
      </c>
      <c r="FG60" s="291"/>
      <c r="FI60" s="279" t="n">
        <f aca="false">$B60</f>
        <v>17</v>
      </c>
      <c r="FJ60" s="280" t="str">
        <f aca="false">$C60</f>
        <v>Uruguay</v>
      </c>
      <c r="FK60" s="281" t="n">
        <f aca="false">$D60</f>
        <v>2</v>
      </c>
      <c r="FL60" s="280" t="str">
        <f aca="false">$E60</f>
        <v>Spain</v>
      </c>
      <c r="FM60" s="284"/>
      <c r="FN60" s="284"/>
      <c r="FO60" s="290"/>
      <c r="FP60" s="281" t="str">
        <f aca="false">IF(($F60&lt;&gt;"")*($G60&lt;&gt;"")*(FM60&lt;&gt;"")*(FN60&lt;&gt;""),($F60&gt;$G60)*(FM60&gt;FN60)+($F60=$G60)*(FM60=FN60)+($F60&lt;$G60)*(FM60&lt;FN60),"")</f>
        <v/>
      </c>
      <c r="FQ60" s="281" t="str">
        <f aca="false">IF((FP60&lt;&gt;""),IF(OR($F60&lt;&gt;$G60,PrSettings!$M$4="●"),(($F60-$G60)=(FM60-FN60))*1,0),"")</f>
        <v/>
      </c>
      <c r="FR60" s="281" t="str">
        <f aca="false">IF((FP60&lt;&gt;""),($F60=FM60)*($G60=FN60),"")</f>
        <v/>
      </c>
      <c r="FS60" s="281" t="str">
        <f aca="false">IF(FP60&lt;&gt;"",IF(ABS($F60-$G60)&gt;=PrSettings!$M$7,(ABS($F60-$G60-FM60+FN60)&lt;=1)*1,IF(AND(FP60,$F60=$G60,$F60&gt;=PrSettings!$M$6),(ABS(FM60-$F60)&lt;=1)*1,IF(AND(FP60,$F60+$G60&gt;=PrSettings!$M$8),(ABS(FM60-$F60)+ABS(FN60-$G60)&lt;=1)*1,""))),"")</f>
        <v/>
      </c>
      <c r="FT60" s="291"/>
      <c r="FV60" s="279" t="n">
        <f aca="false">$B60</f>
        <v>17</v>
      </c>
      <c r="FW60" s="280" t="str">
        <f aca="false">$C60</f>
        <v>Uruguay</v>
      </c>
      <c r="FX60" s="281" t="n">
        <f aca="false">$D60</f>
        <v>2</v>
      </c>
      <c r="FY60" s="280" t="str">
        <f aca="false">$E60</f>
        <v>Spain</v>
      </c>
      <c r="FZ60" s="284"/>
      <c r="GA60" s="284"/>
      <c r="GB60" s="290"/>
      <c r="GC60" s="281" t="str">
        <f aca="false">IF(($F60&lt;&gt;"")*($G60&lt;&gt;"")*(FZ60&lt;&gt;"")*(GA60&lt;&gt;""),($F60&gt;$G60)*(FZ60&gt;GA60)+($F60=$G60)*(FZ60=GA60)+($F60&lt;$G60)*(FZ60&lt;GA60),"")</f>
        <v/>
      </c>
      <c r="GD60" s="281" t="str">
        <f aca="false">IF((GC60&lt;&gt;""),IF(OR($F60&lt;&gt;$G60,PrSettings!$M$4="●"),(($F60-$G60)=(FZ60-GA60))*1,0),"")</f>
        <v/>
      </c>
      <c r="GE60" s="281" t="str">
        <f aca="false">IF((GC60&lt;&gt;""),($F60=FZ60)*($G60=GA60),"")</f>
        <v/>
      </c>
      <c r="GF60" s="281" t="str">
        <f aca="false">IF(GC60&lt;&gt;"",IF(ABS($F60-$G60)&gt;=PrSettings!$M$7,(ABS($F60-$G60-FZ60+GA60)&lt;=1)*1,IF(AND(GC60,$F60=$G60,$F60&gt;=PrSettings!$M$6),(ABS(FZ60-$F60)&lt;=1)*1,IF(AND(GC60,$F60+$G60&gt;=PrSettings!$M$8),(ABS(FZ60-$F60)+ABS(GA60-$G60)&lt;=1)*1,""))),"")</f>
        <v/>
      </c>
      <c r="GG60" s="291"/>
      <c r="GI60" s="279" t="n">
        <f aca="false">$B60</f>
        <v>17</v>
      </c>
      <c r="GJ60" s="280" t="str">
        <f aca="false">$C60</f>
        <v>Uruguay</v>
      </c>
      <c r="GK60" s="281" t="n">
        <f aca="false">$D60</f>
        <v>2</v>
      </c>
      <c r="GL60" s="280" t="str">
        <f aca="false">$E60</f>
        <v>Spain</v>
      </c>
      <c r="GM60" s="284"/>
      <c r="GN60" s="284"/>
      <c r="GO60" s="290"/>
      <c r="GP60" s="281" t="str">
        <f aca="false">IF(($F60&lt;&gt;"")*($G60&lt;&gt;"")*(GM60&lt;&gt;"")*(GN60&lt;&gt;""),($F60&gt;$G60)*(GM60&gt;GN60)+($F60=$G60)*(GM60=GN60)+($F60&lt;$G60)*(GM60&lt;GN60),"")</f>
        <v/>
      </c>
      <c r="GQ60" s="281" t="str">
        <f aca="false">IF((GP60&lt;&gt;""),IF(OR($F60&lt;&gt;$G60,PrSettings!$M$4="●"),(($F60-$G60)=(GM60-GN60))*1,0),"")</f>
        <v/>
      </c>
      <c r="GR60" s="281" t="str">
        <f aca="false">IF((GP60&lt;&gt;""),($F60=GM60)*($G60=GN60),"")</f>
        <v/>
      </c>
      <c r="GS60" s="281" t="str">
        <f aca="false">IF(GP60&lt;&gt;"",IF(ABS($F60-$G60)&gt;=PrSettings!$M$7,(ABS($F60-$G60-GM60+GN60)&lt;=1)*1,IF(AND(GP60,$F60=$G60,$F60&gt;=PrSettings!$M$6),(ABS(GM60-$F60)&lt;=1)*1,IF(AND(GP60,$F60+$G60&gt;=PrSettings!$M$8),(ABS(GM60-$F60)+ABS(GN60-$G60)&lt;=1)*1,""))),"")</f>
        <v/>
      </c>
      <c r="GT60" s="291"/>
      <c r="GV60" s="279" t="n">
        <f aca="false">$B60</f>
        <v>17</v>
      </c>
      <c r="GW60" s="280" t="str">
        <f aca="false">$C60</f>
        <v>Uruguay</v>
      </c>
      <c r="GX60" s="281" t="n">
        <f aca="false">$D60</f>
        <v>2</v>
      </c>
      <c r="GY60" s="280" t="str">
        <f aca="false">$E60</f>
        <v>Spain</v>
      </c>
      <c r="GZ60" s="284"/>
      <c r="HA60" s="284"/>
      <c r="HB60" s="290"/>
      <c r="HC60" s="281" t="str">
        <f aca="false">IF(($F60&lt;&gt;"")*($G60&lt;&gt;"")*(GZ60&lt;&gt;"")*(HA60&lt;&gt;""),($F60&gt;$G60)*(GZ60&gt;HA60)+($F60=$G60)*(GZ60=HA60)+($F60&lt;$G60)*(GZ60&lt;HA60),"")</f>
        <v/>
      </c>
      <c r="HD60" s="281" t="str">
        <f aca="false">IF((HC60&lt;&gt;""),IF(OR($F60&lt;&gt;$G60,PrSettings!$M$4="●"),(($F60-$G60)=(GZ60-HA60))*1,0),"")</f>
        <v/>
      </c>
      <c r="HE60" s="281" t="str">
        <f aca="false">IF((HC60&lt;&gt;""),($F60=GZ60)*($G60=HA60),"")</f>
        <v/>
      </c>
      <c r="HF60" s="281" t="str">
        <f aca="false">IF(HC60&lt;&gt;"",IF(ABS($F60-$G60)&gt;=PrSettings!$M$7,(ABS($F60-$G60-GZ60+HA60)&lt;=1)*1,IF(AND(HC60,$F60=$G60,$F60&gt;=PrSettings!$M$6),(ABS(GZ60-$F60)&lt;=1)*1,IF(AND(HC60,$F60+$G60&gt;=PrSettings!$M$8),(ABS(GZ60-$F60)+ABS(HA60-$G60)&lt;=1)*1,""))),"")</f>
        <v/>
      </c>
      <c r="HG60" s="291"/>
      <c r="HI60" s="279" t="n">
        <f aca="false">$B60</f>
        <v>17</v>
      </c>
      <c r="HJ60" s="280" t="str">
        <f aca="false">$C60</f>
        <v>Uruguay</v>
      </c>
      <c r="HK60" s="281" t="n">
        <f aca="false">$D60</f>
        <v>2</v>
      </c>
      <c r="HL60" s="280" t="str">
        <f aca="false">$E60</f>
        <v>Spain</v>
      </c>
      <c r="HM60" s="284"/>
      <c r="HN60" s="284"/>
      <c r="HO60" s="290"/>
      <c r="HP60" s="281" t="str">
        <f aca="false">IF(($F60&lt;&gt;"")*($G60&lt;&gt;"")*(HM60&lt;&gt;"")*(HN60&lt;&gt;""),($F60&gt;$G60)*(HM60&gt;HN60)+($F60=$G60)*(HM60=HN60)+($F60&lt;$G60)*(HM60&lt;HN60),"")</f>
        <v/>
      </c>
      <c r="HQ60" s="281" t="str">
        <f aca="false">IF((HP60&lt;&gt;""),IF(OR($F60&lt;&gt;$G60,PrSettings!$M$4="●"),(($F60-$G60)=(HM60-HN60))*1,0),"")</f>
        <v/>
      </c>
      <c r="HR60" s="281" t="str">
        <f aca="false">IF((HP60&lt;&gt;""),($F60=HM60)*($G60=HN60),"")</f>
        <v/>
      </c>
      <c r="HS60" s="281" t="str">
        <f aca="false">IF(HP60&lt;&gt;"",IF(ABS($F60-$G60)&gt;=PrSettings!$M$7,(ABS($F60-$G60-HM60+HN60)&lt;=1)*1,IF(AND(HP60,$F60=$G60,$F60&gt;=PrSettings!$M$6),(ABS(HM60-$F60)&lt;=1)*1,IF(AND(HP60,$F60+$G60&gt;=PrSettings!$M$8),(ABS(HM60-$F60)+ABS(HN60-$G60)&lt;=1)*1,""))),"")</f>
        <v/>
      </c>
      <c r="HT60" s="291"/>
      <c r="HV60" s="279" t="n">
        <f aca="false">$B60</f>
        <v>17</v>
      </c>
      <c r="HW60" s="280" t="str">
        <f aca="false">$C60</f>
        <v>Uruguay</v>
      </c>
      <c r="HX60" s="281" t="n">
        <f aca="false">$D60</f>
        <v>2</v>
      </c>
      <c r="HY60" s="280" t="str">
        <f aca="false">$E60</f>
        <v>Spain</v>
      </c>
      <c r="HZ60" s="284"/>
      <c r="IA60" s="284"/>
      <c r="IB60" s="290"/>
      <c r="IC60" s="281" t="str">
        <f aca="false">IF(($F60&lt;&gt;"")*($G60&lt;&gt;"")*(HZ60&lt;&gt;"")*(IA60&lt;&gt;""),($F60&gt;$G60)*(HZ60&gt;IA60)+($F60=$G60)*(HZ60=IA60)+($F60&lt;$G60)*(HZ60&lt;IA60),"")</f>
        <v/>
      </c>
      <c r="ID60" s="281" t="str">
        <f aca="false">IF((IC60&lt;&gt;""),IF(OR($F60&lt;&gt;$G60,PrSettings!$M$4="●"),(($F60-$G60)=(HZ60-IA60))*1,0),"")</f>
        <v/>
      </c>
      <c r="IE60" s="281" t="str">
        <f aca="false">IF((IC60&lt;&gt;""),($F60=HZ60)*($G60=IA60),"")</f>
        <v/>
      </c>
      <c r="IF60" s="281" t="str">
        <f aca="false">IF(IC60&lt;&gt;"",IF(ABS($F60-$G60)&gt;=PrSettings!$M$7,(ABS($F60-$G60-HZ60+IA60)&lt;=1)*1,IF(AND(IC60,$F60=$G60,$F60&gt;=PrSettings!$M$6),(ABS(HZ60-$F60)&lt;=1)*1,IF(AND(IC60,$F60+$G60&gt;=PrSettings!$M$8),(ABS(HZ60-$F60)+ABS(IA60-$G60)&lt;=1)*1,""))),"")</f>
        <v/>
      </c>
      <c r="IG60" s="291"/>
      <c r="II60" s="279" t="n">
        <f aca="false">$B60</f>
        <v>17</v>
      </c>
      <c r="IJ60" s="280" t="str">
        <f aca="false">$C60</f>
        <v>Uruguay</v>
      </c>
      <c r="IK60" s="281" t="n">
        <f aca="false">$D60</f>
        <v>2</v>
      </c>
      <c r="IL60" s="280" t="str">
        <f aca="false">$E60</f>
        <v>Spain</v>
      </c>
      <c r="IM60" s="284"/>
      <c r="IN60" s="284"/>
      <c r="IO60" s="290"/>
      <c r="IP60" s="281" t="str">
        <f aca="false">IF(($F60&lt;&gt;"")*($G60&lt;&gt;"")*(IM60&lt;&gt;"")*(IN60&lt;&gt;""),($F60&gt;$G60)*(IM60&gt;IN60)+($F60=$G60)*(IM60=IN60)+($F60&lt;$G60)*(IM60&lt;IN60),"")</f>
        <v/>
      </c>
      <c r="IQ60" s="281" t="str">
        <f aca="false">IF((IP60&lt;&gt;""),IF(OR($F60&lt;&gt;$G60,PrSettings!$M$4="●"),(($F60-$G60)=(IM60-IN60))*1,0),"")</f>
        <v/>
      </c>
      <c r="IR60" s="281" t="str">
        <f aca="false">IF((IP60&lt;&gt;""),($F60=IM60)*($G60=IN60),"")</f>
        <v/>
      </c>
      <c r="IS60" s="281" t="str">
        <f aca="false">IF(IP60&lt;&gt;"",IF(ABS($F60-$G60)&gt;=PrSettings!$M$7,(ABS($F60-$G60-IM60+IN60)&lt;=1)*1,IF(AND(IP60,$F60=$G60,$F60&gt;=PrSettings!$M$6),(ABS(IM60-$F60)&lt;=1)*1,IF(AND(IP60,$F60+$G60&gt;=PrSettings!$M$8),(ABS(IM60-$F60)+ABS(IN60-$G60)&lt;=1)*1,""))),"")</f>
        <v/>
      </c>
      <c r="IT60" s="291"/>
      <c r="IV60" s="279" t="n">
        <f aca="false">$B60</f>
        <v>17</v>
      </c>
      <c r="IW60" s="280" t="str">
        <f aca="false">$C60</f>
        <v>Uruguay</v>
      </c>
      <c r="IX60" s="281" t="n">
        <f aca="false">$D60</f>
        <v>2</v>
      </c>
      <c r="IY60" s="280" t="str">
        <f aca="false">$E60</f>
        <v>Spain</v>
      </c>
      <c r="IZ60" s="284"/>
      <c r="JA60" s="284"/>
      <c r="JB60" s="290"/>
      <c r="JC60" s="281" t="str">
        <f aca="false">IF(($F60&lt;&gt;"")*($G60&lt;&gt;"")*(IZ60&lt;&gt;"")*(JA60&lt;&gt;""),($F60&gt;$G60)*(IZ60&gt;JA60)+($F60=$G60)*(IZ60=JA60)+($F60&lt;$G60)*(IZ60&lt;JA60),"")</f>
        <v/>
      </c>
      <c r="JD60" s="281" t="str">
        <f aca="false">IF((JC60&lt;&gt;""),IF(OR($F60&lt;&gt;$G60,PrSettings!$M$4="●"),(($F60-$G60)=(IZ60-JA60))*1,0),"")</f>
        <v/>
      </c>
      <c r="JE60" s="281" t="str">
        <f aca="false">IF((JC60&lt;&gt;""),($F60=IZ60)*($G60=JA60),"")</f>
        <v/>
      </c>
      <c r="JF60" s="281" t="str">
        <f aca="false">IF(JC60&lt;&gt;"",IF(ABS($F60-$G60)&gt;=PrSettings!$M$7,(ABS($F60-$G60-IZ60+JA60)&lt;=1)*1,IF(AND(JC60,$F60=$G60,$F60&gt;=PrSettings!$M$6),(ABS(IZ60-$F60)&lt;=1)*1,IF(AND(JC60,$F60+$G60&gt;=PrSettings!$M$8),(ABS(IZ60-$F60)+ABS(JA60-$G60)&lt;=1)*1,""))),"")</f>
        <v/>
      </c>
      <c r="JG60" s="291"/>
      <c r="JI60" s="279" t="n">
        <f aca="false">$B60</f>
        <v>17</v>
      </c>
      <c r="JJ60" s="280" t="str">
        <f aca="false">$C60</f>
        <v>Uruguay</v>
      </c>
      <c r="JK60" s="281" t="n">
        <f aca="false">$D60</f>
        <v>2</v>
      </c>
      <c r="JL60" s="280" t="str">
        <f aca="false">$E60</f>
        <v>Spain</v>
      </c>
      <c r="JM60" s="284"/>
      <c r="JN60" s="284"/>
      <c r="JO60" s="290"/>
      <c r="JP60" s="281" t="str">
        <f aca="false">IF(($F60&lt;&gt;"")*($G60&lt;&gt;"")*(JM60&lt;&gt;"")*(JN60&lt;&gt;""),($F60&gt;$G60)*(JM60&gt;JN60)+($F60=$G60)*(JM60=JN60)+($F60&lt;$G60)*(JM60&lt;JN60),"")</f>
        <v/>
      </c>
      <c r="JQ60" s="281" t="str">
        <f aca="false">IF((JP60&lt;&gt;""),IF(OR($F60&lt;&gt;$G60,PrSettings!$M$4="●"),(($F60-$G60)=(JM60-JN60))*1,0),"")</f>
        <v/>
      </c>
      <c r="JR60" s="281" t="str">
        <f aca="false">IF((JP60&lt;&gt;""),($F60=JM60)*($G60=JN60),"")</f>
        <v/>
      </c>
      <c r="JS60" s="281" t="str">
        <f aca="false">IF(JP60&lt;&gt;"",IF(ABS($F60-$G60)&gt;=PrSettings!$M$7,(ABS($F60-$G60-JM60+JN60)&lt;=1)*1,IF(AND(JP60,$F60=$G60,$F60&gt;=PrSettings!$M$6),(ABS(JM60-$F60)&lt;=1)*1,IF(AND(JP60,$F60+$G60&gt;=PrSettings!$M$8),(ABS(JM60-$F60)+ABS(JN60-$G60)&lt;=1)*1,""))),"")</f>
        <v/>
      </c>
      <c r="JT60" s="291"/>
      <c r="JV60" s="279" t="n">
        <f aca="false">$B60</f>
        <v>17</v>
      </c>
      <c r="JW60" s="280" t="str">
        <f aca="false">$C60</f>
        <v>Uruguay</v>
      </c>
      <c r="JX60" s="281" t="n">
        <f aca="false">$D60</f>
        <v>2</v>
      </c>
      <c r="JY60" s="280" t="str">
        <f aca="false">$E60</f>
        <v>Spain</v>
      </c>
      <c r="JZ60" s="284"/>
      <c r="KA60" s="284"/>
      <c r="KB60" s="290"/>
      <c r="KC60" s="281" t="str">
        <f aca="false">IF(($F60&lt;&gt;"")*($G60&lt;&gt;"")*(JZ60&lt;&gt;"")*(KA60&lt;&gt;""),($F60&gt;$G60)*(JZ60&gt;KA60)+($F60=$G60)*(JZ60=KA60)+($F60&lt;$G60)*(JZ60&lt;KA60),"")</f>
        <v/>
      </c>
      <c r="KD60" s="281" t="str">
        <f aca="false">IF((KC60&lt;&gt;""),IF(OR($F60&lt;&gt;$G60,PrSettings!$M$4="●"),(($F60-$G60)=(JZ60-KA60))*1,0),"")</f>
        <v/>
      </c>
      <c r="KE60" s="281" t="str">
        <f aca="false">IF((KC60&lt;&gt;""),($F60=JZ60)*($G60=KA60),"")</f>
        <v/>
      </c>
      <c r="KF60" s="281" t="str">
        <f aca="false">IF(KC60&lt;&gt;"",IF(ABS($F60-$G60)&gt;=PrSettings!$M$7,(ABS($F60-$G60-JZ60+KA60)&lt;=1)*1,IF(AND(KC60,$F60=$G60,$F60&gt;=PrSettings!$M$6),(ABS(JZ60-$F60)&lt;=1)*1,IF(AND(KC60,$F60+$G60&gt;=PrSettings!$M$8),(ABS(JZ60-$F60)+ABS(KA60-$G60)&lt;=1)*1,""))),"")</f>
        <v/>
      </c>
      <c r="KG60" s="291"/>
      <c r="KI60" s="279" t="n">
        <f aca="false">$B60</f>
        <v>17</v>
      </c>
      <c r="KJ60" s="280" t="str">
        <f aca="false">$C60</f>
        <v>Uruguay</v>
      </c>
      <c r="KK60" s="281" t="n">
        <f aca="false">$D60</f>
        <v>2</v>
      </c>
      <c r="KL60" s="280" t="str">
        <f aca="false">$E60</f>
        <v>Spain</v>
      </c>
      <c r="KM60" s="284"/>
      <c r="KN60" s="284"/>
      <c r="KO60" s="290"/>
      <c r="KP60" s="281" t="str">
        <f aca="false">IF(($F60&lt;&gt;"")*($G60&lt;&gt;"")*(KM60&lt;&gt;"")*(KN60&lt;&gt;""),($F60&gt;$G60)*(KM60&gt;KN60)+($F60=$G60)*(KM60=KN60)+($F60&lt;$G60)*(KM60&lt;KN60),"")</f>
        <v/>
      </c>
      <c r="KQ60" s="281" t="str">
        <f aca="false">IF((KP60&lt;&gt;""),IF(OR($F60&lt;&gt;$G60,PrSettings!$M$4="●"),(($F60-$G60)=(KM60-KN60))*1,0),"")</f>
        <v/>
      </c>
      <c r="KR60" s="281" t="str">
        <f aca="false">IF((KP60&lt;&gt;""),($F60=KM60)*($G60=KN60),"")</f>
        <v/>
      </c>
      <c r="KS60" s="281" t="str">
        <f aca="false">IF(KP60&lt;&gt;"",IF(ABS($F60-$G60)&gt;=PrSettings!$M$7,(ABS($F60-$G60-KM60+KN60)&lt;=1)*1,IF(AND(KP60,$F60=$G60,$F60&gt;=PrSettings!$M$6),(ABS(KM60-$F60)&lt;=1)*1,IF(AND(KP60,$F60+$G60&gt;=PrSettings!$M$8),(ABS(KM60-$F60)+ABS(KN60-$G60)&lt;=1)*1,""))),"")</f>
        <v/>
      </c>
      <c r="KT60" s="291"/>
      <c r="KV60" s="279" t="n">
        <f aca="false">$B60</f>
        <v>17</v>
      </c>
      <c r="KW60" s="280" t="str">
        <f aca="false">$C60</f>
        <v>Uruguay</v>
      </c>
      <c r="KX60" s="281" t="n">
        <f aca="false">$D60</f>
        <v>2</v>
      </c>
      <c r="KY60" s="280" t="str">
        <f aca="false">$E60</f>
        <v>Spain</v>
      </c>
      <c r="KZ60" s="284"/>
      <c r="LA60" s="284"/>
      <c r="LB60" s="290"/>
      <c r="LC60" s="281" t="str">
        <f aca="false">IF(($F60&lt;&gt;"")*($G60&lt;&gt;"")*(KZ60&lt;&gt;"")*(LA60&lt;&gt;""),($F60&gt;$G60)*(KZ60&gt;LA60)+($F60=$G60)*(KZ60=LA60)+($F60&lt;$G60)*(KZ60&lt;LA60),"")</f>
        <v/>
      </c>
      <c r="LD60" s="281" t="str">
        <f aca="false">IF((LC60&lt;&gt;""),IF(OR($F60&lt;&gt;$G60,PrSettings!$M$4="●"),(($F60-$G60)=(KZ60-LA60))*1,0),"")</f>
        <v/>
      </c>
      <c r="LE60" s="281" t="str">
        <f aca="false">IF((LC60&lt;&gt;""),($F60=KZ60)*($G60=LA60),"")</f>
        <v/>
      </c>
      <c r="LF60" s="281" t="str">
        <f aca="false">IF(LC60&lt;&gt;"",IF(ABS($F60-$G60)&gt;=PrSettings!$M$7,(ABS($F60-$G60-KZ60+LA60)&lt;=1)*1,IF(AND(LC60,$F60=$G60,$F60&gt;=PrSettings!$M$6),(ABS(KZ60-$F60)&lt;=1)*1,IF(AND(LC60,$F60+$G60&gt;=PrSettings!$M$8),(ABS(KZ60-$F60)+ABS(LA60-$G60)&lt;=1)*1,""))),"")</f>
        <v/>
      </c>
      <c r="LG60" s="291"/>
      <c r="LI60" s="279" t="n">
        <f aca="false">$B60</f>
        <v>17</v>
      </c>
      <c r="LJ60" s="280" t="str">
        <f aca="false">$C60</f>
        <v>Uruguay</v>
      </c>
      <c r="LK60" s="281" t="n">
        <f aca="false">$D60</f>
        <v>2</v>
      </c>
      <c r="LL60" s="280" t="str">
        <f aca="false">$E60</f>
        <v>Spain</v>
      </c>
      <c r="LM60" s="284"/>
      <c r="LN60" s="284"/>
      <c r="LO60" s="290"/>
      <c r="LP60" s="281" t="str">
        <f aca="false">IF(($F60&lt;&gt;"")*($G60&lt;&gt;"")*(LM60&lt;&gt;"")*(LN60&lt;&gt;""),($F60&gt;$G60)*(LM60&gt;LN60)+($F60=$G60)*(LM60=LN60)+($F60&lt;$G60)*(LM60&lt;LN60),"")</f>
        <v/>
      </c>
      <c r="LQ60" s="281" t="str">
        <f aca="false">IF((LP60&lt;&gt;""),IF(OR($F60&lt;&gt;$G60,PrSettings!$M$4="●"),(($F60-$G60)=(LM60-LN60))*1,0),"")</f>
        <v/>
      </c>
      <c r="LR60" s="281" t="str">
        <f aca="false">IF((LP60&lt;&gt;""),($F60=LM60)*($G60=LN60),"")</f>
        <v/>
      </c>
      <c r="LS60" s="281" t="str">
        <f aca="false">IF(LP60&lt;&gt;"",IF(ABS($F60-$G60)&gt;=PrSettings!$M$7,(ABS($F60-$G60-LM60+LN60)&lt;=1)*1,IF(AND(LP60,$F60=$G60,$F60&gt;=PrSettings!$M$6),(ABS(LM60-$F60)&lt;=1)*1,IF(AND(LP60,$F60+$G60&gt;=PrSettings!$M$8),(ABS(LM60-$F60)+ABS(LN60-$G60)&lt;=1)*1,""))),"")</f>
        <v/>
      </c>
      <c r="LT60" s="291"/>
      <c r="LV60" s="279" t="n">
        <f aca="false">$B60</f>
        <v>17</v>
      </c>
      <c r="LW60" s="280" t="str">
        <f aca="false">$C60</f>
        <v>Uruguay</v>
      </c>
      <c r="LX60" s="281" t="n">
        <f aca="false">$D60</f>
        <v>2</v>
      </c>
      <c r="LY60" s="280" t="str">
        <f aca="false">$E60</f>
        <v>Spain</v>
      </c>
      <c r="LZ60" s="284"/>
      <c r="MA60" s="284"/>
      <c r="MB60" s="290"/>
      <c r="MC60" s="281" t="str">
        <f aca="false">IF(($F60&lt;&gt;"")*($G60&lt;&gt;"")*(LZ60&lt;&gt;"")*(MA60&lt;&gt;""),($F60&gt;$G60)*(LZ60&gt;MA60)+($F60=$G60)*(LZ60=MA60)+($F60&lt;$G60)*(LZ60&lt;MA60),"")</f>
        <v/>
      </c>
      <c r="MD60" s="281" t="str">
        <f aca="false">IF((MC60&lt;&gt;""),IF(OR($F60&lt;&gt;$G60,PrSettings!$M$4="●"),(($F60-$G60)=(LZ60-MA60))*1,0),"")</f>
        <v/>
      </c>
      <c r="ME60" s="281" t="str">
        <f aca="false">IF((MC60&lt;&gt;""),($F60=LZ60)*($G60=MA60),"")</f>
        <v/>
      </c>
      <c r="MF60" s="281" t="str">
        <f aca="false">IF(MC60&lt;&gt;"",IF(ABS($F60-$G60)&gt;=PrSettings!$M$7,(ABS($F60-$G60-LZ60+MA60)&lt;=1)*1,IF(AND(MC60,$F60=$G60,$F60&gt;=PrSettings!$M$6),(ABS(LZ60-$F60)&lt;=1)*1,IF(AND(MC60,$F60+$G60&gt;=PrSettings!$M$8),(ABS(LZ60-$F60)+ABS(MA60-$G60)&lt;=1)*1,""))),"")</f>
        <v/>
      </c>
      <c r="MG60" s="291"/>
    </row>
    <row r="61" customFormat="false" ht="24" hidden="false" customHeight="true" outlineLevel="0" collapsed="false">
      <c r="B61" s="269" t="str">
        <f aca="false">Language!$E$130&amp;" I"</f>
        <v>Group I</v>
      </c>
      <c r="C61" s="270"/>
      <c r="D61" s="292"/>
      <c r="E61" s="272"/>
      <c r="F61" s="293"/>
      <c r="G61" s="294"/>
      <c r="I61" s="269" t="str">
        <f aca="false">$B61</f>
        <v>Group I</v>
      </c>
      <c r="J61" s="271"/>
      <c r="K61" s="292"/>
      <c r="L61" s="272"/>
      <c r="M61" s="275"/>
      <c r="N61" s="276"/>
      <c r="O61" s="273"/>
      <c r="P61" s="277"/>
      <c r="Q61" s="277"/>
      <c r="R61" s="272"/>
      <c r="S61" s="272"/>
      <c r="T61" s="278"/>
      <c r="V61" s="269" t="str">
        <f aca="false">$B61</f>
        <v>Group I</v>
      </c>
      <c r="W61" s="271"/>
      <c r="X61" s="292"/>
      <c r="Y61" s="272"/>
      <c r="Z61" s="275"/>
      <c r="AA61" s="276"/>
      <c r="AB61" s="273"/>
      <c r="AC61" s="277"/>
      <c r="AD61" s="277"/>
      <c r="AE61" s="272"/>
      <c r="AF61" s="272"/>
      <c r="AG61" s="278"/>
      <c r="AI61" s="269" t="str">
        <f aca="false">$B61</f>
        <v>Group I</v>
      </c>
      <c r="AJ61" s="271"/>
      <c r="AK61" s="292"/>
      <c r="AL61" s="272"/>
      <c r="AM61" s="275"/>
      <c r="AN61" s="276"/>
      <c r="AO61" s="273"/>
      <c r="AP61" s="277"/>
      <c r="AQ61" s="277"/>
      <c r="AR61" s="272"/>
      <c r="AS61" s="272"/>
      <c r="AT61" s="278"/>
      <c r="AV61" s="269" t="str">
        <f aca="false">$B61</f>
        <v>Group I</v>
      </c>
      <c r="AW61" s="271"/>
      <c r="AX61" s="292"/>
      <c r="AY61" s="272"/>
      <c r="AZ61" s="275"/>
      <c r="BA61" s="276"/>
      <c r="BB61" s="273"/>
      <c r="BC61" s="277"/>
      <c r="BD61" s="277"/>
      <c r="BE61" s="272"/>
      <c r="BF61" s="272"/>
      <c r="BG61" s="278"/>
      <c r="BI61" s="269" t="str">
        <f aca="false">$B61</f>
        <v>Group I</v>
      </c>
      <c r="BJ61" s="271"/>
      <c r="BK61" s="292"/>
      <c r="BL61" s="272"/>
      <c r="BM61" s="275"/>
      <c r="BN61" s="276"/>
      <c r="BO61" s="273"/>
      <c r="BP61" s="277"/>
      <c r="BQ61" s="277"/>
      <c r="BR61" s="272"/>
      <c r="BS61" s="272"/>
      <c r="BT61" s="278"/>
      <c r="BV61" s="269" t="str">
        <f aca="false">$B61</f>
        <v>Group I</v>
      </c>
      <c r="BW61" s="271"/>
      <c r="BX61" s="292"/>
      <c r="BY61" s="272"/>
      <c r="BZ61" s="275"/>
      <c r="CA61" s="276"/>
      <c r="CB61" s="273"/>
      <c r="CC61" s="277"/>
      <c r="CD61" s="277"/>
      <c r="CE61" s="272"/>
      <c r="CF61" s="272"/>
      <c r="CG61" s="278"/>
      <c r="CI61" s="269" t="str">
        <f aca="false">$B61</f>
        <v>Group I</v>
      </c>
      <c r="CJ61" s="271"/>
      <c r="CK61" s="292"/>
      <c r="CL61" s="272"/>
      <c r="CM61" s="275"/>
      <c r="CN61" s="276"/>
      <c r="CO61" s="273"/>
      <c r="CP61" s="277"/>
      <c r="CQ61" s="277"/>
      <c r="CR61" s="272"/>
      <c r="CS61" s="272"/>
      <c r="CT61" s="278"/>
      <c r="CV61" s="269" t="str">
        <f aca="false">$B61</f>
        <v>Group I</v>
      </c>
      <c r="CW61" s="271"/>
      <c r="CX61" s="292"/>
      <c r="CY61" s="272"/>
      <c r="CZ61" s="275"/>
      <c r="DA61" s="276"/>
      <c r="DB61" s="273"/>
      <c r="DC61" s="277"/>
      <c r="DD61" s="277"/>
      <c r="DE61" s="272"/>
      <c r="DF61" s="272"/>
      <c r="DG61" s="278"/>
      <c r="DI61" s="269" t="str">
        <f aca="false">$B61</f>
        <v>Group I</v>
      </c>
      <c r="DJ61" s="271"/>
      <c r="DK61" s="292"/>
      <c r="DL61" s="272"/>
      <c r="DM61" s="275"/>
      <c r="DN61" s="276"/>
      <c r="DO61" s="273"/>
      <c r="DP61" s="277"/>
      <c r="DQ61" s="277"/>
      <c r="DR61" s="272"/>
      <c r="DS61" s="272"/>
      <c r="DT61" s="278"/>
      <c r="DV61" s="269" t="str">
        <f aca="false">$B61</f>
        <v>Group I</v>
      </c>
      <c r="DW61" s="271"/>
      <c r="DX61" s="292"/>
      <c r="DY61" s="272"/>
      <c r="DZ61" s="275"/>
      <c r="EA61" s="276"/>
      <c r="EB61" s="273"/>
      <c r="EC61" s="277"/>
      <c r="ED61" s="277"/>
      <c r="EE61" s="272"/>
      <c r="EF61" s="272"/>
      <c r="EG61" s="278"/>
      <c r="EI61" s="269" t="str">
        <f aca="false">$B61</f>
        <v>Group I</v>
      </c>
      <c r="EJ61" s="271"/>
      <c r="EK61" s="292"/>
      <c r="EL61" s="272"/>
      <c r="EM61" s="275"/>
      <c r="EN61" s="276"/>
      <c r="EO61" s="273"/>
      <c r="EP61" s="277"/>
      <c r="EQ61" s="277"/>
      <c r="ER61" s="272"/>
      <c r="ES61" s="272"/>
      <c r="ET61" s="278"/>
      <c r="EV61" s="269" t="str">
        <f aca="false">$B61</f>
        <v>Group I</v>
      </c>
      <c r="EW61" s="271"/>
      <c r="EX61" s="292"/>
      <c r="EY61" s="272"/>
      <c r="EZ61" s="275"/>
      <c r="FA61" s="276"/>
      <c r="FB61" s="273"/>
      <c r="FC61" s="277"/>
      <c r="FD61" s="277"/>
      <c r="FE61" s="272"/>
      <c r="FF61" s="272"/>
      <c r="FG61" s="278"/>
      <c r="FI61" s="269" t="str">
        <f aca="false">$B61</f>
        <v>Group I</v>
      </c>
      <c r="FJ61" s="271"/>
      <c r="FK61" s="292"/>
      <c r="FL61" s="272"/>
      <c r="FM61" s="275"/>
      <c r="FN61" s="276"/>
      <c r="FO61" s="273"/>
      <c r="FP61" s="277"/>
      <c r="FQ61" s="277"/>
      <c r="FR61" s="272"/>
      <c r="FS61" s="272"/>
      <c r="FT61" s="278"/>
      <c r="FV61" s="269" t="str">
        <f aca="false">$B61</f>
        <v>Group I</v>
      </c>
      <c r="FW61" s="271"/>
      <c r="FX61" s="292"/>
      <c r="FY61" s="272"/>
      <c r="FZ61" s="275"/>
      <c r="GA61" s="276"/>
      <c r="GB61" s="273"/>
      <c r="GC61" s="277"/>
      <c r="GD61" s="277"/>
      <c r="GE61" s="272"/>
      <c r="GF61" s="272"/>
      <c r="GG61" s="278"/>
      <c r="GI61" s="269" t="str">
        <f aca="false">$B61</f>
        <v>Group I</v>
      </c>
      <c r="GJ61" s="271"/>
      <c r="GK61" s="292"/>
      <c r="GL61" s="272"/>
      <c r="GM61" s="275"/>
      <c r="GN61" s="276"/>
      <c r="GO61" s="273"/>
      <c r="GP61" s="277"/>
      <c r="GQ61" s="277"/>
      <c r="GR61" s="272"/>
      <c r="GS61" s="272"/>
      <c r="GT61" s="278"/>
      <c r="GV61" s="269" t="str">
        <f aca="false">$B61</f>
        <v>Group I</v>
      </c>
      <c r="GW61" s="271"/>
      <c r="GX61" s="292"/>
      <c r="GY61" s="272"/>
      <c r="GZ61" s="275"/>
      <c r="HA61" s="276"/>
      <c r="HB61" s="273"/>
      <c r="HC61" s="277"/>
      <c r="HD61" s="277"/>
      <c r="HE61" s="272"/>
      <c r="HF61" s="272"/>
      <c r="HG61" s="278"/>
      <c r="HI61" s="269" t="str">
        <f aca="false">$B61</f>
        <v>Group I</v>
      </c>
      <c r="HJ61" s="271"/>
      <c r="HK61" s="292"/>
      <c r="HL61" s="272"/>
      <c r="HM61" s="275"/>
      <c r="HN61" s="276"/>
      <c r="HO61" s="273"/>
      <c r="HP61" s="277"/>
      <c r="HQ61" s="277"/>
      <c r="HR61" s="272"/>
      <c r="HS61" s="272"/>
      <c r="HT61" s="278"/>
      <c r="HV61" s="269" t="str">
        <f aca="false">$B61</f>
        <v>Group I</v>
      </c>
      <c r="HW61" s="271"/>
      <c r="HX61" s="292"/>
      <c r="HY61" s="272"/>
      <c r="HZ61" s="275"/>
      <c r="IA61" s="276"/>
      <c r="IB61" s="273"/>
      <c r="IC61" s="277"/>
      <c r="ID61" s="277"/>
      <c r="IE61" s="272"/>
      <c r="IF61" s="272"/>
      <c r="IG61" s="278"/>
      <c r="II61" s="269" t="str">
        <f aca="false">$B61</f>
        <v>Group I</v>
      </c>
      <c r="IJ61" s="271"/>
      <c r="IK61" s="292"/>
      <c r="IL61" s="272"/>
      <c r="IM61" s="275"/>
      <c r="IN61" s="276"/>
      <c r="IO61" s="273"/>
      <c r="IP61" s="277"/>
      <c r="IQ61" s="277"/>
      <c r="IR61" s="272"/>
      <c r="IS61" s="272"/>
      <c r="IT61" s="278"/>
      <c r="IV61" s="269" t="str">
        <f aca="false">$B61</f>
        <v>Group I</v>
      </c>
      <c r="IW61" s="271"/>
      <c r="IX61" s="292"/>
      <c r="IY61" s="272"/>
      <c r="IZ61" s="275"/>
      <c r="JA61" s="276"/>
      <c r="JB61" s="273"/>
      <c r="JC61" s="277"/>
      <c r="JD61" s="277"/>
      <c r="JE61" s="272"/>
      <c r="JF61" s="272"/>
      <c r="JG61" s="278"/>
      <c r="JI61" s="269" t="str">
        <f aca="false">$B61</f>
        <v>Group I</v>
      </c>
      <c r="JJ61" s="271"/>
      <c r="JK61" s="292"/>
      <c r="JL61" s="272"/>
      <c r="JM61" s="275"/>
      <c r="JN61" s="276"/>
      <c r="JO61" s="273"/>
      <c r="JP61" s="277"/>
      <c r="JQ61" s="277"/>
      <c r="JR61" s="272"/>
      <c r="JS61" s="272"/>
      <c r="JT61" s="278"/>
      <c r="JV61" s="269" t="str">
        <f aca="false">$B61</f>
        <v>Group I</v>
      </c>
      <c r="JW61" s="271"/>
      <c r="JX61" s="292"/>
      <c r="JY61" s="272"/>
      <c r="JZ61" s="275"/>
      <c r="KA61" s="276"/>
      <c r="KB61" s="273"/>
      <c r="KC61" s="277"/>
      <c r="KD61" s="277"/>
      <c r="KE61" s="272"/>
      <c r="KF61" s="272"/>
      <c r="KG61" s="278"/>
      <c r="KI61" s="269" t="str">
        <f aca="false">$B61</f>
        <v>Group I</v>
      </c>
      <c r="KJ61" s="271"/>
      <c r="KK61" s="292"/>
      <c r="KL61" s="272"/>
      <c r="KM61" s="275"/>
      <c r="KN61" s="276"/>
      <c r="KO61" s="273"/>
      <c r="KP61" s="277"/>
      <c r="KQ61" s="277"/>
      <c r="KR61" s="272"/>
      <c r="KS61" s="272"/>
      <c r="KT61" s="278"/>
      <c r="KV61" s="269" t="str">
        <f aca="false">$B61</f>
        <v>Group I</v>
      </c>
      <c r="KW61" s="271"/>
      <c r="KX61" s="292"/>
      <c r="KY61" s="272"/>
      <c r="KZ61" s="275"/>
      <c r="LA61" s="276"/>
      <c r="LB61" s="273"/>
      <c r="LC61" s="277"/>
      <c r="LD61" s="277"/>
      <c r="LE61" s="272"/>
      <c r="LF61" s="272"/>
      <c r="LG61" s="278"/>
      <c r="LI61" s="269" t="str">
        <f aca="false">$B61</f>
        <v>Group I</v>
      </c>
      <c r="LJ61" s="271"/>
      <c r="LK61" s="292"/>
      <c r="LL61" s="272"/>
      <c r="LM61" s="275"/>
      <c r="LN61" s="276"/>
      <c r="LO61" s="273"/>
      <c r="LP61" s="277"/>
      <c r="LQ61" s="277"/>
      <c r="LR61" s="272"/>
      <c r="LS61" s="272"/>
      <c r="LT61" s="278"/>
      <c r="LV61" s="269" t="str">
        <f aca="false">$B61</f>
        <v>Group I</v>
      </c>
      <c r="LW61" s="271"/>
      <c r="LX61" s="292"/>
      <c r="LY61" s="272"/>
      <c r="LZ61" s="275"/>
      <c r="MA61" s="276"/>
      <c r="MB61" s="273"/>
      <c r="MC61" s="277"/>
      <c r="MD61" s="277"/>
      <c r="ME61" s="272"/>
      <c r="MF61" s="272"/>
      <c r="MG61" s="278"/>
    </row>
    <row r="62" customFormat="false" ht="15.75" hidden="false" customHeight="false" outlineLevel="0" collapsed="false">
      <c r="B62" s="279" t="n">
        <f aca="false">INDEX(Groups!$C$7:$C$65,MATCH(C62,Groups!$D$7:$D$65,0))</f>
        <v>1</v>
      </c>
      <c r="C62" s="280" t="str">
        <f aca="false">CalcI!$P$22</f>
        <v>France</v>
      </c>
      <c r="D62" s="281" t="n">
        <f aca="false">INDEX(Groups!$C$7:$C$65,MATCH(E62,Groups!$D$7:$D$65,0))</f>
        <v>14</v>
      </c>
      <c r="E62" s="280" t="str">
        <f aca="false">CalcI!$Q$22</f>
        <v>Senegal</v>
      </c>
      <c r="F62" s="282" t="n">
        <f aca="false">CalcI!$R$22</f>
        <v>2</v>
      </c>
      <c r="G62" s="283" t="n">
        <f aca="false">CalcI!$S$22</f>
        <v>1</v>
      </c>
      <c r="I62" s="279" t="n">
        <f aca="false">$B62</f>
        <v>1</v>
      </c>
      <c r="J62" s="280" t="str">
        <f aca="false">$C62</f>
        <v>France</v>
      </c>
      <c r="K62" s="281" t="n">
        <f aca="false">$D62</f>
        <v>14</v>
      </c>
      <c r="L62" s="280" t="str">
        <f aca="false">$E62</f>
        <v>Senegal</v>
      </c>
      <c r="M62" s="284"/>
      <c r="N62" s="284"/>
      <c r="O62" s="285"/>
      <c r="P62" s="281" t="str">
        <f aca="false">IF(($F62&lt;&gt;"")*($G62&lt;&gt;"")*(M62&lt;&gt;"")*(N62&lt;&gt;""),($F62&gt;$G62)*(M62&gt;N62)+($F62=$G62)*(M62=N62)+($F62&lt;$G62)*(M62&lt;N62),"")</f>
        <v/>
      </c>
      <c r="Q62" s="281" t="str">
        <f aca="false">IF((P62&lt;&gt;""),IF(OR($F62&lt;&gt;$G62,PrSettings!$M$4="●"),(($F62-$G62)=(M62-N62))*1,0),"")</f>
        <v/>
      </c>
      <c r="R62" s="281" t="str">
        <f aca="false">IF((P62&lt;&gt;""),($F62=M62)*($G62=N62),"")</f>
        <v/>
      </c>
      <c r="S62" s="281" t="str">
        <f aca="false">IF(P62&lt;&gt;"",IF(ABS($F62-$G62)&gt;=PrSettings!$M$7,(ABS($F62-$G62-M62+N62)&lt;=1)*1,IF(AND(P62,$F62=$G62,$F62&gt;=PrSettings!$M$6),(ABS(M62-$F62)&lt;=1)*1,IF(AND(P62,$F62+$G62&gt;=PrSettings!$M$8),(ABS(M62-$F62)+ABS(N62-$G62)&lt;=1)*1,""))),"")</f>
        <v/>
      </c>
      <c r="T62" s="286"/>
      <c r="V62" s="279" t="n">
        <f aca="false">$B62</f>
        <v>1</v>
      </c>
      <c r="W62" s="280" t="str">
        <f aca="false">$C62</f>
        <v>France</v>
      </c>
      <c r="X62" s="281" t="n">
        <f aca="false">$D62</f>
        <v>14</v>
      </c>
      <c r="Y62" s="280" t="str">
        <f aca="false">$E62</f>
        <v>Senegal</v>
      </c>
      <c r="Z62" s="284"/>
      <c r="AA62" s="284"/>
      <c r="AB62" s="285"/>
      <c r="AC62" s="281" t="str">
        <f aca="false">IF(($F62&lt;&gt;"")*($G62&lt;&gt;"")*(Z62&lt;&gt;"")*(AA62&lt;&gt;""),($F62&gt;$G62)*(Z62&gt;AA62)+($F62=$G62)*(Z62=AA62)+($F62&lt;$G62)*(Z62&lt;AA62),"")</f>
        <v/>
      </c>
      <c r="AD62" s="281" t="str">
        <f aca="false">IF((AC62&lt;&gt;""),IF(OR($F62&lt;&gt;$G62,PrSettings!$M$4="●"),(($F62-$G62)=(Z62-AA62))*1,0),"")</f>
        <v/>
      </c>
      <c r="AE62" s="281" t="str">
        <f aca="false">IF((AC62&lt;&gt;""),($F62=Z62)*($G62=AA62),"")</f>
        <v/>
      </c>
      <c r="AF62" s="281" t="str">
        <f aca="false">IF(AC62&lt;&gt;"",IF(ABS($F62-$G62)&gt;=PrSettings!$M$7,(ABS($F62-$G62-Z62+AA62)&lt;=1)*1,IF(AND(AC62,$F62=$G62,$F62&gt;=PrSettings!$M$6),(ABS(Z62-$F62)&lt;=1)*1,IF(AND(AC62,$F62+$G62&gt;=PrSettings!$M$8),(ABS(Z62-$F62)+ABS(AA62-$G62)&lt;=1)*1,""))),"")</f>
        <v/>
      </c>
      <c r="AG62" s="286"/>
      <c r="AI62" s="279" t="n">
        <f aca="false">$B62</f>
        <v>1</v>
      </c>
      <c r="AJ62" s="280" t="str">
        <f aca="false">$C62</f>
        <v>France</v>
      </c>
      <c r="AK62" s="281" t="n">
        <f aca="false">$D62</f>
        <v>14</v>
      </c>
      <c r="AL62" s="280" t="str">
        <f aca="false">$E62</f>
        <v>Senegal</v>
      </c>
      <c r="AM62" s="284"/>
      <c r="AN62" s="284"/>
      <c r="AO62" s="285"/>
      <c r="AP62" s="281" t="str">
        <f aca="false">IF(($F62&lt;&gt;"")*($G62&lt;&gt;"")*(AM62&lt;&gt;"")*(AN62&lt;&gt;""),($F62&gt;$G62)*(AM62&gt;AN62)+($F62=$G62)*(AM62=AN62)+($F62&lt;$G62)*(AM62&lt;AN62),"")</f>
        <v/>
      </c>
      <c r="AQ62" s="281" t="str">
        <f aca="false">IF((AP62&lt;&gt;""),IF(OR($F62&lt;&gt;$G62,PrSettings!$M$4="●"),(($F62-$G62)=(AM62-AN62))*1,0),"")</f>
        <v/>
      </c>
      <c r="AR62" s="281" t="str">
        <f aca="false">IF((AP62&lt;&gt;""),($F62=AM62)*($G62=AN62),"")</f>
        <v/>
      </c>
      <c r="AS62" s="281" t="str">
        <f aca="false">IF(AP62&lt;&gt;"",IF(ABS($F62-$G62)&gt;=PrSettings!$M$7,(ABS($F62-$G62-AM62+AN62)&lt;=1)*1,IF(AND(AP62,$F62=$G62,$F62&gt;=PrSettings!$M$6),(ABS(AM62-$F62)&lt;=1)*1,IF(AND(AP62,$F62+$G62&gt;=PrSettings!$M$8),(ABS(AM62-$F62)+ABS(AN62-$G62)&lt;=1)*1,""))),"")</f>
        <v/>
      </c>
      <c r="AT62" s="286"/>
      <c r="AV62" s="279" t="n">
        <f aca="false">$B62</f>
        <v>1</v>
      </c>
      <c r="AW62" s="280" t="str">
        <f aca="false">$C62</f>
        <v>France</v>
      </c>
      <c r="AX62" s="281" t="n">
        <f aca="false">$D62</f>
        <v>14</v>
      </c>
      <c r="AY62" s="280" t="str">
        <f aca="false">$E62</f>
        <v>Senegal</v>
      </c>
      <c r="AZ62" s="284"/>
      <c r="BA62" s="284"/>
      <c r="BB62" s="285"/>
      <c r="BC62" s="281" t="str">
        <f aca="false">IF(($F62&lt;&gt;"")*($G62&lt;&gt;"")*(AZ62&lt;&gt;"")*(BA62&lt;&gt;""),($F62&gt;$G62)*(AZ62&gt;BA62)+($F62=$G62)*(AZ62=BA62)+($F62&lt;$G62)*(AZ62&lt;BA62),"")</f>
        <v/>
      </c>
      <c r="BD62" s="281" t="str">
        <f aca="false">IF((BC62&lt;&gt;""),IF(OR($F62&lt;&gt;$G62,PrSettings!$M$4="●"),(($F62-$G62)=(AZ62-BA62))*1,0),"")</f>
        <v/>
      </c>
      <c r="BE62" s="281" t="str">
        <f aca="false">IF((BC62&lt;&gt;""),($F62=AZ62)*($G62=BA62),"")</f>
        <v/>
      </c>
      <c r="BF62" s="281" t="str">
        <f aca="false">IF(BC62&lt;&gt;"",IF(ABS($F62-$G62)&gt;=PrSettings!$M$7,(ABS($F62-$G62-AZ62+BA62)&lt;=1)*1,IF(AND(BC62,$F62=$G62,$F62&gt;=PrSettings!$M$6),(ABS(AZ62-$F62)&lt;=1)*1,IF(AND(BC62,$F62+$G62&gt;=PrSettings!$M$8),(ABS(AZ62-$F62)+ABS(BA62-$G62)&lt;=1)*1,""))),"")</f>
        <v/>
      </c>
      <c r="BG62" s="286"/>
      <c r="BI62" s="279" t="n">
        <f aca="false">$B62</f>
        <v>1</v>
      </c>
      <c r="BJ62" s="280" t="str">
        <f aca="false">$C62</f>
        <v>France</v>
      </c>
      <c r="BK62" s="281" t="n">
        <f aca="false">$D62</f>
        <v>14</v>
      </c>
      <c r="BL62" s="280" t="str">
        <f aca="false">$E62</f>
        <v>Senegal</v>
      </c>
      <c r="BM62" s="284"/>
      <c r="BN62" s="284"/>
      <c r="BO62" s="285"/>
      <c r="BP62" s="281" t="str">
        <f aca="false">IF(($F62&lt;&gt;"")*($G62&lt;&gt;"")*(BM62&lt;&gt;"")*(BN62&lt;&gt;""),($F62&gt;$G62)*(BM62&gt;BN62)+($F62=$G62)*(BM62=BN62)+($F62&lt;$G62)*(BM62&lt;BN62),"")</f>
        <v/>
      </c>
      <c r="BQ62" s="281" t="str">
        <f aca="false">IF((BP62&lt;&gt;""),IF(OR($F62&lt;&gt;$G62,PrSettings!$M$4="●"),(($F62-$G62)=(BM62-BN62))*1,0),"")</f>
        <v/>
      </c>
      <c r="BR62" s="281" t="str">
        <f aca="false">IF((BP62&lt;&gt;""),($F62=BM62)*($G62=BN62),"")</f>
        <v/>
      </c>
      <c r="BS62" s="281" t="str">
        <f aca="false">IF(BP62&lt;&gt;"",IF(ABS($F62-$G62)&gt;=PrSettings!$M$7,(ABS($F62-$G62-BM62+BN62)&lt;=1)*1,IF(AND(BP62,$F62=$G62,$F62&gt;=PrSettings!$M$6),(ABS(BM62-$F62)&lt;=1)*1,IF(AND(BP62,$F62+$G62&gt;=PrSettings!$M$8),(ABS(BM62-$F62)+ABS(BN62-$G62)&lt;=1)*1,""))),"")</f>
        <v/>
      </c>
      <c r="BT62" s="286"/>
      <c r="BV62" s="279" t="n">
        <f aca="false">$B62</f>
        <v>1</v>
      </c>
      <c r="BW62" s="280" t="str">
        <f aca="false">$C62</f>
        <v>France</v>
      </c>
      <c r="BX62" s="281" t="n">
        <f aca="false">$D62</f>
        <v>14</v>
      </c>
      <c r="BY62" s="280" t="str">
        <f aca="false">$E62</f>
        <v>Senegal</v>
      </c>
      <c r="BZ62" s="284"/>
      <c r="CA62" s="284"/>
      <c r="CB62" s="285"/>
      <c r="CC62" s="281" t="str">
        <f aca="false">IF(($F62&lt;&gt;"")*($G62&lt;&gt;"")*(BZ62&lt;&gt;"")*(CA62&lt;&gt;""),($F62&gt;$G62)*(BZ62&gt;CA62)+($F62=$G62)*(BZ62=CA62)+($F62&lt;$G62)*(BZ62&lt;CA62),"")</f>
        <v/>
      </c>
      <c r="CD62" s="281" t="str">
        <f aca="false">IF((CC62&lt;&gt;""),IF(OR($F62&lt;&gt;$G62,PrSettings!$M$4="●"),(($F62-$G62)=(BZ62-CA62))*1,0),"")</f>
        <v/>
      </c>
      <c r="CE62" s="281" t="str">
        <f aca="false">IF((CC62&lt;&gt;""),($F62=BZ62)*($G62=CA62),"")</f>
        <v/>
      </c>
      <c r="CF62" s="281" t="str">
        <f aca="false">IF(CC62&lt;&gt;"",IF(ABS($F62-$G62)&gt;=PrSettings!$M$7,(ABS($F62-$G62-BZ62+CA62)&lt;=1)*1,IF(AND(CC62,$F62=$G62,$F62&gt;=PrSettings!$M$6),(ABS(BZ62-$F62)&lt;=1)*1,IF(AND(CC62,$F62+$G62&gt;=PrSettings!$M$8),(ABS(BZ62-$F62)+ABS(CA62-$G62)&lt;=1)*1,""))),"")</f>
        <v/>
      </c>
      <c r="CG62" s="286"/>
      <c r="CI62" s="279" t="n">
        <f aca="false">$B62</f>
        <v>1</v>
      </c>
      <c r="CJ62" s="280" t="str">
        <f aca="false">$C62</f>
        <v>France</v>
      </c>
      <c r="CK62" s="281" t="n">
        <f aca="false">$D62</f>
        <v>14</v>
      </c>
      <c r="CL62" s="280" t="str">
        <f aca="false">$E62</f>
        <v>Senegal</v>
      </c>
      <c r="CM62" s="284"/>
      <c r="CN62" s="284"/>
      <c r="CO62" s="285"/>
      <c r="CP62" s="281" t="str">
        <f aca="false">IF(($F62&lt;&gt;"")*($G62&lt;&gt;"")*(CM62&lt;&gt;"")*(CN62&lt;&gt;""),($F62&gt;$G62)*(CM62&gt;CN62)+($F62=$G62)*(CM62=CN62)+($F62&lt;$G62)*(CM62&lt;CN62),"")</f>
        <v/>
      </c>
      <c r="CQ62" s="281" t="str">
        <f aca="false">IF((CP62&lt;&gt;""),IF(OR($F62&lt;&gt;$G62,PrSettings!$M$4="●"),(($F62-$G62)=(CM62-CN62))*1,0),"")</f>
        <v/>
      </c>
      <c r="CR62" s="281" t="str">
        <f aca="false">IF((CP62&lt;&gt;""),($F62=CM62)*($G62=CN62),"")</f>
        <v/>
      </c>
      <c r="CS62" s="281" t="str">
        <f aca="false">IF(CP62&lt;&gt;"",IF(ABS($F62-$G62)&gt;=PrSettings!$M$7,(ABS($F62-$G62-CM62+CN62)&lt;=1)*1,IF(AND(CP62,$F62=$G62,$F62&gt;=PrSettings!$M$6),(ABS(CM62-$F62)&lt;=1)*1,IF(AND(CP62,$F62+$G62&gt;=PrSettings!$M$8),(ABS(CM62-$F62)+ABS(CN62-$G62)&lt;=1)*1,""))),"")</f>
        <v/>
      </c>
      <c r="CT62" s="286"/>
      <c r="CV62" s="279" t="n">
        <f aca="false">$B62</f>
        <v>1</v>
      </c>
      <c r="CW62" s="280" t="str">
        <f aca="false">$C62</f>
        <v>France</v>
      </c>
      <c r="CX62" s="281" t="n">
        <f aca="false">$D62</f>
        <v>14</v>
      </c>
      <c r="CY62" s="280" t="str">
        <f aca="false">$E62</f>
        <v>Senegal</v>
      </c>
      <c r="CZ62" s="284"/>
      <c r="DA62" s="284"/>
      <c r="DB62" s="285"/>
      <c r="DC62" s="281" t="str">
        <f aca="false">IF(($F62&lt;&gt;"")*($G62&lt;&gt;"")*(CZ62&lt;&gt;"")*(DA62&lt;&gt;""),($F62&gt;$G62)*(CZ62&gt;DA62)+($F62=$G62)*(CZ62=DA62)+($F62&lt;$G62)*(CZ62&lt;DA62),"")</f>
        <v/>
      </c>
      <c r="DD62" s="281" t="str">
        <f aca="false">IF((DC62&lt;&gt;""),IF(OR($F62&lt;&gt;$G62,PrSettings!$M$4="●"),(($F62-$G62)=(CZ62-DA62))*1,0),"")</f>
        <v/>
      </c>
      <c r="DE62" s="281" t="str">
        <f aca="false">IF((DC62&lt;&gt;""),($F62=CZ62)*($G62=DA62),"")</f>
        <v/>
      </c>
      <c r="DF62" s="281" t="str">
        <f aca="false">IF(DC62&lt;&gt;"",IF(ABS($F62-$G62)&gt;=PrSettings!$M$7,(ABS($F62-$G62-CZ62+DA62)&lt;=1)*1,IF(AND(DC62,$F62=$G62,$F62&gt;=PrSettings!$M$6),(ABS(CZ62-$F62)&lt;=1)*1,IF(AND(DC62,$F62+$G62&gt;=PrSettings!$M$8),(ABS(CZ62-$F62)+ABS(DA62-$G62)&lt;=1)*1,""))),"")</f>
        <v/>
      </c>
      <c r="DG62" s="286"/>
      <c r="DI62" s="279" t="n">
        <f aca="false">$B62</f>
        <v>1</v>
      </c>
      <c r="DJ62" s="280" t="str">
        <f aca="false">$C62</f>
        <v>France</v>
      </c>
      <c r="DK62" s="281" t="n">
        <f aca="false">$D62</f>
        <v>14</v>
      </c>
      <c r="DL62" s="280" t="str">
        <f aca="false">$E62</f>
        <v>Senegal</v>
      </c>
      <c r="DM62" s="284"/>
      <c r="DN62" s="284"/>
      <c r="DO62" s="285"/>
      <c r="DP62" s="281" t="str">
        <f aca="false">IF(($F62&lt;&gt;"")*($G62&lt;&gt;"")*(DM62&lt;&gt;"")*(DN62&lt;&gt;""),($F62&gt;$G62)*(DM62&gt;DN62)+($F62=$G62)*(DM62=DN62)+($F62&lt;$G62)*(DM62&lt;DN62),"")</f>
        <v/>
      </c>
      <c r="DQ62" s="281" t="str">
        <f aca="false">IF((DP62&lt;&gt;""),IF(OR($F62&lt;&gt;$G62,PrSettings!$M$4="●"),(($F62-$G62)=(DM62-DN62))*1,0),"")</f>
        <v/>
      </c>
      <c r="DR62" s="281" t="str">
        <f aca="false">IF((DP62&lt;&gt;""),($F62=DM62)*($G62=DN62),"")</f>
        <v/>
      </c>
      <c r="DS62" s="281" t="str">
        <f aca="false">IF(DP62&lt;&gt;"",IF(ABS($F62-$G62)&gt;=PrSettings!$M$7,(ABS($F62-$G62-DM62+DN62)&lt;=1)*1,IF(AND(DP62,$F62=$G62,$F62&gt;=PrSettings!$M$6),(ABS(DM62-$F62)&lt;=1)*1,IF(AND(DP62,$F62+$G62&gt;=PrSettings!$M$8),(ABS(DM62-$F62)+ABS(DN62-$G62)&lt;=1)*1,""))),"")</f>
        <v/>
      </c>
      <c r="DT62" s="286"/>
      <c r="DV62" s="279" t="n">
        <f aca="false">$B62</f>
        <v>1</v>
      </c>
      <c r="DW62" s="280" t="str">
        <f aca="false">$C62</f>
        <v>France</v>
      </c>
      <c r="DX62" s="281" t="n">
        <f aca="false">$D62</f>
        <v>14</v>
      </c>
      <c r="DY62" s="280" t="str">
        <f aca="false">$E62</f>
        <v>Senegal</v>
      </c>
      <c r="DZ62" s="284"/>
      <c r="EA62" s="284"/>
      <c r="EB62" s="285"/>
      <c r="EC62" s="281" t="str">
        <f aca="false">IF(($F62&lt;&gt;"")*($G62&lt;&gt;"")*(DZ62&lt;&gt;"")*(EA62&lt;&gt;""),($F62&gt;$G62)*(DZ62&gt;EA62)+($F62=$G62)*(DZ62=EA62)+($F62&lt;$G62)*(DZ62&lt;EA62),"")</f>
        <v/>
      </c>
      <c r="ED62" s="281" t="str">
        <f aca="false">IF((EC62&lt;&gt;""),IF(OR($F62&lt;&gt;$G62,PrSettings!$M$4="●"),(($F62-$G62)=(DZ62-EA62))*1,0),"")</f>
        <v/>
      </c>
      <c r="EE62" s="281" t="str">
        <f aca="false">IF((EC62&lt;&gt;""),($F62=DZ62)*($G62=EA62),"")</f>
        <v/>
      </c>
      <c r="EF62" s="281" t="str">
        <f aca="false">IF(EC62&lt;&gt;"",IF(ABS($F62-$G62)&gt;=PrSettings!$M$7,(ABS($F62-$G62-DZ62+EA62)&lt;=1)*1,IF(AND(EC62,$F62=$G62,$F62&gt;=PrSettings!$M$6),(ABS(DZ62-$F62)&lt;=1)*1,IF(AND(EC62,$F62+$G62&gt;=PrSettings!$M$8),(ABS(DZ62-$F62)+ABS(EA62-$G62)&lt;=1)*1,""))),"")</f>
        <v/>
      </c>
      <c r="EG62" s="286"/>
      <c r="EI62" s="279" t="n">
        <f aca="false">$B62</f>
        <v>1</v>
      </c>
      <c r="EJ62" s="280" t="str">
        <f aca="false">$C62</f>
        <v>France</v>
      </c>
      <c r="EK62" s="281" t="n">
        <f aca="false">$D62</f>
        <v>14</v>
      </c>
      <c r="EL62" s="280" t="str">
        <f aca="false">$E62</f>
        <v>Senegal</v>
      </c>
      <c r="EM62" s="284"/>
      <c r="EN62" s="284"/>
      <c r="EO62" s="285"/>
      <c r="EP62" s="281" t="str">
        <f aca="false">IF(($F62&lt;&gt;"")*($G62&lt;&gt;"")*(EM62&lt;&gt;"")*(EN62&lt;&gt;""),($F62&gt;$G62)*(EM62&gt;EN62)+($F62=$G62)*(EM62=EN62)+($F62&lt;$G62)*(EM62&lt;EN62),"")</f>
        <v/>
      </c>
      <c r="EQ62" s="281" t="str">
        <f aca="false">IF((EP62&lt;&gt;""),IF(OR($F62&lt;&gt;$G62,PrSettings!$M$4="●"),(($F62-$G62)=(EM62-EN62))*1,0),"")</f>
        <v/>
      </c>
      <c r="ER62" s="281" t="str">
        <f aca="false">IF((EP62&lt;&gt;""),($F62=EM62)*($G62=EN62),"")</f>
        <v/>
      </c>
      <c r="ES62" s="281" t="str">
        <f aca="false">IF(EP62&lt;&gt;"",IF(ABS($F62-$G62)&gt;=PrSettings!$M$7,(ABS($F62-$G62-EM62+EN62)&lt;=1)*1,IF(AND(EP62,$F62=$G62,$F62&gt;=PrSettings!$M$6),(ABS(EM62-$F62)&lt;=1)*1,IF(AND(EP62,$F62+$G62&gt;=PrSettings!$M$8),(ABS(EM62-$F62)+ABS(EN62-$G62)&lt;=1)*1,""))),"")</f>
        <v/>
      </c>
      <c r="ET62" s="286"/>
      <c r="EV62" s="279" t="n">
        <f aca="false">$B62</f>
        <v>1</v>
      </c>
      <c r="EW62" s="280" t="str">
        <f aca="false">$C62</f>
        <v>France</v>
      </c>
      <c r="EX62" s="281" t="n">
        <f aca="false">$D62</f>
        <v>14</v>
      </c>
      <c r="EY62" s="280" t="str">
        <f aca="false">$E62</f>
        <v>Senegal</v>
      </c>
      <c r="EZ62" s="284"/>
      <c r="FA62" s="284"/>
      <c r="FB62" s="285"/>
      <c r="FC62" s="281" t="str">
        <f aca="false">IF(($F62&lt;&gt;"")*($G62&lt;&gt;"")*(EZ62&lt;&gt;"")*(FA62&lt;&gt;""),($F62&gt;$G62)*(EZ62&gt;FA62)+($F62=$G62)*(EZ62=FA62)+($F62&lt;$G62)*(EZ62&lt;FA62),"")</f>
        <v/>
      </c>
      <c r="FD62" s="281" t="str">
        <f aca="false">IF((FC62&lt;&gt;""),IF(OR($F62&lt;&gt;$G62,PrSettings!$M$4="●"),(($F62-$G62)=(EZ62-FA62))*1,0),"")</f>
        <v/>
      </c>
      <c r="FE62" s="281" t="str">
        <f aca="false">IF((FC62&lt;&gt;""),($F62=EZ62)*($G62=FA62),"")</f>
        <v/>
      </c>
      <c r="FF62" s="281" t="str">
        <f aca="false">IF(FC62&lt;&gt;"",IF(ABS($F62-$G62)&gt;=PrSettings!$M$7,(ABS($F62-$G62-EZ62+FA62)&lt;=1)*1,IF(AND(FC62,$F62=$G62,$F62&gt;=PrSettings!$M$6),(ABS(EZ62-$F62)&lt;=1)*1,IF(AND(FC62,$F62+$G62&gt;=PrSettings!$M$8),(ABS(EZ62-$F62)+ABS(FA62-$G62)&lt;=1)*1,""))),"")</f>
        <v/>
      </c>
      <c r="FG62" s="286"/>
      <c r="FI62" s="279" t="n">
        <f aca="false">$B62</f>
        <v>1</v>
      </c>
      <c r="FJ62" s="280" t="str">
        <f aca="false">$C62</f>
        <v>France</v>
      </c>
      <c r="FK62" s="281" t="n">
        <f aca="false">$D62</f>
        <v>14</v>
      </c>
      <c r="FL62" s="280" t="str">
        <f aca="false">$E62</f>
        <v>Senegal</v>
      </c>
      <c r="FM62" s="284"/>
      <c r="FN62" s="284"/>
      <c r="FO62" s="285"/>
      <c r="FP62" s="281" t="str">
        <f aca="false">IF(($F62&lt;&gt;"")*($G62&lt;&gt;"")*(FM62&lt;&gt;"")*(FN62&lt;&gt;""),($F62&gt;$G62)*(FM62&gt;FN62)+($F62=$G62)*(FM62=FN62)+($F62&lt;$G62)*(FM62&lt;FN62),"")</f>
        <v/>
      </c>
      <c r="FQ62" s="281" t="str">
        <f aca="false">IF((FP62&lt;&gt;""),IF(OR($F62&lt;&gt;$G62,PrSettings!$M$4="●"),(($F62-$G62)=(FM62-FN62))*1,0),"")</f>
        <v/>
      </c>
      <c r="FR62" s="281" t="str">
        <f aca="false">IF((FP62&lt;&gt;""),($F62=FM62)*($G62=FN62),"")</f>
        <v/>
      </c>
      <c r="FS62" s="281" t="str">
        <f aca="false">IF(FP62&lt;&gt;"",IF(ABS($F62-$G62)&gt;=PrSettings!$M$7,(ABS($F62-$G62-FM62+FN62)&lt;=1)*1,IF(AND(FP62,$F62=$G62,$F62&gt;=PrSettings!$M$6),(ABS(FM62-$F62)&lt;=1)*1,IF(AND(FP62,$F62+$G62&gt;=PrSettings!$M$8),(ABS(FM62-$F62)+ABS(FN62-$G62)&lt;=1)*1,""))),"")</f>
        <v/>
      </c>
      <c r="FT62" s="286"/>
      <c r="FV62" s="279" t="n">
        <f aca="false">$B62</f>
        <v>1</v>
      </c>
      <c r="FW62" s="280" t="str">
        <f aca="false">$C62</f>
        <v>France</v>
      </c>
      <c r="FX62" s="281" t="n">
        <f aca="false">$D62</f>
        <v>14</v>
      </c>
      <c r="FY62" s="280" t="str">
        <f aca="false">$E62</f>
        <v>Senegal</v>
      </c>
      <c r="FZ62" s="284"/>
      <c r="GA62" s="284"/>
      <c r="GB62" s="285"/>
      <c r="GC62" s="281" t="str">
        <f aca="false">IF(($F62&lt;&gt;"")*($G62&lt;&gt;"")*(FZ62&lt;&gt;"")*(GA62&lt;&gt;""),($F62&gt;$G62)*(FZ62&gt;GA62)+($F62=$G62)*(FZ62=GA62)+($F62&lt;$G62)*(FZ62&lt;GA62),"")</f>
        <v/>
      </c>
      <c r="GD62" s="281" t="str">
        <f aca="false">IF((GC62&lt;&gt;""),IF(OR($F62&lt;&gt;$G62,PrSettings!$M$4="●"),(($F62-$G62)=(FZ62-GA62))*1,0),"")</f>
        <v/>
      </c>
      <c r="GE62" s="281" t="str">
        <f aca="false">IF((GC62&lt;&gt;""),($F62=FZ62)*($G62=GA62),"")</f>
        <v/>
      </c>
      <c r="GF62" s="281" t="str">
        <f aca="false">IF(GC62&lt;&gt;"",IF(ABS($F62-$G62)&gt;=PrSettings!$M$7,(ABS($F62-$G62-FZ62+GA62)&lt;=1)*1,IF(AND(GC62,$F62=$G62,$F62&gt;=PrSettings!$M$6),(ABS(FZ62-$F62)&lt;=1)*1,IF(AND(GC62,$F62+$G62&gt;=PrSettings!$M$8),(ABS(FZ62-$F62)+ABS(GA62-$G62)&lt;=1)*1,""))),"")</f>
        <v/>
      </c>
      <c r="GG62" s="286"/>
      <c r="GI62" s="279" t="n">
        <f aca="false">$B62</f>
        <v>1</v>
      </c>
      <c r="GJ62" s="280" t="str">
        <f aca="false">$C62</f>
        <v>France</v>
      </c>
      <c r="GK62" s="281" t="n">
        <f aca="false">$D62</f>
        <v>14</v>
      </c>
      <c r="GL62" s="280" t="str">
        <f aca="false">$E62</f>
        <v>Senegal</v>
      </c>
      <c r="GM62" s="284"/>
      <c r="GN62" s="284"/>
      <c r="GO62" s="285"/>
      <c r="GP62" s="281" t="str">
        <f aca="false">IF(($F62&lt;&gt;"")*($G62&lt;&gt;"")*(GM62&lt;&gt;"")*(GN62&lt;&gt;""),($F62&gt;$G62)*(GM62&gt;GN62)+($F62=$G62)*(GM62=GN62)+($F62&lt;$G62)*(GM62&lt;GN62),"")</f>
        <v/>
      </c>
      <c r="GQ62" s="281" t="str">
        <f aca="false">IF((GP62&lt;&gt;""),IF(OR($F62&lt;&gt;$G62,PrSettings!$M$4="●"),(($F62-$G62)=(GM62-GN62))*1,0),"")</f>
        <v/>
      </c>
      <c r="GR62" s="281" t="str">
        <f aca="false">IF((GP62&lt;&gt;""),($F62=GM62)*($G62=GN62),"")</f>
        <v/>
      </c>
      <c r="GS62" s="281" t="str">
        <f aca="false">IF(GP62&lt;&gt;"",IF(ABS($F62-$G62)&gt;=PrSettings!$M$7,(ABS($F62-$G62-GM62+GN62)&lt;=1)*1,IF(AND(GP62,$F62=$G62,$F62&gt;=PrSettings!$M$6),(ABS(GM62-$F62)&lt;=1)*1,IF(AND(GP62,$F62+$G62&gt;=PrSettings!$M$8),(ABS(GM62-$F62)+ABS(GN62-$G62)&lt;=1)*1,""))),"")</f>
        <v/>
      </c>
      <c r="GT62" s="286"/>
      <c r="GV62" s="279" t="n">
        <f aca="false">$B62</f>
        <v>1</v>
      </c>
      <c r="GW62" s="280" t="str">
        <f aca="false">$C62</f>
        <v>France</v>
      </c>
      <c r="GX62" s="281" t="n">
        <f aca="false">$D62</f>
        <v>14</v>
      </c>
      <c r="GY62" s="280" t="str">
        <f aca="false">$E62</f>
        <v>Senegal</v>
      </c>
      <c r="GZ62" s="284"/>
      <c r="HA62" s="284"/>
      <c r="HB62" s="285"/>
      <c r="HC62" s="281" t="str">
        <f aca="false">IF(($F62&lt;&gt;"")*($G62&lt;&gt;"")*(GZ62&lt;&gt;"")*(HA62&lt;&gt;""),($F62&gt;$G62)*(GZ62&gt;HA62)+($F62=$G62)*(GZ62=HA62)+($F62&lt;$G62)*(GZ62&lt;HA62),"")</f>
        <v/>
      </c>
      <c r="HD62" s="281" t="str">
        <f aca="false">IF((HC62&lt;&gt;""),IF(OR($F62&lt;&gt;$G62,PrSettings!$M$4="●"),(($F62-$G62)=(GZ62-HA62))*1,0),"")</f>
        <v/>
      </c>
      <c r="HE62" s="281" t="str">
        <f aca="false">IF((HC62&lt;&gt;""),($F62=GZ62)*($G62=HA62),"")</f>
        <v/>
      </c>
      <c r="HF62" s="281" t="str">
        <f aca="false">IF(HC62&lt;&gt;"",IF(ABS($F62-$G62)&gt;=PrSettings!$M$7,(ABS($F62-$G62-GZ62+HA62)&lt;=1)*1,IF(AND(HC62,$F62=$G62,$F62&gt;=PrSettings!$M$6),(ABS(GZ62-$F62)&lt;=1)*1,IF(AND(HC62,$F62+$G62&gt;=PrSettings!$M$8),(ABS(GZ62-$F62)+ABS(HA62-$G62)&lt;=1)*1,""))),"")</f>
        <v/>
      </c>
      <c r="HG62" s="286"/>
      <c r="HI62" s="279" t="n">
        <f aca="false">$B62</f>
        <v>1</v>
      </c>
      <c r="HJ62" s="280" t="str">
        <f aca="false">$C62</f>
        <v>France</v>
      </c>
      <c r="HK62" s="281" t="n">
        <f aca="false">$D62</f>
        <v>14</v>
      </c>
      <c r="HL62" s="280" t="str">
        <f aca="false">$E62</f>
        <v>Senegal</v>
      </c>
      <c r="HM62" s="284"/>
      <c r="HN62" s="284"/>
      <c r="HO62" s="285"/>
      <c r="HP62" s="281" t="str">
        <f aca="false">IF(($F62&lt;&gt;"")*($G62&lt;&gt;"")*(HM62&lt;&gt;"")*(HN62&lt;&gt;""),($F62&gt;$G62)*(HM62&gt;HN62)+($F62=$G62)*(HM62=HN62)+($F62&lt;$G62)*(HM62&lt;HN62),"")</f>
        <v/>
      </c>
      <c r="HQ62" s="281" t="str">
        <f aca="false">IF((HP62&lt;&gt;""),IF(OR($F62&lt;&gt;$G62,PrSettings!$M$4="●"),(($F62-$G62)=(HM62-HN62))*1,0),"")</f>
        <v/>
      </c>
      <c r="HR62" s="281" t="str">
        <f aca="false">IF((HP62&lt;&gt;""),($F62=HM62)*($G62=HN62),"")</f>
        <v/>
      </c>
      <c r="HS62" s="281" t="str">
        <f aca="false">IF(HP62&lt;&gt;"",IF(ABS($F62-$G62)&gt;=PrSettings!$M$7,(ABS($F62-$G62-HM62+HN62)&lt;=1)*1,IF(AND(HP62,$F62=$G62,$F62&gt;=PrSettings!$M$6),(ABS(HM62-$F62)&lt;=1)*1,IF(AND(HP62,$F62+$G62&gt;=PrSettings!$M$8),(ABS(HM62-$F62)+ABS(HN62-$G62)&lt;=1)*1,""))),"")</f>
        <v/>
      </c>
      <c r="HT62" s="286"/>
      <c r="HV62" s="279" t="n">
        <f aca="false">$B62</f>
        <v>1</v>
      </c>
      <c r="HW62" s="280" t="str">
        <f aca="false">$C62</f>
        <v>France</v>
      </c>
      <c r="HX62" s="281" t="n">
        <f aca="false">$D62</f>
        <v>14</v>
      </c>
      <c r="HY62" s="280" t="str">
        <f aca="false">$E62</f>
        <v>Senegal</v>
      </c>
      <c r="HZ62" s="284"/>
      <c r="IA62" s="284"/>
      <c r="IB62" s="285"/>
      <c r="IC62" s="281" t="str">
        <f aca="false">IF(($F62&lt;&gt;"")*($G62&lt;&gt;"")*(HZ62&lt;&gt;"")*(IA62&lt;&gt;""),($F62&gt;$G62)*(HZ62&gt;IA62)+($F62=$G62)*(HZ62=IA62)+($F62&lt;$G62)*(HZ62&lt;IA62),"")</f>
        <v/>
      </c>
      <c r="ID62" s="281" t="str">
        <f aca="false">IF((IC62&lt;&gt;""),IF(OR($F62&lt;&gt;$G62,PrSettings!$M$4="●"),(($F62-$G62)=(HZ62-IA62))*1,0),"")</f>
        <v/>
      </c>
      <c r="IE62" s="281" t="str">
        <f aca="false">IF((IC62&lt;&gt;""),($F62=HZ62)*($G62=IA62),"")</f>
        <v/>
      </c>
      <c r="IF62" s="281" t="str">
        <f aca="false">IF(IC62&lt;&gt;"",IF(ABS($F62-$G62)&gt;=PrSettings!$M$7,(ABS($F62-$G62-HZ62+IA62)&lt;=1)*1,IF(AND(IC62,$F62=$G62,$F62&gt;=PrSettings!$M$6),(ABS(HZ62-$F62)&lt;=1)*1,IF(AND(IC62,$F62+$G62&gt;=PrSettings!$M$8),(ABS(HZ62-$F62)+ABS(IA62-$G62)&lt;=1)*1,""))),"")</f>
        <v/>
      </c>
      <c r="IG62" s="286"/>
      <c r="II62" s="279" t="n">
        <f aca="false">$B62</f>
        <v>1</v>
      </c>
      <c r="IJ62" s="280" t="str">
        <f aca="false">$C62</f>
        <v>France</v>
      </c>
      <c r="IK62" s="281" t="n">
        <f aca="false">$D62</f>
        <v>14</v>
      </c>
      <c r="IL62" s="280" t="str">
        <f aca="false">$E62</f>
        <v>Senegal</v>
      </c>
      <c r="IM62" s="284"/>
      <c r="IN62" s="284"/>
      <c r="IO62" s="285"/>
      <c r="IP62" s="281" t="str">
        <f aca="false">IF(($F62&lt;&gt;"")*($G62&lt;&gt;"")*(IM62&lt;&gt;"")*(IN62&lt;&gt;""),($F62&gt;$G62)*(IM62&gt;IN62)+($F62=$G62)*(IM62=IN62)+($F62&lt;$G62)*(IM62&lt;IN62),"")</f>
        <v/>
      </c>
      <c r="IQ62" s="281" t="str">
        <f aca="false">IF((IP62&lt;&gt;""),IF(OR($F62&lt;&gt;$G62,PrSettings!$M$4="●"),(($F62-$G62)=(IM62-IN62))*1,0),"")</f>
        <v/>
      </c>
      <c r="IR62" s="281" t="str">
        <f aca="false">IF((IP62&lt;&gt;""),($F62=IM62)*($G62=IN62),"")</f>
        <v/>
      </c>
      <c r="IS62" s="281" t="str">
        <f aca="false">IF(IP62&lt;&gt;"",IF(ABS($F62-$G62)&gt;=PrSettings!$M$7,(ABS($F62-$G62-IM62+IN62)&lt;=1)*1,IF(AND(IP62,$F62=$G62,$F62&gt;=PrSettings!$M$6),(ABS(IM62-$F62)&lt;=1)*1,IF(AND(IP62,$F62+$G62&gt;=PrSettings!$M$8),(ABS(IM62-$F62)+ABS(IN62-$G62)&lt;=1)*1,""))),"")</f>
        <v/>
      </c>
      <c r="IT62" s="286"/>
      <c r="IV62" s="279" t="n">
        <f aca="false">$B62</f>
        <v>1</v>
      </c>
      <c r="IW62" s="280" t="str">
        <f aca="false">$C62</f>
        <v>France</v>
      </c>
      <c r="IX62" s="281" t="n">
        <f aca="false">$D62</f>
        <v>14</v>
      </c>
      <c r="IY62" s="280" t="str">
        <f aca="false">$E62</f>
        <v>Senegal</v>
      </c>
      <c r="IZ62" s="284"/>
      <c r="JA62" s="284"/>
      <c r="JB62" s="285"/>
      <c r="JC62" s="281" t="str">
        <f aca="false">IF(($F62&lt;&gt;"")*($G62&lt;&gt;"")*(IZ62&lt;&gt;"")*(JA62&lt;&gt;""),($F62&gt;$G62)*(IZ62&gt;JA62)+($F62=$G62)*(IZ62=JA62)+($F62&lt;$G62)*(IZ62&lt;JA62),"")</f>
        <v/>
      </c>
      <c r="JD62" s="281" t="str">
        <f aca="false">IF((JC62&lt;&gt;""),IF(OR($F62&lt;&gt;$G62,PrSettings!$M$4="●"),(($F62-$G62)=(IZ62-JA62))*1,0),"")</f>
        <v/>
      </c>
      <c r="JE62" s="281" t="str">
        <f aca="false">IF((JC62&lt;&gt;""),($F62=IZ62)*($G62=JA62),"")</f>
        <v/>
      </c>
      <c r="JF62" s="281" t="str">
        <f aca="false">IF(JC62&lt;&gt;"",IF(ABS($F62-$G62)&gt;=PrSettings!$M$7,(ABS($F62-$G62-IZ62+JA62)&lt;=1)*1,IF(AND(JC62,$F62=$G62,$F62&gt;=PrSettings!$M$6),(ABS(IZ62-$F62)&lt;=1)*1,IF(AND(JC62,$F62+$G62&gt;=PrSettings!$M$8),(ABS(IZ62-$F62)+ABS(JA62-$G62)&lt;=1)*1,""))),"")</f>
        <v/>
      </c>
      <c r="JG62" s="286"/>
      <c r="JI62" s="279" t="n">
        <f aca="false">$B62</f>
        <v>1</v>
      </c>
      <c r="JJ62" s="280" t="str">
        <f aca="false">$C62</f>
        <v>France</v>
      </c>
      <c r="JK62" s="281" t="n">
        <f aca="false">$D62</f>
        <v>14</v>
      </c>
      <c r="JL62" s="280" t="str">
        <f aca="false">$E62</f>
        <v>Senegal</v>
      </c>
      <c r="JM62" s="284"/>
      <c r="JN62" s="284"/>
      <c r="JO62" s="285"/>
      <c r="JP62" s="281" t="str">
        <f aca="false">IF(($F62&lt;&gt;"")*($G62&lt;&gt;"")*(JM62&lt;&gt;"")*(JN62&lt;&gt;""),($F62&gt;$G62)*(JM62&gt;JN62)+($F62=$G62)*(JM62=JN62)+($F62&lt;$G62)*(JM62&lt;JN62),"")</f>
        <v/>
      </c>
      <c r="JQ62" s="281" t="str">
        <f aca="false">IF((JP62&lt;&gt;""),IF(OR($F62&lt;&gt;$G62,PrSettings!$M$4="●"),(($F62-$G62)=(JM62-JN62))*1,0),"")</f>
        <v/>
      </c>
      <c r="JR62" s="281" t="str">
        <f aca="false">IF((JP62&lt;&gt;""),($F62=JM62)*($G62=JN62),"")</f>
        <v/>
      </c>
      <c r="JS62" s="281" t="str">
        <f aca="false">IF(JP62&lt;&gt;"",IF(ABS($F62-$G62)&gt;=PrSettings!$M$7,(ABS($F62-$G62-JM62+JN62)&lt;=1)*1,IF(AND(JP62,$F62=$G62,$F62&gt;=PrSettings!$M$6),(ABS(JM62-$F62)&lt;=1)*1,IF(AND(JP62,$F62+$G62&gt;=PrSettings!$M$8),(ABS(JM62-$F62)+ABS(JN62-$G62)&lt;=1)*1,""))),"")</f>
        <v/>
      </c>
      <c r="JT62" s="286"/>
      <c r="JV62" s="279" t="n">
        <f aca="false">$B62</f>
        <v>1</v>
      </c>
      <c r="JW62" s="280" t="str">
        <f aca="false">$C62</f>
        <v>France</v>
      </c>
      <c r="JX62" s="281" t="n">
        <f aca="false">$D62</f>
        <v>14</v>
      </c>
      <c r="JY62" s="280" t="str">
        <f aca="false">$E62</f>
        <v>Senegal</v>
      </c>
      <c r="JZ62" s="284"/>
      <c r="KA62" s="284"/>
      <c r="KB62" s="285"/>
      <c r="KC62" s="281" t="str">
        <f aca="false">IF(($F62&lt;&gt;"")*($G62&lt;&gt;"")*(JZ62&lt;&gt;"")*(KA62&lt;&gt;""),($F62&gt;$G62)*(JZ62&gt;KA62)+($F62=$G62)*(JZ62=KA62)+($F62&lt;$G62)*(JZ62&lt;KA62),"")</f>
        <v/>
      </c>
      <c r="KD62" s="281" t="str">
        <f aca="false">IF((KC62&lt;&gt;""),IF(OR($F62&lt;&gt;$G62,PrSettings!$M$4="●"),(($F62-$G62)=(JZ62-KA62))*1,0),"")</f>
        <v/>
      </c>
      <c r="KE62" s="281" t="str">
        <f aca="false">IF((KC62&lt;&gt;""),($F62=JZ62)*($G62=KA62),"")</f>
        <v/>
      </c>
      <c r="KF62" s="281" t="str">
        <f aca="false">IF(KC62&lt;&gt;"",IF(ABS($F62-$G62)&gt;=PrSettings!$M$7,(ABS($F62-$G62-JZ62+KA62)&lt;=1)*1,IF(AND(KC62,$F62=$G62,$F62&gt;=PrSettings!$M$6),(ABS(JZ62-$F62)&lt;=1)*1,IF(AND(KC62,$F62+$G62&gt;=PrSettings!$M$8),(ABS(JZ62-$F62)+ABS(KA62-$G62)&lt;=1)*1,""))),"")</f>
        <v/>
      </c>
      <c r="KG62" s="286"/>
      <c r="KI62" s="279" t="n">
        <f aca="false">$B62</f>
        <v>1</v>
      </c>
      <c r="KJ62" s="280" t="str">
        <f aca="false">$C62</f>
        <v>France</v>
      </c>
      <c r="KK62" s="281" t="n">
        <f aca="false">$D62</f>
        <v>14</v>
      </c>
      <c r="KL62" s="280" t="str">
        <f aca="false">$E62</f>
        <v>Senegal</v>
      </c>
      <c r="KM62" s="284"/>
      <c r="KN62" s="284"/>
      <c r="KO62" s="285"/>
      <c r="KP62" s="281" t="str">
        <f aca="false">IF(($F62&lt;&gt;"")*($G62&lt;&gt;"")*(KM62&lt;&gt;"")*(KN62&lt;&gt;""),($F62&gt;$G62)*(KM62&gt;KN62)+($F62=$G62)*(KM62=KN62)+($F62&lt;$G62)*(KM62&lt;KN62),"")</f>
        <v/>
      </c>
      <c r="KQ62" s="281" t="str">
        <f aca="false">IF((KP62&lt;&gt;""),IF(OR($F62&lt;&gt;$G62,PrSettings!$M$4="●"),(($F62-$G62)=(KM62-KN62))*1,0),"")</f>
        <v/>
      </c>
      <c r="KR62" s="281" t="str">
        <f aca="false">IF((KP62&lt;&gt;""),($F62=KM62)*($G62=KN62),"")</f>
        <v/>
      </c>
      <c r="KS62" s="281" t="str">
        <f aca="false">IF(KP62&lt;&gt;"",IF(ABS($F62-$G62)&gt;=PrSettings!$M$7,(ABS($F62-$G62-KM62+KN62)&lt;=1)*1,IF(AND(KP62,$F62=$G62,$F62&gt;=PrSettings!$M$6),(ABS(KM62-$F62)&lt;=1)*1,IF(AND(KP62,$F62+$G62&gt;=PrSettings!$M$8),(ABS(KM62-$F62)+ABS(KN62-$G62)&lt;=1)*1,""))),"")</f>
        <v/>
      </c>
      <c r="KT62" s="286"/>
      <c r="KV62" s="279" t="n">
        <f aca="false">$B62</f>
        <v>1</v>
      </c>
      <c r="KW62" s="280" t="str">
        <f aca="false">$C62</f>
        <v>France</v>
      </c>
      <c r="KX62" s="281" t="n">
        <f aca="false">$D62</f>
        <v>14</v>
      </c>
      <c r="KY62" s="280" t="str">
        <f aca="false">$E62</f>
        <v>Senegal</v>
      </c>
      <c r="KZ62" s="284"/>
      <c r="LA62" s="284"/>
      <c r="LB62" s="285"/>
      <c r="LC62" s="281" t="str">
        <f aca="false">IF(($F62&lt;&gt;"")*($G62&lt;&gt;"")*(KZ62&lt;&gt;"")*(LA62&lt;&gt;""),($F62&gt;$G62)*(KZ62&gt;LA62)+($F62=$G62)*(KZ62=LA62)+($F62&lt;$G62)*(KZ62&lt;LA62),"")</f>
        <v/>
      </c>
      <c r="LD62" s="281" t="str">
        <f aca="false">IF((LC62&lt;&gt;""),IF(OR($F62&lt;&gt;$G62,PrSettings!$M$4="●"),(($F62-$G62)=(KZ62-LA62))*1,0),"")</f>
        <v/>
      </c>
      <c r="LE62" s="281" t="str">
        <f aca="false">IF((LC62&lt;&gt;""),($F62=KZ62)*($G62=LA62),"")</f>
        <v/>
      </c>
      <c r="LF62" s="281" t="str">
        <f aca="false">IF(LC62&lt;&gt;"",IF(ABS($F62-$G62)&gt;=PrSettings!$M$7,(ABS($F62-$G62-KZ62+LA62)&lt;=1)*1,IF(AND(LC62,$F62=$G62,$F62&gt;=PrSettings!$M$6),(ABS(KZ62-$F62)&lt;=1)*1,IF(AND(LC62,$F62+$G62&gt;=PrSettings!$M$8),(ABS(KZ62-$F62)+ABS(LA62-$G62)&lt;=1)*1,""))),"")</f>
        <v/>
      </c>
      <c r="LG62" s="286"/>
      <c r="LI62" s="279" t="n">
        <f aca="false">$B62</f>
        <v>1</v>
      </c>
      <c r="LJ62" s="280" t="str">
        <f aca="false">$C62</f>
        <v>France</v>
      </c>
      <c r="LK62" s="281" t="n">
        <f aca="false">$D62</f>
        <v>14</v>
      </c>
      <c r="LL62" s="280" t="str">
        <f aca="false">$E62</f>
        <v>Senegal</v>
      </c>
      <c r="LM62" s="284"/>
      <c r="LN62" s="284"/>
      <c r="LO62" s="285"/>
      <c r="LP62" s="281" t="str">
        <f aca="false">IF(($F62&lt;&gt;"")*($G62&lt;&gt;"")*(LM62&lt;&gt;"")*(LN62&lt;&gt;""),($F62&gt;$G62)*(LM62&gt;LN62)+($F62=$G62)*(LM62=LN62)+($F62&lt;$G62)*(LM62&lt;LN62),"")</f>
        <v/>
      </c>
      <c r="LQ62" s="281" t="str">
        <f aca="false">IF((LP62&lt;&gt;""),IF(OR($F62&lt;&gt;$G62,PrSettings!$M$4="●"),(($F62-$G62)=(LM62-LN62))*1,0),"")</f>
        <v/>
      </c>
      <c r="LR62" s="281" t="str">
        <f aca="false">IF((LP62&lt;&gt;""),($F62=LM62)*($G62=LN62),"")</f>
        <v/>
      </c>
      <c r="LS62" s="281" t="str">
        <f aca="false">IF(LP62&lt;&gt;"",IF(ABS($F62-$G62)&gt;=PrSettings!$M$7,(ABS($F62-$G62-LM62+LN62)&lt;=1)*1,IF(AND(LP62,$F62=$G62,$F62&gt;=PrSettings!$M$6),(ABS(LM62-$F62)&lt;=1)*1,IF(AND(LP62,$F62+$G62&gt;=PrSettings!$M$8),(ABS(LM62-$F62)+ABS(LN62-$G62)&lt;=1)*1,""))),"")</f>
        <v/>
      </c>
      <c r="LT62" s="286"/>
      <c r="LV62" s="279" t="n">
        <f aca="false">$B62</f>
        <v>1</v>
      </c>
      <c r="LW62" s="280" t="str">
        <f aca="false">$C62</f>
        <v>France</v>
      </c>
      <c r="LX62" s="281" t="n">
        <f aca="false">$D62</f>
        <v>14</v>
      </c>
      <c r="LY62" s="280" t="str">
        <f aca="false">$E62</f>
        <v>Senegal</v>
      </c>
      <c r="LZ62" s="284"/>
      <c r="MA62" s="284"/>
      <c r="MB62" s="285"/>
      <c r="MC62" s="281" t="str">
        <f aca="false">IF(($F62&lt;&gt;"")*($G62&lt;&gt;"")*(LZ62&lt;&gt;"")*(MA62&lt;&gt;""),($F62&gt;$G62)*(LZ62&gt;MA62)+($F62=$G62)*(LZ62=MA62)+($F62&lt;$G62)*(LZ62&lt;MA62),"")</f>
        <v/>
      </c>
      <c r="MD62" s="281" t="str">
        <f aca="false">IF((MC62&lt;&gt;""),IF(OR($F62&lt;&gt;$G62,PrSettings!$M$4="●"),(($F62-$G62)=(LZ62-MA62))*1,0),"")</f>
        <v/>
      </c>
      <c r="ME62" s="281" t="str">
        <f aca="false">IF((MC62&lt;&gt;""),($F62=LZ62)*($G62=MA62),"")</f>
        <v/>
      </c>
      <c r="MF62" s="281" t="str">
        <f aca="false">IF(MC62&lt;&gt;"",IF(ABS($F62-$G62)&gt;=PrSettings!$M$7,(ABS($F62-$G62-LZ62+MA62)&lt;=1)*1,IF(AND(MC62,$F62=$G62,$F62&gt;=PrSettings!$M$6),(ABS(LZ62-$F62)&lt;=1)*1,IF(AND(MC62,$F62+$G62&gt;=PrSettings!$M$8),(ABS(LZ62-$F62)+ABS(MA62-$G62)&lt;=1)*1,""))),"")</f>
        <v/>
      </c>
      <c r="MG62" s="286"/>
    </row>
    <row r="63" customFormat="false" ht="15.75" hidden="false" customHeight="false" outlineLevel="0" collapsed="false">
      <c r="B63" s="279" t="n">
        <f aca="false">INDEX(Groups!$C$7:$C$65,MATCH(C63,Groups!$D$7:$D$65,0))</f>
        <v>57</v>
      </c>
      <c r="C63" s="280" t="str">
        <f aca="false">CalcI!$P$23</f>
        <v>Iraq</v>
      </c>
      <c r="D63" s="281" t="n">
        <f aca="false">INDEX(Groups!$C$7:$C$65,MATCH(E63,Groups!$D$7:$D$65,0))</f>
        <v>31</v>
      </c>
      <c r="E63" s="280" t="str">
        <f aca="false">CalcI!$Q$23</f>
        <v>Norway</v>
      </c>
      <c r="F63" s="287" t="n">
        <f aca="false">CalcI!$R$23</f>
        <v>0</v>
      </c>
      <c r="G63" s="283" t="n">
        <f aca="false">CalcI!$S$23</f>
        <v>3</v>
      </c>
      <c r="I63" s="279" t="n">
        <f aca="false">$B63</f>
        <v>57</v>
      </c>
      <c r="J63" s="280" t="str">
        <f aca="false">$C63</f>
        <v>Iraq</v>
      </c>
      <c r="K63" s="281" t="n">
        <f aca="false">$D63</f>
        <v>31</v>
      </c>
      <c r="L63" s="280" t="str">
        <f aca="false">$E63</f>
        <v>Norway</v>
      </c>
      <c r="M63" s="284"/>
      <c r="N63" s="284"/>
      <c r="O63" s="288"/>
      <c r="P63" s="281" t="str">
        <f aca="false">IF(($F63&lt;&gt;"")*($G63&lt;&gt;"")*(M63&lt;&gt;"")*(N63&lt;&gt;""),($F63&gt;$G63)*(M63&gt;N63)+($F63=$G63)*(M63=N63)+($F63&lt;$G63)*(M63&lt;N63),"")</f>
        <v/>
      </c>
      <c r="Q63" s="281" t="str">
        <f aca="false">IF((P63&lt;&gt;""),IF(OR($F63&lt;&gt;$G63,PrSettings!$M$4="●"),(($F63-$G63)=(M63-N63))*1,0),"")</f>
        <v/>
      </c>
      <c r="R63" s="281" t="str">
        <f aca="false">IF((P63&lt;&gt;""),($F63=M63)*($G63=N63),"")</f>
        <v/>
      </c>
      <c r="S63" s="281" t="str">
        <f aca="false">IF(P63&lt;&gt;"",IF(ABS($F63-$G63)&gt;=PrSettings!$M$7,(ABS($F63-$G63-M63+N63)&lt;=1)*1,IF(AND(P63,$F63=$G63,$F63&gt;=PrSettings!$M$6),(ABS(M63-$F63)&lt;=1)*1,IF(AND(P63,$F63+$G63&gt;=PrSettings!$M$8),(ABS(M63-$F63)+ABS(N63-$G63)&lt;=1)*1,""))),"")</f>
        <v/>
      </c>
      <c r="T63" s="289"/>
      <c r="V63" s="279" t="n">
        <f aca="false">$B63</f>
        <v>57</v>
      </c>
      <c r="W63" s="280" t="str">
        <f aca="false">$C63</f>
        <v>Iraq</v>
      </c>
      <c r="X63" s="281" t="n">
        <f aca="false">$D63</f>
        <v>31</v>
      </c>
      <c r="Y63" s="280" t="str">
        <f aca="false">$E63</f>
        <v>Norway</v>
      </c>
      <c r="Z63" s="284"/>
      <c r="AA63" s="284"/>
      <c r="AB63" s="288"/>
      <c r="AC63" s="281" t="str">
        <f aca="false">IF(($F63&lt;&gt;"")*($G63&lt;&gt;"")*(Z63&lt;&gt;"")*(AA63&lt;&gt;""),($F63&gt;$G63)*(Z63&gt;AA63)+($F63=$G63)*(Z63=AA63)+($F63&lt;$G63)*(Z63&lt;AA63),"")</f>
        <v/>
      </c>
      <c r="AD63" s="281" t="str">
        <f aca="false">IF((AC63&lt;&gt;""),IF(OR($F63&lt;&gt;$G63,PrSettings!$M$4="●"),(($F63-$G63)=(Z63-AA63))*1,0),"")</f>
        <v/>
      </c>
      <c r="AE63" s="281" t="str">
        <f aca="false">IF((AC63&lt;&gt;""),($F63=Z63)*($G63=AA63),"")</f>
        <v/>
      </c>
      <c r="AF63" s="281" t="str">
        <f aca="false">IF(AC63&lt;&gt;"",IF(ABS($F63-$G63)&gt;=PrSettings!$M$7,(ABS($F63-$G63-Z63+AA63)&lt;=1)*1,IF(AND(AC63,$F63=$G63,$F63&gt;=PrSettings!$M$6),(ABS(Z63-$F63)&lt;=1)*1,IF(AND(AC63,$F63+$G63&gt;=PrSettings!$M$8),(ABS(Z63-$F63)+ABS(AA63-$G63)&lt;=1)*1,""))),"")</f>
        <v/>
      </c>
      <c r="AG63" s="289"/>
      <c r="AI63" s="279" t="n">
        <f aca="false">$B63</f>
        <v>57</v>
      </c>
      <c r="AJ63" s="280" t="str">
        <f aca="false">$C63</f>
        <v>Iraq</v>
      </c>
      <c r="AK63" s="281" t="n">
        <f aca="false">$D63</f>
        <v>31</v>
      </c>
      <c r="AL63" s="280" t="str">
        <f aca="false">$E63</f>
        <v>Norway</v>
      </c>
      <c r="AM63" s="284"/>
      <c r="AN63" s="284"/>
      <c r="AO63" s="288"/>
      <c r="AP63" s="281" t="str">
        <f aca="false">IF(($F63&lt;&gt;"")*($G63&lt;&gt;"")*(AM63&lt;&gt;"")*(AN63&lt;&gt;""),($F63&gt;$G63)*(AM63&gt;AN63)+($F63=$G63)*(AM63=AN63)+($F63&lt;$G63)*(AM63&lt;AN63),"")</f>
        <v/>
      </c>
      <c r="AQ63" s="281" t="str">
        <f aca="false">IF((AP63&lt;&gt;""),IF(OR($F63&lt;&gt;$G63,PrSettings!$M$4="●"),(($F63-$G63)=(AM63-AN63))*1,0),"")</f>
        <v/>
      </c>
      <c r="AR63" s="281" t="str">
        <f aca="false">IF((AP63&lt;&gt;""),($F63=AM63)*($G63=AN63),"")</f>
        <v/>
      </c>
      <c r="AS63" s="281" t="str">
        <f aca="false">IF(AP63&lt;&gt;"",IF(ABS($F63-$G63)&gt;=PrSettings!$M$7,(ABS($F63-$G63-AM63+AN63)&lt;=1)*1,IF(AND(AP63,$F63=$G63,$F63&gt;=PrSettings!$M$6),(ABS(AM63-$F63)&lt;=1)*1,IF(AND(AP63,$F63+$G63&gt;=PrSettings!$M$8),(ABS(AM63-$F63)+ABS(AN63-$G63)&lt;=1)*1,""))),"")</f>
        <v/>
      </c>
      <c r="AT63" s="289"/>
      <c r="AV63" s="279" t="n">
        <f aca="false">$B63</f>
        <v>57</v>
      </c>
      <c r="AW63" s="280" t="str">
        <f aca="false">$C63</f>
        <v>Iraq</v>
      </c>
      <c r="AX63" s="281" t="n">
        <f aca="false">$D63</f>
        <v>31</v>
      </c>
      <c r="AY63" s="280" t="str">
        <f aca="false">$E63</f>
        <v>Norway</v>
      </c>
      <c r="AZ63" s="284"/>
      <c r="BA63" s="284"/>
      <c r="BB63" s="288"/>
      <c r="BC63" s="281" t="str">
        <f aca="false">IF(($F63&lt;&gt;"")*($G63&lt;&gt;"")*(AZ63&lt;&gt;"")*(BA63&lt;&gt;""),($F63&gt;$G63)*(AZ63&gt;BA63)+($F63=$G63)*(AZ63=BA63)+($F63&lt;$G63)*(AZ63&lt;BA63),"")</f>
        <v/>
      </c>
      <c r="BD63" s="281" t="str">
        <f aca="false">IF((BC63&lt;&gt;""),IF(OR($F63&lt;&gt;$G63,PrSettings!$M$4="●"),(($F63-$G63)=(AZ63-BA63))*1,0),"")</f>
        <v/>
      </c>
      <c r="BE63" s="281" t="str">
        <f aca="false">IF((BC63&lt;&gt;""),($F63=AZ63)*($G63=BA63),"")</f>
        <v/>
      </c>
      <c r="BF63" s="281" t="str">
        <f aca="false">IF(BC63&lt;&gt;"",IF(ABS($F63-$G63)&gt;=PrSettings!$M$7,(ABS($F63-$G63-AZ63+BA63)&lt;=1)*1,IF(AND(BC63,$F63=$G63,$F63&gt;=PrSettings!$M$6),(ABS(AZ63-$F63)&lt;=1)*1,IF(AND(BC63,$F63+$G63&gt;=PrSettings!$M$8),(ABS(AZ63-$F63)+ABS(BA63-$G63)&lt;=1)*1,""))),"")</f>
        <v/>
      </c>
      <c r="BG63" s="289"/>
      <c r="BI63" s="279" t="n">
        <f aca="false">$B63</f>
        <v>57</v>
      </c>
      <c r="BJ63" s="280" t="str">
        <f aca="false">$C63</f>
        <v>Iraq</v>
      </c>
      <c r="BK63" s="281" t="n">
        <f aca="false">$D63</f>
        <v>31</v>
      </c>
      <c r="BL63" s="280" t="str">
        <f aca="false">$E63</f>
        <v>Norway</v>
      </c>
      <c r="BM63" s="284"/>
      <c r="BN63" s="284"/>
      <c r="BO63" s="288"/>
      <c r="BP63" s="281" t="str">
        <f aca="false">IF(($F63&lt;&gt;"")*($G63&lt;&gt;"")*(BM63&lt;&gt;"")*(BN63&lt;&gt;""),($F63&gt;$G63)*(BM63&gt;BN63)+($F63=$G63)*(BM63=BN63)+($F63&lt;$G63)*(BM63&lt;BN63),"")</f>
        <v/>
      </c>
      <c r="BQ63" s="281" t="str">
        <f aca="false">IF((BP63&lt;&gt;""),IF(OR($F63&lt;&gt;$G63,PrSettings!$M$4="●"),(($F63-$G63)=(BM63-BN63))*1,0),"")</f>
        <v/>
      </c>
      <c r="BR63" s="281" t="str">
        <f aca="false">IF((BP63&lt;&gt;""),($F63=BM63)*($G63=BN63),"")</f>
        <v/>
      </c>
      <c r="BS63" s="281" t="str">
        <f aca="false">IF(BP63&lt;&gt;"",IF(ABS($F63-$G63)&gt;=PrSettings!$M$7,(ABS($F63-$G63-BM63+BN63)&lt;=1)*1,IF(AND(BP63,$F63=$G63,$F63&gt;=PrSettings!$M$6),(ABS(BM63-$F63)&lt;=1)*1,IF(AND(BP63,$F63+$G63&gt;=PrSettings!$M$8),(ABS(BM63-$F63)+ABS(BN63-$G63)&lt;=1)*1,""))),"")</f>
        <v/>
      </c>
      <c r="BT63" s="289"/>
      <c r="BV63" s="279" t="n">
        <f aca="false">$B63</f>
        <v>57</v>
      </c>
      <c r="BW63" s="280" t="str">
        <f aca="false">$C63</f>
        <v>Iraq</v>
      </c>
      <c r="BX63" s="281" t="n">
        <f aca="false">$D63</f>
        <v>31</v>
      </c>
      <c r="BY63" s="280" t="str">
        <f aca="false">$E63</f>
        <v>Norway</v>
      </c>
      <c r="BZ63" s="284"/>
      <c r="CA63" s="284"/>
      <c r="CB63" s="288"/>
      <c r="CC63" s="281" t="str">
        <f aca="false">IF(($F63&lt;&gt;"")*($G63&lt;&gt;"")*(BZ63&lt;&gt;"")*(CA63&lt;&gt;""),($F63&gt;$G63)*(BZ63&gt;CA63)+($F63=$G63)*(BZ63=CA63)+($F63&lt;$G63)*(BZ63&lt;CA63),"")</f>
        <v/>
      </c>
      <c r="CD63" s="281" t="str">
        <f aca="false">IF((CC63&lt;&gt;""),IF(OR($F63&lt;&gt;$G63,PrSettings!$M$4="●"),(($F63-$G63)=(BZ63-CA63))*1,0),"")</f>
        <v/>
      </c>
      <c r="CE63" s="281" t="str">
        <f aca="false">IF((CC63&lt;&gt;""),($F63=BZ63)*($G63=CA63),"")</f>
        <v/>
      </c>
      <c r="CF63" s="281" t="str">
        <f aca="false">IF(CC63&lt;&gt;"",IF(ABS($F63-$G63)&gt;=PrSettings!$M$7,(ABS($F63-$G63-BZ63+CA63)&lt;=1)*1,IF(AND(CC63,$F63=$G63,$F63&gt;=PrSettings!$M$6),(ABS(BZ63-$F63)&lt;=1)*1,IF(AND(CC63,$F63+$G63&gt;=PrSettings!$M$8),(ABS(BZ63-$F63)+ABS(CA63-$G63)&lt;=1)*1,""))),"")</f>
        <v/>
      </c>
      <c r="CG63" s="289"/>
      <c r="CI63" s="279" t="n">
        <f aca="false">$B63</f>
        <v>57</v>
      </c>
      <c r="CJ63" s="280" t="str">
        <f aca="false">$C63</f>
        <v>Iraq</v>
      </c>
      <c r="CK63" s="281" t="n">
        <f aca="false">$D63</f>
        <v>31</v>
      </c>
      <c r="CL63" s="280" t="str">
        <f aca="false">$E63</f>
        <v>Norway</v>
      </c>
      <c r="CM63" s="284"/>
      <c r="CN63" s="284"/>
      <c r="CO63" s="288"/>
      <c r="CP63" s="281" t="str">
        <f aca="false">IF(($F63&lt;&gt;"")*($G63&lt;&gt;"")*(CM63&lt;&gt;"")*(CN63&lt;&gt;""),($F63&gt;$G63)*(CM63&gt;CN63)+($F63=$G63)*(CM63=CN63)+($F63&lt;$G63)*(CM63&lt;CN63),"")</f>
        <v/>
      </c>
      <c r="CQ63" s="281" t="str">
        <f aca="false">IF((CP63&lt;&gt;""),IF(OR($F63&lt;&gt;$G63,PrSettings!$M$4="●"),(($F63-$G63)=(CM63-CN63))*1,0),"")</f>
        <v/>
      </c>
      <c r="CR63" s="281" t="str">
        <f aca="false">IF((CP63&lt;&gt;""),($F63=CM63)*($G63=CN63),"")</f>
        <v/>
      </c>
      <c r="CS63" s="281" t="str">
        <f aca="false">IF(CP63&lt;&gt;"",IF(ABS($F63-$G63)&gt;=PrSettings!$M$7,(ABS($F63-$G63-CM63+CN63)&lt;=1)*1,IF(AND(CP63,$F63=$G63,$F63&gt;=PrSettings!$M$6),(ABS(CM63-$F63)&lt;=1)*1,IF(AND(CP63,$F63+$G63&gt;=PrSettings!$M$8),(ABS(CM63-$F63)+ABS(CN63-$G63)&lt;=1)*1,""))),"")</f>
        <v/>
      </c>
      <c r="CT63" s="289"/>
      <c r="CV63" s="279" t="n">
        <f aca="false">$B63</f>
        <v>57</v>
      </c>
      <c r="CW63" s="280" t="str">
        <f aca="false">$C63</f>
        <v>Iraq</v>
      </c>
      <c r="CX63" s="281" t="n">
        <f aca="false">$D63</f>
        <v>31</v>
      </c>
      <c r="CY63" s="280" t="str">
        <f aca="false">$E63</f>
        <v>Norway</v>
      </c>
      <c r="CZ63" s="284"/>
      <c r="DA63" s="284"/>
      <c r="DB63" s="288"/>
      <c r="DC63" s="281" t="str">
        <f aca="false">IF(($F63&lt;&gt;"")*($G63&lt;&gt;"")*(CZ63&lt;&gt;"")*(DA63&lt;&gt;""),($F63&gt;$G63)*(CZ63&gt;DA63)+($F63=$G63)*(CZ63=DA63)+($F63&lt;$G63)*(CZ63&lt;DA63),"")</f>
        <v/>
      </c>
      <c r="DD63" s="281" t="str">
        <f aca="false">IF((DC63&lt;&gt;""),IF(OR($F63&lt;&gt;$G63,PrSettings!$M$4="●"),(($F63-$G63)=(CZ63-DA63))*1,0),"")</f>
        <v/>
      </c>
      <c r="DE63" s="281" t="str">
        <f aca="false">IF((DC63&lt;&gt;""),($F63=CZ63)*($G63=DA63),"")</f>
        <v/>
      </c>
      <c r="DF63" s="281" t="str">
        <f aca="false">IF(DC63&lt;&gt;"",IF(ABS($F63-$G63)&gt;=PrSettings!$M$7,(ABS($F63-$G63-CZ63+DA63)&lt;=1)*1,IF(AND(DC63,$F63=$G63,$F63&gt;=PrSettings!$M$6),(ABS(CZ63-$F63)&lt;=1)*1,IF(AND(DC63,$F63+$G63&gt;=PrSettings!$M$8),(ABS(CZ63-$F63)+ABS(DA63-$G63)&lt;=1)*1,""))),"")</f>
        <v/>
      </c>
      <c r="DG63" s="289"/>
      <c r="DI63" s="279" t="n">
        <f aca="false">$B63</f>
        <v>57</v>
      </c>
      <c r="DJ63" s="280" t="str">
        <f aca="false">$C63</f>
        <v>Iraq</v>
      </c>
      <c r="DK63" s="281" t="n">
        <f aca="false">$D63</f>
        <v>31</v>
      </c>
      <c r="DL63" s="280" t="str">
        <f aca="false">$E63</f>
        <v>Norway</v>
      </c>
      <c r="DM63" s="284"/>
      <c r="DN63" s="284"/>
      <c r="DO63" s="288"/>
      <c r="DP63" s="281" t="str">
        <f aca="false">IF(($F63&lt;&gt;"")*($G63&lt;&gt;"")*(DM63&lt;&gt;"")*(DN63&lt;&gt;""),($F63&gt;$G63)*(DM63&gt;DN63)+($F63=$G63)*(DM63=DN63)+($F63&lt;$G63)*(DM63&lt;DN63),"")</f>
        <v/>
      </c>
      <c r="DQ63" s="281" t="str">
        <f aca="false">IF((DP63&lt;&gt;""),IF(OR($F63&lt;&gt;$G63,PrSettings!$M$4="●"),(($F63-$G63)=(DM63-DN63))*1,0),"")</f>
        <v/>
      </c>
      <c r="DR63" s="281" t="str">
        <f aca="false">IF((DP63&lt;&gt;""),($F63=DM63)*($G63=DN63),"")</f>
        <v/>
      </c>
      <c r="DS63" s="281" t="str">
        <f aca="false">IF(DP63&lt;&gt;"",IF(ABS($F63-$G63)&gt;=PrSettings!$M$7,(ABS($F63-$G63-DM63+DN63)&lt;=1)*1,IF(AND(DP63,$F63=$G63,$F63&gt;=PrSettings!$M$6),(ABS(DM63-$F63)&lt;=1)*1,IF(AND(DP63,$F63+$G63&gt;=PrSettings!$M$8),(ABS(DM63-$F63)+ABS(DN63-$G63)&lt;=1)*1,""))),"")</f>
        <v/>
      </c>
      <c r="DT63" s="289"/>
      <c r="DV63" s="279" t="n">
        <f aca="false">$B63</f>
        <v>57</v>
      </c>
      <c r="DW63" s="280" t="str">
        <f aca="false">$C63</f>
        <v>Iraq</v>
      </c>
      <c r="DX63" s="281" t="n">
        <f aca="false">$D63</f>
        <v>31</v>
      </c>
      <c r="DY63" s="280" t="str">
        <f aca="false">$E63</f>
        <v>Norway</v>
      </c>
      <c r="DZ63" s="284"/>
      <c r="EA63" s="284"/>
      <c r="EB63" s="288"/>
      <c r="EC63" s="281" t="str">
        <f aca="false">IF(($F63&lt;&gt;"")*($G63&lt;&gt;"")*(DZ63&lt;&gt;"")*(EA63&lt;&gt;""),($F63&gt;$G63)*(DZ63&gt;EA63)+($F63=$G63)*(DZ63=EA63)+($F63&lt;$G63)*(DZ63&lt;EA63),"")</f>
        <v/>
      </c>
      <c r="ED63" s="281" t="str">
        <f aca="false">IF((EC63&lt;&gt;""),IF(OR($F63&lt;&gt;$G63,PrSettings!$M$4="●"),(($F63-$G63)=(DZ63-EA63))*1,0),"")</f>
        <v/>
      </c>
      <c r="EE63" s="281" t="str">
        <f aca="false">IF((EC63&lt;&gt;""),($F63=DZ63)*($G63=EA63),"")</f>
        <v/>
      </c>
      <c r="EF63" s="281" t="str">
        <f aca="false">IF(EC63&lt;&gt;"",IF(ABS($F63-$G63)&gt;=PrSettings!$M$7,(ABS($F63-$G63-DZ63+EA63)&lt;=1)*1,IF(AND(EC63,$F63=$G63,$F63&gt;=PrSettings!$M$6),(ABS(DZ63-$F63)&lt;=1)*1,IF(AND(EC63,$F63+$G63&gt;=PrSettings!$M$8),(ABS(DZ63-$F63)+ABS(EA63-$G63)&lt;=1)*1,""))),"")</f>
        <v/>
      </c>
      <c r="EG63" s="289"/>
      <c r="EI63" s="279" t="n">
        <f aca="false">$B63</f>
        <v>57</v>
      </c>
      <c r="EJ63" s="280" t="str">
        <f aca="false">$C63</f>
        <v>Iraq</v>
      </c>
      <c r="EK63" s="281" t="n">
        <f aca="false">$D63</f>
        <v>31</v>
      </c>
      <c r="EL63" s="280" t="str">
        <f aca="false">$E63</f>
        <v>Norway</v>
      </c>
      <c r="EM63" s="284"/>
      <c r="EN63" s="284"/>
      <c r="EO63" s="288"/>
      <c r="EP63" s="281" t="str">
        <f aca="false">IF(($F63&lt;&gt;"")*($G63&lt;&gt;"")*(EM63&lt;&gt;"")*(EN63&lt;&gt;""),($F63&gt;$G63)*(EM63&gt;EN63)+($F63=$G63)*(EM63=EN63)+($F63&lt;$G63)*(EM63&lt;EN63),"")</f>
        <v/>
      </c>
      <c r="EQ63" s="281" t="str">
        <f aca="false">IF((EP63&lt;&gt;""),IF(OR($F63&lt;&gt;$G63,PrSettings!$M$4="●"),(($F63-$G63)=(EM63-EN63))*1,0),"")</f>
        <v/>
      </c>
      <c r="ER63" s="281" t="str">
        <f aca="false">IF((EP63&lt;&gt;""),($F63=EM63)*($G63=EN63),"")</f>
        <v/>
      </c>
      <c r="ES63" s="281" t="str">
        <f aca="false">IF(EP63&lt;&gt;"",IF(ABS($F63-$G63)&gt;=PrSettings!$M$7,(ABS($F63-$G63-EM63+EN63)&lt;=1)*1,IF(AND(EP63,$F63=$G63,$F63&gt;=PrSettings!$M$6),(ABS(EM63-$F63)&lt;=1)*1,IF(AND(EP63,$F63+$G63&gt;=PrSettings!$M$8),(ABS(EM63-$F63)+ABS(EN63-$G63)&lt;=1)*1,""))),"")</f>
        <v/>
      </c>
      <c r="ET63" s="289"/>
      <c r="EV63" s="279" t="n">
        <f aca="false">$B63</f>
        <v>57</v>
      </c>
      <c r="EW63" s="280" t="str">
        <f aca="false">$C63</f>
        <v>Iraq</v>
      </c>
      <c r="EX63" s="281" t="n">
        <f aca="false">$D63</f>
        <v>31</v>
      </c>
      <c r="EY63" s="280" t="str">
        <f aca="false">$E63</f>
        <v>Norway</v>
      </c>
      <c r="EZ63" s="284"/>
      <c r="FA63" s="284"/>
      <c r="FB63" s="288"/>
      <c r="FC63" s="281" t="str">
        <f aca="false">IF(($F63&lt;&gt;"")*($G63&lt;&gt;"")*(EZ63&lt;&gt;"")*(FA63&lt;&gt;""),($F63&gt;$G63)*(EZ63&gt;FA63)+($F63=$G63)*(EZ63=FA63)+($F63&lt;$G63)*(EZ63&lt;FA63),"")</f>
        <v/>
      </c>
      <c r="FD63" s="281" t="str">
        <f aca="false">IF((FC63&lt;&gt;""),IF(OR($F63&lt;&gt;$G63,PrSettings!$M$4="●"),(($F63-$G63)=(EZ63-FA63))*1,0),"")</f>
        <v/>
      </c>
      <c r="FE63" s="281" t="str">
        <f aca="false">IF((FC63&lt;&gt;""),($F63=EZ63)*($G63=FA63),"")</f>
        <v/>
      </c>
      <c r="FF63" s="281" t="str">
        <f aca="false">IF(FC63&lt;&gt;"",IF(ABS($F63-$G63)&gt;=PrSettings!$M$7,(ABS($F63-$G63-EZ63+FA63)&lt;=1)*1,IF(AND(FC63,$F63=$G63,$F63&gt;=PrSettings!$M$6),(ABS(EZ63-$F63)&lt;=1)*1,IF(AND(FC63,$F63+$G63&gt;=PrSettings!$M$8),(ABS(EZ63-$F63)+ABS(FA63-$G63)&lt;=1)*1,""))),"")</f>
        <v/>
      </c>
      <c r="FG63" s="289"/>
      <c r="FI63" s="279" t="n">
        <f aca="false">$B63</f>
        <v>57</v>
      </c>
      <c r="FJ63" s="280" t="str">
        <f aca="false">$C63</f>
        <v>Iraq</v>
      </c>
      <c r="FK63" s="281" t="n">
        <f aca="false">$D63</f>
        <v>31</v>
      </c>
      <c r="FL63" s="280" t="str">
        <f aca="false">$E63</f>
        <v>Norway</v>
      </c>
      <c r="FM63" s="284"/>
      <c r="FN63" s="284"/>
      <c r="FO63" s="288"/>
      <c r="FP63" s="281" t="str">
        <f aca="false">IF(($F63&lt;&gt;"")*($G63&lt;&gt;"")*(FM63&lt;&gt;"")*(FN63&lt;&gt;""),($F63&gt;$G63)*(FM63&gt;FN63)+($F63=$G63)*(FM63=FN63)+($F63&lt;$G63)*(FM63&lt;FN63),"")</f>
        <v/>
      </c>
      <c r="FQ63" s="281" t="str">
        <f aca="false">IF((FP63&lt;&gt;""),IF(OR($F63&lt;&gt;$G63,PrSettings!$M$4="●"),(($F63-$G63)=(FM63-FN63))*1,0),"")</f>
        <v/>
      </c>
      <c r="FR63" s="281" t="str">
        <f aca="false">IF((FP63&lt;&gt;""),($F63=FM63)*($G63=FN63),"")</f>
        <v/>
      </c>
      <c r="FS63" s="281" t="str">
        <f aca="false">IF(FP63&lt;&gt;"",IF(ABS($F63-$G63)&gt;=PrSettings!$M$7,(ABS($F63-$G63-FM63+FN63)&lt;=1)*1,IF(AND(FP63,$F63=$G63,$F63&gt;=PrSettings!$M$6),(ABS(FM63-$F63)&lt;=1)*1,IF(AND(FP63,$F63+$G63&gt;=PrSettings!$M$8),(ABS(FM63-$F63)+ABS(FN63-$G63)&lt;=1)*1,""))),"")</f>
        <v/>
      </c>
      <c r="FT63" s="289"/>
      <c r="FV63" s="279" t="n">
        <f aca="false">$B63</f>
        <v>57</v>
      </c>
      <c r="FW63" s="280" t="str">
        <f aca="false">$C63</f>
        <v>Iraq</v>
      </c>
      <c r="FX63" s="281" t="n">
        <f aca="false">$D63</f>
        <v>31</v>
      </c>
      <c r="FY63" s="280" t="str">
        <f aca="false">$E63</f>
        <v>Norway</v>
      </c>
      <c r="FZ63" s="284"/>
      <c r="GA63" s="284"/>
      <c r="GB63" s="288"/>
      <c r="GC63" s="281" t="str">
        <f aca="false">IF(($F63&lt;&gt;"")*($G63&lt;&gt;"")*(FZ63&lt;&gt;"")*(GA63&lt;&gt;""),($F63&gt;$G63)*(FZ63&gt;GA63)+($F63=$G63)*(FZ63=GA63)+($F63&lt;$G63)*(FZ63&lt;GA63),"")</f>
        <v/>
      </c>
      <c r="GD63" s="281" t="str">
        <f aca="false">IF((GC63&lt;&gt;""),IF(OR($F63&lt;&gt;$G63,PrSettings!$M$4="●"),(($F63-$G63)=(FZ63-GA63))*1,0),"")</f>
        <v/>
      </c>
      <c r="GE63" s="281" t="str">
        <f aca="false">IF((GC63&lt;&gt;""),($F63=FZ63)*($G63=GA63),"")</f>
        <v/>
      </c>
      <c r="GF63" s="281" t="str">
        <f aca="false">IF(GC63&lt;&gt;"",IF(ABS($F63-$G63)&gt;=PrSettings!$M$7,(ABS($F63-$G63-FZ63+GA63)&lt;=1)*1,IF(AND(GC63,$F63=$G63,$F63&gt;=PrSettings!$M$6),(ABS(FZ63-$F63)&lt;=1)*1,IF(AND(GC63,$F63+$G63&gt;=PrSettings!$M$8),(ABS(FZ63-$F63)+ABS(GA63-$G63)&lt;=1)*1,""))),"")</f>
        <v/>
      </c>
      <c r="GG63" s="289"/>
      <c r="GI63" s="279" t="n">
        <f aca="false">$B63</f>
        <v>57</v>
      </c>
      <c r="GJ63" s="280" t="str">
        <f aca="false">$C63</f>
        <v>Iraq</v>
      </c>
      <c r="GK63" s="281" t="n">
        <f aca="false">$D63</f>
        <v>31</v>
      </c>
      <c r="GL63" s="280" t="str">
        <f aca="false">$E63</f>
        <v>Norway</v>
      </c>
      <c r="GM63" s="284"/>
      <c r="GN63" s="284"/>
      <c r="GO63" s="288"/>
      <c r="GP63" s="281" t="str">
        <f aca="false">IF(($F63&lt;&gt;"")*($G63&lt;&gt;"")*(GM63&lt;&gt;"")*(GN63&lt;&gt;""),($F63&gt;$G63)*(GM63&gt;GN63)+($F63=$G63)*(GM63=GN63)+($F63&lt;$G63)*(GM63&lt;GN63),"")</f>
        <v/>
      </c>
      <c r="GQ63" s="281" t="str">
        <f aca="false">IF((GP63&lt;&gt;""),IF(OR($F63&lt;&gt;$G63,PrSettings!$M$4="●"),(($F63-$G63)=(GM63-GN63))*1,0),"")</f>
        <v/>
      </c>
      <c r="GR63" s="281" t="str">
        <f aca="false">IF((GP63&lt;&gt;""),($F63=GM63)*($G63=GN63),"")</f>
        <v/>
      </c>
      <c r="GS63" s="281" t="str">
        <f aca="false">IF(GP63&lt;&gt;"",IF(ABS($F63-$G63)&gt;=PrSettings!$M$7,(ABS($F63-$G63-GM63+GN63)&lt;=1)*1,IF(AND(GP63,$F63=$G63,$F63&gt;=PrSettings!$M$6),(ABS(GM63-$F63)&lt;=1)*1,IF(AND(GP63,$F63+$G63&gt;=PrSettings!$M$8),(ABS(GM63-$F63)+ABS(GN63-$G63)&lt;=1)*1,""))),"")</f>
        <v/>
      </c>
      <c r="GT63" s="289"/>
      <c r="GV63" s="279" t="n">
        <f aca="false">$B63</f>
        <v>57</v>
      </c>
      <c r="GW63" s="280" t="str">
        <f aca="false">$C63</f>
        <v>Iraq</v>
      </c>
      <c r="GX63" s="281" t="n">
        <f aca="false">$D63</f>
        <v>31</v>
      </c>
      <c r="GY63" s="280" t="str">
        <f aca="false">$E63</f>
        <v>Norway</v>
      </c>
      <c r="GZ63" s="284"/>
      <c r="HA63" s="284"/>
      <c r="HB63" s="288"/>
      <c r="HC63" s="281" t="str">
        <f aca="false">IF(($F63&lt;&gt;"")*($G63&lt;&gt;"")*(GZ63&lt;&gt;"")*(HA63&lt;&gt;""),($F63&gt;$G63)*(GZ63&gt;HA63)+($F63=$G63)*(GZ63=HA63)+($F63&lt;$G63)*(GZ63&lt;HA63),"")</f>
        <v/>
      </c>
      <c r="HD63" s="281" t="str">
        <f aca="false">IF((HC63&lt;&gt;""),IF(OR($F63&lt;&gt;$G63,PrSettings!$M$4="●"),(($F63-$G63)=(GZ63-HA63))*1,0),"")</f>
        <v/>
      </c>
      <c r="HE63" s="281" t="str">
        <f aca="false">IF((HC63&lt;&gt;""),($F63=GZ63)*($G63=HA63),"")</f>
        <v/>
      </c>
      <c r="HF63" s="281" t="str">
        <f aca="false">IF(HC63&lt;&gt;"",IF(ABS($F63-$G63)&gt;=PrSettings!$M$7,(ABS($F63-$G63-GZ63+HA63)&lt;=1)*1,IF(AND(HC63,$F63=$G63,$F63&gt;=PrSettings!$M$6),(ABS(GZ63-$F63)&lt;=1)*1,IF(AND(HC63,$F63+$G63&gt;=PrSettings!$M$8),(ABS(GZ63-$F63)+ABS(HA63-$G63)&lt;=1)*1,""))),"")</f>
        <v/>
      </c>
      <c r="HG63" s="289"/>
      <c r="HI63" s="279" t="n">
        <f aca="false">$B63</f>
        <v>57</v>
      </c>
      <c r="HJ63" s="280" t="str">
        <f aca="false">$C63</f>
        <v>Iraq</v>
      </c>
      <c r="HK63" s="281" t="n">
        <f aca="false">$D63</f>
        <v>31</v>
      </c>
      <c r="HL63" s="280" t="str">
        <f aca="false">$E63</f>
        <v>Norway</v>
      </c>
      <c r="HM63" s="284"/>
      <c r="HN63" s="284"/>
      <c r="HO63" s="288"/>
      <c r="HP63" s="281" t="str">
        <f aca="false">IF(($F63&lt;&gt;"")*($G63&lt;&gt;"")*(HM63&lt;&gt;"")*(HN63&lt;&gt;""),($F63&gt;$G63)*(HM63&gt;HN63)+($F63=$G63)*(HM63=HN63)+($F63&lt;$G63)*(HM63&lt;HN63),"")</f>
        <v/>
      </c>
      <c r="HQ63" s="281" t="str">
        <f aca="false">IF((HP63&lt;&gt;""),IF(OR($F63&lt;&gt;$G63,PrSettings!$M$4="●"),(($F63-$G63)=(HM63-HN63))*1,0),"")</f>
        <v/>
      </c>
      <c r="HR63" s="281" t="str">
        <f aca="false">IF((HP63&lt;&gt;""),($F63=HM63)*($G63=HN63),"")</f>
        <v/>
      </c>
      <c r="HS63" s="281" t="str">
        <f aca="false">IF(HP63&lt;&gt;"",IF(ABS($F63-$G63)&gt;=PrSettings!$M$7,(ABS($F63-$G63-HM63+HN63)&lt;=1)*1,IF(AND(HP63,$F63=$G63,$F63&gt;=PrSettings!$M$6),(ABS(HM63-$F63)&lt;=1)*1,IF(AND(HP63,$F63+$G63&gt;=PrSettings!$M$8),(ABS(HM63-$F63)+ABS(HN63-$G63)&lt;=1)*1,""))),"")</f>
        <v/>
      </c>
      <c r="HT63" s="289"/>
      <c r="HV63" s="279" t="n">
        <f aca="false">$B63</f>
        <v>57</v>
      </c>
      <c r="HW63" s="280" t="str">
        <f aca="false">$C63</f>
        <v>Iraq</v>
      </c>
      <c r="HX63" s="281" t="n">
        <f aca="false">$D63</f>
        <v>31</v>
      </c>
      <c r="HY63" s="280" t="str">
        <f aca="false">$E63</f>
        <v>Norway</v>
      </c>
      <c r="HZ63" s="284"/>
      <c r="IA63" s="284"/>
      <c r="IB63" s="288"/>
      <c r="IC63" s="281" t="str">
        <f aca="false">IF(($F63&lt;&gt;"")*($G63&lt;&gt;"")*(HZ63&lt;&gt;"")*(IA63&lt;&gt;""),($F63&gt;$G63)*(HZ63&gt;IA63)+($F63=$G63)*(HZ63=IA63)+($F63&lt;$G63)*(HZ63&lt;IA63),"")</f>
        <v/>
      </c>
      <c r="ID63" s="281" t="str">
        <f aca="false">IF((IC63&lt;&gt;""),IF(OR($F63&lt;&gt;$G63,PrSettings!$M$4="●"),(($F63-$G63)=(HZ63-IA63))*1,0),"")</f>
        <v/>
      </c>
      <c r="IE63" s="281" t="str">
        <f aca="false">IF((IC63&lt;&gt;""),($F63=HZ63)*($G63=IA63),"")</f>
        <v/>
      </c>
      <c r="IF63" s="281" t="str">
        <f aca="false">IF(IC63&lt;&gt;"",IF(ABS($F63-$G63)&gt;=PrSettings!$M$7,(ABS($F63-$G63-HZ63+IA63)&lt;=1)*1,IF(AND(IC63,$F63=$G63,$F63&gt;=PrSettings!$M$6),(ABS(HZ63-$F63)&lt;=1)*1,IF(AND(IC63,$F63+$G63&gt;=PrSettings!$M$8),(ABS(HZ63-$F63)+ABS(IA63-$G63)&lt;=1)*1,""))),"")</f>
        <v/>
      </c>
      <c r="IG63" s="289"/>
      <c r="II63" s="279" t="n">
        <f aca="false">$B63</f>
        <v>57</v>
      </c>
      <c r="IJ63" s="280" t="str">
        <f aca="false">$C63</f>
        <v>Iraq</v>
      </c>
      <c r="IK63" s="281" t="n">
        <f aca="false">$D63</f>
        <v>31</v>
      </c>
      <c r="IL63" s="280" t="str">
        <f aca="false">$E63</f>
        <v>Norway</v>
      </c>
      <c r="IM63" s="284"/>
      <c r="IN63" s="284"/>
      <c r="IO63" s="288"/>
      <c r="IP63" s="281" t="str">
        <f aca="false">IF(($F63&lt;&gt;"")*($G63&lt;&gt;"")*(IM63&lt;&gt;"")*(IN63&lt;&gt;""),($F63&gt;$G63)*(IM63&gt;IN63)+($F63=$G63)*(IM63=IN63)+($F63&lt;$G63)*(IM63&lt;IN63),"")</f>
        <v/>
      </c>
      <c r="IQ63" s="281" t="str">
        <f aca="false">IF((IP63&lt;&gt;""),IF(OR($F63&lt;&gt;$G63,PrSettings!$M$4="●"),(($F63-$G63)=(IM63-IN63))*1,0),"")</f>
        <v/>
      </c>
      <c r="IR63" s="281" t="str">
        <f aca="false">IF((IP63&lt;&gt;""),($F63=IM63)*($G63=IN63),"")</f>
        <v/>
      </c>
      <c r="IS63" s="281" t="str">
        <f aca="false">IF(IP63&lt;&gt;"",IF(ABS($F63-$G63)&gt;=PrSettings!$M$7,(ABS($F63-$G63-IM63+IN63)&lt;=1)*1,IF(AND(IP63,$F63=$G63,$F63&gt;=PrSettings!$M$6),(ABS(IM63-$F63)&lt;=1)*1,IF(AND(IP63,$F63+$G63&gt;=PrSettings!$M$8),(ABS(IM63-$F63)+ABS(IN63-$G63)&lt;=1)*1,""))),"")</f>
        <v/>
      </c>
      <c r="IT63" s="289"/>
      <c r="IV63" s="279" t="n">
        <f aca="false">$B63</f>
        <v>57</v>
      </c>
      <c r="IW63" s="280" t="str">
        <f aca="false">$C63</f>
        <v>Iraq</v>
      </c>
      <c r="IX63" s="281" t="n">
        <f aca="false">$D63</f>
        <v>31</v>
      </c>
      <c r="IY63" s="280" t="str">
        <f aca="false">$E63</f>
        <v>Norway</v>
      </c>
      <c r="IZ63" s="284"/>
      <c r="JA63" s="284"/>
      <c r="JB63" s="288"/>
      <c r="JC63" s="281" t="str">
        <f aca="false">IF(($F63&lt;&gt;"")*($G63&lt;&gt;"")*(IZ63&lt;&gt;"")*(JA63&lt;&gt;""),($F63&gt;$G63)*(IZ63&gt;JA63)+($F63=$G63)*(IZ63=JA63)+($F63&lt;$G63)*(IZ63&lt;JA63),"")</f>
        <v/>
      </c>
      <c r="JD63" s="281" t="str">
        <f aca="false">IF((JC63&lt;&gt;""),IF(OR($F63&lt;&gt;$G63,PrSettings!$M$4="●"),(($F63-$G63)=(IZ63-JA63))*1,0),"")</f>
        <v/>
      </c>
      <c r="JE63" s="281" t="str">
        <f aca="false">IF((JC63&lt;&gt;""),($F63=IZ63)*($G63=JA63),"")</f>
        <v/>
      </c>
      <c r="JF63" s="281" t="str">
        <f aca="false">IF(JC63&lt;&gt;"",IF(ABS($F63-$G63)&gt;=PrSettings!$M$7,(ABS($F63-$G63-IZ63+JA63)&lt;=1)*1,IF(AND(JC63,$F63=$G63,$F63&gt;=PrSettings!$M$6),(ABS(IZ63-$F63)&lt;=1)*1,IF(AND(JC63,$F63+$G63&gt;=PrSettings!$M$8),(ABS(IZ63-$F63)+ABS(JA63-$G63)&lt;=1)*1,""))),"")</f>
        <v/>
      </c>
      <c r="JG63" s="289"/>
      <c r="JI63" s="279" t="n">
        <f aca="false">$B63</f>
        <v>57</v>
      </c>
      <c r="JJ63" s="280" t="str">
        <f aca="false">$C63</f>
        <v>Iraq</v>
      </c>
      <c r="JK63" s="281" t="n">
        <f aca="false">$D63</f>
        <v>31</v>
      </c>
      <c r="JL63" s="280" t="str">
        <f aca="false">$E63</f>
        <v>Norway</v>
      </c>
      <c r="JM63" s="284"/>
      <c r="JN63" s="284"/>
      <c r="JO63" s="288"/>
      <c r="JP63" s="281" t="str">
        <f aca="false">IF(($F63&lt;&gt;"")*($G63&lt;&gt;"")*(JM63&lt;&gt;"")*(JN63&lt;&gt;""),($F63&gt;$G63)*(JM63&gt;JN63)+($F63=$G63)*(JM63=JN63)+($F63&lt;$G63)*(JM63&lt;JN63),"")</f>
        <v/>
      </c>
      <c r="JQ63" s="281" t="str">
        <f aca="false">IF((JP63&lt;&gt;""),IF(OR($F63&lt;&gt;$G63,PrSettings!$M$4="●"),(($F63-$G63)=(JM63-JN63))*1,0),"")</f>
        <v/>
      </c>
      <c r="JR63" s="281" t="str">
        <f aca="false">IF((JP63&lt;&gt;""),($F63=JM63)*($G63=JN63),"")</f>
        <v/>
      </c>
      <c r="JS63" s="281" t="str">
        <f aca="false">IF(JP63&lt;&gt;"",IF(ABS($F63-$G63)&gt;=PrSettings!$M$7,(ABS($F63-$G63-JM63+JN63)&lt;=1)*1,IF(AND(JP63,$F63=$G63,$F63&gt;=PrSettings!$M$6),(ABS(JM63-$F63)&lt;=1)*1,IF(AND(JP63,$F63+$G63&gt;=PrSettings!$M$8),(ABS(JM63-$F63)+ABS(JN63-$G63)&lt;=1)*1,""))),"")</f>
        <v/>
      </c>
      <c r="JT63" s="289"/>
      <c r="JV63" s="279" t="n">
        <f aca="false">$B63</f>
        <v>57</v>
      </c>
      <c r="JW63" s="280" t="str">
        <f aca="false">$C63</f>
        <v>Iraq</v>
      </c>
      <c r="JX63" s="281" t="n">
        <f aca="false">$D63</f>
        <v>31</v>
      </c>
      <c r="JY63" s="280" t="str">
        <f aca="false">$E63</f>
        <v>Norway</v>
      </c>
      <c r="JZ63" s="284"/>
      <c r="KA63" s="284"/>
      <c r="KB63" s="288"/>
      <c r="KC63" s="281" t="str">
        <f aca="false">IF(($F63&lt;&gt;"")*($G63&lt;&gt;"")*(JZ63&lt;&gt;"")*(KA63&lt;&gt;""),($F63&gt;$G63)*(JZ63&gt;KA63)+($F63=$G63)*(JZ63=KA63)+($F63&lt;$G63)*(JZ63&lt;KA63),"")</f>
        <v/>
      </c>
      <c r="KD63" s="281" t="str">
        <f aca="false">IF((KC63&lt;&gt;""),IF(OR($F63&lt;&gt;$G63,PrSettings!$M$4="●"),(($F63-$G63)=(JZ63-KA63))*1,0),"")</f>
        <v/>
      </c>
      <c r="KE63" s="281" t="str">
        <f aca="false">IF((KC63&lt;&gt;""),($F63=JZ63)*($G63=KA63),"")</f>
        <v/>
      </c>
      <c r="KF63" s="281" t="str">
        <f aca="false">IF(KC63&lt;&gt;"",IF(ABS($F63-$G63)&gt;=PrSettings!$M$7,(ABS($F63-$G63-JZ63+KA63)&lt;=1)*1,IF(AND(KC63,$F63=$G63,$F63&gt;=PrSettings!$M$6),(ABS(JZ63-$F63)&lt;=1)*1,IF(AND(KC63,$F63+$G63&gt;=PrSettings!$M$8),(ABS(JZ63-$F63)+ABS(KA63-$G63)&lt;=1)*1,""))),"")</f>
        <v/>
      </c>
      <c r="KG63" s="289"/>
      <c r="KI63" s="279" t="n">
        <f aca="false">$B63</f>
        <v>57</v>
      </c>
      <c r="KJ63" s="280" t="str">
        <f aca="false">$C63</f>
        <v>Iraq</v>
      </c>
      <c r="KK63" s="281" t="n">
        <f aca="false">$D63</f>
        <v>31</v>
      </c>
      <c r="KL63" s="280" t="str">
        <f aca="false">$E63</f>
        <v>Norway</v>
      </c>
      <c r="KM63" s="284"/>
      <c r="KN63" s="284"/>
      <c r="KO63" s="288"/>
      <c r="KP63" s="281" t="str">
        <f aca="false">IF(($F63&lt;&gt;"")*($G63&lt;&gt;"")*(KM63&lt;&gt;"")*(KN63&lt;&gt;""),($F63&gt;$G63)*(KM63&gt;KN63)+($F63=$G63)*(KM63=KN63)+($F63&lt;$G63)*(KM63&lt;KN63),"")</f>
        <v/>
      </c>
      <c r="KQ63" s="281" t="str">
        <f aca="false">IF((KP63&lt;&gt;""),IF(OR($F63&lt;&gt;$G63,PrSettings!$M$4="●"),(($F63-$G63)=(KM63-KN63))*1,0),"")</f>
        <v/>
      </c>
      <c r="KR63" s="281" t="str">
        <f aca="false">IF((KP63&lt;&gt;""),($F63=KM63)*($G63=KN63),"")</f>
        <v/>
      </c>
      <c r="KS63" s="281" t="str">
        <f aca="false">IF(KP63&lt;&gt;"",IF(ABS($F63-$G63)&gt;=PrSettings!$M$7,(ABS($F63-$G63-KM63+KN63)&lt;=1)*1,IF(AND(KP63,$F63=$G63,$F63&gt;=PrSettings!$M$6),(ABS(KM63-$F63)&lt;=1)*1,IF(AND(KP63,$F63+$G63&gt;=PrSettings!$M$8),(ABS(KM63-$F63)+ABS(KN63-$G63)&lt;=1)*1,""))),"")</f>
        <v/>
      </c>
      <c r="KT63" s="289"/>
      <c r="KV63" s="279" t="n">
        <f aca="false">$B63</f>
        <v>57</v>
      </c>
      <c r="KW63" s="280" t="str">
        <f aca="false">$C63</f>
        <v>Iraq</v>
      </c>
      <c r="KX63" s="281" t="n">
        <f aca="false">$D63</f>
        <v>31</v>
      </c>
      <c r="KY63" s="280" t="str">
        <f aca="false">$E63</f>
        <v>Norway</v>
      </c>
      <c r="KZ63" s="284"/>
      <c r="LA63" s="284"/>
      <c r="LB63" s="288"/>
      <c r="LC63" s="281" t="str">
        <f aca="false">IF(($F63&lt;&gt;"")*($G63&lt;&gt;"")*(KZ63&lt;&gt;"")*(LA63&lt;&gt;""),($F63&gt;$G63)*(KZ63&gt;LA63)+($F63=$G63)*(KZ63=LA63)+($F63&lt;$G63)*(KZ63&lt;LA63),"")</f>
        <v/>
      </c>
      <c r="LD63" s="281" t="str">
        <f aca="false">IF((LC63&lt;&gt;""),IF(OR($F63&lt;&gt;$G63,PrSettings!$M$4="●"),(($F63-$G63)=(KZ63-LA63))*1,0),"")</f>
        <v/>
      </c>
      <c r="LE63" s="281" t="str">
        <f aca="false">IF((LC63&lt;&gt;""),($F63=KZ63)*($G63=LA63),"")</f>
        <v/>
      </c>
      <c r="LF63" s="281" t="str">
        <f aca="false">IF(LC63&lt;&gt;"",IF(ABS($F63-$G63)&gt;=PrSettings!$M$7,(ABS($F63-$G63-KZ63+LA63)&lt;=1)*1,IF(AND(LC63,$F63=$G63,$F63&gt;=PrSettings!$M$6),(ABS(KZ63-$F63)&lt;=1)*1,IF(AND(LC63,$F63+$G63&gt;=PrSettings!$M$8),(ABS(KZ63-$F63)+ABS(LA63-$G63)&lt;=1)*1,""))),"")</f>
        <v/>
      </c>
      <c r="LG63" s="289"/>
      <c r="LI63" s="279" t="n">
        <f aca="false">$B63</f>
        <v>57</v>
      </c>
      <c r="LJ63" s="280" t="str">
        <f aca="false">$C63</f>
        <v>Iraq</v>
      </c>
      <c r="LK63" s="281" t="n">
        <f aca="false">$D63</f>
        <v>31</v>
      </c>
      <c r="LL63" s="280" t="str">
        <f aca="false">$E63</f>
        <v>Norway</v>
      </c>
      <c r="LM63" s="284"/>
      <c r="LN63" s="284"/>
      <c r="LO63" s="288"/>
      <c r="LP63" s="281" t="str">
        <f aca="false">IF(($F63&lt;&gt;"")*($G63&lt;&gt;"")*(LM63&lt;&gt;"")*(LN63&lt;&gt;""),($F63&gt;$G63)*(LM63&gt;LN63)+($F63=$G63)*(LM63=LN63)+($F63&lt;$G63)*(LM63&lt;LN63),"")</f>
        <v/>
      </c>
      <c r="LQ63" s="281" t="str">
        <f aca="false">IF((LP63&lt;&gt;""),IF(OR($F63&lt;&gt;$G63,PrSettings!$M$4="●"),(($F63-$G63)=(LM63-LN63))*1,0),"")</f>
        <v/>
      </c>
      <c r="LR63" s="281" t="str">
        <f aca="false">IF((LP63&lt;&gt;""),($F63=LM63)*($G63=LN63),"")</f>
        <v/>
      </c>
      <c r="LS63" s="281" t="str">
        <f aca="false">IF(LP63&lt;&gt;"",IF(ABS($F63-$G63)&gt;=PrSettings!$M$7,(ABS($F63-$G63-LM63+LN63)&lt;=1)*1,IF(AND(LP63,$F63=$G63,$F63&gt;=PrSettings!$M$6),(ABS(LM63-$F63)&lt;=1)*1,IF(AND(LP63,$F63+$G63&gt;=PrSettings!$M$8),(ABS(LM63-$F63)+ABS(LN63-$G63)&lt;=1)*1,""))),"")</f>
        <v/>
      </c>
      <c r="LT63" s="289"/>
      <c r="LV63" s="279" t="n">
        <f aca="false">$B63</f>
        <v>57</v>
      </c>
      <c r="LW63" s="280" t="str">
        <f aca="false">$C63</f>
        <v>Iraq</v>
      </c>
      <c r="LX63" s="281" t="n">
        <f aca="false">$D63</f>
        <v>31</v>
      </c>
      <c r="LY63" s="280" t="str">
        <f aca="false">$E63</f>
        <v>Norway</v>
      </c>
      <c r="LZ63" s="284"/>
      <c r="MA63" s="284"/>
      <c r="MB63" s="288"/>
      <c r="MC63" s="281" t="str">
        <f aca="false">IF(($F63&lt;&gt;"")*($G63&lt;&gt;"")*(LZ63&lt;&gt;"")*(MA63&lt;&gt;""),($F63&gt;$G63)*(LZ63&gt;MA63)+($F63=$G63)*(LZ63=MA63)+($F63&lt;$G63)*(LZ63&lt;MA63),"")</f>
        <v/>
      </c>
      <c r="MD63" s="281" t="str">
        <f aca="false">IF((MC63&lt;&gt;""),IF(OR($F63&lt;&gt;$G63,PrSettings!$M$4="●"),(($F63-$G63)=(LZ63-MA63))*1,0),"")</f>
        <v/>
      </c>
      <c r="ME63" s="281" t="str">
        <f aca="false">IF((MC63&lt;&gt;""),($F63=LZ63)*($G63=MA63),"")</f>
        <v/>
      </c>
      <c r="MF63" s="281" t="str">
        <f aca="false">IF(MC63&lt;&gt;"",IF(ABS($F63-$G63)&gt;=PrSettings!$M$7,(ABS($F63-$G63-LZ63+MA63)&lt;=1)*1,IF(AND(MC63,$F63=$G63,$F63&gt;=PrSettings!$M$6),(ABS(LZ63-$F63)&lt;=1)*1,IF(AND(MC63,$F63+$G63&gt;=PrSettings!$M$8),(ABS(LZ63-$F63)+ABS(MA63-$G63)&lt;=1)*1,""))),"")</f>
        <v/>
      </c>
      <c r="MG63" s="289"/>
    </row>
    <row r="64" customFormat="false" ht="15.75" hidden="false" customHeight="false" outlineLevel="0" collapsed="false">
      <c r="B64" s="279" t="n">
        <f aca="false">INDEX(Groups!$C$7:$C$65,MATCH(C64,Groups!$D$7:$D$65,0))</f>
        <v>1</v>
      </c>
      <c r="C64" s="280" t="str">
        <f aca="false">CalcI!$P$24</f>
        <v>France</v>
      </c>
      <c r="D64" s="281" t="n">
        <f aca="false">INDEX(Groups!$C$7:$C$65,MATCH(E64,Groups!$D$7:$D$65,0))</f>
        <v>57</v>
      </c>
      <c r="E64" s="280" t="str">
        <f aca="false">CalcI!$Q$24</f>
        <v>Iraq</v>
      </c>
      <c r="F64" s="282" t="n">
        <f aca="false">CalcI!$R$24</f>
        <v>3</v>
      </c>
      <c r="G64" s="283" t="n">
        <f aca="false">CalcI!$S$24</f>
        <v>0</v>
      </c>
      <c r="I64" s="279" t="n">
        <f aca="false">$B64</f>
        <v>1</v>
      </c>
      <c r="J64" s="280" t="str">
        <f aca="false">$C64</f>
        <v>France</v>
      </c>
      <c r="K64" s="281" t="n">
        <f aca="false">$D64</f>
        <v>57</v>
      </c>
      <c r="L64" s="280" t="str">
        <f aca="false">$E64</f>
        <v>Iraq</v>
      </c>
      <c r="M64" s="284"/>
      <c r="N64" s="284"/>
      <c r="O64" s="288"/>
      <c r="P64" s="281" t="str">
        <f aca="false">IF(($F64&lt;&gt;"")*($G64&lt;&gt;"")*(M64&lt;&gt;"")*(N64&lt;&gt;""),($F64&gt;$G64)*(M64&gt;N64)+($F64=$G64)*(M64=N64)+($F64&lt;$G64)*(M64&lt;N64),"")</f>
        <v/>
      </c>
      <c r="Q64" s="281" t="str">
        <f aca="false">IF((P64&lt;&gt;""),IF(OR($F64&lt;&gt;$G64,PrSettings!$M$4="●"),(($F64-$G64)=(M64-N64))*1,0),"")</f>
        <v/>
      </c>
      <c r="R64" s="281" t="str">
        <f aca="false">IF((P64&lt;&gt;""),($F64=M64)*($G64=N64),"")</f>
        <v/>
      </c>
      <c r="S64" s="281" t="str">
        <f aca="false">IF(P64&lt;&gt;"",IF(ABS($F64-$G64)&gt;=PrSettings!$M$7,(ABS($F64-$G64-M64+N64)&lt;=1)*1,IF(AND(P64,$F64=$G64,$F64&gt;=PrSettings!$M$6),(ABS(M64-$F64)&lt;=1)*1,IF(AND(P64,$F64+$G64&gt;=PrSettings!$M$8),(ABS(M64-$F64)+ABS(N64-$G64)&lt;=1)*1,""))),"")</f>
        <v/>
      </c>
      <c r="T64" s="289"/>
      <c r="V64" s="279" t="n">
        <f aca="false">$B64</f>
        <v>1</v>
      </c>
      <c r="W64" s="280" t="str">
        <f aca="false">$C64</f>
        <v>France</v>
      </c>
      <c r="X64" s="281" t="n">
        <f aca="false">$D64</f>
        <v>57</v>
      </c>
      <c r="Y64" s="280" t="str">
        <f aca="false">$E64</f>
        <v>Iraq</v>
      </c>
      <c r="Z64" s="284"/>
      <c r="AA64" s="284"/>
      <c r="AB64" s="288"/>
      <c r="AC64" s="281" t="str">
        <f aca="false">IF(($F64&lt;&gt;"")*($G64&lt;&gt;"")*(Z64&lt;&gt;"")*(AA64&lt;&gt;""),($F64&gt;$G64)*(Z64&gt;AA64)+($F64=$G64)*(Z64=AA64)+($F64&lt;$G64)*(Z64&lt;AA64),"")</f>
        <v/>
      </c>
      <c r="AD64" s="281" t="str">
        <f aca="false">IF((AC64&lt;&gt;""),IF(OR($F64&lt;&gt;$G64,PrSettings!$M$4="●"),(($F64-$G64)=(Z64-AA64))*1,0),"")</f>
        <v/>
      </c>
      <c r="AE64" s="281" t="str">
        <f aca="false">IF((AC64&lt;&gt;""),($F64=Z64)*($G64=AA64),"")</f>
        <v/>
      </c>
      <c r="AF64" s="281" t="str">
        <f aca="false">IF(AC64&lt;&gt;"",IF(ABS($F64-$G64)&gt;=PrSettings!$M$7,(ABS($F64-$G64-Z64+AA64)&lt;=1)*1,IF(AND(AC64,$F64=$G64,$F64&gt;=PrSettings!$M$6),(ABS(Z64-$F64)&lt;=1)*1,IF(AND(AC64,$F64+$G64&gt;=PrSettings!$M$8),(ABS(Z64-$F64)+ABS(AA64-$G64)&lt;=1)*1,""))),"")</f>
        <v/>
      </c>
      <c r="AG64" s="289"/>
      <c r="AI64" s="279" t="n">
        <f aca="false">$B64</f>
        <v>1</v>
      </c>
      <c r="AJ64" s="280" t="str">
        <f aca="false">$C64</f>
        <v>France</v>
      </c>
      <c r="AK64" s="281" t="n">
        <f aca="false">$D64</f>
        <v>57</v>
      </c>
      <c r="AL64" s="280" t="str">
        <f aca="false">$E64</f>
        <v>Iraq</v>
      </c>
      <c r="AM64" s="284"/>
      <c r="AN64" s="284"/>
      <c r="AO64" s="288"/>
      <c r="AP64" s="281" t="str">
        <f aca="false">IF(($F64&lt;&gt;"")*($G64&lt;&gt;"")*(AM64&lt;&gt;"")*(AN64&lt;&gt;""),($F64&gt;$G64)*(AM64&gt;AN64)+($F64=$G64)*(AM64=AN64)+($F64&lt;$G64)*(AM64&lt;AN64),"")</f>
        <v/>
      </c>
      <c r="AQ64" s="281" t="str">
        <f aca="false">IF((AP64&lt;&gt;""),IF(OR($F64&lt;&gt;$G64,PrSettings!$M$4="●"),(($F64-$G64)=(AM64-AN64))*1,0),"")</f>
        <v/>
      </c>
      <c r="AR64" s="281" t="str">
        <f aca="false">IF((AP64&lt;&gt;""),($F64=AM64)*($G64=AN64),"")</f>
        <v/>
      </c>
      <c r="AS64" s="281" t="str">
        <f aca="false">IF(AP64&lt;&gt;"",IF(ABS($F64-$G64)&gt;=PrSettings!$M$7,(ABS($F64-$G64-AM64+AN64)&lt;=1)*1,IF(AND(AP64,$F64=$G64,$F64&gt;=PrSettings!$M$6),(ABS(AM64-$F64)&lt;=1)*1,IF(AND(AP64,$F64+$G64&gt;=PrSettings!$M$8),(ABS(AM64-$F64)+ABS(AN64-$G64)&lt;=1)*1,""))),"")</f>
        <v/>
      </c>
      <c r="AT64" s="289"/>
      <c r="AV64" s="279" t="n">
        <f aca="false">$B64</f>
        <v>1</v>
      </c>
      <c r="AW64" s="280" t="str">
        <f aca="false">$C64</f>
        <v>France</v>
      </c>
      <c r="AX64" s="281" t="n">
        <f aca="false">$D64</f>
        <v>57</v>
      </c>
      <c r="AY64" s="280" t="str">
        <f aca="false">$E64</f>
        <v>Iraq</v>
      </c>
      <c r="AZ64" s="284"/>
      <c r="BA64" s="284"/>
      <c r="BB64" s="288"/>
      <c r="BC64" s="281" t="str">
        <f aca="false">IF(($F64&lt;&gt;"")*($G64&lt;&gt;"")*(AZ64&lt;&gt;"")*(BA64&lt;&gt;""),($F64&gt;$G64)*(AZ64&gt;BA64)+($F64=$G64)*(AZ64=BA64)+($F64&lt;$G64)*(AZ64&lt;BA64),"")</f>
        <v/>
      </c>
      <c r="BD64" s="281" t="str">
        <f aca="false">IF((BC64&lt;&gt;""),IF(OR($F64&lt;&gt;$G64,PrSettings!$M$4="●"),(($F64-$G64)=(AZ64-BA64))*1,0),"")</f>
        <v/>
      </c>
      <c r="BE64" s="281" t="str">
        <f aca="false">IF((BC64&lt;&gt;""),($F64=AZ64)*($G64=BA64),"")</f>
        <v/>
      </c>
      <c r="BF64" s="281" t="str">
        <f aca="false">IF(BC64&lt;&gt;"",IF(ABS($F64-$G64)&gt;=PrSettings!$M$7,(ABS($F64-$G64-AZ64+BA64)&lt;=1)*1,IF(AND(BC64,$F64=$G64,$F64&gt;=PrSettings!$M$6),(ABS(AZ64-$F64)&lt;=1)*1,IF(AND(BC64,$F64+$G64&gt;=PrSettings!$M$8),(ABS(AZ64-$F64)+ABS(BA64-$G64)&lt;=1)*1,""))),"")</f>
        <v/>
      </c>
      <c r="BG64" s="289"/>
      <c r="BI64" s="279" t="n">
        <f aca="false">$B64</f>
        <v>1</v>
      </c>
      <c r="BJ64" s="280" t="str">
        <f aca="false">$C64</f>
        <v>France</v>
      </c>
      <c r="BK64" s="281" t="n">
        <f aca="false">$D64</f>
        <v>57</v>
      </c>
      <c r="BL64" s="280" t="str">
        <f aca="false">$E64</f>
        <v>Iraq</v>
      </c>
      <c r="BM64" s="284"/>
      <c r="BN64" s="284"/>
      <c r="BO64" s="288"/>
      <c r="BP64" s="281" t="str">
        <f aca="false">IF(($F64&lt;&gt;"")*($G64&lt;&gt;"")*(BM64&lt;&gt;"")*(BN64&lt;&gt;""),($F64&gt;$G64)*(BM64&gt;BN64)+($F64=$G64)*(BM64=BN64)+($F64&lt;$G64)*(BM64&lt;BN64),"")</f>
        <v/>
      </c>
      <c r="BQ64" s="281" t="str">
        <f aca="false">IF((BP64&lt;&gt;""),IF(OR($F64&lt;&gt;$G64,PrSettings!$M$4="●"),(($F64-$G64)=(BM64-BN64))*1,0),"")</f>
        <v/>
      </c>
      <c r="BR64" s="281" t="str">
        <f aca="false">IF((BP64&lt;&gt;""),($F64=BM64)*($G64=BN64),"")</f>
        <v/>
      </c>
      <c r="BS64" s="281" t="str">
        <f aca="false">IF(BP64&lt;&gt;"",IF(ABS($F64-$G64)&gt;=PrSettings!$M$7,(ABS($F64-$G64-BM64+BN64)&lt;=1)*1,IF(AND(BP64,$F64=$G64,$F64&gt;=PrSettings!$M$6),(ABS(BM64-$F64)&lt;=1)*1,IF(AND(BP64,$F64+$G64&gt;=PrSettings!$M$8),(ABS(BM64-$F64)+ABS(BN64-$G64)&lt;=1)*1,""))),"")</f>
        <v/>
      </c>
      <c r="BT64" s="289"/>
      <c r="BV64" s="279" t="n">
        <f aca="false">$B64</f>
        <v>1</v>
      </c>
      <c r="BW64" s="280" t="str">
        <f aca="false">$C64</f>
        <v>France</v>
      </c>
      <c r="BX64" s="281" t="n">
        <f aca="false">$D64</f>
        <v>57</v>
      </c>
      <c r="BY64" s="280" t="str">
        <f aca="false">$E64</f>
        <v>Iraq</v>
      </c>
      <c r="BZ64" s="284"/>
      <c r="CA64" s="284"/>
      <c r="CB64" s="288"/>
      <c r="CC64" s="281" t="str">
        <f aca="false">IF(($F64&lt;&gt;"")*($G64&lt;&gt;"")*(BZ64&lt;&gt;"")*(CA64&lt;&gt;""),($F64&gt;$G64)*(BZ64&gt;CA64)+($F64=$G64)*(BZ64=CA64)+($F64&lt;$G64)*(BZ64&lt;CA64),"")</f>
        <v/>
      </c>
      <c r="CD64" s="281" t="str">
        <f aca="false">IF((CC64&lt;&gt;""),IF(OR($F64&lt;&gt;$G64,PrSettings!$M$4="●"),(($F64-$G64)=(BZ64-CA64))*1,0),"")</f>
        <v/>
      </c>
      <c r="CE64" s="281" t="str">
        <f aca="false">IF((CC64&lt;&gt;""),($F64=BZ64)*($G64=CA64),"")</f>
        <v/>
      </c>
      <c r="CF64" s="281" t="str">
        <f aca="false">IF(CC64&lt;&gt;"",IF(ABS($F64-$G64)&gt;=PrSettings!$M$7,(ABS($F64-$G64-BZ64+CA64)&lt;=1)*1,IF(AND(CC64,$F64=$G64,$F64&gt;=PrSettings!$M$6),(ABS(BZ64-$F64)&lt;=1)*1,IF(AND(CC64,$F64+$G64&gt;=PrSettings!$M$8),(ABS(BZ64-$F64)+ABS(CA64-$G64)&lt;=1)*1,""))),"")</f>
        <v/>
      </c>
      <c r="CG64" s="289"/>
      <c r="CI64" s="279" t="n">
        <f aca="false">$B64</f>
        <v>1</v>
      </c>
      <c r="CJ64" s="280" t="str">
        <f aca="false">$C64</f>
        <v>France</v>
      </c>
      <c r="CK64" s="281" t="n">
        <f aca="false">$D64</f>
        <v>57</v>
      </c>
      <c r="CL64" s="280" t="str">
        <f aca="false">$E64</f>
        <v>Iraq</v>
      </c>
      <c r="CM64" s="284"/>
      <c r="CN64" s="284"/>
      <c r="CO64" s="288"/>
      <c r="CP64" s="281" t="str">
        <f aca="false">IF(($F64&lt;&gt;"")*($G64&lt;&gt;"")*(CM64&lt;&gt;"")*(CN64&lt;&gt;""),($F64&gt;$G64)*(CM64&gt;CN64)+($F64=$G64)*(CM64=CN64)+($F64&lt;$G64)*(CM64&lt;CN64),"")</f>
        <v/>
      </c>
      <c r="CQ64" s="281" t="str">
        <f aca="false">IF((CP64&lt;&gt;""),IF(OR($F64&lt;&gt;$G64,PrSettings!$M$4="●"),(($F64-$G64)=(CM64-CN64))*1,0),"")</f>
        <v/>
      </c>
      <c r="CR64" s="281" t="str">
        <f aca="false">IF((CP64&lt;&gt;""),($F64=CM64)*($G64=CN64),"")</f>
        <v/>
      </c>
      <c r="CS64" s="281" t="str">
        <f aca="false">IF(CP64&lt;&gt;"",IF(ABS($F64-$G64)&gt;=PrSettings!$M$7,(ABS($F64-$G64-CM64+CN64)&lt;=1)*1,IF(AND(CP64,$F64=$G64,$F64&gt;=PrSettings!$M$6),(ABS(CM64-$F64)&lt;=1)*1,IF(AND(CP64,$F64+$G64&gt;=PrSettings!$M$8),(ABS(CM64-$F64)+ABS(CN64-$G64)&lt;=1)*1,""))),"")</f>
        <v/>
      </c>
      <c r="CT64" s="289"/>
      <c r="CV64" s="279" t="n">
        <f aca="false">$B64</f>
        <v>1</v>
      </c>
      <c r="CW64" s="280" t="str">
        <f aca="false">$C64</f>
        <v>France</v>
      </c>
      <c r="CX64" s="281" t="n">
        <f aca="false">$D64</f>
        <v>57</v>
      </c>
      <c r="CY64" s="280" t="str">
        <f aca="false">$E64</f>
        <v>Iraq</v>
      </c>
      <c r="CZ64" s="284"/>
      <c r="DA64" s="284"/>
      <c r="DB64" s="288"/>
      <c r="DC64" s="281" t="str">
        <f aca="false">IF(($F64&lt;&gt;"")*($G64&lt;&gt;"")*(CZ64&lt;&gt;"")*(DA64&lt;&gt;""),($F64&gt;$G64)*(CZ64&gt;DA64)+($F64=$G64)*(CZ64=DA64)+($F64&lt;$G64)*(CZ64&lt;DA64),"")</f>
        <v/>
      </c>
      <c r="DD64" s="281" t="str">
        <f aca="false">IF((DC64&lt;&gt;""),IF(OR($F64&lt;&gt;$G64,PrSettings!$M$4="●"),(($F64-$G64)=(CZ64-DA64))*1,0),"")</f>
        <v/>
      </c>
      <c r="DE64" s="281" t="str">
        <f aca="false">IF((DC64&lt;&gt;""),($F64=CZ64)*($G64=DA64),"")</f>
        <v/>
      </c>
      <c r="DF64" s="281" t="str">
        <f aca="false">IF(DC64&lt;&gt;"",IF(ABS($F64-$G64)&gt;=PrSettings!$M$7,(ABS($F64-$G64-CZ64+DA64)&lt;=1)*1,IF(AND(DC64,$F64=$G64,$F64&gt;=PrSettings!$M$6),(ABS(CZ64-$F64)&lt;=1)*1,IF(AND(DC64,$F64+$G64&gt;=PrSettings!$M$8),(ABS(CZ64-$F64)+ABS(DA64-$G64)&lt;=1)*1,""))),"")</f>
        <v/>
      </c>
      <c r="DG64" s="289"/>
      <c r="DI64" s="279" t="n">
        <f aca="false">$B64</f>
        <v>1</v>
      </c>
      <c r="DJ64" s="280" t="str">
        <f aca="false">$C64</f>
        <v>France</v>
      </c>
      <c r="DK64" s="281" t="n">
        <f aca="false">$D64</f>
        <v>57</v>
      </c>
      <c r="DL64" s="280" t="str">
        <f aca="false">$E64</f>
        <v>Iraq</v>
      </c>
      <c r="DM64" s="284"/>
      <c r="DN64" s="284"/>
      <c r="DO64" s="288"/>
      <c r="DP64" s="281" t="str">
        <f aca="false">IF(($F64&lt;&gt;"")*($G64&lt;&gt;"")*(DM64&lt;&gt;"")*(DN64&lt;&gt;""),($F64&gt;$G64)*(DM64&gt;DN64)+($F64=$G64)*(DM64=DN64)+($F64&lt;$G64)*(DM64&lt;DN64),"")</f>
        <v/>
      </c>
      <c r="DQ64" s="281" t="str">
        <f aca="false">IF((DP64&lt;&gt;""),IF(OR($F64&lt;&gt;$G64,PrSettings!$M$4="●"),(($F64-$G64)=(DM64-DN64))*1,0),"")</f>
        <v/>
      </c>
      <c r="DR64" s="281" t="str">
        <f aca="false">IF((DP64&lt;&gt;""),($F64=DM64)*($G64=DN64),"")</f>
        <v/>
      </c>
      <c r="DS64" s="281" t="str">
        <f aca="false">IF(DP64&lt;&gt;"",IF(ABS($F64-$G64)&gt;=PrSettings!$M$7,(ABS($F64-$G64-DM64+DN64)&lt;=1)*1,IF(AND(DP64,$F64=$G64,$F64&gt;=PrSettings!$M$6),(ABS(DM64-$F64)&lt;=1)*1,IF(AND(DP64,$F64+$G64&gt;=PrSettings!$M$8),(ABS(DM64-$F64)+ABS(DN64-$G64)&lt;=1)*1,""))),"")</f>
        <v/>
      </c>
      <c r="DT64" s="289"/>
      <c r="DV64" s="279" t="n">
        <f aca="false">$B64</f>
        <v>1</v>
      </c>
      <c r="DW64" s="280" t="str">
        <f aca="false">$C64</f>
        <v>France</v>
      </c>
      <c r="DX64" s="281" t="n">
        <f aca="false">$D64</f>
        <v>57</v>
      </c>
      <c r="DY64" s="280" t="str">
        <f aca="false">$E64</f>
        <v>Iraq</v>
      </c>
      <c r="DZ64" s="284"/>
      <c r="EA64" s="284"/>
      <c r="EB64" s="288"/>
      <c r="EC64" s="281" t="str">
        <f aca="false">IF(($F64&lt;&gt;"")*($G64&lt;&gt;"")*(DZ64&lt;&gt;"")*(EA64&lt;&gt;""),($F64&gt;$G64)*(DZ64&gt;EA64)+($F64=$G64)*(DZ64=EA64)+($F64&lt;$G64)*(DZ64&lt;EA64),"")</f>
        <v/>
      </c>
      <c r="ED64" s="281" t="str">
        <f aca="false">IF((EC64&lt;&gt;""),IF(OR($F64&lt;&gt;$G64,PrSettings!$M$4="●"),(($F64-$G64)=(DZ64-EA64))*1,0),"")</f>
        <v/>
      </c>
      <c r="EE64" s="281" t="str">
        <f aca="false">IF((EC64&lt;&gt;""),($F64=DZ64)*($G64=EA64),"")</f>
        <v/>
      </c>
      <c r="EF64" s="281" t="str">
        <f aca="false">IF(EC64&lt;&gt;"",IF(ABS($F64-$G64)&gt;=PrSettings!$M$7,(ABS($F64-$G64-DZ64+EA64)&lt;=1)*1,IF(AND(EC64,$F64=$G64,$F64&gt;=PrSettings!$M$6),(ABS(DZ64-$F64)&lt;=1)*1,IF(AND(EC64,$F64+$G64&gt;=PrSettings!$M$8),(ABS(DZ64-$F64)+ABS(EA64-$G64)&lt;=1)*1,""))),"")</f>
        <v/>
      </c>
      <c r="EG64" s="289"/>
      <c r="EI64" s="279" t="n">
        <f aca="false">$B64</f>
        <v>1</v>
      </c>
      <c r="EJ64" s="280" t="str">
        <f aca="false">$C64</f>
        <v>France</v>
      </c>
      <c r="EK64" s="281" t="n">
        <f aca="false">$D64</f>
        <v>57</v>
      </c>
      <c r="EL64" s="280" t="str">
        <f aca="false">$E64</f>
        <v>Iraq</v>
      </c>
      <c r="EM64" s="284"/>
      <c r="EN64" s="284"/>
      <c r="EO64" s="288"/>
      <c r="EP64" s="281" t="str">
        <f aca="false">IF(($F64&lt;&gt;"")*($G64&lt;&gt;"")*(EM64&lt;&gt;"")*(EN64&lt;&gt;""),($F64&gt;$G64)*(EM64&gt;EN64)+($F64=$G64)*(EM64=EN64)+($F64&lt;$G64)*(EM64&lt;EN64),"")</f>
        <v/>
      </c>
      <c r="EQ64" s="281" t="str">
        <f aca="false">IF((EP64&lt;&gt;""),IF(OR($F64&lt;&gt;$G64,PrSettings!$M$4="●"),(($F64-$G64)=(EM64-EN64))*1,0),"")</f>
        <v/>
      </c>
      <c r="ER64" s="281" t="str">
        <f aca="false">IF((EP64&lt;&gt;""),($F64=EM64)*($G64=EN64),"")</f>
        <v/>
      </c>
      <c r="ES64" s="281" t="str">
        <f aca="false">IF(EP64&lt;&gt;"",IF(ABS($F64-$G64)&gt;=PrSettings!$M$7,(ABS($F64-$G64-EM64+EN64)&lt;=1)*1,IF(AND(EP64,$F64=$G64,$F64&gt;=PrSettings!$M$6),(ABS(EM64-$F64)&lt;=1)*1,IF(AND(EP64,$F64+$G64&gt;=PrSettings!$M$8),(ABS(EM64-$F64)+ABS(EN64-$G64)&lt;=1)*1,""))),"")</f>
        <v/>
      </c>
      <c r="ET64" s="289"/>
      <c r="EV64" s="279" t="n">
        <f aca="false">$B64</f>
        <v>1</v>
      </c>
      <c r="EW64" s="280" t="str">
        <f aca="false">$C64</f>
        <v>France</v>
      </c>
      <c r="EX64" s="281" t="n">
        <f aca="false">$D64</f>
        <v>57</v>
      </c>
      <c r="EY64" s="280" t="str">
        <f aca="false">$E64</f>
        <v>Iraq</v>
      </c>
      <c r="EZ64" s="284"/>
      <c r="FA64" s="284"/>
      <c r="FB64" s="288"/>
      <c r="FC64" s="281" t="str">
        <f aca="false">IF(($F64&lt;&gt;"")*($G64&lt;&gt;"")*(EZ64&lt;&gt;"")*(FA64&lt;&gt;""),($F64&gt;$G64)*(EZ64&gt;FA64)+($F64=$G64)*(EZ64=FA64)+($F64&lt;$G64)*(EZ64&lt;FA64),"")</f>
        <v/>
      </c>
      <c r="FD64" s="281" t="str">
        <f aca="false">IF((FC64&lt;&gt;""),IF(OR($F64&lt;&gt;$G64,PrSettings!$M$4="●"),(($F64-$G64)=(EZ64-FA64))*1,0),"")</f>
        <v/>
      </c>
      <c r="FE64" s="281" t="str">
        <f aca="false">IF((FC64&lt;&gt;""),($F64=EZ64)*($G64=FA64),"")</f>
        <v/>
      </c>
      <c r="FF64" s="281" t="str">
        <f aca="false">IF(FC64&lt;&gt;"",IF(ABS($F64-$G64)&gt;=PrSettings!$M$7,(ABS($F64-$G64-EZ64+FA64)&lt;=1)*1,IF(AND(FC64,$F64=$G64,$F64&gt;=PrSettings!$M$6),(ABS(EZ64-$F64)&lt;=1)*1,IF(AND(FC64,$F64+$G64&gt;=PrSettings!$M$8),(ABS(EZ64-$F64)+ABS(FA64-$G64)&lt;=1)*1,""))),"")</f>
        <v/>
      </c>
      <c r="FG64" s="289"/>
      <c r="FI64" s="279" t="n">
        <f aca="false">$B64</f>
        <v>1</v>
      </c>
      <c r="FJ64" s="280" t="str">
        <f aca="false">$C64</f>
        <v>France</v>
      </c>
      <c r="FK64" s="281" t="n">
        <f aca="false">$D64</f>
        <v>57</v>
      </c>
      <c r="FL64" s="280" t="str">
        <f aca="false">$E64</f>
        <v>Iraq</v>
      </c>
      <c r="FM64" s="284"/>
      <c r="FN64" s="284"/>
      <c r="FO64" s="288"/>
      <c r="FP64" s="281" t="str">
        <f aca="false">IF(($F64&lt;&gt;"")*($G64&lt;&gt;"")*(FM64&lt;&gt;"")*(FN64&lt;&gt;""),($F64&gt;$G64)*(FM64&gt;FN64)+($F64=$G64)*(FM64=FN64)+($F64&lt;$G64)*(FM64&lt;FN64),"")</f>
        <v/>
      </c>
      <c r="FQ64" s="281" t="str">
        <f aca="false">IF((FP64&lt;&gt;""),IF(OR($F64&lt;&gt;$G64,PrSettings!$M$4="●"),(($F64-$G64)=(FM64-FN64))*1,0),"")</f>
        <v/>
      </c>
      <c r="FR64" s="281" t="str">
        <f aca="false">IF((FP64&lt;&gt;""),($F64=FM64)*($G64=FN64),"")</f>
        <v/>
      </c>
      <c r="FS64" s="281" t="str">
        <f aca="false">IF(FP64&lt;&gt;"",IF(ABS($F64-$G64)&gt;=PrSettings!$M$7,(ABS($F64-$G64-FM64+FN64)&lt;=1)*1,IF(AND(FP64,$F64=$G64,$F64&gt;=PrSettings!$M$6),(ABS(FM64-$F64)&lt;=1)*1,IF(AND(FP64,$F64+$G64&gt;=PrSettings!$M$8),(ABS(FM64-$F64)+ABS(FN64-$G64)&lt;=1)*1,""))),"")</f>
        <v/>
      </c>
      <c r="FT64" s="289"/>
      <c r="FV64" s="279" t="n">
        <f aca="false">$B64</f>
        <v>1</v>
      </c>
      <c r="FW64" s="280" t="str">
        <f aca="false">$C64</f>
        <v>France</v>
      </c>
      <c r="FX64" s="281" t="n">
        <f aca="false">$D64</f>
        <v>57</v>
      </c>
      <c r="FY64" s="280" t="str">
        <f aca="false">$E64</f>
        <v>Iraq</v>
      </c>
      <c r="FZ64" s="284"/>
      <c r="GA64" s="284"/>
      <c r="GB64" s="288"/>
      <c r="GC64" s="281" t="str">
        <f aca="false">IF(($F64&lt;&gt;"")*($G64&lt;&gt;"")*(FZ64&lt;&gt;"")*(GA64&lt;&gt;""),($F64&gt;$G64)*(FZ64&gt;GA64)+($F64=$G64)*(FZ64=GA64)+($F64&lt;$G64)*(FZ64&lt;GA64),"")</f>
        <v/>
      </c>
      <c r="GD64" s="281" t="str">
        <f aca="false">IF((GC64&lt;&gt;""),IF(OR($F64&lt;&gt;$G64,PrSettings!$M$4="●"),(($F64-$G64)=(FZ64-GA64))*1,0),"")</f>
        <v/>
      </c>
      <c r="GE64" s="281" t="str">
        <f aca="false">IF((GC64&lt;&gt;""),($F64=FZ64)*($G64=GA64),"")</f>
        <v/>
      </c>
      <c r="GF64" s="281" t="str">
        <f aca="false">IF(GC64&lt;&gt;"",IF(ABS($F64-$G64)&gt;=PrSettings!$M$7,(ABS($F64-$G64-FZ64+GA64)&lt;=1)*1,IF(AND(GC64,$F64=$G64,$F64&gt;=PrSettings!$M$6),(ABS(FZ64-$F64)&lt;=1)*1,IF(AND(GC64,$F64+$G64&gt;=PrSettings!$M$8),(ABS(FZ64-$F64)+ABS(GA64-$G64)&lt;=1)*1,""))),"")</f>
        <v/>
      </c>
      <c r="GG64" s="289"/>
      <c r="GI64" s="279" t="n">
        <f aca="false">$B64</f>
        <v>1</v>
      </c>
      <c r="GJ64" s="280" t="str">
        <f aca="false">$C64</f>
        <v>France</v>
      </c>
      <c r="GK64" s="281" t="n">
        <f aca="false">$D64</f>
        <v>57</v>
      </c>
      <c r="GL64" s="280" t="str">
        <f aca="false">$E64</f>
        <v>Iraq</v>
      </c>
      <c r="GM64" s="284"/>
      <c r="GN64" s="284"/>
      <c r="GO64" s="288"/>
      <c r="GP64" s="281" t="str">
        <f aca="false">IF(($F64&lt;&gt;"")*($G64&lt;&gt;"")*(GM64&lt;&gt;"")*(GN64&lt;&gt;""),($F64&gt;$G64)*(GM64&gt;GN64)+($F64=$G64)*(GM64=GN64)+($F64&lt;$G64)*(GM64&lt;GN64),"")</f>
        <v/>
      </c>
      <c r="GQ64" s="281" t="str">
        <f aca="false">IF((GP64&lt;&gt;""),IF(OR($F64&lt;&gt;$G64,PrSettings!$M$4="●"),(($F64-$G64)=(GM64-GN64))*1,0),"")</f>
        <v/>
      </c>
      <c r="GR64" s="281" t="str">
        <f aca="false">IF((GP64&lt;&gt;""),($F64=GM64)*($G64=GN64),"")</f>
        <v/>
      </c>
      <c r="GS64" s="281" t="str">
        <f aca="false">IF(GP64&lt;&gt;"",IF(ABS($F64-$G64)&gt;=PrSettings!$M$7,(ABS($F64-$G64-GM64+GN64)&lt;=1)*1,IF(AND(GP64,$F64=$G64,$F64&gt;=PrSettings!$M$6),(ABS(GM64-$F64)&lt;=1)*1,IF(AND(GP64,$F64+$G64&gt;=PrSettings!$M$8),(ABS(GM64-$F64)+ABS(GN64-$G64)&lt;=1)*1,""))),"")</f>
        <v/>
      </c>
      <c r="GT64" s="289"/>
      <c r="GV64" s="279" t="n">
        <f aca="false">$B64</f>
        <v>1</v>
      </c>
      <c r="GW64" s="280" t="str">
        <f aca="false">$C64</f>
        <v>France</v>
      </c>
      <c r="GX64" s="281" t="n">
        <f aca="false">$D64</f>
        <v>57</v>
      </c>
      <c r="GY64" s="280" t="str">
        <f aca="false">$E64</f>
        <v>Iraq</v>
      </c>
      <c r="GZ64" s="284"/>
      <c r="HA64" s="284"/>
      <c r="HB64" s="288"/>
      <c r="HC64" s="281" t="str">
        <f aca="false">IF(($F64&lt;&gt;"")*($G64&lt;&gt;"")*(GZ64&lt;&gt;"")*(HA64&lt;&gt;""),($F64&gt;$G64)*(GZ64&gt;HA64)+($F64=$G64)*(GZ64=HA64)+($F64&lt;$G64)*(GZ64&lt;HA64),"")</f>
        <v/>
      </c>
      <c r="HD64" s="281" t="str">
        <f aca="false">IF((HC64&lt;&gt;""),IF(OR($F64&lt;&gt;$G64,PrSettings!$M$4="●"),(($F64-$G64)=(GZ64-HA64))*1,0),"")</f>
        <v/>
      </c>
      <c r="HE64" s="281" t="str">
        <f aca="false">IF((HC64&lt;&gt;""),($F64=GZ64)*($G64=HA64),"")</f>
        <v/>
      </c>
      <c r="HF64" s="281" t="str">
        <f aca="false">IF(HC64&lt;&gt;"",IF(ABS($F64-$G64)&gt;=PrSettings!$M$7,(ABS($F64-$G64-GZ64+HA64)&lt;=1)*1,IF(AND(HC64,$F64=$G64,$F64&gt;=PrSettings!$M$6),(ABS(GZ64-$F64)&lt;=1)*1,IF(AND(HC64,$F64+$G64&gt;=PrSettings!$M$8),(ABS(GZ64-$F64)+ABS(HA64-$G64)&lt;=1)*1,""))),"")</f>
        <v/>
      </c>
      <c r="HG64" s="289"/>
      <c r="HI64" s="279" t="n">
        <f aca="false">$B64</f>
        <v>1</v>
      </c>
      <c r="HJ64" s="280" t="str">
        <f aca="false">$C64</f>
        <v>France</v>
      </c>
      <c r="HK64" s="281" t="n">
        <f aca="false">$D64</f>
        <v>57</v>
      </c>
      <c r="HL64" s="280" t="str">
        <f aca="false">$E64</f>
        <v>Iraq</v>
      </c>
      <c r="HM64" s="284"/>
      <c r="HN64" s="284"/>
      <c r="HO64" s="288"/>
      <c r="HP64" s="281" t="str">
        <f aca="false">IF(($F64&lt;&gt;"")*($G64&lt;&gt;"")*(HM64&lt;&gt;"")*(HN64&lt;&gt;""),($F64&gt;$G64)*(HM64&gt;HN64)+($F64=$G64)*(HM64=HN64)+($F64&lt;$G64)*(HM64&lt;HN64),"")</f>
        <v/>
      </c>
      <c r="HQ64" s="281" t="str">
        <f aca="false">IF((HP64&lt;&gt;""),IF(OR($F64&lt;&gt;$G64,PrSettings!$M$4="●"),(($F64-$G64)=(HM64-HN64))*1,0),"")</f>
        <v/>
      </c>
      <c r="HR64" s="281" t="str">
        <f aca="false">IF((HP64&lt;&gt;""),($F64=HM64)*($G64=HN64),"")</f>
        <v/>
      </c>
      <c r="HS64" s="281" t="str">
        <f aca="false">IF(HP64&lt;&gt;"",IF(ABS($F64-$G64)&gt;=PrSettings!$M$7,(ABS($F64-$G64-HM64+HN64)&lt;=1)*1,IF(AND(HP64,$F64=$G64,$F64&gt;=PrSettings!$M$6),(ABS(HM64-$F64)&lt;=1)*1,IF(AND(HP64,$F64+$G64&gt;=PrSettings!$M$8),(ABS(HM64-$F64)+ABS(HN64-$G64)&lt;=1)*1,""))),"")</f>
        <v/>
      </c>
      <c r="HT64" s="289"/>
      <c r="HV64" s="279" t="n">
        <f aca="false">$B64</f>
        <v>1</v>
      </c>
      <c r="HW64" s="280" t="str">
        <f aca="false">$C64</f>
        <v>France</v>
      </c>
      <c r="HX64" s="281" t="n">
        <f aca="false">$D64</f>
        <v>57</v>
      </c>
      <c r="HY64" s="280" t="str">
        <f aca="false">$E64</f>
        <v>Iraq</v>
      </c>
      <c r="HZ64" s="284"/>
      <c r="IA64" s="284"/>
      <c r="IB64" s="288"/>
      <c r="IC64" s="281" t="str">
        <f aca="false">IF(($F64&lt;&gt;"")*($G64&lt;&gt;"")*(HZ64&lt;&gt;"")*(IA64&lt;&gt;""),($F64&gt;$G64)*(HZ64&gt;IA64)+($F64=$G64)*(HZ64=IA64)+($F64&lt;$G64)*(HZ64&lt;IA64),"")</f>
        <v/>
      </c>
      <c r="ID64" s="281" t="str">
        <f aca="false">IF((IC64&lt;&gt;""),IF(OR($F64&lt;&gt;$G64,PrSettings!$M$4="●"),(($F64-$G64)=(HZ64-IA64))*1,0),"")</f>
        <v/>
      </c>
      <c r="IE64" s="281" t="str">
        <f aca="false">IF((IC64&lt;&gt;""),($F64=HZ64)*($G64=IA64),"")</f>
        <v/>
      </c>
      <c r="IF64" s="281" t="str">
        <f aca="false">IF(IC64&lt;&gt;"",IF(ABS($F64-$G64)&gt;=PrSettings!$M$7,(ABS($F64-$G64-HZ64+IA64)&lt;=1)*1,IF(AND(IC64,$F64=$G64,$F64&gt;=PrSettings!$M$6),(ABS(HZ64-$F64)&lt;=1)*1,IF(AND(IC64,$F64+$G64&gt;=PrSettings!$M$8),(ABS(HZ64-$F64)+ABS(IA64-$G64)&lt;=1)*1,""))),"")</f>
        <v/>
      </c>
      <c r="IG64" s="289"/>
      <c r="II64" s="279" t="n">
        <f aca="false">$B64</f>
        <v>1</v>
      </c>
      <c r="IJ64" s="280" t="str">
        <f aca="false">$C64</f>
        <v>France</v>
      </c>
      <c r="IK64" s="281" t="n">
        <f aca="false">$D64</f>
        <v>57</v>
      </c>
      <c r="IL64" s="280" t="str">
        <f aca="false">$E64</f>
        <v>Iraq</v>
      </c>
      <c r="IM64" s="284"/>
      <c r="IN64" s="284"/>
      <c r="IO64" s="288"/>
      <c r="IP64" s="281" t="str">
        <f aca="false">IF(($F64&lt;&gt;"")*($G64&lt;&gt;"")*(IM64&lt;&gt;"")*(IN64&lt;&gt;""),($F64&gt;$G64)*(IM64&gt;IN64)+($F64=$G64)*(IM64=IN64)+($F64&lt;$G64)*(IM64&lt;IN64),"")</f>
        <v/>
      </c>
      <c r="IQ64" s="281" t="str">
        <f aca="false">IF((IP64&lt;&gt;""),IF(OR($F64&lt;&gt;$G64,PrSettings!$M$4="●"),(($F64-$G64)=(IM64-IN64))*1,0),"")</f>
        <v/>
      </c>
      <c r="IR64" s="281" t="str">
        <f aca="false">IF((IP64&lt;&gt;""),($F64=IM64)*($G64=IN64),"")</f>
        <v/>
      </c>
      <c r="IS64" s="281" t="str">
        <f aca="false">IF(IP64&lt;&gt;"",IF(ABS($F64-$G64)&gt;=PrSettings!$M$7,(ABS($F64-$G64-IM64+IN64)&lt;=1)*1,IF(AND(IP64,$F64=$G64,$F64&gt;=PrSettings!$M$6),(ABS(IM64-$F64)&lt;=1)*1,IF(AND(IP64,$F64+$G64&gt;=PrSettings!$M$8),(ABS(IM64-$F64)+ABS(IN64-$G64)&lt;=1)*1,""))),"")</f>
        <v/>
      </c>
      <c r="IT64" s="289"/>
      <c r="IV64" s="279" t="n">
        <f aca="false">$B64</f>
        <v>1</v>
      </c>
      <c r="IW64" s="280" t="str">
        <f aca="false">$C64</f>
        <v>France</v>
      </c>
      <c r="IX64" s="281" t="n">
        <f aca="false">$D64</f>
        <v>57</v>
      </c>
      <c r="IY64" s="280" t="str">
        <f aca="false">$E64</f>
        <v>Iraq</v>
      </c>
      <c r="IZ64" s="284"/>
      <c r="JA64" s="284"/>
      <c r="JB64" s="288"/>
      <c r="JC64" s="281" t="str">
        <f aca="false">IF(($F64&lt;&gt;"")*($G64&lt;&gt;"")*(IZ64&lt;&gt;"")*(JA64&lt;&gt;""),($F64&gt;$G64)*(IZ64&gt;JA64)+($F64=$G64)*(IZ64=JA64)+($F64&lt;$G64)*(IZ64&lt;JA64),"")</f>
        <v/>
      </c>
      <c r="JD64" s="281" t="str">
        <f aca="false">IF((JC64&lt;&gt;""),IF(OR($F64&lt;&gt;$G64,PrSettings!$M$4="●"),(($F64-$G64)=(IZ64-JA64))*1,0),"")</f>
        <v/>
      </c>
      <c r="JE64" s="281" t="str">
        <f aca="false">IF((JC64&lt;&gt;""),($F64=IZ64)*($G64=JA64),"")</f>
        <v/>
      </c>
      <c r="JF64" s="281" t="str">
        <f aca="false">IF(JC64&lt;&gt;"",IF(ABS($F64-$G64)&gt;=PrSettings!$M$7,(ABS($F64-$G64-IZ64+JA64)&lt;=1)*1,IF(AND(JC64,$F64=$G64,$F64&gt;=PrSettings!$M$6),(ABS(IZ64-$F64)&lt;=1)*1,IF(AND(JC64,$F64+$G64&gt;=PrSettings!$M$8),(ABS(IZ64-$F64)+ABS(JA64-$G64)&lt;=1)*1,""))),"")</f>
        <v/>
      </c>
      <c r="JG64" s="289"/>
      <c r="JI64" s="279" t="n">
        <f aca="false">$B64</f>
        <v>1</v>
      </c>
      <c r="JJ64" s="280" t="str">
        <f aca="false">$C64</f>
        <v>France</v>
      </c>
      <c r="JK64" s="281" t="n">
        <f aca="false">$D64</f>
        <v>57</v>
      </c>
      <c r="JL64" s="280" t="str">
        <f aca="false">$E64</f>
        <v>Iraq</v>
      </c>
      <c r="JM64" s="284"/>
      <c r="JN64" s="284"/>
      <c r="JO64" s="288"/>
      <c r="JP64" s="281" t="str">
        <f aca="false">IF(($F64&lt;&gt;"")*($G64&lt;&gt;"")*(JM64&lt;&gt;"")*(JN64&lt;&gt;""),($F64&gt;$G64)*(JM64&gt;JN64)+($F64=$G64)*(JM64=JN64)+($F64&lt;$G64)*(JM64&lt;JN64),"")</f>
        <v/>
      </c>
      <c r="JQ64" s="281" t="str">
        <f aca="false">IF((JP64&lt;&gt;""),IF(OR($F64&lt;&gt;$G64,PrSettings!$M$4="●"),(($F64-$G64)=(JM64-JN64))*1,0),"")</f>
        <v/>
      </c>
      <c r="JR64" s="281" t="str">
        <f aca="false">IF((JP64&lt;&gt;""),($F64=JM64)*($G64=JN64),"")</f>
        <v/>
      </c>
      <c r="JS64" s="281" t="str">
        <f aca="false">IF(JP64&lt;&gt;"",IF(ABS($F64-$G64)&gt;=PrSettings!$M$7,(ABS($F64-$G64-JM64+JN64)&lt;=1)*1,IF(AND(JP64,$F64=$G64,$F64&gt;=PrSettings!$M$6),(ABS(JM64-$F64)&lt;=1)*1,IF(AND(JP64,$F64+$G64&gt;=PrSettings!$M$8),(ABS(JM64-$F64)+ABS(JN64-$G64)&lt;=1)*1,""))),"")</f>
        <v/>
      </c>
      <c r="JT64" s="289"/>
      <c r="JV64" s="279" t="n">
        <f aca="false">$B64</f>
        <v>1</v>
      </c>
      <c r="JW64" s="280" t="str">
        <f aca="false">$C64</f>
        <v>France</v>
      </c>
      <c r="JX64" s="281" t="n">
        <f aca="false">$D64</f>
        <v>57</v>
      </c>
      <c r="JY64" s="280" t="str">
        <f aca="false">$E64</f>
        <v>Iraq</v>
      </c>
      <c r="JZ64" s="284"/>
      <c r="KA64" s="284"/>
      <c r="KB64" s="288"/>
      <c r="KC64" s="281" t="str">
        <f aca="false">IF(($F64&lt;&gt;"")*($G64&lt;&gt;"")*(JZ64&lt;&gt;"")*(KA64&lt;&gt;""),($F64&gt;$G64)*(JZ64&gt;KA64)+($F64=$G64)*(JZ64=KA64)+($F64&lt;$G64)*(JZ64&lt;KA64),"")</f>
        <v/>
      </c>
      <c r="KD64" s="281" t="str">
        <f aca="false">IF((KC64&lt;&gt;""),IF(OR($F64&lt;&gt;$G64,PrSettings!$M$4="●"),(($F64-$G64)=(JZ64-KA64))*1,0),"")</f>
        <v/>
      </c>
      <c r="KE64" s="281" t="str">
        <f aca="false">IF((KC64&lt;&gt;""),($F64=JZ64)*($G64=KA64),"")</f>
        <v/>
      </c>
      <c r="KF64" s="281" t="str">
        <f aca="false">IF(KC64&lt;&gt;"",IF(ABS($F64-$G64)&gt;=PrSettings!$M$7,(ABS($F64-$G64-JZ64+KA64)&lt;=1)*1,IF(AND(KC64,$F64=$G64,$F64&gt;=PrSettings!$M$6),(ABS(JZ64-$F64)&lt;=1)*1,IF(AND(KC64,$F64+$G64&gt;=PrSettings!$M$8),(ABS(JZ64-$F64)+ABS(KA64-$G64)&lt;=1)*1,""))),"")</f>
        <v/>
      </c>
      <c r="KG64" s="289"/>
      <c r="KI64" s="279" t="n">
        <f aca="false">$B64</f>
        <v>1</v>
      </c>
      <c r="KJ64" s="280" t="str">
        <f aca="false">$C64</f>
        <v>France</v>
      </c>
      <c r="KK64" s="281" t="n">
        <f aca="false">$D64</f>
        <v>57</v>
      </c>
      <c r="KL64" s="280" t="str">
        <f aca="false">$E64</f>
        <v>Iraq</v>
      </c>
      <c r="KM64" s="284"/>
      <c r="KN64" s="284"/>
      <c r="KO64" s="288"/>
      <c r="KP64" s="281" t="str">
        <f aca="false">IF(($F64&lt;&gt;"")*($G64&lt;&gt;"")*(KM64&lt;&gt;"")*(KN64&lt;&gt;""),($F64&gt;$G64)*(KM64&gt;KN64)+($F64=$G64)*(KM64=KN64)+($F64&lt;$G64)*(KM64&lt;KN64),"")</f>
        <v/>
      </c>
      <c r="KQ64" s="281" t="str">
        <f aca="false">IF((KP64&lt;&gt;""),IF(OR($F64&lt;&gt;$G64,PrSettings!$M$4="●"),(($F64-$G64)=(KM64-KN64))*1,0),"")</f>
        <v/>
      </c>
      <c r="KR64" s="281" t="str">
        <f aca="false">IF((KP64&lt;&gt;""),($F64=KM64)*($G64=KN64),"")</f>
        <v/>
      </c>
      <c r="KS64" s="281" t="str">
        <f aca="false">IF(KP64&lt;&gt;"",IF(ABS($F64-$G64)&gt;=PrSettings!$M$7,(ABS($F64-$G64-KM64+KN64)&lt;=1)*1,IF(AND(KP64,$F64=$G64,$F64&gt;=PrSettings!$M$6),(ABS(KM64-$F64)&lt;=1)*1,IF(AND(KP64,$F64+$G64&gt;=PrSettings!$M$8),(ABS(KM64-$F64)+ABS(KN64-$G64)&lt;=1)*1,""))),"")</f>
        <v/>
      </c>
      <c r="KT64" s="289"/>
      <c r="KV64" s="279" t="n">
        <f aca="false">$B64</f>
        <v>1</v>
      </c>
      <c r="KW64" s="280" t="str">
        <f aca="false">$C64</f>
        <v>France</v>
      </c>
      <c r="KX64" s="281" t="n">
        <f aca="false">$D64</f>
        <v>57</v>
      </c>
      <c r="KY64" s="280" t="str">
        <f aca="false">$E64</f>
        <v>Iraq</v>
      </c>
      <c r="KZ64" s="284"/>
      <c r="LA64" s="284"/>
      <c r="LB64" s="288"/>
      <c r="LC64" s="281" t="str">
        <f aca="false">IF(($F64&lt;&gt;"")*($G64&lt;&gt;"")*(KZ64&lt;&gt;"")*(LA64&lt;&gt;""),($F64&gt;$G64)*(KZ64&gt;LA64)+($F64=$G64)*(KZ64=LA64)+($F64&lt;$G64)*(KZ64&lt;LA64),"")</f>
        <v/>
      </c>
      <c r="LD64" s="281" t="str">
        <f aca="false">IF((LC64&lt;&gt;""),IF(OR($F64&lt;&gt;$G64,PrSettings!$M$4="●"),(($F64-$G64)=(KZ64-LA64))*1,0),"")</f>
        <v/>
      </c>
      <c r="LE64" s="281" t="str">
        <f aca="false">IF((LC64&lt;&gt;""),($F64=KZ64)*($G64=LA64),"")</f>
        <v/>
      </c>
      <c r="LF64" s="281" t="str">
        <f aca="false">IF(LC64&lt;&gt;"",IF(ABS($F64-$G64)&gt;=PrSettings!$M$7,(ABS($F64-$G64-KZ64+LA64)&lt;=1)*1,IF(AND(LC64,$F64=$G64,$F64&gt;=PrSettings!$M$6),(ABS(KZ64-$F64)&lt;=1)*1,IF(AND(LC64,$F64+$G64&gt;=PrSettings!$M$8),(ABS(KZ64-$F64)+ABS(LA64-$G64)&lt;=1)*1,""))),"")</f>
        <v/>
      </c>
      <c r="LG64" s="289"/>
      <c r="LI64" s="279" t="n">
        <f aca="false">$B64</f>
        <v>1</v>
      </c>
      <c r="LJ64" s="280" t="str">
        <f aca="false">$C64</f>
        <v>France</v>
      </c>
      <c r="LK64" s="281" t="n">
        <f aca="false">$D64</f>
        <v>57</v>
      </c>
      <c r="LL64" s="280" t="str">
        <f aca="false">$E64</f>
        <v>Iraq</v>
      </c>
      <c r="LM64" s="284"/>
      <c r="LN64" s="284"/>
      <c r="LO64" s="288"/>
      <c r="LP64" s="281" t="str">
        <f aca="false">IF(($F64&lt;&gt;"")*($G64&lt;&gt;"")*(LM64&lt;&gt;"")*(LN64&lt;&gt;""),($F64&gt;$G64)*(LM64&gt;LN64)+($F64=$G64)*(LM64=LN64)+($F64&lt;$G64)*(LM64&lt;LN64),"")</f>
        <v/>
      </c>
      <c r="LQ64" s="281" t="str">
        <f aca="false">IF((LP64&lt;&gt;""),IF(OR($F64&lt;&gt;$G64,PrSettings!$M$4="●"),(($F64-$G64)=(LM64-LN64))*1,0),"")</f>
        <v/>
      </c>
      <c r="LR64" s="281" t="str">
        <f aca="false">IF((LP64&lt;&gt;""),($F64=LM64)*($G64=LN64),"")</f>
        <v/>
      </c>
      <c r="LS64" s="281" t="str">
        <f aca="false">IF(LP64&lt;&gt;"",IF(ABS($F64-$G64)&gt;=PrSettings!$M$7,(ABS($F64-$G64-LM64+LN64)&lt;=1)*1,IF(AND(LP64,$F64=$G64,$F64&gt;=PrSettings!$M$6),(ABS(LM64-$F64)&lt;=1)*1,IF(AND(LP64,$F64+$G64&gt;=PrSettings!$M$8),(ABS(LM64-$F64)+ABS(LN64-$G64)&lt;=1)*1,""))),"")</f>
        <v/>
      </c>
      <c r="LT64" s="289"/>
      <c r="LV64" s="279" t="n">
        <f aca="false">$B64</f>
        <v>1</v>
      </c>
      <c r="LW64" s="280" t="str">
        <f aca="false">$C64</f>
        <v>France</v>
      </c>
      <c r="LX64" s="281" t="n">
        <f aca="false">$D64</f>
        <v>57</v>
      </c>
      <c r="LY64" s="280" t="str">
        <f aca="false">$E64</f>
        <v>Iraq</v>
      </c>
      <c r="LZ64" s="284"/>
      <c r="MA64" s="284"/>
      <c r="MB64" s="288"/>
      <c r="MC64" s="281" t="str">
        <f aca="false">IF(($F64&lt;&gt;"")*($G64&lt;&gt;"")*(LZ64&lt;&gt;"")*(MA64&lt;&gt;""),($F64&gt;$G64)*(LZ64&gt;MA64)+($F64=$G64)*(LZ64=MA64)+($F64&lt;$G64)*(LZ64&lt;MA64),"")</f>
        <v/>
      </c>
      <c r="MD64" s="281" t="str">
        <f aca="false">IF((MC64&lt;&gt;""),IF(OR($F64&lt;&gt;$G64,PrSettings!$M$4="●"),(($F64-$G64)=(LZ64-MA64))*1,0),"")</f>
        <v/>
      </c>
      <c r="ME64" s="281" t="str">
        <f aca="false">IF((MC64&lt;&gt;""),($F64=LZ64)*($G64=MA64),"")</f>
        <v/>
      </c>
      <c r="MF64" s="281" t="str">
        <f aca="false">IF(MC64&lt;&gt;"",IF(ABS($F64-$G64)&gt;=PrSettings!$M$7,(ABS($F64-$G64-LZ64+MA64)&lt;=1)*1,IF(AND(MC64,$F64=$G64,$F64&gt;=PrSettings!$M$6),(ABS(LZ64-$F64)&lt;=1)*1,IF(AND(MC64,$F64+$G64&gt;=PrSettings!$M$8),(ABS(LZ64-$F64)+ABS(MA64-$G64)&lt;=1)*1,""))),"")</f>
        <v/>
      </c>
      <c r="MG64" s="289"/>
    </row>
    <row r="65" customFormat="false" ht="15.75" hidden="false" customHeight="false" outlineLevel="0" collapsed="false">
      <c r="B65" s="279" t="n">
        <f aca="false">INDEX(Groups!$C$7:$C$65,MATCH(C65,Groups!$D$7:$D$65,0))</f>
        <v>31</v>
      </c>
      <c r="C65" s="280" t="str">
        <f aca="false">CalcI!$P$25</f>
        <v>Norway</v>
      </c>
      <c r="D65" s="281" t="n">
        <f aca="false">INDEX(Groups!$C$7:$C$65,MATCH(E65,Groups!$D$7:$D$65,0))</f>
        <v>14</v>
      </c>
      <c r="E65" s="280" t="str">
        <f aca="false">CalcI!$Q$25</f>
        <v>Senegal</v>
      </c>
      <c r="F65" s="282" t="n">
        <f aca="false">CalcI!$R$25</f>
        <v>1</v>
      </c>
      <c r="G65" s="283" t="n">
        <f aca="false">CalcI!$S$25</f>
        <v>1</v>
      </c>
      <c r="I65" s="279" t="n">
        <f aca="false">$B65</f>
        <v>31</v>
      </c>
      <c r="J65" s="280" t="str">
        <f aca="false">$C65</f>
        <v>Norway</v>
      </c>
      <c r="K65" s="281" t="n">
        <f aca="false">$D65</f>
        <v>14</v>
      </c>
      <c r="L65" s="280" t="str">
        <f aca="false">$E65</f>
        <v>Senegal</v>
      </c>
      <c r="M65" s="284"/>
      <c r="N65" s="284"/>
      <c r="O65" s="288"/>
      <c r="P65" s="281" t="str">
        <f aca="false">IF(($F65&lt;&gt;"")*($G65&lt;&gt;"")*(M65&lt;&gt;"")*(N65&lt;&gt;""),($F65&gt;$G65)*(M65&gt;N65)+($F65=$G65)*(M65=N65)+($F65&lt;$G65)*(M65&lt;N65),"")</f>
        <v/>
      </c>
      <c r="Q65" s="281" t="str">
        <f aca="false">IF((P65&lt;&gt;""),IF(OR($F65&lt;&gt;$G65,PrSettings!$M$4="●"),(($F65-$G65)=(M65-N65))*1,0),"")</f>
        <v/>
      </c>
      <c r="R65" s="281" t="str">
        <f aca="false">IF((P65&lt;&gt;""),($F65=M65)*($G65=N65),"")</f>
        <v/>
      </c>
      <c r="S65" s="281" t="str">
        <f aca="false">IF(P65&lt;&gt;"",IF(ABS($F65-$G65)&gt;=PrSettings!$M$7,(ABS($F65-$G65-M65+N65)&lt;=1)*1,IF(AND(P65,$F65=$G65,$F65&gt;=PrSettings!$M$6),(ABS(M65-$F65)&lt;=1)*1,IF(AND(P65,$F65+$G65&gt;=PrSettings!$M$8),(ABS(M65-$F65)+ABS(N65-$G65)&lt;=1)*1,""))),"")</f>
        <v/>
      </c>
      <c r="T65" s="289"/>
      <c r="V65" s="279" t="n">
        <f aca="false">$B65</f>
        <v>31</v>
      </c>
      <c r="W65" s="280" t="str">
        <f aca="false">$C65</f>
        <v>Norway</v>
      </c>
      <c r="X65" s="281" t="n">
        <f aca="false">$D65</f>
        <v>14</v>
      </c>
      <c r="Y65" s="280" t="str">
        <f aca="false">$E65</f>
        <v>Senegal</v>
      </c>
      <c r="Z65" s="284"/>
      <c r="AA65" s="284"/>
      <c r="AB65" s="288"/>
      <c r="AC65" s="281" t="str">
        <f aca="false">IF(($F65&lt;&gt;"")*($G65&lt;&gt;"")*(Z65&lt;&gt;"")*(AA65&lt;&gt;""),($F65&gt;$G65)*(Z65&gt;AA65)+($F65=$G65)*(Z65=AA65)+($F65&lt;$G65)*(Z65&lt;AA65),"")</f>
        <v/>
      </c>
      <c r="AD65" s="281" t="str">
        <f aca="false">IF((AC65&lt;&gt;""),IF(OR($F65&lt;&gt;$G65,PrSettings!$M$4="●"),(($F65-$G65)=(Z65-AA65))*1,0),"")</f>
        <v/>
      </c>
      <c r="AE65" s="281" t="str">
        <f aca="false">IF((AC65&lt;&gt;""),($F65=Z65)*($G65=AA65),"")</f>
        <v/>
      </c>
      <c r="AF65" s="281" t="str">
        <f aca="false">IF(AC65&lt;&gt;"",IF(ABS($F65-$G65)&gt;=PrSettings!$M$7,(ABS($F65-$G65-Z65+AA65)&lt;=1)*1,IF(AND(AC65,$F65=$G65,$F65&gt;=PrSettings!$M$6),(ABS(Z65-$F65)&lt;=1)*1,IF(AND(AC65,$F65+$G65&gt;=PrSettings!$M$8),(ABS(Z65-$F65)+ABS(AA65-$G65)&lt;=1)*1,""))),"")</f>
        <v/>
      </c>
      <c r="AG65" s="289"/>
      <c r="AI65" s="279" t="n">
        <f aca="false">$B65</f>
        <v>31</v>
      </c>
      <c r="AJ65" s="280" t="str">
        <f aca="false">$C65</f>
        <v>Norway</v>
      </c>
      <c r="AK65" s="281" t="n">
        <f aca="false">$D65</f>
        <v>14</v>
      </c>
      <c r="AL65" s="280" t="str">
        <f aca="false">$E65</f>
        <v>Senegal</v>
      </c>
      <c r="AM65" s="284"/>
      <c r="AN65" s="284"/>
      <c r="AO65" s="288"/>
      <c r="AP65" s="281" t="str">
        <f aca="false">IF(($F65&lt;&gt;"")*($G65&lt;&gt;"")*(AM65&lt;&gt;"")*(AN65&lt;&gt;""),($F65&gt;$G65)*(AM65&gt;AN65)+($F65=$G65)*(AM65=AN65)+($F65&lt;$G65)*(AM65&lt;AN65),"")</f>
        <v/>
      </c>
      <c r="AQ65" s="281" t="str">
        <f aca="false">IF((AP65&lt;&gt;""),IF(OR($F65&lt;&gt;$G65,PrSettings!$M$4="●"),(($F65-$G65)=(AM65-AN65))*1,0),"")</f>
        <v/>
      </c>
      <c r="AR65" s="281" t="str">
        <f aca="false">IF((AP65&lt;&gt;""),($F65=AM65)*($G65=AN65),"")</f>
        <v/>
      </c>
      <c r="AS65" s="281" t="str">
        <f aca="false">IF(AP65&lt;&gt;"",IF(ABS($F65-$G65)&gt;=PrSettings!$M$7,(ABS($F65-$G65-AM65+AN65)&lt;=1)*1,IF(AND(AP65,$F65=$G65,$F65&gt;=PrSettings!$M$6),(ABS(AM65-$F65)&lt;=1)*1,IF(AND(AP65,$F65+$G65&gt;=PrSettings!$M$8),(ABS(AM65-$F65)+ABS(AN65-$G65)&lt;=1)*1,""))),"")</f>
        <v/>
      </c>
      <c r="AT65" s="289"/>
      <c r="AV65" s="279" t="n">
        <f aca="false">$B65</f>
        <v>31</v>
      </c>
      <c r="AW65" s="280" t="str">
        <f aca="false">$C65</f>
        <v>Norway</v>
      </c>
      <c r="AX65" s="281" t="n">
        <f aca="false">$D65</f>
        <v>14</v>
      </c>
      <c r="AY65" s="280" t="str">
        <f aca="false">$E65</f>
        <v>Senegal</v>
      </c>
      <c r="AZ65" s="284"/>
      <c r="BA65" s="284"/>
      <c r="BB65" s="288"/>
      <c r="BC65" s="281" t="str">
        <f aca="false">IF(($F65&lt;&gt;"")*($G65&lt;&gt;"")*(AZ65&lt;&gt;"")*(BA65&lt;&gt;""),($F65&gt;$G65)*(AZ65&gt;BA65)+($F65=$G65)*(AZ65=BA65)+($F65&lt;$G65)*(AZ65&lt;BA65),"")</f>
        <v/>
      </c>
      <c r="BD65" s="281" t="str">
        <f aca="false">IF((BC65&lt;&gt;""),IF(OR($F65&lt;&gt;$G65,PrSettings!$M$4="●"),(($F65-$G65)=(AZ65-BA65))*1,0),"")</f>
        <v/>
      </c>
      <c r="BE65" s="281" t="str">
        <f aca="false">IF((BC65&lt;&gt;""),($F65=AZ65)*($G65=BA65),"")</f>
        <v/>
      </c>
      <c r="BF65" s="281" t="str">
        <f aca="false">IF(BC65&lt;&gt;"",IF(ABS($F65-$G65)&gt;=PrSettings!$M$7,(ABS($F65-$G65-AZ65+BA65)&lt;=1)*1,IF(AND(BC65,$F65=$G65,$F65&gt;=PrSettings!$M$6),(ABS(AZ65-$F65)&lt;=1)*1,IF(AND(BC65,$F65+$G65&gt;=PrSettings!$M$8),(ABS(AZ65-$F65)+ABS(BA65-$G65)&lt;=1)*1,""))),"")</f>
        <v/>
      </c>
      <c r="BG65" s="289"/>
      <c r="BI65" s="279" t="n">
        <f aca="false">$B65</f>
        <v>31</v>
      </c>
      <c r="BJ65" s="280" t="str">
        <f aca="false">$C65</f>
        <v>Norway</v>
      </c>
      <c r="BK65" s="281" t="n">
        <f aca="false">$D65</f>
        <v>14</v>
      </c>
      <c r="BL65" s="280" t="str">
        <f aca="false">$E65</f>
        <v>Senegal</v>
      </c>
      <c r="BM65" s="284"/>
      <c r="BN65" s="284"/>
      <c r="BO65" s="288"/>
      <c r="BP65" s="281" t="str">
        <f aca="false">IF(($F65&lt;&gt;"")*($G65&lt;&gt;"")*(BM65&lt;&gt;"")*(BN65&lt;&gt;""),($F65&gt;$G65)*(BM65&gt;BN65)+($F65=$G65)*(BM65=BN65)+($F65&lt;$G65)*(BM65&lt;BN65),"")</f>
        <v/>
      </c>
      <c r="BQ65" s="281" t="str">
        <f aca="false">IF((BP65&lt;&gt;""),IF(OR($F65&lt;&gt;$G65,PrSettings!$M$4="●"),(($F65-$G65)=(BM65-BN65))*1,0),"")</f>
        <v/>
      </c>
      <c r="BR65" s="281" t="str">
        <f aca="false">IF((BP65&lt;&gt;""),($F65=BM65)*($G65=BN65),"")</f>
        <v/>
      </c>
      <c r="BS65" s="281" t="str">
        <f aca="false">IF(BP65&lt;&gt;"",IF(ABS($F65-$G65)&gt;=PrSettings!$M$7,(ABS($F65-$G65-BM65+BN65)&lt;=1)*1,IF(AND(BP65,$F65=$G65,$F65&gt;=PrSettings!$M$6),(ABS(BM65-$F65)&lt;=1)*1,IF(AND(BP65,$F65+$G65&gt;=PrSettings!$M$8),(ABS(BM65-$F65)+ABS(BN65-$G65)&lt;=1)*1,""))),"")</f>
        <v/>
      </c>
      <c r="BT65" s="289"/>
      <c r="BV65" s="279" t="n">
        <f aca="false">$B65</f>
        <v>31</v>
      </c>
      <c r="BW65" s="280" t="str">
        <f aca="false">$C65</f>
        <v>Norway</v>
      </c>
      <c r="BX65" s="281" t="n">
        <f aca="false">$D65</f>
        <v>14</v>
      </c>
      <c r="BY65" s="280" t="str">
        <f aca="false">$E65</f>
        <v>Senegal</v>
      </c>
      <c r="BZ65" s="284"/>
      <c r="CA65" s="284"/>
      <c r="CB65" s="288"/>
      <c r="CC65" s="281" t="str">
        <f aca="false">IF(($F65&lt;&gt;"")*($G65&lt;&gt;"")*(BZ65&lt;&gt;"")*(CA65&lt;&gt;""),($F65&gt;$G65)*(BZ65&gt;CA65)+($F65=$G65)*(BZ65=CA65)+($F65&lt;$G65)*(BZ65&lt;CA65),"")</f>
        <v/>
      </c>
      <c r="CD65" s="281" t="str">
        <f aca="false">IF((CC65&lt;&gt;""),IF(OR($F65&lt;&gt;$G65,PrSettings!$M$4="●"),(($F65-$G65)=(BZ65-CA65))*1,0),"")</f>
        <v/>
      </c>
      <c r="CE65" s="281" t="str">
        <f aca="false">IF((CC65&lt;&gt;""),($F65=BZ65)*($G65=CA65),"")</f>
        <v/>
      </c>
      <c r="CF65" s="281" t="str">
        <f aca="false">IF(CC65&lt;&gt;"",IF(ABS($F65-$G65)&gt;=PrSettings!$M$7,(ABS($F65-$G65-BZ65+CA65)&lt;=1)*1,IF(AND(CC65,$F65=$G65,$F65&gt;=PrSettings!$M$6),(ABS(BZ65-$F65)&lt;=1)*1,IF(AND(CC65,$F65+$G65&gt;=PrSettings!$M$8),(ABS(BZ65-$F65)+ABS(CA65-$G65)&lt;=1)*1,""))),"")</f>
        <v/>
      </c>
      <c r="CG65" s="289"/>
      <c r="CI65" s="279" t="n">
        <f aca="false">$B65</f>
        <v>31</v>
      </c>
      <c r="CJ65" s="280" t="str">
        <f aca="false">$C65</f>
        <v>Norway</v>
      </c>
      <c r="CK65" s="281" t="n">
        <f aca="false">$D65</f>
        <v>14</v>
      </c>
      <c r="CL65" s="280" t="str">
        <f aca="false">$E65</f>
        <v>Senegal</v>
      </c>
      <c r="CM65" s="284"/>
      <c r="CN65" s="284"/>
      <c r="CO65" s="288"/>
      <c r="CP65" s="281" t="str">
        <f aca="false">IF(($F65&lt;&gt;"")*($G65&lt;&gt;"")*(CM65&lt;&gt;"")*(CN65&lt;&gt;""),($F65&gt;$G65)*(CM65&gt;CN65)+($F65=$G65)*(CM65=CN65)+($F65&lt;$G65)*(CM65&lt;CN65),"")</f>
        <v/>
      </c>
      <c r="CQ65" s="281" t="str">
        <f aca="false">IF((CP65&lt;&gt;""),IF(OR($F65&lt;&gt;$G65,PrSettings!$M$4="●"),(($F65-$G65)=(CM65-CN65))*1,0),"")</f>
        <v/>
      </c>
      <c r="CR65" s="281" t="str">
        <f aca="false">IF((CP65&lt;&gt;""),($F65=CM65)*($G65=CN65),"")</f>
        <v/>
      </c>
      <c r="CS65" s="281" t="str">
        <f aca="false">IF(CP65&lt;&gt;"",IF(ABS($F65-$G65)&gt;=PrSettings!$M$7,(ABS($F65-$G65-CM65+CN65)&lt;=1)*1,IF(AND(CP65,$F65=$G65,$F65&gt;=PrSettings!$M$6),(ABS(CM65-$F65)&lt;=1)*1,IF(AND(CP65,$F65+$G65&gt;=PrSettings!$M$8),(ABS(CM65-$F65)+ABS(CN65-$G65)&lt;=1)*1,""))),"")</f>
        <v/>
      </c>
      <c r="CT65" s="289"/>
      <c r="CV65" s="279" t="n">
        <f aca="false">$B65</f>
        <v>31</v>
      </c>
      <c r="CW65" s="280" t="str">
        <f aca="false">$C65</f>
        <v>Norway</v>
      </c>
      <c r="CX65" s="281" t="n">
        <f aca="false">$D65</f>
        <v>14</v>
      </c>
      <c r="CY65" s="280" t="str">
        <f aca="false">$E65</f>
        <v>Senegal</v>
      </c>
      <c r="CZ65" s="284"/>
      <c r="DA65" s="284"/>
      <c r="DB65" s="288"/>
      <c r="DC65" s="281" t="str">
        <f aca="false">IF(($F65&lt;&gt;"")*($G65&lt;&gt;"")*(CZ65&lt;&gt;"")*(DA65&lt;&gt;""),($F65&gt;$G65)*(CZ65&gt;DA65)+($F65=$G65)*(CZ65=DA65)+($F65&lt;$G65)*(CZ65&lt;DA65),"")</f>
        <v/>
      </c>
      <c r="DD65" s="281" t="str">
        <f aca="false">IF((DC65&lt;&gt;""),IF(OR($F65&lt;&gt;$G65,PrSettings!$M$4="●"),(($F65-$G65)=(CZ65-DA65))*1,0),"")</f>
        <v/>
      </c>
      <c r="DE65" s="281" t="str">
        <f aca="false">IF((DC65&lt;&gt;""),($F65=CZ65)*($G65=DA65),"")</f>
        <v/>
      </c>
      <c r="DF65" s="281" t="str">
        <f aca="false">IF(DC65&lt;&gt;"",IF(ABS($F65-$G65)&gt;=PrSettings!$M$7,(ABS($F65-$G65-CZ65+DA65)&lt;=1)*1,IF(AND(DC65,$F65=$G65,$F65&gt;=PrSettings!$M$6),(ABS(CZ65-$F65)&lt;=1)*1,IF(AND(DC65,$F65+$G65&gt;=PrSettings!$M$8),(ABS(CZ65-$F65)+ABS(DA65-$G65)&lt;=1)*1,""))),"")</f>
        <v/>
      </c>
      <c r="DG65" s="289"/>
      <c r="DI65" s="279" t="n">
        <f aca="false">$B65</f>
        <v>31</v>
      </c>
      <c r="DJ65" s="280" t="str">
        <f aca="false">$C65</f>
        <v>Norway</v>
      </c>
      <c r="DK65" s="281" t="n">
        <f aca="false">$D65</f>
        <v>14</v>
      </c>
      <c r="DL65" s="280" t="str">
        <f aca="false">$E65</f>
        <v>Senegal</v>
      </c>
      <c r="DM65" s="284"/>
      <c r="DN65" s="284"/>
      <c r="DO65" s="288"/>
      <c r="DP65" s="281" t="str">
        <f aca="false">IF(($F65&lt;&gt;"")*($G65&lt;&gt;"")*(DM65&lt;&gt;"")*(DN65&lt;&gt;""),($F65&gt;$G65)*(DM65&gt;DN65)+($F65=$G65)*(DM65=DN65)+($F65&lt;$G65)*(DM65&lt;DN65),"")</f>
        <v/>
      </c>
      <c r="DQ65" s="281" t="str">
        <f aca="false">IF((DP65&lt;&gt;""),IF(OR($F65&lt;&gt;$G65,PrSettings!$M$4="●"),(($F65-$G65)=(DM65-DN65))*1,0),"")</f>
        <v/>
      </c>
      <c r="DR65" s="281" t="str">
        <f aca="false">IF((DP65&lt;&gt;""),($F65=DM65)*($G65=DN65),"")</f>
        <v/>
      </c>
      <c r="DS65" s="281" t="str">
        <f aca="false">IF(DP65&lt;&gt;"",IF(ABS($F65-$G65)&gt;=PrSettings!$M$7,(ABS($F65-$G65-DM65+DN65)&lt;=1)*1,IF(AND(DP65,$F65=$G65,$F65&gt;=PrSettings!$M$6),(ABS(DM65-$F65)&lt;=1)*1,IF(AND(DP65,$F65+$G65&gt;=PrSettings!$M$8),(ABS(DM65-$F65)+ABS(DN65-$G65)&lt;=1)*1,""))),"")</f>
        <v/>
      </c>
      <c r="DT65" s="289"/>
      <c r="DV65" s="279" t="n">
        <f aca="false">$B65</f>
        <v>31</v>
      </c>
      <c r="DW65" s="280" t="str">
        <f aca="false">$C65</f>
        <v>Norway</v>
      </c>
      <c r="DX65" s="281" t="n">
        <f aca="false">$D65</f>
        <v>14</v>
      </c>
      <c r="DY65" s="280" t="str">
        <f aca="false">$E65</f>
        <v>Senegal</v>
      </c>
      <c r="DZ65" s="284"/>
      <c r="EA65" s="284"/>
      <c r="EB65" s="288"/>
      <c r="EC65" s="281" t="str">
        <f aca="false">IF(($F65&lt;&gt;"")*($G65&lt;&gt;"")*(DZ65&lt;&gt;"")*(EA65&lt;&gt;""),($F65&gt;$G65)*(DZ65&gt;EA65)+($F65=$G65)*(DZ65=EA65)+($F65&lt;$G65)*(DZ65&lt;EA65),"")</f>
        <v/>
      </c>
      <c r="ED65" s="281" t="str">
        <f aca="false">IF((EC65&lt;&gt;""),IF(OR($F65&lt;&gt;$G65,PrSettings!$M$4="●"),(($F65-$G65)=(DZ65-EA65))*1,0),"")</f>
        <v/>
      </c>
      <c r="EE65" s="281" t="str">
        <f aca="false">IF((EC65&lt;&gt;""),($F65=DZ65)*($G65=EA65),"")</f>
        <v/>
      </c>
      <c r="EF65" s="281" t="str">
        <f aca="false">IF(EC65&lt;&gt;"",IF(ABS($F65-$G65)&gt;=PrSettings!$M$7,(ABS($F65-$G65-DZ65+EA65)&lt;=1)*1,IF(AND(EC65,$F65=$G65,$F65&gt;=PrSettings!$M$6),(ABS(DZ65-$F65)&lt;=1)*1,IF(AND(EC65,$F65+$G65&gt;=PrSettings!$M$8),(ABS(DZ65-$F65)+ABS(EA65-$G65)&lt;=1)*1,""))),"")</f>
        <v/>
      </c>
      <c r="EG65" s="289"/>
      <c r="EI65" s="279" t="n">
        <f aca="false">$B65</f>
        <v>31</v>
      </c>
      <c r="EJ65" s="280" t="str">
        <f aca="false">$C65</f>
        <v>Norway</v>
      </c>
      <c r="EK65" s="281" t="n">
        <f aca="false">$D65</f>
        <v>14</v>
      </c>
      <c r="EL65" s="280" t="str">
        <f aca="false">$E65</f>
        <v>Senegal</v>
      </c>
      <c r="EM65" s="284"/>
      <c r="EN65" s="284"/>
      <c r="EO65" s="288"/>
      <c r="EP65" s="281" t="str">
        <f aca="false">IF(($F65&lt;&gt;"")*($G65&lt;&gt;"")*(EM65&lt;&gt;"")*(EN65&lt;&gt;""),($F65&gt;$G65)*(EM65&gt;EN65)+($F65=$G65)*(EM65=EN65)+($F65&lt;$G65)*(EM65&lt;EN65),"")</f>
        <v/>
      </c>
      <c r="EQ65" s="281" t="str">
        <f aca="false">IF((EP65&lt;&gt;""),IF(OR($F65&lt;&gt;$G65,PrSettings!$M$4="●"),(($F65-$G65)=(EM65-EN65))*1,0),"")</f>
        <v/>
      </c>
      <c r="ER65" s="281" t="str">
        <f aca="false">IF((EP65&lt;&gt;""),($F65=EM65)*($G65=EN65),"")</f>
        <v/>
      </c>
      <c r="ES65" s="281" t="str">
        <f aca="false">IF(EP65&lt;&gt;"",IF(ABS($F65-$G65)&gt;=PrSettings!$M$7,(ABS($F65-$G65-EM65+EN65)&lt;=1)*1,IF(AND(EP65,$F65=$G65,$F65&gt;=PrSettings!$M$6),(ABS(EM65-$F65)&lt;=1)*1,IF(AND(EP65,$F65+$G65&gt;=PrSettings!$M$8),(ABS(EM65-$F65)+ABS(EN65-$G65)&lt;=1)*1,""))),"")</f>
        <v/>
      </c>
      <c r="ET65" s="289"/>
      <c r="EV65" s="279" t="n">
        <f aca="false">$B65</f>
        <v>31</v>
      </c>
      <c r="EW65" s="280" t="str">
        <f aca="false">$C65</f>
        <v>Norway</v>
      </c>
      <c r="EX65" s="281" t="n">
        <f aca="false">$D65</f>
        <v>14</v>
      </c>
      <c r="EY65" s="280" t="str">
        <f aca="false">$E65</f>
        <v>Senegal</v>
      </c>
      <c r="EZ65" s="284"/>
      <c r="FA65" s="284"/>
      <c r="FB65" s="288"/>
      <c r="FC65" s="281" t="str">
        <f aca="false">IF(($F65&lt;&gt;"")*($G65&lt;&gt;"")*(EZ65&lt;&gt;"")*(FA65&lt;&gt;""),($F65&gt;$G65)*(EZ65&gt;FA65)+($F65=$G65)*(EZ65=FA65)+($F65&lt;$G65)*(EZ65&lt;FA65),"")</f>
        <v/>
      </c>
      <c r="FD65" s="281" t="str">
        <f aca="false">IF((FC65&lt;&gt;""),IF(OR($F65&lt;&gt;$G65,PrSettings!$M$4="●"),(($F65-$G65)=(EZ65-FA65))*1,0),"")</f>
        <v/>
      </c>
      <c r="FE65" s="281" t="str">
        <f aca="false">IF((FC65&lt;&gt;""),($F65=EZ65)*($G65=FA65),"")</f>
        <v/>
      </c>
      <c r="FF65" s="281" t="str">
        <f aca="false">IF(FC65&lt;&gt;"",IF(ABS($F65-$G65)&gt;=PrSettings!$M$7,(ABS($F65-$G65-EZ65+FA65)&lt;=1)*1,IF(AND(FC65,$F65=$G65,$F65&gt;=PrSettings!$M$6),(ABS(EZ65-$F65)&lt;=1)*1,IF(AND(FC65,$F65+$G65&gt;=PrSettings!$M$8),(ABS(EZ65-$F65)+ABS(FA65-$G65)&lt;=1)*1,""))),"")</f>
        <v/>
      </c>
      <c r="FG65" s="289"/>
      <c r="FI65" s="279" t="n">
        <f aca="false">$B65</f>
        <v>31</v>
      </c>
      <c r="FJ65" s="280" t="str">
        <f aca="false">$C65</f>
        <v>Norway</v>
      </c>
      <c r="FK65" s="281" t="n">
        <f aca="false">$D65</f>
        <v>14</v>
      </c>
      <c r="FL65" s="280" t="str">
        <f aca="false">$E65</f>
        <v>Senegal</v>
      </c>
      <c r="FM65" s="284"/>
      <c r="FN65" s="284"/>
      <c r="FO65" s="288"/>
      <c r="FP65" s="281" t="str">
        <f aca="false">IF(($F65&lt;&gt;"")*($G65&lt;&gt;"")*(FM65&lt;&gt;"")*(FN65&lt;&gt;""),($F65&gt;$G65)*(FM65&gt;FN65)+($F65=$G65)*(FM65=FN65)+($F65&lt;$G65)*(FM65&lt;FN65),"")</f>
        <v/>
      </c>
      <c r="FQ65" s="281" t="str">
        <f aca="false">IF((FP65&lt;&gt;""),IF(OR($F65&lt;&gt;$G65,PrSettings!$M$4="●"),(($F65-$G65)=(FM65-FN65))*1,0),"")</f>
        <v/>
      </c>
      <c r="FR65" s="281" t="str">
        <f aca="false">IF((FP65&lt;&gt;""),($F65=FM65)*($G65=FN65),"")</f>
        <v/>
      </c>
      <c r="FS65" s="281" t="str">
        <f aca="false">IF(FP65&lt;&gt;"",IF(ABS($F65-$G65)&gt;=PrSettings!$M$7,(ABS($F65-$G65-FM65+FN65)&lt;=1)*1,IF(AND(FP65,$F65=$G65,$F65&gt;=PrSettings!$M$6),(ABS(FM65-$F65)&lt;=1)*1,IF(AND(FP65,$F65+$G65&gt;=PrSettings!$M$8),(ABS(FM65-$F65)+ABS(FN65-$G65)&lt;=1)*1,""))),"")</f>
        <v/>
      </c>
      <c r="FT65" s="289"/>
      <c r="FV65" s="279" t="n">
        <f aca="false">$B65</f>
        <v>31</v>
      </c>
      <c r="FW65" s="280" t="str">
        <f aca="false">$C65</f>
        <v>Norway</v>
      </c>
      <c r="FX65" s="281" t="n">
        <f aca="false">$D65</f>
        <v>14</v>
      </c>
      <c r="FY65" s="280" t="str">
        <f aca="false">$E65</f>
        <v>Senegal</v>
      </c>
      <c r="FZ65" s="284"/>
      <c r="GA65" s="284"/>
      <c r="GB65" s="288"/>
      <c r="GC65" s="281" t="str">
        <f aca="false">IF(($F65&lt;&gt;"")*($G65&lt;&gt;"")*(FZ65&lt;&gt;"")*(GA65&lt;&gt;""),($F65&gt;$G65)*(FZ65&gt;GA65)+($F65=$G65)*(FZ65=GA65)+($F65&lt;$G65)*(FZ65&lt;GA65),"")</f>
        <v/>
      </c>
      <c r="GD65" s="281" t="str">
        <f aca="false">IF((GC65&lt;&gt;""),IF(OR($F65&lt;&gt;$G65,PrSettings!$M$4="●"),(($F65-$G65)=(FZ65-GA65))*1,0),"")</f>
        <v/>
      </c>
      <c r="GE65" s="281" t="str">
        <f aca="false">IF((GC65&lt;&gt;""),($F65=FZ65)*($G65=GA65),"")</f>
        <v/>
      </c>
      <c r="GF65" s="281" t="str">
        <f aca="false">IF(GC65&lt;&gt;"",IF(ABS($F65-$G65)&gt;=PrSettings!$M$7,(ABS($F65-$G65-FZ65+GA65)&lt;=1)*1,IF(AND(GC65,$F65=$G65,$F65&gt;=PrSettings!$M$6),(ABS(FZ65-$F65)&lt;=1)*1,IF(AND(GC65,$F65+$G65&gt;=PrSettings!$M$8),(ABS(FZ65-$F65)+ABS(GA65-$G65)&lt;=1)*1,""))),"")</f>
        <v/>
      </c>
      <c r="GG65" s="289"/>
      <c r="GI65" s="279" t="n">
        <f aca="false">$B65</f>
        <v>31</v>
      </c>
      <c r="GJ65" s="280" t="str">
        <f aca="false">$C65</f>
        <v>Norway</v>
      </c>
      <c r="GK65" s="281" t="n">
        <f aca="false">$D65</f>
        <v>14</v>
      </c>
      <c r="GL65" s="280" t="str">
        <f aca="false">$E65</f>
        <v>Senegal</v>
      </c>
      <c r="GM65" s="284"/>
      <c r="GN65" s="284"/>
      <c r="GO65" s="288"/>
      <c r="GP65" s="281" t="str">
        <f aca="false">IF(($F65&lt;&gt;"")*($G65&lt;&gt;"")*(GM65&lt;&gt;"")*(GN65&lt;&gt;""),($F65&gt;$G65)*(GM65&gt;GN65)+($F65=$G65)*(GM65=GN65)+($F65&lt;$G65)*(GM65&lt;GN65),"")</f>
        <v/>
      </c>
      <c r="GQ65" s="281" t="str">
        <f aca="false">IF((GP65&lt;&gt;""),IF(OR($F65&lt;&gt;$G65,PrSettings!$M$4="●"),(($F65-$G65)=(GM65-GN65))*1,0),"")</f>
        <v/>
      </c>
      <c r="GR65" s="281" t="str">
        <f aca="false">IF((GP65&lt;&gt;""),($F65=GM65)*($G65=GN65),"")</f>
        <v/>
      </c>
      <c r="GS65" s="281" t="str">
        <f aca="false">IF(GP65&lt;&gt;"",IF(ABS($F65-$G65)&gt;=PrSettings!$M$7,(ABS($F65-$G65-GM65+GN65)&lt;=1)*1,IF(AND(GP65,$F65=$G65,$F65&gt;=PrSettings!$M$6),(ABS(GM65-$F65)&lt;=1)*1,IF(AND(GP65,$F65+$G65&gt;=PrSettings!$M$8),(ABS(GM65-$F65)+ABS(GN65-$G65)&lt;=1)*1,""))),"")</f>
        <v/>
      </c>
      <c r="GT65" s="289"/>
      <c r="GV65" s="279" t="n">
        <f aca="false">$B65</f>
        <v>31</v>
      </c>
      <c r="GW65" s="280" t="str">
        <f aca="false">$C65</f>
        <v>Norway</v>
      </c>
      <c r="GX65" s="281" t="n">
        <f aca="false">$D65</f>
        <v>14</v>
      </c>
      <c r="GY65" s="280" t="str">
        <f aca="false">$E65</f>
        <v>Senegal</v>
      </c>
      <c r="GZ65" s="284"/>
      <c r="HA65" s="284"/>
      <c r="HB65" s="288"/>
      <c r="HC65" s="281" t="str">
        <f aca="false">IF(($F65&lt;&gt;"")*($G65&lt;&gt;"")*(GZ65&lt;&gt;"")*(HA65&lt;&gt;""),($F65&gt;$G65)*(GZ65&gt;HA65)+($F65=$G65)*(GZ65=HA65)+($F65&lt;$G65)*(GZ65&lt;HA65),"")</f>
        <v/>
      </c>
      <c r="HD65" s="281" t="str">
        <f aca="false">IF((HC65&lt;&gt;""),IF(OR($F65&lt;&gt;$G65,PrSettings!$M$4="●"),(($F65-$G65)=(GZ65-HA65))*1,0),"")</f>
        <v/>
      </c>
      <c r="HE65" s="281" t="str">
        <f aca="false">IF((HC65&lt;&gt;""),($F65=GZ65)*($G65=HA65),"")</f>
        <v/>
      </c>
      <c r="HF65" s="281" t="str">
        <f aca="false">IF(HC65&lt;&gt;"",IF(ABS($F65-$G65)&gt;=PrSettings!$M$7,(ABS($F65-$G65-GZ65+HA65)&lt;=1)*1,IF(AND(HC65,$F65=$G65,$F65&gt;=PrSettings!$M$6),(ABS(GZ65-$F65)&lt;=1)*1,IF(AND(HC65,$F65+$G65&gt;=PrSettings!$M$8),(ABS(GZ65-$F65)+ABS(HA65-$G65)&lt;=1)*1,""))),"")</f>
        <v/>
      </c>
      <c r="HG65" s="289"/>
      <c r="HI65" s="279" t="n">
        <f aca="false">$B65</f>
        <v>31</v>
      </c>
      <c r="HJ65" s="280" t="str">
        <f aca="false">$C65</f>
        <v>Norway</v>
      </c>
      <c r="HK65" s="281" t="n">
        <f aca="false">$D65</f>
        <v>14</v>
      </c>
      <c r="HL65" s="280" t="str">
        <f aca="false">$E65</f>
        <v>Senegal</v>
      </c>
      <c r="HM65" s="284"/>
      <c r="HN65" s="284"/>
      <c r="HO65" s="288"/>
      <c r="HP65" s="281" t="str">
        <f aca="false">IF(($F65&lt;&gt;"")*($G65&lt;&gt;"")*(HM65&lt;&gt;"")*(HN65&lt;&gt;""),($F65&gt;$G65)*(HM65&gt;HN65)+($F65=$G65)*(HM65=HN65)+($F65&lt;$G65)*(HM65&lt;HN65),"")</f>
        <v/>
      </c>
      <c r="HQ65" s="281" t="str">
        <f aca="false">IF((HP65&lt;&gt;""),IF(OR($F65&lt;&gt;$G65,PrSettings!$M$4="●"),(($F65-$G65)=(HM65-HN65))*1,0),"")</f>
        <v/>
      </c>
      <c r="HR65" s="281" t="str">
        <f aca="false">IF((HP65&lt;&gt;""),($F65=HM65)*($G65=HN65),"")</f>
        <v/>
      </c>
      <c r="HS65" s="281" t="str">
        <f aca="false">IF(HP65&lt;&gt;"",IF(ABS($F65-$G65)&gt;=PrSettings!$M$7,(ABS($F65-$G65-HM65+HN65)&lt;=1)*1,IF(AND(HP65,$F65=$G65,$F65&gt;=PrSettings!$M$6),(ABS(HM65-$F65)&lt;=1)*1,IF(AND(HP65,$F65+$G65&gt;=PrSettings!$M$8),(ABS(HM65-$F65)+ABS(HN65-$G65)&lt;=1)*1,""))),"")</f>
        <v/>
      </c>
      <c r="HT65" s="289"/>
      <c r="HV65" s="279" t="n">
        <f aca="false">$B65</f>
        <v>31</v>
      </c>
      <c r="HW65" s="280" t="str">
        <f aca="false">$C65</f>
        <v>Norway</v>
      </c>
      <c r="HX65" s="281" t="n">
        <f aca="false">$D65</f>
        <v>14</v>
      </c>
      <c r="HY65" s="280" t="str">
        <f aca="false">$E65</f>
        <v>Senegal</v>
      </c>
      <c r="HZ65" s="284"/>
      <c r="IA65" s="284"/>
      <c r="IB65" s="288"/>
      <c r="IC65" s="281" t="str">
        <f aca="false">IF(($F65&lt;&gt;"")*($G65&lt;&gt;"")*(HZ65&lt;&gt;"")*(IA65&lt;&gt;""),($F65&gt;$G65)*(HZ65&gt;IA65)+($F65=$G65)*(HZ65=IA65)+($F65&lt;$G65)*(HZ65&lt;IA65),"")</f>
        <v/>
      </c>
      <c r="ID65" s="281" t="str">
        <f aca="false">IF((IC65&lt;&gt;""),IF(OR($F65&lt;&gt;$G65,PrSettings!$M$4="●"),(($F65-$G65)=(HZ65-IA65))*1,0),"")</f>
        <v/>
      </c>
      <c r="IE65" s="281" t="str">
        <f aca="false">IF((IC65&lt;&gt;""),($F65=HZ65)*($G65=IA65),"")</f>
        <v/>
      </c>
      <c r="IF65" s="281" t="str">
        <f aca="false">IF(IC65&lt;&gt;"",IF(ABS($F65-$G65)&gt;=PrSettings!$M$7,(ABS($F65-$G65-HZ65+IA65)&lt;=1)*1,IF(AND(IC65,$F65=$G65,$F65&gt;=PrSettings!$M$6),(ABS(HZ65-$F65)&lt;=1)*1,IF(AND(IC65,$F65+$G65&gt;=PrSettings!$M$8),(ABS(HZ65-$F65)+ABS(IA65-$G65)&lt;=1)*1,""))),"")</f>
        <v/>
      </c>
      <c r="IG65" s="289"/>
      <c r="II65" s="279" t="n">
        <f aca="false">$B65</f>
        <v>31</v>
      </c>
      <c r="IJ65" s="280" t="str">
        <f aca="false">$C65</f>
        <v>Norway</v>
      </c>
      <c r="IK65" s="281" t="n">
        <f aca="false">$D65</f>
        <v>14</v>
      </c>
      <c r="IL65" s="280" t="str">
        <f aca="false">$E65</f>
        <v>Senegal</v>
      </c>
      <c r="IM65" s="284"/>
      <c r="IN65" s="284"/>
      <c r="IO65" s="288"/>
      <c r="IP65" s="281" t="str">
        <f aca="false">IF(($F65&lt;&gt;"")*($G65&lt;&gt;"")*(IM65&lt;&gt;"")*(IN65&lt;&gt;""),($F65&gt;$G65)*(IM65&gt;IN65)+($F65=$G65)*(IM65=IN65)+($F65&lt;$G65)*(IM65&lt;IN65),"")</f>
        <v/>
      </c>
      <c r="IQ65" s="281" t="str">
        <f aca="false">IF((IP65&lt;&gt;""),IF(OR($F65&lt;&gt;$G65,PrSettings!$M$4="●"),(($F65-$G65)=(IM65-IN65))*1,0),"")</f>
        <v/>
      </c>
      <c r="IR65" s="281" t="str">
        <f aca="false">IF((IP65&lt;&gt;""),($F65=IM65)*($G65=IN65),"")</f>
        <v/>
      </c>
      <c r="IS65" s="281" t="str">
        <f aca="false">IF(IP65&lt;&gt;"",IF(ABS($F65-$G65)&gt;=PrSettings!$M$7,(ABS($F65-$G65-IM65+IN65)&lt;=1)*1,IF(AND(IP65,$F65=$G65,$F65&gt;=PrSettings!$M$6),(ABS(IM65-$F65)&lt;=1)*1,IF(AND(IP65,$F65+$G65&gt;=PrSettings!$M$8),(ABS(IM65-$F65)+ABS(IN65-$G65)&lt;=1)*1,""))),"")</f>
        <v/>
      </c>
      <c r="IT65" s="289"/>
      <c r="IV65" s="279" t="n">
        <f aca="false">$B65</f>
        <v>31</v>
      </c>
      <c r="IW65" s="280" t="str">
        <f aca="false">$C65</f>
        <v>Norway</v>
      </c>
      <c r="IX65" s="281" t="n">
        <f aca="false">$D65</f>
        <v>14</v>
      </c>
      <c r="IY65" s="280" t="str">
        <f aca="false">$E65</f>
        <v>Senegal</v>
      </c>
      <c r="IZ65" s="284"/>
      <c r="JA65" s="284"/>
      <c r="JB65" s="288"/>
      <c r="JC65" s="281" t="str">
        <f aca="false">IF(($F65&lt;&gt;"")*($G65&lt;&gt;"")*(IZ65&lt;&gt;"")*(JA65&lt;&gt;""),($F65&gt;$G65)*(IZ65&gt;JA65)+($F65=$G65)*(IZ65=JA65)+($F65&lt;$G65)*(IZ65&lt;JA65),"")</f>
        <v/>
      </c>
      <c r="JD65" s="281" t="str">
        <f aca="false">IF((JC65&lt;&gt;""),IF(OR($F65&lt;&gt;$G65,PrSettings!$M$4="●"),(($F65-$G65)=(IZ65-JA65))*1,0),"")</f>
        <v/>
      </c>
      <c r="JE65" s="281" t="str">
        <f aca="false">IF((JC65&lt;&gt;""),($F65=IZ65)*($G65=JA65),"")</f>
        <v/>
      </c>
      <c r="JF65" s="281" t="str">
        <f aca="false">IF(JC65&lt;&gt;"",IF(ABS($F65-$G65)&gt;=PrSettings!$M$7,(ABS($F65-$G65-IZ65+JA65)&lt;=1)*1,IF(AND(JC65,$F65=$G65,$F65&gt;=PrSettings!$M$6),(ABS(IZ65-$F65)&lt;=1)*1,IF(AND(JC65,$F65+$G65&gt;=PrSettings!$M$8),(ABS(IZ65-$F65)+ABS(JA65-$G65)&lt;=1)*1,""))),"")</f>
        <v/>
      </c>
      <c r="JG65" s="289"/>
      <c r="JI65" s="279" t="n">
        <f aca="false">$B65</f>
        <v>31</v>
      </c>
      <c r="JJ65" s="280" t="str">
        <f aca="false">$C65</f>
        <v>Norway</v>
      </c>
      <c r="JK65" s="281" t="n">
        <f aca="false">$D65</f>
        <v>14</v>
      </c>
      <c r="JL65" s="280" t="str">
        <f aca="false">$E65</f>
        <v>Senegal</v>
      </c>
      <c r="JM65" s="284"/>
      <c r="JN65" s="284"/>
      <c r="JO65" s="288"/>
      <c r="JP65" s="281" t="str">
        <f aca="false">IF(($F65&lt;&gt;"")*($G65&lt;&gt;"")*(JM65&lt;&gt;"")*(JN65&lt;&gt;""),($F65&gt;$G65)*(JM65&gt;JN65)+($F65=$G65)*(JM65=JN65)+($F65&lt;$G65)*(JM65&lt;JN65),"")</f>
        <v/>
      </c>
      <c r="JQ65" s="281" t="str">
        <f aca="false">IF((JP65&lt;&gt;""),IF(OR($F65&lt;&gt;$G65,PrSettings!$M$4="●"),(($F65-$G65)=(JM65-JN65))*1,0),"")</f>
        <v/>
      </c>
      <c r="JR65" s="281" t="str">
        <f aca="false">IF((JP65&lt;&gt;""),($F65=JM65)*($G65=JN65),"")</f>
        <v/>
      </c>
      <c r="JS65" s="281" t="str">
        <f aca="false">IF(JP65&lt;&gt;"",IF(ABS($F65-$G65)&gt;=PrSettings!$M$7,(ABS($F65-$G65-JM65+JN65)&lt;=1)*1,IF(AND(JP65,$F65=$G65,$F65&gt;=PrSettings!$M$6),(ABS(JM65-$F65)&lt;=1)*1,IF(AND(JP65,$F65+$G65&gt;=PrSettings!$M$8),(ABS(JM65-$F65)+ABS(JN65-$G65)&lt;=1)*1,""))),"")</f>
        <v/>
      </c>
      <c r="JT65" s="289"/>
      <c r="JV65" s="279" t="n">
        <f aca="false">$B65</f>
        <v>31</v>
      </c>
      <c r="JW65" s="280" t="str">
        <f aca="false">$C65</f>
        <v>Norway</v>
      </c>
      <c r="JX65" s="281" t="n">
        <f aca="false">$D65</f>
        <v>14</v>
      </c>
      <c r="JY65" s="280" t="str">
        <f aca="false">$E65</f>
        <v>Senegal</v>
      </c>
      <c r="JZ65" s="284"/>
      <c r="KA65" s="284"/>
      <c r="KB65" s="288"/>
      <c r="KC65" s="281" t="str">
        <f aca="false">IF(($F65&lt;&gt;"")*($G65&lt;&gt;"")*(JZ65&lt;&gt;"")*(KA65&lt;&gt;""),($F65&gt;$G65)*(JZ65&gt;KA65)+($F65=$G65)*(JZ65=KA65)+($F65&lt;$G65)*(JZ65&lt;KA65),"")</f>
        <v/>
      </c>
      <c r="KD65" s="281" t="str">
        <f aca="false">IF((KC65&lt;&gt;""),IF(OR($F65&lt;&gt;$G65,PrSettings!$M$4="●"),(($F65-$G65)=(JZ65-KA65))*1,0),"")</f>
        <v/>
      </c>
      <c r="KE65" s="281" t="str">
        <f aca="false">IF((KC65&lt;&gt;""),($F65=JZ65)*($G65=KA65),"")</f>
        <v/>
      </c>
      <c r="KF65" s="281" t="str">
        <f aca="false">IF(KC65&lt;&gt;"",IF(ABS($F65-$G65)&gt;=PrSettings!$M$7,(ABS($F65-$G65-JZ65+KA65)&lt;=1)*1,IF(AND(KC65,$F65=$G65,$F65&gt;=PrSettings!$M$6),(ABS(JZ65-$F65)&lt;=1)*1,IF(AND(KC65,$F65+$G65&gt;=PrSettings!$M$8),(ABS(JZ65-$F65)+ABS(KA65-$G65)&lt;=1)*1,""))),"")</f>
        <v/>
      </c>
      <c r="KG65" s="289"/>
      <c r="KI65" s="279" t="n">
        <f aca="false">$B65</f>
        <v>31</v>
      </c>
      <c r="KJ65" s="280" t="str">
        <f aca="false">$C65</f>
        <v>Norway</v>
      </c>
      <c r="KK65" s="281" t="n">
        <f aca="false">$D65</f>
        <v>14</v>
      </c>
      <c r="KL65" s="280" t="str">
        <f aca="false">$E65</f>
        <v>Senegal</v>
      </c>
      <c r="KM65" s="284"/>
      <c r="KN65" s="284"/>
      <c r="KO65" s="288"/>
      <c r="KP65" s="281" t="str">
        <f aca="false">IF(($F65&lt;&gt;"")*($G65&lt;&gt;"")*(KM65&lt;&gt;"")*(KN65&lt;&gt;""),($F65&gt;$G65)*(KM65&gt;KN65)+($F65=$G65)*(KM65=KN65)+($F65&lt;$G65)*(KM65&lt;KN65),"")</f>
        <v/>
      </c>
      <c r="KQ65" s="281" t="str">
        <f aca="false">IF((KP65&lt;&gt;""),IF(OR($F65&lt;&gt;$G65,PrSettings!$M$4="●"),(($F65-$G65)=(KM65-KN65))*1,0),"")</f>
        <v/>
      </c>
      <c r="KR65" s="281" t="str">
        <f aca="false">IF((KP65&lt;&gt;""),($F65=KM65)*($G65=KN65),"")</f>
        <v/>
      </c>
      <c r="KS65" s="281" t="str">
        <f aca="false">IF(KP65&lt;&gt;"",IF(ABS($F65-$G65)&gt;=PrSettings!$M$7,(ABS($F65-$G65-KM65+KN65)&lt;=1)*1,IF(AND(KP65,$F65=$G65,$F65&gt;=PrSettings!$M$6),(ABS(KM65-$F65)&lt;=1)*1,IF(AND(KP65,$F65+$G65&gt;=PrSettings!$M$8),(ABS(KM65-$F65)+ABS(KN65-$G65)&lt;=1)*1,""))),"")</f>
        <v/>
      </c>
      <c r="KT65" s="289"/>
      <c r="KV65" s="279" t="n">
        <f aca="false">$B65</f>
        <v>31</v>
      </c>
      <c r="KW65" s="280" t="str">
        <f aca="false">$C65</f>
        <v>Norway</v>
      </c>
      <c r="KX65" s="281" t="n">
        <f aca="false">$D65</f>
        <v>14</v>
      </c>
      <c r="KY65" s="280" t="str">
        <f aca="false">$E65</f>
        <v>Senegal</v>
      </c>
      <c r="KZ65" s="284"/>
      <c r="LA65" s="284"/>
      <c r="LB65" s="288"/>
      <c r="LC65" s="281" t="str">
        <f aca="false">IF(($F65&lt;&gt;"")*($G65&lt;&gt;"")*(KZ65&lt;&gt;"")*(LA65&lt;&gt;""),($F65&gt;$G65)*(KZ65&gt;LA65)+($F65=$G65)*(KZ65=LA65)+($F65&lt;$G65)*(KZ65&lt;LA65),"")</f>
        <v/>
      </c>
      <c r="LD65" s="281" t="str">
        <f aca="false">IF((LC65&lt;&gt;""),IF(OR($F65&lt;&gt;$G65,PrSettings!$M$4="●"),(($F65-$G65)=(KZ65-LA65))*1,0),"")</f>
        <v/>
      </c>
      <c r="LE65" s="281" t="str">
        <f aca="false">IF((LC65&lt;&gt;""),($F65=KZ65)*($G65=LA65),"")</f>
        <v/>
      </c>
      <c r="LF65" s="281" t="str">
        <f aca="false">IF(LC65&lt;&gt;"",IF(ABS($F65-$G65)&gt;=PrSettings!$M$7,(ABS($F65-$G65-KZ65+LA65)&lt;=1)*1,IF(AND(LC65,$F65=$G65,$F65&gt;=PrSettings!$M$6),(ABS(KZ65-$F65)&lt;=1)*1,IF(AND(LC65,$F65+$G65&gt;=PrSettings!$M$8),(ABS(KZ65-$F65)+ABS(LA65-$G65)&lt;=1)*1,""))),"")</f>
        <v/>
      </c>
      <c r="LG65" s="289"/>
      <c r="LI65" s="279" t="n">
        <f aca="false">$B65</f>
        <v>31</v>
      </c>
      <c r="LJ65" s="280" t="str">
        <f aca="false">$C65</f>
        <v>Norway</v>
      </c>
      <c r="LK65" s="281" t="n">
        <f aca="false">$D65</f>
        <v>14</v>
      </c>
      <c r="LL65" s="280" t="str">
        <f aca="false">$E65</f>
        <v>Senegal</v>
      </c>
      <c r="LM65" s="284"/>
      <c r="LN65" s="284"/>
      <c r="LO65" s="288"/>
      <c r="LP65" s="281" t="str">
        <f aca="false">IF(($F65&lt;&gt;"")*($G65&lt;&gt;"")*(LM65&lt;&gt;"")*(LN65&lt;&gt;""),($F65&gt;$G65)*(LM65&gt;LN65)+($F65=$G65)*(LM65=LN65)+($F65&lt;$G65)*(LM65&lt;LN65),"")</f>
        <v/>
      </c>
      <c r="LQ65" s="281" t="str">
        <f aca="false">IF((LP65&lt;&gt;""),IF(OR($F65&lt;&gt;$G65,PrSettings!$M$4="●"),(($F65-$G65)=(LM65-LN65))*1,0),"")</f>
        <v/>
      </c>
      <c r="LR65" s="281" t="str">
        <f aca="false">IF((LP65&lt;&gt;""),($F65=LM65)*($G65=LN65),"")</f>
        <v/>
      </c>
      <c r="LS65" s="281" t="str">
        <f aca="false">IF(LP65&lt;&gt;"",IF(ABS($F65-$G65)&gt;=PrSettings!$M$7,(ABS($F65-$G65-LM65+LN65)&lt;=1)*1,IF(AND(LP65,$F65=$G65,$F65&gt;=PrSettings!$M$6),(ABS(LM65-$F65)&lt;=1)*1,IF(AND(LP65,$F65+$G65&gt;=PrSettings!$M$8),(ABS(LM65-$F65)+ABS(LN65-$G65)&lt;=1)*1,""))),"")</f>
        <v/>
      </c>
      <c r="LT65" s="289"/>
      <c r="LV65" s="279" t="n">
        <f aca="false">$B65</f>
        <v>31</v>
      </c>
      <c r="LW65" s="280" t="str">
        <f aca="false">$C65</f>
        <v>Norway</v>
      </c>
      <c r="LX65" s="281" t="n">
        <f aca="false">$D65</f>
        <v>14</v>
      </c>
      <c r="LY65" s="280" t="str">
        <f aca="false">$E65</f>
        <v>Senegal</v>
      </c>
      <c r="LZ65" s="284"/>
      <c r="MA65" s="284"/>
      <c r="MB65" s="288"/>
      <c r="MC65" s="281" t="str">
        <f aca="false">IF(($F65&lt;&gt;"")*($G65&lt;&gt;"")*(LZ65&lt;&gt;"")*(MA65&lt;&gt;""),($F65&gt;$G65)*(LZ65&gt;MA65)+($F65=$G65)*(LZ65=MA65)+($F65&lt;$G65)*(LZ65&lt;MA65),"")</f>
        <v/>
      </c>
      <c r="MD65" s="281" t="str">
        <f aca="false">IF((MC65&lt;&gt;""),IF(OR($F65&lt;&gt;$G65,PrSettings!$M$4="●"),(($F65-$G65)=(LZ65-MA65))*1,0),"")</f>
        <v/>
      </c>
      <c r="ME65" s="281" t="str">
        <f aca="false">IF((MC65&lt;&gt;""),($F65=LZ65)*($G65=MA65),"")</f>
        <v/>
      </c>
      <c r="MF65" s="281" t="str">
        <f aca="false">IF(MC65&lt;&gt;"",IF(ABS($F65-$G65)&gt;=PrSettings!$M$7,(ABS($F65-$G65-LZ65+MA65)&lt;=1)*1,IF(AND(MC65,$F65=$G65,$F65&gt;=PrSettings!$M$6),(ABS(LZ65-$F65)&lt;=1)*1,IF(AND(MC65,$F65+$G65&gt;=PrSettings!$M$8),(ABS(LZ65-$F65)+ABS(MA65-$G65)&lt;=1)*1,""))),"")</f>
        <v/>
      </c>
      <c r="MG65" s="289"/>
    </row>
    <row r="66" customFormat="false" ht="15.75" hidden="false" customHeight="false" outlineLevel="0" collapsed="false">
      <c r="B66" s="279" t="n">
        <f aca="false">INDEX(Groups!$C$7:$C$65,MATCH(C66,Groups!$D$7:$D$65,0))</f>
        <v>31</v>
      </c>
      <c r="C66" s="280" t="str">
        <f aca="false">CalcI!$P$26</f>
        <v>Norway</v>
      </c>
      <c r="D66" s="281" t="n">
        <f aca="false">INDEX(Groups!$C$7:$C$65,MATCH(E66,Groups!$D$7:$D$65,0))</f>
        <v>1</v>
      </c>
      <c r="E66" s="280" t="str">
        <f aca="false">CalcI!$Q$26</f>
        <v>France</v>
      </c>
      <c r="F66" s="282" t="n">
        <f aca="false">CalcI!$R$26</f>
        <v>1</v>
      </c>
      <c r="G66" s="283" t="n">
        <f aca="false">CalcI!$S$26</f>
        <v>2</v>
      </c>
      <c r="I66" s="279" t="n">
        <f aca="false">$B66</f>
        <v>31</v>
      </c>
      <c r="J66" s="280" t="str">
        <f aca="false">$C66</f>
        <v>Norway</v>
      </c>
      <c r="K66" s="281" t="n">
        <f aca="false">$D66</f>
        <v>1</v>
      </c>
      <c r="L66" s="280" t="str">
        <f aca="false">$E66</f>
        <v>France</v>
      </c>
      <c r="M66" s="284"/>
      <c r="N66" s="284"/>
      <c r="O66" s="288"/>
      <c r="P66" s="281" t="str">
        <f aca="false">IF(($F66&lt;&gt;"")*($G66&lt;&gt;"")*(M66&lt;&gt;"")*(N66&lt;&gt;""),($F66&gt;$G66)*(M66&gt;N66)+($F66=$G66)*(M66=N66)+($F66&lt;$G66)*(M66&lt;N66),"")</f>
        <v/>
      </c>
      <c r="Q66" s="281" t="str">
        <f aca="false">IF((P66&lt;&gt;""),IF(OR($F66&lt;&gt;$G66,PrSettings!$M$4="●"),(($F66-$G66)=(M66-N66))*1,0),"")</f>
        <v/>
      </c>
      <c r="R66" s="281" t="str">
        <f aca="false">IF((P66&lt;&gt;""),($F66=M66)*($G66=N66),"")</f>
        <v/>
      </c>
      <c r="S66" s="281" t="str">
        <f aca="false">IF(P66&lt;&gt;"",IF(ABS($F66-$G66)&gt;=PrSettings!$M$7,(ABS($F66-$G66-M66+N66)&lt;=1)*1,IF(AND(P66,$F66=$G66,$F66&gt;=PrSettings!$M$6),(ABS(M66-$F66)&lt;=1)*1,IF(AND(P66,$F66+$G66&gt;=PrSettings!$M$8),(ABS(M66-$F66)+ABS(N66-$G66)&lt;=1)*1,""))),"")</f>
        <v/>
      </c>
      <c r="T66" s="289"/>
      <c r="V66" s="279" t="n">
        <f aca="false">$B66</f>
        <v>31</v>
      </c>
      <c r="W66" s="280" t="str">
        <f aca="false">$C66</f>
        <v>Norway</v>
      </c>
      <c r="X66" s="281" t="n">
        <f aca="false">$D66</f>
        <v>1</v>
      </c>
      <c r="Y66" s="280" t="str">
        <f aca="false">$E66</f>
        <v>France</v>
      </c>
      <c r="Z66" s="284"/>
      <c r="AA66" s="284"/>
      <c r="AB66" s="288"/>
      <c r="AC66" s="281" t="str">
        <f aca="false">IF(($F66&lt;&gt;"")*($G66&lt;&gt;"")*(Z66&lt;&gt;"")*(AA66&lt;&gt;""),($F66&gt;$G66)*(Z66&gt;AA66)+($F66=$G66)*(Z66=AA66)+($F66&lt;$G66)*(Z66&lt;AA66),"")</f>
        <v/>
      </c>
      <c r="AD66" s="281" t="str">
        <f aca="false">IF((AC66&lt;&gt;""),IF(OR($F66&lt;&gt;$G66,PrSettings!$M$4="●"),(($F66-$G66)=(Z66-AA66))*1,0),"")</f>
        <v/>
      </c>
      <c r="AE66" s="281" t="str">
        <f aca="false">IF((AC66&lt;&gt;""),($F66=Z66)*($G66=AA66),"")</f>
        <v/>
      </c>
      <c r="AF66" s="281" t="str">
        <f aca="false">IF(AC66&lt;&gt;"",IF(ABS($F66-$G66)&gt;=PrSettings!$M$7,(ABS($F66-$G66-Z66+AA66)&lt;=1)*1,IF(AND(AC66,$F66=$G66,$F66&gt;=PrSettings!$M$6),(ABS(Z66-$F66)&lt;=1)*1,IF(AND(AC66,$F66+$G66&gt;=PrSettings!$M$8),(ABS(Z66-$F66)+ABS(AA66-$G66)&lt;=1)*1,""))),"")</f>
        <v/>
      </c>
      <c r="AG66" s="289"/>
      <c r="AI66" s="279" t="n">
        <f aca="false">$B66</f>
        <v>31</v>
      </c>
      <c r="AJ66" s="280" t="str">
        <f aca="false">$C66</f>
        <v>Norway</v>
      </c>
      <c r="AK66" s="281" t="n">
        <f aca="false">$D66</f>
        <v>1</v>
      </c>
      <c r="AL66" s="280" t="str">
        <f aca="false">$E66</f>
        <v>France</v>
      </c>
      <c r="AM66" s="284"/>
      <c r="AN66" s="284"/>
      <c r="AO66" s="288"/>
      <c r="AP66" s="281" t="str">
        <f aca="false">IF(($F66&lt;&gt;"")*($G66&lt;&gt;"")*(AM66&lt;&gt;"")*(AN66&lt;&gt;""),($F66&gt;$G66)*(AM66&gt;AN66)+($F66=$G66)*(AM66=AN66)+($F66&lt;$G66)*(AM66&lt;AN66),"")</f>
        <v/>
      </c>
      <c r="AQ66" s="281" t="str">
        <f aca="false">IF((AP66&lt;&gt;""),IF(OR($F66&lt;&gt;$G66,PrSettings!$M$4="●"),(($F66-$G66)=(AM66-AN66))*1,0),"")</f>
        <v/>
      </c>
      <c r="AR66" s="281" t="str">
        <f aca="false">IF((AP66&lt;&gt;""),($F66=AM66)*($G66=AN66),"")</f>
        <v/>
      </c>
      <c r="AS66" s="281" t="str">
        <f aca="false">IF(AP66&lt;&gt;"",IF(ABS($F66-$G66)&gt;=PrSettings!$M$7,(ABS($F66-$G66-AM66+AN66)&lt;=1)*1,IF(AND(AP66,$F66=$G66,$F66&gt;=PrSettings!$M$6),(ABS(AM66-$F66)&lt;=1)*1,IF(AND(AP66,$F66+$G66&gt;=PrSettings!$M$8),(ABS(AM66-$F66)+ABS(AN66-$G66)&lt;=1)*1,""))),"")</f>
        <v/>
      </c>
      <c r="AT66" s="289"/>
      <c r="AV66" s="279" t="n">
        <f aca="false">$B66</f>
        <v>31</v>
      </c>
      <c r="AW66" s="280" t="str">
        <f aca="false">$C66</f>
        <v>Norway</v>
      </c>
      <c r="AX66" s="281" t="n">
        <f aca="false">$D66</f>
        <v>1</v>
      </c>
      <c r="AY66" s="280" t="str">
        <f aca="false">$E66</f>
        <v>France</v>
      </c>
      <c r="AZ66" s="284"/>
      <c r="BA66" s="284"/>
      <c r="BB66" s="288"/>
      <c r="BC66" s="281" t="str">
        <f aca="false">IF(($F66&lt;&gt;"")*($G66&lt;&gt;"")*(AZ66&lt;&gt;"")*(BA66&lt;&gt;""),($F66&gt;$G66)*(AZ66&gt;BA66)+($F66=$G66)*(AZ66=BA66)+($F66&lt;$G66)*(AZ66&lt;BA66),"")</f>
        <v/>
      </c>
      <c r="BD66" s="281" t="str">
        <f aca="false">IF((BC66&lt;&gt;""),IF(OR($F66&lt;&gt;$G66,PrSettings!$M$4="●"),(($F66-$G66)=(AZ66-BA66))*1,0),"")</f>
        <v/>
      </c>
      <c r="BE66" s="281" t="str">
        <f aca="false">IF((BC66&lt;&gt;""),($F66=AZ66)*($G66=BA66),"")</f>
        <v/>
      </c>
      <c r="BF66" s="281" t="str">
        <f aca="false">IF(BC66&lt;&gt;"",IF(ABS($F66-$G66)&gt;=PrSettings!$M$7,(ABS($F66-$G66-AZ66+BA66)&lt;=1)*1,IF(AND(BC66,$F66=$G66,$F66&gt;=PrSettings!$M$6),(ABS(AZ66-$F66)&lt;=1)*1,IF(AND(BC66,$F66+$G66&gt;=PrSettings!$M$8),(ABS(AZ66-$F66)+ABS(BA66-$G66)&lt;=1)*1,""))),"")</f>
        <v/>
      </c>
      <c r="BG66" s="289"/>
      <c r="BI66" s="279" t="n">
        <f aca="false">$B66</f>
        <v>31</v>
      </c>
      <c r="BJ66" s="280" t="str">
        <f aca="false">$C66</f>
        <v>Norway</v>
      </c>
      <c r="BK66" s="281" t="n">
        <f aca="false">$D66</f>
        <v>1</v>
      </c>
      <c r="BL66" s="280" t="str">
        <f aca="false">$E66</f>
        <v>France</v>
      </c>
      <c r="BM66" s="284"/>
      <c r="BN66" s="284"/>
      <c r="BO66" s="288"/>
      <c r="BP66" s="281" t="str">
        <f aca="false">IF(($F66&lt;&gt;"")*($G66&lt;&gt;"")*(BM66&lt;&gt;"")*(BN66&lt;&gt;""),($F66&gt;$G66)*(BM66&gt;BN66)+($F66=$G66)*(BM66=BN66)+($F66&lt;$G66)*(BM66&lt;BN66),"")</f>
        <v/>
      </c>
      <c r="BQ66" s="281" t="str">
        <f aca="false">IF((BP66&lt;&gt;""),IF(OR($F66&lt;&gt;$G66,PrSettings!$M$4="●"),(($F66-$G66)=(BM66-BN66))*1,0),"")</f>
        <v/>
      </c>
      <c r="BR66" s="281" t="str">
        <f aca="false">IF((BP66&lt;&gt;""),($F66=BM66)*($G66=BN66),"")</f>
        <v/>
      </c>
      <c r="BS66" s="281" t="str">
        <f aca="false">IF(BP66&lt;&gt;"",IF(ABS($F66-$G66)&gt;=PrSettings!$M$7,(ABS($F66-$G66-BM66+BN66)&lt;=1)*1,IF(AND(BP66,$F66=$G66,$F66&gt;=PrSettings!$M$6),(ABS(BM66-$F66)&lt;=1)*1,IF(AND(BP66,$F66+$G66&gt;=PrSettings!$M$8),(ABS(BM66-$F66)+ABS(BN66-$G66)&lt;=1)*1,""))),"")</f>
        <v/>
      </c>
      <c r="BT66" s="289"/>
      <c r="BV66" s="279" t="n">
        <f aca="false">$B66</f>
        <v>31</v>
      </c>
      <c r="BW66" s="280" t="str">
        <f aca="false">$C66</f>
        <v>Norway</v>
      </c>
      <c r="BX66" s="281" t="n">
        <f aca="false">$D66</f>
        <v>1</v>
      </c>
      <c r="BY66" s="280" t="str">
        <f aca="false">$E66</f>
        <v>France</v>
      </c>
      <c r="BZ66" s="284"/>
      <c r="CA66" s="284"/>
      <c r="CB66" s="288"/>
      <c r="CC66" s="281" t="str">
        <f aca="false">IF(($F66&lt;&gt;"")*($G66&lt;&gt;"")*(BZ66&lt;&gt;"")*(CA66&lt;&gt;""),($F66&gt;$G66)*(BZ66&gt;CA66)+($F66=$G66)*(BZ66=CA66)+($F66&lt;$G66)*(BZ66&lt;CA66),"")</f>
        <v/>
      </c>
      <c r="CD66" s="281" t="str">
        <f aca="false">IF((CC66&lt;&gt;""),IF(OR($F66&lt;&gt;$G66,PrSettings!$M$4="●"),(($F66-$G66)=(BZ66-CA66))*1,0),"")</f>
        <v/>
      </c>
      <c r="CE66" s="281" t="str">
        <f aca="false">IF((CC66&lt;&gt;""),($F66=BZ66)*($G66=CA66),"")</f>
        <v/>
      </c>
      <c r="CF66" s="281" t="str">
        <f aca="false">IF(CC66&lt;&gt;"",IF(ABS($F66-$G66)&gt;=PrSettings!$M$7,(ABS($F66-$G66-BZ66+CA66)&lt;=1)*1,IF(AND(CC66,$F66=$G66,$F66&gt;=PrSettings!$M$6),(ABS(BZ66-$F66)&lt;=1)*1,IF(AND(CC66,$F66+$G66&gt;=PrSettings!$M$8),(ABS(BZ66-$F66)+ABS(CA66-$G66)&lt;=1)*1,""))),"")</f>
        <v/>
      </c>
      <c r="CG66" s="289"/>
      <c r="CI66" s="279" t="n">
        <f aca="false">$B66</f>
        <v>31</v>
      </c>
      <c r="CJ66" s="280" t="str">
        <f aca="false">$C66</f>
        <v>Norway</v>
      </c>
      <c r="CK66" s="281" t="n">
        <f aca="false">$D66</f>
        <v>1</v>
      </c>
      <c r="CL66" s="280" t="str">
        <f aca="false">$E66</f>
        <v>France</v>
      </c>
      <c r="CM66" s="284"/>
      <c r="CN66" s="284"/>
      <c r="CO66" s="288"/>
      <c r="CP66" s="281" t="str">
        <f aca="false">IF(($F66&lt;&gt;"")*($G66&lt;&gt;"")*(CM66&lt;&gt;"")*(CN66&lt;&gt;""),($F66&gt;$G66)*(CM66&gt;CN66)+($F66=$G66)*(CM66=CN66)+($F66&lt;$G66)*(CM66&lt;CN66),"")</f>
        <v/>
      </c>
      <c r="CQ66" s="281" t="str">
        <f aca="false">IF((CP66&lt;&gt;""),IF(OR($F66&lt;&gt;$G66,PrSettings!$M$4="●"),(($F66-$G66)=(CM66-CN66))*1,0),"")</f>
        <v/>
      </c>
      <c r="CR66" s="281" t="str">
        <f aca="false">IF((CP66&lt;&gt;""),($F66=CM66)*($G66=CN66),"")</f>
        <v/>
      </c>
      <c r="CS66" s="281" t="str">
        <f aca="false">IF(CP66&lt;&gt;"",IF(ABS($F66-$G66)&gt;=PrSettings!$M$7,(ABS($F66-$G66-CM66+CN66)&lt;=1)*1,IF(AND(CP66,$F66=$G66,$F66&gt;=PrSettings!$M$6),(ABS(CM66-$F66)&lt;=1)*1,IF(AND(CP66,$F66+$G66&gt;=PrSettings!$M$8),(ABS(CM66-$F66)+ABS(CN66-$G66)&lt;=1)*1,""))),"")</f>
        <v/>
      </c>
      <c r="CT66" s="289"/>
      <c r="CV66" s="279" t="n">
        <f aca="false">$B66</f>
        <v>31</v>
      </c>
      <c r="CW66" s="280" t="str">
        <f aca="false">$C66</f>
        <v>Norway</v>
      </c>
      <c r="CX66" s="281" t="n">
        <f aca="false">$D66</f>
        <v>1</v>
      </c>
      <c r="CY66" s="280" t="str">
        <f aca="false">$E66</f>
        <v>France</v>
      </c>
      <c r="CZ66" s="284"/>
      <c r="DA66" s="284"/>
      <c r="DB66" s="288"/>
      <c r="DC66" s="281" t="str">
        <f aca="false">IF(($F66&lt;&gt;"")*($G66&lt;&gt;"")*(CZ66&lt;&gt;"")*(DA66&lt;&gt;""),($F66&gt;$G66)*(CZ66&gt;DA66)+($F66=$G66)*(CZ66=DA66)+($F66&lt;$G66)*(CZ66&lt;DA66),"")</f>
        <v/>
      </c>
      <c r="DD66" s="281" t="str">
        <f aca="false">IF((DC66&lt;&gt;""),IF(OR($F66&lt;&gt;$G66,PrSettings!$M$4="●"),(($F66-$G66)=(CZ66-DA66))*1,0),"")</f>
        <v/>
      </c>
      <c r="DE66" s="281" t="str">
        <f aca="false">IF((DC66&lt;&gt;""),($F66=CZ66)*($G66=DA66),"")</f>
        <v/>
      </c>
      <c r="DF66" s="281" t="str">
        <f aca="false">IF(DC66&lt;&gt;"",IF(ABS($F66-$G66)&gt;=PrSettings!$M$7,(ABS($F66-$G66-CZ66+DA66)&lt;=1)*1,IF(AND(DC66,$F66=$G66,$F66&gt;=PrSettings!$M$6),(ABS(CZ66-$F66)&lt;=1)*1,IF(AND(DC66,$F66+$G66&gt;=PrSettings!$M$8),(ABS(CZ66-$F66)+ABS(DA66-$G66)&lt;=1)*1,""))),"")</f>
        <v/>
      </c>
      <c r="DG66" s="289"/>
      <c r="DI66" s="279" t="n">
        <f aca="false">$B66</f>
        <v>31</v>
      </c>
      <c r="DJ66" s="280" t="str">
        <f aca="false">$C66</f>
        <v>Norway</v>
      </c>
      <c r="DK66" s="281" t="n">
        <f aca="false">$D66</f>
        <v>1</v>
      </c>
      <c r="DL66" s="280" t="str">
        <f aca="false">$E66</f>
        <v>France</v>
      </c>
      <c r="DM66" s="284"/>
      <c r="DN66" s="284"/>
      <c r="DO66" s="288"/>
      <c r="DP66" s="281" t="str">
        <f aca="false">IF(($F66&lt;&gt;"")*($G66&lt;&gt;"")*(DM66&lt;&gt;"")*(DN66&lt;&gt;""),($F66&gt;$G66)*(DM66&gt;DN66)+($F66=$G66)*(DM66=DN66)+($F66&lt;$G66)*(DM66&lt;DN66),"")</f>
        <v/>
      </c>
      <c r="DQ66" s="281" t="str">
        <f aca="false">IF((DP66&lt;&gt;""),IF(OR($F66&lt;&gt;$G66,PrSettings!$M$4="●"),(($F66-$G66)=(DM66-DN66))*1,0),"")</f>
        <v/>
      </c>
      <c r="DR66" s="281" t="str">
        <f aca="false">IF((DP66&lt;&gt;""),($F66=DM66)*($G66=DN66),"")</f>
        <v/>
      </c>
      <c r="DS66" s="281" t="str">
        <f aca="false">IF(DP66&lt;&gt;"",IF(ABS($F66-$G66)&gt;=PrSettings!$M$7,(ABS($F66-$G66-DM66+DN66)&lt;=1)*1,IF(AND(DP66,$F66=$G66,$F66&gt;=PrSettings!$M$6),(ABS(DM66-$F66)&lt;=1)*1,IF(AND(DP66,$F66+$G66&gt;=PrSettings!$M$8),(ABS(DM66-$F66)+ABS(DN66-$G66)&lt;=1)*1,""))),"")</f>
        <v/>
      </c>
      <c r="DT66" s="289"/>
      <c r="DV66" s="279" t="n">
        <f aca="false">$B66</f>
        <v>31</v>
      </c>
      <c r="DW66" s="280" t="str">
        <f aca="false">$C66</f>
        <v>Norway</v>
      </c>
      <c r="DX66" s="281" t="n">
        <f aca="false">$D66</f>
        <v>1</v>
      </c>
      <c r="DY66" s="280" t="str">
        <f aca="false">$E66</f>
        <v>France</v>
      </c>
      <c r="DZ66" s="284"/>
      <c r="EA66" s="284"/>
      <c r="EB66" s="288"/>
      <c r="EC66" s="281" t="str">
        <f aca="false">IF(($F66&lt;&gt;"")*($G66&lt;&gt;"")*(DZ66&lt;&gt;"")*(EA66&lt;&gt;""),($F66&gt;$G66)*(DZ66&gt;EA66)+($F66=$G66)*(DZ66=EA66)+($F66&lt;$G66)*(DZ66&lt;EA66),"")</f>
        <v/>
      </c>
      <c r="ED66" s="281" t="str">
        <f aca="false">IF((EC66&lt;&gt;""),IF(OR($F66&lt;&gt;$G66,PrSettings!$M$4="●"),(($F66-$G66)=(DZ66-EA66))*1,0),"")</f>
        <v/>
      </c>
      <c r="EE66" s="281" t="str">
        <f aca="false">IF((EC66&lt;&gt;""),($F66=DZ66)*($G66=EA66),"")</f>
        <v/>
      </c>
      <c r="EF66" s="281" t="str">
        <f aca="false">IF(EC66&lt;&gt;"",IF(ABS($F66-$G66)&gt;=PrSettings!$M$7,(ABS($F66-$G66-DZ66+EA66)&lt;=1)*1,IF(AND(EC66,$F66=$G66,$F66&gt;=PrSettings!$M$6),(ABS(DZ66-$F66)&lt;=1)*1,IF(AND(EC66,$F66+$G66&gt;=PrSettings!$M$8),(ABS(DZ66-$F66)+ABS(EA66-$G66)&lt;=1)*1,""))),"")</f>
        <v/>
      </c>
      <c r="EG66" s="289"/>
      <c r="EI66" s="279" t="n">
        <f aca="false">$B66</f>
        <v>31</v>
      </c>
      <c r="EJ66" s="280" t="str">
        <f aca="false">$C66</f>
        <v>Norway</v>
      </c>
      <c r="EK66" s="281" t="n">
        <f aca="false">$D66</f>
        <v>1</v>
      </c>
      <c r="EL66" s="280" t="str">
        <f aca="false">$E66</f>
        <v>France</v>
      </c>
      <c r="EM66" s="284"/>
      <c r="EN66" s="284"/>
      <c r="EO66" s="288"/>
      <c r="EP66" s="281" t="str">
        <f aca="false">IF(($F66&lt;&gt;"")*($G66&lt;&gt;"")*(EM66&lt;&gt;"")*(EN66&lt;&gt;""),($F66&gt;$G66)*(EM66&gt;EN66)+($F66=$G66)*(EM66=EN66)+($F66&lt;$G66)*(EM66&lt;EN66),"")</f>
        <v/>
      </c>
      <c r="EQ66" s="281" t="str">
        <f aca="false">IF((EP66&lt;&gt;""),IF(OR($F66&lt;&gt;$G66,PrSettings!$M$4="●"),(($F66-$G66)=(EM66-EN66))*1,0),"")</f>
        <v/>
      </c>
      <c r="ER66" s="281" t="str">
        <f aca="false">IF((EP66&lt;&gt;""),($F66=EM66)*($G66=EN66),"")</f>
        <v/>
      </c>
      <c r="ES66" s="281" t="str">
        <f aca="false">IF(EP66&lt;&gt;"",IF(ABS($F66-$G66)&gt;=PrSettings!$M$7,(ABS($F66-$G66-EM66+EN66)&lt;=1)*1,IF(AND(EP66,$F66=$G66,$F66&gt;=PrSettings!$M$6),(ABS(EM66-$F66)&lt;=1)*1,IF(AND(EP66,$F66+$G66&gt;=PrSettings!$M$8),(ABS(EM66-$F66)+ABS(EN66-$G66)&lt;=1)*1,""))),"")</f>
        <v/>
      </c>
      <c r="ET66" s="289"/>
      <c r="EV66" s="279" t="n">
        <f aca="false">$B66</f>
        <v>31</v>
      </c>
      <c r="EW66" s="280" t="str">
        <f aca="false">$C66</f>
        <v>Norway</v>
      </c>
      <c r="EX66" s="281" t="n">
        <f aca="false">$D66</f>
        <v>1</v>
      </c>
      <c r="EY66" s="280" t="str">
        <f aca="false">$E66</f>
        <v>France</v>
      </c>
      <c r="EZ66" s="284"/>
      <c r="FA66" s="284"/>
      <c r="FB66" s="288"/>
      <c r="FC66" s="281" t="str">
        <f aca="false">IF(($F66&lt;&gt;"")*($G66&lt;&gt;"")*(EZ66&lt;&gt;"")*(FA66&lt;&gt;""),($F66&gt;$G66)*(EZ66&gt;FA66)+($F66=$G66)*(EZ66=FA66)+($F66&lt;$G66)*(EZ66&lt;FA66),"")</f>
        <v/>
      </c>
      <c r="FD66" s="281" t="str">
        <f aca="false">IF((FC66&lt;&gt;""),IF(OR($F66&lt;&gt;$G66,PrSettings!$M$4="●"),(($F66-$G66)=(EZ66-FA66))*1,0),"")</f>
        <v/>
      </c>
      <c r="FE66" s="281" t="str">
        <f aca="false">IF((FC66&lt;&gt;""),($F66=EZ66)*($G66=FA66),"")</f>
        <v/>
      </c>
      <c r="FF66" s="281" t="str">
        <f aca="false">IF(FC66&lt;&gt;"",IF(ABS($F66-$G66)&gt;=PrSettings!$M$7,(ABS($F66-$G66-EZ66+FA66)&lt;=1)*1,IF(AND(FC66,$F66=$G66,$F66&gt;=PrSettings!$M$6),(ABS(EZ66-$F66)&lt;=1)*1,IF(AND(FC66,$F66+$G66&gt;=PrSettings!$M$8),(ABS(EZ66-$F66)+ABS(FA66-$G66)&lt;=1)*1,""))),"")</f>
        <v/>
      </c>
      <c r="FG66" s="289"/>
      <c r="FI66" s="279" t="n">
        <f aca="false">$B66</f>
        <v>31</v>
      </c>
      <c r="FJ66" s="280" t="str">
        <f aca="false">$C66</f>
        <v>Norway</v>
      </c>
      <c r="FK66" s="281" t="n">
        <f aca="false">$D66</f>
        <v>1</v>
      </c>
      <c r="FL66" s="280" t="str">
        <f aca="false">$E66</f>
        <v>France</v>
      </c>
      <c r="FM66" s="284"/>
      <c r="FN66" s="284"/>
      <c r="FO66" s="288"/>
      <c r="FP66" s="281" t="str">
        <f aca="false">IF(($F66&lt;&gt;"")*($G66&lt;&gt;"")*(FM66&lt;&gt;"")*(FN66&lt;&gt;""),($F66&gt;$G66)*(FM66&gt;FN66)+($F66=$G66)*(FM66=FN66)+($F66&lt;$G66)*(FM66&lt;FN66),"")</f>
        <v/>
      </c>
      <c r="FQ66" s="281" t="str">
        <f aca="false">IF((FP66&lt;&gt;""),IF(OR($F66&lt;&gt;$G66,PrSettings!$M$4="●"),(($F66-$G66)=(FM66-FN66))*1,0),"")</f>
        <v/>
      </c>
      <c r="FR66" s="281" t="str">
        <f aca="false">IF((FP66&lt;&gt;""),($F66=FM66)*($G66=FN66),"")</f>
        <v/>
      </c>
      <c r="FS66" s="281" t="str">
        <f aca="false">IF(FP66&lt;&gt;"",IF(ABS($F66-$G66)&gt;=PrSettings!$M$7,(ABS($F66-$G66-FM66+FN66)&lt;=1)*1,IF(AND(FP66,$F66=$G66,$F66&gt;=PrSettings!$M$6),(ABS(FM66-$F66)&lt;=1)*1,IF(AND(FP66,$F66+$G66&gt;=PrSettings!$M$8),(ABS(FM66-$F66)+ABS(FN66-$G66)&lt;=1)*1,""))),"")</f>
        <v/>
      </c>
      <c r="FT66" s="289"/>
      <c r="FV66" s="279" t="n">
        <f aca="false">$B66</f>
        <v>31</v>
      </c>
      <c r="FW66" s="280" t="str">
        <f aca="false">$C66</f>
        <v>Norway</v>
      </c>
      <c r="FX66" s="281" t="n">
        <f aca="false">$D66</f>
        <v>1</v>
      </c>
      <c r="FY66" s="280" t="str">
        <f aca="false">$E66</f>
        <v>France</v>
      </c>
      <c r="FZ66" s="284"/>
      <c r="GA66" s="284"/>
      <c r="GB66" s="288"/>
      <c r="GC66" s="281" t="str">
        <f aca="false">IF(($F66&lt;&gt;"")*($G66&lt;&gt;"")*(FZ66&lt;&gt;"")*(GA66&lt;&gt;""),($F66&gt;$G66)*(FZ66&gt;GA66)+($F66=$G66)*(FZ66=GA66)+($F66&lt;$G66)*(FZ66&lt;GA66),"")</f>
        <v/>
      </c>
      <c r="GD66" s="281" t="str">
        <f aca="false">IF((GC66&lt;&gt;""),IF(OR($F66&lt;&gt;$G66,PrSettings!$M$4="●"),(($F66-$G66)=(FZ66-GA66))*1,0),"")</f>
        <v/>
      </c>
      <c r="GE66" s="281" t="str">
        <f aca="false">IF((GC66&lt;&gt;""),($F66=FZ66)*($G66=GA66),"")</f>
        <v/>
      </c>
      <c r="GF66" s="281" t="str">
        <f aca="false">IF(GC66&lt;&gt;"",IF(ABS($F66-$G66)&gt;=PrSettings!$M$7,(ABS($F66-$G66-FZ66+GA66)&lt;=1)*1,IF(AND(GC66,$F66=$G66,$F66&gt;=PrSettings!$M$6),(ABS(FZ66-$F66)&lt;=1)*1,IF(AND(GC66,$F66+$G66&gt;=PrSettings!$M$8),(ABS(FZ66-$F66)+ABS(GA66-$G66)&lt;=1)*1,""))),"")</f>
        <v/>
      </c>
      <c r="GG66" s="289"/>
      <c r="GI66" s="279" t="n">
        <f aca="false">$B66</f>
        <v>31</v>
      </c>
      <c r="GJ66" s="280" t="str">
        <f aca="false">$C66</f>
        <v>Norway</v>
      </c>
      <c r="GK66" s="281" t="n">
        <f aca="false">$D66</f>
        <v>1</v>
      </c>
      <c r="GL66" s="280" t="str">
        <f aca="false">$E66</f>
        <v>France</v>
      </c>
      <c r="GM66" s="284"/>
      <c r="GN66" s="284"/>
      <c r="GO66" s="288"/>
      <c r="GP66" s="281" t="str">
        <f aca="false">IF(($F66&lt;&gt;"")*($G66&lt;&gt;"")*(GM66&lt;&gt;"")*(GN66&lt;&gt;""),($F66&gt;$G66)*(GM66&gt;GN66)+($F66=$G66)*(GM66=GN66)+($F66&lt;$G66)*(GM66&lt;GN66),"")</f>
        <v/>
      </c>
      <c r="GQ66" s="281" t="str">
        <f aca="false">IF((GP66&lt;&gt;""),IF(OR($F66&lt;&gt;$G66,PrSettings!$M$4="●"),(($F66-$G66)=(GM66-GN66))*1,0),"")</f>
        <v/>
      </c>
      <c r="GR66" s="281" t="str">
        <f aca="false">IF((GP66&lt;&gt;""),($F66=GM66)*($G66=GN66),"")</f>
        <v/>
      </c>
      <c r="GS66" s="281" t="str">
        <f aca="false">IF(GP66&lt;&gt;"",IF(ABS($F66-$G66)&gt;=PrSettings!$M$7,(ABS($F66-$G66-GM66+GN66)&lt;=1)*1,IF(AND(GP66,$F66=$G66,$F66&gt;=PrSettings!$M$6),(ABS(GM66-$F66)&lt;=1)*1,IF(AND(GP66,$F66+$G66&gt;=PrSettings!$M$8),(ABS(GM66-$F66)+ABS(GN66-$G66)&lt;=1)*1,""))),"")</f>
        <v/>
      </c>
      <c r="GT66" s="289"/>
      <c r="GV66" s="279" t="n">
        <f aca="false">$B66</f>
        <v>31</v>
      </c>
      <c r="GW66" s="280" t="str">
        <f aca="false">$C66</f>
        <v>Norway</v>
      </c>
      <c r="GX66" s="281" t="n">
        <f aca="false">$D66</f>
        <v>1</v>
      </c>
      <c r="GY66" s="280" t="str">
        <f aca="false">$E66</f>
        <v>France</v>
      </c>
      <c r="GZ66" s="284"/>
      <c r="HA66" s="284"/>
      <c r="HB66" s="288"/>
      <c r="HC66" s="281" t="str">
        <f aca="false">IF(($F66&lt;&gt;"")*($G66&lt;&gt;"")*(GZ66&lt;&gt;"")*(HA66&lt;&gt;""),($F66&gt;$G66)*(GZ66&gt;HA66)+($F66=$G66)*(GZ66=HA66)+($F66&lt;$G66)*(GZ66&lt;HA66),"")</f>
        <v/>
      </c>
      <c r="HD66" s="281" t="str">
        <f aca="false">IF((HC66&lt;&gt;""),IF(OR($F66&lt;&gt;$G66,PrSettings!$M$4="●"),(($F66-$G66)=(GZ66-HA66))*1,0),"")</f>
        <v/>
      </c>
      <c r="HE66" s="281" t="str">
        <f aca="false">IF((HC66&lt;&gt;""),($F66=GZ66)*($G66=HA66),"")</f>
        <v/>
      </c>
      <c r="HF66" s="281" t="str">
        <f aca="false">IF(HC66&lt;&gt;"",IF(ABS($F66-$G66)&gt;=PrSettings!$M$7,(ABS($F66-$G66-GZ66+HA66)&lt;=1)*1,IF(AND(HC66,$F66=$G66,$F66&gt;=PrSettings!$M$6),(ABS(GZ66-$F66)&lt;=1)*1,IF(AND(HC66,$F66+$G66&gt;=PrSettings!$M$8),(ABS(GZ66-$F66)+ABS(HA66-$G66)&lt;=1)*1,""))),"")</f>
        <v/>
      </c>
      <c r="HG66" s="289"/>
      <c r="HI66" s="279" t="n">
        <f aca="false">$B66</f>
        <v>31</v>
      </c>
      <c r="HJ66" s="280" t="str">
        <f aca="false">$C66</f>
        <v>Norway</v>
      </c>
      <c r="HK66" s="281" t="n">
        <f aca="false">$D66</f>
        <v>1</v>
      </c>
      <c r="HL66" s="280" t="str">
        <f aca="false">$E66</f>
        <v>France</v>
      </c>
      <c r="HM66" s="284"/>
      <c r="HN66" s="284"/>
      <c r="HO66" s="288"/>
      <c r="HP66" s="281" t="str">
        <f aca="false">IF(($F66&lt;&gt;"")*($G66&lt;&gt;"")*(HM66&lt;&gt;"")*(HN66&lt;&gt;""),($F66&gt;$G66)*(HM66&gt;HN66)+($F66=$G66)*(HM66=HN66)+($F66&lt;$G66)*(HM66&lt;HN66),"")</f>
        <v/>
      </c>
      <c r="HQ66" s="281" t="str">
        <f aca="false">IF((HP66&lt;&gt;""),IF(OR($F66&lt;&gt;$G66,PrSettings!$M$4="●"),(($F66-$G66)=(HM66-HN66))*1,0),"")</f>
        <v/>
      </c>
      <c r="HR66" s="281" t="str">
        <f aca="false">IF((HP66&lt;&gt;""),($F66=HM66)*($G66=HN66),"")</f>
        <v/>
      </c>
      <c r="HS66" s="281" t="str">
        <f aca="false">IF(HP66&lt;&gt;"",IF(ABS($F66-$G66)&gt;=PrSettings!$M$7,(ABS($F66-$G66-HM66+HN66)&lt;=1)*1,IF(AND(HP66,$F66=$G66,$F66&gt;=PrSettings!$M$6),(ABS(HM66-$F66)&lt;=1)*1,IF(AND(HP66,$F66+$G66&gt;=PrSettings!$M$8),(ABS(HM66-$F66)+ABS(HN66-$G66)&lt;=1)*1,""))),"")</f>
        <v/>
      </c>
      <c r="HT66" s="289"/>
      <c r="HV66" s="279" t="n">
        <f aca="false">$B66</f>
        <v>31</v>
      </c>
      <c r="HW66" s="280" t="str">
        <f aca="false">$C66</f>
        <v>Norway</v>
      </c>
      <c r="HX66" s="281" t="n">
        <f aca="false">$D66</f>
        <v>1</v>
      </c>
      <c r="HY66" s="280" t="str">
        <f aca="false">$E66</f>
        <v>France</v>
      </c>
      <c r="HZ66" s="284"/>
      <c r="IA66" s="284"/>
      <c r="IB66" s="288"/>
      <c r="IC66" s="281" t="str">
        <f aca="false">IF(($F66&lt;&gt;"")*($G66&lt;&gt;"")*(HZ66&lt;&gt;"")*(IA66&lt;&gt;""),($F66&gt;$G66)*(HZ66&gt;IA66)+($F66=$G66)*(HZ66=IA66)+($F66&lt;$G66)*(HZ66&lt;IA66),"")</f>
        <v/>
      </c>
      <c r="ID66" s="281" t="str">
        <f aca="false">IF((IC66&lt;&gt;""),IF(OR($F66&lt;&gt;$G66,PrSettings!$M$4="●"),(($F66-$G66)=(HZ66-IA66))*1,0),"")</f>
        <v/>
      </c>
      <c r="IE66" s="281" t="str">
        <f aca="false">IF((IC66&lt;&gt;""),($F66=HZ66)*($G66=IA66),"")</f>
        <v/>
      </c>
      <c r="IF66" s="281" t="str">
        <f aca="false">IF(IC66&lt;&gt;"",IF(ABS($F66-$G66)&gt;=PrSettings!$M$7,(ABS($F66-$G66-HZ66+IA66)&lt;=1)*1,IF(AND(IC66,$F66=$G66,$F66&gt;=PrSettings!$M$6),(ABS(HZ66-$F66)&lt;=1)*1,IF(AND(IC66,$F66+$G66&gt;=PrSettings!$M$8),(ABS(HZ66-$F66)+ABS(IA66-$G66)&lt;=1)*1,""))),"")</f>
        <v/>
      </c>
      <c r="IG66" s="289"/>
      <c r="II66" s="279" t="n">
        <f aca="false">$B66</f>
        <v>31</v>
      </c>
      <c r="IJ66" s="280" t="str">
        <f aca="false">$C66</f>
        <v>Norway</v>
      </c>
      <c r="IK66" s="281" t="n">
        <f aca="false">$D66</f>
        <v>1</v>
      </c>
      <c r="IL66" s="280" t="str">
        <f aca="false">$E66</f>
        <v>France</v>
      </c>
      <c r="IM66" s="284"/>
      <c r="IN66" s="284"/>
      <c r="IO66" s="288"/>
      <c r="IP66" s="281" t="str">
        <f aca="false">IF(($F66&lt;&gt;"")*($G66&lt;&gt;"")*(IM66&lt;&gt;"")*(IN66&lt;&gt;""),($F66&gt;$G66)*(IM66&gt;IN66)+($F66=$G66)*(IM66=IN66)+($F66&lt;$G66)*(IM66&lt;IN66),"")</f>
        <v/>
      </c>
      <c r="IQ66" s="281" t="str">
        <f aca="false">IF((IP66&lt;&gt;""),IF(OR($F66&lt;&gt;$G66,PrSettings!$M$4="●"),(($F66-$G66)=(IM66-IN66))*1,0),"")</f>
        <v/>
      </c>
      <c r="IR66" s="281" t="str">
        <f aca="false">IF((IP66&lt;&gt;""),($F66=IM66)*($G66=IN66),"")</f>
        <v/>
      </c>
      <c r="IS66" s="281" t="str">
        <f aca="false">IF(IP66&lt;&gt;"",IF(ABS($F66-$G66)&gt;=PrSettings!$M$7,(ABS($F66-$G66-IM66+IN66)&lt;=1)*1,IF(AND(IP66,$F66=$G66,$F66&gt;=PrSettings!$M$6),(ABS(IM66-$F66)&lt;=1)*1,IF(AND(IP66,$F66+$G66&gt;=PrSettings!$M$8),(ABS(IM66-$F66)+ABS(IN66-$G66)&lt;=1)*1,""))),"")</f>
        <v/>
      </c>
      <c r="IT66" s="289"/>
      <c r="IV66" s="279" t="n">
        <f aca="false">$B66</f>
        <v>31</v>
      </c>
      <c r="IW66" s="280" t="str">
        <f aca="false">$C66</f>
        <v>Norway</v>
      </c>
      <c r="IX66" s="281" t="n">
        <f aca="false">$D66</f>
        <v>1</v>
      </c>
      <c r="IY66" s="280" t="str">
        <f aca="false">$E66</f>
        <v>France</v>
      </c>
      <c r="IZ66" s="284"/>
      <c r="JA66" s="284"/>
      <c r="JB66" s="288"/>
      <c r="JC66" s="281" t="str">
        <f aca="false">IF(($F66&lt;&gt;"")*($G66&lt;&gt;"")*(IZ66&lt;&gt;"")*(JA66&lt;&gt;""),($F66&gt;$G66)*(IZ66&gt;JA66)+($F66=$G66)*(IZ66=JA66)+($F66&lt;$G66)*(IZ66&lt;JA66),"")</f>
        <v/>
      </c>
      <c r="JD66" s="281" t="str">
        <f aca="false">IF((JC66&lt;&gt;""),IF(OR($F66&lt;&gt;$G66,PrSettings!$M$4="●"),(($F66-$G66)=(IZ66-JA66))*1,0),"")</f>
        <v/>
      </c>
      <c r="JE66" s="281" t="str">
        <f aca="false">IF((JC66&lt;&gt;""),($F66=IZ66)*($G66=JA66),"")</f>
        <v/>
      </c>
      <c r="JF66" s="281" t="str">
        <f aca="false">IF(JC66&lt;&gt;"",IF(ABS($F66-$G66)&gt;=PrSettings!$M$7,(ABS($F66-$G66-IZ66+JA66)&lt;=1)*1,IF(AND(JC66,$F66=$G66,$F66&gt;=PrSettings!$M$6),(ABS(IZ66-$F66)&lt;=1)*1,IF(AND(JC66,$F66+$G66&gt;=PrSettings!$M$8),(ABS(IZ66-$F66)+ABS(JA66-$G66)&lt;=1)*1,""))),"")</f>
        <v/>
      </c>
      <c r="JG66" s="289"/>
      <c r="JI66" s="279" t="n">
        <f aca="false">$B66</f>
        <v>31</v>
      </c>
      <c r="JJ66" s="280" t="str">
        <f aca="false">$C66</f>
        <v>Norway</v>
      </c>
      <c r="JK66" s="281" t="n">
        <f aca="false">$D66</f>
        <v>1</v>
      </c>
      <c r="JL66" s="280" t="str">
        <f aca="false">$E66</f>
        <v>France</v>
      </c>
      <c r="JM66" s="284"/>
      <c r="JN66" s="284"/>
      <c r="JO66" s="288"/>
      <c r="JP66" s="281" t="str">
        <f aca="false">IF(($F66&lt;&gt;"")*($G66&lt;&gt;"")*(JM66&lt;&gt;"")*(JN66&lt;&gt;""),($F66&gt;$G66)*(JM66&gt;JN66)+($F66=$G66)*(JM66=JN66)+($F66&lt;$G66)*(JM66&lt;JN66),"")</f>
        <v/>
      </c>
      <c r="JQ66" s="281" t="str">
        <f aca="false">IF((JP66&lt;&gt;""),IF(OR($F66&lt;&gt;$G66,PrSettings!$M$4="●"),(($F66-$G66)=(JM66-JN66))*1,0),"")</f>
        <v/>
      </c>
      <c r="JR66" s="281" t="str">
        <f aca="false">IF((JP66&lt;&gt;""),($F66=JM66)*($G66=JN66),"")</f>
        <v/>
      </c>
      <c r="JS66" s="281" t="str">
        <f aca="false">IF(JP66&lt;&gt;"",IF(ABS($F66-$G66)&gt;=PrSettings!$M$7,(ABS($F66-$G66-JM66+JN66)&lt;=1)*1,IF(AND(JP66,$F66=$G66,$F66&gt;=PrSettings!$M$6),(ABS(JM66-$F66)&lt;=1)*1,IF(AND(JP66,$F66+$G66&gt;=PrSettings!$M$8),(ABS(JM66-$F66)+ABS(JN66-$G66)&lt;=1)*1,""))),"")</f>
        <v/>
      </c>
      <c r="JT66" s="289"/>
      <c r="JV66" s="279" t="n">
        <f aca="false">$B66</f>
        <v>31</v>
      </c>
      <c r="JW66" s="280" t="str">
        <f aca="false">$C66</f>
        <v>Norway</v>
      </c>
      <c r="JX66" s="281" t="n">
        <f aca="false">$D66</f>
        <v>1</v>
      </c>
      <c r="JY66" s="280" t="str">
        <f aca="false">$E66</f>
        <v>France</v>
      </c>
      <c r="JZ66" s="284"/>
      <c r="KA66" s="284"/>
      <c r="KB66" s="288"/>
      <c r="KC66" s="281" t="str">
        <f aca="false">IF(($F66&lt;&gt;"")*($G66&lt;&gt;"")*(JZ66&lt;&gt;"")*(KA66&lt;&gt;""),($F66&gt;$G66)*(JZ66&gt;KA66)+($F66=$G66)*(JZ66=KA66)+($F66&lt;$G66)*(JZ66&lt;KA66),"")</f>
        <v/>
      </c>
      <c r="KD66" s="281" t="str">
        <f aca="false">IF((KC66&lt;&gt;""),IF(OR($F66&lt;&gt;$G66,PrSettings!$M$4="●"),(($F66-$G66)=(JZ66-KA66))*1,0),"")</f>
        <v/>
      </c>
      <c r="KE66" s="281" t="str">
        <f aca="false">IF((KC66&lt;&gt;""),($F66=JZ66)*($G66=KA66),"")</f>
        <v/>
      </c>
      <c r="KF66" s="281" t="str">
        <f aca="false">IF(KC66&lt;&gt;"",IF(ABS($F66-$G66)&gt;=PrSettings!$M$7,(ABS($F66-$G66-JZ66+KA66)&lt;=1)*1,IF(AND(KC66,$F66=$G66,$F66&gt;=PrSettings!$M$6),(ABS(JZ66-$F66)&lt;=1)*1,IF(AND(KC66,$F66+$G66&gt;=PrSettings!$M$8),(ABS(JZ66-$F66)+ABS(KA66-$G66)&lt;=1)*1,""))),"")</f>
        <v/>
      </c>
      <c r="KG66" s="289"/>
      <c r="KI66" s="279" t="n">
        <f aca="false">$B66</f>
        <v>31</v>
      </c>
      <c r="KJ66" s="280" t="str">
        <f aca="false">$C66</f>
        <v>Norway</v>
      </c>
      <c r="KK66" s="281" t="n">
        <f aca="false">$D66</f>
        <v>1</v>
      </c>
      <c r="KL66" s="280" t="str">
        <f aca="false">$E66</f>
        <v>France</v>
      </c>
      <c r="KM66" s="284"/>
      <c r="KN66" s="284"/>
      <c r="KO66" s="288"/>
      <c r="KP66" s="281" t="str">
        <f aca="false">IF(($F66&lt;&gt;"")*($G66&lt;&gt;"")*(KM66&lt;&gt;"")*(KN66&lt;&gt;""),($F66&gt;$G66)*(KM66&gt;KN66)+($F66=$G66)*(KM66=KN66)+($F66&lt;$G66)*(KM66&lt;KN66),"")</f>
        <v/>
      </c>
      <c r="KQ66" s="281" t="str">
        <f aca="false">IF((KP66&lt;&gt;""),IF(OR($F66&lt;&gt;$G66,PrSettings!$M$4="●"),(($F66-$G66)=(KM66-KN66))*1,0),"")</f>
        <v/>
      </c>
      <c r="KR66" s="281" t="str">
        <f aca="false">IF((KP66&lt;&gt;""),($F66=KM66)*($G66=KN66),"")</f>
        <v/>
      </c>
      <c r="KS66" s="281" t="str">
        <f aca="false">IF(KP66&lt;&gt;"",IF(ABS($F66-$G66)&gt;=PrSettings!$M$7,(ABS($F66-$G66-KM66+KN66)&lt;=1)*1,IF(AND(KP66,$F66=$G66,$F66&gt;=PrSettings!$M$6),(ABS(KM66-$F66)&lt;=1)*1,IF(AND(KP66,$F66+$G66&gt;=PrSettings!$M$8),(ABS(KM66-$F66)+ABS(KN66-$G66)&lt;=1)*1,""))),"")</f>
        <v/>
      </c>
      <c r="KT66" s="289"/>
      <c r="KV66" s="279" t="n">
        <f aca="false">$B66</f>
        <v>31</v>
      </c>
      <c r="KW66" s="280" t="str">
        <f aca="false">$C66</f>
        <v>Norway</v>
      </c>
      <c r="KX66" s="281" t="n">
        <f aca="false">$D66</f>
        <v>1</v>
      </c>
      <c r="KY66" s="280" t="str">
        <f aca="false">$E66</f>
        <v>France</v>
      </c>
      <c r="KZ66" s="284"/>
      <c r="LA66" s="284"/>
      <c r="LB66" s="288"/>
      <c r="LC66" s="281" t="str">
        <f aca="false">IF(($F66&lt;&gt;"")*($G66&lt;&gt;"")*(KZ66&lt;&gt;"")*(LA66&lt;&gt;""),($F66&gt;$G66)*(KZ66&gt;LA66)+($F66=$G66)*(KZ66=LA66)+($F66&lt;$G66)*(KZ66&lt;LA66),"")</f>
        <v/>
      </c>
      <c r="LD66" s="281" t="str">
        <f aca="false">IF((LC66&lt;&gt;""),IF(OR($F66&lt;&gt;$G66,PrSettings!$M$4="●"),(($F66-$G66)=(KZ66-LA66))*1,0),"")</f>
        <v/>
      </c>
      <c r="LE66" s="281" t="str">
        <f aca="false">IF((LC66&lt;&gt;""),($F66=KZ66)*($G66=LA66),"")</f>
        <v/>
      </c>
      <c r="LF66" s="281" t="str">
        <f aca="false">IF(LC66&lt;&gt;"",IF(ABS($F66-$G66)&gt;=PrSettings!$M$7,(ABS($F66-$G66-KZ66+LA66)&lt;=1)*1,IF(AND(LC66,$F66=$G66,$F66&gt;=PrSettings!$M$6),(ABS(KZ66-$F66)&lt;=1)*1,IF(AND(LC66,$F66+$G66&gt;=PrSettings!$M$8),(ABS(KZ66-$F66)+ABS(LA66-$G66)&lt;=1)*1,""))),"")</f>
        <v/>
      </c>
      <c r="LG66" s="289"/>
      <c r="LI66" s="279" t="n">
        <f aca="false">$B66</f>
        <v>31</v>
      </c>
      <c r="LJ66" s="280" t="str">
        <f aca="false">$C66</f>
        <v>Norway</v>
      </c>
      <c r="LK66" s="281" t="n">
        <f aca="false">$D66</f>
        <v>1</v>
      </c>
      <c r="LL66" s="280" t="str">
        <f aca="false">$E66</f>
        <v>France</v>
      </c>
      <c r="LM66" s="284"/>
      <c r="LN66" s="284"/>
      <c r="LO66" s="288"/>
      <c r="LP66" s="281" t="str">
        <f aca="false">IF(($F66&lt;&gt;"")*($G66&lt;&gt;"")*(LM66&lt;&gt;"")*(LN66&lt;&gt;""),($F66&gt;$G66)*(LM66&gt;LN66)+($F66=$G66)*(LM66=LN66)+($F66&lt;$G66)*(LM66&lt;LN66),"")</f>
        <v/>
      </c>
      <c r="LQ66" s="281" t="str">
        <f aca="false">IF((LP66&lt;&gt;""),IF(OR($F66&lt;&gt;$G66,PrSettings!$M$4="●"),(($F66-$G66)=(LM66-LN66))*1,0),"")</f>
        <v/>
      </c>
      <c r="LR66" s="281" t="str">
        <f aca="false">IF((LP66&lt;&gt;""),($F66=LM66)*($G66=LN66),"")</f>
        <v/>
      </c>
      <c r="LS66" s="281" t="str">
        <f aca="false">IF(LP66&lt;&gt;"",IF(ABS($F66-$G66)&gt;=PrSettings!$M$7,(ABS($F66-$G66-LM66+LN66)&lt;=1)*1,IF(AND(LP66,$F66=$G66,$F66&gt;=PrSettings!$M$6),(ABS(LM66-$F66)&lt;=1)*1,IF(AND(LP66,$F66+$G66&gt;=PrSettings!$M$8),(ABS(LM66-$F66)+ABS(LN66-$G66)&lt;=1)*1,""))),"")</f>
        <v/>
      </c>
      <c r="LT66" s="289"/>
      <c r="LV66" s="279" t="n">
        <f aca="false">$B66</f>
        <v>31</v>
      </c>
      <c r="LW66" s="280" t="str">
        <f aca="false">$C66</f>
        <v>Norway</v>
      </c>
      <c r="LX66" s="281" t="n">
        <f aca="false">$D66</f>
        <v>1</v>
      </c>
      <c r="LY66" s="280" t="str">
        <f aca="false">$E66</f>
        <v>France</v>
      </c>
      <c r="LZ66" s="284"/>
      <c r="MA66" s="284"/>
      <c r="MB66" s="288"/>
      <c r="MC66" s="281" t="str">
        <f aca="false">IF(($F66&lt;&gt;"")*($G66&lt;&gt;"")*(LZ66&lt;&gt;"")*(MA66&lt;&gt;""),($F66&gt;$G66)*(LZ66&gt;MA66)+($F66=$G66)*(LZ66=MA66)+($F66&lt;$G66)*(LZ66&lt;MA66),"")</f>
        <v/>
      </c>
      <c r="MD66" s="281" t="str">
        <f aca="false">IF((MC66&lt;&gt;""),IF(OR($F66&lt;&gt;$G66,PrSettings!$M$4="●"),(($F66-$G66)=(LZ66-MA66))*1,0),"")</f>
        <v/>
      </c>
      <c r="ME66" s="281" t="str">
        <f aca="false">IF((MC66&lt;&gt;""),($F66=LZ66)*($G66=MA66),"")</f>
        <v/>
      </c>
      <c r="MF66" s="281" t="str">
        <f aca="false">IF(MC66&lt;&gt;"",IF(ABS($F66-$G66)&gt;=PrSettings!$M$7,(ABS($F66-$G66-LZ66+MA66)&lt;=1)*1,IF(AND(MC66,$F66=$G66,$F66&gt;=PrSettings!$M$6),(ABS(LZ66-$F66)&lt;=1)*1,IF(AND(MC66,$F66+$G66&gt;=PrSettings!$M$8),(ABS(LZ66-$F66)+ABS(MA66-$G66)&lt;=1)*1,""))),"")</f>
        <v/>
      </c>
      <c r="MG66" s="289"/>
    </row>
    <row r="67" customFormat="false" ht="15.75" hidden="false" customHeight="false" outlineLevel="0" collapsed="false">
      <c r="B67" s="279" t="n">
        <f aca="false">INDEX(Groups!$C$7:$C$65,MATCH(C67,Groups!$D$7:$D$65,0))</f>
        <v>14</v>
      </c>
      <c r="C67" s="280" t="str">
        <f aca="false">CalcI!$P$27</f>
        <v>Senegal</v>
      </c>
      <c r="D67" s="281" t="n">
        <f aca="false">INDEX(Groups!$C$7:$C$65,MATCH(E67,Groups!$D$7:$D$65,0))</f>
        <v>57</v>
      </c>
      <c r="E67" s="280" t="str">
        <f aca="false">CalcI!$Q$27</f>
        <v>Iraq</v>
      </c>
      <c r="F67" s="282" t="n">
        <f aca="false">CalcI!$R$27</f>
        <v>2</v>
      </c>
      <c r="G67" s="283" t="n">
        <f aca="false">CalcI!$S$27</f>
        <v>0</v>
      </c>
      <c r="I67" s="279" t="n">
        <f aca="false">$B67</f>
        <v>14</v>
      </c>
      <c r="J67" s="280" t="str">
        <f aca="false">$C67</f>
        <v>Senegal</v>
      </c>
      <c r="K67" s="281" t="n">
        <f aca="false">$D67</f>
        <v>57</v>
      </c>
      <c r="L67" s="280" t="str">
        <f aca="false">$E67</f>
        <v>Iraq</v>
      </c>
      <c r="M67" s="284"/>
      <c r="N67" s="284"/>
      <c r="O67" s="290"/>
      <c r="P67" s="281" t="str">
        <f aca="false">IF(($F67&lt;&gt;"")*($G67&lt;&gt;"")*(M67&lt;&gt;"")*(N67&lt;&gt;""),($F67&gt;$G67)*(M67&gt;N67)+($F67=$G67)*(M67=N67)+($F67&lt;$G67)*(M67&lt;N67),"")</f>
        <v/>
      </c>
      <c r="Q67" s="281" t="str">
        <f aca="false">IF((P67&lt;&gt;""),IF(OR($F67&lt;&gt;$G67,PrSettings!$M$4="●"),(($F67-$G67)=(M67-N67))*1,0),"")</f>
        <v/>
      </c>
      <c r="R67" s="281" t="str">
        <f aca="false">IF((P67&lt;&gt;""),($F67=M67)*($G67=N67),"")</f>
        <v/>
      </c>
      <c r="S67" s="281" t="str">
        <f aca="false">IF(P67&lt;&gt;"",IF(ABS($F67-$G67)&gt;=PrSettings!$M$7,(ABS($F67-$G67-M67+N67)&lt;=1)*1,IF(AND(P67,$F67=$G67,$F67&gt;=PrSettings!$M$6),(ABS(M67-$F67)&lt;=1)*1,IF(AND(P67,$F67+$G67&gt;=PrSettings!$M$8),(ABS(M67-$F67)+ABS(N67-$G67)&lt;=1)*1,""))),"")</f>
        <v/>
      </c>
      <c r="T67" s="291"/>
      <c r="V67" s="279" t="n">
        <f aca="false">$B67</f>
        <v>14</v>
      </c>
      <c r="W67" s="280" t="str">
        <f aca="false">$C67</f>
        <v>Senegal</v>
      </c>
      <c r="X67" s="281" t="n">
        <f aca="false">$D67</f>
        <v>57</v>
      </c>
      <c r="Y67" s="280" t="str">
        <f aca="false">$E67</f>
        <v>Iraq</v>
      </c>
      <c r="Z67" s="284"/>
      <c r="AA67" s="284"/>
      <c r="AB67" s="290"/>
      <c r="AC67" s="281" t="str">
        <f aca="false">IF(($F67&lt;&gt;"")*($G67&lt;&gt;"")*(Z67&lt;&gt;"")*(AA67&lt;&gt;""),($F67&gt;$G67)*(Z67&gt;AA67)+($F67=$G67)*(Z67=AA67)+($F67&lt;$G67)*(Z67&lt;AA67),"")</f>
        <v/>
      </c>
      <c r="AD67" s="281" t="str">
        <f aca="false">IF((AC67&lt;&gt;""),IF(OR($F67&lt;&gt;$G67,PrSettings!$M$4="●"),(($F67-$G67)=(Z67-AA67))*1,0),"")</f>
        <v/>
      </c>
      <c r="AE67" s="281" t="str">
        <f aca="false">IF((AC67&lt;&gt;""),($F67=Z67)*($G67=AA67),"")</f>
        <v/>
      </c>
      <c r="AF67" s="281" t="str">
        <f aca="false">IF(AC67&lt;&gt;"",IF(ABS($F67-$G67)&gt;=PrSettings!$M$7,(ABS($F67-$G67-Z67+AA67)&lt;=1)*1,IF(AND(AC67,$F67=$G67,$F67&gt;=PrSettings!$M$6),(ABS(Z67-$F67)&lt;=1)*1,IF(AND(AC67,$F67+$G67&gt;=PrSettings!$M$8),(ABS(Z67-$F67)+ABS(AA67-$G67)&lt;=1)*1,""))),"")</f>
        <v/>
      </c>
      <c r="AG67" s="291"/>
      <c r="AI67" s="279" t="n">
        <f aca="false">$B67</f>
        <v>14</v>
      </c>
      <c r="AJ67" s="280" t="str">
        <f aca="false">$C67</f>
        <v>Senegal</v>
      </c>
      <c r="AK67" s="281" t="n">
        <f aca="false">$D67</f>
        <v>57</v>
      </c>
      <c r="AL67" s="280" t="str">
        <f aca="false">$E67</f>
        <v>Iraq</v>
      </c>
      <c r="AM67" s="284"/>
      <c r="AN67" s="284"/>
      <c r="AO67" s="290"/>
      <c r="AP67" s="281" t="str">
        <f aca="false">IF(($F67&lt;&gt;"")*($G67&lt;&gt;"")*(AM67&lt;&gt;"")*(AN67&lt;&gt;""),($F67&gt;$G67)*(AM67&gt;AN67)+($F67=$G67)*(AM67=AN67)+($F67&lt;$G67)*(AM67&lt;AN67),"")</f>
        <v/>
      </c>
      <c r="AQ67" s="281" t="str">
        <f aca="false">IF((AP67&lt;&gt;""),IF(OR($F67&lt;&gt;$G67,PrSettings!$M$4="●"),(($F67-$G67)=(AM67-AN67))*1,0),"")</f>
        <v/>
      </c>
      <c r="AR67" s="281" t="str">
        <f aca="false">IF((AP67&lt;&gt;""),($F67=AM67)*($G67=AN67),"")</f>
        <v/>
      </c>
      <c r="AS67" s="281" t="str">
        <f aca="false">IF(AP67&lt;&gt;"",IF(ABS($F67-$G67)&gt;=PrSettings!$M$7,(ABS($F67-$G67-AM67+AN67)&lt;=1)*1,IF(AND(AP67,$F67=$G67,$F67&gt;=PrSettings!$M$6),(ABS(AM67-$F67)&lt;=1)*1,IF(AND(AP67,$F67+$G67&gt;=PrSettings!$M$8),(ABS(AM67-$F67)+ABS(AN67-$G67)&lt;=1)*1,""))),"")</f>
        <v/>
      </c>
      <c r="AT67" s="291"/>
      <c r="AV67" s="279" t="n">
        <f aca="false">$B67</f>
        <v>14</v>
      </c>
      <c r="AW67" s="280" t="str">
        <f aca="false">$C67</f>
        <v>Senegal</v>
      </c>
      <c r="AX67" s="281" t="n">
        <f aca="false">$D67</f>
        <v>57</v>
      </c>
      <c r="AY67" s="280" t="str">
        <f aca="false">$E67</f>
        <v>Iraq</v>
      </c>
      <c r="AZ67" s="284"/>
      <c r="BA67" s="284"/>
      <c r="BB67" s="290"/>
      <c r="BC67" s="281" t="str">
        <f aca="false">IF(($F67&lt;&gt;"")*($G67&lt;&gt;"")*(AZ67&lt;&gt;"")*(BA67&lt;&gt;""),($F67&gt;$G67)*(AZ67&gt;BA67)+($F67=$G67)*(AZ67=BA67)+($F67&lt;$G67)*(AZ67&lt;BA67),"")</f>
        <v/>
      </c>
      <c r="BD67" s="281" t="str">
        <f aca="false">IF((BC67&lt;&gt;""),IF(OR($F67&lt;&gt;$G67,PrSettings!$M$4="●"),(($F67-$G67)=(AZ67-BA67))*1,0),"")</f>
        <v/>
      </c>
      <c r="BE67" s="281" t="str">
        <f aca="false">IF((BC67&lt;&gt;""),($F67=AZ67)*($G67=BA67),"")</f>
        <v/>
      </c>
      <c r="BF67" s="281" t="str">
        <f aca="false">IF(BC67&lt;&gt;"",IF(ABS($F67-$G67)&gt;=PrSettings!$M$7,(ABS($F67-$G67-AZ67+BA67)&lt;=1)*1,IF(AND(BC67,$F67=$G67,$F67&gt;=PrSettings!$M$6),(ABS(AZ67-$F67)&lt;=1)*1,IF(AND(BC67,$F67+$G67&gt;=PrSettings!$M$8),(ABS(AZ67-$F67)+ABS(BA67-$G67)&lt;=1)*1,""))),"")</f>
        <v/>
      </c>
      <c r="BG67" s="291"/>
      <c r="BI67" s="279" t="n">
        <f aca="false">$B67</f>
        <v>14</v>
      </c>
      <c r="BJ67" s="280" t="str">
        <f aca="false">$C67</f>
        <v>Senegal</v>
      </c>
      <c r="BK67" s="281" t="n">
        <f aca="false">$D67</f>
        <v>57</v>
      </c>
      <c r="BL67" s="280" t="str">
        <f aca="false">$E67</f>
        <v>Iraq</v>
      </c>
      <c r="BM67" s="284"/>
      <c r="BN67" s="284"/>
      <c r="BO67" s="290"/>
      <c r="BP67" s="281" t="str">
        <f aca="false">IF(($F67&lt;&gt;"")*($G67&lt;&gt;"")*(BM67&lt;&gt;"")*(BN67&lt;&gt;""),($F67&gt;$G67)*(BM67&gt;BN67)+($F67=$G67)*(BM67=BN67)+($F67&lt;$G67)*(BM67&lt;BN67),"")</f>
        <v/>
      </c>
      <c r="BQ67" s="281" t="str">
        <f aca="false">IF((BP67&lt;&gt;""),IF(OR($F67&lt;&gt;$G67,PrSettings!$M$4="●"),(($F67-$G67)=(BM67-BN67))*1,0),"")</f>
        <v/>
      </c>
      <c r="BR67" s="281" t="str">
        <f aca="false">IF((BP67&lt;&gt;""),($F67=BM67)*($G67=BN67),"")</f>
        <v/>
      </c>
      <c r="BS67" s="281" t="str">
        <f aca="false">IF(BP67&lt;&gt;"",IF(ABS($F67-$G67)&gt;=PrSettings!$M$7,(ABS($F67-$G67-BM67+BN67)&lt;=1)*1,IF(AND(BP67,$F67=$G67,$F67&gt;=PrSettings!$M$6),(ABS(BM67-$F67)&lt;=1)*1,IF(AND(BP67,$F67+$G67&gt;=PrSettings!$M$8),(ABS(BM67-$F67)+ABS(BN67-$G67)&lt;=1)*1,""))),"")</f>
        <v/>
      </c>
      <c r="BT67" s="291"/>
      <c r="BV67" s="279" t="n">
        <f aca="false">$B67</f>
        <v>14</v>
      </c>
      <c r="BW67" s="280" t="str">
        <f aca="false">$C67</f>
        <v>Senegal</v>
      </c>
      <c r="BX67" s="281" t="n">
        <f aca="false">$D67</f>
        <v>57</v>
      </c>
      <c r="BY67" s="280" t="str">
        <f aca="false">$E67</f>
        <v>Iraq</v>
      </c>
      <c r="BZ67" s="284"/>
      <c r="CA67" s="284"/>
      <c r="CB67" s="290"/>
      <c r="CC67" s="281" t="str">
        <f aca="false">IF(($F67&lt;&gt;"")*($G67&lt;&gt;"")*(BZ67&lt;&gt;"")*(CA67&lt;&gt;""),($F67&gt;$G67)*(BZ67&gt;CA67)+($F67=$G67)*(BZ67=CA67)+($F67&lt;$G67)*(BZ67&lt;CA67),"")</f>
        <v/>
      </c>
      <c r="CD67" s="281" t="str">
        <f aca="false">IF((CC67&lt;&gt;""),IF(OR($F67&lt;&gt;$G67,PrSettings!$M$4="●"),(($F67-$G67)=(BZ67-CA67))*1,0),"")</f>
        <v/>
      </c>
      <c r="CE67" s="281" t="str">
        <f aca="false">IF((CC67&lt;&gt;""),($F67=BZ67)*($G67=CA67),"")</f>
        <v/>
      </c>
      <c r="CF67" s="281" t="str">
        <f aca="false">IF(CC67&lt;&gt;"",IF(ABS($F67-$G67)&gt;=PrSettings!$M$7,(ABS($F67-$G67-BZ67+CA67)&lt;=1)*1,IF(AND(CC67,$F67=$G67,$F67&gt;=PrSettings!$M$6),(ABS(BZ67-$F67)&lt;=1)*1,IF(AND(CC67,$F67+$G67&gt;=PrSettings!$M$8),(ABS(BZ67-$F67)+ABS(CA67-$G67)&lt;=1)*1,""))),"")</f>
        <v/>
      </c>
      <c r="CG67" s="291"/>
      <c r="CI67" s="279" t="n">
        <f aca="false">$B67</f>
        <v>14</v>
      </c>
      <c r="CJ67" s="280" t="str">
        <f aca="false">$C67</f>
        <v>Senegal</v>
      </c>
      <c r="CK67" s="281" t="n">
        <f aca="false">$D67</f>
        <v>57</v>
      </c>
      <c r="CL67" s="280" t="str">
        <f aca="false">$E67</f>
        <v>Iraq</v>
      </c>
      <c r="CM67" s="284"/>
      <c r="CN67" s="284"/>
      <c r="CO67" s="290"/>
      <c r="CP67" s="281" t="str">
        <f aca="false">IF(($F67&lt;&gt;"")*($G67&lt;&gt;"")*(CM67&lt;&gt;"")*(CN67&lt;&gt;""),($F67&gt;$G67)*(CM67&gt;CN67)+($F67=$G67)*(CM67=CN67)+($F67&lt;$G67)*(CM67&lt;CN67),"")</f>
        <v/>
      </c>
      <c r="CQ67" s="281" t="str">
        <f aca="false">IF((CP67&lt;&gt;""),IF(OR($F67&lt;&gt;$G67,PrSettings!$M$4="●"),(($F67-$G67)=(CM67-CN67))*1,0),"")</f>
        <v/>
      </c>
      <c r="CR67" s="281" t="str">
        <f aca="false">IF((CP67&lt;&gt;""),($F67=CM67)*($G67=CN67),"")</f>
        <v/>
      </c>
      <c r="CS67" s="281" t="str">
        <f aca="false">IF(CP67&lt;&gt;"",IF(ABS($F67-$G67)&gt;=PrSettings!$M$7,(ABS($F67-$G67-CM67+CN67)&lt;=1)*1,IF(AND(CP67,$F67=$G67,$F67&gt;=PrSettings!$M$6),(ABS(CM67-$F67)&lt;=1)*1,IF(AND(CP67,$F67+$G67&gt;=PrSettings!$M$8),(ABS(CM67-$F67)+ABS(CN67-$G67)&lt;=1)*1,""))),"")</f>
        <v/>
      </c>
      <c r="CT67" s="291"/>
      <c r="CV67" s="279" t="n">
        <f aca="false">$B67</f>
        <v>14</v>
      </c>
      <c r="CW67" s="280" t="str">
        <f aca="false">$C67</f>
        <v>Senegal</v>
      </c>
      <c r="CX67" s="281" t="n">
        <f aca="false">$D67</f>
        <v>57</v>
      </c>
      <c r="CY67" s="280" t="str">
        <f aca="false">$E67</f>
        <v>Iraq</v>
      </c>
      <c r="CZ67" s="284"/>
      <c r="DA67" s="284"/>
      <c r="DB67" s="290"/>
      <c r="DC67" s="281" t="str">
        <f aca="false">IF(($F67&lt;&gt;"")*($G67&lt;&gt;"")*(CZ67&lt;&gt;"")*(DA67&lt;&gt;""),($F67&gt;$G67)*(CZ67&gt;DA67)+($F67=$G67)*(CZ67=DA67)+($F67&lt;$G67)*(CZ67&lt;DA67),"")</f>
        <v/>
      </c>
      <c r="DD67" s="281" t="str">
        <f aca="false">IF((DC67&lt;&gt;""),IF(OR($F67&lt;&gt;$G67,PrSettings!$M$4="●"),(($F67-$G67)=(CZ67-DA67))*1,0),"")</f>
        <v/>
      </c>
      <c r="DE67" s="281" t="str">
        <f aca="false">IF((DC67&lt;&gt;""),($F67=CZ67)*($G67=DA67),"")</f>
        <v/>
      </c>
      <c r="DF67" s="281" t="str">
        <f aca="false">IF(DC67&lt;&gt;"",IF(ABS($F67-$G67)&gt;=PrSettings!$M$7,(ABS($F67-$G67-CZ67+DA67)&lt;=1)*1,IF(AND(DC67,$F67=$G67,$F67&gt;=PrSettings!$M$6),(ABS(CZ67-$F67)&lt;=1)*1,IF(AND(DC67,$F67+$G67&gt;=PrSettings!$M$8),(ABS(CZ67-$F67)+ABS(DA67-$G67)&lt;=1)*1,""))),"")</f>
        <v/>
      </c>
      <c r="DG67" s="291"/>
      <c r="DI67" s="279" t="n">
        <f aca="false">$B67</f>
        <v>14</v>
      </c>
      <c r="DJ67" s="280" t="str">
        <f aca="false">$C67</f>
        <v>Senegal</v>
      </c>
      <c r="DK67" s="281" t="n">
        <f aca="false">$D67</f>
        <v>57</v>
      </c>
      <c r="DL67" s="280" t="str">
        <f aca="false">$E67</f>
        <v>Iraq</v>
      </c>
      <c r="DM67" s="284"/>
      <c r="DN67" s="284"/>
      <c r="DO67" s="290"/>
      <c r="DP67" s="281" t="str">
        <f aca="false">IF(($F67&lt;&gt;"")*($G67&lt;&gt;"")*(DM67&lt;&gt;"")*(DN67&lt;&gt;""),($F67&gt;$G67)*(DM67&gt;DN67)+($F67=$G67)*(DM67=DN67)+($F67&lt;$G67)*(DM67&lt;DN67),"")</f>
        <v/>
      </c>
      <c r="DQ67" s="281" t="str">
        <f aca="false">IF((DP67&lt;&gt;""),IF(OR($F67&lt;&gt;$G67,PrSettings!$M$4="●"),(($F67-$G67)=(DM67-DN67))*1,0),"")</f>
        <v/>
      </c>
      <c r="DR67" s="281" t="str">
        <f aca="false">IF((DP67&lt;&gt;""),($F67=DM67)*($G67=DN67),"")</f>
        <v/>
      </c>
      <c r="DS67" s="281" t="str">
        <f aca="false">IF(DP67&lt;&gt;"",IF(ABS($F67-$G67)&gt;=PrSettings!$M$7,(ABS($F67-$G67-DM67+DN67)&lt;=1)*1,IF(AND(DP67,$F67=$G67,$F67&gt;=PrSettings!$M$6),(ABS(DM67-$F67)&lt;=1)*1,IF(AND(DP67,$F67+$G67&gt;=PrSettings!$M$8),(ABS(DM67-$F67)+ABS(DN67-$G67)&lt;=1)*1,""))),"")</f>
        <v/>
      </c>
      <c r="DT67" s="291"/>
      <c r="DV67" s="279" t="n">
        <f aca="false">$B67</f>
        <v>14</v>
      </c>
      <c r="DW67" s="280" t="str">
        <f aca="false">$C67</f>
        <v>Senegal</v>
      </c>
      <c r="DX67" s="281" t="n">
        <f aca="false">$D67</f>
        <v>57</v>
      </c>
      <c r="DY67" s="280" t="str">
        <f aca="false">$E67</f>
        <v>Iraq</v>
      </c>
      <c r="DZ67" s="284"/>
      <c r="EA67" s="284"/>
      <c r="EB67" s="290"/>
      <c r="EC67" s="281" t="str">
        <f aca="false">IF(($F67&lt;&gt;"")*($G67&lt;&gt;"")*(DZ67&lt;&gt;"")*(EA67&lt;&gt;""),($F67&gt;$G67)*(DZ67&gt;EA67)+($F67=$G67)*(DZ67=EA67)+($F67&lt;$G67)*(DZ67&lt;EA67),"")</f>
        <v/>
      </c>
      <c r="ED67" s="281" t="str">
        <f aca="false">IF((EC67&lt;&gt;""),IF(OR($F67&lt;&gt;$G67,PrSettings!$M$4="●"),(($F67-$G67)=(DZ67-EA67))*1,0),"")</f>
        <v/>
      </c>
      <c r="EE67" s="281" t="str">
        <f aca="false">IF((EC67&lt;&gt;""),($F67=DZ67)*($G67=EA67),"")</f>
        <v/>
      </c>
      <c r="EF67" s="281" t="str">
        <f aca="false">IF(EC67&lt;&gt;"",IF(ABS($F67-$G67)&gt;=PrSettings!$M$7,(ABS($F67-$G67-DZ67+EA67)&lt;=1)*1,IF(AND(EC67,$F67=$G67,$F67&gt;=PrSettings!$M$6),(ABS(DZ67-$F67)&lt;=1)*1,IF(AND(EC67,$F67+$G67&gt;=PrSettings!$M$8),(ABS(DZ67-$F67)+ABS(EA67-$G67)&lt;=1)*1,""))),"")</f>
        <v/>
      </c>
      <c r="EG67" s="291"/>
      <c r="EI67" s="279" t="n">
        <f aca="false">$B67</f>
        <v>14</v>
      </c>
      <c r="EJ67" s="280" t="str">
        <f aca="false">$C67</f>
        <v>Senegal</v>
      </c>
      <c r="EK67" s="281" t="n">
        <f aca="false">$D67</f>
        <v>57</v>
      </c>
      <c r="EL67" s="280" t="str">
        <f aca="false">$E67</f>
        <v>Iraq</v>
      </c>
      <c r="EM67" s="284"/>
      <c r="EN67" s="284"/>
      <c r="EO67" s="290"/>
      <c r="EP67" s="281" t="str">
        <f aca="false">IF(($F67&lt;&gt;"")*($G67&lt;&gt;"")*(EM67&lt;&gt;"")*(EN67&lt;&gt;""),($F67&gt;$G67)*(EM67&gt;EN67)+($F67=$G67)*(EM67=EN67)+($F67&lt;$G67)*(EM67&lt;EN67),"")</f>
        <v/>
      </c>
      <c r="EQ67" s="281" t="str">
        <f aca="false">IF((EP67&lt;&gt;""),IF(OR($F67&lt;&gt;$G67,PrSettings!$M$4="●"),(($F67-$G67)=(EM67-EN67))*1,0),"")</f>
        <v/>
      </c>
      <c r="ER67" s="281" t="str">
        <f aca="false">IF((EP67&lt;&gt;""),($F67=EM67)*($G67=EN67),"")</f>
        <v/>
      </c>
      <c r="ES67" s="281" t="str">
        <f aca="false">IF(EP67&lt;&gt;"",IF(ABS($F67-$G67)&gt;=PrSettings!$M$7,(ABS($F67-$G67-EM67+EN67)&lt;=1)*1,IF(AND(EP67,$F67=$G67,$F67&gt;=PrSettings!$M$6),(ABS(EM67-$F67)&lt;=1)*1,IF(AND(EP67,$F67+$G67&gt;=PrSettings!$M$8),(ABS(EM67-$F67)+ABS(EN67-$G67)&lt;=1)*1,""))),"")</f>
        <v/>
      </c>
      <c r="ET67" s="291"/>
      <c r="EV67" s="279" t="n">
        <f aca="false">$B67</f>
        <v>14</v>
      </c>
      <c r="EW67" s="280" t="str">
        <f aca="false">$C67</f>
        <v>Senegal</v>
      </c>
      <c r="EX67" s="281" t="n">
        <f aca="false">$D67</f>
        <v>57</v>
      </c>
      <c r="EY67" s="280" t="str">
        <f aca="false">$E67</f>
        <v>Iraq</v>
      </c>
      <c r="EZ67" s="284"/>
      <c r="FA67" s="284"/>
      <c r="FB67" s="290"/>
      <c r="FC67" s="281" t="str">
        <f aca="false">IF(($F67&lt;&gt;"")*($G67&lt;&gt;"")*(EZ67&lt;&gt;"")*(FA67&lt;&gt;""),($F67&gt;$G67)*(EZ67&gt;FA67)+($F67=$G67)*(EZ67=FA67)+($F67&lt;$G67)*(EZ67&lt;FA67),"")</f>
        <v/>
      </c>
      <c r="FD67" s="281" t="str">
        <f aca="false">IF((FC67&lt;&gt;""),IF(OR($F67&lt;&gt;$G67,PrSettings!$M$4="●"),(($F67-$G67)=(EZ67-FA67))*1,0),"")</f>
        <v/>
      </c>
      <c r="FE67" s="281" t="str">
        <f aca="false">IF((FC67&lt;&gt;""),($F67=EZ67)*($G67=FA67),"")</f>
        <v/>
      </c>
      <c r="FF67" s="281" t="str">
        <f aca="false">IF(FC67&lt;&gt;"",IF(ABS($F67-$G67)&gt;=PrSettings!$M$7,(ABS($F67-$G67-EZ67+FA67)&lt;=1)*1,IF(AND(FC67,$F67=$G67,$F67&gt;=PrSettings!$M$6),(ABS(EZ67-$F67)&lt;=1)*1,IF(AND(FC67,$F67+$G67&gt;=PrSettings!$M$8),(ABS(EZ67-$F67)+ABS(FA67-$G67)&lt;=1)*1,""))),"")</f>
        <v/>
      </c>
      <c r="FG67" s="291"/>
      <c r="FI67" s="279" t="n">
        <f aca="false">$B67</f>
        <v>14</v>
      </c>
      <c r="FJ67" s="280" t="str">
        <f aca="false">$C67</f>
        <v>Senegal</v>
      </c>
      <c r="FK67" s="281" t="n">
        <f aca="false">$D67</f>
        <v>57</v>
      </c>
      <c r="FL67" s="280" t="str">
        <f aca="false">$E67</f>
        <v>Iraq</v>
      </c>
      <c r="FM67" s="284"/>
      <c r="FN67" s="284"/>
      <c r="FO67" s="290"/>
      <c r="FP67" s="281" t="str">
        <f aca="false">IF(($F67&lt;&gt;"")*($G67&lt;&gt;"")*(FM67&lt;&gt;"")*(FN67&lt;&gt;""),($F67&gt;$G67)*(FM67&gt;FN67)+($F67=$G67)*(FM67=FN67)+($F67&lt;$G67)*(FM67&lt;FN67),"")</f>
        <v/>
      </c>
      <c r="FQ67" s="281" t="str">
        <f aca="false">IF((FP67&lt;&gt;""),IF(OR($F67&lt;&gt;$G67,PrSettings!$M$4="●"),(($F67-$G67)=(FM67-FN67))*1,0),"")</f>
        <v/>
      </c>
      <c r="FR67" s="281" t="str">
        <f aca="false">IF((FP67&lt;&gt;""),($F67=FM67)*($G67=FN67),"")</f>
        <v/>
      </c>
      <c r="FS67" s="281" t="str">
        <f aca="false">IF(FP67&lt;&gt;"",IF(ABS($F67-$G67)&gt;=PrSettings!$M$7,(ABS($F67-$G67-FM67+FN67)&lt;=1)*1,IF(AND(FP67,$F67=$G67,$F67&gt;=PrSettings!$M$6),(ABS(FM67-$F67)&lt;=1)*1,IF(AND(FP67,$F67+$G67&gt;=PrSettings!$M$8),(ABS(FM67-$F67)+ABS(FN67-$G67)&lt;=1)*1,""))),"")</f>
        <v/>
      </c>
      <c r="FT67" s="291"/>
      <c r="FV67" s="279" t="n">
        <f aca="false">$B67</f>
        <v>14</v>
      </c>
      <c r="FW67" s="280" t="str">
        <f aca="false">$C67</f>
        <v>Senegal</v>
      </c>
      <c r="FX67" s="281" t="n">
        <f aca="false">$D67</f>
        <v>57</v>
      </c>
      <c r="FY67" s="280" t="str">
        <f aca="false">$E67</f>
        <v>Iraq</v>
      </c>
      <c r="FZ67" s="284"/>
      <c r="GA67" s="284"/>
      <c r="GB67" s="290"/>
      <c r="GC67" s="281" t="str">
        <f aca="false">IF(($F67&lt;&gt;"")*($G67&lt;&gt;"")*(FZ67&lt;&gt;"")*(GA67&lt;&gt;""),($F67&gt;$G67)*(FZ67&gt;GA67)+($F67=$G67)*(FZ67=GA67)+($F67&lt;$G67)*(FZ67&lt;GA67),"")</f>
        <v/>
      </c>
      <c r="GD67" s="281" t="str">
        <f aca="false">IF((GC67&lt;&gt;""),IF(OR($F67&lt;&gt;$G67,PrSettings!$M$4="●"),(($F67-$G67)=(FZ67-GA67))*1,0),"")</f>
        <v/>
      </c>
      <c r="GE67" s="281" t="str">
        <f aca="false">IF((GC67&lt;&gt;""),($F67=FZ67)*($G67=GA67),"")</f>
        <v/>
      </c>
      <c r="GF67" s="281" t="str">
        <f aca="false">IF(GC67&lt;&gt;"",IF(ABS($F67-$G67)&gt;=PrSettings!$M$7,(ABS($F67-$G67-FZ67+GA67)&lt;=1)*1,IF(AND(GC67,$F67=$G67,$F67&gt;=PrSettings!$M$6),(ABS(FZ67-$F67)&lt;=1)*1,IF(AND(GC67,$F67+$G67&gt;=PrSettings!$M$8),(ABS(FZ67-$F67)+ABS(GA67-$G67)&lt;=1)*1,""))),"")</f>
        <v/>
      </c>
      <c r="GG67" s="291"/>
      <c r="GI67" s="279" t="n">
        <f aca="false">$B67</f>
        <v>14</v>
      </c>
      <c r="GJ67" s="280" t="str">
        <f aca="false">$C67</f>
        <v>Senegal</v>
      </c>
      <c r="GK67" s="281" t="n">
        <f aca="false">$D67</f>
        <v>57</v>
      </c>
      <c r="GL67" s="280" t="str">
        <f aca="false">$E67</f>
        <v>Iraq</v>
      </c>
      <c r="GM67" s="284"/>
      <c r="GN67" s="284"/>
      <c r="GO67" s="290"/>
      <c r="GP67" s="281" t="str">
        <f aca="false">IF(($F67&lt;&gt;"")*($G67&lt;&gt;"")*(GM67&lt;&gt;"")*(GN67&lt;&gt;""),($F67&gt;$G67)*(GM67&gt;GN67)+($F67=$G67)*(GM67=GN67)+($F67&lt;$G67)*(GM67&lt;GN67),"")</f>
        <v/>
      </c>
      <c r="GQ67" s="281" t="str">
        <f aca="false">IF((GP67&lt;&gt;""),IF(OR($F67&lt;&gt;$G67,PrSettings!$M$4="●"),(($F67-$G67)=(GM67-GN67))*1,0),"")</f>
        <v/>
      </c>
      <c r="GR67" s="281" t="str">
        <f aca="false">IF((GP67&lt;&gt;""),($F67=GM67)*($G67=GN67),"")</f>
        <v/>
      </c>
      <c r="GS67" s="281" t="str">
        <f aca="false">IF(GP67&lt;&gt;"",IF(ABS($F67-$G67)&gt;=PrSettings!$M$7,(ABS($F67-$G67-GM67+GN67)&lt;=1)*1,IF(AND(GP67,$F67=$G67,$F67&gt;=PrSettings!$M$6),(ABS(GM67-$F67)&lt;=1)*1,IF(AND(GP67,$F67+$G67&gt;=PrSettings!$M$8),(ABS(GM67-$F67)+ABS(GN67-$G67)&lt;=1)*1,""))),"")</f>
        <v/>
      </c>
      <c r="GT67" s="291"/>
      <c r="GV67" s="279" t="n">
        <f aca="false">$B67</f>
        <v>14</v>
      </c>
      <c r="GW67" s="280" t="str">
        <f aca="false">$C67</f>
        <v>Senegal</v>
      </c>
      <c r="GX67" s="281" t="n">
        <f aca="false">$D67</f>
        <v>57</v>
      </c>
      <c r="GY67" s="280" t="str">
        <f aca="false">$E67</f>
        <v>Iraq</v>
      </c>
      <c r="GZ67" s="284"/>
      <c r="HA67" s="284"/>
      <c r="HB67" s="290"/>
      <c r="HC67" s="281" t="str">
        <f aca="false">IF(($F67&lt;&gt;"")*($G67&lt;&gt;"")*(GZ67&lt;&gt;"")*(HA67&lt;&gt;""),($F67&gt;$G67)*(GZ67&gt;HA67)+($F67=$G67)*(GZ67=HA67)+($F67&lt;$G67)*(GZ67&lt;HA67),"")</f>
        <v/>
      </c>
      <c r="HD67" s="281" t="str">
        <f aca="false">IF((HC67&lt;&gt;""),IF(OR($F67&lt;&gt;$G67,PrSettings!$M$4="●"),(($F67-$G67)=(GZ67-HA67))*1,0),"")</f>
        <v/>
      </c>
      <c r="HE67" s="281" t="str">
        <f aca="false">IF((HC67&lt;&gt;""),($F67=GZ67)*($G67=HA67),"")</f>
        <v/>
      </c>
      <c r="HF67" s="281" t="str">
        <f aca="false">IF(HC67&lt;&gt;"",IF(ABS($F67-$G67)&gt;=PrSettings!$M$7,(ABS($F67-$G67-GZ67+HA67)&lt;=1)*1,IF(AND(HC67,$F67=$G67,$F67&gt;=PrSettings!$M$6),(ABS(GZ67-$F67)&lt;=1)*1,IF(AND(HC67,$F67+$G67&gt;=PrSettings!$M$8),(ABS(GZ67-$F67)+ABS(HA67-$G67)&lt;=1)*1,""))),"")</f>
        <v/>
      </c>
      <c r="HG67" s="291"/>
      <c r="HI67" s="279" t="n">
        <f aca="false">$B67</f>
        <v>14</v>
      </c>
      <c r="HJ67" s="280" t="str">
        <f aca="false">$C67</f>
        <v>Senegal</v>
      </c>
      <c r="HK67" s="281" t="n">
        <f aca="false">$D67</f>
        <v>57</v>
      </c>
      <c r="HL67" s="280" t="str">
        <f aca="false">$E67</f>
        <v>Iraq</v>
      </c>
      <c r="HM67" s="284"/>
      <c r="HN67" s="284"/>
      <c r="HO67" s="290"/>
      <c r="HP67" s="281" t="str">
        <f aca="false">IF(($F67&lt;&gt;"")*($G67&lt;&gt;"")*(HM67&lt;&gt;"")*(HN67&lt;&gt;""),($F67&gt;$G67)*(HM67&gt;HN67)+($F67=$G67)*(HM67=HN67)+($F67&lt;$G67)*(HM67&lt;HN67),"")</f>
        <v/>
      </c>
      <c r="HQ67" s="281" t="str">
        <f aca="false">IF((HP67&lt;&gt;""),IF(OR($F67&lt;&gt;$G67,PrSettings!$M$4="●"),(($F67-$G67)=(HM67-HN67))*1,0),"")</f>
        <v/>
      </c>
      <c r="HR67" s="281" t="str">
        <f aca="false">IF((HP67&lt;&gt;""),($F67=HM67)*($G67=HN67),"")</f>
        <v/>
      </c>
      <c r="HS67" s="281" t="str">
        <f aca="false">IF(HP67&lt;&gt;"",IF(ABS($F67-$G67)&gt;=PrSettings!$M$7,(ABS($F67-$G67-HM67+HN67)&lt;=1)*1,IF(AND(HP67,$F67=$G67,$F67&gt;=PrSettings!$M$6),(ABS(HM67-$F67)&lt;=1)*1,IF(AND(HP67,$F67+$G67&gt;=PrSettings!$M$8),(ABS(HM67-$F67)+ABS(HN67-$G67)&lt;=1)*1,""))),"")</f>
        <v/>
      </c>
      <c r="HT67" s="291"/>
      <c r="HV67" s="279" t="n">
        <f aca="false">$B67</f>
        <v>14</v>
      </c>
      <c r="HW67" s="280" t="str">
        <f aca="false">$C67</f>
        <v>Senegal</v>
      </c>
      <c r="HX67" s="281" t="n">
        <f aca="false">$D67</f>
        <v>57</v>
      </c>
      <c r="HY67" s="280" t="str">
        <f aca="false">$E67</f>
        <v>Iraq</v>
      </c>
      <c r="HZ67" s="284"/>
      <c r="IA67" s="284"/>
      <c r="IB67" s="290"/>
      <c r="IC67" s="281" t="str">
        <f aca="false">IF(($F67&lt;&gt;"")*($G67&lt;&gt;"")*(HZ67&lt;&gt;"")*(IA67&lt;&gt;""),($F67&gt;$G67)*(HZ67&gt;IA67)+($F67=$G67)*(HZ67=IA67)+($F67&lt;$G67)*(HZ67&lt;IA67),"")</f>
        <v/>
      </c>
      <c r="ID67" s="281" t="str">
        <f aca="false">IF((IC67&lt;&gt;""),IF(OR($F67&lt;&gt;$G67,PrSettings!$M$4="●"),(($F67-$G67)=(HZ67-IA67))*1,0),"")</f>
        <v/>
      </c>
      <c r="IE67" s="281" t="str">
        <f aca="false">IF((IC67&lt;&gt;""),($F67=HZ67)*($G67=IA67),"")</f>
        <v/>
      </c>
      <c r="IF67" s="281" t="str">
        <f aca="false">IF(IC67&lt;&gt;"",IF(ABS($F67-$G67)&gt;=PrSettings!$M$7,(ABS($F67-$G67-HZ67+IA67)&lt;=1)*1,IF(AND(IC67,$F67=$G67,$F67&gt;=PrSettings!$M$6),(ABS(HZ67-$F67)&lt;=1)*1,IF(AND(IC67,$F67+$G67&gt;=PrSettings!$M$8),(ABS(HZ67-$F67)+ABS(IA67-$G67)&lt;=1)*1,""))),"")</f>
        <v/>
      </c>
      <c r="IG67" s="291"/>
      <c r="II67" s="279" t="n">
        <f aca="false">$B67</f>
        <v>14</v>
      </c>
      <c r="IJ67" s="280" t="str">
        <f aca="false">$C67</f>
        <v>Senegal</v>
      </c>
      <c r="IK67" s="281" t="n">
        <f aca="false">$D67</f>
        <v>57</v>
      </c>
      <c r="IL67" s="280" t="str">
        <f aca="false">$E67</f>
        <v>Iraq</v>
      </c>
      <c r="IM67" s="284"/>
      <c r="IN67" s="284"/>
      <c r="IO67" s="290"/>
      <c r="IP67" s="281" t="str">
        <f aca="false">IF(($F67&lt;&gt;"")*($G67&lt;&gt;"")*(IM67&lt;&gt;"")*(IN67&lt;&gt;""),($F67&gt;$G67)*(IM67&gt;IN67)+($F67=$G67)*(IM67=IN67)+($F67&lt;$G67)*(IM67&lt;IN67),"")</f>
        <v/>
      </c>
      <c r="IQ67" s="281" t="str">
        <f aca="false">IF((IP67&lt;&gt;""),IF(OR($F67&lt;&gt;$G67,PrSettings!$M$4="●"),(($F67-$G67)=(IM67-IN67))*1,0),"")</f>
        <v/>
      </c>
      <c r="IR67" s="281" t="str">
        <f aca="false">IF((IP67&lt;&gt;""),($F67=IM67)*($G67=IN67),"")</f>
        <v/>
      </c>
      <c r="IS67" s="281" t="str">
        <f aca="false">IF(IP67&lt;&gt;"",IF(ABS($F67-$G67)&gt;=PrSettings!$M$7,(ABS($F67-$G67-IM67+IN67)&lt;=1)*1,IF(AND(IP67,$F67=$G67,$F67&gt;=PrSettings!$M$6),(ABS(IM67-$F67)&lt;=1)*1,IF(AND(IP67,$F67+$G67&gt;=PrSettings!$M$8),(ABS(IM67-$F67)+ABS(IN67-$G67)&lt;=1)*1,""))),"")</f>
        <v/>
      </c>
      <c r="IT67" s="291"/>
      <c r="IV67" s="279" t="n">
        <f aca="false">$B67</f>
        <v>14</v>
      </c>
      <c r="IW67" s="280" t="str">
        <f aca="false">$C67</f>
        <v>Senegal</v>
      </c>
      <c r="IX67" s="281" t="n">
        <f aca="false">$D67</f>
        <v>57</v>
      </c>
      <c r="IY67" s="280" t="str">
        <f aca="false">$E67</f>
        <v>Iraq</v>
      </c>
      <c r="IZ67" s="284"/>
      <c r="JA67" s="284"/>
      <c r="JB67" s="290"/>
      <c r="JC67" s="281" t="str">
        <f aca="false">IF(($F67&lt;&gt;"")*($G67&lt;&gt;"")*(IZ67&lt;&gt;"")*(JA67&lt;&gt;""),($F67&gt;$G67)*(IZ67&gt;JA67)+($F67=$G67)*(IZ67=JA67)+($F67&lt;$G67)*(IZ67&lt;JA67),"")</f>
        <v/>
      </c>
      <c r="JD67" s="281" t="str">
        <f aca="false">IF((JC67&lt;&gt;""),IF(OR($F67&lt;&gt;$G67,PrSettings!$M$4="●"),(($F67-$G67)=(IZ67-JA67))*1,0),"")</f>
        <v/>
      </c>
      <c r="JE67" s="281" t="str">
        <f aca="false">IF((JC67&lt;&gt;""),($F67=IZ67)*($G67=JA67),"")</f>
        <v/>
      </c>
      <c r="JF67" s="281" t="str">
        <f aca="false">IF(JC67&lt;&gt;"",IF(ABS($F67-$G67)&gt;=PrSettings!$M$7,(ABS($F67-$G67-IZ67+JA67)&lt;=1)*1,IF(AND(JC67,$F67=$G67,$F67&gt;=PrSettings!$M$6),(ABS(IZ67-$F67)&lt;=1)*1,IF(AND(JC67,$F67+$G67&gt;=PrSettings!$M$8),(ABS(IZ67-$F67)+ABS(JA67-$G67)&lt;=1)*1,""))),"")</f>
        <v/>
      </c>
      <c r="JG67" s="291"/>
      <c r="JI67" s="279" t="n">
        <f aca="false">$B67</f>
        <v>14</v>
      </c>
      <c r="JJ67" s="280" t="str">
        <f aca="false">$C67</f>
        <v>Senegal</v>
      </c>
      <c r="JK67" s="281" t="n">
        <f aca="false">$D67</f>
        <v>57</v>
      </c>
      <c r="JL67" s="280" t="str">
        <f aca="false">$E67</f>
        <v>Iraq</v>
      </c>
      <c r="JM67" s="284"/>
      <c r="JN67" s="284"/>
      <c r="JO67" s="290"/>
      <c r="JP67" s="281" t="str">
        <f aca="false">IF(($F67&lt;&gt;"")*($G67&lt;&gt;"")*(JM67&lt;&gt;"")*(JN67&lt;&gt;""),($F67&gt;$G67)*(JM67&gt;JN67)+($F67=$G67)*(JM67=JN67)+($F67&lt;$G67)*(JM67&lt;JN67),"")</f>
        <v/>
      </c>
      <c r="JQ67" s="281" t="str">
        <f aca="false">IF((JP67&lt;&gt;""),IF(OR($F67&lt;&gt;$G67,PrSettings!$M$4="●"),(($F67-$G67)=(JM67-JN67))*1,0),"")</f>
        <v/>
      </c>
      <c r="JR67" s="281" t="str">
        <f aca="false">IF((JP67&lt;&gt;""),($F67=JM67)*($G67=JN67),"")</f>
        <v/>
      </c>
      <c r="JS67" s="281" t="str">
        <f aca="false">IF(JP67&lt;&gt;"",IF(ABS($F67-$G67)&gt;=PrSettings!$M$7,(ABS($F67-$G67-JM67+JN67)&lt;=1)*1,IF(AND(JP67,$F67=$G67,$F67&gt;=PrSettings!$M$6),(ABS(JM67-$F67)&lt;=1)*1,IF(AND(JP67,$F67+$G67&gt;=PrSettings!$M$8),(ABS(JM67-$F67)+ABS(JN67-$G67)&lt;=1)*1,""))),"")</f>
        <v/>
      </c>
      <c r="JT67" s="291"/>
      <c r="JV67" s="279" t="n">
        <f aca="false">$B67</f>
        <v>14</v>
      </c>
      <c r="JW67" s="280" t="str">
        <f aca="false">$C67</f>
        <v>Senegal</v>
      </c>
      <c r="JX67" s="281" t="n">
        <f aca="false">$D67</f>
        <v>57</v>
      </c>
      <c r="JY67" s="280" t="str">
        <f aca="false">$E67</f>
        <v>Iraq</v>
      </c>
      <c r="JZ67" s="284"/>
      <c r="KA67" s="284"/>
      <c r="KB67" s="290"/>
      <c r="KC67" s="281" t="str">
        <f aca="false">IF(($F67&lt;&gt;"")*($G67&lt;&gt;"")*(JZ67&lt;&gt;"")*(KA67&lt;&gt;""),($F67&gt;$G67)*(JZ67&gt;KA67)+($F67=$G67)*(JZ67=KA67)+($F67&lt;$G67)*(JZ67&lt;KA67),"")</f>
        <v/>
      </c>
      <c r="KD67" s="281" t="str">
        <f aca="false">IF((KC67&lt;&gt;""),IF(OR($F67&lt;&gt;$G67,PrSettings!$M$4="●"),(($F67-$G67)=(JZ67-KA67))*1,0),"")</f>
        <v/>
      </c>
      <c r="KE67" s="281" t="str">
        <f aca="false">IF((KC67&lt;&gt;""),($F67=JZ67)*($G67=KA67),"")</f>
        <v/>
      </c>
      <c r="KF67" s="281" t="str">
        <f aca="false">IF(KC67&lt;&gt;"",IF(ABS($F67-$G67)&gt;=PrSettings!$M$7,(ABS($F67-$G67-JZ67+KA67)&lt;=1)*1,IF(AND(KC67,$F67=$G67,$F67&gt;=PrSettings!$M$6),(ABS(JZ67-$F67)&lt;=1)*1,IF(AND(KC67,$F67+$G67&gt;=PrSettings!$M$8),(ABS(JZ67-$F67)+ABS(KA67-$G67)&lt;=1)*1,""))),"")</f>
        <v/>
      </c>
      <c r="KG67" s="291"/>
      <c r="KI67" s="279" t="n">
        <f aca="false">$B67</f>
        <v>14</v>
      </c>
      <c r="KJ67" s="280" t="str">
        <f aca="false">$C67</f>
        <v>Senegal</v>
      </c>
      <c r="KK67" s="281" t="n">
        <f aca="false">$D67</f>
        <v>57</v>
      </c>
      <c r="KL67" s="280" t="str">
        <f aca="false">$E67</f>
        <v>Iraq</v>
      </c>
      <c r="KM67" s="284"/>
      <c r="KN67" s="284"/>
      <c r="KO67" s="290"/>
      <c r="KP67" s="281" t="str">
        <f aca="false">IF(($F67&lt;&gt;"")*($G67&lt;&gt;"")*(KM67&lt;&gt;"")*(KN67&lt;&gt;""),($F67&gt;$G67)*(KM67&gt;KN67)+($F67=$G67)*(KM67=KN67)+($F67&lt;$G67)*(KM67&lt;KN67),"")</f>
        <v/>
      </c>
      <c r="KQ67" s="281" t="str">
        <f aca="false">IF((KP67&lt;&gt;""),IF(OR($F67&lt;&gt;$G67,PrSettings!$M$4="●"),(($F67-$G67)=(KM67-KN67))*1,0),"")</f>
        <v/>
      </c>
      <c r="KR67" s="281" t="str">
        <f aca="false">IF((KP67&lt;&gt;""),($F67=KM67)*($G67=KN67),"")</f>
        <v/>
      </c>
      <c r="KS67" s="281" t="str">
        <f aca="false">IF(KP67&lt;&gt;"",IF(ABS($F67-$G67)&gt;=PrSettings!$M$7,(ABS($F67-$G67-KM67+KN67)&lt;=1)*1,IF(AND(KP67,$F67=$G67,$F67&gt;=PrSettings!$M$6),(ABS(KM67-$F67)&lt;=1)*1,IF(AND(KP67,$F67+$G67&gt;=PrSettings!$M$8),(ABS(KM67-$F67)+ABS(KN67-$G67)&lt;=1)*1,""))),"")</f>
        <v/>
      </c>
      <c r="KT67" s="291"/>
      <c r="KV67" s="279" t="n">
        <f aca="false">$B67</f>
        <v>14</v>
      </c>
      <c r="KW67" s="280" t="str">
        <f aca="false">$C67</f>
        <v>Senegal</v>
      </c>
      <c r="KX67" s="281" t="n">
        <f aca="false">$D67</f>
        <v>57</v>
      </c>
      <c r="KY67" s="280" t="str">
        <f aca="false">$E67</f>
        <v>Iraq</v>
      </c>
      <c r="KZ67" s="284"/>
      <c r="LA67" s="284"/>
      <c r="LB67" s="290"/>
      <c r="LC67" s="281" t="str">
        <f aca="false">IF(($F67&lt;&gt;"")*($G67&lt;&gt;"")*(KZ67&lt;&gt;"")*(LA67&lt;&gt;""),($F67&gt;$G67)*(KZ67&gt;LA67)+($F67=$G67)*(KZ67=LA67)+($F67&lt;$G67)*(KZ67&lt;LA67),"")</f>
        <v/>
      </c>
      <c r="LD67" s="281" t="str">
        <f aca="false">IF((LC67&lt;&gt;""),IF(OR($F67&lt;&gt;$G67,PrSettings!$M$4="●"),(($F67-$G67)=(KZ67-LA67))*1,0),"")</f>
        <v/>
      </c>
      <c r="LE67" s="281" t="str">
        <f aca="false">IF((LC67&lt;&gt;""),($F67=KZ67)*($G67=LA67),"")</f>
        <v/>
      </c>
      <c r="LF67" s="281" t="str">
        <f aca="false">IF(LC67&lt;&gt;"",IF(ABS($F67-$G67)&gt;=PrSettings!$M$7,(ABS($F67-$G67-KZ67+LA67)&lt;=1)*1,IF(AND(LC67,$F67=$G67,$F67&gt;=PrSettings!$M$6),(ABS(KZ67-$F67)&lt;=1)*1,IF(AND(LC67,$F67+$G67&gt;=PrSettings!$M$8),(ABS(KZ67-$F67)+ABS(LA67-$G67)&lt;=1)*1,""))),"")</f>
        <v/>
      </c>
      <c r="LG67" s="291"/>
      <c r="LI67" s="279" t="n">
        <f aca="false">$B67</f>
        <v>14</v>
      </c>
      <c r="LJ67" s="280" t="str">
        <f aca="false">$C67</f>
        <v>Senegal</v>
      </c>
      <c r="LK67" s="281" t="n">
        <f aca="false">$D67</f>
        <v>57</v>
      </c>
      <c r="LL67" s="280" t="str">
        <f aca="false">$E67</f>
        <v>Iraq</v>
      </c>
      <c r="LM67" s="284"/>
      <c r="LN67" s="284"/>
      <c r="LO67" s="290"/>
      <c r="LP67" s="281" t="str">
        <f aca="false">IF(($F67&lt;&gt;"")*($G67&lt;&gt;"")*(LM67&lt;&gt;"")*(LN67&lt;&gt;""),($F67&gt;$G67)*(LM67&gt;LN67)+($F67=$G67)*(LM67=LN67)+($F67&lt;$G67)*(LM67&lt;LN67),"")</f>
        <v/>
      </c>
      <c r="LQ67" s="281" t="str">
        <f aca="false">IF((LP67&lt;&gt;""),IF(OR($F67&lt;&gt;$G67,PrSettings!$M$4="●"),(($F67-$G67)=(LM67-LN67))*1,0),"")</f>
        <v/>
      </c>
      <c r="LR67" s="281" t="str">
        <f aca="false">IF((LP67&lt;&gt;""),($F67=LM67)*($G67=LN67),"")</f>
        <v/>
      </c>
      <c r="LS67" s="281" t="str">
        <f aca="false">IF(LP67&lt;&gt;"",IF(ABS($F67-$G67)&gt;=PrSettings!$M$7,(ABS($F67-$G67-LM67+LN67)&lt;=1)*1,IF(AND(LP67,$F67=$G67,$F67&gt;=PrSettings!$M$6),(ABS(LM67-$F67)&lt;=1)*1,IF(AND(LP67,$F67+$G67&gt;=PrSettings!$M$8),(ABS(LM67-$F67)+ABS(LN67-$G67)&lt;=1)*1,""))),"")</f>
        <v/>
      </c>
      <c r="LT67" s="291"/>
      <c r="LV67" s="279" t="n">
        <f aca="false">$B67</f>
        <v>14</v>
      </c>
      <c r="LW67" s="280" t="str">
        <f aca="false">$C67</f>
        <v>Senegal</v>
      </c>
      <c r="LX67" s="281" t="n">
        <f aca="false">$D67</f>
        <v>57</v>
      </c>
      <c r="LY67" s="280" t="str">
        <f aca="false">$E67</f>
        <v>Iraq</v>
      </c>
      <c r="LZ67" s="284"/>
      <c r="MA67" s="284"/>
      <c r="MB67" s="290"/>
      <c r="MC67" s="281" t="str">
        <f aca="false">IF(($F67&lt;&gt;"")*($G67&lt;&gt;"")*(LZ67&lt;&gt;"")*(MA67&lt;&gt;""),($F67&gt;$G67)*(LZ67&gt;MA67)+($F67=$G67)*(LZ67=MA67)+($F67&lt;$G67)*(LZ67&lt;MA67),"")</f>
        <v/>
      </c>
      <c r="MD67" s="281" t="str">
        <f aca="false">IF((MC67&lt;&gt;""),IF(OR($F67&lt;&gt;$G67,PrSettings!$M$4="●"),(($F67-$G67)=(LZ67-MA67))*1,0),"")</f>
        <v/>
      </c>
      <c r="ME67" s="281" t="str">
        <f aca="false">IF((MC67&lt;&gt;""),($F67=LZ67)*($G67=MA67),"")</f>
        <v/>
      </c>
      <c r="MF67" s="281" t="str">
        <f aca="false">IF(MC67&lt;&gt;"",IF(ABS($F67-$G67)&gt;=PrSettings!$M$7,(ABS($F67-$G67-LZ67+MA67)&lt;=1)*1,IF(AND(MC67,$F67=$G67,$F67&gt;=PrSettings!$M$6),(ABS(LZ67-$F67)&lt;=1)*1,IF(AND(MC67,$F67+$G67&gt;=PrSettings!$M$8),(ABS(LZ67-$F67)+ABS(MA67-$G67)&lt;=1)*1,""))),"")</f>
        <v/>
      </c>
      <c r="MG67" s="291"/>
    </row>
    <row r="68" customFormat="false" ht="24" hidden="false" customHeight="true" outlineLevel="0" collapsed="false">
      <c r="B68" s="269" t="str">
        <f aca="false">Language!$E$130&amp;" J"</f>
        <v>Group J</v>
      </c>
      <c r="C68" s="270"/>
      <c r="D68" s="292"/>
      <c r="E68" s="272"/>
      <c r="F68" s="293"/>
      <c r="G68" s="294"/>
      <c r="I68" s="269" t="str">
        <f aca="false">$B68</f>
        <v>Group J</v>
      </c>
      <c r="J68" s="271"/>
      <c r="K68" s="292"/>
      <c r="L68" s="272"/>
      <c r="M68" s="275"/>
      <c r="N68" s="276"/>
      <c r="O68" s="273"/>
      <c r="P68" s="277"/>
      <c r="Q68" s="277"/>
      <c r="R68" s="272"/>
      <c r="S68" s="272"/>
      <c r="T68" s="278"/>
      <c r="V68" s="269" t="str">
        <f aca="false">$B68</f>
        <v>Group J</v>
      </c>
      <c r="W68" s="271"/>
      <c r="X68" s="292"/>
      <c r="Y68" s="272"/>
      <c r="Z68" s="275"/>
      <c r="AA68" s="276"/>
      <c r="AB68" s="273"/>
      <c r="AC68" s="277"/>
      <c r="AD68" s="277"/>
      <c r="AE68" s="272"/>
      <c r="AF68" s="272"/>
      <c r="AG68" s="278"/>
      <c r="AI68" s="269" t="str">
        <f aca="false">$B68</f>
        <v>Group J</v>
      </c>
      <c r="AJ68" s="271"/>
      <c r="AK68" s="292"/>
      <c r="AL68" s="272"/>
      <c r="AM68" s="275"/>
      <c r="AN68" s="276"/>
      <c r="AO68" s="273"/>
      <c r="AP68" s="277"/>
      <c r="AQ68" s="277"/>
      <c r="AR68" s="272"/>
      <c r="AS68" s="272"/>
      <c r="AT68" s="278"/>
      <c r="AV68" s="269" t="str">
        <f aca="false">$B68</f>
        <v>Group J</v>
      </c>
      <c r="AW68" s="271"/>
      <c r="AX68" s="292"/>
      <c r="AY68" s="272"/>
      <c r="AZ68" s="275"/>
      <c r="BA68" s="276"/>
      <c r="BB68" s="273"/>
      <c r="BC68" s="277"/>
      <c r="BD68" s="277"/>
      <c r="BE68" s="272"/>
      <c r="BF68" s="272"/>
      <c r="BG68" s="278"/>
      <c r="BI68" s="269" t="str">
        <f aca="false">$B68</f>
        <v>Group J</v>
      </c>
      <c r="BJ68" s="271"/>
      <c r="BK68" s="292"/>
      <c r="BL68" s="272"/>
      <c r="BM68" s="275"/>
      <c r="BN68" s="276"/>
      <c r="BO68" s="273"/>
      <c r="BP68" s="277"/>
      <c r="BQ68" s="277"/>
      <c r="BR68" s="272"/>
      <c r="BS68" s="272"/>
      <c r="BT68" s="278"/>
      <c r="BV68" s="269" t="str">
        <f aca="false">$B68</f>
        <v>Group J</v>
      </c>
      <c r="BW68" s="271"/>
      <c r="BX68" s="292"/>
      <c r="BY68" s="272"/>
      <c r="BZ68" s="275"/>
      <c r="CA68" s="276"/>
      <c r="CB68" s="273"/>
      <c r="CC68" s="277"/>
      <c r="CD68" s="277"/>
      <c r="CE68" s="272"/>
      <c r="CF68" s="272"/>
      <c r="CG68" s="278"/>
      <c r="CI68" s="269" t="str">
        <f aca="false">$B68</f>
        <v>Group J</v>
      </c>
      <c r="CJ68" s="271"/>
      <c r="CK68" s="292"/>
      <c r="CL68" s="272"/>
      <c r="CM68" s="275"/>
      <c r="CN68" s="276"/>
      <c r="CO68" s="273"/>
      <c r="CP68" s="277"/>
      <c r="CQ68" s="277"/>
      <c r="CR68" s="272"/>
      <c r="CS68" s="272"/>
      <c r="CT68" s="278"/>
      <c r="CV68" s="269" t="str">
        <f aca="false">$B68</f>
        <v>Group J</v>
      </c>
      <c r="CW68" s="271"/>
      <c r="CX68" s="292"/>
      <c r="CY68" s="272"/>
      <c r="CZ68" s="275"/>
      <c r="DA68" s="276"/>
      <c r="DB68" s="273"/>
      <c r="DC68" s="277"/>
      <c r="DD68" s="277"/>
      <c r="DE68" s="272"/>
      <c r="DF68" s="272"/>
      <c r="DG68" s="278"/>
      <c r="DI68" s="269" t="str">
        <f aca="false">$B68</f>
        <v>Group J</v>
      </c>
      <c r="DJ68" s="271"/>
      <c r="DK68" s="292"/>
      <c r="DL68" s="272"/>
      <c r="DM68" s="275"/>
      <c r="DN68" s="276"/>
      <c r="DO68" s="273"/>
      <c r="DP68" s="277"/>
      <c r="DQ68" s="277"/>
      <c r="DR68" s="272"/>
      <c r="DS68" s="272"/>
      <c r="DT68" s="278"/>
      <c r="DV68" s="269" t="str">
        <f aca="false">$B68</f>
        <v>Group J</v>
      </c>
      <c r="DW68" s="271"/>
      <c r="DX68" s="292"/>
      <c r="DY68" s="272"/>
      <c r="DZ68" s="275"/>
      <c r="EA68" s="276"/>
      <c r="EB68" s="273"/>
      <c r="EC68" s="277"/>
      <c r="ED68" s="277"/>
      <c r="EE68" s="272"/>
      <c r="EF68" s="272"/>
      <c r="EG68" s="278"/>
      <c r="EI68" s="269" t="str">
        <f aca="false">$B68</f>
        <v>Group J</v>
      </c>
      <c r="EJ68" s="271"/>
      <c r="EK68" s="292"/>
      <c r="EL68" s="272"/>
      <c r="EM68" s="275"/>
      <c r="EN68" s="276"/>
      <c r="EO68" s="273"/>
      <c r="EP68" s="277"/>
      <c r="EQ68" s="277"/>
      <c r="ER68" s="272"/>
      <c r="ES68" s="272"/>
      <c r="ET68" s="278"/>
      <c r="EV68" s="269" t="str">
        <f aca="false">$B68</f>
        <v>Group J</v>
      </c>
      <c r="EW68" s="271"/>
      <c r="EX68" s="292"/>
      <c r="EY68" s="272"/>
      <c r="EZ68" s="275"/>
      <c r="FA68" s="276"/>
      <c r="FB68" s="273"/>
      <c r="FC68" s="277"/>
      <c r="FD68" s="277"/>
      <c r="FE68" s="272"/>
      <c r="FF68" s="272"/>
      <c r="FG68" s="278"/>
      <c r="FI68" s="269" t="str">
        <f aca="false">$B68</f>
        <v>Group J</v>
      </c>
      <c r="FJ68" s="271"/>
      <c r="FK68" s="292"/>
      <c r="FL68" s="272"/>
      <c r="FM68" s="275"/>
      <c r="FN68" s="276"/>
      <c r="FO68" s="273"/>
      <c r="FP68" s="277"/>
      <c r="FQ68" s="277"/>
      <c r="FR68" s="272"/>
      <c r="FS68" s="272"/>
      <c r="FT68" s="278"/>
      <c r="FV68" s="269" t="str">
        <f aca="false">$B68</f>
        <v>Group J</v>
      </c>
      <c r="FW68" s="271"/>
      <c r="FX68" s="292"/>
      <c r="FY68" s="272"/>
      <c r="FZ68" s="275"/>
      <c r="GA68" s="276"/>
      <c r="GB68" s="273"/>
      <c r="GC68" s="277"/>
      <c r="GD68" s="277"/>
      <c r="GE68" s="272"/>
      <c r="GF68" s="272"/>
      <c r="GG68" s="278"/>
      <c r="GI68" s="269" t="str">
        <f aca="false">$B68</f>
        <v>Group J</v>
      </c>
      <c r="GJ68" s="271"/>
      <c r="GK68" s="292"/>
      <c r="GL68" s="272"/>
      <c r="GM68" s="275"/>
      <c r="GN68" s="276"/>
      <c r="GO68" s="273"/>
      <c r="GP68" s="277"/>
      <c r="GQ68" s="277"/>
      <c r="GR68" s="272"/>
      <c r="GS68" s="272"/>
      <c r="GT68" s="278"/>
      <c r="GV68" s="269" t="str">
        <f aca="false">$B68</f>
        <v>Group J</v>
      </c>
      <c r="GW68" s="271"/>
      <c r="GX68" s="292"/>
      <c r="GY68" s="272"/>
      <c r="GZ68" s="275"/>
      <c r="HA68" s="276"/>
      <c r="HB68" s="273"/>
      <c r="HC68" s="277"/>
      <c r="HD68" s="277"/>
      <c r="HE68" s="272"/>
      <c r="HF68" s="272"/>
      <c r="HG68" s="278"/>
      <c r="HI68" s="269" t="str">
        <f aca="false">$B68</f>
        <v>Group J</v>
      </c>
      <c r="HJ68" s="271"/>
      <c r="HK68" s="292"/>
      <c r="HL68" s="272"/>
      <c r="HM68" s="275"/>
      <c r="HN68" s="276"/>
      <c r="HO68" s="273"/>
      <c r="HP68" s="277"/>
      <c r="HQ68" s="277"/>
      <c r="HR68" s="272"/>
      <c r="HS68" s="272"/>
      <c r="HT68" s="278"/>
      <c r="HV68" s="269" t="str">
        <f aca="false">$B68</f>
        <v>Group J</v>
      </c>
      <c r="HW68" s="271"/>
      <c r="HX68" s="292"/>
      <c r="HY68" s="272"/>
      <c r="HZ68" s="275"/>
      <c r="IA68" s="276"/>
      <c r="IB68" s="273"/>
      <c r="IC68" s="277"/>
      <c r="ID68" s="277"/>
      <c r="IE68" s="272"/>
      <c r="IF68" s="272"/>
      <c r="IG68" s="278"/>
      <c r="II68" s="269" t="str">
        <f aca="false">$B68</f>
        <v>Group J</v>
      </c>
      <c r="IJ68" s="271"/>
      <c r="IK68" s="292"/>
      <c r="IL68" s="272"/>
      <c r="IM68" s="275"/>
      <c r="IN68" s="276"/>
      <c r="IO68" s="273"/>
      <c r="IP68" s="277"/>
      <c r="IQ68" s="277"/>
      <c r="IR68" s="272"/>
      <c r="IS68" s="272"/>
      <c r="IT68" s="278"/>
      <c r="IV68" s="269" t="str">
        <f aca="false">$B68</f>
        <v>Group J</v>
      </c>
      <c r="IW68" s="271"/>
      <c r="IX68" s="292"/>
      <c r="IY68" s="272"/>
      <c r="IZ68" s="275"/>
      <c r="JA68" s="276"/>
      <c r="JB68" s="273"/>
      <c r="JC68" s="277"/>
      <c r="JD68" s="277"/>
      <c r="JE68" s="272"/>
      <c r="JF68" s="272"/>
      <c r="JG68" s="278"/>
      <c r="JI68" s="269" t="str">
        <f aca="false">$B68</f>
        <v>Group J</v>
      </c>
      <c r="JJ68" s="271"/>
      <c r="JK68" s="292"/>
      <c r="JL68" s="272"/>
      <c r="JM68" s="275"/>
      <c r="JN68" s="276"/>
      <c r="JO68" s="273"/>
      <c r="JP68" s="277"/>
      <c r="JQ68" s="277"/>
      <c r="JR68" s="272"/>
      <c r="JS68" s="272"/>
      <c r="JT68" s="278"/>
      <c r="JV68" s="269" t="str">
        <f aca="false">$B68</f>
        <v>Group J</v>
      </c>
      <c r="JW68" s="271"/>
      <c r="JX68" s="292"/>
      <c r="JY68" s="272"/>
      <c r="JZ68" s="275"/>
      <c r="KA68" s="276"/>
      <c r="KB68" s="273"/>
      <c r="KC68" s="277"/>
      <c r="KD68" s="277"/>
      <c r="KE68" s="272"/>
      <c r="KF68" s="272"/>
      <c r="KG68" s="278"/>
      <c r="KI68" s="269" t="str">
        <f aca="false">$B68</f>
        <v>Group J</v>
      </c>
      <c r="KJ68" s="271"/>
      <c r="KK68" s="292"/>
      <c r="KL68" s="272"/>
      <c r="KM68" s="275"/>
      <c r="KN68" s="276"/>
      <c r="KO68" s="273"/>
      <c r="KP68" s="277"/>
      <c r="KQ68" s="277"/>
      <c r="KR68" s="272"/>
      <c r="KS68" s="272"/>
      <c r="KT68" s="278"/>
      <c r="KV68" s="269" t="str">
        <f aca="false">$B68</f>
        <v>Group J</v>
      </c>
      <c r="KW68" s="271"/>
      <c r="KX68" s="292"/>
      <c r="KY68" s="272"/>
      <c r="KZ68" s="275"/>
      <c r="LA68" s="276"/>
      <c r="LB68" s="273"/>
      <c r="LC68" s="277"/>
      <c r="LD68" s="277"/>
      <c r="LE68" s="272"/>
      <c r="LF68" s="272"/>
      <c r="LG68" s="278"/>
      <c r="LI68" s="269" t="str">
        <f aca="false">$B68</f>
        <v>Group J</v>
      </c>
      <c r="LJ68" s="271"/>
      <c r="LK68" s="292"/>
      <c r="LL68" s="272"/>
      <c r="LM68" s="275"/>
      <c r="LN68" s="276"/>
      <c r="LO68" s="273"/>
      <c r="LP68" s="277"/>
      <c r="LQ68" s="277"/>
      <c r="LR68" s="272"/>
      <c r="LS68" s="272"/>
      <c r="LT68" s="278"/>
      <c r="LV68" s="269" t="str">
        <f aca="false">$B68</f>
        <v>Group J</v>
      </c>
      <c r="LW68" s="271"/>
      <c r="LX68" s="292"/>
      <c r="LY68" s="272"/>
      <c r="LZ68" s="275"/>
      <c r="MA68" s="276"/>
      <c r="MB68" s="273"/>
      <c r="MC68" s="277"/>
      <c r="MD68" s="277"/>
      <c r="ME68" s="272"/>
      <c r="MF68" s="272"/>
      <c r="MG68" s="278"/>
    </row>
    <row r="69" customFormat="false" ht="15.75" hidden="false" customHeight="false" outlineLevel="0" collapsed="false">
      <c r="B69" s="279" t="n">
        <f aca="false">INDEX(Groups!$C$7:$C$65,MATCH(C69,Groups!$D$7:$D$65,0))</f>
        <v>3</v>
      </c>
      <c r="C69" s="280" t="str">
        <f aca="false">CalcJ!$P$22</f>
        <v>Argentina</v>
      </c>
      <c r="D69" s="281" t="n">
        <f aca="false">INDEX(Groups!$C$7:$C$65,MATCH(E69,Groups!$D$7:$D$65,0))</f>
        <v>28</v>
      </c>
      <c r="E69" s="280" t="str">
        <f aca="false">CalcJ!$Q$22</f>
        <v>Algeria</v>
      </c>
      <c r="F69" s="282" t="n">
        <f aca="false">CalcJ!$R$22</f>
        <v>2</v>
      </c>
      <c r="G69" s="283" t="n">
        <f aca="false">CalcJ!$S$22</f>
        <v>1</v>
      </c>
      <c r="I69" s="279" t="n">
        <f aca="false">$B69</f>
        <v>3</v>
      </c>
      <c r="J69" s="280" t="str">
        <f aca="false">$C69</f>
        <v>Argentina</v>
      </c>
      <c r="K69" s="281" t="n">
        <f aca="false">$D69</f>
        <v>28</v>
      </c>
      <c r="L69" s="280" t="str">
        <f aca="false">$E69</f>
        <v>Algeria</v>
      </c>
      <c r="M69" s="284"/>
      <c r="N69" s="284"/>
      <c r="O69" s="285"/>
      <c r="P69" s="281" t="str">
        <f aca="false">IF(($F69&lt;&gt;"")*($G69&lt;&gt;"")*(M69&lt;&gt;"")*(N69&lt;&gt;""),($F69&gt;$G69)*(M69&gt;N69)+($F69=$G69)*(M69=N69)+($F69&lt;$G69)*(M69&lt;N69),"")</f>
        <v/>
      </c>
      <c r="Q69" s="281" t="str">
        <f aca="false">IF((P69&lt;&gt;""),IF(OR($F69&lt;&gt;$G69,PrSettings!$M$4="●"),(($F69-$G69)=(M69-N69))*1,0),"")</f>
        <v/>
      </c>
      <c r="R69" s="281" t="str">
        <f aca="false">IF((P69&lt;&gt;""),($F69=M69)*($G69=N69),"")</f>
        <v/>
      </c>
      <c r="S69" s="281" t="str">
        <f aca="false">IF(P69&lt;&gt;"",IF(ABS($F69-$G69)&gt;=PrSettings!$M$7,(ABS($F69-$G69-M69+N69)&lt;=1)*1,IF(AND(P69,$F69=$G69,$F69&gt;=PrSettings!$M$6),(ABS(M69-$F69)&lt;=1)*1,IF(AND(P69,$F69+$G69&gt;=PrSettings!$M$8),(ABS(M69-$F69)+ABS(N69-$G69)&lt;=1)*1,""))),"")</f>
        <v/>
      </c>
      <c r="T69" s="286"/>
      <c r="V69" s="279" t="n">
        <f aca="false">$B69</f>
        <v>3</v>
      </c>
      <c r="W69" s="280" t="str">
        <f aca="false">$C69</f>
        <v>Argentina</v>
      </c>
      <c r="X69" s="281" t="n">
        <f aca="false">$D69</f>
        <v>28</v>
      </c>
      <c r="Y69" s="280" t="str">
        <f aca="false">$E69</f>
        <v>Algeria</v>
      </c>
      <c r="Z69" s="284"/>
      <c r="AA69" s="284"/>
      <c r="AB69" s="285"/>
      <c r="AC69" s="281" t="str">
        <f aca="false">IF(($F69&lt;&gt;"")*($G69&lt;&gt;"")*(Z69&lt;&gt;"")*(AA69&lt;&gt;""),($F69&gt;$G69)*(Z69&gt;AA69)+($F69=$G69)*(Z69=AA69)+($F69&lt;$G69)*(Z69&lt;AA69),"")</f>
        <v/>
      </c>
      <c r="AD69" s="281" t="str">
        <f aca="false">IF((AC69&lt;&gt;""),IF(OR($F69&lt;&gt;$G69,PrSettings!$M$4="●"),(($F69-$G69)=(Z69-AA69))*1,0),"")</f>
        <v/>
      </c>
      <c r="AE69" s="281" t="str">
        <f aca="false">IF((AC69&lt;&gt;""),($F69=Z69)*($G69=AA69),"")</f>
        <v/>
      </c>
      <c r="AF69" s="281" t="str">
        <f aca="false">IF(AC69&lt;&gt;"",IF(ABS($F69-$G69)&gt;=PrSettings!$M$7,(ABS($F69-$G69-Z69+AA69)&lt;=1)*1,IF(AND(AC69,$F69=$G69,$F69&gt;=PrSettings!$M$6),(ABS(Z69-$F69)&lt;=1)*1,IF(AND(AC69,$F69+$G69&gt;=PrSettings!$M$8),(ABS(Z69-$F69)+ABS(AA69-$G69)&lt;=1)*1,""))),"")</f>
        <v/>
      </c>
      <c r="AG69" s="286"/>
      <c r="AI69" s="279" t="n">
        <f aca="false">$B69</f>
        <v>3</v>
      </c>
      <c r="AJ69" s="280" t="str">
        <f aca="false">$C69</f>
        <v>Argentina</v>
      </c>
      <c r="AK69" s="281" t="n">
        <f aca="false">$D69</f>
        <v>28</v>
      </c>
      <c r="AL69" s="280" t="str">
        <f aca="false">$E69</f>
        <v>Algeria</v>
      </c>
      <c r="AM69" s="284"/>
      <c r="AN69" s="284"/>
      <c r="AO69" s="285"/>
      <c r="AP69" s="281" t="str">
        <f aca="false">IF(($F69&lt;&gt;"")*($G69&lt;&gt;"")*(AM69&lt;&gt;"")*(AN69&lt;&gt;""),($F69&gt;$G69)*(AM69&gt;AN69)+($F69=$G69)*(AM69=AN69)+($F69&lt;$G69)*(AM69&lt;AN69),"")</f>
        <v/>
      </c>
      <c r="AQ69" s="281" t="str">
        <f aca="false">IF((AP69&lt;&gt;""),IF(OR($F69&lt;&gt;$G69,PrSettings!$M$4="●"),(($F69-$G69)=(AM69-AN69))*1,0),"")</f>
        <v/>
      </c>
      <c r="AR69" s="281" t="str">
        <f aca="false">IF((AP69&lt;&gt;""),($F69=AM69)*($G69=AN69),"")</f>
        <v/>
      </c>
      <c r="AS69" s="281" t="str">
        <f aca="false">IF(AP69&lt;&gt;"",IF(ABS($F69-$G69)&gt;=PrSettings!$M$7,(ABS($F69-$G69-AM69+AN69)&lt;=1)*1,IF(AND(AP69,$F69=$G69,$F69&gt;=PrSettings!$M$6),(ABS(AM69-$F69)&lt;=1)*1,IF(AND(AP69,$F69+$G69&gt;=PrSettings!$M$8),(ABS(AM69-$F69)+ABS(AN69-$G69)&lt;=1)*1,""))),"")</f>
        <v/>
      </c>
      <c r="AT69" s="286"/>
      <c r="AV69" s="279" t="n">
        <f aca="false">$B69</f>
        <v>3</v>
      </c>
      <c r="AW69" s="280" t="str">
        <f aca="false">$C69</f>
        <v>Argentina</v>
      </c>
      <c r="AX69" s="281" t="n">
        <f aca="false">$D69</f>
        <v>28</v>
      </c>
      <c r="AY69" s="280" t="str">
        <f aca="false">$E69</f>
        <v>Algeria</v>
      </c>
      <c r="AZ69" s="284"/>
      <c r="BA69" s="284"/>
      <c r="BB69" s="285"/>
      <c r="BC69" s="281" t="str">
        <f aca="false">IF(($F69&lt;&gt;"")*($G69&lt;&gt;"")*(AZ69&lt;&gt;"")*(BA69&lt;&gt;""),($F69&gt;$G69)*(AZ69&gt;BA69)+($F69=$G69)*(AZ69=BA69)+($F69&lt;$G69)*(AZ69&lt;BA69),"")</f>
        <v/>
      </c>
      <c r="BD69" s="281" t="str">
        <f aca="false">IF((BC69&lt;&gt;""),IF(OR($F69&lt;&gt;$G69,PrSettings!$M$4="●"),(($F69-$G69)=(AZ69-BA69))*1,0),"")</f>
        <v/>
      </c>
      <c r="BE69" s="281" t="str">
        <f aca="false">IF((BC69&lt;&gt;""),($F69=AZ69)*($G69=BA69),"")</f>
        <v/>
      </c>
      <c r="BF69" s="281" t="str">
        <f aca="false">IF(BC69&lt;&gt;"",IF(ABS($F69-$G69)&gt;=PrSettings!$M$7,(ABS($F69-$G69-AZ69+BA69)&lt;=1)*1,IF(AND(BC69,$F69=$G69,$F69&gt;=PrSettings!$M$6),(ABS(AZ69-$F69)&lt;=1)*1,IF(AND(BC69,$F69+$G69&gt;=PrSettings!$M$8),(ABS(AZ69-$F69)+ABS(BA69-$G69)&lt;=1)*1,""))),"")</f>
        <v/>
      </c>
      <c r="BG69" s="286"/>
      <c r="BI69" s="279" t="n">
        <f aca="false">$B69</f>
        <v>3</v>
      </c>
      <c r="BJ69" s="280" t="str">
        <f aca="false">$C69</f>
        <v>Argentina</v>
      </c>
      <c r="BK69" s="281" t="n">
        <f aca="false">$D69</f>
        <v>28</v>
      </c>
      <c r="BL69" s="280" t="str">
        <f aca="false">$E69</f>
        <v>Algeria</v>
      </c>
      <c r="BM69" s="284"/>
      <c r="BN69" s="284"/>
      <c r="BO69" s="285"/>
      <c r="BP69" s="281" t="str">
        <f aca="false">IF(($F69&lt;&gt;"")*($G69&lt;&gt;"")*(BM69&lt;&gt;"")*(BN69&lt;&gt;""),($F69&gt;$G69)*(BM69&gt;BN69)+($F69=$G69)*(BM69=BN69)+($F69&lt;$G69)*(BM69&lt;BN69),"")</f>
        <v/>
      </c>
      <c r="BQ69" s="281" t="str">
        <f aca="false">IF((BP69&lt;&gt;""),IF(OR($F69&lt;&gt;$G69,PrSettings!$M$4="●"),(($F69-$G69)=(BM69-BN69))*1,0),"")</f>
        <v/>
      </c>
      <c r="BR69" s="281" t="str">
        <f aca="false">IF((BP69&lt;&gt;""),($F69=BM69)*($G69=BN69),"")</f>
        <v/>
      </c>
      <c r="BS69" s="281" t="str">
        <f aca="false">IF(BP69&lt;&gt;"",IF(ABS($F69-$G69)&gt;=PrSettings!$M$7,(ABS($F69-$G69-BM69+BN69)&lt;=1)*1,IF(AND(BP69,$F69=$G69,$F69&gt;=PrSettings!$M$6),(ABS(BM69-$F69)&lt;=1)*1,IF(AND(BP69,$F69+$G69&gt;=PrSettings!$M$8),(ABS(BM69-$F69)+ABS(BN69-$G69)&lt;=1)*1,""))),"")</f>
        <v/>
      </c>
      <c r="BT69" s="286"/>
      <c r="BV69" s="279" t="n">
        <f aca="false">$B69</f>
        <v>3</v>
      </c>
      <c r="BW69" s="280" t="str">
        <f aca="false">$C69</f>
        <v>Argentina</v>
      </c>
      <c r="BX69" s="281" t="n">
        <f aca="false">$D69</f>
        <v>28</v>
      </c>
      <c r="BY69" s="280" t="str">
        <f aca="false">$E69</f>
        <v>Algeria</v>
      </c>
      <c r="BZ69" s="284"/>
      <c r="CA69" s="284"/>
      <c r="CB69" s="285"/>
      <c r="CC69" s="281" t="str">
        <f aca="false">IF(($F69&lt;&gt;"")*($G69&lt;&gt;"")*(BZ69&lt;&gt;"")*(CA69&lt;&gt;""),($F69&gt;$G69)*(BZ69&gt;CA69)+($F69=$G69)*(BZ69=CA69)+($F69&lt;$G69)*(BZ69&lt;CA69),"")</f>
        <v/>
      </c>
      <c r="CD69" s="281" t="str">
        <f aca="false">IF((CC69&lt;&gt;""),IF(OR($F69&lt;&gt;$G69,PrSettings!$M$4="●"),(($F69-$G69)=(BZ69-CA69))*1,0),"")</f>
        <v/>
      </c>
      <c r="CE69" s="281" t="str">
        <f aca="false">IF((CC69&lt;&gt;""),($F69=BZ69)*($G69=CA69),"")</f>
        <v/>
      </c>
      <c r="CF69" s="281" t="str">
        <f aca="false">IF(CC69&lt;&gt;"",IF(ABS($F69-$G69)&gt;=PrSettings!$M$7,(ABS($F69-$G69-BZ69+CA69)&lt;=1)*1,IF(AND(CC69,$F69=$G69,$F69&gt;=PrSettings!$M$6),(ABS(BZ69-$F69)&lt;=1)*1,IF(AND(CC69,$F69+$G69&gt;=PrSettings!$M$8),(ABS(BZ69-$F69)+ABS(CA69-$G69)&lt;=1)*1,""))),"")</f>
        <v/>
      </c>
      <c r="CG69" s="286"/>
      <c r="CI69" s="279" t="n">
        <f aca="false">$B69</f>
        <v>3</v>
      </c>
      <c r="CJ69" s="280" t="str">
        <f aca="false">$C69</f>
        <v>Argentina</v>
      </c>
      <c r="CK69" s="281" t="n">
        <f aca="false">$D69</f>
        <v>28</v>
      </c>
      <c r="CL69" s="280" t="str">
        <f aca="false">$E69</f>
        <v>Algeria</v>
      </c>
      <c r="CM69" s="284"/>
      <c r="CN69" s="284"/>
      <c r="CO69" s="285"/>
      <c r="CP69" s="281" t="str">
        <f aca="false">IF(($F69&lt;&gt;"")*($G69&lt;&gt;"")*(CM69&lt;&gt;"")*(CN69&lt;&gt;""),($F69&gt;$G69)*(CM69&gt;CN69)+($F69=$G69)*(CM69=CN69)+($F69&lt;$G69)*(CM69&lt;CN69),"")</f>
        <v/>
      </c>
      <c r="CQ69" s="281" t="str">
        <f aca="false">IF((CP69&lt;&gt;""),IF(OR($F69&lt;&gt;$G69,PrSettings!$M$4="●"),(($F69-$G69)=(CM69-CN69))*1,0),"")</f>
        <v/>
      </c>
      <c r="CR69" s="281" t="str">
        <f aca="false">IF((CP69&lt;&gt;""),($F69=CM69)*($G69=CN69),"")</f>
        <v/>
      </c>
      <c r="CS69" s="281" t="str">
        <f aca="false">IF(CP69&lt;&gt;"",IF(ABS($F69-$G69)&gt;=PrSettings!$M$7,(ABS($F69-$G69-CM69+CN69)&lt;=1)*1,IF(AND(CP69,$F69=$G69,$F69&gt;=PrSettings!$M$6),(ABS(CM69-$F69)&lt;=1)*1,IF(AND(CP69,$F69+$G69&gt;=PrSettings!$M$8),(ABS(CM69-$F69)+ABS(CN69-$G69)&lt;=1)*1,""))),"")</f>
        <v/>
      </c>
      <c r="CT69" s="286"/>
      <c r="CV69" s="279" t="n">
        <f aca="false">$B69</f>
        <v>3</v>
      </c>
      <c r="CW69" s="280" t="str">
        <f aca="false">$C69</f>
        <v>Argentina</v>
      </c>
      <c r="CX69" s="281" t="n">
        <f aca="false">$D69</f>
        <v>28</v>
      </c>
      <c r="CY69" s="280" t="str">
        <f aca="false">$E69</f>
        <v>Algeria</v>
      </c>
      <c r="CZ69" s="284"/>
      <c r="DA69" s="284"/>
      <c r="DB69" s="285"/>
      <c r="DC69" s="281" t="str">
        <f aca="false">IF(($F69&lt;&gt;"")*($G69&lt;&gt;"")*(CZ69&lt;&gt;"")*(DA69&lt;&gt;""),($F69&gt;$G69)*(CZ69&gt;DA69)+($F69=$G69)*(CZ69=DA69)+($F69&lt;$G69)*(CZ69&lt;DA69),"")</f>
        <v/>
      </c>
      <c r="DD69" s="281" t="str">
        <f aca="false">IF((DC69&lt;&gt;""),IF(OR($F69&lt;&gt;$G69,PrSettings!$M$4="●"),(($F69-$G69)=(CZ69-DA69))*1,0),"")</f>
        <v/>
      </c>
      <c r="DE69" s="281" t="str">
        <f aca="false">IF((DC69&lt;&gt;""),($F69=CZ69)*($G69=DA69),"")</f>
        <v/>
      </c>
      <c r="DF69" s="281" t="str">
        <f aca="false">IF(DC69&lt;&gt;"",IF(ABS($F69-$G69)&gt;=PrSettings!$M$7,(ABS($F69-$G69-CZ69+DA69)&lt;=1)*1,IF(AND(DC69,$F69=$G69,$F69&gt;=PrSettings!$M$6),(ABS(CZ69-$F69)&lt;=1)*1,IF(AND(DC69,$F69+$G69&gt;=PrSettings!$M$8),(ABS(CZ69-$F69)+ABS(DA69-$G69)&lt;=1)*1,""))),"")</f>
        <v/>
      </c>
      <c r="DG69" s="286"/>
      <c r="DI69" s="279" t="n">
        <f aca="false">$B69</f>
        <v>3</v>
      </c>
      <c r="DJ69" s="280" t="str">
        <f aca="false">$C69</f>
        <v>Argentina</v>
      </c>
      <c r="DK69" s="281" t="n">
        <f aca="false">$D69</f>
        <v>28</v>
      </c>
      <c r="DL69" s="280" t="str">
        <f aca="false">$E69</f>
        <v>Algeria</v>
      </c>
      <c r="DM69" s="284"/>
      <c r="DN69" s="284"/>
      <c r="DO69" s="285"/>
      <c r="DP69" s="281" t="str">
        <f aca="false">IF(($F69&lt;&gt;"")*($G69&lt;&gt;"")*(DM69&lt;&gt;"")*(DN69&lt;&gt;""),($F69&gt;$G69)*(DM69&gt;DN69)+($F69=$G69)*(DM69=DN69)+($F69&lt;$G69)*(DM69&lt;DN69),"")</f>
        <v/>
      </c>
      <c r="DQ69" s="281" t="str">
        <f aca="false">IF((DP69&lt;&gt;""),IF(OR($F69&lt;&gt;$G69,PrSettings!$M$4="●"),(($F69-$G69)=(DM69-DN69))*1,0),"")</f>
        <v/>
      </c>
      <c r="DR69" s="281" t="str">
        <f aca="false">IF((DP69&lt;&gt;""),($F69=DM69)*($G69=DN69),"")</f>
        <v/>
      </c>
      <c r="DS69" s="281" t="str">
        <f aca="false">IF(DP69&lt;&gt;"",IF(ABS($F69-$G69)&gt;=PrSettings!$M$7,(ABS($F69-$G69-DM69+DN69)&lt;=1)*1,IF(AND(DP69,$F69=$G69,$F69&gt;=PrSettings!$M$6),(ABS(DM69-$F69)&lt;=1)*1,IF(AND(DP69,$F69+$G69&gt;=PrSettings!$M$8),(ABS(DM69-$F69)+ABS(DN69-$G69)&lt;=1)*1,""))),"")</f>
        <v/>
      </c>
      <c r="DT69" s="286"/>
      <c r="DV69" s="279" t="n">
        <f aca="false">$B69</f>
        <v>3</v>
      </c>
      <c r="DW69" s="280" t="str">
        <f aca="false">$C69</f>
        <v>Argentina</v>
      </c>
      <c r="DX69" s="281" t="n">
        <f aca="false">$D69</f>
        <v>28</v>
      </c>
      <c r="DY69" s="280" t="str">
        <f aca="false">$E69</f>
        <v>Algeria</v>
      </c>
      <c r="DZ69" s="284"/>
      <c r="EA69" s="284"/>
      <c r="EB69" s="285"/>
      <c r="EC69" s="281" t="str">
        <f aca="false">IF(($F69&lt;&gt;"")*($G69&lt;&gt;"")*(DZ69&lt;&gt;"")*(EA69&lt;&gt;""),($F69&gt;$G69)*(DZ69&gt;EA69)+($F69=$G69)*(DZ69=EA69)+($F69&lt;$G69)*(DZ69&lt;EA69),"")</f>
        <v/>
      </c>
      <c r="ED69" s="281" t="str">
        <f aca="false">IF((EC69&lt;&gt;""),IF(OR($F69&lt;&gt;$G69,PrSettings!$M$4="●"),(($F69-$G69)=(DZ69-EA69))*1,0),"")</f>
        <v/>
      </c>
      <c r="EE69" s="281" t="str">
        <f aca="false">IF((EC69&lt;&gt;""),($F69=DZ69)*($G69=EA69),"")</f>
        <v/>
      </c>
      <c r="EF69" s="281" t="str">
        <f aca="false">IF(EC69&lt;&gt;"",IF(ABS($F69-$G69)&gt;=PrSettings!$M$7,(ABS($F69-$G69-DZ69+EA69)&lt;=1)*1,IF(AND(EC69,$F69=$G69,$F69&gt;=PrSettings!$M$6),(ABS(DZ69-$F69)&lt;=1)*1,IF(AND(EC69,$F69+$G69&gt;=PrSettings!$M$8),(ABS(DZ69-$F69)+ABS(EA69-$G69)&lt;=1)*1,""))),"")</f>
        <v/>
      </c>
      <c r="EG69" s="286"/>
      <c r="EI69" s="279" t="n">
        <f aca="false">$B69</f>
        <v>3</v>
      </c>
      <c r="EJ69" s="280" t="str">
        <f aca="false">$C69</f>
        <v>Argentina</v>
      </c>
      <c r="EK69" s="281" t="n">
        <f aca="false">$D69</f>
        <v>28</v>
      </c>
      <c r="EL69" s="280" t="str">
        <f aca="false">$E69</f>
        <v>Algeria</v>
      </c>
      <c r="EM69" s="284"/>
      <c r="EN69" s="284"/>
      <c r="EO69" s="285"/>
      <c r="EP69" s="281" t="str">
        <f aca="false">IF(($F69&lt;&gt;"")*($G69&lt;&gt;"")*(EM69&lt;&gt;"")*(EN69&lt;&gt;""),($F69&gt;$G69)*(EM69&gt;EN69)+($F69=$G69)*(EM69=EN69)+($F69&lt;$G69)*(EM69&lt;EN69),"")</f>
        <v/>
      </c>
      <c r="EQ69" s="281" t="str">
        <f aca="false">IF((EP69&lt;&gt;""),IF(OR($F69&lt;&gt;$G69,PrSettings!$M$4="●"),(($F69-$G69)=(EM69-EN69))*1,0),"")</f>
        <v/>
      </c>
      <c r="ER69" s="281" t="str">
        <f aca="false">IF((EP69&lt;&gt;""),($F69=EM69)*($G69=EN69),"")</f>
        <v/>
      </c>
      <c r="ES69" s="281" t="str">
        <f aca="false">IF(EP69&lt;&gt;"",IF(ABS($F69-$G69)&gt;=PrSettings!$M$7,(ABS($F69-$G69-EM69+EN69)&lt;=1)*1,IF(AND(EP69,$F69=$G69,$F69&gt;=PrSettings!$M$6),(ABS(EM69-$F69)&lt;=1)*1,IF(AND(EP69,$F69+$G69&gt;=PrSettings!$M$8),(ABS(EM69-$F69)+ABS(EN69-$G69)&lt;=1)*1,""))),"")</f>
        <v/>
      </c>
      <c r="ET69" s="286"/>
      <c r="EV69" s="279" t="n">
        <f aca="false">$B69</f>
        <v>3</v>
      </c>
      <c r="EW69" s="280" t="str">
        <f aca="false">$C69</f>
        <v>Argentina</v>
      </c>
      <c r="EX69" s="281" t="n">
        <f aca="false">$D69</f>
        <v>28</v>
      </c>
      <c r="EY69" s="280" t="str">
        <f aca="false">$E69</f>
        <v>Algeria</v>
      </c>
      <c r="EZ69" s="284"/>
      <c r="FA69" s="284"/>
      <c r="FB69" s="285"/>
      <c r="FC69" s="281" t="str">
        <f aca="false">IF(($F69&lt;&gt;"")*($G69&lt;&gt;"")*(EZ69&lt;&gt;"")*(FA69&lt;&gt;""),($F69&gt;$G69)*(EZ69&gt;FA69)+($F69=$G69)*(EZ69=FA69)+($F69&lt;$G69)*(EZ69&lt;FA69),"")</f>
        <v/>
      </c>
      <c r="FD69" s="281" t="str">
        <f aca="false">IF((FC69&lt;&gt;""),IF(OR($F69&lt;&gt;$G69,PrSettings!$M$4="●"),(($F69-$G69)=(EZ69-FA69))*1,0),"")</f>
        <v/>
      </c>
      <c r="FE69" s="281" t="str">
        <f aca="false">IF((FC69&lt;&gt;""),($F69=EZ69)*($G69=FA69),"")</f>
        <v/>
      </c>
      <c r="FF69" s="281" t="str">
        <f aca="false">IF(FC69&lt;&gt;"",IF(ABS($F69-$G69)&gt;=PrSettings!$M$7,(ABS($F69-$G69-EZ69+FA69)&lt;=1)*1,IF(AND(FC69,$F69=$G69,$F69&gt;=PrSettings!$M$6),(ABS(EZ69-$F69)&lt;=1)*1,IF(AND(FC69,$F69+$G69&gt;=PrSettings!$M$8),(ABS(EZ69-$F69)+ABS(FA69-$G69)&lt;=1)*1,""))),"")</f>
        <v/>
      </c>
      <c r="FG69" s="286"/>
      <c r="FI69" s="279" t="n">
        <f aca="false">$B69</f>
        <v>3</v>
      </c>
      <c r="FJ69" s="280" t="str">
        <f aca="false">$C69</f>
        <v>Argentina</v>
      </c>
      <c r="FK69" s="281" t="n">
        <f aca="false">$D69</f>
        <v>28</v>
      </c>
      <c r="FL69" s="280" t="str">
        <f aca="false">$E69</f>
        <v>Algeria</v>
      </c>
      <c r="FM69" s="284"/>
      <c r="FN69" s="284"/>
      <c r="FO69" s="285"/>
      <c r="FP69" s="281" t="str">
        <f aca="false">IF(($F69&lt;&gt;"")*($G69&lt;&gt;"")*(FM69&lt;&gt;"")*(FN69&lt;&gt;""),($F69&gt;$G69)*(FM69&gt;FN69)+($F69=$G69)*(FM69=FN69)+($F69&lt;$G69)*(FM69&lt;FN69),"")</f>
        <v/>
      </c>
      <c r="FQ69" s="281" t="str">
        <f aca="false">IF((FP69&lt;&gt;""),IF(OR($F69&lt;&gt;$G69,PrSettings!$M$4="●"),(($F69-$G69)=(FM69-FN69))*1,0),"")</f>
        <v/>
      </c>
      <c r="FR69" s="281" t="str">
        <f aca="false">IF((FP69&lt;&gt;""),($F69=FM69)*($G69=FN69),"")</f>
        <v/>
      </c>
      <c r="FS69" s="281" t="str">
        <f aca="false">IF(FP69&lt;&gt;"",IF(ABS($F69-$G69)&gt;=PrSettings!$M$7,(ABS($F69-$G69-FM69+FN69)&lt;=1)*1,IF(AND(FP69,$F69=$G69,$F69&gt;=PrSettings!$M$6),(ABS(FM69-$F69)&lt;=1)*1,IF(AND(FP69,$F69+$G69&gt;=PrSettings!$M$8),(ABS(FM69-$F69)+ABS(FN69-$G69)&lt;=1)*1,""))),"")</f>
        <v/>
      </c>
      <c r="FT69" s="286"/>
      <c r="FV69" s="279" t="n">
        <f aca="false">$B69</f>
        <v>3</v>
      </c>
      <c r="FW69" s="280" t="str">
        <f aca="false">$C69</f>
        <v>Argentina</v>
      </c>
      <c r="FX69" s="281" t="n">
        <f aca="false">$D69</f>
        <v>28</v>
      </c>
      <c r="FY69" s="280" t="str">
        <f aca="false">$E69</f>
        <v>Algeria</v>
      </c>
      <c r="FZ69" s="284"/>
      <c r="GA69" s="284"/>
      <c r="GB69" s="285"/>
      <c r="GC69" s="281" t="str">
        <f aca="false">IF(($F69&lt;&gt;"")*($G69&lt;&gt;"")*(FZ69&lt;&gt;"")*(GA69&lt;&gt;""),($F69&gt;$G69)*(FZ69&gt;GA69)+($F69=$G69)*(FZ69=GA69)+($F69&lt;$G69)*(FZ69&lt;GA69),"")</f>
        <v/>
      </c>
      <c r="GD69" s="281" t="str">
        <f aca="false">IF((GC69&lt;&gt;""),IF(OR($F69&lt;&gt;$G69,PrSettings!$M$4="●"),(($F69-$G69)=(FZ69-GA69))*1,0),"")</f>
        <v/>
      </c>
      <c r="GE69" s="281" t="str">
        <f aca="false">IF((GC69&lt;&gt;""),($F69=FZ69)*($G69=GA69),"")</f>
        <v/>
      </c>
      <c r="GF69" s="281" t="str">
        <f aca="false">IF(GC69&lt;&gt;"",IF(ABS($F69-$G69)&gt;=PrSettings!$M$7,(ABS($F69-$G69-FZ69+GA69)&lt;=1)*1,IF(AND(GC69,$F69=$G69,$F69&gt;=PrSettings!$M$6),(ABS(FZ69-$F69)&lt;=1)*1,IF(AND(GC69,$F69+$G69&gt;=PrSettings!$M$8),(ABS(FZ69-$F69)+ABS(GA69-$G69)&lt;=1)*1,""))),"")</f>
        <v/>
      </c>
      <c r="GG69" s="286"/>
      <c r="GI69" s="279" t="n">
        <f aca="false">$B69</f>
        <v>3</v>
      </c>
      <c r="GJ69" s="280" t="str">
        <f aca="false">$C69</f>
        <v>Argentina</v>
      </c>
      <c r="GK69" s="281" t="n">
        <f aca="false">$D69</f>
        <v>28</v>
      </c>
      <c r="GL69" s="280" t="str">
        <f aca="false">$E69</f>
        <v>Algeria</v>
      </c>
      <c r="GM69" s="284"/>
      <c r="GN69" s="284"/>
      <c r="GO69" s="285"/>
      <c r="GP69" s="281" t="str">
        <f aca="false">IF(($F69&lt;&gt;"")*($G69&lt;&gt;"")*(GM69&lt;&gt;"")*(GN69&lt;&gt;""),($F69&gt;$G69)*(GM69&gt;GN69)+($F69=$G69)*(GM69=GN69)+($F69&lt;$G69)*(GM69&lt;GN69),"")</f>
        <v/>
      </c>
      <c r="GQ69" s="281" t="str">
        <f aca="false">IF((GP69&lt;&gt;""),IF(OR($F69&lt;&gt;$G69,PrSettings!$M$4="●"),(($F69-$G69)=(GM69-GN69))*1,0),"")</f>
        <v/>
      </c>
      <c r="GR69" s="281" t="str">
        <f aca="false">IF((GP69&lt;&gt;""),($F69=GM69)*($G69=GN69),"")</f>
        <v/>
      </c>
      <c r="GS69" s="281" t="str">
        <f aca="false">IF(GP69&lt;&gt;"",IF(ABS($F69-$G69)&gt;=PrSettings!$M$7,(ABS($F69-$G69-GM69+GN69)&lt;=1)*1,IF(AND(GP69,$F69=$G69,$F69&gt;=PrSettings!$M$6),(ABS(GM69-$F69)&lt;=1)*1,IF(AND(GP69,$F69+$G69&gt;=PrSettings!$M$8),(ABS(GM69-$F69)+ABS(GN69-$G69)&lt;=1)*1,""))),"")</f>
        <v/>
      </c>
      <c r="GT69" s="286"/>
      <c r="GV69" s="279" t="n">
        <f aca="false">$B69</f>
        <v>3</v>
      </c>
      <c r="GW69" s="280" t="str">
        <f aca="false">$C69</f>
        <v>Argentina</v>
      </c>
      <c r="GX69" s="281" t="n">
        <f aca="false">$D69</f>
        <v>28</v>
      </c>
      <c r="GY69" s="280" t="str">
        <f aca="false">$E69</f>
        <v>Algeria</v>
      </c>
      <c r="GZ69" s="284"/>
      <c r="HA69" s="284"/>
      <c r="HB69" s="285"/>
      <c r="HC69" s="281" t="str">
        <f aca="false">IF(($F69&lt;&gt;"")*($G69&lt;&gt;"")*(GZ69&lt;&gt;"")*(HA69&lt;&gt;""),($F69&gt;$G69)*(GZ69&gt;HA69)+($F69=$G69)*(GZ69=HA69)+($F69&lt;$G69)*(GZ69&lt;HA69),"")</f>
        <v/>
      </c>
      <c r="HD69" s="281" t="str">
        <f aca="false">IF((HC69&lt;&gt;""),IF(OR($F69&lt;&gt;$G69,PrSettings!$M$4="●"),(($F69-$G69)=(GZ69-HA69))*1,0),"")</f>
        <v/>
      </c>
      <c r="HE69" s="281" t="str">
        <f aca="false">IF((HC69&lt;&gt;""),($F69=GZ69)*($G69=HA69),"")</f>
        <v/>
      </c>
      <c r="HF69" s="281" t="str">
        <f aca="false">IF(HC69&lt;&gt;"",IF(ABS($F69-$G69)&gt;=PrSettings!$M$7,(ABS($F69-$G69-GZ69+HA69)&lt;=1)*1,IF(AND(HC69,$F69=$G69,$F69&gt;=PrSettings!$M$6),(ABS(GZ69-$F69)&lt;=1)*1,IF(AND(HC69,$F69+$G69&gt;=PrSettings!$M$8),(ABS(GZ69-$F69)+ABS(HA69-$G69)&lt;=1)*1,""))),"")</f>
        <v/>
      </c>
      <c r="HG69" s="286"/>
      <c r="HI69" s="279" t="n">
        <f aca="false">$B69</f>
        <v>3</v>
      </c>
      <c r="HJ69" s="280" t="str">
        <f aca="false">$C69</f>
        <v>Argentina</v>
      </c>
      <c r="HK69" s="281" t="n">
        <f aca="false">$D69</f>
        <v>28</v>
      </c>
      <c r="HL69" s="280" t="str">
        <f aca="false">$E69</f>
        <v>Algeria</v>
      </c>
      <c r="HM69" s="284"/>
      <c r="HN69" s="284"/>
      <c r="HO69" s="285"/>
      <c r="HP69" s="281" t="str">
        <f aca="false">IF(($F69&lt;&gt;"")*($G69&lt;&gt;"")*(HM69&lt;&gt;"")*(HN69&lt;&gt;""),($F69&gt;$G69)*(HM69&gt;HN69)+($F69=$G69)*(HM69=HN69)+($F69&lt;$G69)*(HM69&lt;HN69),"")</f>
        <v/>
      </c>
      <c r="HQ69" s="281" t="str">
        <f aca="false">IF((HP69&lt;&gt;""),IF(OR($F69&lt;&gt;$G69,PrSettings!$M$4="●"),(($F69-$G69)=(HM69-HN69))*1,0),"")</f>
        <v/>
      </c>
      <c r="HR69" s="281" t="str">
        <f aca="false">IF((HP69&lt;&gt;""),($F69=HM69)*($G69=HN69),"")</f>
        <v/>
      </c>
      <c r="HS69" s="281" t="str">
        <f aca="false">IF(HP69&lt;&gt;"",IF(ABS($F69-$G69)&gt;=PrSettings!$M$7,(ABS($F69-$G69-HM69+HN69)&lt;=1)*1,IF(AND(HP69,$F69=$G69,$F69&gt;=PrSettings!$M$6),(ABS(HM69-$F69)&lt;=1)*1,IF(AND(HP69,$F69+$G69&gt;=PrSettings!$M$8),(ABS(HM69-$F69)+ABS(HN69-$G69)&lt;=1)*1,""))),"")</f>
        <v/>
      </c>
      <c r="HT69" s="286"/>
      <c r="HV69" s="279" t="n">
        <f aca="false">$B69</f>
        <v>3</v>
      </c>
      <c r="HW69" s="280" t="str">
        <f aca="false">$C69</f>
        <v>Argentina</v>
      </c>
      <c r="HX69" s="281" t="n">
        <f aca="false">$D69</f>
        <v>28</v>
      </c>
      <c r="HY69" s="280" t="str">
        <f aca="false">$E69</f>
        <v>Algeria</v>
      </c>
      <c r="HZ69" s="284"/>
      <c r="IA69" s="284"/>
      <c r="IB69" s="285"/>
      <c r="IC69" s="281" t="str">
        <f aca="false">IF(($F69&lt;&gt;"")*($G69&lt;&gt;"")*(HZ69&lt;&gt;"")*(IA69&lt;&gt;""),($F69&gt;$G69)*(HZ69&gt;IA69)+($F69=$G69)*(HZ69=IA69)+($F69&lt;$G69)*(HZ69&lt;IA69),"")</f>
        <v/>
      </c>
      <c r="ID69" s="281" t="str">
        <f aca="false">IF((IC69&lt;&gt;""),IF(OR($F69&lt;&gt;$G69,PrSettings!$M$4="●"),(($F69-$G69)=(HZ69-IA69))*1,0),"")</f>
        <v/>
      </c>
      <c r="IE69" s="281" t="str">
        <f aca="false">IF((IC69&lt;&gt;""),($F69=HZ69)*($G69=IA69),"")</f>
        <v/>
      </c>
      <c r="IF69" s="281" t="str">
        <f aca="false">IF(IC69&lt;&gt;"",IF(ABS($F69-$G69)&gt;=PrSettings!$M$7,(ABS($F69-$G69-HZ69+IA69)&lt;=1)*1,IF(AND(IC69,$F69=$G69,$F69&gt;=PrSettings!$M$6),(ABS(HZ69-$F69)&lt;=1)*1,IF(AND(IC69,$F69+$G69&gt;=PrSettings!$M$8),(ABS(HZ69-$F69)+ABS(IA69-$G69)&lt;=1)*1,""))),"")</f>
        <v/>
      </c>
      <c r="IG69" s="286"/>
      <c r="II69" s="279" t="n">
        <f aca="false">$B69</f>
        <v>3</v>
      </c>
      <c r="IJ69" s="280" t="str">
        <f aca="false">$C69</f>
        <v>Argentina</v>
      </c>
      <c r="IK69" s="281" t="n">
        <f aca="false">$D69</f>
        <v>28</v>
      </c>
      <c r="IL69" s="280" t="str">
        <f aca="false">$E69</f>
        <v>Algeria</v>
      </c>
      <c r="IM69" s="284"/>
      <c r="IN69" s="284"/>
      <c r="IO69" s="285"/>
      <c r="IP69" s="281" t="str">
        <f aca="false">IF(($F69&lt;&gt;"")*($G69&lt;&gt;"")*(IM69&lt;&gt;"")*(IN69&lt;&gt;""),($F69&gt;$G69)*(IM69&gt;IN69)+($F69=$G69)*(IM69=IN69)+($F69&lt;$G69)*(IM69&lt;IN69),"")</f>
        <v/>
      </c>
      <c r="IQ69" s="281" t="str">
        <f aca="false">IF((IP69&lt;&gt;""),IF(OR($F69&lt;&gt;$G69,PrSettings!$M$4="●"),(($F69-$G69)=(IM69-IN69))*1,0),"")</f>
        <v/>
      </c>
      <c r="IR69" s="281" t="str">
        <f aca="false">IF((IP69&lt;&gt;""),($F69=IM69)*($G69=IN69),"")</f>
        <v/>
      </c>
      <c r="IS69" s="281" t="str">
        <f aca="false">IF(IP69&lt;&gt;"",IF(ABS($F69-$G69)&gt;=PrSettings!$M$7,(ABS($F69-$G69-IM69+IN69)&lt;=1)*1,IF(AND(IP69,$F69=$G69,$F69&gt;=PrSettings!$M$6),(ABS(IM69-$F69)&lt;=1)*1,IF(AND(IP69,$F69+$G69&gt;=PrSettings!$M$8),(ABS(IM69-$F69)+ABS(IN69-$G69)&lt;=1)*1,""))),"")</f>
        <v/>
      </c>
      <c r="IT69" s="286"/>
      <c r="IV69" s="279" t="n">
        <f aca="false">$B69</f>
        <v>3</v>
      </c>
      <c r="IW69" s="280" t="str">
        <f aca="false">$C69</f>
        <v>Argentina</v>
      </c>
      <c r="IX69" s="281" t="n">
        <f aca="false">$D69</f>
        <v>28</v>
      </c>
      <c r="IY69" s="280" t="str">
        <f aca="false">$E69</f>
        <v>Algeria</v>
      </c>
      <c r="IZ69" s="284"/>
      <c r="JA69" s="284"/>
      <c r="JB69" s="285"/>
      <c r="JC69" s="281" t="str">
        <f aca="false">IF(($F69&lt;&gt;"")*($G69&lt;&gt;"")*(IZ69&lt;&gt;"")*(JA69&lt;&gt;""),($F69&gt;$G69)*(IZ69&gt;JA69)+($F69=$G69)*(IZ69=JA69)+($F69&lt;$G69)*(IZ69&lt;JA69),"")</f>
        <v/>
      </c>
      <c r="JD69" s="281" t="str">
        <f aca="false">IF((JC69&lt;&gt;""),IF(OR($F69&lt;&gt;$G69,PrSettings!$M$4="●"),(($F69-$G69)=(IZ69-JA69))*1,0),"")</f>
        <v/>
      </c>
      <c r="JE69" s="281" t="str">
        <f aca="false">IF((JC69&lt;&gt;""),($F69=IZ69)*($G69=JA69),"")</f>
        <v/>
      </c>
      <c r="JF69" s="281" t="str">
        <f aca="false">IF(JC69&lt;&gt;"",IF(ABS($F69-$G69)&gt;=PrSettings!$M$7,(ABS($F69-$G69-IZ69+JA69)&lt;=1)*1,IF(AND(JC69,$F69=$G69,$F69&gt;=PrSettings!$M$6),(ABS(IZ69-$F69)&lt;=1)*1,IF(AND(JC69,$F69+$G69&gt;=PrSettings!$M$8),(ABS(IZ69-$F69)+ABS(JA69-$G69)&lt;=1)*1,""))),"")</f>
        <v/>
      </c>
      <c r="JG69" s="286"/>
      <c r="JI69" s="279" t="n">
        <f aca="false">$B69</f>
        <v>3</v>
      </c>
      <c r="JJ69" s="280" t="str">
        <f aca="false">$C69</f>
        <v>Argentina</v>
      </c>
      <c r="JK69" s="281" t="n">
        <f aca="false">$D69</f>
        <v>28</v>
      </c>
      <c r="JL69" s="280" t="str">
        <f aca="false">$E69</f>
        <v>Algeria</v>
      </c>
      <c r="JM69" s="284"/>
      <c r="JN69" s="284"/>
      <c r="JO69" s="285"/>
      <c r="JP69" s="281" t="str">
        <f aca="false">IF(($F69&lt;&gt;"")*($G69&lt;&gt;"")*(JM69&lt;&gt;"")*(JN69&lt;&gt;""),($F69&gt;$G69)*(JM69&gt;JN69)+($F69=$G69)*(JM69=JN69)+($F69&lt;$G69)*(JM69&lt;JN69),"")</f>
        <v/>
      </c>
      <c r="JQ69" s="281" t="str">
        <f aca="false">IF((JP69&lt;&gt;""),IF(OR($F69&lt;&gt;$G69,PrSettings!$M$4="●"),(($F69-$G69)=(JM69-JN69))*1,0),"")</f>
        <v/>
      </c>
      <c r="JR69" s="281" t="str">
        <f aca="false">IF((JP69&lt;&gt;""),($F69=JM69)*($G69=JN69),"")</f>
        <v/>
      </c>
      <c r="JS69" s="281" t="str">
        <f aca="false">IF(JP69&lt;&gt;"",IF(ABS($F69-$G69)&gt;=PrSettings!$M$7,(ABS($F69-$G69-JM69+JN69)&lt;=1)*1,IF(AND(JP69,$F69=$G69,$F69&gt;=PrSettings!$M$6),(ABS(JM69-$F69)&lt;=1)*1,IF(AND(JP69,$F69+$G69&gt;=PrSettings!$M$8),(ABS(JM69-$F69)+ABS(JN69-$G69)&lt;=1)*1,""))),"")</f>
        <v/>
      </c>
      <c r="JT69" s="286"/>
      <c r="JV69" s="279" t="n">
        <f aca="false">$B69</f>
        <v>3</v>
      </c>
      <c r="JW69" s="280" t="str">
        <f aca="false">$C69</f>
        <v>Argentina</v>
      </c>
      <c r="JX69" s="281" t="n">
        <f aca="false">$D69</f>
        <v>28</v>
      </c>
      <c r="JY69" s="280" t="str">
        <f aca="false">$E69</f>
        <v>Algeria</v>
      </c>
      <c r="JZ69" s="284"/>
      <c r="KA69" s="284"/>
      <c r="KB69" s="285"/>
      <c r="KC69" s="281" t="str">
        <f aca="false">IF(($F69&lt;&gt;"")*($G69&lt;&gt;"")*(JZ69&lt;&gt;"")*(KA69&lt;&gt;""),($F69&gt;$G69)*(JZ69&gt;KA69)+($F69=$G69)*(JZ69=KA69)+($F69&lt;$G69)*(JZ69&lt;KA69),"")</f>
        <v/>
      </c>
      <c r="KD69" s="281" t="str">
        <f aca="false">IF((KC69&lt;&gt;""),IF(OR($F69&lt;&gt;$G69,PrSettings!$M$4="●"),(($F69-$G69)=(JZ69-KA69))*1,0),"")</f>
        <v/>
      </c>
      <c r="KE69" s="281" t="str">
        <f aca="false">IF((KC69&lt;&gt;""),($F69=JZ69)*($G69=KA69),"")</f>
        <v/>
      </c>
      <c r="KF69" s="281" t="str">
        <f aca="false">IF(KC69&lt;&gt;"",IF(ABS($F69-$G69)&gt;=PrSettings!$M$7,(ABS($F69-$G69-JZ69+KA69)&lt;=1)*1,IF(AND(KC69,$F69=$G69,$F69&gt;=PrSettings!$M$6),(ABS(JZ69-$F69)&lt;=1)*1,IF(AND(KC69,$F69+$G69&gt;=PrSettings!$M$8),(ABS(JZ69-$F69)+ABS(KA69-$G69)&lt;=1)*1,""))),"")</f>
        <v/>
      </c>
      <c r="KG69" s="286"/>
      <c r="KI69" s="279" t="n">
        <f aca="false">$B69</f>
        <v>3</v>
      </c>
      <c r="KJ69" s="280" t="str">
        <f aca="false">$C69</f>
        <v>Argentina</v>
      </c>
      <c r="KK69" s="281" t="n">
        <f aca="false">$D69</f>
        <v>28</v>
      </c>
      <c r="KL69" s="280" t="str">
        <f aca="false">$E69</f>
        <v>Algeria</v>
      </c>
      <c r="KM69" s="284"/>
      <c r="KN69" s="284"/>
      <c r="KO69" s="285"/>
      <c r="KP69" s="281" t="str">
        <f aca="false">IF(($F69&lt;&gt;"")*($G69&lt;&gt;"")*(KM69&lt;&gt;"")*(KN69&lt;&gt;""),($F69&gt;$G69)*(KM69&gt;KN69)+($F69=$G69)*(KM69=KN69)+($F69&lt;$G69)*(KM69&lt;KN69),"")</f>
        <v/>
      </c>
      <c r="KQ69" s="281" t="str">
        <f aca="false">IF((KP69&lt;&gt;""),IF(OR($F69&lt;&gt;$G69,PrSettings!$M$4="●"),(($F69-$G69)=(KM69-KN69))*1,0),"")</f>
        <v/>
      </c>
      <c r="KR69" s="281" t="str">
        <f aca="false">IF((KP69&lt;&gt;""),($F69=KM69)*($G69=KN69),"")</f>
        <v/>
      </c>
      <c r="KS69" s="281" t="str">
        <f aca="false">IF(KP69&lt;&gt;"",IF(ABS($F69-$G69)&gt;=PrSettings!$M$7,(ABS($F69-$G69-KM69+KN69)&lt;=1)*1,IF(AND(KP69,$F69=$G69,$F69&gt;=PrSettings!$M$6),(ABS(KM69-$F69)&lt;=1)*1,IF(AND(KP69,$F69+$G69&gt;=PrSettings!$M$8),(ABS(KM69-$F69)+ABS(KN69-$G69)&lt;=1)*1,""))),"")</f>
        <v/>
      </c>
      <c r="KT69" s="286"/>
      <c r="KV69" s="279" t="n">
        <f aca="false">$B69</f>
        <v>3</v>
      </c>
      <c r="KW69" s="280" t="str">
        <f aca="false">$C69</f>
        <v>Argentina</v>
      </c>
      <c r="KX69" s="281" t="n">
        <f aca="false">$D69</f>
        <v>28</v>
      </c>
      <c r="KY69" s="280" t="str">
        <f aca="false">$E69</f>
        <v>Algeria</v>
      </c>
      <c r="KZ69" s="284"/>
      <c r="LA69" s="284"/>
      <c r="LB69" s="285"/>
      <c r="LC69" s="281" t="str">
        <f aca="false">IF(($F69&lt;&gt;"")*($G69&lt;&gt;"")*(KZ69&lt;&gt;"")*(LA69&lt;&gt;""),($F69&gt;$G69)*(KZ69&gt;LA69)+($F69=$G69)*(KZ69=LA69)+($F69&lt;$G69)*(KZ69&lt;LA69),"")</f>
        <v/>
      </c>
      <c r="LD69" s="281" t="str">
        <f aca="false">IF((LC69&lt;&gt;""),IF(OR($F69&lt;&gt;$G69,PrSettings!$M$4="●"),(($F69-$G69)=(KZ69-LA69))*1,0),"")</f>
        <v/>
      </c>
      <c r="LE69" s="281" t="str">
        <f aca="false">IF((LC69&lt;&gt;""),($F69=KZ69)*($G69=LA69),"")</f>
        <v/>
      </c>
      <c r="LF69" s="281" t="str">
        <f aca="false">IF(LC69&lt;&gt;"",IF(ABS($F69-$G69)&gt;=PrSettings!$M$7,(ABS($F69-$G69-KZ69+LA69)&lt;=1)*1,IF(AND(LC69,$F69=$G69,$F69&gt;=PrSettings!$M$6),(ABS(KZ69-$F69)&lt;=1)*1,IF(AND(LC69,$F69+$G69&gt;=PrSettings!$M$8),(ABS(KZ69-$F69)+ABS(LA69-$G69)&lt;=1)*1,""))),"")</f>
        <v/>
      </c>
      <c r="LG69" s="286"/>
      <c r="LI69" s="279" t="n">
        <f aca="false">$B69</f>
        <v>3</v>
      </c>
      <c r="LJ69" s="280" t="str">
        <f aca="false">$C69</f>
        <v>Argentina</v>
      </c>
      <c r="LK69" s="281" t="n">
        <f aca="false">$D69</f>
        <v>28</v>
      </c>
      <c r="LL69" s="280" t="str">
        <f aca="false">$E69</f>
        <v>Algeria</v>
      </c>
      <c r="LM69" s="284"/>
      <c r="LN69" s="284"/>
      <c r="LO69" s="285"/>
      <c r="LP69" s="281" t="str">
        <f aca="false">IF(($F69&lt;&gt;"")*($G69&lt;&gt;"")*(LM69&lt;&gt;"")*(LN69&lt;&gt;""),($F69&gt;$G69)*(LM69&gt;LN69)+($F69=$G69)*(LM69=LN69)+($F69&lt;$G69)*(LM69&lt;LN69),"")</f>
        <v/>
      </c>
      <c r="LQ69" s="281" t="str">
        <f aca="false">IF((LP69&lt;&gt;""),IF(OR($F69&lt;&gt;$G69,PrSettings!$M$4="●"),(($F69-$G69)=(LM69-LN69))*1,0),"")</f>
        <v/>
      </c>
      <c r="LR69" s="281" t="str">
        <f aca="false">IF((LP69&lt;&gt;""),($F69=LM69)*($G69=LN69),"")</f>
        <v/>
      </c>
      <c r="LS69" s="281" t="str">
        <f aca="false">IF(LP69&lt;&gt;"",IF(ABS($F69-$G69)&gt;=PrSettings!$M$7,(ABS($F69-$G69-LM69+LN69)&lt;=1)*1,IF(AND(LP69,$F69=$G69,$F69&gt;=PrSettings!$M$6),(ABS(LM69-$F69)&lt;=1)*1,IF(AND(LP69,$F69+$G69&gt;=PrSettings!$M$8),(ABS(LM69-$F69)+ABS(LN69-$G69)&lt;=1)*1,""))),"")</f>
        <v/>
      </c>
      <c r="LT69" s="286"/>
      <c r="LV69" s="279" t="n">
        <f aca="false">$B69</f>
        <v>3</v>
      </c>
      <c r="LW69" s="280" t="str">
        <f aca="false">$C69</f>
        <v>Argentina</v>
      </c>
      <c r="LX69" s="281" t="n">
        <f aca="false">$D69</f>
        <v>28</v>
      </c>
      <c r="LY69" s="280" t="str">
        <f aca="false">$E69</f>
        <v>Algeria</v>
      </c>
      <c r="LZ69" s="284"/>
      <c r="MA69" s="284"/>
      <c r="MB69" s="285"/>
      <c r="MC69" s="281" t="str">
        <f aca="false">IF(($F69&lt;&gt;"")*($G69&lt;&gt;"")*(LZ69&lt;&gt;"")*(MA69&lt;&gt;""),($F69&gt;$G69)*(LZ69&gt;MA69)+($F69=$G69)*(LZ69=MA69)+($F69&lt;$G69)*(LZ69&lt;MA69),"")</f>
        <v/>
      </c>
      <c r="MD69" s="281" t="str">
        <f aca="false">IF((MC69&lt;&gt;""),IF(OR($F69&lt;&gt;$G69,PrSettings!$M$4="●"),(($F69-$G69)=(LZ69-MA69))*1,0),"")</f>
        <v/>
      </c>
      <c r="ME69" s="281" t="str">
        <f aca="false">IF((MC69&lt;&gt;""),($F69=LZ69)*($G69=MA69),"")</f>
        <v/>
      </c>
      <c r="MF69" s="281" t="str">
        <f aca="false">IF(MC69&lt;&gt;"",IF(ABS($F69-$G69)&gt;=PrSettings!$M$7,(ABS($F69-$G69-LZ69+MA69)&lt;=1)*1,IF(AND(MC69,$F69=$G69,$F69&gt;=PrSettings!$M$6),(ABS(LZ69-$F69)&lt;=1)*1,IF(AND(MC69,$F69+$G69&gt;=PrSettings!$M$8),(ABS(LZ69-$F69)+ABS(MA69-$G69)&lt;=1)*1,""))),"")</f>
        <v/>
      </c>
      <c r="MG69" s="286"/>
    </row>
    <row r="70" customFormat="false" ht="15.75" hidden="false" customHeight="false" outlineLevel="0" collapsed="false">
      <c r="B70" s="279" t="n">
        <f aca="false">INDEX(Groups!$C$7:$C$65,MATCH(C70,Groups!$D$7:$D$65,0))</f>
        <v>24</v>
      </c>
      <c r="C70" s="280" t="str">
        <f aca="false">CalcJ!$P$23</f>
        <v>Austria</v>
      </c>
      <c r="D70" s="281" t="n">
        <f aca="false">INDEX(Groups!$C$7:$C$65,MATCH(E70,Groups!$D$7:$D$65,0))</f>
        <v>63</v>
      </c>
      <c r="E70" s="280" t="str">
        <f aca="false">CalcJ!$Q$23</f>
        <v>Jordan</v>
      </c>
      <c r="F70" s="287" t="n">
        <f aca="false">CalcJ!$R$23</f>
        <v>2</v>
      </c>
      <c r="G70" s="283" t="n">
        <f aca="false">CalcJ!$S$23</f>
        <v>0</v>
      </c>
      <c r="I70" s="279" t="n">
        <f aca="false">$B70</f>
        <v>24</v>
      </c>
      <c r="J70" s="280" t="str">
        <f aca="false">$C70</f>
        <v>Austria</v>
      </c>
      <c r="K70" s="281" t="n">
        <f aca="false">$D70</f>
        <v>63</v>
      </c>
      <c r="L70" s="280" t="str">
        <f aca="false">$E70</f>
        <v>Jordan</v>
      </c>
      <c r="M70" s="284"/>
      <c r="N70" s="284"/>
      <c r="O70" s="288"/>
      <c r="P70" s="281" t="str">
        <f aca="false">IF(($F70&lt;&gt;"")*($G70&lt;&gt;"")*(M70&lt;&gt;"")*(N70&lt;&gt;""),($F70&gt;$G70)*(M70&gt;N70)+($F70=$G70)*(M70=N70)+($F70&lt;$G70)*(M70&lt;N70),"")</f>
        <v/>
      </c>
      <c r="Q70" s="281" t="str">
        <f aca="false">IF((P70&lt;&gt;""),IF(OR($F70&lt;&gt;$G70,PrSettings!$M$4="●"),(($F70-$G70)=(M70-N70))*1,0),"")</f>
        <v/>
      </c>
      <c r="R70" s="281" t="str">
        <f aca="false">IF((P70&lt;&gt;""),($F70=M70)*($G70=N70),"")</f>
        <v/>
      </c>
      <c r="S70" s="281" t="str">
        <f aca="false">IF(P70&lt;&gt;"",IF(ABS($F70-$G70)&gt;=PrSettings!$M$7,(ABS($F70-$G70-M70+N70)&lt;=1)*1,IF(AND(P70,$F70=$G70,$F70&gt;=PrSettings!$M$6),(ABS(M70-$F70)&lt;=1)*1,IF(AND(P70,$F70+$G70&gt;=PrSettings!$M$8),(ABS(M70-$F70)+ABS(N70-$G70)&lt;=1)*1,""))),"")</f>
        <v/>
      </c>
      <c r="T70" s="289"/>
      <c r="V70" s="279" t="n">
        <f aca="false">$B70</f>
        <v>24</v>
      </c>
      <c r="W70" s="280" t="str">
        <f aca="false">$C70</f>
        <v>Austria</v>
      </c>
      <c r="X70" s="281" t="n">
        <f aca="false">$D70</f>
        <v>63</v>
      </c>
      <c r="Y70" s="280" t="str">
        <f aca="false">$E70</f>
        <v>Jordan</v>
      </c>
      <c r="Z70" s="284"/>
      <c r="AA70" s="284"/>
      <c r="AB70" s="288"/>
      <c r="AC70" s="281" t="str">
        <f aca="false">IF(($F70&lt;&gt;"")*($G70&lt;&gt;"")*(Z70&lt;&gt;"")*(AA70&lt;&gt;""),($F70&gt;$G70)*(Z70&gt;AA70)+($F70=$G70)*(Z70=AA70)+($F70&lt;$G70)*(Z70&lt;AA70),"")</f>
        <v/>
      </c>
      <c r="AD70" s="281" t="str">
        <f aca="false">IF((AC70&lt;&gt;""),IF(OR($F70&lt;&gt;$G70,PrSettings!$M$4="●"),(($F70-$G70)=(Z70-AA70))*1,0),"")</f>
        <v/>
      </c>
      <c r="AE70" s="281" t="str">
        <f aca="false">IF((AC70&lt;&gt;""),($F70=Z70)*($G70=AA70),"")</f>
        <v/>
      </c>
      <c r="AF70" s="281" t="str">
        <f aca="false">IF(AC70&lt;&gt;"",IF(ABS($F70-$G70)&gt;=PrSettings!$M$7,(ABS($F70-$G70-Z70+AA70)&lt;=1)*1,IF(AND(AC70,$F70=$G70,$F70&gt;=PrSettings!$M$6),(ABS(Z70-$F70)&lt;=1)*1,IF(AND(AC70,$F70+$G70&gt;=PrSettings!$M$8),(ABS(Z70-$F70)+ABS(AA70-$G70)&lt;=1)*1,""))),"")</f>
        <v/>
      </c>
      <c r="AG70" s="289"/>
      <c r="AI70" s="279" t="n">
        <f aca="false">$B70</f>
        <v>24</v>
      </c>
      <c r="AJ70" s="280" t="str">
        <f aca="false">$C70</f>
        <v>Austria</v>
      </c>
      <c r="AK70" s="281" t="n">
        <f aca="false">$D70</f>
        <v>63</v>
      </c>
      <c r="AL70" s="280" t="str">
        <f aca="false">$E70</f>
        <v>Jordan</v>
      </c>
      <c r="AM70" s="284"/>
      <c r="AN70" s="284"/>
      <c r="AO70" s="288"/>
      <c r="AP70" s="281" t="str">
        <f aca="false">IF(($F70&lt;&gt;"")*($G70&lt;&gt;"")*(AM70&lt;&gt;"")*(AN70&lt;&gt;""),($F70&gt;$G70)*(AM70&gt;AN70)+($F70=$G70)*(AM70=AN70)+($F70&lt;$G70)*(AM70&lt;AN70),"")</f>
        <v/>
      </c>
      <c r="AQ70" s="281" t="str">
        <f aca="false">IF((AP70&lt;&gt;""),IF(OR($F70&lt;&gt;$G70,PrSettings!$M$4="●"),(($F70-$G70)=(AM70-AN70))*1,0),"")</f>
        <v/>
      </c>
      <c r="AR70" s="281" t="str">
        <f aca="false">IF((AP70&lt;&gt;""),($F70=AM70)*($G70=AN70),"")</f>
        <v/>
      </c>
      <c r="AS70" s="281" t="str">
        <f aca="false">IF(AP70&lt;&gt;"",IF(ABS($F70-$G70)&gt;=PrSettings!$M$7,(ABS($F70-$G70-AM70+AN70)&lt;=1)*1,IF(AND(AP70,$F70=$G70,$F70&gt;=PrSettings!$M$6),(ABS(AM70-$F70)&lt;=1)*1,IF(AND(AP70,$F70+$G70&gt;=PrSettings!$M$8),(ABS(AM70-$F70)+ABS(AN70-$G70)&lt;=1)*1,""))),"")</f>
        <v/>
      </c>
      <c r="AT70" s="289"/>
      <c r="AV70" s="279" t="n">
        <f aca="false">$B70</f>
        <v>24</v>
      </c>
      <c r="AW70" s="280" t="str">
        <f aca="false">$C70</f>
        <v>Austria</v>
      </c>
      <c r="AX70" s="281" t="n">
        <f aca="false">$D70</f>
        <v>63</v>
      </c>
      <c r="AY70" s="280" t="str">
        <f aca="false">$E70</f>
        <v>Jordan</v>
      </c>
      <c r="AZ70" s="284"/>
      <c r="BA70" s="284"/>
      <c r="BB70" s="288"/>
      <c r="BC70" s="281" t="str">
        <f aca="false">IF(($F70&lt;&gt;"")*($G70&lt;&gt;"")*(AZ70&lt;&gt;"")*(BA70&lt;&gt;""),($F70&gt;$G70)*(AZ70&gt;BA70)+($F70=$G70)*(AZ70=BA70)+($F70&lt;$G70)*(AZ70&lt;BA70),"")</f>
        <v/>
      </c>
      <c r="BD70" s="281" t="str">
        <f aca="false">IF((BC70&lt;&gt;""),IF(OR($F70&lt;&gt;$G70,PrSettings!$M$4="●"),(($F70-$G70)=(AZ70-BA70))*1,0),"")</f>
        <v/>
      </c>
      <c r="BE70" s="281" t="str">
        <f aca="false">IF((BC70&lt;&gt;""),($F70=AZ70)*($G70=BA70),"")</f>
        <v/>
      </c>
      <c r="BF70" s="281" t="str">
        <f aca="false">IF(BC70&lt;&gt;"",IF(ABS($F70-$G70)&gt;=PrSettings!$M$7,(ABS($F70-$G70-AZ70+BA70)&lt;=1)*1,IF(AND(BC70,$F70=$G70,$F70&gt;=PrSettings!$M$6),(ABS(AZ70-$F70)&lt;=1)*1,IF(AND(BC70,$F70+$G70&gt;=PrSettings!$M$8),(ABS(AZ70-$F70)+ABS(BA70-$G70)&lt;=1)*1,""))),"")</f>
        <v/>
      </c>
      <c r="BG70" s="289"/>
      <c r="BI70" s="279" t="n">
        <f aca="false">$B70</f>
        <v>24</v>
      </c>
      <c r="BJ70" s="280" t="str">
        <f aca="false">$C70</f>
        <v>Austria</v>
      </c>
      <c r="BK70" s="281" t="n">
        <f aca="false">$D70</f>
        <v>63</v>
      </c>
      <c r="BL70" s="280" t="str">
        <f aca="false">$E70</f>
        <v>Jordan</v>
      </c>
      <c r="BM70" s="284"/>
      <c r="BN70" s="284"/>
      <c r="BO70" s="288"/>
      <c r="BP70" s="281" t="str">
        <f aca="false">IF(($F70&lt;&gt;"")*($G70&lt;&gt;"")*(BM70&lt;&gt;"")*(BN70&lt;&gt;""),($F70&gt;$G70)*(BM70&gt;BN70)+($F70=$G70)*(BM70=BN70)+($F70&lt;$G70)*(BM70&lt;BN70),"")</f>
        <v/>
      </c>
      <c r="BQ70" s="281" t="str">
        <f aca="false">IF((BP70&lt;&gt;""),IF(OR($F70&lt;&gt;$G70,PrSettings!$M$4="●"),(($F70-$G70)=(BM70-BN70))*1,0),"")</f>
        <v/>
      </c>
      <c r="BR70" s="281" t="str">
        <f aca="false">IF((BP70&lt;&gt;""),($F70=BM70)*($G70=BN70),"")</f>
        <v/>
      </c>
      <c r="BS70" s="281" t="str">
        <f aca="false">IF(BP70&lt;&gt;"",IF(ABS($F70-$G70)&gt;=PrSettings!$M$7,(ABS($F70-$G70-BM70+BN70)&lt;=1)*1,IF(AND(BP70,$F70=$G70,$F70&gt;=PrSettings!$M$6),(ABS(BM70-$F70)&lt;=1)*1,IF(AND(BP70,$F70+$G70&gt;=PrSettings!$M$8),(ABS(BM70-$F70)+ABS(BN70-$G70)&lt;=1)*1,""))),"")</f>
        <v/>
      </c>
      <c r="BT70" s="289"/>
      <c r="BV70" s="279" t="n">
        <f aca="false">$B70</f>
        <v>24</v>
      </c>
      <c r="BW70" s="280" t="str">
        <f aca="false">$C70</f>
        <v>Austria</v>
      </c>
      <c r="BX70" s="281" t="n">
        <f aca="false">$D70</f>
        <v>63</v>
      </c>
      <c r="BY70" s="280" t="str">
        <f aca="false">$E70</f>
        <v>Jordan</v>
      </c>
      <c r="BZ70" s="284"/>
      <c r="CA70" s="284"/>
      <c r="CB70" s="288"/>
      <c r="CC70" s="281" t="str">
        <f aca="false">IF(($F70&lt;&gt;"")*($G70&lt;&gt;"")*(BZ70&lt;&gt;"")*(CA70&lt;&gt;""),($F70&gt;$G70)*(BZ70&gt;CA70)+($F70=$G70)*(BZ70=CA70)+($F70&lt;$G70)*(BZ70&lt;CA70),"")</f>
        <v/>
      </c>
      <c r="CD70" s="281" t="str">
        <f aca="false">IF((CC70&lt;&gt;""),IF(OR($F70&lt;&gt;$G70,PrSettings!$M$4="●"),(($F70-$G70)=(BZ70-CA70))*1,0),"")</f>
        <v/>
      </c>
      <c r="CE70" s="281" t="str">
        <f aca="false">IF((CC70&lt;&gt;""),($F70=BZ70)*($G70=CA70),"")</f>
        <v/>
      </c>
      <c r="CF70" s="281" t="str">
        <f aca="false">IF(CC70&lt;&gt;"",IF(ABS($F70-$G70)&gt;=PrSettings!$M$7,(ABS($F70-$G70-BZ70+CA70)&lt;=1)*1,IF(AND(CC70,$F70=$G70,$F70&gt;=PrSettings!$M$6),(ABS(BZ70-$F70)&lt;=1)*1,IF(AND(CC70,$F70+$G70&gt;=PrSettings!$M$8),(ABS(BZ70-$F70)+ABS(CA70-$G70)&lt;=1)*1,""))),"")</f>
        <v/>
      </c>
      <c r="CG70" s="289"/>
      <c r="CI70" s="279" t="n">
        <f aca="false">$B70</f>
        <v>24</v>
      </c>
      <c r="CJ70" s="280" t="str">
        <f aca="false">$C70</f>
        <v>Austria</v>
      </c>
      <c r="CK70" s="281" t="n">
        <f aca="false">$D70</f>
        <v>63</v>
      </c>
      <c r="CL70" s="280" t="str">
        <f aca="false">$E70</f>
        <v>Jordan</v>
      </c>
      <c r="CM70" s="284"/>
      <c r="CN70" s="284"/>
      <c r="CO70" s="288"/>
      <c r="CP70" s="281" t="str">
        <f aca="false">IF(($F70&lt;&gt;"")*($G70&lt;&gt;"")*(CM70&lt;&gt;"")*(CN70&lt;&gt;""),($F70&gt;$G70)*(CM70&gt;CN70)+($F70=$G70)*(CM70=CN70)+($F70&lt;$G70)*(CM70&lt;CN70),"")</f>
        <v/>
      </c>
      <c r="CQ70" s="281" t="str">
        <f aca="false">IF((CP70&lt;&gt;""),IF(OR($F70&lt;&gt;$G70,PrSettings!$M$4="●"),(($F70-$G70)=(CM70-CN70))*1,0),"")</f>
        <v/>
      </c>
      <c r="CR70" s="281" t="str">
        <f aca="false">IF((CP70&lt;&gt;""),($F70=CM70)*($G70=CN70),"")</f>
        <v/>
      </c>
      <c r="CS70" s="281" t="str">
        <f aca="false">IF(CP70&lt;&gt;"",IF(ABS($F70-$G70)&gt;=PrSettings!$M$7,(ABS($F70-$G70-CM70+CN70)&lt;=1)*1,IF(AND(CP70,$F70=$G70,$F70&gt;=PrSettings!$M$6),(ABS(CM70-$F70)&lt;=1)*1,IF(AND(CP70,$F70+$G70&gt;=PrSettings!$M$8),(ABS(CM70-$F70)+ABS(CN70-$G70)&lt;=1)*1,""))),"")</f>
        <v/>
      </c>
      <c r="CT70" s="289"/>
      <c r="CV70" s="279" t="n">
        <f aca="false">$B70</f>
        <v>24</v>
      </c>
      <c r="CW70" s="280" t="str">
        <f aca="false">$C70</f>
        <v>Austria</v>
      </c>
      <c r="CX70" s="281" t="n">
        <f aca="false">$D70</f>
        <v>63</v>
      </c>
      <c r="CY70" s="280" t="str">
        <f aca="false">$E70</f>
        <v>Jordan</v>
      </c>
      <c r="CZ70" s="284"/>
      <c r="DA70" s="284"/>
      <c r="DB70" s="288"/>
      <c r="DC70" s="281" t="str">
        <f aca="false">IF(($F70&lt;&gt;"")*($G70&lt;&gt;"")*(CZ70&lt;&gt;"")*(DA70&lt;&gt;""),($F70&gt;$G70)*(CZ70&gt;DA70)+($F70=$G70)*(CZ70=DA70)+($F70&lt;$G70)*(CZ70&lt;DA70),"")</f>
        <v/>
      </c>
      <c r="DD70" s="281" t="str">
        <f aca="false">IF((DC70&lt;&gt;""),IF(OR($F70&lt;&gt;$G70,PrSettings!$M$4="●"),(($F70-$G70)=(CZ70-DA70))*1,0),"")</f>
        <v/>
      </c>
      <c r="DE70" s="281" t="str">
        <f aca="false">IF((DC70&lt;&gt;""),($F70=CZ70)*($G70=DA70),"")</f>
        <v/>
      </c>
      <c r="DF70" s="281" t="str">
        <f aca="false">IF(DC70&lt;&gt;"",IF(ABS($F70-$G70)&gt;=PrSettings!$M$7,(ABS($F70-$G70-CZ70+DA70)&lt;=1)*1,IF(AND(DC70,$F70=$G70,$F70&gt;=PrSettings!$M$6),(ABS(CZ70-$F70)&lt;=1)*1,IF(AND(DC70,$F70+$G70&gt;=PrSettings!$M$8),(ABS(CZ70-$F70)+ABS(DA70-$G70)&lt;=1)*1,""))),"")</f>
        <v/>
      </c>
      <c r="DG70" s="289"/>
      <c r="DI70" s="279" t="n">
        <f aca="false">$B70</f>
        <v>24</v>
      </c>
      <c r="DJ70" s="280" t="str">
        <f aca="false">$C70</f>
        <v>Austria</v>
      </c>
      <c r="DK70" s="281" t="n">
        <f aca="false">$D70</f>
        <v>63</v>
      </c>
      <c r="DL70" s="280" t="str">
        <f aca="false">$E70</f>
        <v>Jordan</v>
      </c>
      <c r="DM70" s="284"/>
      <c r="DN70" s="284"/>
      <c r="DO70" s="288"/>
      <c r="DP70" s="281" t="str">
        <f aca="false">IF(($F70&lt;&gt;"")*($G70&lt;&gt;"")*(DM70&lt;&gt;"")*(DN70&lt;&gt;""),($F70&gt;$G70)*(DM70&gt;DN70)+($F70=$G70)*(DM70=DN70)+($F70&lt;$G70)*(DM70&lt;DN70),"")</f>
        <v/>
      </c>
      <c r="DQ70" s="281" t="str">
        <f aca="false">IF((DP70&lt;&gt;""),IF(OR($F70&lt;&gt;$G70,PrSettings!$M$4="●"),(($F70-$G70)=(DM70-DN70))*1,0),"")</f>
        <v/>
      </c>
      <c r="DR70" s="281" t="str">
        <f aca="false">IF((DP70&lt;&gt;""),($F70=DM70)*($G70=DN70),"")</f>
        <v/>
      </c>
      <c r="DS70" s="281" t="str">
        <f aca="false">IF(DP70&lt;&gt;"",IF(ABS($F70-$G70)&gt;=PrSettings!$M$7,(ABS($F70-$G70-DM70+DN70)&lt;=1)*1,IF(AND(DP70,$F70=$G70,$F70&gt;=PrSettings!$M$6),(ABS(DM70-$F70)&lt;=1)*1,IF(AND(DP70,$F70+$G70&gt;=PrSettings!$M$8),(ABS(DM70-$F70)+ABS(DN70-$G70)&lt;=1)*1,""))),"")</f>
        <v/>
      </c>
      <c r="DT70" s="289"/>
      <c r="DV70" s="279" t="n">
        <f aca="false">$B70</f>
        <v>24</v>
      </c>
      <c r="DW70" s="280" t="str">
        <f aca="false">$C70</f>
        <v>Austria</v>
      </c>
      <c r="DX70" s="281" t="n">
        <f aca="false">$D70</f>
        <v>63</v>
      </c>
      <c r="DY70" s="280" t="str">
        <f aca="false">$E70</f>
        <v>Jordan</v>
      </c>
      <c r="DZ70" s="284"/>
      <c r="EA70" s="284"/>
      <c r="EB70" s="288"/>
      <c r="EC70" s="281" t="str">
        <f aca="false">IF(($F70&lt;&gt;"")*($G70&lt;&gt;"")*(DZ70&lt;&gt;"")*(EA70&lt;&gt;""),($F70&gt;$G70)*(DZ70&gt;EA70)+($F70=$G70)*(DZ70=EA70)+($F70&lt;$G70)*(DZ70&lt;EA70),"")</f>
        <v/>
      </c>
      <c r="ED70" s="281" t="str">
        <f aca="false">IF((EC70&lt;&gt;""),IF(OR($F70&lt;&gt;$G70,PrSettings!$M$4="●"),(($F70-$G70)=(DZ70-EA70))*1,0),"")</f>
        <v/>
      </c>
      <c r="EE70" s="281" t="str">
        <f aca="false">IF((EC70&lt;&gt;""),($F70=DZ70)*($G70=EA70),"")</f>
        <v/>
      </c>
      <c r="EF70" s="281" t="str">
        <f aca="false">IF(EC70&lt;&gt;"",IF(ABS($F70-$G70)&gt;=PrSettings!$M$7,(ABS($F70-$G70-DZ70+EA70)&lt;=1)*1,IF(AND(EC70,$F70=$G70,$F70&gt;=PrSettings!$M$6),(ABS(DZ70-$F70)&lt;=1)*1,IF(AND(EC70,$F70+$G70&gt;=PrSettings!$M$8),(ABS(DZ70-$F70)+ABS(EA70-$G70)&lt;=1)*1,""))),"")</f>
        <v/>
      </c>
      <c r="EG70" s="289"/>
      <c r="EI70" s="279" t="n">
        <f aca="false">$B70</f>
        <v>24</v>
      </c>
      <c r="EJ70" s="280" t="str">
        <f aca="false">$C70</f>
        <v>Austria</v>
      </c>
      <c r="EK70" s="281" t="n">
        <f aca="false">$D70</f>
        <v>63</v>
      </c>
      <c r="EL70" s="280" t="str">
        <f aca="false">$E70</f>
        <v>Jordan</v>
      </c>
      <c r="EM70" s="284"/>
      <c r="EN70" s="284"/>
      <c r="EO70" s="288"/>
      <c r="EP70" s="281" t="str">
        <f aca="false">IF(($F70&lt;&gt;"")*($G70&lt;&gt;"")*(EM70&lt;&gt;"")*(EN70&lt;&gt;""),($F70&gt;$G70)*(EM70&gt;EN70)+($F70=$G70)*(EM70=EN70)+($F70&lt;$G70)*(EM70&lt;EN70),"")</f>
        <v/>
      </c>
      <c r="EQ70" s="281" t="str">
        <f aca="false">IF((EP70&lt;&gt;""),IF(OR($F70&lt;&gt;$G70,PrSettings!$M$4="●"),(($F70-$G70)=(EM70-EN70))*1,0),"")</f>
        <v/>
      </c>
      <c r="ER70" s="281" t="str">
        <f aca="false">IF((EP70&lt;&gt;""),($F70=EM70)*($G70=EN70),"")</f>
        <v/>
      </c>
      <c r="ES70" s="281" t="str">
        <f aca="false">IF(EP70&lt;&gt;"",IF(ABS($F70-$G70)&gt;=PrSettings!$M$7,(ABS($F70-$G70-EM70+EN70)&lt;=1)*1,IF(AND(EP70,$F70=$G70,$F70&gt;=PrSettings!$M$6),(ABS(EM70-$F70)&lt;=1)*1,IF(AND(EP70,$F70+$G70&gt;=PrSettings!$M$8),(ABS(EM70-$F70)+ABS(EN70-$G70)&lt;=1)*1,""))),"")</f>
        <v/>
      </c>
      <c r="ET70" s="289"/>
      <c r="EV70" s="279" t="n">
        <f aca="false">$B70</f>
        <v>24</v>
      </c>
      <c r="EW70" s="280" t="str">
        <f aca="false">$C70</f>
        <v>Austria</v>
      </c>
      <c r="EX70" s="281" t="n">
        <f aca="false">$D70</f>
        <v>63</v>
      </c>
      <c r="EY70" s="280" t="str">
        <f aca="false">$E70</f>
        <v>Jordan</v>
      </c>
      <c r="EZ70" s="284"/>
      <c r="FA70" s="284"/>
      <c r="FB70" s="288"/>
      <c r="FC70" s="281" t="str">
        <f aca="false">IF(($F70&lt;&gt;"")*($G70&lt;&gt;"")*(EZ70&lt;&gt;"")*(FA70&lt;&gt;""),($F70&gt;$G70)*(EZ70&gt;FA70)+($F70=$G70)*(EZ70=FA70)+($F70&lt;$G70)*(EZ70&lt;FA70),"")</f>
        <v/>
      </c>
      <c r="FD70" s="281" t="str">
        <f aca="false">IF((FC70&lt;&gt;""),IF(OR($F70&lt;&gt;$G70,PrSettings!$M$4="●"),(($F70-$G70)=(EZ70-FA70))*1,0),"")</f>
        <v/>
      </c>
      <c r="FE70" s="281" t="str">
        <f aca="false">IF((FC70&lt;&gt;""),($F70=EZ70)*($G70=FA70),"")</f>
        <v/>
      </c>
      <c r="FF70" s="281" t="str">
        <f aca="false">IF(FC70&lt;&gt;"",IF(ABS($F70-$G70)&gt;=PrSettings!$M$7,(ABS($F70-$G70-EZ70+FA70)&lt;=1)*1,IF(AND(FC70,$F70=$G70,$F70&gt;=PrSettings!$M$6),(ABS(EZ70-$F70)&lt;=1)*1,IF(AND(FC70,$F70+$G70&gt;=PrSettings!$M$8),(ABS(EZ70-$F70)+ABS(FA70-$G70)&lt;=1)*1,""))),"")</f>
        <v/>
      </c>
      <c r="FG70" s="289"/>
      <c r="FI70" s="279" t="n">
        <f aca="false">$B70</f>
        <v>24</v>
      </c>
      <c r="FJ70" s="280" t="str">
        <f aca="false">$C70</f>
        <v>Austria</v>
      </c>
      <c r="FK70" s="281" t="n">
        <f aca="false">$D70</f>
        <v>63</v>
      </c>
      <c r="FL70" s="280" t="str">
        <f aca="false">$E70</f>
        <v>Jordan</v>
      </c>
      <c r="FM70" s="284"/>
      <c r="FN70" s="284"/>
      <c r="FO70" s="288"/>
      <c r="FP70" s="281" t="str">
        <f aca="false">IF(($F70&lt;&gt;"")*($G70&lt;&gt;"")*(FM70&lt;&gt;"")*(FN70&lt;&gt;""),($F70&gt;$G70)*(FM70&gt;FN70)+($F70=$G70)*(FM70=FN70)+($F70&lt;$G70)*(FM70&lt;FN70),"")</f>
        <v/>
      </c>
      <c r="FQ70" s="281" t="str">
        <f aca="false">IF((FP70&lt;&gt;""),IF(OR($F70&lt;&gt;$G70,PrSettings!$M$4="●"),(($F70-$G70)=(FM70-FN70))*1,0),"")</f>
        <v/>
      </c>
      <c r="FR70" s="281" t="str">
        <f aca="false">IF((FP70&lt;&gt;""),($F70=FM70)*($G70=FN70),"")</f>
        <v/>
      </c>
      <c r="FS70" s="281" t="str">
        <f aca="false">IF(FP70&lt;&gt;"",IF(ABS($F70-$G70)&gt;=PrSettings!$M$7,(ABS($F70-$G70-FM70+FN70)&lt;=1)*1,IF(AND(FP70,$F70=$G70,$F70&gt;=PrSettings!$M$6),(ABS(FM70-$F70)&lt;=1)*1,IF(AND(FP70,$F70+$G70&gt;=PrSettings!$M$8),(ABS(FM70-$F70)+ABS(FN70-$G70)&lt;=1)*1,""))),"")</f>
        <v/>
      </c>
      <c r="FT70" s="289"/>
      <c r="FV70" s="279" t="n">
        <f aca="false">$B70</f>
        <v>24</v>
      </c>
      <c r="FW70" s="280" t="str">
        <f aca="false">$C70</f>
        <v>Austria</v>
      </c>
      <c r="FX70" s="281" t="n">
        <f aca="false">$D70</f>
        <v>63</v>
      </c>
      <c r="FY70" s="280" t="str">
        <f aca="false">$E70</f>
        <v>Jordan</v>
      </c>
      <c r="FZ70" s="284"/>
      <c r="GA70" s="284"/>
      <c r="GB70" s="288"/>
      <c r="GC70" s="281" t="str">
        <f aca="false">IF(($F70&lt;&gt;"")*($G70&lt;&gt;"")*(FZ70&lt;&gt;"")*(GA70&lt;&gt;""),($F70&gt;$G70)*(FZ70&gt;GA70)+($F70=$G70)*(FZ70=GA70)+($F70&lt;$G70)*(FZ70&lt;GA70),"")</f>
        <v/>
      </c>
      <c r="GD70" s="281" t="str">
        <f aca="false">IF((GC70&lt;&gt;""),IF(OR($F70&lt;&gt;$G70,PrSettings!$M$4="●"),(($F70-$G70)=(FZ70-GA70))*1,0),"")</f>
        <v/>
      </c>
      <c r="GE70" s="281" t="str">
        <f aca="false">IF((GC70&lt;&gt;""),($F70=FZ70)*($G70=GA70),"")</f>
        <v/>
      </c>
      <c r="GF70" s="281" t="str">
        <f aca="false">IF(GC70&lt;&gt;"",IF(ABS($F70-$G70)&gt;=PrSettings!$M$7,(ABS($F70-$G70-FZ70+GA70)&lt;=1)*1,IF(AND(GC70,$F70=$G70,$F70&gt;=PrSettings!$M$6),(ABS(FZ70-$F70)&lt;=1)*1,IF(AND(GC70,$F70+$G70&gt;=PrSettings!$M$8),(ABS(FZ70-$F70)+ABS(GA70-$G70)&lt;=1)*1,""))),"")</f>
        <v/>
      </c>
      <c r="GG70" s="289"/>
      <c r="GI70" s="279" t="n">
        <f aca="false">$B70</f>
        <v>24</v>
      </c>
      <c r="GJ70" s="280" t="str">
        <f aca="false">$C70</f>
        <v>Austria</v>
      </c>
      <c r="GK70" s="281" t="n">
        <f aca="false">$D70</f>
        <v>63</v>
      </c>
      <c r="GL70" s="280" t="str">
        <f aca="false">$E70</f>
        <v>Jordan</v>
      </c>
      <c r="GM70" s="284"/>
      <c r="GN70" s="284"/>
      <c r="GO70" s="288"/>
      <c r="GP70" s="281" t="str">
        <f aca="false">IF(($F70&lt;&gt;"")*($G70&lt;&gt;"")*(GM70&lt;&gt;"")*(GN70&lt;&gt;""),($F70&gt;$G70)*(GM70&gt;GN70)+($F70=$G70)*(GM70=GN70)+($F70&lt;$G70)*(GM70&lt;GN70),"")</f>
        <v/>
      </c>
      <c r="GQ70" s="281" t="str">
        <f aca="false">IF((GP70&lt;&gt;""),IF(OR($F70&lt;&gt;$G70,PrSettings!$M$4="●"),(($F70-$G70)=(GM70-GN70))*1,0),"")</f>
        <v/>
      </c>
      <c r="GR70" s="281" t="str">
        <f aca="false">IF((GP70&lt;&gt;""),($F70=GM70)*($G70=GN70),"")</f>
        <v/>
      </c>
      <c r="GS70" s="281" t="str">
        <f aca="false">IF(GP70&lt;&gt;"",IF(ABS($F70-$G70)&gt;=PrSettings!$M$7,(ABS($F70-$G70-GM70+GN70)&lt;=1)*1,IF(AND(GP70,$F70=$G70,$F70&gt;=PrSettings!$M$6),(ABS(GM70-$F70)&lt;=1)*1,IF(AND(GP70,$F70+$G70&gt;=PrSettings!$M$8),(ABS(GM70-$F70)+ABS(GN70-$G70)&lt;=1)*1,""))),"")</f>
        <v/>
      </c>
      <c r="GT70" s="289"/>
      <c r="GV70" s="279" t="n">
        <f aca="false">$B70</f>
        <v>24</v>
      </c>
      <c r="GW70" s="280" t="str">
        <f aca="false">$C70</f>
        <v>Austria</v>
      </c>
      <c r="GX70" s="281" t="n">
        <f aca="false">$D70</f>
        <v>63</v>
      </c>
      <c r="GY70" s="280" t="str">
        <f aca="false">$E70</f>
        <v>Jordan</v>
      </c>
      <c r="GZ70" s="284"/>
      <c r="HA70" s="284"/>
      <c r="HB70" s="288"/>
      <c r="HC70" s="281" t="str">
        <f aca="false">IF(($F70&lt;&gt;"")*($G70&lt;&gt;"")*(GZ70&lt;&gt;"")*(HA70&lt;&gt;""),($F70&gt;$G70)*(GZ70&gt;HA70)+($F70=$G70)*(GZ70=HA70)+($F70&lt;$G70)*(GZ70&lt;HA70),"")</f>
        <v/>
      </c>
      <c r="HD70" s="281" t="str">
        <f aca="false">IF((HC70&lt;&gt;""),IF(OR($F70&lt;&gt;$G70,PrSettings!$M$4="●"),(($F70-$G70)=(GZ70-HA70))*1,0),"")</f>
        <v/>
      </c>
      <c r="HE70" s="281" t="str">
        <f aca="false">IF((HC70&lt;&gt;""),($F70=GZ70)*($G70=HA70),"")</f>
        <v/>
      </c>
      <c r="HF70" s="281" t="str">
        <f aca="false">IF(HC70&lt;&gt;"",IF(ABS($F70-$G70)&gt;=PrSettings!$M$7,(ABS($F70-$G70-GZ70+HA70)&lt;=1)*1,IF(AND(HC70,$F70=$G70,$F70&gt;=PrSettings!$M$6),(ABS(GZ70-$F70)&lt;=1)*1,IF(AND(HC70,$F70+$G70&gt;=PrSettings!$M$8),(ABS(GZ70-$F70)+ABS(HA70-$G70)&lt;=1)*1,""))),"")</f>
        <v/>
      </c>
      <c r="HG70" s="289"/>
      <c r="HI70" s="279" t="n">
        <f aca="false">$B70</f>
        <v>24</v>
      </c>
      <c r="HJ70" s="280" t="str">
        <f aca="false">$C70</f>
        <v>Austria</v>
      </c>
      <c r="HK70" s="281" t="n">
        <f aca="false">$D70</f>
        <v>63</v>
      </c>
      <c r="HL70" s="280" t="str">
        <f aca="false">$E70</f>
        <v>Jordan</v>
      </c>
      <c r="HM70" s="284"/>
      <c r="HN70" s="284"/>
      <c r="HO70" s="288"/>
      <c r="HP70" s="281" t="str">
        <f aca="false">IF(($F70&lt;&gt;"")*($G70&lt;&gt;"")*(HM70&lt;&gt;"")*(HN70&lt;&gt;""),($F70&gt;$G70)*(HM70&gt;HN70)+($F70=$G70)*(HM70=HN70)+($F70&lt;$G70)*(HM70&lt;HN70),"")</f>
        <v/>
      </c>
      <c r="HQ70" s="281" t="str">
        <f aca="false">IF((HP70&lt;&gt;""),IF(OR($F70&lt;&gt;$G70,PrSettings!$M$4="●"),(($F70-$G70)=(HM70-HN70))*1,0),"")</f>
        <v/>
      </c>
      <c r="HR70" s="281" t="str">
        <f aca="false">IF((HP70&lt;&gt;""),($F70=HM70)*($G70=HN70),"")</f>
        <v/>
      </c>
      <c r="HS70" s="281" t="str">
        <f aca="false">IF(HP70&lt;&gt;"",IF(ABS($F70-$G70)&gt;=PrSettings!$M$7,(ABS($F70-$G70-HM70+HN70)&lt;=1)*1,IF(AND(HP70,$F70=$G70,$F70&gt;=PrSettings!$M$6),(ABS(HM70-$F70)&lt;=1)*1,IF(AND(HP70,$F70+$G70&gt;=PrSettings!$M$8),(ABS(HM70-$F70)+ABS(HN70-$G70)&lt;=1)*1,""))),"")</f>
        <v/>
      </c>
      <c r="HT70" s="289"/>
      <c r="HV70" s="279" t="n">
        <f aca="false">$B70</f>
        <v>24</v>
      </c>
      <c r="HW70" s="280" t="str">
        <f aca="false">$C70</f>
        <v>Austria</v>
      </c>
      <c r="HX70" s="281" t="n">
        <f aca="false">$D70</f>
        <v>63</v>
      </c>
      <c r="HY70" s="280" t="str">
        <f aca="false">$E70</f>
        <v>Jordan</v>
      </c>
      <c r="HZ70" s="284"/>
      <c r="IA70" s="284"/>
      <c r="IB70" s="288"/>
      <c r="IC70" s="281" t="str">
        <f aca="false">IF(($F70&lt;&gt;"")*($G70&lt;&gt;"")*(HZ70&lt;&gt;"")*(IA70&lt;&gt;""),($F70&gt;$G70)*(HZ70&gt;IA70)+($F70=$G70)*(HZ70=IA70)+($F70&lt;$G70)*(HZ70&lt;IA70),"")</f>
        <v/>
      </c>
      <c r="ID70" s="281" t="str">
        <f aca="false">IF((IC70&lt;&gt;""),IF(OR($F70&lt;&gt;$G70,PrSettings!$M$4="●"),(($F70-$G70)=(HZ70-IA70))*1,0),"")</f>
        <v/>
      </c>
      <c r="IE70" s="281" t="str">
        <f aca="false">IF((IC70&lt;&gt;""),($F70=HZ70)*($G70=IA70),"")</f>
        <v/>
      </c>
      <c r="IF70" s="281" t="str">
        <f aca="false">IF(IC70&lt;&gt;"",IF(ABS($F70-$G70)&gt;=PrSettings!$M$7,(ABS($F70-$G70-HZ70+IA70)&lt;=1)*1,IF(AND(IC70,$F70=$G70,$F70&gt;=PrSettings!$M$6),(ABS(HZ70-$F70)&lt;=1)*1,IF(AND(IC70,$F70+$G70&gt;=PrSettings!$M$8),(ABS(HZ70-$F70)+ABS(IA70-$G70)&lt;=1)*1,""))),"")</f>
        <v/>
      </c>
      <c r="IG70" s="289"/>
      <c r="II70" s="279" t="n">
        <f aca="false">$B70</f>
        <v>24</v>
      </c>
      <c r="IJ70" s="280" t="str">
        <f aca="false">$C70</f>
        <v>Austria</v>
      </c>
      <c r="IK70" s="281" t="n">
        <f aca="false">$D70</f>
        <v>63</v>
      </c>
      <c r="IL70" s="280" t="str">
        <f aca="false">$E70</f>
        <v>Jordan</v>
      </c>
      <c r="IM70" s="284"/>
      <c r="IN70" s="284"/>
      <c r="IO70" s="288"/>
      <c r="IP70" s="281" t="str">
        <f aca="false">IF(($F70&lt;&gt;"")*($G70&lt;&gt;"")*(IM70&lt;&gt;"")*(IN70&lt;&gt;""),($F70&gt;$G70)*(IM70&gt;IN70)+($F70=$G70)*(IM70=IN70)+($F70&lt;$G70)*(IM70&lt;IN70),"")</f>
        <v/>
      </c>
      <c r="IQ70" s="281" t="str">
        <f aca="false">IF((IP70&lt;&gt;""),IF(OR($F70&lt;&gt;$G70,PrSettings!$M$4="●"),(($F70-$G70)=(IM70-IN70))*1,0),"")</f>
        <v/>
      </c>
      <c r="IR70" s="281" t="str">
        <f aca="false">IF((IP70&lt;&gt;""),($F70=IM70)*($G70=IN70),"")</f>
        <v/>
      </c>
      <c r="IS70" s="281" t="str">
        <f aca="false">IF(IP70&lt;&gt;"",IF(ABS($F70-$G70)&gt;=PrSettings!$M$7,(ABS($F70-$G70-IM70+IN70)&lt;=1)*1,IF(AND(IP70,$F70=$G70,$F70&gt;=PrSettings!$M$6),(ABS(IM70-$F70)&lt;=1)*1,IF(AND(IP70,$F70+$G70&gt;=PrSettings!$M$8),(ABS(IM70-$F70)+ABS(IN70-$G70)&lt;=1)*1,""))),"")</f>
        <v/>
      </c>
      <c r="IT70" s="289"/>
      <c r="IV70" s="279" t="n">
        <f aca="false">$B70</f>
        <v>24</v>
      </c>
      <c r="IW70" s="280" t="str">
        <f aca="false">$C70</f>
        <v>Austria</v>
      </c>
      <c r="IX70" s="281" t="n">
        <f aca="false">$D70</f>
        <v>63</v>
      </c>
      <c r="IY70" s="280" t="str">
        <f aca="false">$E70</f>
        <v>Jordan</v>
      </c>
      <c r="IZ70" s="284"/>
      <c r="JA70" s="284"/>
      <c r="JB70" s="288"/>
      <c r="JC70" s="281" t="str">
        <f aca="false">IF(($F70&lt;&gt;"")*($G70&lt;&gt;"")*(IZ70&lt;&gt;"")*(JA70&lt;&gt;""),($F70&gt;$G70)*(IZ70&gt;JA70)+($F70=$G70)*(IZ70=JA70)+($F70&lt;$G70)*(IZ70&lt;JA70),"")</f>
        <v/>
      </c>
      <c r="JD70" s="281" t="str">
        <f aca="false">IF((JC70&lt;&gt;""),IF(OR($F70&lt;&gt;$G70,PrSettings!$M$4="●"),(($F70-$G70)=(IZ70-JA70))*1,0),"")</f>
        <v/>
      </c>
      <c r="JE70" s="281" t="str">
        <f aca="false">IF((JC70&lt;&gt;""),($F70=IZ70)*($G70=JA70),"")</f>
        <v/>
      </c>
      <c r="JF70" s="281" t="str">
        <f aca="false">IF(JC70&lt;&gt;"",IF(ABS($F70-$G70)&gt;=PrSettings!$M$7,(ABS($F70-$G70-IZ70+JA70)&lt;=1)*1,IF(AND(JC70,$F70=$G70,$F70&gt;=PrSettings!$M$6),(ABS(IZ70-$F70)&lt;=1)*1,IF(AND(JC70,$F70+$G70&gt;=PrSettings!$M$8),(ABS(IZ70-$F70)+ABS(JA70-$G70)&lt;=1)*1,""))),"")</f>
        <v/>
      </c>
      <c r="JG70" s="289"/>
      <c r="JI70" s="279" t="n">
        <f aca="false">$B70</f>
        <v>24</v>
      </c>
      <c r="JJ70" s="280" t="str">
        <f aca="false">$C70</f>
        <v>Austria</v>
      </c>
      <c r="JK70" s="281" t="n">
        <f aca="false">$D70</f>
        <v>63</v>
      </c>
      <c r="JL70" s="280" t="str">
        <f aca="false">$E70</f>
        <v>Jordan</v>
      </c>
      <c r="JM70" s="284"/>
      <c r="JN70" s="284"/>
      <c r="JO70" s="288"/>
      <c r="JP70" s="281" t="str">
        <f aca="false">IF(($F70&lt;&gt;"")*($G70&lt;&gt;"")*(JM70&lt;&gt;"")*(JN70&lt;&gt;""),($F70&gt;$G70)*(JM70&gt;JN70)+($F70=$G70)*(JM70=JN70)+($F70&lt;$G70)*(JM70&lt;JN70),"")</f>
        <v/>
      </c>
      <c r="JQ70" s="281" t="str">
        <f aca="false">IF((JP70&lt;&gt;""),IF(OR($F70&lt;&gt;$G70,PrSettings!$M$4="●"),(($F70-$G70)=(JM70-JN70))*1,0),"")</f>
        <v/>
      </c>
      <c r="JR70" s="281" t="str">
        <f aca="false">IF((JP70&lt;&gt;""),($F70=JM70)*($G70=JN70),"")</f>
        <v/>
      </c>
      <c r="JS70" s="281" t="str">
        <f aca="false">IF(JP70&lt;&gt;"",IF(ABS($F70-$G70)&gt;=PrSettings!$M$7,(ABS($F70-$G70-JM70+JN70)&lt;=1)*1,IF(AND(JP70,$F70=$G70,$F70&gt;=PrSettings!$M$6),(ABS(JM70-$F70)&lt;=1)*1,IF(AND(JP70,$F70+$G70&gt;=PrSettings!$M$8),(ABS(JM70-$F70)+ABS(JN70-$G70)&lt;=1)*1,""))),"")</f>
        <v/>
      </c>
      <c r="JT70" s="289"/>
      <c r="JV70" s="279" t="n">
        <f aca="false">$B70</f>
        <v>24</v>
      </c>
      <c r="JW70" s="280" t="str">
        <f aca="false">$C70</f>
        <v>Austria</v>
      </c>
      <c r="JX70" s="281" t="n">
        <f aca="false">$D70</f>
        <v>63</v>
      </c>
      <c r="JY70" s="280" t="str">
        <f aca="false">$E70</f>
        <v>Jordan</v>
      </c>
      <c r="JZ70" s="284"/>
      <c r="KA70" s="284"/>
      <c r="KB70" s="288"/>
      <c r="KC70" s="281" t="str">
        <f aca="false">IF(($F70&lt;&gt;"")*($G70&lt;&gt;"")*(JZ70&lt;&gt;"")*(KA70&lt;&gt;""),($F70&gt;$G70)*(JZ70&gt;KA70)+($F70=$G70)*(JZ70=KA70)+($F70&lt;$G70)*(JZ70&lt;KA70),"")</f>
        <v/>
      </c>
      <c r="KD70" s="281" t="str">
        <f aca="false">IF((KC70&lt;&gt;""),IF(OR($F70&lt;&gt;$G70,PrSettings!$M$4="●"),(($F70-$G70)=(JZ70-KA70))*1,0),"")</f>
        <v/>
      </c>
      <c r="KE70" s="281" t="str">
        <f aca="false">IF((KC70&lt;&gt;""),($F70=JZ70)*($G70=KA70),"")</f>
        <v/>
      </c>
      <c r="KF70" s="281" t="str">
        <f aca="false">IF(KC70&lt;&gt;"",IF(ABS($F70-$G70)&gt;=PrSettings!$M$7,(ABS($F70-$G70-JZ70+KA70)&lt;=1)*1,IF(AND(KC70,$F70=$G70,$F70&gt;=PrSettings!$M$6),(ABS(JZ70-$F70)&lt;=1)*1,IF(AND(KC70,$F70+$G70&gt;=PrSettings!$M$8),(ABS(JZ70-$F70)+ABS(KA70-$G70)&lt;=1)*1,""))),"")</f>
        <v/>
      </c>
      <c r="KG70" s="289"/>
      <c r="KI70" s="279" t="n">
        <f aca="false">$B70</f>
        <v>24</v>
      </c>
      <c r="KJ70" s="280" t="str">
        <f aca="false">$C70</f>
        <v>Austria</v>
      </c>
      <c r="KK70" s="281" t="n">
        <f aca="false">$D70</f>
        <v>63</v>
      </c>
      <c r="KL70" s="280" t="str">
        <f aca="false">$E70</f>
        <v>Jordan</v>
      </c>
      <c r="KM70" s="284"/>
      <c r="KN70" s="284"/>
      <c r="KO70" s="288"/>
      <c r="KP70" s="281" t="str">
        <f aca="false">IF(($F70&lt;&gt;"")*($G70&lt;&gt;"")*(KM70&lt;&gt;"")*(KN70&lt;&gt;""),($F70&gt;$G70)*(KM70&gt;KN70)+($F70=$G70)*(KM70=KN70)+($F70&lt;$G70)*(KM70&lt;KN70),"")</f>
        <v/>
      </c>
      <c r="KQ70" s="281" t="str">
        <f aca="false">IF((KP70&lt;&gt;""),IF(OR($F70&lt;&gt;$G70,PrSettings!$M$4="●"),(($F70-$G70)=(KM70-KN70))*1,0),"")</f>
        <v/>
      </c>
      <c r="KR70" s="281" t="str">
        <f aca="false">IF((KP70&lt;&gt;""),($F70=KM70)*($G70=KN70),"")</f>
        <v/>
      </c>
      <c r="KS70" s="281" t="str">
        <f aca="false">IF(KP70&lt;&gt;"",IF(ABS($F70-$G70)&gt;=PrSettings!$M$7,(ABS($F70-$G70-KM70+KN70)&lt;=1)*1,IF(AND(KP70,$F70=$G70,$F70&gt;=PrSettings!$M$6),(ABS(KM70-$F70)&lt;=1)*1,IF(AND(KP70,$F70+$G70&gt;=PrSettings!$M$8),(ABS(KM70-$F70)+ABS(KN70-$G70)&lt;=1)*1,""))),"")</f>
        <v/>
      </c>
      <c r="KT70" s="289"/>
      <c r="KV70" s="279" t="n">
        <f aca="false">$B70</f>
        <v>24</v>
      </c>
      <c r="KW70" s="280" t="str">
        <f aca="false">$C70</f>
        <v>Austria</v>
      </c>
      <c r="KX70" s="281" t="n">
        <f aca="false">$D70</f>
        <v>63</v>
      </c>
      <c r="KY70" s="280" t="str">
        <f aca="false">$E70</f>
        <v>Jordan</v>
      </c>
      <c r="KZ70" s="284"/>
      <c r="LA70" s="284"/>
      <c r="LB70" s="288"/>
      <c r="LC70" s="281" t="str">
        <f aca="false">IF(($F70&lt;&gt;"")*($G70&lt;&gt;"")*(KZ70&lt;&gt;"")*(LA70&lt;&gt;""),($F70&gt;$G70)*(KZ70&gt;LA70)+($F70=$G70)*(KZ70=LA70)+($F70&lt;$G70)*(KZ70&lt;LA70),"")</f>
        <v/>
      </c>
      <c r="LD70" s="281" t="str">
        <f aca="false">IF((LC70&lt;&gt;""),IF(OR($F70&lt;&gt;$G70,PrSettings!$M$4="●"),(($F70-$G70)=(KZ70-LA70))*1,0),"")</f>
        <v/>
      </c>
      <c r="LE70" s="281" t="str">
        <f aca="false">IF((LC70&lt;&gt;""),($F70=KZ70)*($G70=LA70),"")</f>
        <v/>
      </c>
      <c r="LF70" s="281" t="str">
        <f aca="false">IF(LC70&lt;&gt;"",IF(ABS($F70-$G70)&gt;=PrSettings!$M$7,(ABS($F70-$G70-KZ70+LA70)&lt;=1)*1,IF(AND(LC70,$F70=$G70,$F70&gt;=PrSettings!$M$6),(ABS(KZ70-$F70)&lt;=1)*1,IF(AND(LC70,$F70+$G70&gt;=PrSettings!$M$8),(ABS(KZ70-$F70)+ABS(LA70-$G70)&lt;=1)*1,""))),"")</f>
        <v/>
      </c>
      <c r="LG70" s="289"/>
      <c r="LI70" s="279" t="n">
        <f aca="false">$B70</f>
        <v>24</v>
      </c>
      <c r="LJ70" s="280" t="str">
        <f aca="false">$C70</f>
        <v>Austria</v>
      </c>
      <c r="LK70" s="281" t="n">
        <f aca="false">$D70</f>
        <v>63</v>
      </c>
      <c r="LL70" s="280" t="str">
        <f aca="false">$E70</f>
        <v>Jordan</v>
      </c>
      <c r="LM70" s="284"/>
      <c r="LN70" s="284"/>
      <c r="LO70" s="288"/>
      <c r="LP70" s="281" t="str">
        <f aca="false">IF(($F70&lt;&gt;"")*($G70&lt;&gt;"")*(LM70&lt;&gt;"")*(LN70&lt;&gt;""),($F70&gt;$G70)*(LM70&gt;LN70)+($F70=$G70)*(LM70=LN70)+($F70&lt;$G70)*(LM70&lt;LN70),"")</f>
        <v/>
      </c>
      <c r="LQ70" s="281" t="str">
        <f aca="false">IF((LP70&lt;&gt;""),IF(OR($F70&lt;&gt;$G70,PrSettings!$M$4="●"),(($F70-$G70)=(LM70-LN70))*1,0),"")</f>
        <v/>
      </c>
      <c r="LR70" s="281" t="str">
        <f aca="false">IF((LP70&lt;&gt;""),($F70=LM70)*($G70=LN70),"")</f>
        <v/>
      </c>
      <c r="LS70" s="281" t="str">
        <f aca="false">IF(LP70&lt;&gt;"",IF(ABS($F70-$G70)&gt;=PrSettings!$M$7,(ABS($F70-$G70-LM70+LN70)&lt;=1)*1,IF(AND(LP70,$F70=$G70,$F70&gt;=PrSettings!$M$6),(ABS(LM70-$F70)&lt;=1)*1,IF(AND(LP70,$F70+$G70&gt;=PrSettings!$M$8),(ABS(LM70-$F70)+ABS(LN70-$G70)&lt;=1)*1,""))),"")</f>
        <v/>
      </c>
      <c r="LT70" s="289"/>
      <c r="LV70" s="279" t="n">
        <f aca="false">$B70</f>
        <v>24</v>
      </c>
      <c r="LW70" s="280" t="str">
        <f aca="false">$C70</f>
        <v>Austria</v>
      </c>
      <c r="LX70" s="281" t="n">
        <f aca="false">$D70</f>
        <v>63</v>
      </c>
      <c r="LY70" s="280" t="str">
        <f aca="false">$E70</f>
        <v>Jordan</v>
      </c>
      <c r="LZ70" s="284"/>
      <c r="MA70" s="284"/>
      <c r="MB70" s="288"/>
      <c r="MC70" s="281" t="str">
        <f aca="false">IF(($F70&lt;&gt;"")*($G70&lt;&gt;"")*(LZ70&lt;&gt;"")*(MA70&lt;&gt;""),($F70&gt;$G70)*(LZ70&gt;MA70)+($F70=$G70)*(LZ70=MA70)+($F70&lt;$G70)*(LZ70&lt;MA70),"")</f>
        <v/>
      </c>
      <c r="MD70" s="281" t="str">
        <f aca="false">IF((MC70&lt;&gt;""),IF(OR($F70&lt;&gt;$G70,PrSettings!$M$4="●"),(($F70-$G70)=(LZ70-MA70))*1,0),"")</f>
        <v/>
      </c>
      <c r="ME70" s="281" t="str">
        <f aca="false">IF((MC70&lt;&gt;""),($F70=LZ70)*($G70=MA70),"")</f>
        <v/>
      </c>
      <c r="MF70" s="281" t="str">
        <f aca="false">IF(MC70&lt;&gt;"",IF(ABS($F70-$G70)&gt;=PrSettings!$M$7,(ABS($F70-$G70-LZ70+MA70)&lt;=1)*1,IF(AND(MC70,$F70=$G70,$F70&gt;=PrSettings!$M$6),(ABS(LZ70-$F70)&lt;=1)*1,IF(AND(MC70,$F70+$G70&gt;=PrSettings!$M$8),(ABS(LZ70-$F70)+ABS(MA70-$G70)&lt;=1)*1,""))),"")</f>
        <v/>
      </c>
      <c r="MG70" s="289"/>
    </row>
    <row r="71" customFormat="false" ht="15.75" hidden="false" customHeight="false" outlineLevel="0" collapsed="false">
      <c r="B71" s="279" t="n">
        <f aca="false">INDEX(Groups!$C$7:$C$65,MATCH(C71,Groups!$D$7:$D$65,0))</f>
        <v>3</v>
      </c>
      <c r="C71" s="280" t="str">
        <f aca="false">CalcJ!$P$24</f>
        <v>Argentina</v>
      </c>
      <c r="D71" s="281" t="n">
        <f aca="false">INDEX(Groups!$C$7:$C$65,MATCH(E71,Groups!$D$7:$D$65,0))</f>
        <v>24</v>
      </c>
      <c r="E71" s="280" t="str">
        <f aca="false">CalcJ!$Q$24</f>
        <v>Austria</v>
      </c>
      <c r="F71" s="282" t="n">
        <f aca="false">CalcJ!$R$24</f>
        <v>2</v>
      </c>
      <c r="G71" s="283" t="n">
        <f aca="false">CalcJ!$S$24</f>
        <v>1</v>
      </c>
      <c r="I71" s="279" t="n">
        <f aca="false">$B71</f>
        <v>3</v>
      </c>
      <c r="J71" s="280" t="str">
        <f aca="false">$C71</f>
        <v>Argentina</v>
      </c>
      <c r="K71" s="281" t="n">
        <f aca="false">$D71</f>
        <v>24</v>
      </c>
      <c r="L71" s="280" t="str">
        <f aca="false">$E71</f>
        <v>Austria</v>
      </c>
      <c r="M71" s="284"/>
      <c r="N71" s="284"/>
      <c r="O71" s="288"/>
      <c r="P71" s="281" t="str">
        <f aca="false">IF(($F71&lt;&gt;"")*($G71&lt;&gt;"")*(M71&lt;&gt;"")*(N71&lt;&gt;""),($F71&gt;$G71)*(M71&gt;N71)+($F71=$G71)*(M71=N71)+($F71&lt;$G71)*(M71&lt;N71),"")</f>
        <v/>
      </c>
      <c r="Q71" s="281" t="str">
        <f aca="false">IF((P71&lt;&gt;""),IF(OR($F71&lt;&gt;$G71,PrSettings!$M$4="●"),(($F71-$G71)=(M71-N71))*1,0),"")</f>
        <v/>
      </c>
      <c r="R71" s="281" t="str">
        <f aca="false">IF((P71&lt;&gt;""),($F71=M71)*($G71=N71),"")</f>
        <v/>
      </c>
      <c r="S71" s="281" t="str">
        <f aca="false">IF(P71&lt;&gt;"",IF(ABS($F71-$G71)&gt;=PrSettings!$M$7,(ABS($F71-$G71-M71+N71)&lt;=1)*1,IF(AND(P71,$F71=$G71,$F71&gt;=PrSettings!$M$6),(ABS(M71-$F71)&lt;=1)*1,IF(AND(P71,$F71+$G71&gt;=PrSettings!$M$8),(ABS(M71-$F71)+ABS(N71-$G71)&lt;=1)*1,""))),"")</f>
        <v/>
      </c>
      <c r="T71" s="289"/>
      <c r="V71" s="279" t="n">
        <f aca="false">$B71</f>
        <v>3</v>
      </c>
      <c r="W71" s="280" t="str">
        <f aca="false">$C71</f>
        <v>Argentina</v>
      </c>
      <c r="X71" s="281" t="n">
        <f aca="false">$D71</f>
        <v>24</v>
      </c>
      <c r="Y71" s="280" t="str">
        <f aca="false">$E71</f>
        <v>Austria</v>
      </c>
      <c r="Z71" s="284"/>
      <c r="AA71" s="284"/>
      <c r="AB71" s="288"/>
      <c r="AC71" s="281" t="str">
        <f aca="false">IF(($F71&lt;&gt;"")*($G71&lt;&gt;"")*(Z71&lt;&gt;"")*(AA71&lt;&gt;""),($F71&gt;$G71)*(Z71&gt;AA71)+($F71=$G71)*(Z71=AA71)+($F71&lt;$G71)*(Z71&lt;AA71),"")</f>
        <v/>
      </c>
      <c r="AD71" s="281" t="str">
        <f aca="false">IF((AC71&lt;&gt;""),IF(OR($F71&lt;&gt;$G71,PrSettings!$M$4="●"),(($F71-$G71)=(Z71-AA71))*1,0),"")</f>
        <v/>
      </c>
      <c r="AE71" s="281" t="str">
        <f aca="false">IF((AC71&lt;&gt;""),($F71=Z71)*($G71=AA71),"")</f>
        <v/>
      </c>
      <c r="AF71" s="281" t="str">
        <f aca="false">IF(AC71&lt;&gt;"",IF(ABS($F71-$G71)&gt;=PrSettings!$M$7,(ABS($F71-$G71-Z71+AA71)&lt;=1)*1,IF(AND(AC71,$F71=$G71,$F71&gt;=PrSettings!$M$6),(ABS(Z71-$F71)&lt;=1)*1,IF(AND(AC71,$F71+$G71&gt;=PrSettings!$M$8),(ABS(Z71-$F71)+ABS(AA71-$G71)&lt;=1)*1,""))),"")</f>
        <v/>
      </c>
      <c r="AG71" s="289"/>
      <c r="AI71" s="279" t="n">
        <f aca="false">$B71</f>
        <v>3</v>
      </c>
      <c r="AJ71" s="280" t="str">
        <f aca="false">$C71</f>
        <v>Argentina</v>
      </c>
      <c r="AK71" s="281" t="n">
        <f aca="false">$D71</f>
        <v>24</v>
      </c>
      <c r="AL71" s="280" t="str">
        <f aca="false">$E71</f>
        <v>Austria</v>
      </c>
      <c r="AM71" s="284"/>
      <c r="AN71" s="284"/>
      <c r="AO71" s="288"/>
      <c r="AP71" s="281" t="str">
        <f aca="false">IF(($F71&lt;&gt;"")*($G71&lt;&gt;"")*(AM71&lt;&gt;"")*(AN71&lt;&gt;""),($F71&gt;$G71)*(AM71&gt;AN71)+($F71=$G71)*(AM71=AN71)+($F71&lt;$G71)*(AM71&lt;AN71),"")</f>
        <v/>
      </c>
      <c r="AQ71" s="281" t="str">
        <f aca="false">IF((AP71&lt;&gt;""),IF(OR($F71&lt;&gt;$G71,PrSettings!$M$4="●"),(($F71-$G71)=(AM71-AN71))*1,0),"")</f>
        <v/>
      </c>
      <c r="AR71" s="281" t="str">
        <f aca="false">IF((AP71&lt;&gt;""),($F71=AM71)*($G71=AN71),"")</f>
        <v/>
      </c>
      <c r="AS71" s="281" t="str">
        <f aca="false">IF(AP71&lt;&gt;"",IF(ABS($F71-$G71)&gt;=PrSettings!$M$7,(ABS($F71-$G71-AM71+AN71)&lt;=1)*1,IF(AND(AP71,$F71=$G71,$F71&gt;=PrSettings!$M$6),(ABS(AM71-$F71)&lt;=1)*1,IF(AND(AP71,$F71+$G71&gt;=PrSettings!$M$8),(ABS(AM71-$F71)+ABS(AN71-$G71)&lt;=1)*1,""))),"")</f>
        <v/>
      </c>
      <c r="AT71" s="289"/>
      <c r="AV71" s="279" t="n">
        <f aca="false">$B71</f>
        <v>3</v>
      </c>
      <c r="AW71" s="280" t="str">
        <f aca="false">$C71</f>
        <v>Argentina</v>
      </c>
      <c r="AX71" s="281" t="n">
        <f aca="false">$D71</f>
        <v>24</v>
      </c>
      <c r="AY71" s="280" t="str">
        <f aca="false">$E71</f>
        <v>Austria</v>
      </c>
      <c r="AZ71" s="284"/>
      <c r="BA71" s="284"/>
      <c r="BB71" s="288"/>
      <c r="BC71" s="281" t="str">
        <f aca="false">IF(($F71&lt;&gt;"")*($G71&lt;&gt;"")*(AZ71&lt;&gt;"")*(BA71&lt;&gt;""),($F71&gt;$G71)*(AZ71&gt;BA71)+($F71=$G71)*(AZ71=BA71)+($F71&lt;$G71)*(AZ71&lt;BA71),"")</f>
        <v/>
      </c>
      <c r="BD71" s="281" t="str">
        <f aca="false">IF((BC71&lt;&gt;""),IF(OR($F71&lt;&gt;$G71,PrSettings!$M$4="●"),(($F71-$G71)=(AZ71-BA71))*1,0),"")</f>
        <v/>
      </c>
      <c r="BE71" s="281" t="str">
        <f aca="false">IF((BC71&lt;&gt;""),($F71=AZ71)*($G71=BA71),"")</f>
        <v/>
      </c>
      <c r="BF71" s="281" t="str">
        <f aca="false">IF(BC71&lt;&gt;"",IF(ABS($F71-$G71)&gt;=PrSettings!$M$7,(ABS($F71-$G71-AZ71+BA71)&lt;=1)*1,IF(AND(BC71,$F71=$G71,$F71&gt;=PrSettings!$M$6),(ABS(AZ71-$F71)&lt;=1)*1,IF(AND(BC71,$F71+$G71&gt;=PrSettings!$M$8),(ABS(AZ71-$F71)+ABS(BA71-$G71)&lt;=1)*1,""))),"")</f>
        <v/>
      </c>
      <c r="BG71" s="289"/>
      <c r="BI71" s="279" t="n">
        <f aca="false">$B71</f>
        <v>3</v>
      </c>
      <c r="BJ71" s="280" t="str">
        <f aca="false">$C71</f>
        <v>Argentina</v>
      </c>
      <c r="BK71" s="281" t="n">
        <f aca="false">$D71</f>
        <v>24</v>
      </c>
      <c r="BL71" s="280" t="str">
        <f aca="false">$E71</f>
        <v>Austria</v>
      </c>
      <c r="BM71" s="284"/>
      <c r="BN71" s="284"/>
      <c r="BO71" s="288"/>
      <c r="BP71" s="281" t="str">
        <f aca="false">IF(($F71&lt;&gt;"")*($G71&lt;&gt;"")*(BM71&lt;&gt;"")*(BN71&lt;&gt;""),($F71&gt;$G71)*(BM71&gt;BN71)+($F71=$G71)*(BM71=BN71)+($F71&lt;$G71)*(BM71&lt;BN71),"")</f>
        <v/>
      </c>
      <c r="BQ71" s="281" t="str">
        <f aca="false">IF((BP71&lt;&gt;""),IF(OR($F71&lt;&gt;$G71,PrSettings!$M$4="●"),(($F71-$G71)=(BM71-BN71))*1,0),"")</f>
        <v/>
      </c>
      <c r="BR71" s="281" t="str">
        <f aca="false">IF((BP71&lt;&gt;""),($F71=BM71)*($G71=BN71),"")</f>
        <v/>
      </c>
      <c r="BS71" s="281" t="str">
        <f aca="false">IF(BP71&lt;&gt;"",IF(ABS($F71-$G71)&gt;=PrSettings!$M$7,(ABS($F71-$G71-BM71+BN71)&lt;=1)*1,IF(AND(BP71,$F71=$G71,$F71&gt;=PrSettings!$M$6),(ABS(BM71-$F71)&lt;=1)*1,IF(AND(BP71,$F71+$G71&gt;=PrSettings!$M$8),(ABS(BM71-$F71)+ABS(BN71-$G71)&lt;=1)*1,""))),"")</f>
        <v/>
      </c>
      <c r="BT71" s="289"/>
      <c r="BV71" s="279" t="n">
        <f aca="false">$B71</f>
        <v>3</v>
      </c>
      <c r="BW71" s="280" t="str">
        <f aca="false">$C71</f>
        <v>Argentina</v>
      </c>
      <c r="BX71" s="281" t="n">
        <f aca="false">$D71</f>
        <v>24</v>
      </c>
      <c r="BY71" s="280" t="str">
        <f aca="false">$E71</f>
        <v>Austria</v>
      </c>
      <c r="BZ71" s="284"/>
      <c r="CA71" s="284"/>
      <c r="CB71" s="288"/>
      <c r="CC71" s="281" t="str">
        <f aca="false">IF(($F71&lt;&gt;"")*($G71&lt;&gt;"")*(BZ71&lt;&gt;"")*(CA71&lt;&gt;""),($F71&gt;$G71)*(BZ71&gt;CA71)+($F71=$G71)*(BZ71=CA71)+($F71&lt;$G71)*(BZ71&lt;CA71),"")</f>
        <v/>
      </c>
      <c r="CD71" s="281" t="str">
        <f aca="false">IF((CC71&lt;&gt;""),IF(OR($F71&lt;&gt;$G71,PrSettings!$M$4="●"),(($F71-$G71)=(BZ71-CA71))*1,0),"")</f>
        <v/>
      </c>
      <c r="CE71" s="281" t="str">
        <f aca="false">IF((CC71&lt;&gt;""),($F71=BZ71)*($G71=CA71),"")</f>
        <v/>
      </c>
      <c r="CF71" s="281" t="str">
        <f aca="false">IF(CC71&lt;&gt;"",IF(ABS($F71-$G71)&gt;=PrSettings!$M$7,(ABS($F71-$G71-BZ71+CA71)&lt;=1)*1,IF(AND(CC71,$F71=$G71,$F71&gt;=PrSettings!$M$6),(ABS(BZ71-$F71)&lt;=1)*1,IF(AND(CC71,$F71+$G71&gt;=PrSettings!$M$8),(ABS(BZ71-$F71)+ABS(CA71-$G71)&lt;=1)*1,""))),"")</f>
        <v/>
      </c>
      <c r="CG71" s="289"/>
      <c r="CI71" s="279" t="n">
        <f aca="false">$B71</f>
        <v>3</v>
      </c>
      <c r="CJ71" s="280" t="str">
        <f aca="false">$C71</f>
        <v>Argentina</v>
      </c>
      <c r="CK71" s="281" t="n">
        <f aca="false">$D71</f>
        <v>24</v>
      </c>
      <c r="CL71" s="280" t="str">
        <f aca="false">$E71</f>
        <v>Austria</v>
      </c>
      <c r="CM71" s="284"/>
      <c r="CN71" s="284"/>
      <c r="CO71" s="288"/>
      <c r="CP71" s="281" t="str">
        <f aca="false">IF(($F71&lt;&gt;"")*($G71&lt;&gt;"")*(CM71&lt;&gt;"")*(CN71&lt;&gt;""),($F71&gt;$G71)*(CM71&gt;CN71)+($F71=$G71)*(CM71=CN71)+($F71&lt;$G71)*(CM71&lt;CN71),"")</f>
        <v/>
      </c>
      <c r="CQ71" s="281" t="str">
        <f aca="false">IF((CP71&lt;&gt;""),IF(OR($F71&lt;&gt;$G71,PrSettings!$M$4="●"),(($F71-$G71)=(CM71-CN71))*1,0),"")</f>
        <v/>
      </c>
      <c r="CR71" s="281" t="str">
        <f aca="false">IF((CP71&lt;&gt;""),($F71=CM71)*($G71=CN71),"")</f>
        <v/>
      </c>
      <c r="CS71" s="281" t="str">
        <f aca="false">IF(CP71&lt;&gt;"",IF(ABS($F71-$G71)&gt;=PrSettings!$M$7,(ABS($F71-$G71-CM71+CN71)&lt;=1)*1,IF(AND(CP71,$F71=$G71,$F71&gt;=PrSettings!$M$6),(ABS(CM71-$F71)&lt;=1)*1,IF(AND(CP71,$F71+$G71&gt;=PrSettings!$M$8),(ABS(CM71-$F71)+ABS(CN71-$G71)&lt;=1)*1,""))),"")</f>
        <v/>
      </c>
      <c r="CT71" s="289"/>
      <c r="CV71" s="279" t="n">
        <f aca="false">$B71</f>
        <v>3</v>
      </c>
      <c r="CW71" s="280" t="str">
        <f aca="false">$C71</f>
        <v>Argentina</v>
      </c>
      <c r="CX71" s="281" t="n">
        <f aca="false">$D71</f>
        <v>24</v>
      </c>
      <c r="CY71" s="280" t="str">
        <f aca="false">$E71</f>
        <v>Austria</v>
      </c>
      <c r="CZ71" s="284"/>
      <c r="DA71" s="284"/>
      <c r="DB71" s="288"/>
      <c r="DC71" s="281" t="str">
        <f aca="false">IF(($F71&lt;&gt;"")*($G71&lt;&gt;"")*(CZ71&lt;&gt;"")*(DA71&lt;&gt;""),($F71&gt;$G71)*(CZ71&gt;DA71)+($F71=$G71)*(CZ71=DA71)+($F71&lt;$G71)*(CZ71&lt;DA71),"")</f>
        <v/>
      </c>
      <c r="DD71" s="281" t="str">
        <f aca="false">IF((DC71&lt;&gt;""),IF(OR($F71&lt;&gt;$G71,PrSettings!$M$4="●"),(($F71-$G71)=(CZ71-DA71))*1,0),"")</f>
        <v/>
      </c>
      <c r="DE71" s="281" t="str">
        <f aca="false">IF((DC71&lt;&gt;""),($F71=CZ71)*($G71=DA71),"")</f>
        <v/>
      </c>
      <c r="DF71" s="281" t="str">
        <f aca="false">IF(DC71&lt;&gt;"",IF(ABS($F71-$G71)&gt;=PrSettings!$M$7,(ABS($F71-$G71-CZ71+DA71)&lt;=1)*1,IF(AND(DC71,$F71=$G71,$F71&gt;=PrSettings!$M$6),(ABS(CZ71-$F71)&lt;=1)*1,IF(AND(DC71,$F71+$G71&gt;=PrSettings!$M$8),(ABS(CZ71-$F71)+ABS(DA71-$G71)&lt;=1)*1,""))),"")</f>
        <v/>
      </c>
      <c r="DG71" s="289"/>
      <c r="DI71" s="279" t="n">
        <f aca="false">$B71</f>
        <v>3</v>
      </c>
      <c r="DJ71" s="280" t="str">
        <f aca="false">$C71</f>
        <v>Argentina</v>
      </c>
      <c r="DK71" s="281" t="n">
        <f aca="false">$D71</f>
        <v>24</v>
      </c>
      <c r="DL71" s="280" t="str">
        <f aca="false">$E71</f>
        <v>Austria</v>
      </c>
      <c r="DM71" s="284"/>
      <c r="DN71" s="284"/>
      <c r="DO71" s="288"/>
      <c r="DP71" s="281" t="str">
        <f aca="false">IF(($F71&lt;&gt;"")*($G71&lt;&gt;"")*(DM71&lt;&gt;"")*(DN71&lt;&gt;""),($F71&gt;$G71)*(DM71&gt;DN71)+($F71=$G71)*(DM71=DN71)+($F71&lt;$G71)*(DM71&lt;DN71),"")</f>
        <v/>
      </c>
      <c r="DQ71" s="281" t="str">
        <f aca="false">IF((DP71&lt;&gt;""),IF(OR($F71&lt;&gt;$G71,PrSettings!$M$4="●"),(($F71-$G71)=(DM71-DN71))*1,0),"")</f>
        <v/>
      </c>
      <c r="DR71" s="281" t="str">
        <f aca="false">IF((DP71&lt;&gt;""),($F71=DM71)*($G71=DN71),"")</f>
        <v/>
      </c>
      <c r="DS71" s="281" t="str">
        <f aca="false">IF(DP71&lt;&gt;"",IF(ABS($F71-$G71)&gt;=PrSettings!$M$7,(ABS($F71-$G71-DM71+DN71)&lt;=1)*1,IF(AND(DP71,$F71=$G71,$F71&gt;=PrSettings!$M$6),(ABS(DM71-$F71)&lt;=1)*1,IF(AND(DP71,$F71+$G71&gt;=PrSettings!$M$8),(ABS(DM71-$F71)+ABS(DN71-$G71)&lt;=1)*1,""))),"")</f>
        <v/>
      </c>
      <c r="DT71" s="289"/>
      <c r="DV71" s="279" t="n">
        <f aca="false">$B71</f>
        <v>3</v>
      </c>
      <c r="DW71" s="280" t="str">
        <f aca="false">$C71</f>
        <v>Argentina</v>
      </c>
      <c r="DX71" s="281" t="n">
        <f aca="false">$D71</f>
        <v>24</v>
      </c>
      <c r="DY71" s="280" t="str">
        <f aca="false">$E71</f>
        <v>Austria</v>
      </c>
      <c r="DZ71" s="284"/>
      <c r="EA71" s="284"/>
      <c r="EB71" s="288"/>
      <c r="EC71" s="281" t="str">
        <f aca="false">IF(($F71&lt;&gt;"")*($G71&lt;&gt;"")*(DZ71&lt;&gt;"")*(EA71&lt;&gt;""),($F71&gt;$G71)*(DZ71&gt;EA71)+($F71=$G71)*(DZ71=EA71)+($F71&lt;$G71)*(DZ71&lt;EA71),"")</f>
        <v/>
      </c>
      <c r="ED71" s="281" t="str">
        <f aca="false">IF((EC71&lt;&gt;""),IF(OR($F71&lt;&gt;$G71,PrSettings!$M$4="●"),(($F71-$G71)=(DZ71-EA71))*1,0),"")</f>
        <v/>
      </c>
      <c r="EE71" s="281" t="str">
        <f aca="false">IF((EC71&lt;&gt;""),($F71=DZ71)*($G71=EA71),"")</f>
        <v/>
      </c>
      <c r="EF71" s="281" t="str">
        <f aca="false">IF(EC71&lt;&gt;"",IF(ABS($F71-$G71)&gt;=PrSettings!$M$7,(ABS($F71-$G71-DZ71+EA71)&lt;=1)*1,IF(AND(EC71,$F71=$G71,$F71&gt;=PrSettings!$M$6),(ABS(DZ71-$F71)&lt;=1)*1,IF(AND(EC71,$F71+$G71&gt;=PrSettings!$M$8),(ABS(DZ71-$F71)+ABS(EA71-$G71)&lt;=1)*1,""))),"")</f>
        <v/>
      </c>
      <c r="EG71" s="289"/>
      <c r="EI71" s="279" t="n">
        <f aca="false">$B71</f>
        <v>3</v>
      </c>
      <c r="EJ71" s="280" t="str">
        <f aca="false">$C71</f>
        <v>Argentina</v>
      </c>
      <c r="EK71" s="281" t="n">
        <f aca="false">$D71</f>
        <v>24</v>
      </c>
      <c r="EL71" s="280" t="str">
        <f aca="false">$E71</f>
        <v>Austria</v>
      </c>
      <c r="EM71" s="284"/>
      <c r="EN71" s="284"/>
      <c r="EO71" s="288"/>
      <c r="EP71" s="281" t="str">
        <f aca="false">IF(($F71&lt;&gt;"")*($G71&lt;&gt;"")*(EM71&lt;&gt;"")*(EN71&lt;&gt;""),($F71&gt;$G71)*(EM71&gt;EN71)+($F71=$G71)*(EM71=EN71)+($F71&lt;$G71)*(EM71&lt;EN71),"")</f>
        <v/>
      </c>
      <c r="EQ71" s="281" t="str">
        <f aca="false">IF((EP71&lt;&gt;""),IF(OR($F71&lt;&gt;$G71,PrSettings!$M$4="●"),(($F71-$G71)=(EM71-EN71))*1,0),"")</f>
        <v/>
      </c>
      <c r="ER71" s="281" t="str">
        <f aca="false">IF((EP71&lt;&gt;""),($F71=EM71)*($G71=EN71),"")</f>
        <v/>
      </c>
      <c r="ES71" s="281" t="str">
        <f aca="false">IF(EP71&lt;&gt;"",IF(ABS($F71-$G71)&gt;=PrSettings!$M$7,(ABS($F71-$G71-EM71+EN71)&lt;=1)*1,IF(AND(EP71,$F71=$G71,$F71&gt;=PrSettings!$M$6),(ABS(EM71-$F71)&lt;=1)*1,IF(AND(EP71,$F71+$G71&gt;=PrSettings!$M$8),(ABS(EM71-$F71)+ABS(EN71-$G71)&lt;=1)*1,""))),"")</f>
        <v/>
      </c>
      <c r="ET71" s="289"/>
      <c r="EV71" s="279" t="n">
        <f aca="false">$B71</f>
        <v>3</v>
      </c>
      <c r="EW71" s="280" t="str">
        <f aca="false">$C71</f>
        <v>Argentina</v>
      </c>
      <c r="EX71" s="281" t="n">
        <f aca="false">$D71</f>
        <v>24</v>
      </c>
      <c r="EY71" s="280" t="str">
        <f aca="false">$E71</f>
        <v>Austria</v>
      </c>
      <c r="EZ71" s="284"/>
      <c r="FA71" s="284"/>
      <c r="FB71" s="288"/>
      <c r="FC71" s="281" t="str">
        <f aca="false">IF(($F71&lt;&gt;"")*($G71&lt;&gt;"")*(EZ71&lt;&gt;"")*(FA71&lt;&gt;""),($F71&gt;$G71)*(EZ71&gt;FA71)+($F71=$G71)*(EZ71=FA71)+($F71&lt;$G71)*(EZ71&lt;FA71),"")</f>
        <v/>
      </c>
      <c r="FD71" s="281" t="str">
        <f aca="false">IF((FC71&lt;&gt;""),IF(OR($F71&lt;&gt;$G71,PrSettings!$M$4="●"),(($F71-$G71)=(EZ71-FA71))*1,0),"")</f>
        <v/>
      </c>
      <c r="FE71" s="281" t="str">
        <f aca="false">IF((FC71&lt;&gt;""),($F71=EZ71)*($G71=FA71),"")</f>
        <v/>
      </c>
      <c r="FF71" s="281" t="str">
        <f aca="false">IF(FC71&lt;&gt;"",IF(ABS($F71-$G71)&gt;=PrSettings!$M$7,(ABS($F71-$G71-EZ71+FA71)&lt;=1)*1,IF(AND(FC71,$F71=$G71,$F71&gt;=PrSettings!$M$6),(ABS(EZ71-$F71)&lt;=1)*1,IF(AND(FC71,$F71+$G71&gt;=PrSettings!$M$8),(ABS(EZ71-$F71)+ABS(FA71-$G71)&lt;=1)*1,""))),"")</f>
        <v/>
      </c>
      <c r="FG71" s="289"/>
      <c r="FI71" s="279" t="n">
        <f aca="false">$B71</f>
        <v>3</v>
      </c>
      <c r="FJ71" s="280" t="str">
        <f aca="false">$C71</f>
        <v>Argentina</v>
      </c>
      <c r="FK71" s="281" t="n">
        <f aca="false">$D71</f>
        <v>24</v>
      </c>
      <c r="FL71" s="280" t="str">
        <f aca="false">$E71</f>
        <v>Austria</v>
      </c>
      <c r="FM71" s="284"/>
      <c r="FN71" s="284"/>
      <c r="FO71" s="288"/>
      <c r="FP71" s="281" t="str">
        <f aca="false">IF(($F71&lt;&gt;"")*($G71&lt;&gt;"")*(FM71&lt;&gt;"")*(FN71&lt;&gt;""),($F71&gt;$G71)*(FM71&gt;FN71)+($F71=$G71)*(FM71=FN71)+($F71&lt;$G71)*(FM71&lt;FN71),"")</f>
        <v/>
      </c>
      <c r="FQ71" s="281" t="str">
        <f aca="false">IF((FP71&lt;&gt;""),IF(OR($F71&lt;&gt;$G71,PrSettings!$M$4="●"),(($F71-$G71)=(FM71-FN71))*1,0),"")</f>
        <v/>
      </c>
      <c r="FR71" s="281" t="str">
        <f aca="false">IF((FP71&lt;&gt;""),($F71=FM71)*($G71=FN71),"")</f>
        <v/>
      </c>
      <c r="FS71" s="281" t="str">
        <f aca="false">IF(FP71&lt;&gt;"",IF(ABS($F71-$G71)&gt;=PrSettings!$M$7,(ABS($F71-$G71-FM71+FN71)&lt;=1)*1,IF(AND(FP71,$F71=$G71,$F71&gt;=PrSettings!$M$6),(ABS(FM71-$F71)&lt;=1)*1,IF(AND(FP71,$F71+$G71&gt;=PrSettings!$M$8),(ABS(FM71-$F71)+ABS(FN71-$G71)&lt;=1)*1,""))),"")</f>
        <v/>
      </c>
      <c r="FT71" s="289"/>
      <c r="FV71" s="279" t="n">
        <f aca="false">$B71</f>
        <v>3</v>
      </c>
      <c r="FW71" s="280" t="str">
        <f aca="false">$C71</f>
        <v>Argentina</v>
      </c>
      <c r="FX71" s="281" t="n">
        <f aca="false">$D71</f>
        <v>24</v>
      </c>
      <c r="FY71" s="280" t="str">
        <f aca="false">$E71</f>
        <v>Austria</v>
      </c>
      <c r="FZ71" s="284"/>
      <c r="GA71" s="284"/>
      <c r="GB71" s="288"/>
      <c r="GC71" s="281" t="str">
        <f aca="false">IF(($F71&lt;&gt;"")*($G71&lt;&gt;"")*(FZ71&lt;&gt;"")*(GA71&lt;&gt;""),($F71&gt;$G71)*(FZ71&gt;GA71)+($F71=$G71)*(FZ71=GA71)+($F71&lt;$G71)*(FZ71&lt;GA71),"")</f>
        <v/>
      </c>
      <c r="GD71" s="281" t="str">
        <f aca="false">IF((GC71&lt;&gt;""),IF(OR($F71&lt;&gt;$G71,PrSettings!$M$4="●"),(($F71-$G71)=(FZ71-GA71))*1,0),"")</f>
        <v/>
      </c>
      <c r="GE71" s="281" t="str">
        <f aca="false">IF((GC71&lt;&gt;""),($F71=FZ71)*($G71=GA71),"")</f>
        <v/>
      </c>
      <c r="GF71" s="281" t="str">
        <f aca="false">IF(GC71&lt;&gt;"",IF(ABS($F71-$G71)&gt;=PrSettings!$M$7,(ABS($F71-$G71-FZ71+GA71)&lt;=1)*1,IF(AND(GC71,$F71=$G71,$F71&gt;=PrSettings!$M$6),(ABS(FZ71-$F71)&lt;=1)*1,IF(AND(GC71,$F71+$G71&gt;=PrSettings!$M$8),(ABS(FZ71-$F71)+ABS(GA71-$G71)&lt;=1)*1,""))),"")</f>
        <v/>
      </c>
      <c r="GG71" s="289"/>
      <c r="GI71" s="279" t="n">
        <f aca="false">$B71</f>
        <v>3</v>
      </c>
      <c r="GJ71" s="280" t="str">
        <f aca="false">$C71</f>
        <v>Argentina</v>
      </c>
      <c r="GK71" s="281" t="n">
        <f aca="false">$D71</f>
        <v>24</v>
      </c>
      <c r="GL71" s="280" t="str">
        <f aca="false">$E71</f>
        <v>Austria</v>
      </c>
      <c r="GM71" s="284"/>
      <c r="GN71" s="284"/>
      <c r="GO71" s="288"/>
      <c r="GP71" s="281" t="str">
        <f aca="false">IF(($F71&lt;&gt;"")*($G71&lt;&gt;"")*(GM71&lt;&gt;"")*(GN71&lt;&gt;""),($F71&gt;$G71)*(GM71&gt;GN71)+($F71=$G71)*(GM71=GN71)+($F71&lt;$G71)*(GM71&lt;GN71),"")</f>
        <v/>
      </c>
      <c r="GQ71" s="281" t="str">
        <f aca="false">IF((GP71&lt;&gt;""),IF(OR($F71&lt;&gt;$G71,PrSettings!$M$4="●"),(($F71-$G71)=(GM71-GN71))*1,0),"")</f>
        <v/>
      </c>
      <c r="GR71" s="281" t="str">
        <f aca="false">IF((GP71&lt;&gt;""),($F71=GM71)*($G71=GN71),"")</f>
        <v/>
      </c>
      <c r="GS71" s="281" t="str">
        <f aca="false">IF(GP71&lt;&gt;"",IF(ABS($F71-$G71)&gt;=PrSettings!$M$7,(ABS($F71-$G71-GM71+GN71)&lt;=1)*1,IF(AND(GP71,$F71=$G71,$F71&gt;=PrSettings!$M$6),(ABS(GM71-$F71)&lt;=1)*1,IF(AND(GP71,$F71+$G71&gt;=PrSettings!$M$8),(ABS(GM71-$F71)+ABS(GN71-$G71)&lt;=1)*1,""))),"")</f>
        <v/>
      </c>
      <c r="GT71" s="289"/>
      <c r="GV71" s="279" t="n">
        <f aca="false">$B71</f>
        <v>3</v>
      </c>
      <c r="GW71" s="280" t="str">
        <f aca="false">$C71</f>
        <v>Argentina</v>
      </c>
      <c r="GX71" s="281" t="n">
        <f aca="false">$D71</f>
        <v>24</v>
      </c>
      <c r="GY71" s="280" t="str">
        <f aca="false">$E71</f>
        <v>Austria</v>
      </c>
      <c r="GZ71" s="284"/>
      <c r="HA71" s="284"/>
      <c r="HB71" s="288"/>
      <c r="HC71" s="281" t="str">
        <f aca="false">IF(($F71&lt;&gt;"")*($G71&lt;&gt;"")*(GZ71&lt;&gt;"")*(HA71&lt;&gt;""),($F71&gt;$G71)*(GZ71&gt;HA71)+($F71=$G71)*(GZ71=HA71)+($F71&lt;$G71)*(GZ71&lt;HA71),"")</f>
        <v/>
      </c>
      <c r="HD71" s="281" t="str">
        <f aca="false">IF((HC71&lt;&gt;""),IF(OR($F71&lt;&gt;$G71,PrSettings!$M$4="●"),(($F71-$G71)=(GZ71-HA71))*1,0),"")</f>
        <v/>
      </c>
      <c r="HE71" s="281" t="str">
        <f aca="false">IF((HC71&lt;&gt;""),($F71=GZ71)*($G71=HA71),"")</f>
        <v/>
      </c>
      <c r="HF71" s="281" t="str">
        <f aca="false">IF(HC71&lt;&gt;"",IF(ABS($F71-$G71)&gt;=PrSettings!$M$7,(ABS($F71-$G71-GZ71+HA71)&lt;=1)*1,IF(AND(HC71,$F71=$G71,$F71&gt;=PrSettings!$M$6),(ABS(GZ71-$F71)&lt;=1)*1,IF(AND(HC71,$F71+$G71&gt;=PrSettings!$M$8),(ABS(GZ71-$F71)+ABS(HA71-$G71)&lt;=1)*1,""))),"")</f>
        <v/>
      </c>
      <c r="HG71" s="289"/>
      <c r="HI71" s="279" t="n">
        <f aca="false">$B71</f>
        <v>3</v>
      </c>
      <c r="HJ71" s="280" t="str">
        <f aca="false">$C71</f>
        <v>Argentina</v>
      </c>
      <c r="HK71" s="281" t="n">
        <f aca="false">$D71</f>
        <v>24</v>
      </c>
      <c r="HL71" s="280" t="str">
        <f aca="false">$E71</f>
        <v>Austria</v>
      </c>
      <c r="HM71" s="284"/>
      <c r="HN71" s="284"/>
      <c r="HO71" s="288"/>
      <c r="HP71" s="281" t="str">
        <f aca="false">IF(($F71&lt;&gt;"")*($G71&lt;&gt;"")*(HM71&lt;&gt;"")*(HN71&lt;&gt;""),($F71&gt;$G71)*(HM71&gt;HN71)+($F71=$G71)*(HM71=HN71)+($F71&lt;$G71)*(HM71&lt;HN71),"")</f>
        <v/>
      </c>
      <c r="HQ71" s="281" t="str">
        <f aca="false">IF((HP71&lt;&gt;""),IF(OR($F71&lt;&gt;$G71,PrSettings!$M$4="●"),(($F71-$G71)=(HM71-HN71))*1,0),"")</f>
        <v/>
      </c>
      <c r="HR71" s="281" t="str">
        <f aca="false">IF((HP71&lt;&gt;""),($F71=HM71)*($G71=HN71),"")</f>
        <v/>
      </c>
      <c r="HS71" s="281" t="str">
        <f aca="false">IF(HP71&lt;&gt;"",IF(ABS($F71-$G71)&gt;=PrSettings!$M$7,(ABS($F71-$G71-HM71+HN71)&lt;=1)*1,IF(AND(HP71,$F71=$G71,$F71&gt;=PrSettings!$M$6),(ABS(HM71-$F71)&lt;=1)*1,IF(AND(HP71,$F71+$G71&gt;=PrSettings!$M$8),(ABS(HM71-$F71)+ABS(HN71-$G71)&lt;=1)*1,""))),"")</f>
        <v/>
      </c>
      <c r="HT71" s="289"/>
      <c r="HV71" s="279" t="n">
        <f aca="false">$B71</f>
        <v>3</v>
      </c>
      <c r="HW71" s="280" t="str">
        <f aca="false">$C71</f>
        <v>Argentina</v>
      </c>
      <c r="HX71" s="281" t="n">
        <f aca="false">$D71</f>
        <v>24</v>
      </c>
      <c r="HY71" s="280" t="str">
        <f aca="false">$E71</f>
        <v>Austria</v>
      </c>
      <c r="HZ71" s="284"/>
      <c r="IA71" s="284"/>
      <c r="IB71" s="288"/>
      <c r="IC71" s="281" t="str">
        <f aca="false">IF(($F71&lt;&gt;"")*($G71&lt;&gt;"")*(HZ71&lt;&gt;"")*(IA71&lt;&gt;""),($F71&gt;$G71)*(HZ71&gt;IA71)+($F71=$G71)*(HZ71=IA71)+($F71&lt;$G71)*(HZ71&lt;IA71),"")</f>
        <v/>
      </c>
      <c r="ID71" s="281" t="str">
        <f aca="false">IF((IC71&lt;&gt;""),IF(OR($F71&lt;&gt;$G71,PrSettings!$M$4="●"),(($F71-$G71)=(HZ71-IA71))*1,0),"")</f>
        <v/>
      </c>
      <c r="IE71" s="281" t="str">
        <f aca="false">IF((IC71&lt;&gt;""),($F71=HZ71)*($G71=IA71),"")</f>
        <v/>
      </c>
      <c r="IF71" s="281" t="str">
        <f aca="false">IF(IC71&lt;&gt;"",IF(ABS($F71-$G71)&gt;=PrSettings!$M$7,(ABS($F71-$G71-HZ71+IA71)&lt;=1)*1,IF(AND(IC71,$F71=$G71,$F71&gt;=PrSettings!$M$6),(ABS(HZ71-$F71)&lt;=1)*1,IF(AND(IC71,$F71+$G71&gt;=PrSettings!$M$8),(ABS(HZ71-$F71)+ABS(IA71-$G71)&lt;=1)*1,""))),"")</f>
        <v/>
      </c>
      <c r="IG71" s="289"/>
      <c r="II71" s="279" t="n">
        <f aca="false">$B71</f>
        <v>3</v>
      </c>
      <c r="IJ71" s="280" t="str">
        <f aca="false">$C71</f>
        <v>Argentina</v>
      </c>
      <c r="IK71" s="281" t="n">
        <f aca="false">$D71</f>
        <v>24</v>
      </c>
      <c r="IL71" s="280" t="str">
        <f aca="false">$E71</f>
        <v>Austria</v>
      </c>
      <c r="IM71" s="284"/>
      <c r="IN71" s="284"/>
      <c r="IO71" s="288"/>
      <c r="IP71" s="281" t="str">
        <f aca="false">IF(($F71&lt;&gt;"")*($G71&lt;&gt;"")*(IM71&lt;&gt;"")*(IN71&lt;&gt;""),($F71&gt;$G71)*(IM71&gt;IN71)+($F71=$G71)*(IM71=IN71)+($F71&lt;$G71)*(IM71&lt;IN71),"")</f>
        <v/>
      </c>
      <c r="IQ71" s="281" t="str">
        <f aca="false">IF((IP71&lt;&gt;""),IF(OR($F71&lt;&gt;$G71,PrSettings!$M$4="●"),(($F71-$G71)=(IM71-IN71))*1,0),"")</f>
        <v/>
      </c>
      <c r="IR71" s="281" t="str">
        <f aca="false">IF((IP71&lt;&gt;""),($F71=IM71)*($G71=IN71),"")</f>
        <v/>
      </c>
      <c r="IS71" s="281" t="str">
        <f aca="false">IF(IP71&lt;&gt;"",IF(ABS($F71-$G71)&gt;=PrSettings!$M$7,(ABS($F71-$G71-IM71+IN71)&lt;=1)*1,IF(AND(IP71,$F71=$G71,$F71&gt;=PrSettings!$M$6),(ABS(IM71-$F71)&lt;=1)*1,IF(AND(IP71,$F71+$G71&gt;=PrSettings!$M$8),(ABS(IM71-$F71)+ABS(IN71-$G71)&lt;=1)*1,""))),"")</f>
        <v/>
      </c>
      <c r="IT71" s="289"/>
      <c r="IV71" s="279" t="n">
        <f aca="false">$B71</f>
        <v>3</v>
      </c>
      <c r="IW71" s="280" t="str">
        <f aca="false">$C71</f>
        <v>Argentina</v>
      </c>
      <c r="IX71" s="281" t="n">
        <f aca="false">$D71</f>
        <v>24</v>
      </c>
      <c r="IY71" s="280" t="str">
        <f aca="false">$E71</f>
        <v>Austria</v>
      </c>
      <c r="IZ71" s="284"/>
      <c r="JA71" s="284"/>
      <c r="JB71" s="288"/>
      <c r="JC71" s="281" t="str">
        <f aca="false">IF(($F71&lt;&gt;"")*($G71&lt;&gt;"")*(IZ71&lt;&gt;"")*(JA71&lt;&gt;""),($F71&gt;$G71)*(IZ71&gt;JA71)+($F71=$G71)*(IZ71=JA71)+($F71&lt;$G71)*(IZ71&lt;JA71),"")</f>
        <v/>
      </c>
      <c r="JD71" s="281" t="str">
        <f aca="false">IF((JC71&lt;&gt;""),IF(OR($F71&lt;&gt;$G71,PrSettings!$M$4="●"),(($F71-$G71)=(IZ71-JA71))*1,0),"")</f>
        <v/>
      </c>
      <c r="JE71" s="281" t="str">
        <f aca="false">IF((JC71&lt;&gt;""),($F71=IZ71)*($G71=JA71),"")</f>
        <v/>
      </c>
      <c r="JF71" s="281" t="str">
        <f aca="false">IF(JC71&lt;&gt;"",IF(ABS($F71-$G71)&gt;=PrSettings!$M$7,(ABS($F71-$G71-IZ71+JA71)&lt;=1)*1,IF(AND(JC71,$F71=$G71,$F71&gt;=PrSettings!$M$6),(ABS(IZ71-$F71)&lt;=1)*1,IF(AND(JC71,$F71+$G71&gt;=PrSettings!$M$8),(ABS(IZ71-$F71)+ABS(JA71-$G71)&lt;=1)*1,""))),"")</f>
        <v/>
      </c>
      <c r="JG71" s="289"/>
      <c r="JI71" s="279" t="n">
        <f aca="false">$B71</f>
        <v>3</v>
      </c>
      <c r="JJ71" s="280" t="str">
        <f aca="false">$C71</f>
        <v>Argentina</v>
      </c>
      <c r="JK71" s="281" t="n">
        <f aca="false">$D71</f>
        <v>24</v>
      </c>
      <c r="JL71" s="280" t="str">
        <f aca="false">$E71</f>
        <v>Austria</v>
      </c>
      <c r="JM71" s="284"/>
      <c r="JN71" s="284"/>
      <c r="JO71" s="288"/>
      <c r="JP71" s="281" t="str">
        <f aca="false">IF(($F71&lt;&gt;"")*($G71&lt;&gt;"")*(JM71&lt;&gt;"")*(JN71&lt;&gt;""),($F71&gt;$G71)*(JM71&gt;JN71)+($F71=$G71)*(JM71=JN71)+($F71&lt;$G71)*(JM71&lt;JN71),"")</f>
        <v/>
      </c>
      <c r="JQ71" s="281" t="str">
        <f aca="false">IF((JP71&lt;&gt;""),IF(OR($F71&lt;&gt;$G71,PrSettings!$M$4="●"),(($F71-$G71)=(JM71-JN71))*1,0),"")</f>
        <v/>
      </c>
      <c r="JR71" s="281" t="str">
        <f aca="false">IF((JP71&lt;&gt;""),($F71=JM71)*($G71=JN71),"")</f>
        <v/>
      </c>
      <c r="JS71" s="281" t="str">
        <f aca="false">IF(JP71&lt;&gt;"",IF(ABS($F71-$G71)&gt;=PrSettings!$M$7,(ABS($F71-$G71-JM71+JN71)&lt;=1)*1,IF(AND(JP71,$F71=$G71,$F71&gt;=PrSettings!$M$6),(ABS(JM71-$F71)&lt;=1)*1,IF(AND(JP71,$F71+$G71&gt;=PrSettings!$M$8),(ABS(JM71-$F71)+ABS(JN71-$G71)&lt;=1)*1,""))),"")</f>
        <v/>
      </c>
      <c r="JT71" s="289"/>
      <c r="JV71" s="279" t="n">
        <f aca="false">$B71</f>
        <v>3</v>
      </c>
      <c r="JW71" s="280" t="str">
        <f aca="false">$C71</f>
        <v>Argentina</v>
      </c>
      <c r="JX71" s="281" t="n">
        <f aca="false">$D71</f>
        <v>24</v>
      </c>
      <c r="JY71" s="280" t="str">
        <f aca="false">$E71</f>
        <v>Austria</v>
      </c>
      <c r="JZ71" s="284"/>
      <c r="KA71" s="284"/>
      <c r="KB71" s="288"/>
      <c r="KC71" s="281" t="str">
        <f aca="false">IF(($F71&lt;&gt;"")*($G71&lt;&gt;"")*(JZ71&lt;&gt;"")*(KA71&lt;&gt;""),($F71&gt;$G71)*(JZ71&gt;KA71)+($F71=$G71)*(JZ71=KA71)+($F71&lt;$G71)*(JZ71&lt;KA71),"")</f>
        <v/>
      </c>
      <c r="KD71" s="281" t="str">
        <f aca="false">IF((KC71&lt;&gt;""),IF(OR($F71&lt;&gt;$G71,PrSettings!$M$4="●"),(($F71-$G71)=(JZ71-KA71))*1,0),"")</f>
        <v/>
      </c>
      <c r="KE71" s="281" t="str">
        <f aca="false">IF((KC71&lt;&gt;""),($F71=JZ71)*($G71=KA71),"")</f>
        <v/>
      </c>
      <c r="KF71" s="281" t="str">
        <f aca="false">IF(KC71&lt;&gt;"",IF(ABS($F71-$G71)&gt;=PrSettings!$M$7,(ABS($F71-$G71-JZ71+KA71)&lt;=1)*1,IF(AND(KC71,$F71=$G71,$F71&gt;=PrSettings!$M$6),(ABS(JZ71-$F71)&lt;=1)*1,IF(AND(KC71,$F71+$G71&gt;=PrSettings!$M$8),(ABS(JZ71-$F71)+ABS(KA71-$G71)&lt;=1)*1,""))),"")</f>
        <v/>
      </c>
      <c r="KG71" s="289"/>
      <c r="KI71" s="279" t="n">
        <f aca="false">$B71</f>
        <v>3</v>
      </c>
      <c r="KJ71" s="280" t="str">
        <f aca="false">$C71</f>
        <v>Argentina</v>
      </c>
      <c r="KK71" s="281" t="n">
        <f aca="false">$D71</f>
        <v>24</v>
      </c>
      <c r="KL71" s="280" t="str">
        <f aca="false">$E71</f>
        <v>Austria</v>
      </c>
      <c r="KM71" s="284"/>
      <c r="KN71" s="284"/>
      <c r="KO71" s="288"/>
      <c r="KP71" s="281" t="str">
        <f aca="false">IF(($F71&lt;&gt;"")*($G71&lt;&gt;"")*(KM71&lt;&gt;"")*(KN71&lt;&gt;""),($F71&gt;$G71)*(KM71&gt;KN71)+($F71=$G71)*(KM71=KN71)+($F71&lt;$G71)*(KM71&lt;KN71),"")</f>
        <v/>
      </c>
      <c r="KQ71" s="281" t="str">
        <f aca="false">IF((KP71&lt;&gt;""),IF(OR($F71&lt;&gt;$G71,PrSettings!$M$4="●"),(($F71-$G71)=(KM71-KN71))*1,0),"")</f>
        <v/>
      </c>
      <c r="KR71" s="281" t="str">
        <f aca="false">IF((KP71&lt;&gt;""),($F71=KM71)*($G71=KN71),"")</f>
        <v/>
      </c>
      <c r="KS71" s="281" t="str">
        <f aca="false">IF(KP71&lt;&gt;"",IF(ABS($F71-$G71)&gt;=PrSettings!$M$7,(ABS($F71-$G71-KM71+KN71)&lt;=1)*1,IF(AND(KP71,$F71=$G71,$F71&gt;=PrSettings!$M$6),(ABS(KM71-$F71)&lt;=1)*1,IF(AND(KP71,$F71+$G71&gt;=PrSettings!$M$8),(ABS(KM71-$F71)+ABS(KN71-$G71)&lt;=1)*1,""))),"")</f>
        <v/>
      </c>
      <c r="KT71" s="289"/>
      <c r="KV71" s="279" t="n">
        <f aca="false">$B71</f>
        <v>3</v>
      </c>
      <c r="KW71" s="280" t="str">
        <f aca="false">$C71</f>
        <v>Argentina</v>
      </c>
      <c r="KX71" s="281" t="n">
        <f aca="false">$D71</f>
        <v>24</v>
      </c>
      <c r="KY71" s="280" t="str">
        <f aca="false">$E71</f>
        <v>Austria</v>
      </c>
      <c r="KZ71" s="284"/>
      <c r="LA71" s="284"/>
      <c r="LB71" s="288"/>
      <c r="LC71" s="281" t="str">
        <f aca="false">IF(($F71&lt;&gt;"")*($G71&lt;&gt;"")*(KZ71&lt;&gt;"")*(LA71&lt;&gt;""),($F71&gt;$G71)*(KZ71&gt;LA71)+($F71=$G71)*(KZ71=LA71)+($F71&lt;$G71)*(KZ71&lt;LA71),"")</f>
        <v/>
      </c>
      <c r="LD71" s="281" t="str">
        <f aca="false">IF((LC71&lt;&gt;""),IF(OR($F71&lt;&gt;$G71,PrSettings!$M$4="●"),(($F71-$G71)=(KZ71-LA71))*1,0),"")</f>
        <v/>
      </c>
      <c r="LE71" s="281" t="str">
        <f aca="false">IF((LC71&lt;&gt;""),($F71=KZ71)*($G71=LA71),"")</f>
        <v/>
      </c>
      <c r="LF71" s="281" t="str">
        <f aca="false">IF(LC71&lt;&gt;"",IF(ABS($F71-$G71)&gt;=PrSettings!$M$7,(ABS($F71-$G71-KZ71+LA71)&lt;=1)*1,IF(AND(LC71,$F71=$G71,$F71&gt;=PrSettings!$M$6),(ABS(KZ71-$F71)&lt;=1)*1,IF(AND(LC71,$F71+$G71&gt;=PrSettings!$M$8),(ABS(KZ71-$F71)+ABS(LA71-$G71)&lt;=1)*1,""))),"")</f>
        <v/>
      </c>
      <c r="LG71" s="289"/>
      <c r="LI71" s="279" t="n">
        <f aca="false">$B71</f>
        <v>3</v>
      </c>
      <c r="LJ71" s="280" t="str">
        <f aca="false">$C71</f>
        <v>Argentina</v>
      </c>
      <c r="LK71" s="281" t="n">
        <f aca="false">$D71</f>
        <v>24</v>
      </c>
      <c r="LL71" s="280" t="str">
        <f aca="false">$E71</f>
        <v>Austria</v>
      </c>
      <c r="LM71" s="284"/>
      <c r="LN71" s="284"/>
      <c r="LO71" s="288"/>
      <c r="LP71" s="281" t="str">
        <f aca="false">IF(($F71&lt;&gt;"")*($G71&lt;&gt;"")*(LM71&lt;&gt;"")*(LN71&lt;&gt;""),($F71&gt;$G71)*(LM71&gt;LN71)+($F71=$G71)*(LM71=LN71)+($F71&lt;$G71)*(LM71&lt;LN71),"")</f>
        <v/>
      </c>
      <c r="LQ71" s="281" t="str">
        <f aca="false">IF((LP71&lt;&gt;""),IF(OR($F71&lt;&gt;$G71,PrSettings!$M$4="●"),(($F71-$G71)=(LM71-LN71))*1,0),"")</f>
        <v/>
      </c>
      <c r="LR71" s="281" t="str">
        <f aca="false">IF((LP71&lt;&gt;""),($F71=LM71)*($G71=LN71),"")</f>
        <v/>
      </c>
      <c r="LS71" s="281" t="str">
        <f aca="false">IF(LP71&lt;&gt;"",IF(ABS($F71-$G71)&gt;=PrSettings!$M$7,(ABS($F71-$G71-LM71+LN71)&lt;=1)*1,IF(AND(LP71,$F71=$G71,$F71&gt;=PrSettings!$M$6),(ABS(LM71-$F71)&lt;=1)*1,IF(AND(LP71,$F71+$G71&gt;=PrSettings!$M$8),(ABS(LM71-$F71)+ABS(LN71-$G71)&lt;=1)*1,""))),"")</f>
        <v/>
      </c>
      <c r="LT71" s="289"/>
      <c r="LV71" s="279" t="n">
        <f aca="false">$B71</f>
        <v>3</v>
      </c>
      <c r="LW71" s="280" t="str">
        <f aca="false">$C71</f>
        <v>Argentina</v>
      </c>
      <c r="LX71" s="281" t="n">
        <f aca="false">$D71</f>
        <v>24</v>
      </c>
      <c r="LY71" s="280" t="str">
        <f aca="false">$E71</f>
        <v>Austria</v>
      </c>
      <c r="LZ71" s="284"/>
      <c r="MA71" s="284"/>
      <c r="MB71" s="288"/>
      <c r="MC71" s="281" t="str">
        <f aca="false">IF(($F71&lt;&gt;"")*($G71&lt;&gt;"")*(LZ71&lt;&gt;"")*(MA71&lt;&gt;""),($F71&gt;$G71)*(LZ71&gt;MA71)+($F71=$G71)*(LZ71=MA71)+($F71&lt;$G71)*(LZ71&lt;MA71),"")</f>
        <v/>
      </c>
      <c r="MD71" s="281" t="str">
        <f aca="false">IF((MC71&lt;&gt;""),IF(OR($F71&lt;&gt;$G71,PrSettings!$M$4="●"),(($F71-$G71)=(LZ71-MA71))*1,0),"")</f>
        <v/>
      </c>
      <c r="ME71" s="281" t="str">
        <f aca="false">IF((MC71&lt;&gt;""),($F71=LZ71)*($G71=MA71),"")</f>
        <v/>
      </c>
      <c r="MF71" s="281" t="str">
        <f aca="false">IF(MC71&lt;&gt;"",IF(ABS($F71-$G71)&gt;=PrSettings!$M$7,(ABS($F71-$G71-LZ71+MA71)&lt;=1)*1,IF(AND(MC71,$F71=$G71,$F71&gt;=PrSettings!$M$6),(ABS(LZ71-$F71)&lt;=1)*1,IF(AND(MC71,$F71+$G71&gt;=PrSettings!$M$8),(ABS(LZ71-$F71)+ABS(MA71-$G71)&lt;=1)*1,""))),"")</f>
        <v/>
      </c>
      <c r="MG71" s="289"/>
    </row>
    <row r="72" customFormat="false" ht="15.75" hidden="false" customHeight="false" outlineLevel="0" collapsed="false">
      <c r="B72" s="279" t="n">
        <f aca="false">INDEX(Groups!$C$7:$C$65,MATCH(C72,Groups!$D$7:$D$65,0))</f>
        <v>63</v>
      </c>
      <c r="C72" s="280" t="str">
        <f aca="false">CalcJ!$P$25</f>
        <v>Jordan</v>
      </c>
      <c r="D72" s="281" t="n">
        <f aca="false">INDEX(Groups!$C$7:$C$65,MATCH(E72,Groups!$D$7:$D$65,0))</f>
        <v>28</v>
      </c>
      <c r="E72" s="280" t="str">
        <f aca="false">CalcJ!$Q$25</f>
        <v>Algeria</v>
      </c>
      <c r="F72" s="282" t="n">
        <f aca="false">CalcJ!$R$25</f>
        <v>0</v>
      </c>
      <c r="G72" s="283" t="n">
        <f aca="false">CalcJ!$S$25</f>
        <v>2</v>
      </c>
      <c r="I72" s="279" t="n">
        <f aca="false">$B72</f>
        <v>63</v>
      </c>
      <c r="J72" s="280" t="str">
        <f aca="false">$C72</f>
        <v>Jordan</v>
      </c>
      <c r="K72" s="281" t="n">
        <f aca="false">$D72</f>
        <v>28</v>
      </c>
      <c r="L72" s="280" t="str">
        <f aca="false">$E72</f>
        <v>Algeria</v>
      </c>
      <c r="M72" s="284"/>
      <c r="N72" s="284"/>
      <c r="O72" s="288"/>
      <c r="P72" s="281" t="str">
        <f aca="false">IF(($F72&lt;&gt;"")*($G72&lt;&gt;"")*(M72&lt;&gt;"")*(N72&lt;&gt;""),($F72&gt;$G72)*(M72&gt;N72)+($F72=$G72)*(M72=N72)+($F72&lt;$G72)*(M72&lt;N72),"")</f>
        <v/>
      </c>
      <c r="Q72" s="281" t="str">
        <f aca="false">IF((P72&lt;&gt;""),IF(OR($F72&lt;&gt;$G72,PrSettings!$M$4="●"),(($F72-$G72)=(M72-N72))*1,0),"")</f>
        <v/>
      </c>
      <c r="R72" s="281" t="str">
        <f aca="false">IF((P72&lt;&gt;""),($F72=M72)*($G72=N72),"")</f>
        <v/>
      </c>
      <c r="S72" s="281" t="str">
        <f aca="false">IF(P72&lt;&gt;"",IF(ABS($F72-$G72)&gt;=PrSettings!$M$7,(ABS($F72-$G72-M72+N72)&lt;=1)*1,IF(AND(P72,$F72=$G72,$F72&gt;=PrSettings!$M$6),(ABS(M72-$F72)&lt;=1)*1,IF(AND(P72,$F72+$G72&gt;=PrSettings!$M$8),(ABS(M72-$F72)+ABS(N72-$G72)&lt;=1)*1,""))),"")</f>
        <v/>
      </c>
      <c r="T72" s="289"/>
      <c r="V72" s="279" t="n">
        <f aca="false">$B72</f>
        <v>63</v>
      </c>
      <c r="W72" s="280" t="str">
        <f aca="false">$C72</f>
        <v>Jordan</v>
      </c>
      <c r="X72" s="281" t="n">
        <f aca="false">$D72</f>
        <v>28</v>
      </c>
      <c r="Y72" s="280" t="str">
        <f aca="false">$E72</f>
        <v>Algeria</v>
      </c>
      <c r="Z72" s="284"/>
      <c r="AA72" s="284"/>
      <c r="AB72" s="288"/>
      <c r="AC72" s="281" t="str">
        <f aca="false">IF(($F72&lt;&gt;"")*($G72&lt;&gt;"")*(Z72&lt;&gt;"")*(AA72&lt;&gt;""),($F72&gt;$G72)*(Z72&gt;AA72)+($F72=$G72)*(Z72=AA72)+($F72&lt;$G72)*(Z72&lt;AA72),"")</f>
        <v/>
      </c>
      <c r="AD72" s="281" t="str">
        <f aca="false">IF((AC72&lt;&gt;""),IF(OR($F72&lt;&gt;$G72,PrSettings!$M$4="●"),(($F72-$G72)=(Z72-AA72))*1,0),"")</f>
        <v/>
      </c>
      <c r="AE72" s="281" t="str">
        <f aca="false">IF((AC72&lt;&gt;""),($F72=Z72)*($G72=AA72),"")</f>
        <v/>
      </c>
      <c r="AF72" s="281" t="str">
        <f aca="false">IF(AC72&lt;&gt;"",IF(ABS($F72-$G72)&gt;=PrSettings!$M$7,(ABS($F72-$G72-Z72+AA72)&lt;=1)*1,IF(AND(AC72,$F72=$G72,$F72&gt;=PrSettings!$M$6),(ABS(Z72-$F72)&lt;=1)*1,IF(AND(AC72,$F72+$G72&gt;=PrSettings!$M$8),(ABS(Z72-$F72)+ABS(AA72-$G72)&lt;=1)*1,""))),"")</f>
        <v/>
      </c>
      <c r="AG72" s="289"/>
      <c r="AI72" s="279" t="n">
        <f aca="false">$B72</f>
        <v>63</v>
      </c>
      <c r="AJ72" s="280" t="str">
        <f aca="false">$C72</f>
        <v>Jordan</v>
      </c>
      <c r="AK72" s="281" t="n">
        <f aca="false">$D72</f>
        <v>28</v>
      </c>
      <c r="AL72" s="280" t="str">
        <f aca="false">$E72</f>
        <v>Algeria</v>
      </c>
      <c r="AM72" s="284"/>
      <c r="AN72" s="284"/>
      <c r="AO72" s="288"/>
      <c r="AP72" s="281" t="str">
        <f aca="false">IF(($F72&lt;&gt;"")*($G72&lt;&gt;"")*(AM72&lt;&gt;"")*(AN72&lt;&gt;""),($F72&gt;$G72)*(AM72&gt;AN72)+($F72=$G72)*(AM72=AN72)+($F72&lt;$G72)*(AM72&lt;AN72),"")</f>
        <v/>
      </c>
      <c r="AQ72" s="281" t="str">
        <f aca="false">IF((AP72&lt;&gt;""),IF(OR($F72&lt;&gt;$G72,PrSettings!$M$4="●"),(($F72-$G72)=(AM72-AN72))*1,0),"")</f>
        <v/>
      </c>
      <c r="AR72" s="281" t="str">
        <f aca="false">IF((AP72&lt;&gt;""),($F72=AM72)*($G72=AN72),"")</f>
        <v/>
      </c>
      <c r="AS72" s="281" t="str">
        <f aca="false">IF(AP72&lt;&gt;"",IF(ABS($F72-$G72)&gt;=PrSettings!$M$7,(ABS($F72-$G72-AM72+AN72)&lt;=1)*1,IF(AND(AP72,$F72=$G72,$F72&gt;=PrSettings!$M$6),(ABS(AM72-$F72)&lt;=1)*1,IF(AND(AP72,$F72+$G72&gt;=PrSettings!$M$8),(ABS(AM72-$F72)+ABS(AN72-$G72)&lt;=1)*1,""))),"")</f>
        <v/>
      </c>
      <c r="AT72" s="289"/>
      <c r="AV72" s="279" t="n">
        <f aca="false">$B72</f>
        <v>63</v>
      </c>
      <c r="AW72" s="280" t="str">
        <f aca="false">$C72</f>
        <v>Jordan</v>
      </c>
      <c r="AX72" s="281" t="n">
        <f aca="false">$D72</f>
        <v>28</v>
      </c>
      <c r="AY72" s="280" t="str">
        <f aca="false">$E72</f>
        <v>Algeria</v>
      </c>
      <c r="AZ72" s="284"/>
      <c r="BA72" s="284"/>
      <c r="BB72" s="288"/>
      <c r="BC72" s="281" t="str">
        <f aca="false">IF(($F72&lt;&gt;"")*($G72&lt;&gt;"")*(AZ72&lt;&gt;"")*(BA72&lt;&gt;""),($F72&gt;$G72)*(AZ72&gt;BA72)+($F72=$G72)*(AZ72=BA72)+($F72&lt;$G72)*(AZ72&lt;BA72),"")</f>
        <v/>
      </c>
      <c r="BD72" s="281" t="str">
        <f aca="false">IF((BC72&lt;&gt;""),IF(OR($F72&lt;&gt;$G72,PrSettings!$M$4="●"),(($F72-$G72)=(AZ72-BA72))*1,0),"")</f>
        <v/>
      </c>
      <c r="BE72" s="281" t="str">
        <f aca="false">IF((BC72&lt;&gt;""),($F72=AZ72)*($G72=BA72),"")</f>
        <v/>
      </c>
      <c r="BF72" s="281" t="str">
        <f aca="false">IF(BC72&lt;&gt;"",IF(ABS($F72-$G72)&gt;=PrSettings!$M$7,(ABS($F72-$G72-AZ72+BA72)&lt;=1)*1,IF(AND(BC72,$F72=$G72,$F72&gt;=PrSettings!$M$6),(ABS(AZ72-$F72)&lt;=1)*1,IF(AND(BC72,$F72+$G72&gt;=PrSettings!$M$8),(ABS(AZ72-$F72)+ABS(BA72-$G72)&lt;=1)*1,""))),"")</f>
        <v/>
      </c>
      <c r="BG72" s="289"/>
      <c r="BI72" s="279" t="n">
        <f aca="false">$B72</f>
        <v>63</v>
      </c>
      <c r="BJ72" s="280" t="str">
        <f aca="false">$C72</f>
        <v>Jordan</v>
      </c>
      <c r="BK72" s="281" t="n">
        <f aca="false">$D72</f>
        <v>28</v>
      </c>
      <c r="BL72" s="280" t="str">
        <f aca="false">$E72</f>
        <v>Algeria</v>
      </c>
      <c r="BM72" s="284"/>
      <c r="BN72" s="284"/>
      <c r="BO72" s="288"/>
      <c r="BP72" s="281" t="str">
        <f aca="false">IF(($F72&lt;&gt;"")*($G72&lt;&gt;"")*(BM72&lt;&gt;"")*(BN72&lt;&gt;""),($F72&gt;$G72)*(BM72&gt;BN72)+($F72=$G72)*(BM72=BN72)+($F72&lt;$G72)*(BM72&lt;BN72),"")</f>
        <v/>
      </c>
      <c r="BQ72" s="281" t="str">
        <f aca="false">IF((BP72&lt;&gt;""),IF(OR($F72&lt;&gt;$G72,PrSettings!$M$4="●"),(($F72-$G72)=(BM72-BN72))*1,0),"")</f>
        <v/>
      </c>
      <c r="BR72" s="281" t="str">
        <f aca="false">IF((BP72&lt;&gt;""),($F72=BM72)*($G72=BN72),"")</f>
        <v/>
      </c>
      <c r="BS72" s="281" t="str">
        <f aca="false">IF(BP72&lt;&gt;"",IF(ABS($F72-$G72)&gt;=PrSettings!$M$7,(ABS($F72-$G72-BM72+BN72)&lt;=1)*1,IF(AND(BP72,$F72=$G72,$F72&gt;=PrSettings!$M$6),(ABS(BM72-$F72)&lt;=1)*1,IF(AND(BP72,$F72+$G72&gt;=PrSettings!$M$8),(ABS(BM72-$F72)+ABS(BN72-$G72)&lt;=1)*1,""))),"")</f>
        <v/>
      </c>
      <c r="BT72" s="289"/>
      <c r="BV72" s="279" t="n">
        <f aca="false">$B72</f>
        <v>63</v>
      </c>
      <c r="BW72" s="280" t="str">
        <f aca="false">$C72</f>
        <v>Jordan</v>
      </c>
      <c r="BX72" s="281" t="n">
        <f aca="false">$D72</f>
        <v>28</v>
      </c>
      <c r="BY72" s="280" t="str">
        <f aca="false">$E72</f>
        <v>Algeria</v>
      </c>
      <c r="BZ72" s="284"/>
      <c r="CA72" s="284"/>
      <c r="CB72" s="288"/>
      <c r="CC72" s="281" t="str">
        <f aca="false">IF(($F72&lt;&gt;"")*($G72&lt;&gt;"")*(BZ72&lt;&gt;"")*(CA72&lt;&gt;""),($F72&gt;$G72)*(BZ72&gt;CA72)+($F72=$G72)*(BZ72=CA72)+($F72&lt;$G72)*(BZ72&lt;CA72),"")</f>
        <v/>
      </c>
      <c r="CD72" s="281" t="str">
        <f aca="false">IF((CC72&lt;&gt;""),IF(OR($F72&lt;&gt;$G72,PrSettings!$M$4="●"),(($F72-$G72)=(BZ72-CA72))*1,0),"")</f>
        <v/>
      </c>
      <c r="CE72" s="281" t="str">
        <f aca="false">IF((CC72&lt;&gt;""),($F72=BZ72)*($G72=CA72),"")</f>
        <v/>
      </c>
      <c r="CF72" s="281" t="str">
        <f aca="false">IF(CC72&lt;&gt;"",IF(ABS($F72-$G72)&gt;=PrSettings!$M$7,(ABS($F72-$G72-BZ72+CA72)&lt;=1)*1,IF(AND(CC72,$F72=$G72,$F72&gt;=PrSettings!$M$6),(ABS(BZ72-$F72)&lt;=1)*1,IF(AND(CC72,$F72+$G72&gt;=PrSettings!$M$8),(ABS(BZ72-$F72)+ABS(CA72-$G72)&lt;=1)*1,""))),"")</f>
        <v/>
      </c>
      <c r="CG72" s="289"/>
      <c r="CI72" s="279" t="n">
        <f aca="false">$B72</f>
        <v>63</v>
      </c>
      <c r="CJ72" s="280" t="str">
        <f aca="false">$C72</f>
        <v>Jordan</v>
      </c>
      <c r="CK72" s="281" t="n">
        <f aca="false">$D72</f>
        <v>28</v>
      </c>
      <c r="CL72" s="280" t="str">
        <f aca="false">$E72</f>
        <v>Algeria</v>
      </c>
      <c r="CM72" s="284"/>
      <c r="CN72" s="284"/>
      <c r="CO72" s="288"/>
      <c r="CP72" s="281" t="str">
        <f aca="false">IF(($F72&lt;&gt;"")*($G72&lt;&gt;"")*(CM72&lt;&gt;"")*(CN72&lt;&gt;""),($F72&gt;$G72)*(CM72&gt;CN72)+($F72=$G72)*(CM72=CN72)+($F72&lt;$G72)*(CM72&lt;CN72),"")</f>
        <v/>
      </c>
      <c r="CQ72" s="281" t="str">
        <f aca="false">IF((CP72&lt;&gt;""),IF(OR($F72&lt;&gt;$G72,PrSettings!$M$4="●"),(($F72-$G72)=(CM72-CN72))*1,0),"")</f>
        <v/>
      </c>
      <c r="CR72" s="281" t="str">
        <f aca="false">IF((CP72&lt;&gt;""),($F72=CM72)*($G72=CN72),"")</f>
        <v/>
      </c>
      <c r="CS72" s="281" t="str">
        <f aca="false">IF(CP72&lt;&gt;"",IF(ABS($F72-$G72)&gt;=PrSettings!$M$7,(ABS($F72-$G72-CM72+CN72)&lt;=1)*1,IF(AND(CP72,$F72=$G72,$F72&gt;=PrSettings!$M$6),(ABS(CM72-$F72)&lt;=1)*1,IF(AND(CP72,$F72+$G72&gt;=PrSettings!$M$8),(ABS(CM72-$F72)+ABS(CN72-$G72)&lt;=1)*1,""))),"")</f>
        <v/>
      </c>
      <c r="CT72" s="289"/>
      <c r="CV72" s="279" t="n">
        <f aca="false">$B72</f>
        <v>63</v>
      </c>
      <c r="CW72" s="280" t="str">
        <f aca="false">$C72</f>
        <v>Jordan</v>
      </c>
      <c r="CX72" s="281" t="n">
        <f aca="false">$D72</f>
        <v>28</v>
      </c>
      <c r="CY72" s="280" t="str">
        <f aca="false">$E72</f>
        <v>Algeria</v>
      </c>
      <c r="CZ72" s="284"/>
      <c r="DA72" s="284"/>
      <c r="DB72" s="288"/>
      <c r="DC72" s="281" t="str">
        <f aca="false">IF(($F72&lt;&gt;"")*($G72&lt;&gt;"")*(CZ72&lt;&gt;"")*(DA72&lt;&gt;""),($F72&gt;$G72)*(CZ72&gt;DA72)+($F72=$G72)*(CZ72=DA72)+($F72&lt;$G72)*(CZ72&lt;DA72),"")</f>
        <v/>
      </c>
      <c r="DD72" s="281" t="str">
        <f aca="false">IF((DC72&lt;&gt;""),IF(OR($F72&lt;&gt;$G72,PrSettings!$M$4="●"),(($F72-$G72)=(CZ72-DA72))*1,0),"")</f>
        <v/>
      </c>
      <c r="DE72" s="281" t="str">
        <f aca="false">IF((DC72&lt;&gt;""),($F72=CZ72)*($G72=DA72),"")</f>
        <v/>
      </c>
      <c r="DF72" s="281" t="str">
        <f aca="false">IF(DC72&lt;&gt;"",IF(ABS($F72-$G72)&gt;=PrSettings!$M$7,(ABS($F72-$G72-CZ72+DA72)&lt;=1)*1,IF(AND(DC72,$F72=$G72,$F72&gt;=PrSettings!$M$6),(ABS(CZ72-$F72)&lt;=1)*1,IF(AND(DC72,$F72+$G72&gt;=PrSettings!$M$8),(ABS(CZ72-$F72)+ABS(DA72-$G72)&lt;=1)*1,""))),"")</f>
        <v/>
      </c>
      <c r="DG72" s="289"/>
      <c r="DI72" s="279" t="n">
        <f aca="false">$B72</f>
        <v>63</v>
      </c>
      <c r="DJ72" s="280" t="str">
        <f aca="false">$C72</f>
        <v>Jordan</v>
      </c>
      <c r="DK72" s="281" t="n">
        <f aca="false">$D72</f>
        <v>28</v>
      </c>
      <c r="DL72" s="280" t="str">
        <f aca="false">$E72</f>
        <v>Algeria</v>
      </c>
      <c r="DM72" s="284"/>
      <c r="DN72" s="284"/>
      <c r="DO72" s="288"/>
      <c r="DP72" s="281" t="str">
        <f aca="false">IF(($F72&lt;&gt;"")*($G72&lt;&gt;"")*(DM72&lt;&gt;"")*(DN72&lt;&gt;""),($F72&gt;$G72)*(DM72&gt;DN72)+($F72=$G72)*(DM72=DN72)+($F72&lt;$G72)*(DM72&lt;DN72),"")</f>
        <v/>
      </c>
      <c r="DQ72" s="281" t="str">
        <f aca="false">IF((DP72&lt;&gt;""),IF(OR($F72&lt;&gt;$G72,PrSettings!$M$4="●"),(($F72-$G72)=(DM72-DN72))*1,0),"")</f>
        <v/>
      </c>
      <c r="DR72" s="281" t="str">
        <f aca="false">IF((DP72&lt;&gt;""),($F72=DM72)*($G72=DN72),"")</f>
        <v/>
      </c>
      <c r="DS72" s="281" t="str">
        <f aca="false">IF(DP72&lt;&gt;"",IF(ABS($F72-$G72)&gt;=PrSettings!$M$7,(ABS($F72-$G72-DM72+DN72)&lt;=1)*1,IF(AND(DP72,$F72=$G72,$F72&gt;=PrSettings!$M$6),(ABS(DM72-$F72)&lt;=1)*1,IF(AND(DP72,$F72+$G72&gt;=PrSettings!$M$8),(ABS(DM72-$F72)+ABS(DN72-$G72)&lt;=1)*1,""))),"")</f>
        <v/>
      </c>
      <c r="DT72" s="289"/>
      <c r="DV72" s="279" t="n">
        <f aca="false">$B72</f>
        <v>63</v>
      </c>
      <c r="DW72" s="280" t="str">
        <f aca="false">$C72</f>
        <v>Jordan</v>
      </c>
      <c r="DX72" s="281" t="n">
        <f aca="false">$D72</f>
        <v>28</v>
      </c>
      <c r="DY72" s="280" t="str">
        <f aca="false">$E72</f>
        <v>Algeria</v>
      </c>
      <c r="DZ72" s="284"/>
      <c r="EA72" s="284"/>
      <c r="EB72" s="288"/>
      <c r="EC72" s="281" t="str">
        <f aca="false">IF(($F72&lt;&gt;"")*($G72&lt;&gt;"")*(DZ72&lt;&gt;"")*(EA72&lt;&gt;""),($F72&gt;$G72)*(DZ72&gt;EA72)+($F72=$G72)*(DZ72=EA72)+($F72&lt;$G72)*(DZ72&lt;EA72),"")</f>
        <v/>
      </c>
      <c r="ED72" s="281" t="str">
        <f aca="false">IF((EC72&lt;&gt;""),IF(OR($F72&lt;&gt;$G72,PrSettings!$M$4="●"),(($F72-$G72)=(DZ72-EA72))*1,0),"")</f>
        <v/>
      </c>
      <c r="EE72" s="281" t="str">
        <f aca="false">IF((EC72&lt;&gt;""),($F72=DZ72)*($G72=EA72),"")</f>
        <v/>
      </c>
      <c r="EF72" s="281" t="str">
        <f aca="false">IF(EC72&lt;&gt;"",IF(ABS($F72-$G72)&gt;=PrSettings!$M$7,(ABS($F72-$G72-DZ72+EA72)&lt;=1)*1,IF(AND(EC72,$F72=$G72,$F72&gt;=PrSettings!$M$6),(ABS(DZ72-$F72)&lt;=1)*1,IF(AND(EC72,$F72+$G72&gt;=PrSettings!$M$8),(ABS(DZ72-$F72)+ABS(EA72-$G72)&lt;=1)*1,""))),"")</f>
        <v/>
      </c>
      <c r="EG72" s="289"/>
      <c r="EI72" s="279" t="n">
        <f aca="false">$B72</f>
        <v>63</v>
      </c>
      <c r="EJ72" s="280" t="str">
        <f aca="false">$C72</f>
        <v>Jordan</v>
      </c>
      <c r="EK72" s="281" t="n">
        <f aca="false">$D72</f>
        <v>28</v>
      </c>
      <c r="EL72" s="280" t="str">
        <f aca="false">$E72</f>
        <v>Algeria</v>
      </c>
      <c r="EM72" s="284"/>
      <c r="EN72" s="284"/>
      <c r="EO72" s="288"/>
      <c r="EP72" s="281" t="str">
        <f aca="false">IF(($F72&lt;&gt;"")*($G72&lt;&gt;"")*(EM72&lt;&gt;"")*(EN72&lt;&gt;""),($F72&gt;$G72)*(EM72&gt;EN72)+($F72=$G72)*(EM72=EN72)+($F72&lt;$G72)*(EM72&lt;EN72),"")</f>
        <v/>
      </c>
      <c r="EQ72" s="281" t="str">
        <f aca="false">IF((EP72&lt;&gt;""),IF(OR($F72&lt;&gt;$G72,PrSettings!$M$4="●"),(($F72-$G72)=(EM72-EN72))*1,0),"")</f>
        <v/>
      </c>
      <c r="ER72" s="281" t="str">
        <f aca="false">IF((EP72&lt;&gt;""),($F72=EM72)*($G72=EN72),"")</f>
        <v/>
      </c>
      <c r="ES72" s="281" t="str">
        <f aca="false">IF(EP72&lt;&gt;"",IF(ABS($F72-$G72)&gt;=PrSettings!$M$7,(ABS($F72-$G72-EM72+EN72)&lt;=1)*1,IF(AND(EP72,$F72=$G72,$F72&gt;=PrSettings!$M$6),(ABS(EM72-$F72)&lt;=1)*1,IF(AND(EP72,$F72+$G72&gt;=PrSettings!$M$8),(ABS(EM72-$F72)+ABS(EN72-$G72)&lt;=1)*1,""))),"")</f>
        <v/>
      </c>
      <c r="ET72" s="289"/>
      <c r="EV72" s="279" t="n">
        <f aca="false">$B72</f>
        <v>63</v>
      </c>
      <c r="EW72" s="280" t="str">
        <f aca="false">$C72</f>
        <v>Jordan</v>
      </c>
      <c r="EX72" s="281" t="n">
        <f aca="false">$D72</f>
        <v>28</v>
      </c>
      <c r="EY72" s="280" t="str">
        <f aca="false">$E72</f>
        <v>Algeria</v>
      </c>
      <c r="EZ72" s="284"/>
      <c r="FA72" s="284"/>
      <c r="FB72" s="288"/>
      <c r="FC72" s="281" t="str">
        <f aca="false">IF(($F72&lt;&gt;"")*($G72&lt;&gt;"")*(EZ72&lt;&gt;"")*(FA72&lt;&gt;""),($F72&gt;$G72)*(EZ72&gt;FA72)+($F72=$G72)*(EZ72=FA72)+($F72&lt;$G72)*(EZ72&lt;FA72),"")</f>
        <v/>
      </c>
      <c r="FD72" s="281" t="str">
        <f aca="false">IF((FC72&lt;&gt;""),IF(OR($F72&lt;&gt;$G72,PrSettings!$M$4="●"),(($F72-$G72)=(EZ72-FA72))*1,0),"")</f>
        <v/>
      </c>
      <c r="FE72" s="281" t="str">
        <f aca="false">IF((FC72&lt;&gt;""),($F72=EZ72)*($G72=FA72),"")</f>
        <v/>
      </c>
      <c r="FF72" s="281" t="str">
        <f aca="false">IF(FC72&lt;&gt;"",IF(ABS($F72-$G72)&gt;=PrSettings!$M$7,(ABS($F72-$G72-EZ72+FA72)&lt;=1)*1,IF(AND(FC72,$F72=$G72,$F72&gt;=PrSettings!$M$6),(ABS(EZ72-$F72)&lt;=1)*1,IF(AND(FC72,$F72+$G72&gt;=PrSettings!$M$8),(ABS(EZ72-$F72)+ABS(FA72-$G72)&lt;=1)*1,""))),"")</f>
        <v/>
      </c>
      <c r="FG72" s="289"/>
      <c r="FI72" s="279" t="n">
        <f aca="false">$B72</f>
        <v>63</v>
      </c>
      <c r="FJ72" s="280" t="str">
        <f aca="false">$C72</f>
        <v>Jordan</v>
      </c>
      <c r="FK72" s="281" t="n">
        <f aca="false">$D72</f>
        <v>28</v>
      </c>
      <c r="FL72" s="280" t="str">
        <f aca="false">$E72</f>
        <v>Algeria</v>
      </c>
      <c r="FM72" s="284"/>
      <c r="FN72" s="284"/>
      <c r="FO72" s="288"/>
      <c r="FP72" s="281" t="str">
        <f aca="false">IF(($F72&lt;&gt;"")*($G72&lt;&gt;"")*(FM72&lt;&gt;"")*(FN72&lt;&gt;""),($F72&gt;$G72)*(FM72&gt;FN72)+($F72=$G72)*(FM72=FN72)+($F72&lt;$G72)*(FM72&lt;FN72),"")</f>
        <v/>
      </c>
      <c r="FQ72" s="281" t="str">
        <f aca="false">IF((FP72&lt;&gt;""),IF(OR($F72&lt;&gt;$G72,PrSettings!$M$4="●"),(($F72-$G72)=(FM72-FN72))*1,0),"")</f>
        <v/>
      </c>
      <c r="FR72" s="281" t="str">
        <f aca="false">IF((FP72&lt;&gt;""),($F72=FM72)*($G72=FN72),"")</f>
        <v/>
      </c>
      <c r="FS72" s="281" t="str">
        <f aca="false">IF(FP72&lt;&gt;"",IF(ABS($F72-$G72)&gt;=PrSettings!$M$7,(ABS($F72-$G72-FM72+FN72)&lt;=1)*1,IF(AND(FP72,$F72=$G72,$F72&gt;=PrSettings!$M$6),(ABS(FM72-$F72)&lt;=1)*1,IF(AND(FP72,$F72+$G72&gt;=PrSettings!$M$8),(ABS(FM72-$F72)+ABS(FN72-$G72)&lt;=1)*1,""))),"")</f>
        <v/>
      </c>
      <c r="FT72" s="289"/>
      <c r="FV72" s="279" t="n">
        <f aca="false">$B72</f>
        <v>63</v>
      </c>
      <c r="FW72" s="280" t="str">
        <f aca="false">$C72</f>
        <v>Jordan</v>
      </c>
      <c r="FX72" s="281" t="n">
        <f aca="false">$D72</f>
        <v>28</v>
      </c>
      <c r="FY72" s="280" t="str">
        <f aca="false">$E72</f>
        <v>Algeria</v>
      </c>
      <c r="FZ72" s="284"/>
      <c r="GA72" s="284"/>
      <c r="GB72" s="288"/>
      <c r="GC72" s="281" t="str">
        <f aca="false">IF(($F72&lt;&gt;"")*($G72&lt;&gt;"")*(FZ72&lt;&gt;"")*(GA72&lt;&gt;""),($F72&gt;$G72)*(FZ72&gt;GA72)+($F72=$G72)*(FZ72=GA72)+($F72&lt;$G72)*(FZ72&lt;GA72),"")</f>
        <v/>
      </c>
      <c r="GD72" s="281" t="str">
        <f aca="false">IF((GC72&lt;&gt;""),IF(OR($F72&lt;&gt;$G72,PrSettings!$M$4="●"),(($F72-$G72)=(FZ72-GA72))*1,0),"")</f>
        <v/>
      </c>
      <c r="GE72" s="281" t="str">
        <f aca="false">IF((GC72&lt;&gt;""),($F72=FZ72)*($G72=GA72),"")</f>
        <v/>
      </c>
      <c r="GF72" s="281" t="str">
        <f aca="false">IF(GC72&lt;&gt;"",IF(ABS($F72-$G72)&gt;=PrSettings!$M$7,(ABS($F72-$G72-FZ72+GA72)&lt;=1)*1,IF(AND(GC72,$F72=$G72,$F72&gt;=PrSettings!$M$6),(ABS(FZ72-$F72)&lt;=1)*1,IF(AND(GC72,$F72+$G72&gt;=PrSettings!$M$8),(ABS(FZ72-$F72)+ABS(GA72-$G72)&lt;=1)*1,""))),"")</f>
        <v/>
      </c>
      <c r="GG72" s="289"/>
      <c r="GI72" s="279" t="n">
        <f aca="false">$B72</f>
        <v>63</v>
      </c>
      <c r="GJ72" s="280" t="str">
        <f aca="false">$C72</f>
        <v>Jordan</v>
      </c>
      <c r="GK72" s="281" t="n">
        <f aca="false">$D72</f>
        <v>28</v>
      </c>
      <c r="GL72" s="280" t="str">
        <f aca="false">$E72</f>
        <v>Algeria</v>
      </c>
      <c r="GM72" s="284"/>
      <c r="GN72" s="284"/>
      <c r="GO72" s="288"/>
      <c r="GP72" s="281" t="str">
        <f aca="false">IF(($F72&lt;&gt;"")*($G72&lt;&gt;"")*(GM72&lt;&gt;"")*(GN72&lt;&gt;""),($F72&gt;$G72)*(GM72&gt;GN72)+($F72=$G72)*(GM72=GN72)+($F72&lt;$G72)*(GM72&lt;GN72),"")</f>
        <v/>
      </c>
      <c r="GQ72" s="281" t="str">
        <f aca="false">IF((GP72&lt;&gt;""),IF(OR($F72&lt;&gt;$G72,PrSettings!$M$4="●"),(($F72-$G72)=(GM72-GN72))*1,0),"")</f>
        <v/>
      </c>
      <c r="GR72" s="281" t="str">
        <f aca="false">IF((GP72&lt;&gt;""),($F72=GM72)*($G72=GN72),"")</f>
        <v/>
      </c>
      <c r="GS72" s="281" t="str">
        <f aca="false">IF(GP72&lt;&gt;"",IF(ABS($F72-$G72)&gt;=PrSettings!$M$7,(ABS($F72-$G72-GM72+GN72)&lt;=1)*1,IF(AND(GP72,$F72=$G72,$F72&gt;=PrSettings!$M$6),(ABS(GM72-$F72)&lt;=1)*1,IF(AND(GP72,$F72+$G72&gt;=PrSettings!$M$8),(ABS(GM72-$F72)+ABS(GN72-$G72)&lt;=1)*1,""))),"")</f>
        <v/>
      </c>
      <c r="GT72" s="289"/>
      <c r="GV72" s="279" t="n">
        <f aca="false">$B72</f>
        <v>63</v>
      </c>
      <c r="GW72" s="280" t="str">
        <f aca="false">$C72</f>
        <v>Jordan</v>
      </c>
      <c r="GX72" s="281" t="n">
        <f aca="false">$D72</f>
        <v>28</v>
      </c>
      <c r="GY72" s="280" t="str">
        <f aca="false">$E72</f>
        <v>Algeria</v>
      </c>
      <c r="GZ72" s="284"/>
      <c r="HA72" s="284"/>
      <c r="HB72" s="288"/>
      <c r="HC72" s="281" t="str">
        <f aca="false">IF(($F72&lt;&gt;"")*($G72&lt;&gt;"")*(GZ72&lt;&gt;"")*(HA72&lt;&gt;""),($F72&gt;$G72)*(GZ72&gt;HA72)+($F72=$G72)*(GZ72=HA72)+($F72&lt;$G72)*(GZ72&lt;HA72),"")</f>
        <v/>
      </c>
      <c r="HD72" s="281" t="str">
        <f aca="false">IF((HC72&lt;&gt;""),IF(OR($F72&lt;&gt;$G72,PrSettings!$M$4="●"),(($F72-$G72)=(GZ72-HA72))*1,0),"")</f>
        <v/>
      </c>
      <c r="HE72" s="281" t="str">
        <f aca="false">IF((HC72&lt;&gt;""),($F72=GZ72)*($G72=HA72),"")</f>
        <v/>
      </c>
      <c r="HF72" s="281" t="str">
        <f aca="false">IF(HC72&lt;&gt;"",IF(ABS($F72-$G72)&gt;=PrSettings!$M$7,(ABS($F72-$G72-GZ72+HA72)&lt;=1)*1,IF(AND(HC72,$F72=$G72,$F72&gt;=PrSettings!$M$6),(ABS(GZ72-$F72)&lt;=1)*1,IF(AND(HC72,$F72+$G72&gt;=PrSettings!$M$8),(ABS(GZ72-$F72)+ABS(HA72-$G72)&lt;=1)*1,""))),"")</f>
        <v/>
      </c>
      <c r="HG72" s="289"/>
      <c r="HI72" s="279" t="n">
        <f aca="false">$B72</f>
        <v>63</v>
      </c>
      <c r="HJ72" s="280" t="str">
        <f aca="false">$C72</f>
        <v>Jordan</v>
      </c>
      <c r="HK72" s="281" t="n">
        <f aca="false">$D72</f>
        <v>28</v>
      </c>
      <c r="HL72" s="280" t="str">
        <f aca="false">$E72</f>
        <v>Algeria</v>
      </c>
      <c r="HM72" s="284"/>
      <c r="HN72" s="284"/>
      <c r="HO72" s="288"/>
      <c r="HP72" s="281" t="str">
        <f aca="false">IF(($F72&lt;&gt;"")*($G72&lt;&gt;"")*(HM72&lt;&gt;"")*(HN72&lt;&gt;""),($F72&gt;$G72)*(HM72&gt;HN72)+($F72=$G72)*(HM72=HN72)+($F72&lt;$G72)*(HM72&lt;HN72),"")</f>
        <v/>
      </c>
      <c r="HQ72" s="281" t="str">
        <f aca="false">IF((HP72&lt;&gt;""),IF(OR($F72&lt;&gt;$G72,PrSettings!$M$4="●"),(($F72-$G72)=(HM72-HN72))*1,0),"")</f>
        <v/>
      </c>
      <c r="HR72" s="281" t="str">
        <f aca="false">IF((HP72&lt;&gt;""),($F72=HM72)*($G72=HN72),"")</f>
        <v/>
      </c>
      <c r="HS72" s="281" t="str">
        <f aca="false">IF(HP72&lt;&gt;"",IF(ABS($F72-$G72)&gt;=PrSettings!$M$7,(ABS($F72-$G72-HM72+HN72)&lt;=1)*1,IF(AND(HP72,$F72=$G72,$F72&gt;=PrSettings!$M$6),(ABS(HM72-$F72)&lt;=1)*1,IF(AND(HP72,$F72+$G72&gt;=PrSettings!$M$8),(ABS(HM72-$F72)+ABS(HN72-$G72)&lt;=1)*1,""))),"")</f>
        <v/>
      </c>
      <c r="HT72" s="289"/>
      <c r="HV72" s="279" t="n">
        <f aca="false">$B72</f>
        <v>63</v>
      </c>
      <c r="HW72" s="280" t="str">
        <f aca="false">$C72</f>
        <v>Jordan</v>
      </c>
      <c r="HX72" s="281" t="n">
        <f aca="false">$D72</f>
        <v>28</v>
      </c>
      <c r="HY72" s="280" t="str">
        <f aca="false">$E72</f>
        <v>Algeria</v>
      </c>
      <c r="HZ72" s="284"/>
      <c r="IA72" s="284"/>
      <c r="IB72" s="288"/>
      <c r="IC72" s="281" t="str">
        <f aca="false">IF(($F72&lt;&gt;"")*($G72&lt;&gt;"")*(HZ72&lt;&gt;"")*(IA72&lt;&gt;""),($F72&gt;$G72)*(HZ72&gt;IA72)+($F72=$G72)*(HZ72=IA72)+($F72&lt;$G72)*(HZ72&lt;IA72),"")</f>
        <v/>
      </c>
      <c r="ID72" s="281" t="str">
        <f aca="false">IF((IC72&lt;&gt;""),IF(OR($F72&lt;&gt;$G72,PrSettings!$M$4="●"),(($F72-$G72)=(HZ72-IA72))*1,0),"")</f>
        <v/>
      </c>
      <c r="IE72" s="281" t="str">
        <f aca="false">IF((IC72&lt;&gt;""),($F72=HZ72)*($G72=IA72),"")</f>
        <v/>
      </c>
      <c r="IF72" s="281" t="str">
        <f aca="false">IF(IC72&lt;&gt;"",IF(ABS($F72-$G72)&gt;=PrSettings!$M$7,(ABS($F72-$G72-HZ72+IA72)&lt;=1)*1,IF(AND(IC72,$F72=$G72,$F72&gt;=PrSettings!$M$6),(ABS(HZ72-$F72)&lt;=1)*1,IF(AND(IC72,$F72+$G72&gt;=PrSettings!$M$8),(ABS(HZ72-$F72)+ABS(IA72-$G72)&lt;=1)*1,""))),"")</f>
        <v/>
      </c>
      <c r="IG72" s="289"/>
      <c r="II72" s="279" t="n">
        <f aca="false">$B72</f>
        <v>63</v>
      </c>
      <c r="IJ72" s="280" t="str">
        <f aca="false">$C72</f>
        <v>Jordan</v>
      </c>
      <c r="IK72" s="281" t="n">
        <f aca="false">$D72</f>
        <v>28</v>
      </c>
      <c r="IL72" s="280" t="str">
        <f aca="false">$E72</f>
        <v>Algeria</v>
      </c>
      <c r="IM72" s="284"/>
      <c r="IN72" s="284"/>
      <c r="IO72" s="288"/>
      <c r="IP72" s="281" t="str">
        <f aca="false">IF(($F72&lt;&gt;"")*($G72&lt;&gt;"")*(IM72&lt;&gt;"")*(IN72&lt;&gt;""),($F72&gt;$G72)*(IM72&gt;IN72)+($F72=$G72)*(IM72=IN72)+($F72&lt;$G72)*(IM72&lt;IN72),"")</f>
        <v/>
      </c>
      <c r="IQ72" s="281" t="str">
        <f aca="false">IF((IP72&lt;&gt;""),IF(OR($F72&lt;&gt;$G72,PrSettings!$M$4="●"),(($F72-$G72)=(IM72-IN72))*1,0),"")</f>
        <v/>
      </c>
      <c r="IR72" s="281" t="str">
        <f aca="false">IF((IP72&lt;&gt;""),($F72=IM72)*($G72=IN72),"")</f>
        <v/>
      </c>
      <c r="IS72" s="281" t="str">
        <f aca="false">IF(IP72&lt;&gt;"",IF(ABS($F72-$G72)&gt;=PrSettings!$M$7,(ABS($F72-$G72-IM72+IN72)&lt;=1)*1,IF(AND(IP72,$F72=$G72,$F72&gt;=PrSettings!$M$6),(ABS(IM72-$F72)&lt;=1)*1,IF(AND(IP72,$F72+$G72&gt;=PrSettings!$M$8),(ABS(IM72-$F72)+ABS(IN72-$G72)&lt;=1)*1,""))),"")</f>
        <v/>
      </c>
      <c r="IT72" s="289"/>
      <c r="IV72" s="279" t="n">
        <f aca="false">$B72</f>
        <v>63</v>
      </c>
      <c r="IW72" s="280" t="str">
        <f aca="false">$C72</f>
        <v>Jordan</v>
      </c>
      <c r="IX72" s="281" t="n">
        <f aca="false">$D72</f>
        <v>28</v>
      </c>
      <c r="IY72" s="280" t="str">
        <f aca="false">$E72</f>
        <v>Algeria</v>
      </c>
      <c r="IZ72" s="284"/>
      <c r="JA72" s="284"/>
      <c r="JB72" s="288"/>
      <c r="JC72" s="281" t="str">
        <f aca="false">IF(($F72&lt;&gt;"")*($G72&lt;&gt;"")*(IZ72&lt;&gt;"")*(JA72&lt;&gt;""),($F72&gt;$G72)*(IZ72&gt;JA72)+($F72=$G72)*(IZ72=JA72)+($F72&lt;$G72)*(IZ72&lt;JA72),"")</f>
        <v/>
      </c>
      <c r="JD72" s="281" t="str">
        <f aca="false">IF((JC72&lt;&gt;""),IF(OR($F72&lt;&gt;$G72,PrSettings!$M$4="●"),(($F72-$G72)=(IZ72-JA72))*1,0),"")</f>
        <v/>
      </c>
      <c r="JE72" s="281" t="str">
        <f aca="false">IF((JC72&lt;&gt;""),($F72=IZ72)*($G72=JA72),"")</f>
        <v/>
      </c>
      <c r="JF72" s="281" t="str">
        <f aca="false">IF(JC72&lt;&gt;"",IF(ABS($F72-$G72)&gt;=PrSettings!$M$7,(ABS($F72-$G72-IZ72+JA72)&lt;=1)*1,IF(AND(JC72,$F72=$G72,$F72&gt;=PrSettings!$M$6),(ABS(IZ72-$F72)&lt;=1)*1,IF(AND(JC72,$F72+$G72&gt;=PrSettings!$M$8),(ABS(IZ72-$F72)+ABS(JA72-$G72)&lt;=1)*1,""))),"")</f>
        <v/>
      </c>
      <c r="JG72" s="289"/>
      <c r="JI72" s="279" t="n">
        <f aca="false">$B72</f>
        <v>63</v>
      </c>
      <c r="JJ72" s="280" t="str">
        <f aca="false">$C72</f>
        <v>Jordan</v>
      </c>
      <c r="JK72" s="281" t="n">
        <f aca="false">$D72</f>
        <v>28</v>
      </c>
      <c r="JL72" s="280" t="str">
        <f aca="false">$E72</f>
        <v>Algeria</v>
      </c>
      <c r="JM72" s="284"/>
      <c r="JN72" s="284"/>
      <c r="JO72" s="288"/>
      <c r="JP72" s="281" t="str">
        <f aca="false">IF(($F72&lt;&gt;"")*($G72&lt;&gt;"")*(JM72&lt;&gt;"")*(JN72&lt;&gt;""),($F72&gt;$G72)*(JM72&gt;JN72)+($F72=$G72)*(JM72=JN72)+($F72&lt;$G72)*(JM72&lt;JN72),"")</f>
        <v/>
      </c>
      <c r="JQ72" s="281" t="str">
        <f aca="false">IF((JP72&lt;&gt;""),IF(OR($F72&lt;&gt;$G72,PrSettings!$M$4="●"),(($F72-$G72)=(JM72-JN72))*1,0),"")</f>
        <v/>
      </c>
      <c r="JR72" s="281" t="str">
        <f aca="false">IF((JP72&lt;&gt;""),($F72=JM72)*($G72=JN72),"")</f>
        <v/>
      </c>
      <c r="JS72" s="281" t="str">
        <f aca="false">IF(JP72&lt;&gt;"",IF(ABS($F72-$G72)&gt;=PrSettings!$M$7,(ABS($F72-$G72-JM72+JN72)&lt;=1)*1,IF(AND(JP72,$F72=$G72,$F72&gt;=PrSettings!$M$6),(ABS(JM72-$F72)&lt;=1)*1,IF(AND(JP72,$F72+$G72&gt;=PrSettings!$M$8),(ABS(JM72-$F72)+ABS(JN72-$G72)&lt;=1)*1,""))),"")</f>
        <v/>
      </c>
      <c r="JT72" s="289"/>
      <c r="JV72" s="279" t="n">
        <f aca="false">$B72</f>
        <v>63</v>
      </c>
      <c r="JW72" s="280" t="str">
        <f aca="false">$C72</f>
        <v>Jordan</v>
      </c>
      <c r="JX72" s="281" t="n">
        <f aca="false">$D72</f>
        <v>28</v>
      </c>
      <c r="JY72" s="280" t="str">
        <f aca="false">$E72</f>
        <v>Algeria</v>
      </c>
      <c r="JZ72" s="284"/>
      <c r="KA72" s="284"/>
      <c r="KB72" s="288"/>
      <c r="KC72" s="281" t="str">
        <f aca="false">IF(($F72&lt;&gt;"")*($G72&lt;&gt;"")*(JZ72&lt;&gt;"")*(KA72&lt;&gt;""),($F72&gt;$G72)*(JZ72&gt;KA72)+($F72=$G72)*(JZ72=KA72)+($F72&lt;$G72)*(JZ72&lt;KA72),"")</f>
        <v/>
      </c>
      <c r="KD72" s="281" t="str">
        <f aca="false">IF((KC72&lt;&gt;""),IF(OR($F72&lt;&gt;$G72,PrSettings!$M$4="●"),(($F72-$G72)=(JZ72-KA72))*1,0),"")</f>
        <v/>
      </c>
      <c r="KE72" s="281" t="str">
        <f aca="false">IF((KC72&lt;&gt;""),($F72=JZ72)*($G72=KA72),"")</f>
        <v/>
      </c>
      <c r="KF72" s="281" t="str">
        <f aca="false">IF(KC72&lt;&gt;"",IF(ABS($F72-$G72)&gt;=PrSettings!$M$7,(ABS($F72-$G72-JZ72+KA72)&lt;=1)*1,IF(AND(KC72,$F72=$G72,$F72&gt;=PrSettings!$M$6),(ABS(JZ72-$F72)&lt;=1)*1,IF(AND(KC72,$F72+$G72&gt;=PrSettings!$M$8),(ABS(JZ72-$F72)+ABS(KA72-$G72)&lt;=1)*1,""))),"")</f>
        <v/>
      </c>
      <c r="KG72" s="289"/>
      <c r="KI72" s="279" t="n">
        <f aca="false">$B72</f>
        <v>63</v>
      </c>
      <c r="KJ72" s="280" t="str">
        <f aca="false">$C72</f>
        <v>Jordan</v>
      </c>
      <c r="KK72" s="281" t="n">
        <f aca="false">$D72</f>
        <v>28</v>
      </c>
      <c r="KL72" s="280" t="str">
        <f aca="false">$E72</f>
        <v>Algeria</v>
      </c>
      <c r="KM72" s="284"/>
      <c r="KN72" s="284"/>
      <c r="KO72" s="288"/>
      <c r="KP72" s="281" t="str">
        <f aca="false">IF(($F72&lt;&gt;"")*($G72&lt;&gt;"")*(KM72&lt;&gt;"")*(KN72&lt;&gt;""),($F72&gt;$G72)*(KM72&gt;KN72)+($F72=$G72)*(KM72=KN72)+($F72&lt;$G72)*(KM72&lt;KN72),"")</f>
        <v/>
      </c>
      <c r="KQ72" s="281" t="str">
        <f aca="false">IF((KP72&lt;&gt;""),IF(OR($F72&lt;&gt;$G72,PrSettings!$M$4="●"),(($F72-$G72)=(KM72-KN72))*1,0),"")</f>
        <v/>
      </c>
      <c r="KR72" s="281" t="str">
        <f aca="false">IF((KP72&lt;&gt;""),($F72=KM72)*($G72=KN72),"")</f>
        <v/>
      </c>
      <c r="KS72" s="281" t="str">
        <f aca="false">IF(KP72&lt;&gt;"",IF(ABS($F72-$G72)&gt;=PrSettings!$M$7,(ABS($F72-$G72-KM72+KN72)&lt;=1)*1,IF(AND(KP72,$F72=$G72,$F72&gt;=PrSettings!$M$6),(ABS(KM72-$F72)&lt;=1)*1,IF(AND(KP72,$F72+$G72&gt;=PrSettings!$M$8),(ABS(KM72-$F72)+ABS(KN72-$G72)&lt;=1)*1,""))),"")</f>
        <v/>
      </c>
      <c r="KT72" s="289"/>
      <c r="KV72" s="279" t="n">
        <f aca="false">$B72</f>
        <v>63</v>
      </c>
      <c r="KW72" s="280" t="str">
        <f aca="false">$C72</f>
        <v>Jordan</v>
      </c>
      <c r="KX72" s="281" t="n">
        <f aca="false">$D72</f>
        <v>28</v>
      </c>
      <c r="KY72" s="280" t="str">
        <f aca="false">$E72</f>
        <v>Algeria</v>
      </c>
      <c r="KZ72" s="284"/>
      <c r="LA72" s="284"/>
      <c r="LB72" s="288"/>
      <c r="LC72" s="281" t="str">
        <f aca="false">IF(($F72&lt;&gt;"")*($G72&lt;&gt;"")*(KZ72&lt;&gt;"")*(LA72&lt;&gt;""),($F72&gt;$G72)*(KZ72&gt;LA72)+($F72=$G72)*(KZ72=LA72)+($F72&lt;$G72)*(KZ72&lt;LA72),"")</f>
        <v/>
      </c>
      <c r="LD72" s="281" t="str">
        <f aca="false">IF((LC72&lt;&gt;""),IF(OR($F72&lt;&gt;$G72,PrSettings!$M$4="●"),(($F72-$G72)=(KZ72-LA72))*1,0),"")</f>
        <v/>
      </c>
      <c r="LE72" s="281" t="str">
        <f aca="false">IF((LC72&lt;&gt;""),($F72=KZ72)*($G72=LA72),"")</f>
        <v/>
      </c>
      <c r="LF72" s="281" t="str">
        <f aca="false">IF(LC72&lt;&gt;"",IF(ABS($F72-$G72)&gt;=PrSettings!$M$7,(ABS($F72-$G72-KZ72+LA72)&lt;=1)*1,IF(AND(LC72,$F72=$G72,$F72&gt;=PrSettings!$M$6),(ABS(KZ72-$F72)&lt;=1)*1,IF(AND(LC72,$F72+$G72&gt;=PrSettings!$M$8),(ABS(KZ72-$F72)+ABS(LA72-$G72)&lt;=1)*1,""))),"")</f>
        <v/>
      </c>
      <c r="LG72" s="289"/>
      <c r="LI72" s="279" t="n">
        <f aca="false">$B72</f>
        <v>63</v>
      </c>
      <c r="LJ72" s="280" t="str">
        <f aca="false">$C72</f>
        <v>Jordan</v>
      </c>
      <c r="LK72" s="281" t="n">
        <f aca="false">$D72</f>
        <v>28</v>
      </c>
      <c r="LL72" s="280" t="str">
        <f aca="false">$E72</f>
        <v>Algeria</v>
      </c>
      <c r="LM72" s="284"/>
      <c r="LN72" s="284"/>
      <c r="LO72" s="288"/>
      <c r="LP72" s="281" t="str">
        <f aca="false">IF(($F72&lt;&gt;"")*($G72&lt;&gt;"")*(LM72&lt;&gt;"")*(LN72&lt;&gt;""),($F72&gt;$G72)*(LM72&gt;LN72)+($F72=$G72)*(LM72=LN72)+($F72&lt;$G72)*(LM72&lt;LN72),"")</f>
        <v/>
      </c>
      <c r="LQ72" s="281" t="str">
        <f aca="false">IF((LP72&lt;&gt;""),IF(OR($F72&lt;&gt;$G72,PrSettings!$M$4="●"),(($F72-$G72)=(LM72-LN72))*1,0),"")</f>
        <v/>
      </c>
      <c r="LR72" s="281" t="str">
        <f aca="false">IF((LP72&lt;&gt;""),($F72=LM72)*($G72=LN72),"")</f>
        <v/>
      </c>
      <c r="LS72" s="281" t="str">
        <f aca="false">IF(LP72&lt;&gt;"",IF(ABS($F72-$G72)&gt;=PrSettings!$M$7,(ABS($F72-$G72-LM72+LN72)&lt;=1)*1,IF(AND(LP72,$F72=$G72,$F72&gt;=PrSettings!$M$6),(ABS(LM72-$F72)&lt;=1)*1,IF(AND(LP72,$F72+$G72&gt;=PrSettings!$M$8),(ABS(LM72-$F72)+ABS(LN72-$G72)&lt;=1)*1,""))),"")</f>
        <v/>
      </c>
      <c r="LT72" s="289"/>
      <c r="LV72" s="279" t="n">
        <f aca="false">$B72</f>
        <v>63</v>
      </c>
      <c r="LW72" s="280" t="str">
        <f aca="false">$C72</f>
        <v>Jordan</v>
      </c>
      <c r="LX72" s="281" t="n">
        <f aca="false">$D72</f>
        <v>28</v>
      </c>
      <c r="LY72" s="280" t="str">
        <f aca="false">$E72</f>
        <v>Algeria</v>
      </c>
      <c r="LZ72" s="284"/>
      <c r="MA72" s="284"/>
      <c r="MB72" s="288"/>
      <c r="MC72" s="281" t="str">
        <f aca="false">IF(($F72&lt;&gt;"")*($G72&lt;&gt;"")*(LZ72&lt;&gt;"")*(MA72&lt;&gt;""),($F72&gt;$G72)*(LZ72&gt;MA72)+($F72=$G72)*(LZ72=MA72)+($F72&lt;$G72)*(LZ72&lt;MA72),"")</f>
        <v/>
      </c>
      <c r="MD72" s="281" t="str">
        <f aca="false">IF((MC72&lt;&gt;""),IF(OR($F72&lt;&gt;$G72,PrSettings!$M$4="●"),(($F72-$G72)=(LZ72-MA72))*1,0),"")</f>
        <v/>
      </c>
      <c r="ME72" s="281" t="str">
        <f aca="false">IF((MC72&lt;&gt;""),($F72=LZ72)*($G72=MA72),"")</f>
        <v/>
      </c>
      <c r="MF72" s="281" t="str">
        <f aca="false">IF(MC72&lt;&gt;"",IF(ABS($F72-$G72)&gt;=PrSettings!$M$7,(ABS($F72-$G72-LZ72+MA72)&lt;=1)*1,IF(AND(MC72,$F72=$G72,$F72&gt;=PrSettings!$M$6),(ABS(LZ72-$F72)&lt;=1)*1,IF(AND(MC72,$F72+$G72&gt;=PrSettings!$M$8),(ABS(LZ72-$F72)+ABS(MA72-$G72)&lt;=1)*1,""))),"")</f>
        <v/>
      </c>
      <c r="MG72" s="289"/>
    </row>
    <row r="73" customFormat="false" ht="15.75" hidden="false" customHeight="false" outlineLevel="0" collapsed="false">
      <c r="B73" s="279" t="n">
        <f aca="false">INDEX(Groups!$C$7:$C$65,MATCH(C73,Groups!$D$7:$D$65,0))</f>
        <v>28</v>
      </c>
      <c r="C73" s="280" t="str">
        <f aca="false">CalcJ!$P$26</f>
        <v>Algeria</v>
      </c>
      <c r="D73" s="281" t="n">
        <f aca="false">INDEX(Groups!$C$7:$C$65,MATCH(E73,Groups!$D$7:$D$65,0))</f>
        <v>24</v>
      </c>
      <c r="E73" s="280" t="str">
        <f aca="false">CalcJ!$Q$26</f>
        <v>Austria</v>
      </c>
      <c r="F73" s="282" t="n">
        <f aca="false">CalcJ!$R$26</f>
        <v>1</v>
      </c>
      <c r="G73" s="283" t="n">
        <f aca="false">CalcJ!$S$26</f>
        <v>2</v>
      </c>
      <c r="I73" s="279" t="n">
        <f aca="false">$B73</f>
        <v>28</v>
      </c>
      <c r="J73" s="280" t="str">
        <f aca="false">$C73</f>
        <v>Algeria</v>
      </c>
      <c r="K73" s="281" t="n">
        <f aca="false">$D73</f>
        <v>24</v>
      </c>
      <c r="L73" s="280" t="str">
        <f aca="false">$E73</f>
        <v>Austria</v>
      </c>
      <c r="M73" s="284"/>
      <c r="N73" s="284"/>
      <c r="O73" s="288"/>
      <c r="P73" s="281" t="str">
        <f aca="false">IF(($F73&lt;&gt;"")*($G73&lt;&gt;"")*(M73&lt;&gt;"")*(N73&lt;&gt;""),($F73&gt;$G73)*(M73&gt;N73)+($F73=$G73)*(M73=N73)+($F73&lt;$G73)*(M73&lt;N73),"")</f>
        <v/>
      </c>
      <c r="Q73" s="281" t="str">
        <f aca="false">IF((P73&lt;&gt;""),IF(OR($F73&lt;&gt;$G73,PrSettings!$M$4="●"),(($F73-$G73)=(M73-N73))*1,0),"")</f>
        <v/>
      </c>
      <c r="R73" s="281" t="str">
        <f aca="false">IF((P73&lt;&gt;""),($F73=M73)*($G73=N73),"")</f>
        <v/>
      </c>
      <c r="S73" s="281" t="str">
        <f aca="false">IF(P73&lt;&gt;"",IF(ABS($F73-$G73)&gt;=PrSettings!$M$7,(ABS($F73-$G73-M73+N73)&lt;=1)*1,IF(AND(P73,$F73=$G73,$F73&gt;=PrSettings!$M$6),(ABS(M73-$F73)&lt;=1)*1,IF(AND(P73,$F73+$G73&gt;=PrSettings!$M$8),(ABS(M73-$F73)+ABS(N73-$G73)&lt;=1)*1,""))),"")</f>
        <v/>
      </c>
      <c r="T73" s="289"/>
      <c r="V73" s="279" t="n">
        <f aca="false">$B73</f>
        <v>28</v>
      </c>
      <c r="W73" s="280" t="str">
        <f aca="false">$C73</f>
        <v>Algeria</v>
      </c>
      <c r="X73" s="281" t="n">
        <f aca="false">$D73</f>
        <v>24</v>
      </c>
      <c r="Y73" s="280" t="str">
        <f aca="false">$E73</f>
        <v>Austria</v>
      </c>
      <c r="Z73" s="284"/>
      <c r="AA73" s="284"/>
      <c r="AB73" s="288"/>
      <c r="AC73" s="281" t="str">
        <f aca="false">IF(($F73&lt;&gt;"")*($G73&lt;&gt;"")*(Z73&lt;&gt;"")*(AA73&lt;&gt;""),($F73&gt;$G73)*(Z73&gt;AA73)+($F73=$G73)*(Z73=AA73)+($F73&lt;$G73)*(Z73&lt;AA73),"")</f>
        <v/>
      </c>
      <c r="AD73" s="281" t="str">
        <f aca="false">IF((AC73&lt;&gt;""),IF(OR($F73&lt;&gt;$G73,PrSettings!$M$4="●"),(($F73-$G73)=(Z73-AA73))*1,0),"")</f>
        <v/>
      </c>
      <c r="AE73" s="281" t="str">
        <f aca="false">IF((AC73&lt;&gt;""),($F73=Z73)*($G73=AA73),"")</f>
        <v/>
      </c>
      <c r="AF73" s="281" t="str">
        <f aca="false">IF(AC73&lt;&gt;"",IF(ABS($F73-$G73)&gt;=PrSettings!$M$7,(ABS($F73-$G73-Z73+AA73)&lt;=1)*1,IF(AND(AC73,$F73=$G73,$F73&gt;=PrSettings!$M$6),(ABS(Z73-$F73)&lt;=1)*1,IF(AND(AC73,$F73+$G73&gt;=PrSettings!$M$8),(ABS(Z73-$F73)+ABS(AA73-$G73)&lt;=1)*1,""))),"")</f>
        <v/>
      </c>
      <c r="AG73" s="289"/>
      <c r="AI73" s="279" t="n">
        <f aca="false">$B73</f>
        <v>28</v>
      </c>
      <c r="AJ73" s="280" t="str">
        <f aca="false">$C73</f>
        <v>Algeria</v>
      </c>
      <c r="AK73" s="281" t="n">
        <f aca="false">$D73</f>
        <v>24</v>
      </c>
      <c r="AL73" s="280" t="str">
        <f aca="false">$E73</f>
        <v>Austria</v>
      </c>
      <c r="AM73" s="284"/>
      <c r="AN73" s="284"/>
      <c r="AO73" s="288"/>
      <c r="AP73" s="281" t="str">
        <f aca="false">IF(($F73&lt;&gt;"")*($G73&lt;&gt;"")*(AM73&lt;&gt;"")*(AN73&lt;&gt;""),($F73&gt;$G73)*(AM73&gt;AN73)+($F73=$G73)*(AM73=AN73)+($F73&lt;$G73)*(AM73&lt;AN73),"")</f>
        <v/>
      </c>
      <c r="AQ73" s="281" t="str">
        <f aca="false">IF((AP73&lt;&gt;""),IF(OR($F73&lt;&gt;$G73,PrSettings!$M$4="●"),(($F73-$G73)=(AM73-AN73))*1,0),"")</f>
        <v/>
      </c>
      <c r="AR73" s="281" t="str">
        <f aca="false">IF((AP73&lt;&gt;""),($F73=AM73)*($G73=AN73),"")</f>
        <v/>
      </c>
      <c r="AS73" s="281" t="str">
        <f aca="false">IF(AP73&lt;&gt;"",IF(ABS($F73-$G73)&gt;=PrSettings!$M$7,(ABS($F73-$G73-AM73+AN73)&lt;=1)*1,IF(AND(AP73,$F73=$G73,$F73&gt;=PrSettings!$M$6),(ABS(AM73-$F73)&lt;=1)*1,IF(AND(AP73,$F73+$G73&gt;=PrSettings!$M$8),(ABS(AM73-$F73)+ABS(AN73-$G73)&lt;=1)*1,""))),"")</f>
        <v/>
      </c>
      <c r="AT73" s="289"/>
      <c r="AV73" s="279" t="n">
        <f aca="false">$B73</f>
        <v>28</v>
      </c>
      <c r="AW73" s="280" t="str">
        <f aca="false">$C73</f>
        <v>Algeria</v>
      </c>
      <c r="AX73" s="281" t="n">
        <f aca="false">$D73</f>
        <v>24</v>
      </c>
      <c r="AY73" s="280" t="str">
        <f aca="false">$E73</f>
        <v>Austria</v>
      </c>
      <c r="AZ73" s="284"/>
      <c r="BA73" s="284"/>
      <c r="BB73" s="288"/>
      <c r="BC73" s="281" t="str">
        <f aca="false">IF(($F73&lt;&gt;"")*($G73&lt;&gt;"")*(AZ73&lt;&gt;"")*(BA73&lt;&gt;""),($F73&gt;$G73)*(AZ73&gt;BA73)+($F73=$G73)*(AZ73=BA73)+($F73&lt;$G73)*(AZ73&lt;BA73),"")</f>
        <v/>
      </c>
      <c r="BD73" s="281" t="str">
        <f aca="false">IF((BC73&lt;&gt;""),IF(OR($F73&lt;&gt;$G73,PrSettings!$M$4="●"),(($F73-$G73)=(AZ73-BA73))*1,0),"")</f>
        <v/>
      </c>
      <c r="BE73" s="281" t="str">
        <f aca="false">IF((BC73&lt;&gt;""),($F73=AZ73)*($G73=BA73),"")</f>
        <v/>
      </c>
      <c r="BF73" s="281" t="str">
        <f aca="false">IF(BC73&lt;&gt;"",IF(ABS($F73-$G73)&gt;=PrSettings!$M$7,(ABS($F73-$G73-AZ73+BA73)&lt;=1)*1,IF(AND(BC73,$F73=$G73,$F73&gt;=PrSettings!$M$6),(ABS(AZ73-$F73)&lt;=1)*1,IF(AND(BC73,$F73+$G73&gt;=PrSettings!$M$8),(ABS(AZ73-$F73)+ABS(BA73-$G73)&lt;=1)*1,""))),"")</f>
        <v/>
      </c>
      <c r="BG73" s="289"/>
      <c r="BI73" s="279" t="n">
        <f aca="false">$B73</f>
        <v>28</v>
      </c>
      <c r="BJ73" s="280" t="str">
        <f aca="false">$C73</f>
        <v>Algeria</v>
      </c>
      <c r="BK73" s="281" t="n">
        <f aca="false">$D73</f>
        <v>24</v>
      </c>
      <c r="BL73" s="280" t="str">
        <f aca="false">$E73</f>
        <v>Austria</v>
      </c>
      <c r="BM73" s="284"/>
      <c r="BN73" s="284"/>
      <c r="BO73" s="288"/>
      <c r="BP73" s="281" t="str">
        <f aca="false">IF(($F73&lt;&gt;"")*($G73&lt;&gt;"")*(BM73&lt;&gt;"")*(BN73&lt;&gt;""),($F73&gt;$G73)*(BM73&gt;BN73)+($F73=$G73)*(BM73=BN73)+($F73&lt;$G73)*(BM73&lt;BN73),"")</f>
        <v/>
      </c>
      <c r="BQ73" s="281" t="str">
        <f aca="false">IF((BP73&lt;&gt;""),IF(OR($F73&lt;&gt;$G73,PrSettings!$M$4="●"),(($F73-$G73)=(BM73-BN73))*1,0),"")</f>
        <v/>
      </c>
      <c r="BR73" s="281" t="str">
        <f aca="false">IF((BP73&lt;&gt;""),($F73=BM73)*($G73=BN73),"")</f>
        <v/>
      </c>
      <c r="BS73" s="281" t="str">
        <f aca="false">IF(BP73&lt;&gt;"",IF(ABS($F73-$G73)&gt;=PrSettings!$M$7,(ABS($F73-$G73-BM73+BN73)&lt;=1)*1,IF(AND(BP73,$F73=$G73,$F73&gt;=PrSettings!$M$6),(ABS(BM73-$F73)&lt;=1)*1,IF(AND(BP73,$F73+$G73&gt;=PrSettings!$M$8),(ABS(BM73-$F73)+ABS(BN73-$G73)&lt;=1)*1,""))),"")</f>
        <v/>
      </c>
      <c r="BT73" s="289"/>
      <c r="BV73" s="279" t="n">
        <f aca="false">$B73</f>
        <v>28</v>
      </c>
      <c r="BW73" s="280" t="str">
        <f aca="false">$C73</f>
        <v>Algeria</v>
      </c>
      <c r="BX73" s="281" t="n">
        <f aca="false">$D73</f>
        <v>24</v>
      </c>
      <c r="BY73" s="280" t="str">
        <f aca="false">$E73</f>
        <v>Austria</v>
      </c>
      <c r="BZ73" s="284"/>
      <c r="CA73" s="284"/>
      <c r="CB73" s="288"/>
      <c r="CC73" s="281" t="str">
        <f aca="false">IF(($F73&lt;&gt;"")*($G73&lt;&gt;"")*(BZ73&lt;&gt;"")*(CA73&lt;&gt;""),($F73&gt;$G73)*(BZ73&gt;CA73)+($F73=$G73)*(BZ73=CA73)+($F73&lt;$G73)*(BZ73&lt;CA73),"")</f>
        <v/>
      </c>
      <c r="CD73" s="281" t="str">
        <f aca="false">IF((CC73&lt;&gt;""),IF(OR($F73&lt;&gt;$G73,PrSettings!$M$4="●"),(($F73-$G73)=(BZ73-CA73))*1,0),"")</f>
        <v/>
      </c>
      <c r="CE73" s="281" t="str">
        <f aca="false">IF((CC73&lt;&gt;""),($F73=BZ73)*($G73=CA73),"")</f>
        <v/>
      </c>
      <c r="CF73" s="281" t="str">
        <f aca="false">IF(CC73&lt;&gt;"",IF(ABS($F73-$G73)&gt;=PrSettings!$M$7,(ABS($F73-$G73-BZ73+CA73)&lt;=1)*1,IF(AND(CC73,$F73=$G73,$F73&gt;=PrSettings!$M$6),(ABS(BZ73-$F73)&lt;=1)*1,IF(AND(CC73,$F73+$G73&gt;=PrSettings!$M$8),(ABS(BZ73-$F73)+ABS(CA73-$G73)&lt;=1)*1,""))),"")</f>
        <v/>
      </c>
      <c r="CG73" s="289"/>
      <c r="CI73" s="279" t="n">
        <f aca="false">$B73</f>
        <v>28</v>
      </c>
      <c r="CJ73" s="280" t="str">
        <f aca="false">$C73</f>
        <v>Algeria</v>
      </c>
      <c r="CK73" s="281" t="n">
        <f aca="false">$D73</f>
        <v>24</v>
      </c>
      <c r="CL73" s="280" t="str">
        <f aca="false">$E73</f>
        <v>Austria</v>
      </c>
      <c r="CM73" s="284"/>
      <c r="CN73" s="284"/>
      <c r="CO73" s="288"/>
      <c r="CP73" s="281" t="str">
        <f aca="false">IF(($F73&lt;&gt;"")*($G73&lt;&gt;"")*(CM73&lt;&gt;"")*(CN73&lt;&gt;""),($F73&gt;$G73)*(CM73&gt;CN73)+($F73=$G73)*(CM73=CN73)+($F73&lt;$G73)*(CM73&lt;CN73),"")</f>
        <v/>
      </c>
      <c r="CQ73" s="281" t="str">
        <f aca="false">IF((CP73&lt;&gt;""),IF(OR($F73&lt;&gt;$G73,PrSettings!$M$4="●"),(($F73-$G73)=(CM73-CN73))*1,0),"")</f>
        <v/>
      </c>
      <c r="CR73" s="281" t="str">
        <f aca="false">IF((CP73&lt;&gt;""),($F73=CM73)*($G73=CN73),"")</f>
        <v/>
      </c>
      <c r="CS73" s="281" t="str">
        <f aca="false">IF(CP73&lt;&gt;"",IF(ABS($F73-$G73)&gt;=PrSettings!$M$7,(ABS($F73-$G73-CM73+CN73)&lt;=1)*1,IF(AND(CP73,$F73=$G73,$F73&gt;=PrSettings!$M$6),(ABS(CM73-$F73)&lt;=1)*1,IF(AND(CP73,$F73+$G73&gt;=PrSettings!$M$8),(ABS(CM73-$F73)+ABS(CN73-$G73)&lt;=1)*1,""))),"")</f>
        <v/>
      </c>
      <c r="CT73" s="289"/>
      <c r="CV73" s="279" t="n">
        <f aca="false">$B73</f>
        <v>28</v>
      </c>
      <c r="CW73" s="280" t="str">
        <f aca="false">$C73</f>
        <v>Algeria</v>
      </c>
      <c r="CX73" s="281" t="n">
        <f aca="false">$D73</f>
        <v>24</v>
      </c>
      <c r="CY73" s="280" t="str">
        <f aca="false">$E73</f>
        <v>Austria</v>
      </c>
      <c r="CZ73" s="284"/>
      <c r="DA73" s="284"/>
      <c r="DB73" s="288"/>
      <c r="DC73" s="281" t="str">
        <f aca="false">IF(($F73&lt;&gt;"")*($G73&lt;&gt;"")*(CZ73&lt;&gt;"")*(DA73&lt;&gt;""),($F73&gt;$G73)*(CZ73&gt;DA73)+($F73=$G73)*(CZ73=DA73)+($F73&lt;$G73)*(CZ73&lt;DA73),"")</f>
        <v/>
      </c>
      <c r="DD73" s="281" t="str">
        <f aca="false">IF((DC73&lt;&gt;""),IF(OR($F73&lt;&gt;$G73,PrSettings!$M$4="●"),(($F73-$G73)=(CZ73-DA73))*1,0),"")</f>
        <v/>
      </c>
      <c r="DE73" s="281" t="str">
        <f aca="false">IF((DC73&lt;&gt;""),($F73=CZ73)*($G73=DA73),"")</f>
        <v/>
      </c>
      <c r="DF73" s="281" t="str">
        <f aca="false">IF(DC73&lt;&gt;"",IF(ABS($F73-$G73)&gt;=PrSettings!$M$7,(ABS($F73-$G73-CZ73+DA73)&lt;=1)*1,IF(AND(DC73,$F73=$G73,$F73&gt;=PrSettings!$M$6),(ABS(CZ73-$F73)&lt;=1)*1,IF(AND(DC73,$F73+$G73&gt;=PrSettings!$M$8),(ABS(CZ73-$F73)+ABS(DA73-$G73)&lt;=1)*1,""))),"")</f>
        <v/>
      </c>
      <c r="DG73" s="289"/>
      <c r="DI73" s="279" t="n">
        <f aca="false">$B73</f>
        <v>28</v>
      </c>
      <c r="DJ73" s="280" t="str">
        <f aca="false">$C73</f>
        <v>Algeria</v>
      </c>
      <c r="DK73" s="281" t="n">
        <f aca="false">$D73</f>
        <v>24</v>
      </c>
      <c r="DL73" s="280" t="str">
        <f aca="false">$E73</f>
        <v>Austria</v>
      </c>
      <c r="DM73" s="284"/>
      <c r="DN73" s="284"/>
      <c r="DO73" s="288"/>
      <c r="DP73" s="281" t="str">
        <f aca="false">IF(($F73&lt;&gt;"")*($G73&lt;&gt;"")*(DM73&lt;&gt;"")*(DN73&lt;&gt;""),($F73&gt;$G73)*(DM73&gt;DN73)+($F73=$G73)*(DM73=DN73)+($F73&lt;$G73)*(DM73&lt;DN73),"")</f>
        <v/>
      </c>
      <c r="DQ73" s="281" t="str">
        <f aca="false">IF((DP73&lt;&gt;""),IF(OR($F73&lt;&gt;$G73,PrSettings!$M$4="●"),(($F73-$G73)=(DM73-DN73))*1,0),"")</f>
        <v/>
      </c>
      <c r="DR73" s="281" t="str">
        <f aca="false">IF((DP73&lt;&gt;""),($F73=DM73)*($G73=DN73),"")</f>
        <v/>
      </c>
      <c r="DS73" s="281" t="str">
        <f aca="false">IF(DP73&lt;&gt;"",IF(ABS($F73-$G73)&gt;=PrSettings!$M$7,(ABS($F73-$G73-DM73+DN73)&lt;=1)*1,IF(AND(DP73,$F73=$G73,$F73&gt;=PrSettings!$M$6),(ABS(DM73-$F73)&lt;=1)*1,IF(AND(DP73,$F73+$G73&gt;=PrSettings!$M$8),(ABS(DM73-$F73)+ABS(DN73-$G73)&lt;=1)*1,""))),"")</f>
        <v/>
      </c>
      <c r="DT73" s="289"/>
      <c r="DV73" s="279" t="n">
        <f aca="false">$B73</f>
        <v>28</v>
      </c>
      <c r="DW73" s="280" t="str">
        <f aca="false">$C73</f>
        <v>Algeria</v>
      </c>
      <c r="DX73" s="281" t="n">
        <f aca="false">$D73</f>
        <v>24</v>
      </c>
      <c r="DY73" s="280" t="str">
        <f aca="false">$E73</f>
        <v>Austria</v>
      </c>
      <c r="DZ73" s="284"/>
      <c r="EA73" s="284"/>
      <c r="EB73" s="288"/>
      <c r="EC73" s="281" t="str">
        <f aca="false">IF(($F73&lt;&gt;"")*($G73&lt;&gt;"")*(DZ73&lt;&gt;"")*(EA73&lt;&gt;""),($F73&gt;$G73)*(DZ73&gt;EA73)+($F73=$G73)*(DZ73=EA73)+($F73&lt;$G73)*(DZ73&lt;EA73),"")</f>
        <v/>
      </c>
      <c r="ED73" s="281" t="str">
        <f aca="false">IF((EC73&lt;&gt;""),IF(OR($F73&lt;&gt;$G73,PrSettings!$M$4="●"),(($F73-$G73)=(DZ73-EA73))*1,0),"")</f>
        <v/>
      </c>
      <c r="EE73" s="281" t="str">
        <f aca="false">IF((EC73&lt;&gt;""),($F73=DZ73)*($G73=EA73),"")</f>
        <v/>
      </c>
      <c r="EF73" s="281" t="str">
        <f aca="false">IF(EC73&lt;&gt;"",IF(ABS($F73-$G73)&gt;=PrSettings!$M$7,(ABS($F73-$G73-DZ73+EA73)&lt;=1)*1,IF(AND(EC73,$F73=$G73,$F73&gt;=PrSettings!$M$6),(ABS(DZ73-$F73)&lt;=1)*1,IF(AND(EC73,$F73+$G73&gt;=PrSettings!$M$8),(ABS(DZ73-$F73)+ABS(EA73-$G73)&lt;=1)*1,""))),"")</f>
        <v/>
      </c>
      <c r="EG73" s="289"/>
      <c r="EI73" s="279" t="n">
        <f aca="false">$B73</f>
        <v>28</v>
      </c>
      <c r="EJ73" s="280" t="str">
        <f aca="false">$C73</f>
        <v>Algeria</v>
      </c>
      <c r="EK73" s="281" t="n">
        <f aca="false">$D73</f>
        <v>24</v>
      </c>
      <c r="EL73" s="280" t="str">
        <f aca="false">$E73</f>
        <v>Austria</v>
      </c>
      <c r="EM73" s="284"/>
      <c r="EN73" s="284"/>
      <c r="EO73" s="288"/>
      <c r="EP73" s="281" t="str">
        <f aca="false">IF(($F73&lt;&gt;"")*($G73&lt;&gt;"")*(EM73&lt;&gt;"")*(EN73&lt;&gt;""),($F73&gt;$G73)*(EM73&gt;EN73)+($F73=$G73)*(EM73=EN73)+($F73&lt;$G73)*(EM73&lt;EN73),"")</f>
        <v/>
      </c>
      <c r="EQ73" s="281" t="str">
        <f aca="false">IF((EP73&lt;&gt;""),IF(OR($F73&lt;&gt;$G73,PrSettings!$M$4="●"),(($F73-$G73)=(EM73-EN73))*1,0),"")</f>
        <v/>
      </c>
      <c r="ER73" s="281" t="str">
        <f aca="false">IF((EP73&lt;&gt;""),($F73=EM73)*($G73=EN73),"")</f>
        <v/>
      </c>
      <c r="ES73" s="281" t="str">
        <f aca="false">IF(EP73&lt;&gt;"",IF(ABS($F73-$G73)&gt;=PrSettings!$M$7,(ABS($F73-$G73-EM73+EN73)&lt;=1)*1,IF(AND(EP73,$F73=$G73,$F73&gt;=PrSettings!$M$6),(ABS(EM73-$F73)&lt;=1)*1,IF(AND(EP73,$F73+$G73&gt;=PrSettings!$M$8),(ABS(EM73-$F73)+ABS(EN73-$G73)&lt;=1)*1,""))),"")</f>
        <v/>
      </c>
      <c r="ET73" s="289"/>
      <c r="EV73" s="279" t="n">
        <f aca="false">$B73</f>
        <v>28</v>
      </c>
      <c r="EW73" s="280" t="str">
        <f aca="false">$C73</f>
        <v>Algeria</v>
      </c>
      <c r="EX73" s="281" t="n">
        <f aca="false">$D73</f>
        <v>24</v>
      </c>
      <c r="EY73" s="280" t="str">
        <f aca="false">$E73</f>
        <v>Austria</v>
      </c>
      <c r="EZ73" s="284"/>
      <c r="FA73" s="284"/>
      <c r="FB73" s="288"/>
      <c r="FC73" s="281" t="str">
        <f aca="false">IF(($F73&lt;&gt;"")*($G73&lt;&gt;"")*(EZ73&lt;&gt;"")*(FA73&lt;&gt;""),($F73&gt;$G73)*(EZ73&gt;FA73)+($F73=$G73)*(EZ73=FA73)+($F73&lt;$G73)*(EZ73&lt;FA73),"")</f>
        <v/>
      </c>
      <c r="FD73" s="281" t="str">
        <f aca="false">IF((FC73&lt;&gt;""),IF(OR($F73&lt;&gt;$G73,PrSettings!$M$4="●"),(($F73-$G73)=(EZ73-FA73))*1,0),"")</f>
        <v/>
      </c>
      <c r="FE73" s="281" t="str">
        <f aca="false">IF((FC73&lt;&gt;""),($F73=EZ73)*($G73=FA73),"")</f>
        <v/>
      </c>
      <c r="FF73" s="281" t="str">
        <f aca="false">IF(FC73&lt;&gt;"",IF(ABS($F73-$G73)&gt;=PrSettings!$M$7,(ABS($F73-$G73-EZ73+FA73)&lt;=1)*1,IF(AND(FC73,$F73=$G73,$F73&gt;=PrSettings!$M$6),(ABS(EZ73-$F73)&lt;=1)*1,IF(AND(FC73,$F73+$G73&gt;=PrSettings!$M$8),(ABS(EZ73-$F73)+ABS(FA73-$G73)&lt;=1)*1,""))),"")</f>
        <v/>
      </c>
      <c r="FG73" s="289"/>
      <c r="FI73" s="279" t="n">
        <f aca="false">$B73</f>
        <v>28</v>
      </c>
      <c r="FJ73" s="280" t="str">
        <f aca="false">$C73</f>
        <v>Algeria</v>
      </c>
      <c r="FK73" s="281" t="n">
        <f aca="false">$D73</f>
        <v>24</v>
      </c>
      <c r="FL73" s="280" t="str">
        <f aca="false">$E73</f>
        <v>Austria</v>
      </c>
      <c r="FM73" s="284"/>
      <c r="FN73" s="284"/>
      <c r="FO73" s="288"/>
      <c r="FP73" s="281" t="str">
        <f aca="false">IF(($F73&lt;&gt;"")*($G73&lt;&gt;"")*(FM73&lt;&gt;"")*(FN73&lt;&gt;""),($F73&gt;$G73)*(FM73&gt;FN73)+($F73=$G73)*(FM73=FN73)+($F73&lt;$G73)*(FM73&lt;FN73),"")</f>
        <v/>
      </c>
      <c r="FQ73" s="281" t="str">
        <f aca="false">IF((FP73&lt;&gt;""),IF(OR($F73&lt;&gt;$G73,PrSettings!$M$4="●"),(($F73-$G73)=(FM73-FN73))*1,0),"")</f>
        <v/>
      </c>
      <c r="FR73" s="281" t="str">
        <f aca="false">IF((FP73&lt;&gt;""),($F73=FM73)*($G73=FN73),"")</f>
        <v/>
      </c>
      <c r="FS73" s="281" t="str">
        <f aca="false">IF(FP73&lt;&gt;"",IF(ABS($F73-$G73)&gt;=PrSettings!$M$7,(ABS($F73-$G73-FM73+FN73)&lt;=1)*1,IF(AND(FP73,$F73=$G73,$F73&gt;=PrSettings!$M$6),(ABS(FM73-$F73)&lt;=1)*1,IF(AND(FP73,$F73+$G73&gt;=PrSettings!$M$8),(ABS(FM73-$F73)+ABS(FN73-$G73)&lt;=1)*1,""))),"")</f>
        <v/>
      </c>
      <c r="FT73" s="289"/>
      <c r="FV73" s="279" t="n">
        <f aca="false">$B73</f>
        <v>28</v>
      </c>
      <c r="FW73" s="280" t="str">
        <f aca="false">$C73</f>
        <v>Algeria</v>
      </c>
      <c r="FX73" s="281" t="n">
        <f aca="false">$D73</f>
        <v>24</v>
      </c>
      <c r="FY73" s="280" t="str">
        <f aca="false">$E73</f>
        <v>Austria</v>
      </c>
      <c r="FZ73" s="284"/>
      <c r="GA73" s="284"/>
      <c r="GB73" s="288"/>
      <c r="GC73" s="281" t="str">
        <f aca="false">IF(($F73&lt;&gt;"")*($G73&lt;&gt;"")*(FZ73&lt;&gt;"")*(GA73&lt;&gt;""),($F73&gt;$G73)*(FZ73&gt;GA73)+($F73=$G73)*(FZ73=GA73)+($F73&lt;$G73)*(FZ73&lt;GA73),"")</f>
        <v/>
      </c>
      <c r="GD73" s="281" t="str">
        <f aca="false">IF((GC73&lt;&gt;""),IF(OR($F73&lt;&gt;$G73,PrSettings!$M$4="●"),(($F73-$G73)=(FZ73-GA73))*1,0),"")</f>
        <v/>
      </c>
      <c r="GE73" s="281" t="str">
        <f aca="false">IF((GC73&lt;&gt;""),($F73=FZ73)*($G73=GA73),"")</f>
        <v/>
      </c>
      <c r="GF73" s="281" t="str">
        <f aca="false">IF(GC73&lt;&gt;"",IF(ABS($F73-$G73)&gt;=PrSettings!$M$7,(ABS($F73-$G73-FZ73+GA73)&lt;=1)*1,IF(AND(GC73,$F73=$G73,$F73&gt;=PrSettings!$M$6),(ABS(FZ73-$F73)&lt;=1)*1,IF(AND(GC73,$F73+$G73&gt;=PrSettings!$M$8),(ABS(FZ73-$F73)+ABS(GA73-$G73)&lt;=1)*1,""))),"")</f>
        <v/>
      </c>
      <c r="GG73" s="289"/>
      <c r="GI73" s="279" t="n">
        <f aca="false">$B73</f>
        <v>28</v>
      </c>
      <c r="GJ73" s="280" t="str">
        <f aca="false">$C73</f>
        <v>Algeria</v>
      </c>
      <c r="GK73" s="281" t="n">
        <f aca="false">$D73</f>
        <v>24</v>
      </c>
      <c r="GL73" s="280" t="str">
        <f aca="false">$E73</f>
        <v>Austria</v>
      </c>
      <c r="GM73" s="284"/>
      <c r="GN73" s="284"/>
      <c r="GO73" s="288"/>
      <c r="GP73" s="281" t="str">
        <f aca="false">IF(($F73&lt;&gt;"")*($G73&lt;&gt;"")*(GM73&lt;&gt;"")*(GN73&lt;&gt;""),($F73&gt;$G73)*(GM73&gt;GN73)+($F73=$G73)*(GM73=GN73)+($F73&lt;$G73)*(GM73&lt;GN73),"")</f>
        <v/>
      </c>
      <c r="GQ73" s="281" t="str">
        <f aca="false">IF((GP73&lt;&gt;""),IF(OR($F73&lt;&gt;$G73,PrSettings!$M$4="●"),(($F73-$G73)=(GM73-GN73))*1,0),"")</f>
        <v/>
      </c>
      <c r="GR73" s="281" t="str">
        <f aca="false">IF((GP73&lt;&gt;""),($F73=GM73)*($G73=GN73),"")</f>
        <v/>
      </c>
      <c r="GS73" s="281" t="str">
        <f aca="false">IF(GP73&lt;&gt;"",IF(ABS($F73-$G73)&gt;=PrSettings!$M$7,(ABS($F73-$G73-GM73+GN73)&lt;=1)*1,IF(AND(GP73,$F73=$G73,$F73&gt;=PrSettings!$M$6),(ABS(GM73-$F73)&lt;=1)*1,IF(AND(GP73,$F73+$G73&gt;=PrSettings!$M$8),(ABS(GM73-$F73)+ABS(GN73-$G73)&lt;=1)*1,""))),"")</f>
        <v/>
      </c>
      <c r="GT73" s="289"/>
      <c r="GV73" s="279" t="n">
        <f aca="false">$B73</f>
        <v>28</v>
      </c>
      <c r="GW73" s="280" t="str">
        <f aca="false">$C73</f>
        <v>Algeria</v>
      </c>
      <c r="GX73" s="281" t="n">
        <f aca="false">$D73</f>
        <v>24</v>
      </c>
      <c r="GY73" s="280" t="str">
        <f aca="false">$E73</f>
        <v>Austria</v>
      </c>
      <c r="GZ73" s="284"/>
      <c r="HA73" s="284"/>
      <c r="HB73" s="288"/>
      <c r="HC73" s="281" t="str">
        <f aca="false">IF(($F73&lt;&gt;"")*($G73&lt;&gt;"")*(GZ73&lt;&gt;"")*(HA73&lt;&gt;""),($F73&gt;$G73)*(GZ73&gt;HA73)+($F73=$G73)*(GZ73=HA73)+($F73&lt;$G73)*(GZ73&lt;HA73),"")</f>
        <v/>
      </c>
      <c r="HD73" s="281" t="str">
        <f aca="false">IF((HC73&lt;&gt;""),IF(OR($F73&lt;&gt;$G73,PrSettings!$M$4="●"),(($F73-$G73)=(GZ73-HA73))*1,0),"")</f>
        <v/>
      </c>
      <c r="HE73" s="281" t="str">
        <f aca="false">IF((HC73&lt;&gt;""),($F73=GZ73)*($G73=HA73),"")</f>
        <v/>
      </c>
      <c r="HF73" s="281" t="str">
        <f aca="false">IF(HC73&lt;&gt;"",IF(ABS($F73-$G73)&gt;=PrSettings!$M$7,(ABS($F73-$G73-GZ73+HA73)&lt;=1)*1,IF(AND(HC73,$F73=$G73,$F73&gt;=PrSettings!$M$6),(ABS(GZ73-$F73)&lt;=1)*1,IF(AND(HC73,$F73+$G73&gt;=PrSettings!$M$8),(ABS(GZ73-$F73)+ABS(HA73-$G73)&lt;=1)*1,""))),"")</f>
        <v/>
      </c>
      <c r="HG73" s="289"/>
      <c r="HI73" s="279" t="n">
        <f aca="false">$B73</f>
        <v>28</v>
      </c>
      <c r="HJ73" s="280" t="str">
        <f aca="false">$C73</f>
        <v>Algeria</v>
      </c>
      <c r="HK73" s="281" t="n">
        <f aca="false">$D73</f>
        <v>24</v>
      </c>
      <c r="HL73" s="280" t="str">
        <f aca="false">$E73</f>
        <v>Austria</v>
      </c>
      <c r="HM73" s="284"/>
      <c r="HN73" s="284"/>
      <c r="HO73" s="288"/>
      <c r="HP73" s="281" t="str">
        <f aca="false">IF(($F73&lt;&gt;"")*($G73&lt;&gt;"")*(HM73&lt;&gt;"")*(HN73&lt;&gt;""),($F73&gt;$G73)*(HM73&gt;HN73)+($F73=$G73)*(HM73=HN73)+($F73&lt;$G73)*(HM73&lt;HN73),"")</f>
        <v/>
      </c>
      <c r="HQ73" s="281" t="str">
        <f aca="false">IF((HP73&lt;&gt;""),IF(OR($F73&lt;&gt;$G73,PrSettings!$M$4="●"),(($F73-$G73)=(HM73-HN73))*1,0),"")</f>
        <v/>
      </c>
      <c r="HR73" s="281" t="str">
        <f aca="false">IF((HP73&lt;&gt;""),($F73=HM73)*($G73=HN73),"")</f>
        <v/>
      </c>
      <c r="HS73" s="281" t="str">
        <f aca="false">IF(HP73&lt;&gt;"",IF(ABS($F73-$G73)&gt;=PrSettings!$M$7,(ABS($F73-$G73-HM73+HN73)&lt;=1)*1,IF(AND(HP73,$F73=$G73,$F73&gt;=PrSettings!$M$6),(ABS(HM73-$F73)&lt;=1)*1,IF(AND(HP73,$F73+$G73&gt;=PrSettings!$M$8),(ABS(HM73-$F73)+ABS(HN73-$G73)&lt;=1)*1,""))),"")</f>
        <v/>
      </c>
      <c r="HT73" s="289"/>
      <c r="HV73" s="279" t="n">
        <f aca="false">$B73</f>
        <v>28</v>
      </c>
      <c r="HW73" s="280" t="str">
        <f aca="false">$C73</f>
        <v>Algeria</v>
      </c>
      <c r="HX73" s="281" t="n">
        <f aca="false">$D73</f>
        <v>24</v>
      </c>
      <c r="HY73" s="280" t="str">
        <f aca="false">$E73</f>
        <v>Austria</v>
      </c>
      <c r="HZ73" s="284"/>
      <c r="IA73" s="284"/>
      <c r="IB73" s="288"/>
      <c r="IC73" s="281" t="str">
        <f aca="false">IF(($F73&lt;&gt;"")*($G73&lt;&gt;"")*(HZ73&lt;&gt;"")*(IA73&lt;&gt;""),($F73&gt;$G73)*(HZ73&gt;IA73)+($F73=$G73)*(HZ73=IA73)+($F73&lt;$G73)*(HZ73&lt;IA73),"")</f>
        <v/>
      </c>
      <c r="ID73" s="281" t="str">
        <f aca="false">IF((IC73&lt;&gt;""),IF(OR($F73&lt;&gt;$G73,PrSettings!$M$4="●"),(($F73-$G73)=(HZ73-IA73))*1,0),"")</f>
        <v/>
      </c>
      <c r="IE73" s="281" t="str">
        <f aca="false">IF((IC73&lt;&gt;""),($F73=HZ73)*($G73=IA73),"")</f>
        <v/>
      </c>
      <c r="IF73" s="281" t="str">
        <f aca="false">IF(IC73&lt;&gt;"",IF(ABS($F73-$G73)&gt;=PrSettings!$M$7,(ABS($F73-$G73-HZ73+IA73)&lt;=1)*1,IF(AND(IC73,$F73=$G73,$F73&gt;=PrSettings!$M$6),(ABS(HZ73-$F73)&lt;=1)*1,IF(AND(IC73,$F73+$G73&gt;=PrSettings!$M$8),(ABS(HZ73-$F73)+ABS(IA73-$G73)&lt;=1)*1,""))),"")</f>
        <v/>
      </c>
      <c r="IG73" s="289"/>
      <c r="II73" s="279" t="n">
        <f aca="false">$B73</f>
        <v>28</v>
      </c>
      <c r="IJ73" s="280" t="str">
        <f aca="false">$C73</f>
        <v>Algeria</v>
      </c>
      <c r="IK73" s="281" t="n">
        <f aca="false">$D73</f>
        <v>24</v>
      </c>
      <c r="IL73" s="280" t="str">
        <f aca="false">$E73</f>
        <v>Austria</v>
      </c>
      <c r="IM73" s="284"/>
      <c r="IN73" s="284"/>
      <c r="IO73" s="288"/>
      <c r="IP73" s="281" t="str">
        <f aca="false">IF(($F73&lt;&gt;"")*($G73&lt;&gt;"")*(IM73&lt;&gt;"")*(IN73&lt;&gt;""),($F73&gt;$G73)*(IM73&gt;IN73)+($F73=$G73)*(IM73=IN73)+($F73&lt;$G73)*(IM73&lt;IN73),"")</f>
        <v/>
      </c>
      <c r="IQ73" s="281" t="str">
        <f aca="false">IF((IP73&lt;&gt;""),IF(OR($F73&lt;&gt;$G73,PrSettings!$M$4="●"),(($F73-$G73)=(IM73-IN73))*1,0),"")</f>
        <v/>
      </c>
      <c r="IR73" s="281" t="str">
        <f aca="false">IF((IP73&lt;&gt;""),($F73=IM73)*($G73=IN73),"")</f>
        <v/>
      </c>
      <c r="IS73" s="281" t="str">
        <f aca="false">IF(IP73&lt;&gt;"",IF(ABS($F73-$G73)&gt;=PrSettings!$M$7,(ABS($F73-$G73-IM73+IN73)&lt;=1)*1,IF(AND(IP73,$F73=$G73,$F73&gt;=PrSettings!$M$6),(ABS(IM73-$F73)&lt;=1)*1,IF(AND(IP73,$F73+$G73&gt;=PrSettings!$M$8),(ABS(IM73-$F73)+ABS(IN73-$G73)&lt;=1)*1,""))),"")</f>
        <v/>
      </c>
      <c r="IT73" s="289"/>
      <c r="IV73" s="279" t="n">
        <f aca="false">$B73</f>
        <v>28</v>
      </c>
      <c r="IW73" s="280" t="str">
        <f aca="false">$C73</f>
        <v>Algeria</v>
      </c>
      <c r="IX73" s="281" t="n">
        <f aca="false">$D73</f>
        <v>24</v>
      </c>
      <c r="IY73" s="280" t="str">
        <f aca="false">$E73</f>
        <v>Austria</v>
      </c>
      <c r="IZ73" s="284"/>
      <c r="JA73" s="284"/>
      <c r="JB73" s="288"/>
      <c r="JC73" s="281" t="str">
        <f aca="false">IF(($F73&lt;&gt;"")*($G73&lt;&gt;"")*(IZ73&lt;&gt;"")*(JA73&lt;&gt;""),($F73&gt;$G73)*(IZ73&gt;JA73)+($F73=$G73)*(IZ73=JA73)+($F73&lt;$G73)*(IZ73&lt;JA73),"")</f>
        <v/>
      </c>
      <c r="JD73" s="281" t="str">
        <f aca="false">IF((JC73&lt;&gt;""),IF(OR($F73&lt;&gt;$G73,PrSettings!$M$4="●"),(($F73-$G73)=(IZ73-JA73))*1,0),"")</f>
        <v/>
      </c>
      <c r="JE73" s="281" t="str">
        <f aca="false">IF((JC73&lt;&gt;""),($F73=IZ73)*($G73=JA73),"")</f>
        <v/>
      </c>
      <c r="JF73" s="281" t="str">
        <f aca="false">IF(JC73&lt;&gt;"",IF(ABS($F73-$G73)&gt;=PrSettings!$M$7,(ABS($F73-$G73-IZ73+JA73)&lt;=1)*1,IF(AND(JC73,$F73=$G73,$F73&gt;=PrSettings!$M$6),(ABS(IZ73-$F73)&lt;=1)*1,IF(AND(JC73,$F73+$G73&gt;=PrSettings!$M$8),(ABS(IZ73-$F73)+ABS(JA73-$G73)&lt;=1)*1,""))),"")</f>
        <v/>
      </c>
      <c r="JG73" s="289"/>
      <c r="JI73" s="279" t="n">
        <f aca="false">$B73</f>
        <v>28</v>
      </c>
      <c r="JJ73" s="280" t="str">
        <f aca="false">$C73</f>
        <v>Algeria</v>
      </c>
      <c r="JK73" s="281" t="n">
        <f aca="false">$D73</f>
        <v>24</v>
      </c>
      <c r="JL73" s="280" t="str">
        <f aca="false">$E73</f>
        <v>Austria</v>
      </c>
      <c r="JM73" s="284"/>
      <c r="JN73" s="284"/>
      <c r="JO73" s="288"/>
      <c r="JP73" s="281" t="str">
        <f aca="false">IF(($F73&lt;&gt;"")*($G73&lt;&gt;"")*(JM73&lt;&gt;"")*(JN73&lt;&gt;""),($F73&gt;$G73)*(JM73&gt;JN73)+($F73=$G73)*(JM73=JN73)+($F73&lt;$G73)*(JM73&lt;JN73),"")</f>
        <v/>
      </c>
      <c r="JQ73" s="281" t="str">
        <f aca="false">IF((JP73&lt;&gt;""),IF(OR($F73&lt;&gt;$G73,PrSettings!$M$4="●"),(($F73-$G73)=(JM73-JN73))*1,0),"")</f>
        <v/>
      </c>
      <c r="JR73" s="281" t="str">
        <f aca="false">IF((JP73&lt;&gt;""),($F73=JM73)*($G73=JN73),"")</f>
        <v/>
      </c>
      <c r="JS73" s="281" t="str">
        <f aca="false">IF(JP73&lt;&gt;"",IF(ABS($F73-$G73)&gt;=PrSettings!$M$7,(ABS($F73-$G73-JM73+JN73)&lt;=1)*1,IF(AND(JP73,$F73=$G73,$F73&gt;=PrSettings!$M$6),(ABS(JM73-$F73)&lt;=1)*1,IF(AND(JP73,$F73+$G73&gt;=PrSettings!$M$8),(ABS(JM73-$F73)+ABS(JN73-$G73)&lt;=1)*1,""))),"")</f>
        <v/>
      </c>
      <c r="JT73" s="289"/>
      <c r="JV73" s="279" t="n">
        <f aca="false">$B73</f>
        <v>28</v>
      </c>
      <c r="JW73" s="280" t="str">
        <f aca="false">$C73</f>
        <v>Algeria</v>
      </c>
      <c r="JX73" s="281" t="n">
        <f aca="false">$D73</f>
        <v>24</v>
      </c>
      <c r="JY73" s="280" t="str">
        <f aca="false">$E73</f>
        <v>Austria</v>
      </c>
      <c r="JZ73" s="284"/>
      <c r="KA73" s="284"/>
      <c r="KB73" s="288"/>
      <c r="KC73" s="281" t="str">
        <f aca="false">IF(($F73&lt;&gt;"")*($G73&lt;&gt;"")*(JZ73&lt;&gt;"")*(KA73&lt;&gt;""),($F73&gt;$G73)*(JZ73&gt;KA73)+($F73=$G73)*(JZ73=KA73)+($F73&lt;$G73)*(JZ73&lt;KA73),"")</f>
        <v/>
      </c>
      <c r="KD73" s="281" t="str">
        <f aca="false">IF((KC73&lt;&gt;""),IF(OR($F73&lt;&gt;$G73,PrSettings!$M$4="●"),(($F73-$G73)=(JZ73-KA73))*1,0),"")</f>
        <v/>
      </c>
      <c r="KE73" s="281" t="str">
        <f aca="false">IF((KC73&lt;&gt;""),($F73=JZ73)*($G73=KA73),"")</f>
        <v/>
      </c>
      <c r="KF73" s="281" t="str">
        <f aca="false">IF(KC73&lt;&gt;"",IF(ABS($F73-$G73)&gt;=PrSettings!$M$7,(ABS($F73-$G73-JZ73+KA73)&lt;=1)*1,IF(AND(KC73,$F73=$G73,$F73&gt;=PrSettings!$M$6),(ABS(JZ73-$F73)&lt;=1)*1,IF(AND(KC73,$F73+$G73&gt;=PrSettings!$M$8),(ABS(JZ73-$F73)+ABS(KA73-$G73)&lt;=1)*1,""))),"")</f>
        <v/>
      </c>
      <c r="KG73" s="289"/>
      <c r="KI73" s="279" t="n">
        <f aca="false">$B73</f>
        <v>28</v>
      </c>
      <c r="KJ73" s="280" t="str">
        <f aca="false">$C73</f>
        <v>Algeria</v>
      </c>
      <c r="KK73" s="281" t="n">
        <f aca="false">$D73</f>
        <v>24</v>
      </c>
      <c r="KL73" s="280" t="str">
        <f aca="false">$E73</f>
        <v>Austria</v>
      </c>
      <c r="KM73" s="284"/>
      <c r="KN73" s="284"/>
      <c r="KO73" s="288"/>
      <c r="KP73" s="281" t="str">
        <f aca="false">IF(($F73&lt;&gt;"")*($G73&lt;&gt;"")*(KM73&lt;&gt;"")*(KN73&lt;&gt;""),($F73&gt;$G73)*(KM73&gt;KN73)+($F73=$G73)*(KM73=KN73)+($F73&lt;$G73)*(KM73&lt;KN73),"")</f>
        <v/>
      </c>
      <c r="KQ73" s="281" t="str">
        <f aca="false">IF((KP73&lt;&gt;""),IF(OR($F73&lt;&gt;$G73,PrSettings!$M$4="●"),(($F73-$G73)=(KM73-KN73))*1,0),"")</f>
        <v/>
      </c>
      <c r="KR73" s="281" t="str">
        <f aca="false">IF((KP73&lt;&gt;""),($F73=KM73)*($G73=KN73),"")</f>
        <v/>
      </c>
      <c r="KS73" s="281" t="str">
        <f aca="false">IF(KP73&lt;&gt;"",IF(ABS($F73-$G73)&gt;=PrSettings!$M$7,(ABS($F73-$G73-KM73+KN73)&lt;=1)*1,IF(AND(KP73,$F73=$G73,$F73&gt;=PrSettings!$M$6),(ABS(KM73-$F73)&lt;=1)*1,IF(AND(KP73,$F73+$G73&gt;=PrSettings!$M$8),(ABS(KM73-$F73)+ABS(KN73-$G73)&lt;=1)*1,""))),"")</f>
        <v/>
      </c>
      <c r="KT73" s="289"/>
      <c r="KV73" s="279" t="n">
        <f aca="false">$B73</f>
        <v>28</v>
      </c>
      <c r="KW73" s="280" t="str">
        <f aca="false">$C73</f>
        <v>Algeria</v>
      </c>
      <c r="KX73" s="281" t="n">
        <f aca="false">$D73</f>
        <v>24</v>
      </c>
      <c r="KY73" s="280" t="str">
        <f aca="false">$E73</f>
        <v>Austria</v>
      </c>
      <c r="KZ73" s="284"/>
      <c r="LA73" s="284"/>
      <c r="LB73" s="288"/>
      <c r="LC73" s="281" t="str">
        <f aca="false">IF(($F73&lt;&gt;"")*($G73&lt;&gt;"")*(KZ73&lt;&gt;"")*(LA73&lt;&gt;""),($F73&gt;$G73)*(KZ73&gt;LA73)+($F73=$G73)*(KZ73=LA73)+($F73&lt;$G73)*(KZ73&lt;LA73),"")</f>
        <v/>
      </c>
      <c r="LD73" s="281" t="str">
        <f aca="false">IF((LC73&lt;&gt;""),IF(OR($F73&lt;&gt;$G73,PrSettings!$M$4="●"),(($F73-$G73)=(KZ73-LA73))*1,0),"")</f>
        <v/>
      </c>
      <c r="LE73" s="281" t="str">
        <f aca="false">IF((LC73&lt;&gt;""),($F73=KZ73)*($G73=LA73),"")</f>
        <v/>
      </c>
      <c r="LF73" s="281" t="str">
        <f aca="false">IF(LC73&lt;&gt;"",IF(ABS($F73-$G73)&gt;=PrSettings!$M$7,(ABS($F73-$G73-KZ73+LA73)&lt;=1)*1,IF(AND(LC73,$F73=$G73,$F73&gt;=PrSettings!$M$6),(ABS(KZ73-$F73)&lt;=1)*1,IF(AND(LC73,$F73+$G73&gt;=PrSettings!$M$8),(ABS(KZ73-$F73)+ABS(LA73-$G73)&lt;=1)*1,""))),"")</f>
        <v/>
      </c>
      <c r="LG73" s="289"/>
      <c r="LI73" s="279" t="n">
        <f aca="false">$B73</f>
        <v>28</v>
      </c>
      <c r="LJ73" s="280" t="str">
        <f aca="false">$C73</f>
        <v>Algeria</v>
      </c>
      <c r="LK73" s="281" t="n">
        <f aca="false">$D73</f>
        <v>24</v>
      </c>
      <c r="LL73" s="280" t="str">
        <f aca="false">$E73</f>
        <v>Austria</v>
      </c>
      <c r="LM73" s="284"/>
      <c r="LN73" s="284"/>
      <c r="LO73" s="288"/>
      <c r="LP73" s="281" t="str">
        <f aca="false">IF(($F73&lt;&gt;"")*($G73&lt;&gt;"")*(LM73&lt;&gt;"")*(LN73&lt;&gt;""),($F73&gt;$G73)*(LM73&gt;LN73)+($F73=$G73)*(LM73=LN73)+($F73&lt;$G73)*(LM73&lt;LN73),"")</f>
        <v/>
      </c>
      <c r="LQ73" s="281" t="str">
        <f aca="false">IF((LP73&lt;&gt;""),IF(OR($F73&lt;&gt;$G73,PrSettings!$M$4="●"),(($F73-$G73)=(LM73-LN73))*1,0),"")</f>
        <v/>
      </c>
      <c r="LR73" s="281" t="str">
        <f aca="false">IF((LP73&lt;&gt;""),($F73=LM73)*($G73=LN73),"")</f>
        <v/>
      </c>
      <c r="LS73" s="281" t="str">
        <f aca="false">IF(LP73&lt;&gt;"",IF(ABS($F73-$G73)&gt;=PrSettings!$M$7,(ABS($F73-$G73-LM73+LN73)&lt;=1)*1,IF(AND(LP73,$F73=$G73,$F73&gt;=PrSettings!$M$6),(ABS(LM73-$F73)&lt;=1)*1,IF(AND(LP73,$F73+$G73&gt;=PrSettings!$M$8),(ABS(LM73-$F73)+ABS(LN73-$G73)&lt;=1)*1,""))),"")</f>
        <v/>
      </c>
      <c r="LT73" s="289"/>
      <c r="LV73" s="279" t="n">
        <f aca="false">$B73</f>
        <v>28</v>
      </c>
      <c r="LW73" s="280" t="str">
        <f aca="false">$C73</f>
        <v>Algeria</v>
      </c>
      <c r="LX73" s="281" t="n">
        <f aca="false">$D73</f>
        <v>24</v>
      </c>
      <c r="LY73" s="280" t="str">
        <f aca="false">$E73</f>
        <v>Austria</v>
      </c>
      <c r="LZ73" s="284"/>
      <c r="MA73" s="284"/>
      <c r="MB73" s="288"/>
      <c r="MC73" s="281" t="str">
        <f aca="false">IF(($F73&lt;&gt;"")*($G73&lt;&gt;"")*(LZ73&lt;&gt;"")*(MA73&lt;&gt;""),($F73&gt;$G73)*(LZ73&gt;MA73)+($F73=$G73)*(LZ73=MA73)+($F73&lt;$G73)*(LZ73&lt;MA73),"")</f>
        <v/>
      </c>
      <c r="MD73" s="281" t="str">
        <f aca="false">IF((MC73&lt;&gt;""),IF(OR($F73&lt;&gt;$G73,PrSettings!$M$4="●"),(($F73-$G73)=(LZ73-MA73))*1,0),"")</f>
        <v/>
      </c>
      <c r="ME73" s="281" t="str">
        <f aca="false">IF((MC73&lt;&gt;""),($F73=LZ73)*($G73=MA73),"")</f>
        <v/>
      </c>
      <c r="MF73" s="281" t="str">
        <f aca="false">IF(MC73&lt;&gt;"",IF(ABS($F73-$G73)&gt;=PrSettings!$M$7,(ABS($F73-$G73-LZ73+MA73)&lt;=1)*1,IF(AND(MC73,$F73=$G73,$F73&gt;=PrSettings!$M$6),(ABS(LZ73-$F73)&lt;=1)*1,IF(AND(MC73,$F73+$G73&gt;=PrSettings!$M$8),(ABS(LZ73-$F73)+ABS(MA73-$G73)&lt;=1)*1,""))),"")</f>
        <v/>
      </c>
      <c r="MG73" s="289"/>
    </row>
    <row r="74" customFormat="false" ht="15.75" hidden="false" customHeight="false" outlineLevel="0" collapsed="false">
      <c r="B74" s="279" t="n">
        <f aca="false">INDEX(Groups!$C$7:$C$65,MATCH(C74,Groups!$D$7:$D$65,0))</f>
        <v>63</v>
      </c>
      <c r="C74" s="280" t="str">
        <f aca="false">CalcJ!$P$27</f>
        <v>Jordan</v>
      </c>
      <c r="D74" s="281" t="n">
        <f aca="false">INDEX(Groups!$C$7:$C$65,MATCH(E74,Groups!$D$7:$D$65,0))</f>
        <v>3</v>
      </c>
      <c r="E74" s="280" t="str">
        <f aca="false">CalcJ!$Q$27</f>
        <v>Argentina</v>
      </c>
      <c r="F74" s="282" t="n">
        <f aca="false">CalcJ!$R$27</f>
        <v>0</v>
      </c>
      <c r="G74" s="283" t="n">
        <f aca="false">CalcJ!$S$27</f>
        <v>2</v>
      </c>
      <c r="I74" s="279" t="n">
        <f aca="false">$B74</f>
        <v>63</v>
      </c>
      <c r="J74" s="280" t="str">
        <f aca="false">$C74</f>
        <v>Jordan</v>
      </c>
      <c r="K74" s="281" t="n">
        <f aca="false">$D74</f>
        <v>3</v>
      </c>
      <c r="L74" s="280" t="str">
        <f aca="false">$E74</f>
        <v>Argentina</v>
      </c>
      <c r="M74" s="284"/>
      <c r="N74" s="284"/>
      <c r="O74" s="290"/>
      <c r="P74" s="281" t="str">
        <f aca="false">IF(($F74&lt;&gt;"")*($G74&lt;&gt;"")*(M74&lt;&gt;"")*(N74&lt;&gt;""),($F74&gt;$G74)*(M74&gt;N74)+($F74=$G74)*(M74=N74)+($F74&lt;$G74)*(M74&lt;N74),"")</f>
        <v/>
      </c>
      <c r="Q74" s="281" t="str">
        <f aca="false">IF((P74&lt;&gt;""),IF(OR($F74&lt;&gt;$G74,PrSettings!$M$4="●"),(($F74-$G74)=(M74-N74))*1,0),"")</f>
        <v/>
      </c>
      <c r="R74" s="281" t="str">
        <f aca="false">IF((P74&lt;&gt;""),($F74=M74)*($G74=N74),"")</f>
        <v/>
      </c>
      <c r="S74" s="281" t="str">
        <f aca="false">IF(P74&lt;&gt;"",IF(ABS($F74-$G74)&gt;=PrSettings!$M$7,(ABS($F74-$G74-M74+N74)&lt;=1)*1,IF(AND(P74,$F74=$G74,$F74&gt;=PrSettings!$M$6),(ABS(M74-$F74)&lt;=1)*1,IF(AND(P74,$F74+$G74&gt;=PrSettings!$M$8),(ABS(M74-$F74)+ABS(N74-$G74)&lt;=1)*1,""))),"")</f>
        <v/>
      </c>
      <c r="T74" s="291"/>
      <c r="V74" s="279" t="n">
        <f aca="false">$B74</f>
        <v>63</v>
      </c>
      <c r="W74" s="280" t="str">
        <f aca="false">$C74</f>
        <v>Jordan</v>
      </c>
      <c r="X74" s="281" t="n">
        <f aca="false">$D74</f>
        <v>3</v>
      </c>
      <c r="Y74" s="280" t="str">
        <f aca="false">$E74</f>
        <v>Argentina</v>
      </c>
      <c r="Z74" s="284"/>
      <c r="AA74" s="284"/>
      <c r="AB74" s="290"/>
      <c r="AC74" s="281" t="str">
        <f aca="false">IF(($F74&lt;&gt;"")*($G74&lt;&gt;"")*(Z74&lt;&gt;"")*(AA74&lt;&gt;""),($F74&gt;$G74)*(Z74&gt;AA74)+($F74=$G74)*(Z74=AA74)+($F74&lt;$G74)*(Z74&lt;AA74),"")</f>
        <v/>
      </c>
      <c r="AD74" s="281" t="str">
        <f aca="false">IF((AC74&lt;&gt;""),IF(OR($F74&lt;&gt;$G74,PrSettings!$M$4="●"),(($F74-$G74)=(Z74-AA74))*1,0),"")</f>
        <v/>
      </c>
      <c r="AE74" s="281" t="str">
        <f aca="false">IF((AC74&lt;&gt;""),($F74=Z74)*($G74=AA74),"")</f>
        <v/>
      </c>
      <c r="AF74" s="281" t="str">
        <f aca="false">IF(AC74&lt;&gt;"",IF(ABS($F74-$G74)&gt;=PrSettings!$M$7,(ABS($F74-$G74-Z74+AA74)&lt;=1)*1,IF(AND(AC74,$F74=$G74,$F74&gt;=PrSettings!$M$6),(ABS(Z74-$F74)&lt;=1)*1,IF(AND(AC74,$F74+$G74&gt;=PrSettings!$M$8),(ABS(Z74-$F74)+ABS(AA74-$G74)&lt;=1)*1,""))),"")</f>
        <v/>
      </c>
      <c r="AG74" s="291"/>
      <c r="AI74" s="279" t="n">
        <f aca="false">$B74</f>
        <v>63</v>
      </c>
      <c r="AJ74" s="280" t="str">
        <f aca="false">$C74</f>
        <v>Jordan</v>
      </c>
      <c r="AK74" s="281" t="n">
        <f aca="false">$D74</f>
        <v>3</v>
      </c>
      <c r="AL74" s="280" t="str">
        <f aca="false">$E74</f>
        <v>Argentina</v>
      </c>
      <c r="AM74" s="284"/>
      <c r="AN74" s="284"/>
      <c r="AO74" s="290"/>
      <c r="AP74" s="281" t="str">
        <f aca="false">IF(($F74&lt;&gt;"")*($G74&lt;&gt;"")*(AM74&lt;&gt;"")*(AN74&lt;&gt;""),($F74&gt;$G74)*(AM74&gt;AN74)+($F74=$G74)*(AM74=AN74)+($F74&lt;$G74)*(AM74&lt;AN74),"")</f>
        <v/>
      </c>
      <c r="AQ74" s="281" t="str">
        <f aca="false">IF((AP74&lt;&gt;""),IF(OR($F74&lt;&gt;$G74,PrSettings!$M$4="●"),(($F74-$G74)=(AM74-AN74))*1,0),"")</f>
        <v/>
      </c>
      <c r="AR74" s="281" t="str">
        <f aca="false">IF((AP74&lt;&gt;""),($F74=AM74)*($G74=AN74),"")</f>
        <v/>
      </c>
      <c r="AS74" s="281" t="str">
        <f aca="false">IF(AP74&lt;&gt;"",IF(ABS($F74-$G74)&gt;=PrSettings!$M$7,(ABS($F74-$G74-AM74+AN74)&lt;=1)*1,IF(AND(AP74,$F74=$G74,$F74&gt;=PrSettings!$M$6),(ABS(AM74-$F74)&lt;=1)*1,IF(AND(AP74,$F74+$G74&gt;=PrSettings!$M$8),(ABS(AM74-$F74)+ABS(AN74-$G74)&lt;=1)*1,""))),"")</f>
        <v/>
      </c>
      <c r="AT74" s="291"/>
      <c r="AV74" s="279" t="n">
        <f aca="false">$B74</f>
        <v>63</v>
      </c>
      <c r="AW74" s="280" t="str">
        <f aca="false">$C74</f>
        <v>Jordan</v>
      </c>
      <c r="AX74" s="281" t="n">
        <f aca="false">$D74</f>
        <v>3</v>
      </c>
      <c r="AY74" s="280" t="str">
        <f aca="false">$E74</f>
        <v>Argentina</v>
      </c>
      <c r="AZ74" s="284"/>
      <c r="BA74" s="284"/>
      <c r="BB74" s="290"/>
      <c r="BC74" s="281" t="str">
        <f aca="false">IF(($F74&lt;&gt;"")*($G74&lt;&gt;"")*(AZ74&lt;&gt;"")*(BA74&lt;&gt;""),($F74&gt;$G74)*(AZ74&gt;BA74)+($F74=$G74)*(AZ74=BA74)+($F74&lt;$G74)*(AZ74&lt;BA74),"")</f>
        <v/>
      </c>
      <c r="BD74" s="281" t="str">
        <f aca="false">IF((BC74&lt;&gt;""),IF(OR($F74&lt;&gt;$G74,PrSettings!$M$4="●"),(($F74-$G74)=(AZ74-BA74))*1,0),"")</f>
        <v/>
      </c>
      <c r="BE74" s="281" t="str">
        <f aca="false">IF((BC74&lt;&gt;""),($F74=AZ74)*($G74=BA74),"")</f>
        <v/>
      </c>
      <c r="BF74" s="281" t="str">
        <f aca="false">IF(BC74&lt;&gt;"",IF(ABS($F74-$G74)&gt;=PrSettings!$M$7,(ABS($F74-$G74-AZ74+BA74)&lt;=1)*1,IF(AND(BC74,$F74=$G74,$F74&gt;=PrSettings!$M$6),(ABS(AZ74-$F74)&lt;=1)*1,IF(AND(BC74,$F74+$G74&gt;=PrSettings!$M$8),(ABS(AZ74-$F74)+ABS(BA74-$G74)&lt;=1)*1,""))),"")</f>
        <v/>
      </c>
      <c r="BG74" s="291"/>
      <c r="BI74" s="279" t="n">
        <f aca="false">$B74</f>
        <v>63</v>
      </c>
      <c r="BJ74" s="280" t="str">
        <f aca="false">$C74</f>
        <v>Jordan</v>
      </c>
      <c r="BK74" s="281" t="n">
        <f aca="false">$D74</f>
        <v>3</v>
      </c>
      <c r="BL74" s="280" t="str">
        <f aca="false">$E74</f>
        <v>Argentina</v>
      </c>
      <c r="BM74" s="284"/>
      <c r="BN74" s="284"/>
      <c r="BO74" s="290"/>
      <c r="BP74" s="281" t="str">
        <f aca="false">IF(($F74&lt;&gt;"")*($G74&lt;&gt;"")*(BM74&lt;&gt;"")*(BN74&lt;&gt;""),($F74&gt;$G74)*(BM74&gt;BN74)+($F74=$G74)*(BM74=BN74)+($F74&lt;$G74)*(BM74&lt;BN74),"")</f>
        <v/>
      </c>
      <c r="BQ74" s="281" t="str">
        <f aca="false">IF((BP74&lt;&gt;""),IF(OR($F74&lt;&gt;$G74,PrSettings!$M$4="●"),(($F74-$G74)=(BM74-BN74))*1,0),"")</f>
        <v/>
      </c>
      <c r="BR74" s="281" t="str">
        <f aca="false">IF((BP74&lt;&gt;""),($F74=BM74)*($G74=BN74),"")</f>
        <v/>
      </c>
      <c r="BS74" s="281" t="str">
        <f aca="false">IF(BP74&lt;&gt;"",IF(ABS($F74-$G74)&gt;=PrSettings!$M$7,(ABS($F74-$G74-BM74+BN74)&lt;=1)*1,IF(AND(BP74,$F74=$G74,$F74&gt;=PrSettings!$M$6),(ABS(BM74-$F74)&lt;=1)*1,IF(AND(BP74,$F74+$G74&gt;=PrSettings!$M$8),(ABS(BM74-$F74)+ABS(BN74-$G74)&lt;=1)*1,""))),"")</f>
        <v/>
      </c>
      <c r="BT74" s="291"/>
      <c r="BV74" s="279" t="n">
        <f aca="false">$B74</f>
        <v>63</v>
      </c>
      <c r="BW74" s="280" t="str">
        <f aca="false">$C74</f>
        <v>Jordan</v>
      </c>
      <c r="BX74" s="281" t="n">
        <f aca="false">$D74</f>
        <v>3</v>
      </c>
      <c r="BY74" s="280" t="str">
        <f aca="false">$E74</f>
        <v>Argentina</v>
      </c>
      <c r="BZ74" s="284"/>
      <c r="CA74" s="284"/>
      <c r="CB74" s="290"/>
      <c r="CC74" s="281" t="str">
        <f aca="false">IF(($F74&lt;&gt;"")*($G74&lt;&gt;"")*(BZ74&lt;&gt;"")*(CA74&lt;&gt;""),($F74&gt;$G74)*(BZ74&gt;CA74)+($F74=$G74)*(BZ74=CA74)+($F74&lt;$G74)*(BZ74&lt;CA74),"")</f>
        <v/>
      </c>
      <c r="CD74" s="281" t="str">
        <f aca="false">IF((CC74&lt;&gt;""),IF(OR($F74&lt;&gt;$G74,PrSettings!$M$4="●"),(($F74-$G74)=(BZ74-CA74))*1,0),"")</f>
        <v/>
      </c>
      <c r="CE74" s="281" t="str">
        <f aca="false">IF((CC74&lt;&gt;""),($F74=BZ74)*($G74=CA74),"")</f>
        <v/>
      </c>
      <c r="CF74" s="281" t="str">
        <f aca="false">IF(CC74&lt;&gt;"",IF(ABS($F74-$G74)&gt;=PrSettings!$M$7,(ABS($F74-$G74-BZ74+CA74)&lt;=1)*1,IF(AND(CC74,$F74=$G74,$F74&gt;=PrSettings!$M$6),(ABS(BZ74-$F74)&lt;=1)*1,IF(AND(CC74,$F74+$G74&gt;=PrSettings!$M$8),(ABS(BZ74-$F74)+ABS(CA74-$G74)&lt;=1)*1,""))),"")</f>
        <v/>
      </c>
      <c r="CG74" s="291"/>
      <c r="CI74" s="279" t="n">
        <f aca="false">$B74</f>
        <v>63</v>
      </c>
      <c r="CJ74" s="280" t="str">
        <f aca="false">$C74</f>
        <v>Jordan</v>
      </c>
      <c r="CK74" s="281" t="n">
        <f aca="false">$D74</f>
        <v>3</v>
      </c>
      <c r="CL74" s="280" t="str">
        <f aca="false">$E74</f>
        <v>Argentina</v>
      </c>
      <c r="CM74" s="284"/>
      <c r="CN74" s="284"/>
      <c r="CO74" s="290"/>
      <c r="CP74" s="281" t="str">
        <f aca="false">IF(($F74&lt;&gt;"")*($G74&lt;&gt;"")*(CM74&lt;&gt;"")*(CN74&lt;&gt;""),($F74&gt;$G74)*(CM74&gt;CN74)+($F74=$G74)*(CM74=CN74)+($F74&lt;$G74)*(CM74&lt;CN74),"")</f>
        <v/>
      </c>
      <c r="CQ74" s="281" t="str">
        <f aca="false">IF((CP74&lt;&gt;""),IF(OR($F74&lt;&gt;$G74,PrSettings!$M$4="●"),(($F74-$G74)=(CM74-CN74))*1,0),"")</f>
        <v/>
      </c>
      <c r="CR74" s="281" t="str">
        <f aca="false">IF((CP74&lt;&gt;""),($F74=CM74)*($G74=CN74),"")</f>
        <v/>
      </c>
      <c r="CS74" s="281" t="str">
        <f aca="false">IF(CP74&lt;&gt;"",IF(ABS($F74-$G74)&gt;=PrSettings!$M$7,(ABS($F74-$G74-CM74+CN74)&lt;=1)*1,IF(AND(CP74,$F74=$G74,$F74&gt;=PrSettings!$M$6),(ABS(CM74-$F74)&lt;=1)*1,IF(AND(CP74,$F74+$G74&gt;=PrSettings!$M$8),(ABS(CM74-$F74)+ABS(CN74-$G74)&lt;=1)*1,""))),"")</f>
        <v/>
      </c>
      <c r="CT74" s="291"/>
      <c r="CV74" s="279" t="n">
        <f aca="false">$B74</f>
        <v>63</v>
      </c>
      <c r="CW74" s="280" t="str">
        <f aca="false">$C74</f>
        <v>Jordan</v>
      </c>
      <c r="CX74" s="281" t="n">
        <f aca="false">$D74</f>
        <v>3</v>
      </c>
      <c r="CY74" s="280" t="str">
        <f aca="false">$E74</f>
        <v>Argentina</v>
      </c>
      <c r="CZ74" s="284"/>
      <c r="DA74" s="284"/>
      <c r="DB74" s="290"/>
      <c r="DC74" s="281" t="str">
        <f aca="false">IF(($F74&lt;&gt;"")*($G74&lt;&gt;"")*(CZ74&lt;&gt;"")*(DA74&lt;&gt;""),($F74&gt;$G74)*(CZ74&gt;DA74)+($F74=$G74)*(CZ74=DA74)+($F74&lt;$G74)*(CZ74&lt;DA74),"")</f>
        <v/>
      </c>
      <c r="DD74" s="281" t="str">
        <f aca="false">IF((DC74&lt;&gt;""),IF(OR($F74&lt;&gt;$G74,PrSettings!$M$4="●"),(($F74-$G74)=(CZ74-DA74))*1,0),"")</f>
        <v/>
      </c>
      <c r="DE74" s="281" t="str">
        <f aca="false">IF((DC74&lt;&gt;""),($F74=CZ74)*($G74=DA74),"")</f>
        <v/>
      </c>
      <c r="DF74" s="281" t="str">
        <f aca="false">IF(DC74&lt;&gt;"",IF(ABS($F74-$G74)&gt;=PrSettings!$M$7,(ABS($F74-$G74-CZ74+DA74)&lt;=1)*1,IF(AND(DC74,$F74=$G74,$F74&gt;=PrSettings!$M$6),(ABS(CZ74-$F74)&lt;=1)*1,IF(AND(DC74,$F74+$G74&gt;=PrSettings!$M$8),(ABS(CZ74-$F74)+ABS(DA74-$G74)&lt;=1)*1,""))),"")</f>
        <v/>
      </c>
      <c r="DG74" s="291"/>
      <c r="DI74" s="279" t="n">
        <f aca="false">$B74</f>
        <v>63</v>
      </c>
      <c r="DJ74" s="280" t="str">
        <f aca="false">$C74</f>
        <v>Jordan</v>
      </c>
      <c r="DK74" s="281" t="n">
        <f aca="false">$D74</f>
        <v>3</v>
      </c>
      <c r="DL74" s="280" t="str">
        <f aca="false">$E74</f>
        <v>Argentina</v>
      </c>
      <c r="DM74" s="284"/>
      <c r="DN74" s="284"/>
      <c r="DO74" s="290"/>
      <c r="DP74" s="281" t="str">
        <f aca="false">IF(($F74&lt;&gt;"")*($G74&lt;&gt;"")*(DM74&lt;&gt;"")*(DN74&lt;&gt;""),($F74&gt;$G74)*(DM74&gt;DN74)+($F74=$G74)*(DM74=DN74)+($F74&lt;$G74)*(DM74&lt;DN74),"")</f>
        <v/>
      </c>
      <c r="DQ74" s="281" t="str">
        <f aca="false">IF((DP74&lt;&gt;""),IF(OR($F74&lt;&gt;$G74,PrSettings!$M$4="●"),(($F74-$G74)=(DM74-DN74))*1,0),"")</f>
        <v/>
      </c>
      <c r="DR74" s="281" t="str">
        <f aca="false">IF((DP74&lt;&gt;""),($F74=DM74)*($G74=DN74),"")</f>
        <v/>
      </c>
      <c r="DS74" s="281" t="str">
        <f aca="false">IF(DP74&lt;&gt;"",IF(ABS($F74-$G74)&gt;=PrSettings!$M$7,(ABS($F74-$G74-DM74+DN74)&lt;=1)*1,IF(AND(DP74,$F74=$G74,$F74&gt;=PrSettings!$M$6),(ABS(DM74-$F74)&lt;=1)*1,IF(AND(DP74,$F74+$G74&gt;=PrSettings!$M$8),(ABS(DM74-$F74)+ABS(DN74-$G74)&lt;=1)*1,""))),"")</f>
        <v/>
      </c>
      <c r="DT74" s="291"/>
      <c r="DV74" s="279" t="n">
        <f aca="false">$B74</f>
        <v>63</v>
      </c>
      <c r="DW74" s="280" t="str">
        <f aca="false">$C74</f>
        <v>Jordan</v>
      </c>
      <c r="DX74" s="281" t="n">
        <f aca="false">$D74</f>
        <v>3</v>
      </c>
      <c r="DY74" s="280" t="str">
        <f aca="false">$E74</f>
        <v>Argentina</v>
      </c>
      <c r="DZ74" s="284"/>
      <c r="EA74" s="284"/>
      <c r="EB74" s="290"/>
      <c r="EC74" s="281" t="str">
        <f aca="false">IF(($F74&lt;&gt;"")*($G74&lt;&gt;"")*(DZ74&lt;&gt;"")*(EA74&lt;&gt;""),($F74&gt;$G74)*(DZ74&gt;EA74)+($F74=$G74)*(DZ74=EA74)+($F74&lt;$G74)*(DZ74&lt;EA74),"")</f>
        <v/>
      </c>
      <c r="ED74" s="281" t="str">
        <f aca="false">IF((EC74&lt;&gt;""),IF(OR($F74&lt;&gt;$G74,PrSettings!$M$4="●"),(($F74-$G74)=(DZ74-EA74))*1,0),"")</f>
        <v/>
      </c>
      <c r="EE74" s="281" t="str">
        <f aca="false">IF((EC74&lt;&gt;""),($F74=DZ74)*($G74=EA74),"")</f>
        <v/>
      </c>
      <c r="EF74" s="281" t="str">
        <f aca="false">IF(EC74&lt;&gt;"",IF(ABS($F74-$G74)&gt;=PrSettings!$M$7,(ABS($F74-$G74-DZ74+EA74)&lt;=1)*1,IF(AND(EC74,$F74=$G74,$F74&gt;=PrSettings!$M$6),(ABS(DZ74-$F74)&lt;=1)*1,IF(AND(EC74,$F74+$G74&gt;=PrSettings!$M$8),(ABS(DZ74-$F74)+ABS(EA74-$G74)&lt;=1)*1,""))),"")</f>
        <v/>
      </c>
      <c r="EG74" s="291"/>
      <c r="EI74" s="279" t="n">
        <f aca="false">$B74</f>
        <v>63</v>
      </c>
      <c r="EJ74" s="280" t="str">
        <f aca="false">$C74</f>
        <v>Jordan</v>
      </c>
      <c r="EK74" s="281" t="n">
        <f aca="false">$D74</f>
        <v>3</v>
      </c>
      <c r="EL74" s="280" t="str">
        <f aca="false">$E74</f>
        <v>Argentina</v>
      </c>
      <c r="EM74" s="284"/>
      <c r="EN74" s="284"/>
      <c r="EO74" s="290"/>
      <c r="EP74" s="281" t="str">
        <f aca="false">IF(($F74&lt;&gt;"")*($G74&lt;&gt;"")*(EM74&lt;&gt;"")*(EN74&lt;&gt;""),($F74&gt;$G74)*(EM74&gt;EN74)+($F74=$G74)*(EM74=EN74)+($F74&lt;$G74)*(EM74&lt;EN74),"")</f>
        <v/>
      </c>
      <c r="EQ74" s="281" t="str">
        <f aca="false">IF((EP74&lt;&gt;""),IF(OR($F74&lt;&gt;$G74,PrSettings!$M$4="●"),(($F74-$G74)=(EM74-EN74))*1,0),"")</f>
        <v/>
      </c>
      <c r="ER74" s="281" t="str">
        <f aca="false">IF((EP74&lt;&gt;""),($F74=EM74)*($G74=EN74),"")</f>
        <v/>
      </c>
      <c r="ES74" s="281" t="str">
        <f aca="false">IF(EP74&lt;&gt;"",IF(ABS($F74-$G74)&gt;=PrSettings!$M$7,(ABS($F74-$G74-EM74+EN74)&lt;=1)*1,IF(AND(EP74,$F74=$G74,$F74&gt;=PrSettings!$M$6),(ABS(EM74-$F74)&lt;=1)*1,IF(AND(EP74,$F74+$G74&gt;=PrSettings!$M$8),(ABS(EM74-$F74)+ABS(EN74-$G74)&lt;=1)*1,""))),"")</f>
        <v/>
      </c>
      <c r="ET74" s="291"/>
      <c r="EV74" s="279" t="n">
        <f aca="false">$B74</f>
        <v>63</v>
      </c>
      <c r="EW74" s="280" t="str">
        <f aca="false">$C74</f>
        <v>Jordan</v>
      </c>
      <c r="EX74" s="281" t="n">
        <f aca="false">$D74</f>
        <v>3</v>
      </c>
      <c r="EY74" s="280" t="str">
        <f aca="false">$E74</f>
        <v>Argentina</v>
      </c>
      <c r="EZ74" s="284"/>
      <c r="FA74" s="284"/>
      <c r="FB74" s="290"/>
      <c r="FC74" s="281" t="str">
        <f aca="false">IF(($F74&lt;&gt;"")*($G74&lt;&gt;"")*(EZ74&lt;&gt;"")*(FA74&lt;&gt;""),($F74&gt;$G74)*(EZ74&gt;FA74)+($F74=$G74)*(EZ74=FA74)+($F74&lt;$G74)*(EZ74&lt;FA74),"")</f>
        <v/>
      </c>
      <c r="FD74" s="281" t="str">
        <f aca="false">IF((FC74&lt;&gt;""),IF(OR($F74&lt;&gt;$G74,PrSettings!$M$4="●"),(($F74-$G74)=(EZ74-FA74))*1,0),"")</f>
        <v/>
      </c>
      <c r="FE74" s="281" t="str">
        <f aca="false">IF((FC74&lt;&gt;""),($F74=EZ74)*($G74=FA74),"")</f>
        <v/>
      </c>
      <c r="FF74" s="281" t="str">
        <f aca="false">IF(FC74&lt;&gt;"",IF(ABS($F74-$G74)&gt;=PrSettings!$M$7,(ABS($F74-$G74-EZ74+FA74)&lt;=1)*1,IF(AND(FC74,$F74=$G74,$F74&gt;=PrSettings!$M$6),(ABS(EZ74-$F74)&lt;=1)*1,IF(AND(FC74,$F74+$G74&gt;=PrSettings!$M$8),(ABS(EZ74-$F74)+ABS(FA74-$G74)&lt;=1)*1,""))),"")</f>
        <v/>
      </c>
      <c r="FG74" s="291"/>
      <c r="FI74" s="279" t="n">
        <f aca="false">$B74</f>
        <v>63</v>
      </c>
      <c r="FJ74" s="280" t="str">
        <f aca="false">$C74</f>
        <v>Jordan</v>
      </c>
      <c r="FK74" s="281" t="n">
        <f aca="false">$D74</f>
        <v>3</v>
      </c>
      <c r="FL74" s="280" t="str">
        <f aca="false">$E74</f>
        <v>Argentina</v>
      </c>
      <c r="FM74" s="284"/>
      <c r="FN74" s="284"/>
      <c r="FO74" s="290"/>
      <c r="FP74" s="281" t="str">
        <f aca="false">IF(($F74&lt;&gt;"")*($G74&lt;&gt;"")*(FM74&lt;&gt;"")*(FN74&lt;&gt;""),($F74&gt;$G74)*(FM74&gt;FN74)+($F74=$G74)*(FM74=FN74)+($F74&lt;$G74)*(FM74&lt;FN74),"")</f>
        <v/>
      </c>
      <c r="FQ74" s="281" t="str">
        <f aca="false">IF((FP74&lt;&gt;""),IF(OR($F74&lt;&gt;$G74,PrSettings!$M$4="●"),(($F74-$G74)=(FM74-FN74))*1,0),"")</f>
        <v/>
      </c>
      <c r="FR74" s="281" t="str">
        <f aca="false">IF((FP74&lt;&gt;""),($F74=FM74)*($G74=FN74),"")</f>
        <v/>
      </c>
      <c r="FS74" s="281" t="str">
        <f aca="false">IF(FP74&lt;&gt;"",IF(ABS($F74-$G74)&gt;=PrSettings!$M$7,(ABS($F74-$G74-FM74+FN74)&lt;=1)*1,IF(AND(FP74,$F74=$G74,$F74&gt;=PrSettings!$M$6),(ABS(FM74-$F74)&lt;=1)*1,IF(AND(FP74,$F74+$G74&gt;=PrSettings!$M$8),(ABS(FM74-$F74)+ABS(FN74-$G74)&lt;=1)*1,""))),"")</f>
        <v/>
      </c>
      <c r="FT74" s="291"/>
      <c r="FV74" s="279" t="n">
        <f aca="false">$B74</f>
        <v>63</v>
      </c>
      <c r="FW74" s="280" t="str">
        <f aca="false">$C74</f>
        <v>Jordan</v>
      </c>
      <c r="FX74" s="281" t="n">
        <f aca="false">$D74</f>
        <v>3</v>
      </c>
      <c r="FY74" s="280" t="str">
        <f aca="false">$E74</f>
        <v>Argentina</v>
      </c>
      <c r="FZ74" s="284"/>
      <c r="GA74" s="284"/>
      <c r="GB74" s="290"/>
      <c r="GC74" s="281" t="str">
        <f aca="false">IF(($F74&lt;&gt;"")*($G74&lt;&gt;"")*(FZ74&lt;&gt;"")*(GA74&lt;&gt;""),($F74&gt;$G74)*(FZ74&gt;GA74)+($F74=$G74)*(FZ74=GA74)+($F74&lt;$G74)*(FZ74&lt;GA74),"")</f>
        <v/>
      </c>
      <c r="GD74" s="281" t="str">
        <f aca="false">IF((GC74&lt;&gt;""),IF(OR($F74&lt;&gt;$G74,PrSettings!$M$4="●"),(($F74-$G74)=(FZ74-GA74))*1,0),"")</f>
        <v/>
      </c>
      <c r="GE74" s="281" t="str">
        <f aca="false">IF((GC74&lt;&gt;""),($F74=FZ74)*($G74=GA74),"")</f>
        <v/>
      </c>
      <c r="GF74" s="281" t="str">
        <f aca="false">IF(GC74&lt;&gt;"",IF(ABS($F74-$G74)&gt;=PrSettings!$M$7,(ABS($F74-$G74-FZ74+GA74)&lt;=1)*1,IF(AND(GC74,$F74=$G74,$F74&gt;=PrSettings!$M$6),(ABS(FZ74-$F74)&lt;=1)*1,IF(AND(GC74,$F74+$G74&gt;=PrSettings!$M$8),(ABS(FZ74-$F74)+ABS(GA74-$G74)&lt;=1)*1,""))),"")</f>
        <v/>
      </c>
      <c r="GG74" s="291"/>
      <c r="GI74" s="279" t="n">
        <f aca="false">$B74</f>
        <v>63</v>
      </c>
      <c r="GJ74" s="280" t="str">
        <f aca="false">$C74</f>
        <v>Jordan</v>
      </c>
      <c r="GK74" s="281" t="n">
        <f aca="false">$D74</f>
        <v>3</v>
      </c>
      <c r="GL74" s="280" t="str">
        <f aca="false">$E74</f>
        <v>Argentina</v>
      </c>
      <c r="GM74" s="284"/>
      <c r="GN74" s="284"/>
      <c r="GO74" s="290"/>
      <c r="GP74" s="281" t="str">
        <f aca="false">IF(($F74&lt;&gt;"")*($G74&lt;&gt;"")*(GM74&lt;&gt;"")*(GN74&lt;&gt;""),($F74&gt;$G74)*(GM74&gt;GN74)+($F74=$G74)*(GM74=GN74)+($F74&lt;$G74)*(GM74&lt;GN74),"")</f>
        <v/>
      </c>
      <c r="GQ74" s="281" t="str">
        <f aca="false">IF((GP74&lt;&gt;""),IF(OR($F74&lt;&gt;$G74,PrSettings!$M$4="●"),(($F74-$G74)=(GM74-GN74))*1,0),"")</f>
        <v/>
      </c>
      <c r="GR74" s="281" t="str">
        <f aca="false">IF((GP74&lt;&gt;""),($F74=GM74)*($G74=GN74),"")</f>
        <v/>
      </c>
      <c r="GS74" s="281" t="str">
        <f aca="false">IF(GP74&lt;&gt;"",IF(ABS($F74-$G74)&gt;=PrSettings!$M$7,(ABS($F74-$G74-GM74+GN74)&lt;=1)*1,IF(AND(GP74,$F74=$G74,$F74&gt;=PrSettings!$M$6),(ABS(GM74-$F74)&lt;=1)*1,IF(AND(GP74,$F74+$G74&gt;=PrSettings!$M$8),(ABS(GM74-$F74)+ABS(GN74-$G74)&lt;=1)*1,""))),"")</f>
        <v/>
      </c>
      <c r="GT74" s="291"/>
      <c r="GV74" s="279" t="n">
        <f aca="false">$B74</f>
        <v>63</v>
      </c>
      <c r="GW74" s="280" t="str">
        <f aca="false">$C74</f>
        <v>Jordan</v>
      </c>
      <c r="GX74" s="281" t="n">
        <f aca="false">$D74</f>
        <v>3</v>
      </c>
      <c r="GY74" s="280" t="str">
        <f aca="false">$E74</f>
        <v>Argentina</v>
      </c>
      <c r="GZ74" s="284"/>
      <c r="HA74" s="284"/>
      <c r="HB74" s="290"/>
      <c r="HC74" s="281" t="str">
        <f aca="false">IF(($F74&lt;&gt;"")*($G74&lt;&gt;"")*(GZ74&lt;&gt;"")*(HA74&lt;&gt;""),($F74&gt;$G74)*(GZ74&gt;HA74)+($F74=$G74)*(GZ74=HA74)+($F74&lt;$G74)*(GZ74&lt;HA74),"")</f>
        <v/>
      </c>
      <c r="HD74" s="281" t="str">
        <f aca="false">IF((HC74&lt;&gt;""),IF(OR($F74&lt;&gt;$G74,PrSettings!$M$4="●"),(($F74-$G74)=(GZ74-HA74))*1,0),"")</f>
        <v/>
      </c>
      <c r="HE74" s="281" t="str">
        <f aca="false">IF((HC74&lt;&gt;""),($F74=GZ74)*($G74=HA74),"")</f>
        <v/>
      </c>
      <c r="HF74" s="281" t="str">
        <f aca="false">IF(HC74&lt;&gt;"",IF(ABS($F74-$G74)&gt;=PrSettings!$M$7,(ABS($F74-$G74-GZ74+HA74)&lt;=1)*1,IF(AND(HC74,$F74=$G74,$F74&gt;=PrSettings!$M$6),(ABS(GZ74-$F74)&lt;=1)*1,IF(AND(HC74,$F74+$G74&gt;=PrSettings!$M$8),(ABS(GZ74-$F74)+ABS(HA74-$G74)&lt;=1)*1,""))),"")</f>
        <v/>
      </c>
      <c r="HG74" s="291"/>
      <c r="HI74" s="279" t="n">
        <f aca="false">$B74</f>
        <v>63</v>
      </c>
      <c r="HJ74" s="280" t="str">
        <f aca="false">$C74</f>
        <v>Jordan</v>
      </c>
      <c r="HK74" s="281" t="n">
        <f aca="false">$D74</f>
        <v>3</v>
      </c>
      <c r="HL74" s="280" t="str">
        <f aca="false">$E74</f>
        <v>Argentina</v>
      </c>
      <c r="HM74" s="284"/>
      <c r="HN74" s="284"/>
      <c r="HO74" s="290"/>
      <c r="HP74" s="281" t="str">
        <f aca="false">IF(($F74&lt;&gt;"")*($G74&lt;&gt;"")*(HM74&lt;&gt;"")*(HN74&lt;&gt;""),($F74&gt;$G74)*(HM74&gt;HN74)+($F74=$G74)*(HM74=HN74)+($F74&lt;$G74)*(HM74&lt;HN74),"")</f>
        <v/>
      </c>
      <c r="HQ74" s="281" t="str">
        <f aca="false">IF((HP74&lt;&gt;""),IF(OR($F74&lt;&gt;$G74,PrSettings!$M$4="●"),(($F74-$G74)=(HM74-HN74))*1,0),"")</f>
        <v/>
      </c>
      <c r="HR74" s="281" t="str">
        <f aca="false">IF((HP74&lt;&gt;""),($F74=HM74)*($G74=HN74),"")</f>
        <v/>
      </c>
      <c r="HS74" s="281" t="str">
        <f aca="false">IF(HP74&lt;&gt;"",IF(ABS($F74-$G74)&gt;=PrSettings!$M$7,(ABS($F74-$G74-HM74+HN74)&lt;=1)*1,IF(AND(HP74,$F74=$G74,$F74&gt;=PrSettings!$M$6),(ABS(HM74-$F74)&lt;=1)*1,IF(AND(HP74,$F74+$G74&gt;=PrSettings!$M$8),(ABS(HM74-$F74)+ABS(HN74-$G74)&lt;=1)*1,""))),"")</f>
        <v/>
      </c>
      <c r="HT74" s="291"/>
      <c r="HV74" s="279" t="n">
        <f aca="false">$B74</f>
        <v>63</v>
      </c>
      <c r="HW74" s="280" t="str">
        <f aca="false">$C74</f>
        <v>Jordan</v>
      </c>
      <c r="HX74" s="281" t="n">
        <f aca="false">$D74</f>
        <v>3</v>
      </c>
      <c r="HY74" s="280" t="str">
        <f aca="false">$E74</f>
        <v>Argentina</v>
      </c>
      <c r="HZ74" s="284"/>
      <c r="IA74" s="284"/>
      <c r="IB74" s="290"/>
      <c r="IC74" s="281" t="str">
        <f aca="false">IF(($F74&lt;&gt;"")*($G74&lt;&gt;"")*(HZ74&lt;&gt;"")*(IA74&lt;&gt;""),($F74&gt;$G74)*(HZ74&gt;IA74)+($F74=$G74)*(HZ74=IA74)+($F74&lt;$G74)*(HZ74&lt;IA74),"")</f>
        <v/>
      </c>
      <c r="ID74" s="281" t="str">
        <f aca="false">IF((IC74&lt;&gt;""),IF(OR($F74&lt;&gt;$G74,PrSettings!$M$4="●"),(($F74-$G74)=(HZ74-IA74))*1,0),"")</f>
        <v/>
      </c>
      <c r="IE74" s="281" t="str">
        <f aca="false">IF((IC74&lt;&gt;""),($F74=HZ74)*($G74=IA74),"")</f>
        <v/>
      </c>
      <c r="IF74" s="281" t="str">
        <f aca="false">IF(IC74&lt;&gt;"",IF(ABS($F74-$G74)&gt;=PrSettings!$M$7,(ABS($F74-$G74-HZ74+IA74)&lt;=1)*1,IF(AND(IC74,$F74=$G74,$F74&gt;=PrSettings!$M$6),(ABS(HZ74-$F74)&lt;=1)*1,IF(AND(IC74,$F74+$G74&gt;=PrSettings!$M$8),(ABS(HZ74-$F74)+ABS(IA74-$G74)&lt;=1)*1,""))),"")</f>
        <v/>
      </c>
      <c r="IG74" s="291"/>
      <c r="II74" s="279" t="n">
        <f aca="false">$B74</f>
        <v>63</v>
      </c>
      <c r="IJ74" s="280" t="str">
        <f aca="false">$C74</f>
        <v>Jordan</v>
      </c>
      <c r="IK74" s="281" t="n">
        <f aca="false">$D74</f>
        <v>3</v>
      </c>
      <c r="IL74" s="280" t="str">
        <f aca="false">$E74</f>
        <v>Argentina</v>
      </c>
      <c r="IM74" s="284"/>
      <c r="IN74" s="284"/>
      <c r="IO74" s="290"/>
      <c r="IP74" s="281" t="str">
        <f aca="false">IF(($F74&lt;&gt;"")*($G74&lt;&gt;"")*(IM74&lt;&gt;"")*(IN74&lt;&gt;""),($F74&gt;$G74)*(IM74&gt;IN74)+($F74=$G74)*(IM74=IN74)+($F74&lt;$G74)*(IM74&lt;IN74),"")</f>
        <v/>
      </c>
      <c r="IQ74" s="281" t="str">
        <f aca="false">IF((IP74&lt;&gt;""),IF(OR($F74&lt;&gt;$G74,PrSettings!$M$4="●"),(($F74-$G74)=(IM74-IN74))*1,0),"")</f>
        <v/>
      </c>
      <c r="IR74" s="281" t="str">
        <f aca="false">IF((IP74&lt;&gt;""),($F74=IM74)*($G74=IN74),"")</f>
        <v/>
      </c>
      <c r="IS74" s="281" t="str">
        <f aca="false">IF(IP74&lt;&gt;"",IF(ABS($F74-$G74)&gt;=PrSettings!$M$7,(ABS($F74-$G74-IM74+IN74)&lt;=1)*1,IF(AND(IP74,$F74=$G74,$F74&gt;=PrSettings!$M$6),(ABS(IM74-$F74)&lt;=1)*1,IF(AND(IP74,$F74+$G74&gt;=PrSettings!$M$8),(ABS(IM74-$F74)+ABS(IN74-$G74)&lt;=1)*1,""))),"")</f>
        <v/>
      </c>
      <c r="IT74" s="291"/>
      <c r="IV74" s="279" t="n">
        <f aca="false">$B74</f>
        <v>63</v>
      </c>
      <c r="IW74" s="280" t="str">
        <f aca="false">$C74</f>
        <v>Jordan</v>
      </c>
      <c r="IX74" s="281" t="n">
        <f aca="false">$D74</f>
        <v>3</v>
      </c>
      <c r="IY74" s="280" t="str">
        <f aca="false">$E74</f>
        <v>Argentina</v>
      </c>
      <c r="IZ74" s="284"/>
      <c r="JA74" s="284"/>
      <c r="JB74" s="290"/>
      <c r="JC74" s="281" t="str">
        <f aca="false">IF(($F74&lt;&gt;"")*($G74&lt;&gt;"")*(IZ74&lt;&gt;"")*(JA74&lt;&gt;""),($F74&gt;$G74)*(IZ74&gt;JA74)+($F74=$G74)*(IZ74=JA74)+($F74&lt;$G74)*(IZ74&lt;JA74),"")</f>
        <v/>
      </c>
      <c r="JD74" s="281" t="str">
        <f aca="false">IF((JC74&lt;&gt;""),IF(OR($F74&lt;&gt;$G74,PrSettings!$M$4="●"),(($F74-$G74)=(IZ74-JA74))*1,0),"")</f>
        <v/>
      </c>
      <c r="JE74" s="281" t="str">
        <f aca="false">IF((JC74&lt;&gt;""),($F74=IZ74)*($G74=JA74),"")</f>
        <v/>
      </c>
      <c r="JF74" s="281" t="str">
        <f aca="false">IF(JC74&lt;&gt;"",IF(ABS($F74-$G74)&gt;=PrSettings!$M$7,(ABS($F74-$G74-IZ74+JA74)&lt;=1)*1,IF(AND(JC74,$F74=$G74,$F74&gt;=PrSettings!$M$6),(ABS(IZ74-$F74)&lt;=1)*1,IF(AND(JC74,$F74+$G74&gt;=PrSettings!$M$8),(ABS(IZ74-$F74)+ABS(JA74-$G74)&lt;=1)*1,""))),"")</f>
        <v/>
      </c>
      <c r="JG74" s="291"/>
      <c r="JI74" s="279" t="n">
        <f aca="false">$B74</f>
        <v>63</v>
      </c>
      <c r="JJ74" s="280" t="str">
        <f aca="false">$C74</f>
        <v>Jordan</v>
      </c>
      <c r="JK74" s="281" t="n">
        <f aca="false">$D74</f>
        <v>3</v>
      </c>
      <c r="JL74" s="280" t="str">
        <f aca="false">$E74</f>
        <v>Argentina</v>
      </c>
      <c r="JM74" s="284"/>
      <c r="JN74" s="284"/>
      <c r="JO74" s="290"/>
      <c r="JP74" s="281" t="str">
        <f aca="false">IF(($F74&lt;&gt;"")*($G74&lt;&gt;"")*(JM74&lt;&gt;"")*(JN74&lt;&gt;""),($F74&gt;$G74)*(JM74&gt;JN74)+($F74=$G74)*(JM74=JN74)+($F74&lt;$G74)*(JM74&lt;JN74),"")</f>
        <v/>
      </c>
      <c r="JQ74" s="281" t="str">
        <f aca="false">IF((JP74&lt;&gt;""),IF(OR($F74&lt;&gt;$G74,PrSettings!$M$4="●"),(($F74-$G74)=(JM74-JN74))*1,0),"")</f>
        <v/>
      </c>
      <c r="JR74" s="281" t="str">
        <f aca="false">IF((JP74&lt;&gt;""),($F74=JM74)*($G74=JN74),"")</f>
        <v/>
      </c>
      <c r="JS74" s="281" t="str">
        <f aca="false">IF(JP74&lt;&gt;"",IF(ABS($F74-$G74)&gt;=PrSettings!$M$7,(ABS($F74-$G74-JM74+JN74)&lt;=1)*1,IF(AND(JP74,$F74=$G74,$F74&gt;=PrSettings!$M$6),(ABS(JM74-$F74)&lt;=1)*1,IF(AND(JP74,$F74+$G74&gt;=PrSettings!$M$8),(ABS(JM74-$F74)+ABS(JN74-$G74)&lt;=1)*1,""))),"")</f>
        <v/>
      </c>
      <c r="JT74" s="291"/>
      <c r="JV74" s="279" t="n">
        <f aca="false">$B74</f>
        <v>63</v>
      </c>
      <c r="JW74" s="280" t="str">
        <f aca="false">$C74</f>
        <v>Jordan</v>
      </c>
      <c r="JX74" s="281" t="n">
        <f aca="false">$D74</f>
        <v>3</v>
      </c>
      <c r="JY74" s="280" t="str">
        <f aca="false">$E74</f>
        <v>Argentina</v>
      </c>
      <c r="JZ74" s="284"/>
      <c r="KA74" s="284"/>
      <c r="KB74" s="290"/>
      <c r="KC74" s="281" t="str">
        <f aca="false">IF(($F74&lt;&gt;"")*($G74&lt;&gt;"")*(JZ74&lt;&gt;"")*(KA74&lt;&gt;""),($F74&gt;$G74)*(JZ74&gt;KA74)+($F74=$G74)*(JZ74=KA74)+($F74&lt;$G74)*(JZ74&lt;KA74),"")</f>
        <v/>
      </c>
      <c r="KD74" s="281" t="str">
        <f aca="false">IF((KC74&lt;&gt;""),IF(OR($F74&lt;&gt;$G74,PrSettings!$M$4="●"),(($F74-$G74)=(JZ74-KA74))*1,0),"")</f>
        <v/>
      </c>
      <c r="KE74" s="281" t="str">
        <f aca="false">IF((KC74&lt;&gt;""),($F74=JZ74)*($G74=KA74),"")</f>
        <v/>
      </c>
      <c r="KF74" s="281" t="str">
        <f aca="false">IF(KC74&lt;&gt;"",IF(ABS($F74-$G74)&gt;=PrSettings!$M$7,(ABS($F74-$G74-JZ74+KA74)&lt;=1)*1,IF(AND(KC74,$F74=$G74,$F74&gt;=PrSettings!$M$6),(ABS(JZ74-$F74)&lt;=1)*1,IF(AND(KC74,$F74+$G74&gt;=PrSettings!$M$8),(ABS(JZ74-$F74)+ABS(KA74-$G74)&lt;=1)*1,""))),"")</f>
        <v/>
      </c>
      <c r="KG74" s="291"/>
      <c r="KI74" s="279" t="n">
        <f aca="false">$B74</f>
        <v>63</v>
      </c>
      <c r="KJ74" s="280" t="str">
        <f aca="false">$C74</f>
        <v>Jordan</v>
      </c>
      <c r="KK74" s="281" t="n">
        <f aca="false">$D74</f>
        <v>3</v>
      </c>
      <c r="KL74" s="280" t="str">
        <f aca="false">$E74</f>
        <v>Argentina</v>
      </c>
      <c r="KM74" s="284"/>
      <c r="KN74" s="284"/>
      <c r="KO74" s="290"/>
      <c r="KP74" s="281" t="str">
        <f aca="false">IF(($F74&lt;&gt;"")*($G74&lt;&gt;"")*(KM74&lt;&gt;"")*(KN74&lt;&gt;""),($F74&gt;$G74)*(KM74&gt;KN74)+($F74=$G74)*(KM74=KN74)+($F74&lt;$G74)*(KM74&lt;KN74),"")</f>
        <v/>
      </c>
      <c r="KQ74" s="281" t="str">
        <f aca="false">IF((KP74&lt;&gt;""),IF(OR($F74&lt;&gt;$G74,PrSettings!$M$4="●"),(($F74-$G74)=(KM74-KN74))*1,0),"")</f>
        <v/>
      </c>
      <c r="KR74" s="281" t="str">
        <f aca="false">IF((KP74&lt;&gt;""),($F74=KM74)*($G74=KN74),"")</f>
        <v/>
      </c>
      <c r="KS74" s="281" t="str">
        <f aca="false">IF(KP74&lt;&gt;"",IF(ABS($F74-$G74)&gt;=PrSettings!$M$7,(ABS($F74-$G74-KM74+KN74)&lt;=1)*1,IF(AND(KP74,$F74=$G74,$F74&gt;=PrSettings!$M$6),(ABS(KM74-$F74)&lt;=1)*1,IF(AND(KP74,$F74+$G74&gt;=PrSettings!$M$8),(ABS(KM74-$F74)+ABS(KN74-$G74)&lt;=1)*1,""))),"")</f>
        <v/>
      </c>
      <c r="KT74" s="291"/>
      <c r="KV74" s="279" t="n">
        <f aca="false">$B74</f>
        <v>63</v>
      </c>
      <c r="KW74" s="280" t="str">
        <f aca="false">$C74</f>
        <v>Jordan</v>
      </c>
      <c r="KX74" s="281" t="n">
        <f aca="false">$D74</f>
        <v>3</v>
      </c>
      <c r="KY74" s="280" t="str">
        <f aca="false">$E74</f>
        <v>Argentina</v>
      </c>
      <c r="KZ74" s="284"/>
      <c r="LA74" s="284"/>
      <c r="LB74" s="290"/>
      <c r="LC74" s="281" t="str">
        <f aca="false">IF(($F74&lt;&gt;"")*($G74&lt;&gt;"")*(KZ74&lt;&gt;"")*(LA74&lt;&gt;""),($F74&gt;$G74)*(KZ74&gt;LA74)+($F74=$G74)*(KZ74=LA74)+($F74&lt;$G74)*(KZ74&lt;LA74),"")</f>
        <v/>
      </c>
      <c r="LD74" s="281" t="str">
        <f aca="false">IF((LC74&lt;&gt;""),IF(OR($F74&lt;&gt;$G74,PrSettings!$M$4="●"),(($F74-$G74)=(KZ74-LA74))*1,0),"")</f>
        <v/>
      </c>
      <c r="LE74" s="281" t="str">
        <f aca="false">IF((LC74&lt;&gt;""),($F74=KZ74)*($G74=LA74),"")</f>
        <v/>
      </c>
      <c r="LF74" s="281" t="str">
        <f aca="false">IF(LC74&lt;&gt;"",IF(ABS($F74-$G74)&gt;=PrSettings!$M$7,(ABS($F74-$G74-KZ74+LA74)&lt;=1)*1,IF(AND(LC74,$F74=$G74,$F74&gt;=PrSettings!$M$6),(ABS(KZ74-$F74)&lt;=1)*1,IF(AND(LC74,$F74+$G74&gt;=PrSettings!$M$8),(ABS(KZ74-$F74)+ABS(LA74-$G74)&lt;=1)*1,""))),"")</f>
        <v/>
      </c>
      <c r="LG74" s="291"/>
      <c r="LI74" s="279" t="n">
        <f aca="false">$B74</f>
        <v>63</v>
      </c>
      <c r="LJ74" s="280" t="str">
        <f aca="false">$C74</f>
        <v>Jordan</v>
      </c>
      <c r="LK74" s="281" t="n">
        <f aca="false">$D74</f>
        <v>3</v>
      </c>
      <c r="LL74" s="280" t="str">
        <f aca="false">$E74</f>
        <v>Argentina</v>
      </c>
      <c r="LM74" s="284"/>
      <c r="LN74" s="284"/>
      <c r="LO74" s="290"/>
      <c r="LP74" s="281" t="str">
        <f aca="false">IF(($F74&lt;&gt;"")*($G74&lt;&gt;"")*(LM74&lt;&gt;"")*(LN74&lt;&gt;""),($F74&gt;$G74)*(LM74&gt;LN74)+($F74=$G74)*(LM74=LN74)+($F74&lt;$G74)*(LM74&lt;LN74),"")</f>
        <v/>
      </c>
      <c r="LQ74" s="281" t="str">
        <f aca="false">IF((LP74&lt;&gt;""),IF(OR($F74&lt;&gt;$G74,PrSettings!$M$4="●"),(($F74-$G74)=(LM74-LN74))*1,0),"")</f>
        <v/>
      </c>
      <c r="LR74" s="281" t="str">
        <f aca="false">IF((LP74&lt;&gt;""),($F74=LM74)*($G74=LN74),"")</f>
        <v/>
      </c>
      <c r="LS74" s="281" t="str">
        <f aca="false">IF(LP74&lt;&gt;"",IF(ABS($F74-$G74)&gt;=PrSettings!$M$7,(ABS($F74-$G74-LM74+LN74)&lt;=1)*1,IF(AND(LP74,$F74=$G74,$F74&gt;=PrSettings!$M$6),(ABS(LM74-$F74)&lt;=1)*1,IF(AND(LP74,$F74+$G74&gt;=PrSettings!$M$8),(ABS(LM74-$F74)+ABS(LN74-$G74)&lt;=1)*1,""))),"")</f>
        <v/>
      </c>
      <c r="LT74" s="291"/>
      <c r="LV74" s="279" t="n">
        <f aca="false">$B74</f>
        <v>63</v>
      </c>
      <c r="LW74" s="280" t="str">
        <f aca="false">$C74</f>
        <v>Jordan</v>
      </c>
      <c r="LX74" s="281" t="n">
        <f aca="false">$D74</f>
        <v>3</v>
      </c>
      <c r="LY74" s="280" t="str">
        <f aca="false">$E74</f>
        <v>Argentina</v>
      </c>
      <c r="LZ74" s="284"/>
      <c r="MA74" s="284"/>
      <c r="MB74" s="290"/>
      <c r="MC74" s="281" t="str">
        <f aca="false">IF(($F74&lt;&gt;"")*($G74&lt;&gt;"")*(LZ74&lt;&gt;"")*(MA74&lt;&gt;""),($F74&gt;$G74)*(LZ74&gt;MA74)+($F74=$G74)*(LZ74=MA74)+($F74&lt;$G74)*(LZ74&lt;MA74),"")</f>
        <v/>
      </c>
      <c r="MD74" s="281" t="str">
        <f aca="false">IF((MC74&lt;&gt;""),IF(OR($F74&lt;&gt;$G74,PrSettings!$M$4="●"),(($F74-$G74)=(LZ74-MA74))*1,0),"")</f>
        <v/>
      </c>
      <c r="ME74" s="281" t="str">
        <f aca="false">IF((MC74&lt;&gt;""),($F74=LZ74)*($G74=MA74),"")</f>
        <v/>
      </c>
      <c r="MF74" s="281" t="str">
        <f aca="false">IF(MC74&lt;&gt;"",IF(ABS($F74-$G74)&gt;=PrSettings!$M$7,(ABS($F74-$G74-LZ74+MA74)&lt;=1)*1,IF(AND(MC74,$F74=$G74,$F74&gt;=PrSettings!$M$6),(ABS(LZ74-$F74)&lt;=1)*1,IF(AND(MC74,$F74+$G74&gt;=PrSettings!$M$8),(ABS(LZ74-$F74)+ABS(MA74-$G74)&lt;=1)*1,""))),"")</f>
        <v/>
      </c>
      <c r="MG74" s="291"/>
    </row>
    <row r="75" customFormat="false" ht="24" hidden="false" customHeight="true" outlineLevel="0" collapsed="false">
      <c r="B75" s="269" t="str">
        <f aca="false">Language!$E$130&amp;" K"</f>
        <v>Group K</v>
      </c>
      <c r="C75" s="270"/>
      <c r="D75" s="292"/>
      <c r="E75" s="272"/>
      <c r="F75" s="293"/>
      <c r="G75" s="294"/>
      <c r="I75" s="269" t="str">
        <f aca="false">$B75</f>
        <v>Group K</v>
      </c>
      <c r="J75" s="292"/>
      <c r="K75" s="292"/>
      <c r="L75" s="272"/>
      <c r="M75" s="275"/>
      <c r="N75" s="276"/>
      <c r="O75" s="273"/>
      <c r="P75" s="277"/>
      <c r="Q75" s="277"/>
      <c r="R75" s="272"/>
      <c r="S75" s="272"/>
      <c r="T75" s="278"/>
      <c r="V75" s="269" t="str">
        <f aca="false">$B75</f>
        <v>Group K</v>
      </c>
      <c r="W75" s="292"/>
      <c r="X75" s="292"/>
      <c r="Y75" s="272"/>
      <c r="Z75" s="275"/>
      <c r="AA75" s="276"/>
      <c r="AB75" s="273"/>
      <c r="AC75" s="277"/>
      <c r="AD75" s="277"/>
      <c r="AE75" s="272"/>
      <c r="AF75" s="272"/>
      <c r="AG75" s="278"/>
      <c r="AI75" s="269" t="str">
        <f aca="false">$B75</f>
        <v>Group K</v>
      </c>
      <c r="AJ75" s="292"/>
      <c r="AK75" s="292"/>
      <c r="AL75" s="272"/>
      <c r="AM75" s="275"/>
      <c r="AN75" s="276"/>
      <c r="AO75" s="273"/>
      <c r="AP75" s="277"/>
      <c r="AQ75" s="277"/>
      <c r="AR75" s="272"/>
      <c r="AS75" s="272"/>
      <c r="AT75" s="278"/>
      <c r="AV75" s="269" t="str">
        <f aca="false">$B75</f>
        <v>Group K</v>
      </c>
      <c r="AW75" s="292"/>
      <c r="AX75" s="292"/>
      <c r="AY75" s="272"/>
      <c r="AZ75" s="275"/>
      <c r="BA75" s="276"/>
      <c r="BB75" s="273"/>
      <c r="BC75" s="277"/>
      <c r="BD75" s="277"/>
      <c r="BE75" s="272"/>
      <c r="BF75" s="272"/>
      <c r="BG75" s="278"/>
      <c r="BI75" s="269" t="str">
        <f aca="false">$B75</f>
        <v>Group K</v>
      </c>
      <c r="BJ75" s="292"/>
      <c r="BK75" s="292"/>
      <c r="BL75" s="272"/>
      <c r="BM75" s="275"/>
      <c r="BN75" s="276"/>
      <c r="BO75" s="273"/>
      <c r="BP75" s="277"/>
      <c r="BQ75" s="277"/>
      <c r="BR75" s="272"/>
      <c r="BS75" s="272"/>
      <c r="BT75" s="278"/>
      <c r="BV75" s="269" t="str">
        <f aca="false">$B75</f>
        <v>Group K</v>
      </c>
      <c r="BW75" s="292"/>
      <c r="BX75" s="292"/>
      <c r="BY75" s="272"/>
      <c r="BZ75" s="275"/>
      <c r="CA75" s="276"/>
      <c r="CB75" s="273"/>
      <c r="CC75" s="277"/>
      <c r="CD75" s="277"/>
      <c r="CE75" s="272"/>
      <c r="CF75" s="272"/>
      <c r="CG75" s="278"/>
      <c r="CI75" s="269" t="str">
        <f aca="false">$B75</f>
        <v>Group K</v>
      </c>
      <c r="CJ75" s="292"/>
      <c r="CK75" s="292"/>
      <c r="CL75" s="272"/>
      <c r="CM75" s="275"/>
      <c r="CN75" s="276"/>
      <c r="CO75" s="273"/>
      <c r="CP75" s="277"/>
      <c r="CQ75" s="277"/>
      <c r="CR75" s="272"/>
      <c r="CS75" s="272"/>
      <c r="CT75" s="278"/>
      <c r="CV75" s="269" t="str">
        <f aca="false">$B75</f>
        <v>Group K</v>
      </c>
      <c r="CW75" s="292"/>
      <c r="CX75" s="292"/>
      <c r="CY75" s="272"/>
      <c r="CZ75" s="275"/>
      <c r="DA75" s="276"/>
      <c r="DB75" s="273"/>
      <c r="DC75" s="277"/>
      <c r="DD75" s="277"/>
      <c r="DE75" s="272"/>
      <c r="DF75" s="272"/>
      <c r="DG75" s="278"/>
      <c r="DI75" s="269" t="str">
        <f aca="false">$B75</f>
        <v>Group K</v>
      </c>
      <c r="DJ75" s="292"/>
      <c r="DK75" s="292"/>
      <c r="DL75" s="272"/>
      <c r="DM75" s="275"/>
      <c r="DN75" s="276"/>
      <c r="DO75" s="273"/>
      <c r="DP75" s="277"/>
      <c r="DQ75" s="277"/>
      <c r="DR75" s="272"/>
      <c r="DS75" s="272"/>
      <c r="DT75" s="278"/>
      <c r="DV75" s="269" t="str">
        <f aca="false">$B75</f>
        <v>Group K</v>
      </c>
      <c r="DW75" s="292"/>
      <c r="DX75" s="292"/>
      <c r="DY75" s="272"/>
      <c r="DZ75" s="275"/>
      <c r="EA75" s="276"/>
      <c r="EB75" s="273"/>
      <c r="EC75" s="277"/>
      <c r="ED75" s="277"/>
      <c r="EE75" s="272"/>
      <c r="EF75" s="272"/>
      <c r="EG75" s="278"/>
      <c r="EI75" s="269" t="str">
        <f aca="false">$B75</f>
        <v>Group K</v>
      </c>
      <c r="EJ75" s="292"/>
      <c r="EK75" s="292"/>
      <c r="EL75" s="272"/>
      <c r="EM75" s="275"/>
      <c r="EN75" s="276"/>
      <c r="EO75" s="273"/>
      <c r="EP75" s="277"/>
      <c r="EQ75" s="277"/>
      <c r="ER75" s="272"/>
      <c r="ES75" s="272"/>
      <c r="ET75" s="278"/>
      <c r="EV75" s="269" t="str">
        <f aca="false">$B75</f>
        <v>Group K</v>
      </c>
      <c r="EW75" s="292"/>
      <c r="EX75" s="292"/>
      <c r="EY75" s="272"/>
      <c r="EZ75" s="275"/>
      <c r="FA75" s="276"/>
      <c r="FB75" s="273"/>
      <c r="FC75" s="277"/>
      <c r="FD75" s="277"/>
      <c r="FE75" s="272"/>
      <c r="FF75" s="272"/>
      <c r="FG75" s="278"/>
      <c r="FI75" s="269" t="str">
        <f aca="false">$B75</f>
        <v>Group K</v>
      </c>
      <c r="FJ75" s="292"/>
      <c r="FK75" s="292"/>
      <c r="FL75" s="272"/>
      <c r="FM75" s="275"/>
      <c r="FN75" s="276"/>
      <c r="FO75" s="273"/>
      <c r="FP75" s="277"/>
      <c r="FQ75" s="277"/>
      <c r="FR75" s="272"/>
      <c r="FS75" s="272"/>
      <c r="FT75" s="278"/>
      <c r="FV75" s="269" t="str">
        <f aca="false">$B75</f>
        <v>Group K</v>
      </c>
      <c r="FW75" s="292"/>
      <c r="FX75" s="292"/>
      <c r="FY75" s="272"/>
      <c r="FZ75" s="275"/>
      <c r="GA75" s="276"/>
      <c r="GB75" s="273"/>
      <c r="GC75" s="277"/>
      <c r="GD75" s="277"/>
      <c r="GE75" s="272"/>
      <c r="GF75" s="272"/>
      <c r="GG75" s="278"/>
      <c r="GI75" s="269" t="str">
        <f aca="false">$B75</f>
        <v>Group K</v>
      </c>
      <c r="GJ75" s="292"/>
      <c r="GK75" s="292"/>
      <c r="GL75" s="272"/>
      <c r="GM75" s="275"/>
      <c r="GN75" s="276"/>
      <c r="GO75" s="273"/>
      <c r="GP75" s="277"/>
      <c r="GQ75" s="277"/>
      <c r="GR75" s="272"/>
      <c r="GS75" s="272"/>
      <c r="GT75" s="278"/>
      <c r="GV75" s="269" t="str">
        <f aca="false">$B75</f>
        <v>Group K</v>
      </c>
      <c r="GW75" s="292"/>
      <c r="GX75" s="292"/>
      <c r="GY75" s="272"/>
      <c r="GZ75" s="275"/>
      <c r="HA75" s="276"/>
      <c r="HB75" s="273"/>
      <c r="HC75" s="277"/>
      <c r="HD75" s="277"/>
      <c r="HE75" s="272"/>
      <c r="HF75" s="272"/>
      <c r="HG75" s="278"/>
      <c r="HI75" s="269" t="str">
        <f aca="false">$B75</f>
        <v>Group K</v>
      </c>
      <c r="HJ75" s="292"/>
      <c r="HK75" s="292"/>
      <c r="HL75" s="272"/>
      <c r="HM75" s="275"/>
      <c r="HN75" s="276"/>
      <c r="HO75" s="273"/>
      <c r="HP75" s="277"/>
      <c r="HQ75" s="277"/>
      <c r="HR75" s="272"/>
      <c r="HS75" s="272"/>
      <c r="HT75" s="278"/>
      <c r="HV75" s="269" t="str">
        <f aca="false">$B75</f>
        <v>Group K</v>
      </c>
      <c r="HW75" s="292"/>
      <c r="HX75" s="292"/>
      <c r="HY75" s="272"/>
      <c r="HZ75" s="275"/>
      <c r="IA75" s="276"/>
      <c r="IB75" s="273"/>
      <c r="IC75" s="277"/>
      <c r="ID75" s="277"/>
      <c r="IE75" s="272"/>
      <c r="IF75" s="272"/>
      <c r="IG75" s="278"/>
      <c r="II75" s="269" t="str">
        <f aca="false">$B75</f>
        <v>Group K</v>
      </c>
      <c r="IJ75" s="292"/>
      <c r="IK75" s="292"/>
      <c r="IL75" s="272"/>
      <c r="IM75" s="275"/>
      <c r="IN75" s="276"/>
      <c r="IO75" s="273"/>
      <c r="IP75" s="277"/>
      <c r="IQ75" s="277"/>
      <c r="IR75" s="272"/>
      <c r="IS75" s="272"/>
      <c r="IT75" s="278"/>
      <c r="IV75" s="269" t="str">
        <f aca="false">$B75</f>
        <v>Group K</v>
      </c>
      <c r="IW75" s="292"/>
      <c r="IX75" s="292"/>
      <c r="IY75" s="272"/>
      <c r="IZ75" s="275"/>
      <c r="JA75" s="276"/>
      <c r="JB75" s="273"/>
      <c r="JC75" s="277"/>
      <c r="JD75" s="277"/>
      <c r="JE75" s="272"/>
      <c r="JF75" s="272"/>
      <c r="JG75" s="278"/>
      <c r="JI75" s="269" t="str">
        <f aca="false">$B75</f>
        <v>Group K</v>
      </c>
      <c r="JJ75" s="292"/>
      <c r="JK75" s="292"/>
      <c r="JL75" s="272"/>
      <c r="JM75" s="275"/>
      <c r="JN75" s="276"/>
      <c r="JO75" s="273"/>
      <c r="JP75" s="277"/>
      <c r="JQ75" s="277"/>
      <c r="JR75" s="272"/>
      <c r="JS75" s="272"/>
      <c r="JT75" s="278"/>
      <c r="JV75" s="269" t="str">
        <f aca="false">$B75</f>
        <v>Group K</v>
      </c>
      <c r="JW75" s="292"/>
      <c r="JX75" s="292"/>
      <c r="JY75" s="272"/>
      <c r="JZ75" s="275"/>
      <c r="KA75" s="276"/>
      <c r="KB75" s="273"/>
      <c r="KC75" s="277"/>
      <c r="KD75" s="277"/>
      <c r="KE75" s="272"/>
      <c r="KF75" s="272"/>
      <c r="KG75" s="278"/>
      <c r="KI75" s="269" t="str">
        <f aca="false">$B75</f>
        <v>Group K</v>
      </c>
      <c r="KJ75" s="292"/>
      <c r="KK75" s="292"/>
      <c r="KL75" s="272"/>
      <c r="KM75" s="275"/>
      <c r="KN75" s="276"/>
      <c r="KO75" s="273"/>
      <c r="KP75" s="277"/>
      <c r="KQ75" s="277"/>
      <c r="KR75" s="272"/>
      <c r="KS75" s="272"/>
      <c r="KT75" s="278"/>
      <c r="KV75" s="269" t="str">
        <f aca="false">$B75</f>
        <v>Group K</v>
      </c>
      <c r="KW75" s="292"/>
      <c r="KX75" s="292"/>
      <c r="KY75" s="272"/>
      <c r="KZ75" s="275"/>
      <c r="LA75" s="276"/>
      <c r="LB75" s="273"/>
      <c r="LC75" s="277"/>
      <c r="LD75" s="277"/>
      <c r="LE75" s="272"/>
      <c r="LF75" s="272"/>
      <c r="LG75" s="278"/>
      <c r="LI75" s="269" t="str">
        <f aca="false">$B75</f>
        <v>Group K</v>
      </c>
      <c r="LJ75" s="292"/>
      <c r="LK75" s="292"/>
      <c r="LL75" s="272"/>
      <c r="LM75" s="275"/>
      <c r="LN75" s="276"/>
      <c r="LO75" s="273"/>
      <c r="LP75" s="277"/>
      <c r="LQ75" s="277"/>
      <c r="LR75" s="272"/>
      <c r="LS75" s="272"/>
      <c r="LT75" s="278"/>
      <c r="LV75" s="269" t="str">
        <f aca="false">$B75</f>
        <v>Group K</v>
      </c>
      <c r="LW75" s="292"/>
      <c r="LX75" s="292"/>
      <c r="LY75" s="272"/>
      <c r="LZ75" s="275"/>
      <c r="MA75" s="276"/>
      <c r="MB75" s="273"/>
      <c r="MC75" s="277"/>
      <c r="MD75" s="277"/>
      <c r="ME75" s="272"/>
      <c r="MF75" s="272"/>
      <c r="MG75" s="278"/>
    </row>
    <row r="76" customFormat="false" ht="15.75" hidden="false" customHeight="false" outlineLevel="0" collapsed="false">
      <c r="B76" s="279" t="n">
        <f aca="false">INDEX(Groups!$C$7:$C$65,MATCH(C76,Groups!$D$7:$D$65,0))</f>
        <v>5</v>
      </c>
      <c r="C76" s="280" t="str">
        <f aca="false">CalcK!$P$22</f>
        <v>Portugal</v>
      </c>
      <c r="D76" s="281" t="n">
        <f aca="false">INDEX(Groups!$C$7:$C$65,MATCH(E76,Groups!$D$7:$D$65,0))</f>
        <v>46</v>
      </c>
      <c r="E76" s="280" t="str">
        <f aca="false">CalcK!$Q$22</f>
        <v>DR Congo</v>
      </c>
      <c r="F76" s="282" t="n">
        <f aca="false">CalcK!$R$22</f>
        <v>2</v>
      </c>
      <c r="G76" s="283" t="n">
        <f aca="false">CalcK!$S$22</f>
        <v>0</v>
      </c>
      <c r="I76" s="279" t="n">
        <f aca="false">$B76</f>
        <v>5</v>
      </c>
      <c r="J76" s="280" t="str">
        <f aca="false">$C76</f>
        <v>Portugal</v>
      </c>
      <c r="K76" s="281" t="n">
        <f aca="false">$D76</f>
        <v>46</v>
      </c>
      <c r="L76" s="280" t="str">
        <f aca="false">$E76</f>
        <v>DR Congo</v>
      </c>
      <c r="M76" s="284"/>
      <c r="N76" s="284"/>
      <c r="O76" s="285"/>
      <c r="P76" s="281" t="str">
        <f aca="false">IF(($F76&lt;&gt;"")*($G76&lt;&gt;"")*(M76&lt;&gt;"")*(N76&lt;&gt;""),($F76&gt;$G76)*(M76&gt;N76)+($F76=$G76)*(M76=N76)+($F76&lt;$G76)*(M76&lt;N76),"")</f>
        <v/>
      </c>
      <c r="Q76" s="281" t="str">
        <f aca="false">IF((P76&lt;&gt;""),IF(OR($F76&lt;&gt;$G76,PrSettings!$M$4="●"),(($F76-$G76)=(M76-N76))*1,0),"")</f>
        <v/>
      </c>
      <c r="R76" s="281" t="str">
        <f aca="false">IF((P76&lt;&gt;""),($F76=M76)*($G76=N76),"")</f>
        <v/>
      </c>
      <c r="S76" s="281" t="str">
        <f aca="false">IF(P76&lt;&gt;"",IF(ABS($F76-$G76)&gt;=PrSettings!$M$7,(ABS($F76-$G76-M76+N76)&lt;=1)*1,IF(AND(P76,$F76=$G76,$F76&gt;=PrSettings!$M$6),(ABS(M76-$F76)&lt;=1)*1,IF(AND(P76,$F76+$G76&gt;=PrSettings!$M$8),(ABS(M76-$F76)+ABS(N76-$G76)&lt;=1)*1,""))),"")</f>
        <v/>
      </c>
      <c r="T76" s="286"/>
      <c r="V76" s="279" t="n">
        <f aca="false">$B76</f>
        <v>5</v>
      </c>
      <c r="W76" s="280" t="str">
        <f aca="false">$C76</f>
        <v>Portugal</v>
      </c>
      <c r="X76" s="281" t="n">
        <f aca="false">$D76</f>
        <v>46</v>
      </c>
      <c r="Y76" s="280" t="str">
        <f aca="false">$E76</f>
        <v>DR Congo</v>
      </c>
      <c r="Z76" s="284"/>
      <c r="AA76" s="284"/>
      <c r="AB76" s="285"/>
      <c r="AC76" s="281" t="str">
        <f aca="false">IF(($F76&lt;&gt;"")*($G76&lt;&gt;"")*(Z76&lt;&gt;"")*(AA76&lt;&gt;""),($F76&gt;$G76)*(Z76&gt;AA76)+($F76=$G76)*(Z76=AA76)+($F76&lt;$G76)*(Z76&lt;AA76),"")</f>
        <v/>
      </c>
      <c r="AD76" s="281" t="str">
        <f aca="false">IF((AC76&lt;&gt;""),IF(OR($F76&lt;&gt;$G76,PrSettings!$M$4="●"),(($F76-$G76)=(Z76-AA76))*1,0),"")</f>
        <v/>
      </c>
      <c r="AE76" s="281" t="str">
        <f aca="false">IF((AC76&lt;&gt;""),($F76=Z76)*($G76=AA76),"")</f>
        <v/>
      </c>
      <c r="AF76" s="281" t="str">
        <f aca="false">IF(AC76&lt;&gt;"",IF(ABS($F76-$G76)&gt;=PrSettings!$M$7,(ABS($F76-$G76-Z76+AA76)&lt;=1)*1,IF(AND(AC76,$F76=$G76,$F76&gt;=PrSettings!$M$6),(ABS(Z76-$F76)&lt;=1)*1,IF(AND(AC76,$F76+$G76&gt;=PrSettings!$M$8),(ABS(Z76-$F76)+ABS(AA76-$G76)&lt;=1)*1,""))),"")</f>
        <v/>
      </c>
      <c r="AG76" s="286"/>
      <c r="AI76" s="279" t="n">
        <f aca="false">$B76</f>
        <v>5</v>
      </c>
      <c r="AJ76" s="280" t="str">
        <f aca="false">$C76</f>
        <v>Portugal</v>
      </c>
      <c r="AK76" s="281" t="n">
        <f aca="false">$D76</f>
        <v>46</v>
      </c>
      <c r="AL76" s="280" t="str">
        <f aca="false">$E76</f>
        <v>DR Congo</v>
      </c>
      <c r="AM76" s="284"/>
      <c r="AN76" s="284"/>
      <c r="AO76" s="285"/>
      <c r="AP76" s="281" t="str">
        <f aca="false">IF(($F76&lt;&gt;"")*($G76&lt;&gt;"")*(AM76&lt;&gt;"")*(AN76&lt;&gt;""),($F76&gt;$G76)*(AM76&gt;AN76)+($F76=$G76)*(AM76=AN76)+($F76&lt;$G76)*(AM76&lt;AN76),"")</f>
        <v/>
      </c>
      <c r="AQ76" s="281" t="str">
        <f aca="false">IF((AP76&lt;&gt;""),IF(OR($F76&lt;&gt;$G76,PrSettings!$M$4="●"),(($F76-$G76)=(AM76-AN76))*1,0),"")</f>
        <v/>
      </c>
      <c r="AR76" s="281" t="str">
        <f aca="false">IF((AP76&lt;&gt;""),($F76=AM76)*($G76=AN76),"")</f>
        <v/>
      </c>
      <c r="AS76" s="281" t="str">
        <f aca="false">IF(AP76&lt;&gt;"",IF(ABS($F76-$G76)&gt;=PrSettings!$M$7,(ABS($F76-$G76-AM76+AN76)&lt;=1)*1,IF(AND(AP76,$F76=$G76,$F76&gt;=PrSettings!$M$6),(ABS(AM76-$F76)&lt;=1)*1,IF(AND(AP76,$F76+$G76&gt;=PrSettings!$M$8),(ABS(AM76-$F76)+ABS(AN76-$G76)&lt;=1)*1,""))),"")</f>
        <v/>
      </c>
      <c r="AT76" s="286"/>
      <c r="AV76" s="279" t="n">
        <f aca="false">$B76</f>
        <v>5</v>
      </c>
      <c r="AW76" s="280" t="str">
        <f aca="false">$C76</f>
        <v>Portugal</v>
      </c>
      <c r="AX76" s="281" t="n">
        <f aca="false">$D76</f>
        <v>46</v>
      </c>
      <c r="AY76" s="280" t="str">
        <f aca="false">$E76</f>
        <v>DR Congo</v>
      </c>
      <c r="AZ76" s="284"/>
      <c r="BA76" s="284"/>
      <c r="BB76" s="285"/>
      <c r="BC76" s="281" t="str">
        <f aca="false">IF(($F76&lt;&gt;"")*($G76&lt;&gt;"")*(AZ76&lt;&gt;"")*(BA76&lt;&gt;""),($F76&gt;$G76)*(AZ76&gt;BA76)+($F76=$G76)*(AZ76=BA76)+($F76&lt;$G76)*(AZ76&lt;BA76),"")</f>
        <v/>
      </c>
      <c r="BD76" s="281" t="str">
        <f aca="false">IF((BC76&lt;&gt;""),IF(OR($F76&lt;&gt;$G76,PrSettings!$M$4="●"),(($F76-$G76)=(AZ76-BA76))*1,0),"")</f>
        <v/>
      </c>
      <c r="BE76" s="281" t="str">
        <f aca="false">IF((BC76&lt;&gt;""),($F76=AZ76)*($G76=BA76),"")</f>
        <v/>
      </c>
      <c r="BF76" s="281" t="str">
        <f aca="false">IF(BC76&lt;&gt;"",IF(ABS($F76-$G76)&gt;=PrSettings!$M$7,(ABS($F76-$G76-AZ76+BA76)&lt;=1)*1,IF(AND(BC76,$F76=$G76,$F76&gt;=PrSettings!$M$6),(ABS(AZ76-$F76)&lt;=1)*1,IF(AND(BC76,$F76+$G76&gt;=PrSettings!$M$8),(ABS(AZ76-$F76)+ABS(BA76-$G76)&lt;=1)*1,""))),"")</f>
        <v/>
      </c>
      <c r="BG76" s="286"/>
      <c r="BI76" s="279" t="n">
        <f aca="false">$B76</f>
        <v>5</v>
      </c>
      <c r="BJ76" s="280" t="str">
        <f aca="false">$C76</f>
        <v>Portugal</v>
      </c>
      <c r="BK76" s="281" t="n">
        <f aca="false">$D76</f>
        <v>46</v>
      </c>
      <c r="BL76" s="280" t="str">
        <f aca="false">$E76</f>
        <v>DR Congo</v>
      </c>
      <c r="BM76" s="284"/>
      <c r="BN76" s="284"/>
      <c r="BO76" s="285"/>
      <c r="BP76" s="281" t="str">
        <f aca="false">IF(($F76&lt;&gt;"")*($G76&lt;&gt;"")*(BM76&lt;&gt;"")*(BN76&lt;&gt;""),($F76&gt;$G76)*(BM76&gt;BN76)+($F76=$G76)*(BM76=BN76)+($F76&lt;$G76)*(BM76&lt;BN76),"")</f>
        <v/>
      </c>
      <c r="BQ76" s="281" t="str">
        <f aca="false">IF((BP76&lt;&gt;""),IF(OR($F76&lt;&gt;$G76,PrSettings!$M$4="●"),(($F76-$G76)=(BM76-BN76))*1,0),"")</f>
        <v/>
      </c>
      <c r="BR76" s="281" t="str">
        <f aca="false">IF((BP76&lt;&gt;""),($F76=BM76)*($G76=BN76),"")</f>
        <v/>
      </c>
      <c r="BS76" s="281" t="str">
        <f aca="false">IF(BP76&lt;&gt;"",IF(ABS($F76-$G76)&gt;=PrSettings!$M$7,(ABS($F76-$G76-BM76+BN76)&lt;=1)*1,IF(AND(BP76,$F76=$G76,$F76&gt;=PrSettings!$M$6),(ABS(BM76-$F76)&lt;=1)*1,IF(AND(BP76,$F76+$G76&gt;=PrSettings!$M$8),(ABS(BM76-$F76)+ABS(BN76-$G76)&lt;=1)*1,""))),"")</f>
        <v/>
      </c>
      <c r="BT76" s="286"/>
      <c r="BV76" s="279" t="n">
        <f aca="false">$B76</f>
        <v>5</v>
      </c>
      <c r="BW76" s="280" t="str">
        <f aca="false">$C76</f>
        <v>Portugal</v>
      </c>
      <c r="BX76" s="281" t="n">
        <f aca="false">$D76</f>
        <v>46</v>
      </c>
      <c r="BY76" s="280" t="str">
        <f aca="false">$E76</f>
        <v>DR Congo</v>
      </c>
      <c r="BZ76" s="284"/>
      <c r="CA76" s="284"/>
      <c r="CB76" s="285"/>
      <c r="CC76" s="281" t="str">
        <f aca="false">IF(($F76&lt;&gt;"")*($G76&lt;&gt;"")*(BZ76&lt;&gt;"")*(CA76&lt;&gt;""),($F76&gt;$G76)*(BZ76&gt;CA76)+($F76=$G76)*(BZ76=CA76)+($F76&lt;$G76)*(BZ76&lt;CA76),"")</f>
        <v/>
      </c>
      <c r="CD76" s="281" t="str">
        <f aca="false">IF((CC76&lt;&gt;""),IF(OR($F76&lt;&gt;$G76,PrSettings!$M$4="●"),(($F76-$G76)=(BZ76-CA76))*1,0),"")</f>
        <v/>
      </c>
      <c r="CE76" s="281" t="str">
        <f aca="false">IF((CC76&lt;&gt;""),($F76=BZ76)*($G76=CA76),"")</f>
        <v/>
      </c>
      <c r="CF76" s="281" t="str">
        <f aca="false">IF(CC76&lt;&gt;"",IF(ABS($F76-$G76)&gt;=PrSettings!$M$7,(ABS($F76-$G76-BZ76+CA76)&lt;=1)*1,IF(AND(CC76,$F76=$G76,$F76&gt;=PrSettings!$M$6),(ABS(BZ76-$F76)&lt;=1)*1,IF(AND(CC76,$F76+$G76&gt;=PrSettings!$M$8),(ABS(BZ76-$F76)+ABS(CA76-$G76)&lt;=1)*1,""))),"")</f>
        <v/>
      </c>
      <c r="CG76" s="286"/>
      <c r="CI76" s="279" t="n">
        <f aca="false">$B76</f>
        <v>5</v>
      </c>
      <c r="CJ76" s="280" t="str">
        <f aca="false">$C76</f>
        <v>Portugal</v>
      </c>
      <c r="CK76" s="281" t="n">
        <f aca="false">$D76</f>
        <v>46</v>
      </c>
      <c r="CL76" s="280" t="str">
        <f aca="false">$E76</f>
        <v>DR Congo</v>
      </c>
      <c r="CM76" s="284"/>
      <c r="CN76" s="284"/>
      <c r="CO76" s="285"/>
      <c r="CP76" s="281" t="str">
        <f aca="false">IF(($F76&lt;&gt;"")*($G76&lt;&gt;"")*(CM76&lt;&gt;"")*(CN76&lt;&gt;""),($F76&gt;$G76)*(CM76&gt;CN76)+($F76=$G76)*(CM76=CN76)+($F76&lt;$G76)*(CM76&lt;CN76),"")</f>
        <v/>
      </c>
      <c r="CQ76" s="281" t="str">
        <f aca="false">IF((CP76&lt;&gt;""),IF(OR($F76&lt;&gt;$G76,PrSettings!$M$4="●"),(($F76-$G76)=(CM76-CN76))*1,0),"")</f>
        <v/>
      </c>
      <c r="CR76" s="281" t="str">
        <f aca="false">IF((CP76&lt;&gt;""),($F76=CM76)*($G76=CN76),"")</f>
        <v/>
      </c>
      <c r="CS76" s="281" t="str">
        <f aca="false">IF(CP76&lt;&gt;"",IF(ABS($F76-$G76)&gt;=PrSettings!$M$7,(ABS($F76-$G76-CM76+CN76)&lt;=1)*1,IF(AND(CP76,$F76=$G76,$F76&gt;=PrSettings!$M$6),(ABS(CM76-$F76)&lt;=1)*1,IF(AND(CP76,$F76+$G76&gt;=PrSettings!$M$8),(ABS(CM76-$F76)+ABS(CN76-$G76)&lt;=1)*1,""))),"")</f>
        <v/>
      </c>
      <c r="CT76" s="286"/>
      <c r="CV76" s="279" t="n">
        <f aca="false">$B76</f>
        <v>5</v>
      </c>
      <c r="CW76" s="280" t="str">
        <f aca="false">$C76</f>
        <v>Portugal</v>
      </c>
      <c r="CX76" s="281" t="n">
        <f aca="false">$D76</f>
        <v>46</v>
      </c>
      <c r="CY76" s="280" t="str">
        <f aca="false">$E76</f>
        <v>DR Congo</v>
      </c>
      <c r="CZ76" s="284"/>
      <c r="DA76" s="284"/>
      <c r="DB76" s="285"/>
      <c r="DC76" s="281" t="str">
        <f aca="false">IF(($F76&lt;&gt;"")*($G76&lt;&gt;"")*(CZ76&lt;&gt;"")*(DA76&lt;&gt;""),($F76&gt;$G76)*(CZ76&gt;DA76)+($F76=$G76)*(CZ76=DA76)+($F76&lt;$G76)*(CZ76&lt;DA76),"")</f>
        <v/>
      </c>
      <c r="DD76" s="281" t="str">
        <f aca="false">IF((DC76&lt;&gt;""),IF(OR($F76&lt;&gt;$G76,PrSettings!$M$4="●"),(($F76-$G76)=(CZ76-DA76))*1,0),"")</f>
        <v/>
      </c>
      <c r="DE76" s="281" t="str">
        <f aca="false">IF((DC76&lt;&gt;""),($F76=CZ76)*($G76=DA76),"")</f>
        <v/>
      </c>
      <c r="DF76" s="281" t="str">
        <f aca="false">IF(DC76&lt;&gt;"",IF(ABS($F76-$G76)&gt;=PrSettings!$M$7,(ABS($F76-$G76-CZ76+DA76)&lt;=1)*1,IF(AND(DC76,$F76=$G76,$F76&gt;=PrSettings!$M$6),(ABS(CZ76-$F76)&lt;=1)*1,IF(AND(DC76,$F76+$G76&gt;=PrSettings!$M$8),(ABS(CZ76-$F76)+ABS(DA76-$G76)&lt;=1)*1,""))),"")</f>
        <v/>
      </c>
      <c r="DG76" s="286"/>
      <c r="DI76" s="279" t="n">
        <f aca="false">$B76</f>
        <v>5</v>
      </c>
      <c r="DJ76" s="280" t="str">
        <f aca="false">$C76</f>
        <v>Portugal</v>
      </c>
      <c r="DK76" s="281" t="n">
        <f aca="false">$D76</f>
        <v>46</v>
      </c>
      <c r="DL76" s="280" t="str">
        <f aca="false">$E76</f>
        <v>DR Congo</v>
      </c>
      <c r="DM76" s="284"/>
      <c r="DN76" s="284"/>
      <c r="DO76" s="285"/>
      <c r="DP76" s="281" t="str">
        <f aca="false">IF(($F76&lt;&gt;"")*($G76&lt;&gt;"")*(DM76&lt;&gt;"")*(DN76&lt;&gt;""),($F76&gt;$G76)*(DM76&gt;DN76)+($F76=$G76)*(DM76=DN76)+($F76&lt;$G76)*(DM76&lt;DN76),"")</f>
        <v/>
      </c>
      <c r="DQ76" s="281" t="str">
        <f aca="false">IF((DP76&lt;&gt;""),IF(OR($F76&lt;&gt;$G76,PrSettings!$M$4="●"),(($F76-$G76)=(DM76-DN76))*1,0),"")</f>
        <v/>
      </c>
      <c r="DR76" s="281" t="str">
        <f aca="false">IF((DP76&lt;&gt;""),($F76=DM76)*($G76=DN76),"")</f>
        <v/>
      </c>
      <c r="DS76" s="281" t="str">
        <f aca="false">IF(DP76&lt;&gt;"",IF(ABS($F76-$G76)&gt;=PrSettings!$M$7,(ABS($F76-$G76-DM76+DN76)&lt;=1)*1,IF(AND(DP76,$F76=$G76,$F76&gt;=PrSettings!$M$6),(ABS(DM76-$F76)&lt;=1)*1,IF(AND(DP76,$F76+$G76&gt;=PrSettings!$M$8),(ABS(DM76-$F76)+ABS(DN76-$G76)&lt;=1)*1,""))),"")</f>
        <v/>
      </c>
      <c r="DT76" s="286"/>
      <c r="DV76" s="279" t="n">
        <f aca="false">$B76</f>
        <v>5</v>
      </c>
      <c r="DW76" s="280" t="str">
        <f aca="false">$C76</f>
        <v>Portugal</v>
      </c>
      <c r="DX76" s="281" t="n">
        <f aca="false">$D76</f>
        <v>46</v>
      </c>
      <c r="DY76" s="280" t="str">
        <f aca="false">$E76</f>
        <v>DR Congo</v>
      </c>
      <c r="DZ76" s="284"/>
      <c r="EA76" s="284"/>
      <c r="EB76" s="285"/>
      <c r="EC76" s="281" t="str">
        <f aca="false">IF(($F76&lt;&gt;"")*($G76&lt;&gt;"")*(DZ76&lt;&gt;"")*(EA76&lt;&gt;""),($F76&gt;$G76)*(DZ76&gt;EA76)+($F76=$G76)*(DZ76=EA76)+($F76&lt;$G76)*(DZ76&lt;EA76),"")</f>
        <v/>
      </c>
      <c r="ED76" s="281" t="str">
        <f aca="false">IF((EC76&lt;&gt;""),IF(OR($F76&lt;&gt;$G76,PrSettings!$M$4="●"),(($F76-$G76)=(DZ76-EA76))*1,0),"")</f>
        <v/>
      </c>
      <c r="EE76" s="281" t="str">
        <f aca="false">IF((EC76&lt;&gt;""),($F76=DZ76)*($G76=EA76),"")</f>
        <v/>
      </c>
      <c r="EF76" s="281" t="str">
        <f aca="false">IF(EC76&lt;&gt;"",IF(ABS($F76-$G76)&gt;=PrSettings!$M$7,(ABS($F76-$G76-DZ76+EA76)&lt;=1)*1,IF(AND(EC76,$F76=$G76,$F76&gt;=PrSettings!$M$6),(ABS(DZ76-$F76)&lt;=1)*1,IF(AND(EC76,$F76+$G76&gt;=PrSettings!$M$8),(ABS(DZ76-$F76)+ABS(EA76-$G76)&lt;=1)*1,""))),"")</f>
        <v/>
      </c>
      <c r="EG76" s="286"/>
      <c r="EI76" s="279" t="n">
        <f aca="false">$B76</f>
        <v>5</v>
      </c>
      <c r="EJ76" s="280" t="str">
        <f aca="false">$C76</f>
        <v>Portugal</v>
      </c>
      <c r="EK76" s="281" t="n">
        <f aca="false">$D76</f>
        <v>46</v>
      </c>
      <c r="EL76" s="280" t="str">
        <f aca="false">$E76</f>
        <v>DR Congo</v>
      </c>
      <c r="EM76" s="284"/>
      <c r="EN76" s="284"/>
      <c r="EO76" s="285"/>
      <c r="EP76" s="281" t="str">
        <f aca="false">IF(($F76&lt;&gt;"")*($G76&lt;&gt;"")*(EM76&lt;&gt;"")*(EN76&lt;&gt;""),($F76&gt;$G76)*(EM76&gt;EN76)+($F76=$G76)*(EM76=EN76)+($F76&lt;$G76)*(EM76&lt;EN76),"")</f>
        <v/>
      </c>
      <c r="EQ76" s="281" t="str">
        <f aca="false">IF((EP76&lt;&gt;""),IF(OR($F76&lt;&gt;$G76,PrSettings!$M$4="●"),(($F76-$G76)=(EM76-EN76))*1,0),"")</f>
        <v/>
      </c>
      <c r="ER76" s="281" t="str">
        <f aca="false">IF((EP76&lt;&gt;""),($F76=EM76)*($G76=EN76),"")</f>
        <v/>
      </c>
      <c r="ES76" s="281" t="str">
        <f aca="false">IF(EP76&lt;&gt;"",IF(ABS($F76-$G76)&gt;=PrSettings!$M$7,(ABS($F76-$G76-EM76+EN76)&lt;=1)*1,IF(AND(EP76,$F76=$G76,$F76&gt;=PrSettings!$M$6),(ABS(EM76-$F76)&lt;=1)*1,IF(AND(EP76,$F76+$G76&gt;=PrSettings!$M$8),(ABS(EM76-$F76)+ABS(EN76-$G76)&lt;=1)*1,""))),"")</f>
        <v/>
      </c>
      <c r="ET76" s="286"/>
      <c r="EV76" s="279" t="n">
        <f aca="false">$B76</f>
        <v>5</v>
      </c>
      <c r="EW76" s="280" t="str">
        <f aca="false">$C76</f>
        <v>Portugal</v>
      </c>
      <c r="EX76" s="281" t="n">
        <f aca="false">$D76</f>
        <v>46</v>
      </c>
      <c r="EY76" s="280" t="str">
        <f aca="false">$E76</f>
        <v>DR Congo</v>
      </c>
      <c r="EZ76" s="284"/>
      <c r="FA76" s="284"/>
      <c r="FB76" s="285"/>
      <c r="FC76" s="281" t="str">
        <f aca="false">IF(($F76&lt;&gt;"")*($G76&lt;&gt;"")*(EZ76&lt;&gt;"")*(FA76&lt;&gt;""),($F76&gt;$G76)*(EZ76&gt;FA76)+($F76=$G76)*(EZ76=FA76)+($F76&lt;$G76)*(EZ76&lt;FA76),"")</f>
        <v/>
      </c>
      <c r="FD76" s="281" t="str">
        <f aca="false">IF((FC76&lt;&gt;""),IF(OR($F76&lt;&gt;$G76,PrSettings!$M$4="●"),(($F76-$G76)=(EZ76-FA76))*1,0),"")</f>
        <v/>
      </c>
      <c r="FE76" s="281" t="str">
        <f aca="false">IF((FC76&lt;&gt;""),($F76=EZ76)*($G76=FA76),"")</f>
        <v/>
      </c>
      <c r="FF76" s="281" t="str">
        <f aca="false">IF(FC76&lt;&gt;"",IF(ABS($F76-$G76)&gt;=PrSettings!$M$7,(ABS($F76-$G76-EZ76+FA76)&lt;=1)*1,IF(AND(FC76,$F76=$G76,$F76&gt;=PrSettings!$M$6),(ABS(EZ76-$F76)&lt;=1)*1,IF(AND(FC76,$F76+$G76&gt;=PrSettings!$M$8),(ABS(EZ76-$F76)+ABS(FA76-$G76)&lt;=1)*1,""))),"")</f>
        <v/>
      </c>
      <c r="FG76" s="286"/>
      <c r="FI76" s="279" t="n">
        <f aca="false">$B76</f>
        <v>5</v>
      </c>
      <c r="FJ76" s="280" t="str">
        <f aca="false">$C76</f>
        <v>Portugal</v>
      </c>
      <c r="FK76" s="281" t="n">
        <f aca="false">$D76</f>
        <v>46</v>
      </c>
      <c r="FL76" s="280" t="str">
        <f aca="false">$E76</f>
        <v>DR Congo</v>
      </c>
      <c r="FM76" s="284"/>
      <c r="FN76" s="284"/>
      <c r="FO76" s="285"/>
      <c r="FP76" s="281" t="str">
        <f aca="false">IF(($F76&lt;&gt;"")*($G76&lt;&gt;"")*(FM76&lt;&gt;"")*(FN76&lt;&gt;""),($F76&gt;$G76)*(FM76&gt;FN76)+($F76=$G76)*(FM76=FN76)+($F76&lt;$G76)*(FM76&lt;FN76),"")</f>
        <v/>
      </c>
      <c r="FQ76" s="281" t="str">
        <f aca="false">IF((FP76&lt;&gt;""),IF(OR($F76&lt;&gt;$G76,PrSettings!$M$4="●"),(($F76-$G76)=(FM76-FN76))*1,0),"")</f>
        <v/>
      </c>
      <c r="FR76" s="281" t="str">
        <f aca="false">IF((FP76&lt;&gt;""),($F76=FM76)*($G76=FN76),"")</f>
        <v/>
      </c>
      <c r="FS76" s="281" t="str">
        <f aca="false">IF(FP76&lt;&gt;"",IF(ABS($F76-$G76)&gt;=PrSettings!$M$7,(ABS($F76-$G76-FM76+FN76)&lt;=1)*1,IF(AND(FP76,$F76=$G76,$F76&gt;=PrSettings!$M$6),(ABS(FM76-$F76)&lt;=1)*1,IF(AND(FP76,$F76+$G76&gt;=PrSettings!$M$8),(ABS(FM76-$F76)+ABS(FN76-$G76)&lt;=1)*1,""))),"")</f>
        <v/>
      </c>
      <c r="FT76" s="286"/>
      <c r="FV76" s="279" t="n">
        <f aca="false">$B76</f>
        <v>5</v>
      </c>
      <c r="FW76" s="280" t="str">
        <f aca="false">$C76</f>
        <v>Portugal</v>
      </c>
      <c r="FX76" s="281" t="n">
        <f aca="false">$D76</f>
        <v>46</v>
      </c>
      <c r="FY76" s="280" t="str">
        <f aca="false">$E76</f>
        <v>DR Congo</v>
      </c>
      <c r="FZ76" s="284"/>
      <c r="GA76" s="284"/>
      <c r="GB76" s="285"/>
      <c r="GC76" s="281" t="str">
        <f aca="false">IF(($F76&lt;&gt;"")*($G76&lt;&gt;"")*(FZ76&lt;&gt;"")*(GA76&lt;&gt;""),($F76&gt;$G76)*(FZ76&gt;GA76)+($F76=$G76)*(FZ76=GA76)+($F76&lt;$G76)*(FZ76&lt;GA76),"")</f>
        <v/>
      </c>
      <c r="GD76" s="281" t="str">
        <f aca="false">IF((GC76&lt;&gt;""),IF(OR($F76&lt;&gt;$G76,PrSettings!$M$4="●"),(($F76-$G76)=(FZ76-GA76))*1,0),"")</f>
        <v/>
      </c>
      <c r="GE76" s="281" t="str">
        <f aca="false">IF((GC76&lt;&gt;""),($F76=FZ76)*($G76=GA76),"")</f>
        <v/>
      </c>
      <c r="GF76" s="281" t="str">
        <f aca="false">IF(GC76&lt;&gt;"",IF(ABS($F76-$G76)&gt;=PrSettings!$M$7,(ABS($F76-$G76-FZ76+GA76)&lt;=1)*1,IF(AND(GC76,$F76=$G76,$F76&gt;=PrSettings!$M$6),(ABS(FZ76-$F76)&lt;=1)*1,IF(AND(GC76,$F76+$G76&gt;=PrSettings!$M$8),(ABS(FZ76-$F76)+ABS(GA76-$G76)&lt;=1)*1,""))),"")</f>
        <v/>
      </c>
      <c r="GG76" s="286"/>
      <c r="GI76" s="279" t="n">
        <f aca="false">$B76</f>
        <v>5</v>
      </c>
      <c r="GJ76" s="280" t="str">
        <f aca="false">$C76</f>
        <v>Portugal</v>
      </c>
      <c r="GK76" s="281" t="n">
        <f aca="false">$D76</f>
        <v>46</v>
      </c>
      <c r="GL76" s="280" t="str">
        <f aca="false">$E76</f>
        <v>DR Congo</v>
      </c>
      <c r="GM76" s="284"/>
      <c r="GN76" s="284"/>
      <c r="GO76" s="285"/>
      <c r="GP76" s="281" t="str">
        <f aca="false">IF(($F76&lt;&gt;"")*($G76&lt;&gt;"")*(GM76&lt;&gt;"")*(GN76&lt;&gt;""),($F76&gt;$G76)*(GM76&gt;GN76)+($F76=$G76)*(GM76=GN76)+($F76&lt;$G76)*(GM76&lt;GN76),"")</f>
        <v/>
      </c>
      <c r="GQ76" s="281" t="str">
        <f aca="false">IF((GP76&lt;&gt;""),IF(OR($F76&lt;&gt;$G76,PrSettings!$M$4="●"),(($F76-$G76)=(GM76-GN76))*1,0),"")</f>
        <v/>
      </c>
      <c r="GR76" s="281" t="str">
        <f aca="false">IF((GP76&lt;&gt;""),($F76=GM76)*($G76=GN76),"")</f>
        <v/>
      </c>
      <c r="GS76" s="281" t="str">
        <f aca="false">IF(GP76&lt;&gt;"",IF(ABS($F76-$G76)&gt;=PrSettings!$M$7,(ABS($F76-$G76-GM76+GN76)&lt;=1)*1,IF(AND(GP76,$F76=$G76,$F76&gt;=PrSettings!$M$6),(ABS(GM76-$F76)&lt;=1)*1,IF(AND(GP76,$F76+$G76&gt;=PrSettings!$M$8),(ABS(GM76-$F76)+ABS(GN76-$G76)&lt;=1)*1,""))),"")</f>
        <v/>
      </c>
      <c r="GT76" s="286"/>
      <c r="GV76" s="279" t="n">
        <f aca="false">$B76</f>
        <v>5</v>
      </c>
      <c r="GW76" s="280" t="str">
        <f aca="false">$C76</f>
        <v>Portugal</v>
      </c>
      <c r="GX76" s="281" t="n">
        <f aca="false">$D76</f>
        <v>46</v>
      </c>
      <c r="GY76" s="280" t="str">
        <f aca="false">$E76</f>
        <v>DR Congo</v>
      </c>
      <c r="GZ76" s="284"/>
      <c r="HA76" s="284"/>
      <c r="HB76" s="285"/>
      <c r="HC76" s="281" t="str">
        <f aca="false">IF(($F76&lt;&gt;"")*($G76&lt;&gt;"")*(GZ76&lt;&gt;"")*(HA76&lt;&gt;""),($F76&gt;$G76)*(GZ76&gt;HA76)+($F76=$G76)*(GZ76=HA76)+($F76&lt;$G76)*(GZ76&lt;HA76),"")</f>
        <v/>
      </c>
      <c r="HD76" s="281" t="str">
        <f aca="false">IF((HC76&lt;&gt;""),IF(OR($F76&lt;&gt;$G76,PrSettings!$M$4="●"),(($F76-$G76)=(GZ76-HA76))*1,0),"")</f>
        <v/>
      </c>
      <c r="HE76" s="281" t="str">
        <f aca="false">IF((HC76&lt;&gt;""),($F76=GZ76)*($G76=HA76),"")</f>
        <v/>
      </c>
      <c r="HF76" s="281" t="str">
        <f aca="false">IF(HC76&lt;&gt;"",IF(ABS($F76-$G76)&gt;=PrSettings!$M$7,(ABS($F76-$G76-GZ76+HA76)&lt;=1)*1,IF(AND(HC76,$F76=$G76,$F76&gt;=PrSettings!$M$6),(ABS(GZ76-$F76)&lt;=1)*1,IF(AND(HC76,$F76+$G76&gt;=PrSettings!$M$8),(ABS(GZ76-$F76)+ABS(HA76-$G76)&lt;=1)*1,""))),"")</f>
        <v/>
      </c>
      <c r="HG76" s="286"/>
      <c r="HI76" s="279" t="n">
        <f aca="false">$B76</f>
        <v>5</v>
      </c>
      <c r="HJ76" s="280" t="str">
        <f aca="false">$C76</f>
        <v>Portugal</v>
      </c>
      <c r="HK76" s="281" t="n">
        <f aca="false">$D76</f>
        <v>46</v>
      </c>
      <c r="HL76" s="280" t="str">
        <f aca="false">$E76</f>
        <v>DR Congo</v>
      </c>
      <c r="HM76" s="284"/>
      <c r="HN76" s="284"/>
      <c r="HO76" s="285"/>
      <c r="HP76" s="281" t="str">
        <f aca="false">IF(($F76&lt;&gt;"")*($G76&lt;&gt;"")*(HM76&lt;&gt;"")*(HN76&lt;&gt;""),($F76&gt;$G76)*(HM76&gt;HN76)+($F76=$G76)*(HM76=HN76)+($F76&lt;$G76)*(HM76&lt;HN76),"")</f>
        <v/>
      </c>
      <c r="HQ76" s="281" t="str">
        <f aca="false">IF((HP76&lt;&gt;""),IF(OR($F76&lt;&gt;$G76,PrSettings!$M$4="●"),(($F76-$G76)=(HM76-HN76))*1,0),"")</f>
        <v/>
      </c>
      <c r="HR76" s="281" t="str">
        <f aca="false">IF((HP76&lt;&gt;""),($F76=HM76)*($G76=HN76),"")</f>
        <v/>
      </c>
      <c r="HS76" s="281" t="str">
        <f aca="false">IF(HP76&lt;&gt;"",IF(ABS($F76-$G76)&gt;=PrSettings!$M$7,(ABS($F76-$G76-HM76+HN76)&lt;=1)*1,IF(AND(HP76,$F76=$G76,$F76&gt;=PrSettings!$M$6),(ABS(HM76-$F76)&lt;=1)*1,IF(AND(HP76,$F76+$G76&gt;=PrSettings!$M$8),(ABS(HM76-$F76)+ABS(HN76-$G76)&lt;=1)*1,""))),"")</f>
        <v/>
      </c>
      <c r="HT76" s="286"/>
      <c r="HV76" s="279" t="n">
        <f aca="false">$B76</f>
        <v>5</v>
      </c>
      <c r="HW76" s="280" t="str">
        <f aca="false">$C76</f>
        <v>Portugal</v>
      </c>
      <c r="HX76" s="281" t="n">
        <f aca="false">$D76</f>
        <v>46</v>
      </c>
      <c r="HY76" s="280" t="str">
        <f aca="false">$E76</f>
        <v>DR Congo</v>
      </c>
      <c r="HZ76" s="284"/>
      <c r="IA76" s="284"/>
      <c r="IB76" s="285"/>
      <c r="IC76" s="281" t="str">
        <f aca="false">IF(($F76&lt;&gt;"")*($G76&lt;&gt;"")*(HZ76&lt;&gt;"")*(IA76&lt;&gt;""),($F76&gt;$G76)*(HZ76&gt;IA76)+($F76=$G76)*(HZ76=IA76)+($F76&lt;$G76)*(HZ76&lt;IA76),"")</f>
        <v/>
      </c>
      <c r="ID76" s="281" t="str">
        <f aca="false">IF((IC76&lt;&gt;""),IF(OR($F76&lt;&gt;$G76,PrSettings!$M$4="●"),(($F76-$G76)=(HZ76-IA76))*1,0),"")</f>
        <v/>
      </c>
      <c r="IE76" s="281" t="str">
        <f aca="false">IF((IC76&lt;&gt;""),($F76=HZ76)*($G76=IA76),"")</f>
        <v/>
      </c>
      <c r="IF76" s="281" t="str">
        <f aca="false">IF(IC76&lt;&gt;"",IF(ABS($F76-$G76)&gt;=PrSettings!$M$7,(ABS($F76-$G76-HZ76+IA76)&lt;=1)*1,IF(AND(IC76,$F76=$G76,$F76&gt;=PrSettings!$M$6),(ABS(HZ76-$F76)&lt;=1)*1,IF(AND(IC76,$F76+$G76&gt;=PrSettings!$M$8),(ABS(HZ76-$F76)+ABS(IA76-$G76)&lt;=1)*1,""))),"")</f>
        <v/>
      </c>
      <c r="IG76" s="286"/>
      <c r="II76" s="279" t="n">
        <f aca="false">$B76</f>
        <v>5</v>
      </c>
      <c r="IJ76" s="280" t="str">
        <f aca="false">$C76</f>
        <v>Portugal</v>
      </c>
      <c r="IK76" s="281" t="n">
        <f aca="false">$D76</f>
        <v>46</v>
      </c>
      <c r="IL76" s="280" t="str">
        <f aca="false">$E76</f>
        <v>DR Congo</v>
      </c>
      <c r="IM76" s="284"/>
      <c r="IN76" s="284"/>
      <c r="IO76" s="285"/>
      <c r="IP76" s="281" t="str">
        <f aca="false">IF(($F76&lt;&gt;"")*($G76&lt;&gt;"")*(IM76&lt;&gt;"")*(IN76&lt;&gt;""),($F76&gt;$G76)*(IM76&gt;IN76)+($F76=$G76)*(IM76=IN76)+($F76&lt;$G76)*(IM76&lt;IN76),"")</f>
        <v/>
      </c>
      <c r="IQ76" s="281" t="str">
        <f aca="false">IF((IP76&lt;&gt;""),IF(OR($F76&lt;&gt;$G76,PrSettings!$M$4="●"),(($F76-$G76)=(IM76-IN76))*1,0),"")</f>
        <v/>
      </c>
      <c r="IR76" s="281" t="str">
        <f aca="false">IF((IP76&lt;&gt;""),($F76=IM76)*($G76=IN76),"")</f>
        <v/>
      </c>
      <c r="IS76" s="281" t="str">
        <f aca="false">IF(IP76&lt;&gt;"",IF(ABS($F76-$G76)&gt;=PrSettings!$M$7,(ABS($F76-$G76-IM76+IN76)&lt;=1)*1,IF(AND(IP76,$F76=$G76,$F76&gt;=PrSettings!$M$6),(ABS(IM76-$F76)&lt;=1)*1,IF(AND(IP76,$F76+$G76&gt;=PrSettings!$M$8),(ABS(IM76-$F76)+ABS(IN76-$G76)&lt;=1)*1,""))),"")</f>
        <v/>
      </c>
      <c r="IT76" s="286"/>
      <c r="IV76" s="279" t="n">
        <f aca="false">$B76</f>
        <v>5</v>
      </c>
      <c r="IW76" s="280" t="str">
        <f aca="false">$C76</f>
        <v>Portugal</v>
      </c>
      <c r="IX76" s="281" t="n">
        <f aca="false">$D76</f>
        <v>46</v>
      </c>
      <c r="IY76" s="280" t="str">
        <f aca="false">$E76</f>
        <v>DR Congo</v>
      </c>
      <c r="IZ76" s="284"/>
      <c r="JA76" s="284"/>
      <c r="JB76" s="285"/>
      <c r="JC76" s="281" t="str">
        <f aca="false">IF(($F76&lt;&gt;"")*($G76&lt;&gt;"")*(IZ76&lt;&gt;"")*(JA76&lt;&gt;""),($F76&gt;$G76)*(IZ76&gt;JA76)+($F76=$G76)*(IZ76=JA76)+($F76&lt;$G76)*(IZ76&lt;JA76),"")</f>
        <v/>
      </c>
      <c r="JD76" s="281" t="str">
        <f aca="false">IF((JC76&lt;&gt;""),IF(OR($F76&lt;&gt;$G76,PrSettings!$M$4="●"),(($F76-$G76)=(IZ76-JA76))*1,0),"")</f>
        <v/>
      </c>
      <c r="JE76" s="281" t="str">
        <f aca="false">IF((JC76&lt;&gt;""),($F76=IZ76)*($G76=JA76),"")</f>
        <v/>
      </c>
      <c r="JF76" s="281" t="str">
        <f aca="false">IF(JC76&lt;&gt;"",IF(ABS($F76-$G76)&gt;=PrSettings!$M$7,(ABS($F76-$G76-IZ76+JA76)&lt;=1)*1,IF(AND(JC76,$F76=$G76,$F76&gt;=PrSettings!$M$6),(ABS(IZ76-$F76)&lt;=1)*1,IF(AND(JC76,$F76+$G76&gt;=PrSettings!$M$8),(ABS(IZ76-$F76)+ABS(JA76-$G76)&lt;=1)*1,""))),"")</f>
        <v/>
      </c>
      <c r="JG76" s="286"/>
      <c r="JI76" s="279" t="n">
        <f aca="false">$B76</f>
        <v>5</v>
      </c>
      <c r="JJ76" s="280" t="str">
        <f aca="false">$C76</f>
        <v>Portugal</v>
      </c>
      <c r="JK76" s="281" t="n">
        <f aca="false">$D76</f>
        <v>46</v>
      </c>
      <c r="JL76" s="280" t="str">
        <f aca="false">$E76</f>
        <v>DR Congo</v>
      </c>
      <c r="JM76" s="284"/>
      <c r="JN76" s="284"/>
      <c r="JO76" s="285"/>
      <c r="JP76" s="281" t="str">
        <f aca="false">IF(($F76&lt;&gt;"")*($G76&lt;&gt;"")*(JM76&lt;&gt;"")*(JN76&lt;&gt;""),($F76&gt;$G76)*(JM76&gt;JN76)+($F76=$G76)*(JM76=JN76)+($F76&lt;$G76)*(JM76&lt;JN76),"")</f>
        <v/>
      </c>
      <c r="JQ76" s="281" t="str">
        <f aca="false">IF((JP76&lt;&gt;""),IF(OR($F76&lt;&gt;$G76,PrSettings!$M$4="●"),(($F76-$G76)=(JM76-JN76))*1,0),"")</f>
        <v/>
      </c>
      <c r="JR76" s="281" t="str">
        <f aca="false">IF((JP76&lt;&gt;""),($F76=JM76)*($G76=JN76),"")</f>
        <v/>
      </c>
      <c r="JS76" s="281" t="str">
        <f aca="false">IF(JP76&lt;&gt;"",IF(ABS($F76-$G76)&gt;=PrSettings!$M$7,(ABS($F76-$G76-JM76+JN76)&lt;=1)*1,IF(AND(JP76,$F76=$G76,$F76&gt;=PrSettings!$M$6),(ABS(JM76-$F76)&lt;=1)*1,IF(AND(JP76,$F76+$G76&gt;=PrSettings!$M$8),(ABS(JM76-$F76)+ABS(JN76-$G76)&lt;=1)*1,""))),"")</f>
        <v/>
      </c>
      <c r="JT76" s="286"/>
      <c r="JV76" s="279" t="n">
        <f aca="false">$B76</f>
        <v>5</v>
      </c>
      <c r="JW76" s="280" t="str">
        <f aca="false">$C76</f>
        <v>Portugal</v>
      </c>
      <c r="JX76" s="281" t="n">
        <f aca="false">$D76</f>
        <v>46</v>
      </c>
      <c r="JY76" s="280" t="str">
        <f aca="false">$E76</f>
        <v>DR Congo</v>
      </c>
      <c r="JZ76" s="284"/>
      <c r="KA76" s="284"/>
      <c r="KB76" s="285"/>
      <c r="KC76" s="281" t="str">
        <f aca="false">IF(($F76&lt;&gt;"")*($G76&lt;&gt;"")*(JZ76&lt;&gt;"")*(KA76&lt;&gt;""),($F76&gt;$G76)*(JZ76&gt;KA76)+($F76=$G76)*(JZ76=KA76)+($F76&lt;$G76)*(JZ76&lt;KA76),"")</f>
        <v/>
      </c>
      <c r="KD76" s="281" t="str">
        <f aca="false">IF((KC76&lt;&gt;""),IF(OR($F76&lt;&gt;$G76,PrSettings!$M$4="●"),(($F76-$G76)=(JZ76-KA76))*1,0),"")</f>
        <v/>
      </c>
      <c r="KE76" s="281" t="str">
        <f aca="false">IF((KC76&lt;&gt;""),($F76=JZ76)*($G76=KA76),"")</f>
        <v/>
      </c>
      <c r="KF76" s="281" t="str">
        <f aca="false">IF(KC76&lt;&gt;"",IF(ABS($F76-$G76)&gt;=PrSettings!$M$7,(ABS($F76-$G76-JZ76+KA76)&lt;=1)*1,IF(AND(KC76,$F76=$G76,$F76&gt;=PrSettings!$M$6),(ABS(JZ76-$F76)&lt;=1)*1,IF(AND(KC76,$F76+$G76&gt;=PrSettings!$M$8),(ABS(JZ76-$F76)+ABS(KA76-$G76)&lt;=1)*1,""))),"")</f>
        <v/>
      </c>
      <c r="KG76" s="286"/>
      <c r="KI76" s="279" t="n">
        <f aca="false">$B76</f>
        <v>5</v>
      </c>
      <c r="KJ76" s="280" t="str">
        <f aca="false">$C76</f>
        <v>Portugal</v>
      </c>
      <c r="KK76" s="281" t="n">
        <f aca="false">$D76</f>
        <v>46</v>
      </c>
      <c r="KL76" s="280" t="str">
        <f aca="false">$E76</f>
        <v>DR Congo</v>
      </c>
      <c r="KM76" s="284"/>
      <c r="KN76" s="284"/>
      <c r="KO76" s="285"/>
      <c r="KP76" s="281" t="str">
        <f aca="false">IF(($F76&lt;&gt;"")*($G76&lt;&gt;"")*(KM76&lt;&gt;"")*(KN76&lt;&gt;""),($F76&gt;$G76)*(KM76&gt;KN76)+($F76=$G76)*(KM76=KN76)+($F76&lt;$G76)*(KM76&lt;KN76),"")</f>
        <v/>
      </c>
      <c r="KQ76" s="281" t="str">
        <f aca="false">IF((KP76&lt;&gt;""),IF(OR($F76&lt;&gt;$G76,PrSettings!$M$4="●"),(($F76-$G76)=(KM76-KN76))*1,0),"")</f>
        <v/>
      </c>
      <c r="KR76" s="281" t="str">
        <f aca="false">IF((KP76&lt;&gt;""),($F76=KM76)*($G76=KN76),"")</f>
        <v/>
      </c>
      <c r="KS76" s="281" t="str">
        <f aca="false">IF(KP76&lt;&gt;"",IF(ABS($F76-$G76)&gt;=PrSettings!$M$7,(ABS($F76-$G76-KM76+KN76)&lt;=1)*1,IF(AND(KP76,$F76=$G76,$F76&gt;=PrSettings!$M$6),(ABS(KM76-$F76)&lt;=1)*1,IF(AND(KP76,$F76+$G76&gt;=PrSettings!$M$8),(ABS(KM76-$F76)+ABS(KN76-$G76)&lt;=1)*1,""))),"")</f>
        <v/>
      </c>
      <c r="KT76" s="286"/>
      <c r="KV76" s="279" t="n">
        <f aca="false">$B76</f>
        <v>5</v>
      </c>
      <c r="KW76" s="280" t="str">
        <f aca="false">$C76</f>
        <v>Portugal</v>
      </c>
      <c r="KX76" s="281" t="n">
        <f aca="false">$D76</f>
        <v>46</v>
      </c>
      <c r="KY76" s="280" t="str">
        <f aca="false">$E76</f>
        <v>DR Congo</v>
      </c>
      <c r="KZ76" s="284"/>
      <c r="LA76" s="284"/>
      <c r="LB76" s="285"/>
      <c r="LC76" s="281" t="str">
        <f aca="false">IF(($F76&lt;&gt;"")*($G76&lt;&gt;"")*(KZ76&lt;&gt;"")*(LA76&lt;&gt;""),($F76&gt;$G76)*(KZ76&gt;LA76)+($F76=$G76)*(KZ76=LA76)+($F76&lt;$G76)*(KZ76&lt;LA76),"")</f>
        <v/>
      </c>
      <c r="LD76" s="281" t="str">
        <f aca="false">IF((LC76&lt;&gt;""),IF(OR($F76&lt;&gt;$G76,PrSettings!$M$4="●"),(($F76-$G76)=(KZ76-LA76))*1,0),"")</f>
        <v/>
      </c>
      <c r="LE76" s="281" t="str">
        <f aca="false">IF((LC76&lt;&gt;""),($F76=KZ76)*($G76=LA76),"")</f>
        <v/>
      </c>
      <c r="LF76" s="281" t="str">
        <f aca="false">IF(LC76&lt;&gt;"",IF(ABS($F76-$G76)&gt;=PrSettings!$M$7,(ABS($F76-$G76-KZ76+LA76)&lt;=1)*1,IF(AND(LC76,$F76=$G76,$F76&gt;=PrSettings!$M$6),(ABS(KZ76-$F76)&lt;=1)*1,IF(AND(LC76,$F76+$G76&gt;=PrSettings!$M$8),(ABS(KZ76-$F76)+ABS(LA76-$G76)&lt;=1)*1,""))),"")</f>
        <v/>
      </c>
      <c r="LG76" s="286"/>
      <c r="LI76" s="279" t="n">
        <f aca="false">$B76</f>
        <v>5</v>
      </c>
      <c r="LJ76" s="280" t="str">
        <f aca="false">$C76</f>
        <v>Portugal</v>
      </c>
      <c r="LK76" s="281" t="n">
        <f aca="false">$D76</f>
        <v>46</v>
      </c>
      <c r="LL76" s="280" t="str">
        <f aca="false">$E76</f>
        <v>DR Congo</v>
      </c>
      <c r="LM76" s="284"/>
      <c r="LN76" s="284"/>
      <c r="LO76" s="285"/>
      <c r="LP76" s="281" t="str">
        <f aca="false">IF(($F76&lt;&gt;"")*($G76&lt;&gt;"")*(LM76&lt;&gt;"")*(LN76&lt;&gt;""),($F76&gt;$G76)*(LM76&gt;LN76)+($F76=$G76)*(LM76=LN76)+($F76&lt;$G76)*(LM76&lt;LN76),"")</f>
        <v/>
      </c>
      <c r="LQ76" s="281" t="str">
        <f aca="false">IF((LP76&lt;&gt;""),IF(OR($F76&lt;&gt;$G76,PrSettings!$M$4="●"),(($F76-$G76)=(LM76-LN76))*1,0),"")</f>
        <v/>
      </c>
      <c r="LR76" s="281" t="str">
        <f aca="false">IF((LP76&lt;&gt;""),($F76=LM76)*($G76=LN76),"")</f>
        <v/>
      </c>
      <c r="LS76" s="281" t="str">
        <f aca="false">IF(LP76&lt;&gt;"",IF(ABS($F76-$G76)&gt;=PrSettings!$M$7,(ABS($F76-$G76-LM76+LN76)&lt;=1)*1,IF(AND(LP76,$F76=$G76,$F76&gt;=PrSettings!$M$6),(ABS(LM76-$F76)&lt;=1)*1,IF(AND(LP76,$F76+$G76&gt;=PrSettings!$M$8),(ABS(LM76-$F76)+ABS(LN76-$G76)&lt;=1)*1,""))),"")</f>
        <v/>
      </c>
      <c r="LT76" s="286"/>
      <c r="LV76" s="279" t="n">
        <f aca="false">$B76</f>
        <v>5</v>
      </c>
      <c r="LW76" s="280" t="str">
        <f aca="false">$C76</f>
        <v>Portugal</v>
      </c>
      <c r="LX76" s="281" t="n">
        <f aca="false">$D76</f>
        <v>46</v>
      </c>
      <c r="LY76" s="280" t="str">
        <f aca="false">$E76</f>
        <v>DR Congo</v>
      </c>
      <c r="LZ76" s="284"/>
      <c r="MA76" s="284"/>
      <c r="MB76" s="285"/>
      <c r="MC76" s="281" t="str">
        <f aca="false">IF(($F76&lt;&gt;"")*($G76&lt;&gt;"")*(LZ76&lt;&gt;"")*(MA76&lt;&gt;""),($F76&gt;$G76)*(LZ76&gt;MA76)+($F76=$G76)*(LZ76=MA76)+($F76&lt;$G76)*(LZ76&lt;MA76),"")</f>
        <v/>
      </c>
      <c r="MD76" s="281" t="str">
        <f aca="false">IF((MC76&lt;&gt;""),IF(OR($F76&lt;&gt;$G76,PrSettings!$M$4="●"),(($F76-$G76)=(LZ76-MA76))*1,0),"")</f>
        <v/>
      </c>
      <c r="ME76" s="281" t="str">
        <f aca="false">IF((MC76&lt;&gt;""),($F76=LZ76)*($G76=MA76),"")</f>
        <v/>
      </c>
      <c r="MF76" s="281" t="str">
        <f aca="false">IF(MC76&lt;&gt;"",IF(ABS($F76-$G76)&gt;=PrSettings!$M$7,(ABS($F76-$G76-LZ76+MA76)&lt;=1)*1,IF(AND(MC76,$F76=$G76,$F76&gt;=PrSettings!$M$6),(ABS(LZ76-$F76)&lt;=1)*1,IF(AND(MC76,$F76+$G76&gt;=PrSettings!$M$8),(ABS(LZ76-$F76)+ABS(MA76-$G76)&lt;=1)*1,""))),"")</f>
        <v/>
      </c>
      <c r="MG76" s="286"/>
    </row>
    <row r="77" customFormat="false" ht="15.75" hidden="false" customHeight="false" outlineLevel="0" collapsed="false">
      <c r="B77" s="279" t="n">
        <f aca="false">INDEX(Groups!$C$7:$C$65,MATCH(C77,Groups!$D$7:$D$65,0))</f>
        <v>50</v>
      </c>
      <c r="C77" s="280" t="str">
        <f aca="false">CalcK!$P$23</f>
        <v>Uzbekistan</v>
      </c>
      <c r="D77" s="281" t="n">
        <f aca="false">INDEX(Groups!$C$7:$C$65,MATCH(E77,Groups!$D$7:$D$65,0))</f>
        <v>13</v>
      </c>
      <c r="E77" s="280" t="str">
        <f aca="false">CalcK!$Q$23</f>
        <v>Colombia</v>
      </c>
      <c r="F77" s="287" t="n">
        <f aca="false">CalcK!$R$23</f>
        <v>0</v>
      </c>
      <c r="G77" s="283" t="n">
        <f aca="false">CalcK!$S$23</f>
        <v>2</v>
      </c>
      <c r="I77" s="279" t="n">
        <f aca="false">$B77</f>
        <v>50</v>
      </c>
      <c r="J77" s="280" t="str">
        <f aca="false">$C77</f>
        <v>Uzbekistan</v>
      </c>
      <c r="K77" s="281" t="n">
        <f aca="false">$D77</f>
        <v>13</v>
      </c>
      <c r="L77" s="280" t="str">
        <f aca="false">$E77</f>
        <v>Colombia</v>
      </c>
      <c r="M77" s="284"/>
      <c r="N77" s="284"/>
      <c r="O77" s="288"/>
      <c r="P77" s="281" t="str">
        <f aca="false">IF(($F77&lt;&gt;"")*($G77&lt;&gt;"")*(M77&lt;&gt;"")*(N77&lt;&gt;""),($F77&gt;$G77)*(M77&gt;N77)+($F77=$G77)*(M77=N77)+($F77&lt;$G77)*(M77&lt;N77),"")</f>
        <v/>
      </c>
      <c r="Q77" s="281" t="str">
        <f aca="false">IF((P77&lt;&gt;""),IF(OR($F77&lt;&gt;$G77,PrSettings!$M$4="●"),(($F77-$G77)=(M77-N77))*1,0),"")</f>
        <v/>
      </c>
      <c r="R77" s="281" t="str">
        <f aca="false">IF((P77&lt;&gt;""),($F77=M77)*($G77=N77),"")</f>
        <v/>
      </c>
      <c r="S77" s="281" t="str">
        <f aca="false">IF(P77&lt;&gt;"",IF(ABS($F77-$G77)&gt;=PrSettings!$M$7,(ABS($F77-$G77-M77+N77)&lt;=1)*1,IF(AND(P77,$F77=$G77,$F77&gt;=PrSettings!$M$6),(ABS(M77-$F77)&lt;=1)*1,IF(AND(P77,$F77+$G77&gt;=PrSettings!$M$8),(ABS(M77-$F77)+ABS(N77-$G77)&lt;=1)*1,""))),"")</f>
        <v/>
      </c>
      <c r="T77" s="289"/>
      <c r="V77" s="279" t="n">
        <f aca="false">$B77</f>
        <v>50</v>
      </c>
      <c r="W77" s="280" t="str">
        <f aca="false">$C77</f>
        <v>Uzbekistan</v>
      </c>
      <c r="X77" s="281" t="n">
        <f aca="false">$D77</f>
        <v>13</v>
      </c>
      <c r="Y77" s="280" t="str">
        <f aca="false">$E77</f>
        <v>Colombia</v>
      </c>
      <c r="Z77" s="284"/>
      <c r="AA77" s="284"/>
      <c r="AB77" s="288"/>
      <c r="AC77" s="281" t="str">
        <f aca="false">IF(($F77&lt;&gt;"")*($G77&lt;&gt;"")*(Z77&lt;&gt;"")*(AA77&lt;&gt;""),($F77&gt;$G77)*(Z77&gt;AA77)+($F77=$G77)*(Z77=AA77)+($F77&lt;$G77)*(Z77&lt;AA77),"")</f>
        <v/>
      </c>
      <c r="AD77" s="281" t="str">
        <f aca="false">IF((AC77&lt;&gt;""),IF(OR($F77&lt;&gt;$G77,PrSettings!$M$4="●"),(($F77-$G77)=(Z77-AA77))*1,0),"")</f>
        <v/>
      </c>
      <c r="AE77" s="281" t="str">
        <f aca="false">IF((AC77&lt;&gt;""),($F77=Z77)*($G77=AA77),"")</f>
        <v/>
      </c>
      <c r="AF77" s="281" t="str">
        <f aca="false">IF(AC77&lt;&gt;"",IF(ABS($F77-$G77)&gt;=PrSettings!$M$7,(ABS($F77-$G77-Z77+AA77)&lt;=1)*1,IF(AND(AC77,$F77=$G77,$F77&gt;=PrSettings!$M$6),(ABS(Z77-$F77)&lt;=1)*1,IF(AND(AC77,$F77+$G77&gt;=PrSettings!$M$8),(ABS(Z77-$F77)+ABS(AA77-$G77)&lt;=1)*1,""))),"")</f>
        <v/>
      </c>
      <c r="AG77" s="289"/>
      <c r="AI77" s="279" t="n">
        <f aca="false">$B77</f>
        <v>50</v>
      </c>
      <c r="AJ77" s="280" t="str">
        <f aca="false">$C77</f>
        <v>Uzbekistan</v>
      </c>
      <c r="AK77" s="281" t="n">
        <f aca="false">$D77</f>
        <v>13</v>
      </c>
      <c r="AL77" s="280" t="str">
        <f aca="false">$E77</f>
        <v>Colombia</v>
      </c>
      <c r="AM77" s="284"/>
      <c r="AN77" s="284"/>
      <c r="AO77" s="288"/>
      <c r="AP77" s="281" t="str">
        <f aca="false">IF(($F77&lt;&gt;"")*($G77&lt;&gt;"")*(AM77&lt;&gt;"")*(AN77&lt;&gt;""),($F77&gt;$G77)*(AM77&gt;AN77)+($F77=$G77)*(AM77=AN77)+($F77&lt;$G77)*(AM77&lt;AN77),"")</f>
        <v/>
      </c>
      <c r="AQ77" s="281" t="str">
        <f aca="false">IF((AP77&lt;&gt;""),IF(OR($F77&lt;&gt;$G77,PrSettings!$M$4="●"),(($F77-$G77)=(AM77-AN77))*1,0),"")</f>
        <v/>
      </c>
      <c r="AR77" s="281" t="str">
        <f aca="false">IF((AP77&lt;&gt;""),($F77=AM77)*($G77=AN77),"")</f>
        <v/>
      </c>
      <c r="AS77" s="281" t="str">
        <f aca="false">IF(AP77&lt;&gt;"",IF(ABS($F77-$G77)&gt;=PrSettings!$M$7,(ABS($F77-$G77-AM77+AN77)&lt;=1)*1,IF(AND(AP77,$F77=$G77,$F77&gt;=PrSettings!$M$6),(ABS(AM77-$F77)&lt;=1)*1,IF(AND(AP77,$F77+$G77&gt;=PrSettings!$M$8),(ABS(AM77-$F77)+ABS(AN77-$G77)&lt;=1)*1,""))),"")</f>
        <v/>
      </c>
      <c r="AT77" s="289"/>
      <c r="AV77" s="279" t="n">
        <f aca="false">$B77</f>
        <v>50</v>
      </c>
      <c r="AW77" s="280" t="str">
        <f aca="false">$C77</f>
        <v>Uzbekistan</v>
      </c>
      <c r="AX77" s="281" t="n">
        <f aca="false">$D77</f>
        <v>13</v>
      </c>
      <c r="AY77" s="280" t="str">
        <f aca="false">$E77</f>
        <v>Colombia</v>
      </c>
      <c r="AZ77" s="284"/>
      <c r="BA77" s="284"/>
      <c r="BB77" s="288"/>
      <c r="BC77" s="281" t="str">
        <f aca="false">IF(($F77&lt;&gt;"")*($G77&lt;&gt;"")*(AZ77&lt;&gt;"")*(BA77&lt;&gt;""),($F77&gt;$G77)*(AZ77&gt;BA77)+($F77=$G77)*(AZ77=BA77)+($F77&lt;$G77)*(AZ77&lt;BA77),"")</f>
        <v/>
      </c>
      <c r="BD77" s="281" t="str">
        <f aca="false">IF((BC77&lt;&gt;""),IF(OR($F77&lt;&gt;$G77,PrSettings!$M$4="●"),(($F77-$G77)=(AZ77-BA77))*1,0),"")</f>
        <v/>
      </c>
      <c r="BE77" s="281" t="str">
        <f aca="false">IF((BC77&lt;&gt;""),($F77=AZ77)*($G77=BA77),"")</f>
        <v/>
      </c>
      <c r="BF77" s="281" t="str">
        <f aca="false">IF(BC77&lt;&gt;"",IF(ABS($F77-$G77)&gt;=PrSettings!$M$7,(ABS($F77-$G77-AZ77+BA77)&lt;=1)*1,IF(AND(BC77,$F77=$G77,$F77&gt;=PrSettings!$M$6),(ABS(AZ77-$F77)&lt;=1)*1,IF(AND(BC77,$F77+$G77&gt;=PrSettings!$M$8),(ABS(AZ77-$F77)+ABS(BA77-$G77)&lt;=1)*1,""))),"")</f>
        <v/>
      </c>
      <c r="BG77" s="289"/>
      <c r="BI77" s="279" t="n">
        <f aca="false">$B77</f>
        <v>50</v>
      </c>
      <c r="BJ77" s="280" t="str">
        <f aca="false">$C77</f>
        <v>Uzbekistan</v>
      </c>
      <c r="BK77" s="281" t="n">
        <f aca="false">$D77</f>
        <v>13</v>
      </c>
      <c r="BL77" s="280" t="str">
        <f aca="false">$E77</f>
        <v>Colombia</v>
      </c>
      <c r="BM77" s="284"/>
      <c r="BN77" s="284"/>
      <c r="BO77" s="288"/>
      <c r="BP77" s="281" t="str">
        <f aca="false">IF(($F77&lt;&gt;"")*($G77&lt;&gt;"")*(BM77&lt;&gt;"")*(BN77&lt;&gt;""),($F77&gt;$G77)*(BM77&gt;BN77)+($F77=$G77)*(BM77=BN77)+($F77&lt;$G77)*(BM77&lt;BN77),"")</f>
        <v/>
      </c>
      <c r="BQ77" s="281" t="str">
        <f aca="false">IF((BP77&lt;&gt;""),IF(OR($F77&lt;&gt;$G77,PrSettings!$M$4="●"),(($F77-$G77)=(BM77-BN77))*1,0),"")</f>
        <v/>
      </c>
      <c r="BR77" s="281" t="str">
        <f aca="false">IF((BP77&lt;&gt;""),($F77=BM77)*($G77=BN77),"")</f>
        <v/>
      </c>
      <c r="BS77" s="281" t="str">
        <f aca="false">IF(BP77&lt;&gt;"",IF(ABS($F77-$G77)&gt;=PrSettings!$M$7,(ABS($F77-$G77-BM77+BN77)&lt;=1)*1,IF(AND(BP77,$F77=$G77,$F77&gt;=PrSettings!$M$6),(ABS(BM77-$F77)&lt;=1)*1,IF(AND(BP77,$F77+$G77&gt;=PrSettings!$M$8),(ABS(BM77-$F77)+ABS(BN77-$G77)&lt;=1)*1,""))),"")</f>
        <v/>
      </c>
      <c r="BT77" s="289"/>
      <c r="BV77" s="279" t="n">
        <f aca="false">$B77</f>
        <v>50</v>
      </c>
      <c r="BW77" s="280" t="str">
        <f aca="false">$C77</f>
        <v>Uzbekistan</v>
      </c>
      <c r="BX77" s="281" t="n">
        <f aca="false">$D77</f>
        <v>13</v>
      </c>
      <c r="BY77" s="280" t="str">
        <f aca="false">$E77</f>
        <v>Colombia</v>
      </c>
      <c r="BZ77" s="284"/>
      <c r="CA77" s="284"/>
      <c r="CB77" s="288"/>
      <c r="CC77" s="281" t="str">
        <f aca="false">IF(($F77&lt;&gt;"")*($G77&lt;&gt;"")*(BZ77&lt;&gt;"")*(CA77&lt;&gt;""),($F77&gt;$G77)*(BZ77&gt;CA77)+($F77=$G77)*(BZ77=CA77)+($F77&lt;$G77)*(BZ77&lt;CA77),"")</f>
        <v/>
      </c>
      <c r="CD77" s="281" t="str">
        <f aca="false">IF((CC77&lt;&gt;""),IF(OR($F77&lt;&gt;$G77,PrSettings!$M$4="●"),(($F77-$G77)=(BZ77-CA77))*1,0),"")</f>
        <v/>
      </c>
      <c r="CE77" s="281" t="str">
        <f aca="false">IF((CC77&lt;&gt;""),($F77=BZ77)*($G77=CA77),"")</f>
        <v/>
      </c>
      <c r="CF77" s="281" t="str">
        <f aca="false">IF(CC77&lt;&gt;"",IF(ABS($F77-$G77)&gt;=PrSettings!$M$7,(ABS($F77-$G77-BZ77+CA77)&lt;=1)*1,IF(AND(CC77,$F77=$G77,$F77&gt;=PrSettings!$M$6),(ABS(BZ77-$F77)&lt;=1)*1,IF(AND(CC77,$F77+$G77&gt;=PrSettings!$M$8),(ABS(BZ77-$F77)+ABS(CA77-$G77)&lt;=1)*1,""))),"")</f>
        <v/>
      </c>
      <c r="CG77" s="289"/>
      <c r="CI77" s="279" t="n">
        <f aca="false">$B77</f>
        <v>50</v>
      </c>
      <c r="CJ77" s="280" t="str">
        <f aca="false">$C77</f>
        <v>Uzbekistan</v>
      </c>
      <c r="CK77" s="281" t="n">
        <f aca="false">$D77</f>
        <v>13</v>
      </c>
      <c r="CL77" s="280" t="str">
        <f aca="false">$E77</f>
        <v>Colombia</v>
      </c>
      <c r="CM77" s="284"/>
      <c r="CN77" s="284"/>
      <c r="CO77" s="288"/>
      <c r="CP77" s="281" t="str">
        <f aca="false">IF(($F77&lt;&gt;"")*($G77&lt;&gt;"")*(CM77&lt;&gt;"")*(CN77&lt;&gt;""),($F77&gt;$G77)*(CM77&gt;CN77)+($F77=$G77)*(CM77=CN77)+($F77&lt;$G77)*(CM77&lt;CN77),"")</f>
        <v/>
      </c>
      <c r="CQ77" s="281" t="str">
        <f aca="false">IF((CP77&lt;&gt;""),IF(OR($F77&lt;&gt;$G77,PrSettings!$M$4="●"),(($F77-$G77)=(CM77-CN77))*1,0),"")</f>
        <v/>
      </c>
      <c r="CR77" s="281" t="str">
        <f aca="false">IF((CP77&lt;&gt;""),($F77=CM77)*($G77=CN77),"")</f>
        <v/>
      </c>
      <c r="CS77" s="281" t="str">
        <f aca="false">IF(CP77&lt;&gt;"",IF(ABS($F77-$G77)&gt;=PrSettings!$M$7,(ABS($F77-$G77-CM77+CN77)&lt;=1)*1,IF(AND(CP77,$F77=$G77,$F77&gt;=PrSettings!$M$6),(ABS(CM77-$F77)&lt;=1)*1,IF(AND(CP77,$F77+$G77&gt;=PrSettings!$M$8),(ABS(CM77-$F77)+ABS(CN77-$G77)&lt;=1)*1,""))),"")</f>
        <v/>
      </c>
      <c r="CT77" s="289"/>
      <c r="CV77" s="279" t="n">
        <f aca="false">$B77</f>
        <v>50</v>
      </c>
      <c r="CW77" s="280" t="str">
        <f aca="false">$C77</f>
        <v>Uzbekistan</v>
      </c>
      <c r="CX77" s="281" t="n">
        <f aca="false">$D77</f>
        <v>13</v>
      </c>
      <c r="CY77" s="280" t="str">
        <f aca="false">$E77</f>
        <v>Colombia</v>
      </c>
      <c r="CZ77" s="284"/>
      <c r="DA77" s="284"/>
      <c r="DB77" s="288"/>
      <c r="DC77" s="281" t="str">
        <f aca="false">IF(($F77&lt;&gt;"")*($G77&lt;&gt;"")*(CZ77&lt;&gt;"")*(DA77&lt;&gt;""),($F77&gt;$G77)*(CZ77&gt;DA77)+($F77=$G77)*(CZ77=DA77)+($F77&lt;$G77)*(CZ77&lt;DA77),"")</f>
        <v/>
      </c>
      <c r="DD77" s="281" t="str">
        <f aca="false">IF((DC77&lt;&gt;""),IF(OR($F77&lt;&gt;$G77,PrSettings!$M$4="●"),(($F77-$G77)=(CZ77-DA77))*1,0),"")</f>
        <v/>
      </c>
      <c r="DE77" s="281" t="str">
        <f aca="false">IF((DC77&lt;&gt;""),($F77=CZ77)*($G77=DA77),"")</f>
        <v/>
      </c>
      <c r="DF77" s="281" t="str">
        <f aca="false">IF(DC77&lt;&gt;"",IF(ABS($F77-$G77)&gt;=PrSettings!$M$7,(ABS($F77-$G77-CZ77+DA77)&lt;=1)*1,IF(AND(DC77,$F77=$G77,$F77&gt;=PrSettings!$M$6),(ABS(CZ77-$F77)&lt;=1)*1,IF(AND(DC77,$F77+$G77&gt;=PrSettings!$M$8),(ABS(CZ77-$F77)+ABS(DA77-$G77)&lt;=1)*1,""))),"")</f>
        <v/>
      </c>
      <c r="DG77" s="289"/>
      <c r="DI77" s="279" t="n">
        <f aca="false">$B77</f>
        <v>50</v>
      </c>
      <c r="DJ77" s="280" t="str">
        <f aca="false">$C77</f>
        <v>Uzbekistan</v>
      </c>
      <c r="DK77" s="281" t="n">
        <f aca="false">$D77</f>
        <v>13</v>
      </c>
      <c r="DL77" s="280" t="str">
        <f aca="false">$E77</f>
        <v>Colombia</v>
      </c>
      <c r="DM77" s="284"/>
      <c r="DN77" s="284"/>
      <c r="DO77" s="288"/>
      <c r="DP77" s="281" t="str">
        <f aca="false">IF(($F77&lt;&gt;"")*($G77&lt;&gt;"")*(DM77&lt;&gt;"")*(DN77&lt;&gt;""),($F77&gt;$G77)*(DM77&gt;DN77)+($F77=$G77)*(DM77=DN77)+($F77&lt;$G77)*(DM77&lt;DN77),"")</f>
        <v/>
      </c>
      <c r="DQ77" s="281" t="str">
        <f aca="false">IF((DP77&lt;&gt;""),IF(OR($F77&lt;&gt;$G77,PrSettings!$M$4="●"),(($F77-$G77)=(DM77-DN77))*1,0),"")</f>
        <v/>
      </c>
      <c r="DR77" s="281" t="str">
        <f aca="false">IF((DP77&lt;&gt;""),($F77=DM77)*($G77=DN77),"")</f>
        <v/>
      </c>
      <c r="DS77" s="281" t="str">
        <f aca="false">IF(DP77&lt;&gt;"",IF(ABS($F77-$G77)&gt;=PrSettings!$M$7,(ABS($F77-$G77-DM77+DN77)&lt;=1)*1,IF(AND(DP77,$F77=$G77,$F77&gt;=PrSettings!$M$6),(ABS(DM77-$F77)&lt;=1)*1,IF(AND(DP77,$F77+$G77&gt;=PrSettings!$M$8),(ABS(DM77-$F77)+ABS(DN77-$G77)&lt;=1)*1,""))),"")</f>
        <v/>
      </c>
      <c r="DT77" s="289"/>
      <c r="DV77" s="279" t="n">
        <f aca="false">$B77</f>
        <v>50</v>
      </c>
      <c r="DW77" s="280" t="str">
        <f aca="false">$C77</f>
        <v>Uzbekistan</v>
      </c>
      <c r="DX77" s="281" t="n">
        <f aca="false">$D77</f>
        <v>13</v>
      </c>
      <c r="DY77" s="280" t="str">
        <f aca="false">$E77</f>
        <v>Colombia</v>
      </c>
      <c r="DZ77" s="284"/>
      <c r="EA77" s="284"/>
      <c r="EB77" s="288"/>
      <c r="EC77" s="281" t="str">
        <f aca="false">IF(($F77&lt;&gt;"")*($G77&lt;&gt;"")*(DZ77&lt;&gt;"")*(EA77&lt;&gt;""),($F77&gt;$G77)*(DZ77&gt;EA77)+($F77=$G77)*(DZ77=EA77)+($F77&lt;$G77)*(DZ77&lt;EA77),"")</f>
        <v/>
      </c>
      <c r="ED77" s="281" t="str">
        <f aca="false">IF((EC77&lt;&gt;""),IF(OR($F77&lt;&gt;$G77,PrSettings!$M$4="●"),(($F77-$G77)=(DZ77-EA77))*1,0),"")</f>
        <v/>
      </c>
      <c r="EE77" s="281" t="str">
        <f aca="false">IF((EC77&lt;&gt;""),($F77=DZ77)*($G77=EA77),"")</f>
        <v/>
      </c>
      <c r="EF77" s="281" t="str">
        <f aca="false">IF(EC77&lt;&gt;"",IF(ABS($F77-$G77)&gt;=PrSettings!$M$7,(ABS($F77-$G77-DZ77+EA77)&lt;=1)*1,IF(AND(EC77,$F77=$G77,$F77&gt;=PrSettings!$M$6),(ABS(DZ77-$F77)&lt;=1)*1,IF(AND(EC77,$F77+$G77&gt;=PrSettings!$M$8),(ABS(DZ77-$F77)+ABS(EA77-$G77)&lt;=1)*1,""))),"")</f>
        <v/>
      </c>
      <c r="EG77" s="289"/>
      <c r="EI77" s="279" t="n">
        <f aca="false">$B77</f>
        <v>50</v>
      </c>
      <c r="EJ77" s="280" t="str">
        <f aca="false">$C77</f>
        <v>Uzbekistan</v>
      </c>
      <c r="EK77" s="281" t="n">
        <f aca="false">$D77</f>
        <v>13</v>
      </c>
      <c r="EL77" s="280" t="str">
        <f aca="false">$E77</f>
        <v>Colombia</v>
      </c>
      <c r="EM77" s="284"/>
      <c r="EN77" s="284"/>
      <c r="EO77" s="288"/>
      <c r="EP77" s="281" t="str">
        <f aca="false">IF(($F77&lt;&gt;"")*($G77&lt;&gt;"")*(EM77&lt;&gt;"")*(EN77&lt;&gt;""),($F77&gt;$G77)*(EM77&gt;EN77)+($F77=$G77)*(EM77=EN77)+($F77&lt;$G77)*(EM77&lt;EN77),"")</f>
        <v/>
      </c>
      <c r="EQ77" s="281" t="str">
        <f aca="false">IF((EP77&lt;&gt;""),IF(OR($F77&lt;&gt;$G77,PrSettings!$M$4="●"),(($F77-$G77)=(EM77-EN77))*1,0),"")</f>
        <v/>
      </c>
      <c r="ER77" s="281" t="str">
        <f aca="false">IF((EP77&lt;&gt;""),($F77=EM77)*($G77=EN77),"")</f>
        <v/>
      </c>
      <c r="ES77" s="281" t="str">
        <f aca="false">IF(EP77&lt;&gt;"",IF(ABS($F77-$G77)&gt;=PrSettings!$M$7,(ABS($F77-$G77-EM77+EN77)&lt;=1)*1,IF(AND(EP77,$F77=$G77,$F77&gt;=PrSettings!$M$6),(ABS(EM77-$F77)&lt;=1)*1,IF(AND(EP77,$F77+$G77&gt;=PrSettings!$M$8),(ABS(EM77-$F77)+ABS(EN77-$G77)&lt;=1)*1,""))),"")</f>
        <v/>
      </c>
      <c r="ET77" s="289"/>
      <c r="EV77" s="279" t="n">
        <f aca="false">$B77</f>
        <v>50</v>
      </c>
      <c r="EW77" s="280" t="str">
        <f aca="false">$C77</f>
        <v>Uzbekistan</v>
      </c>
      <c r="EX77" s="281" t="n">
        <f aca="false">$D77</f>
        <v>13</v>
      </c>
      <c r="EY77" s="280" t="str">
        <f aca="false">$E77</f>
        <v>Colombia</v>
      </c>
      <c r="EZ77" s="284"/>
      <c r="FA77" s="284"/>
      <c r="FB77" s="288"/>
      <c r="FC77" s="281" t="str">
        <f aca="false">IF(($F77&lt;&gt;"")*($G77&lt;&gt;"")*(EZ77&lt;&gt;"")*(FA77&lt;&gt;""),($F77&gt;$G77)*(EZ77&gt;FA77)+($F77=$G77)*(EZ77=FA77)+($F77&lt;$G77)*(EZ77&lt;FA77),"")</f>
        <v/>
      </c>
      <c r="FD77" s="281" t="str">
        <f aca="false">IF((FC77&lt;&gt;""),IF(OR($F77&lt;&gt;$G77,PrSettings!$M$4="●"),(($F77-$G77)=(EZ77-FA77))*1,0),"")</f>
        <v/>
      </c>
      <c r="FE77" s="281" t="str">
        <f aca="false">IF((FC77&lt;&gt;""),($F77=EZ77)*($G77=FA77),"")</f>
        <v/>
      </c>
      <c r="FF77" s="281" t="str">
        <f aca="false">IF(FC77&lt;&gt;"",IF(ABS($F77-$G77)&gt;=PrSettings!$M$7,(ABS($F77-$G77-EZ77+FA77)&lt;=1)*1,IF(AND(FC77,$F77=$G77,$F77&gt;=PrSettings!$M$6),(ABS(EZ77-$F77)&lt;=1)*1,IF(AND(FC77,$F77+$G77&gt;=PrSettings!$M$8),(ABS(EZ77-$F77)+ABS(FA77-$G77)&lt;=1)*1,""))),"")</f>
        <v/>
      </c>
      <c r="FG77" s="289"/>
      <c r="FI77" s="279" t="n">
        <f aca="false">$B77</f>
        <v>50</v>
      </c>
      <c r="FJ77" s="280" t="str">
        <f aca="false">$C77</f>
        <v>Uzbekistan</v>
      </c>
      <c r="FK77" s="281" t="n">
        <f aca="false">$D77</f>
        <v>13</v>
      </c>
      <c r="FL77" s="280" t="str">
        <f aca="false">$E77</f>
        <v>Colombia</v>
      </c>
      <c r="FM77" s="284"/>
      <c r="FN77" s="284"/>
      <c r="FO77" s="288"/>
      <c r="FP77" s="281" t="str">
        <f aca="false">IF(($F77&lt;&gt;"")*($G77&lt;&gt;"")*(FM77&lt;&gt;"")*(FN77&lt;&gt;""),($F77&gt;$G77)*(FM77&gt;FN77)+($F77=$G77)*(FM77=FN77)+($F77&lt;$G77)*(FM77&lt;FN77),"")</f>
        <v/>
      </c>
      <c r="FQ77" s="281" t="str">
        <f aca="false">IF((FP77&lt;&gt;""),IF(OR($F77&lt;&gt;$G77,PrSettings!$M$4="●"),(($F77-$G77)=(FM77-FN77))*1,0),"")</f>
        <v/>
      </c>
      <c r="FR77" s="281" t="str">
        <f aca="false">IF((FP77&lt;&gt;""),($F77=FM77)*($G77=FN77),"")</f>
        <v/>
      </c>
      <c r="FS77" s="281" t="str">
        <f aca="false">IF(FP77&lt;&gt;"",IF(ABS($F77-$G77)&gt;=PrSettings!$M$7,(ABS($F77-$G77-FM77+FN77)&lt;=1)*1,IF(AND(FP77,$F77=$G77,$F77&gt;=PrSettings!$M$6),(ABS(FM77-$F77)&lt;=1)*1,IF(AND(FP77,$F77+$G77&gt;=PrSettings!$M$8),(ABS(FM77-$F77)+ABS(FN77-$G77)&lt;=1)*1,""))),"")</f>
        <v/>
      </c>
      <c r="FT77" s="289"/>
      <c r="FV77" s="279" t="n">
        <f aca="false">$B77</f>
        <v>50</v>
      </c>
      <c r="FW77" s="280" t="str">
        <f aca="false">$C77</f>
        <v>Uzbekistan</v>
      </c>
      <c r="FX77" s="281" t="n">
        <f aca="false">$D77</f>
        <v>13</v>
      </c>
      <c r="FY77" s="280" t="str">
        <f aca="false">$E77</f>
        <v>Colombia</v>
      </c>
      <c r="FZ77" s="284"/>
      <c r="GA77" s="284"/>
      <c r="GB77" s="288"/>
      <c r="GC77" s="281" t="str">
        <f aca="false">IF(($F77&lt;&gt;"")*($G77&lt;&gt;"")*(FZ77&lt;&gt;"")*(GA77&lt;&gt;""),($F77&gt;$G77)*(FZ77&gt;GA77)+($F77=$G77)*(FZ77=GA77)+($F77&lt;$G77)*(FZ77&lt;GA77),"")</f>
        <v/>
      </c>
      <c r="GD77" s="281" t="str">
        <f aca="false">IF((GC77&lt;&gt;""),IF(OR($F77&lt;&gt;$G77,PrSettings!$M$4="●"),(($F77-$G77)=(FZ77-GA77))*1,0),"")</f>
        <v/>
      </c>
      <c r="GE77" s="281" t="str">
        <f aca="false">IF((GC77&lt;&gt;""),($F77=FZ77)*($G77=GA77),"")</f>
        <v/>
      </c>
      <c r="GF77" s="281" t="str">
        <f aca="false">IF(GC77&lt;&gt;"",IF(ABS($F77-$G77)&gt;=PrSettings!$M$7,(ABS($F77-$G77-FZ77+GA77)&lt;=1)*1,IF(AND(GC77,$F77=$G77,$F77&gt;=PrSettings!$M$6),(ABS(FZ77-$F77)&lt;=1)*1,IF(AND(GC77,$F77+$G77&gt;=PrSettings!$M$8),(ABS(FZ77-$F77)+ABS(GA77-$G77)&lt;=1)*1,""))),"")</f>
        <v/>
      </c>
      <c r="GG77" s="289"/>
      <c r="GI77" s="279" t="n">
        <f aca="false">$B77</f>
        <v>50</v>
      </c>
      <c r="GJ77" s="280" t="str">
        <f aca="false">$C77</f>
        <v>Uzbekistan</v>
      </c>
      <c r="GK77" s="281" t="n">
        <f aca="false">$D77</f>
        <v>13</v>
      </c>
      <c r="GL77" s="280" t="str">
        <f aca="false">$E77</f>
        <v>Colombia</v>
      </c>
      <c r="GM77" s="284"/>
      <c r="GN77" s="284"/>
      <c r="GO77" s="288"/>
      <c r="GP77" s="281" t="str">
        <f aca="false">IF(($F77&lt;&gt;"")*($G77&lt;&gt;"")*(GM77&lt;&gt;"")*(GN77&lt;&gt;""),($F77&gt;$G77)*(GM77&gt;GN77)+($F77=$G77)*(GM77=GN77)+($F77&lt;$G77)*(GM77&lt;GN77),"")</f>
        <v/>
      </c>
      <c r="GQ77" s="281" t="str">
        <f aca="false">IF((GP77&lt;&gt;""),IF(OR($F77&lt;&gt;$G77,PrSettings!$M$4="●"),(($F77-$G77)=(GM77-GN77))*1,0),"")</f>
        <v/>
      </c>
      <c r="GR77" s="281" t="str">
        <f aca="false">IF((GP77&lt;&gt;""),($F77=GM77)*($G77=GN77),"")</f>
        <v/>
      </c>
      <c r="GS77" s="281" t="str">
        <f aca="false">IF(GP77&lt;&gt;"",IF(ABS($F77-$G77)&gt;=PrSettings!$M$7,(ABS($F77-$G77-GM77+GN77)&lt;=1)*1,IF(AND(GP77,$F77=$G77,$F77&gt;=PrSettings!$M$6),(ABS(GM77-$F77)&lt;=1)*1,IF(AND(GP77,$F77+$G77&gt;=PrSettings!$M$8),(ABS(GM77-$F77)+ABS(GN77-$G77)&lt;=1)*1,""))),"")</f>
        <v/>
      </c>
      <c r="GT77" s="289"/>
      <c r="GV77" s="279" t="n">
        <f aca="false">$B77</f>
        <v>50</v>
      </c>
      <c r="GW77" s="280" t="str">
        <f aca="false">$C77</f>
        <v>Uzbekistan</v>
      </c>
      <c r="GX77" s="281" t="n">
        <f aca="false">$D77</f>
        <v>13</v>
      </c>
      <c r="GY77" s="280" t="str">
        <f aca="false">$E77</f>
        <v>Colombia</v>
      </c>
      <c r="GZ77" s="284"/>
      <c r="HA77" s="284"/>
      <c r="HB77" s="288"/>
      <c r="HC77" s="281" t="str">
        <f aca="false">IF(($F77&lt;&gt;"")*($G77&lt;&gt;"")*(GZ77&lt;&gt;"")*(HA77&lt;&gt;""),($F77&gt;$G77)*(GZ77&gt;HA77)+($F77=$G77)*(GZ77=HA77)+($F77&lt;$G77)*(GZ77&lt;HA77),"")</f>
        <v/>
      </c>
      <c r="HD77" s="281" t="str">
        <f aca="false">IF((HC77&lt;&gt;""),IF(OR($F77&lt;&gt;$G77,PrSettings!$M$4="●"),(($F77-$G77)=(GZ77-HA77))*1,0),"")</f>
        <v/>
      </c>
      <c r="HE77" s="281" t="str">
        <f aca="false">IF((HC77&lt;&gt;""),($F77=GZ77)*($G77=HA77),"")</f>
        <v/>
      </c>
      <c r="HF77" s="281" t="str">
        <f aca="false">IF(HC77&lt;&gt;"",IF(ABS($F77-$G77)&gt;=PrSettings!$M$7,(ABS($F77-$G77-GZ77+HA77)&lt;=1)*1,IF(AND(HC77,$F77=$G77,$F77&gt;=PrSettings!$M$6),(ABS(GZ77-$F77)&lt;=1)*1,IF(AND(HC77,$F77+$G77&gt;=PrSettings!$M$8),(ABS(GZ77-$F77)+ABS(HA77-$G77)&lt;=1)*1,""))),"")</f>
        <v/>
      </c>
      <c r="HG77" s="289"/>
      <c r="HI77" s="279" t="n">
        <f aca="false">$B77</f>
        <v>50</v>
      </c>
      <c r="HJ77" s="280" t="str">
        <f aca="false">$C77</f>
        <v>Uzbekistan</v>
      </c>
      <c r="HK77" s="281" t="n">
        <f aca="false">$D77</f>
        <v>13</v>
      </c>
      <c r="HL77" s="280" t="str">
        <f aca="false">$E77</f>
        <v>Colombia</v>
      </c>
      <c r="HM77" s="284"/>
      <c r="HN77" s="284"/>
      <c r="HO77" s="288"/>
      <c r="HP77" s="281" t="str">
        <f aca="false">IF(($F77&lt;&gt;"")*($G77&lt;&gt;"")*(HM77&lt;&gt;"")*(HN77&lt;&gt;""),($F77&gt;$G77)*(HM77&gt;HN77)+($F77=$G77)*(HM77=HN77)+($F77&lt;$G77)*(HM77&lt;HN77),"")</f>
        <v/>
      </c>
      <c r="HQ77" s="281" t="str">
        <f aca="false">IF((HP77&lt;&gt;""),IF(OR($F77&lt;&gt;$G77,PrSettings!$M$4="●"),(($F77-$G77)=(HM77-HN77))*1,0),"")</f>
        <v/>
      </c>
      <c r="HR77" s="281" t="str">
        <f aca="false">IF((HP77&lt;&gt;""),($F77=HM77)*($G77=HN77),"")</f>
        <v/>
      </c>
      <c r="HS77" s="281" t="str">
        <f aca="false">IF(HP77&lt;&gt;"",IF(ABS($F77-$G77)&gt;=PrSettings!$M$7,(ABS($F77-$G77-HM77+HN77)&lt;=1)*1,IF(AND(HP77,$F77=$G77,$F77&gt;=PrSettings!$M$6),(ABS(HM77-$F77)&lt;=1)*1,IF(AND(HP77,$F77+$G77&gt;=PrSettings!$M$8),(ABS(HM77-$F77)+ABS(HN77-$G77)&lt;=1)*1,""))),"")</f>
        <v/>
      </c>
      <c r="HT77" s="289"/>
      <c r="HV77" s="279" t="n">
        <f aca="false">$B77</f>
        <v>50</v>
      </c>
      <c r="HW77" s="280" t="str">
        <f aca="false">$C77</f>
        <v>Uzbekistan</v>
      </c>
      <c r="HX77" s="281" t="n">
        <f aca="false">$D77</f>
        <v>13</v>
      </c>
      <c r="HY77" s="280" t="str">
        <f aca="false">$E77</f>
        <v>Colombia</v>
      </c>
      <c r="HZ77" s="284"/>
      <c r="IA77" s="284"/>
      <c r="IB77" s="288"/>
      <c r="IC77" s="281" t="str">
        <f aca="false">IF(($F77&lt;&gt;"")*($G77&lt;&gt;"")*(HZ77&lt;&gt;"")*(IA77&lt;&gt;""),($F77&gt;$G77)*(HZ77&gt;IA77)+($F77=$G77)*(HZ77=IA77)+($F77&lt;$G77)*(HZ77&lt;IA77),"")</f>
        <v/>
      </c>
      <c r="ID77" s="281" t="str">
        <f aca="false">IF((IC77&lt;&gt;""),IF(OR($F77&lt;&gt;$G77,PrSettings!$M$4="●"),(($F77-$G77)=(HZ77-IA77))*1,0),"")</f>
        <v/>
      </c>
      <c r="IE77" s="281" t="str">
        <f aca="false">IF((IC77&lt;&gt;""),($F77=HZ77)*($G77=IA77),"")</f>
        <v/>
      </c>
      <c r="IF77" s="281" t="str">
        <f aca="false">IF(IC77&lt;&gt;"",IF(ABS($F77-$G77)&gt;=PrSettings!$M$7,(ABS($F77-$G77-HZ77+IA77)&lt;=1)*1,IF(AND(IC77,$F77=$G77,$F77&gt;=PrSettings!$M$6),(ABS(HZ77-$F77)&lt;=1)*1,IF(AND(IC77,$F77+$G77&gt;=PrSettings!$M$8),(ABS(HZ77-$F77)+ABS(IA77-$G77)&lt;=1)*1,""))),"")</f>
        <v/>
      </c>
      <c r="IG77" s="289"/>
      <c r="II77" s="279" t="n">
        <f aca="false">$B77</f>
        <v>50</v>
      </c>
      <c r="IJ77" s="280" t="str">
        <f aca="false">$C77</f>
        <v>Uzbekistan</v>
      </c>
      <c r="IK77" s="281" t="n">
        <f aca="false">$D77</f>
        <v>13</v>
      </c>
      <c r="IL77" s="280" t="str">
        <f aca="false">$E77</f>
        <v>Colombia</v>
      </c>
      <c r="IM77" s="284"/>
      <c r="IN77" s="284"/>
      <c r="IO77" s="288"/>
      <c r="IP77" s="281" t="str">
        <f aca="false">IF(($F77&lt;&gt;"")*($G77&lt;&gt;"")*(IM77&lt;&gt;"")*(IN77&lt;&gt;""),($F77&gt;$G77)*(IM77&gt;IN77)+($F77=$G77)*(IM77=IN77)+($F77&lt;$G77)*(IM77&lt;IN77),"")</f>
        <v/>
      </c>
      <c r="IQ77" s="281" t="str">
        <f aca="false">IF((IP77&lt;&gt;""),IF(OR($F77&lt;&gt;$G77,PrSettings!$M$4="●"),(($F77-$G77)=(IM77-IN77))*1,0),"")</f>
        <v/>
      </c>
      <c r="IR77" s="281" t="str">
        <f aca="false">IF((IP77&lt;&gt;""),($F77=IM77)*($G77=IN77),"")</f>
        <v/>
      </c>
      <c r="IS77" s="281" t="str">
        <f aca="false">IF(IP77&lt;&gt;"",IF(ABS($F77-$G77)&gt;=PrSettings!$M$7,(ABS($F77-$G77-IM77+IN77)&lt;=1)*1,IF(AND(IP77,$F77=$G77,$F77&gt;=PrSettings!$M$6),(ABS(IM77-$F77)&lt;=1)*1,IF(AND(IP77,$F77+$G77&gt;=PrSettings!$M$8),(ABS(IM77-$F77)+ABS(IN77-$G77)&lt;=1)*1,""))),"")</f>
        <v/>
      </c>
      <c r="IT77" s="289"/>
      <c r="IV77" s="279" t="n">
        <f aca="false">$B77</f>
        <v>50</v>
      </c>
      <c r="IW77" s="280" t="str">
        <f aca="false">$C77</f>
        <v>Uzbekistan</v>
      </c>
      <c r="IX77" s="281" t="n">
        <f aca="false">$D77</f>
        <v>13</v>
      </c>
      <c r="IY77" s="280" t="str">
        <f aca="false">$E77</f>
        <v>Colombia</v>
      </c>
      <c r="IZ77" s="284"/>
      <c r="JA77" s="284"/>
      <c r="JB77" s="288"/>
      <c r="JC77" s="281" t="str">
        <f aca="false">IF(($F77&lt;&gt;"")*($G77&lt;&gt;"")*(IZ77&lt;&gt;"")*(JA77&lt;&gt;""),($F77&gt;$G77)*(IZ77&gt;JA77)+($F77=$G77)*(IZ77=JA77)+($F77&lt;$G77)*(IZ77&lt;JA77),"")</f>
        <v/>
      </c>
      <c r="JD77" s="281" t="str">
        <f aca="false">IF((JC77&lt;&gt;""),IF(OR($F77&lt;&gt;$G77,PrSettings!$M$4="●"),(($F77-$G77)=(IZ77-JA77))*1,0),"")</f>
        <v/>
      </c>
      <c r="JE77" s="281" t="str">
        <f aca="false">IF((JC77&lt;&gt;""),($F77=IZ77)*($G77=JA77),"")</f>
        <v/>
      </c>
      <c r="JF77" s="281" t="str">
        <f aca="false">IF(JC77&lt;&gt;"",IF(ABS($F77-$G77)&gt;=PrSettings!$M$7,(ABS($F77-$G77-IZ77+JA77)&lt;=1)*1,IF(AND(JC77,$F77=$G77,$F77&gt;=PrSettings!$M$6),(ABS(IZ77-$F77)&lt;=1)*1,IF(AND(JC77,$F77+$G77&gt;=PrSettings!$M$8),(ABS(IZ77-$F77)+ABS(JA77-$G77)&lt;=1)*1,""))),"")</f>
        <v/>
      </c>
      <c r="JG77" s="289"/>
      <c r="JI77" s="279" t="n">
        <f aca="false">$B77</f>
        <v>50</v>
      </c>
      <c r="JJ77" s="280" t="str">
        <f aca="false">$C77</f>
        <v>Uzbekistan</v>
      </c>
      <c r="JK77" s="281" t="n">
        <f aca="false">$D77</f>
        <v>13</v>
      </c>
      <c r="JL77" s="280" t="str">
        <f aca="false">$E77</f>
        <v>Colombia</v>
      </c>
      <c r="JM77" s="284"/>
      <c r="JN77" s="284"/>
      <c r="JO77" s="288"/>
      <c r="JP77" s="281" t="str">
        <f aca="false">IF(($F77&lt;&gt;"")*($G77&lt;&gt;"")*(JM77&lt;&gt;"")*(JN77&lt;&gt;""),($F77&gt;$G77)*(JM77&gt;JN77)+($F77=$G77)*(JM77=JN77)+($F77&lt;$G77)*(JM77&lt;JN77),"")</f>
        <v/>
      </c>
      <c r="JQ77" s="281" t="str">
        <f aca="false">IF((JP77&lt;&gt;""),IF(OR($F77&lt;&gt;$G77,PrSettings!$M$4="●"),(($F77-$G77)=(JM77-JN77))*1,0),"")</f>
        <v/>
      </c>
      <c r="JR77" s="281" t="str">
        <f aca="false">IF((JP77&lt;&gt;""),($F77=JM77)*($G77=JN77),"")</f>
        <v/>
      </c>
      <c r="JS77" s="281" t="str">
        <f aca="false">IF(JP77&lt;&gt;"",IF(ABS($F77-$G77)&gt;=PrSettings!$M$7,(ABS($F77-$G77-JM77+JN77)&lt;=1)*1,IF(AND(JP77,$F77=$G77,$F77&gt;=PrSettings!$M$6),(ABS(JM77-$F77)&lt;=1)*1,IF(AND(JP77,$F77+$G77&gt;=PrSettings!$M$8),(ABS(JM77-$F77)+ABS(JN77-$G77)&lt;=1)*1,""))),"")</f>
        <v/>
      </c>
      <c r="JT77" s="289"/>
      <c r="JV77" s="279" t="n">
        <f aca="false">$B77</f>
        <v>50</v>
      </c>
      <c r="JW77" s="280" t="str">
        <f aca="false">$C77</f>
        <v>Uzbekistan</v>
      </c>
      <c r="JX77" s="281" t="n">
        <f aca="false">$D77</f>
        <v>13</v>
      </c>
      <c r="JY77" s="280" t="str">
        <f aca="false">$E77</f>
        <v>Colombia</v>
      </c>
      <c r="JZ77" s="284"/>
      <c r="KA77" s="284"/>
      <c r="KB77" s="288"/>
      <c r="KC77" s="281" t="str">
        <f aca="false">IF(($F77&lt;&gt;"")*($G77&lt;&gt;"")*(JZ77&lt;&gt;"")*(KA77&lt;&gt;""),($F77&gt;$G77)*(JZ77&gt;KA77)+($F77=$G77)*(JZ77=KA77)+($F77&lt;$G77)*(JZ77&lt;KA77),"")</f>
        <v/>
      </c>
      <c r="KD77" s="281" t="str">
        <f aca="false">IF((KC77&lt;&gt;""),IF(OR($F77&lt;&gt;$G77,PrSettings!$M$4="●"),(($F77-$G77)=(JZ77-KA77))*1,0),"")</f>
        <v/>
      </c>
      <c r="KE77" s="281" t="str">
        <f aca="false">IF((KC77&lt;&gt;""),($F77=JZ77)*($G77=KA77),"")</f>
        <v/>
      </c>
      <c r="KF77" s="281" t="str">
        <f aca="false">IF(KC77&lt;&gt;"",IF(ABS($F77-$G77)&gt;=PrSettings!$M$7,(ABS($F77-$G77-JZ77+KA77)&lt;=1)*1,IF(AND(KC77,$F77=$G77,$F77&gt;=PrSettings!$M$6),(ABS(JZ77-$F77)&lt;=1)*1,IF(AND(KC77,$F77+$G77&gt;=PrSettings!$M$8),(ABS(JZ77-$F77)+ABS(KA77-$G77)&lt;=1)*1,""))),"")</f>
        <v/>
      </c>
      <c r="KG77" s="289"/>
      <c r="KI77" s="279" t="n">
        <f aca="false">$B77</f>
        <v>50</v>
      </c>
      <c r="KJ77" s="280" t="str">
        <f aca="false">$C77</f>
        <v>Uzbekistan</v>
      </c>
      <c r="KK77" s="281" t="n">
        <f aca="false">$D77</f>
        <v>13</v>
      </c>
      <c r="KL77" s="280" t="str">
        <f aca="false">$E77</f>
        <v>Colombia</v>
      </c>
      <c r="KM77" s="284"/>
      <c r="KN77" s="284"/>
      <c r="KO77" s="288"/>
      <c r="KP77" s="281" t="str">
        <f aca="false">IF(($F77&lt;&gt;"")*($G77&lt;&gt;"")*(KM77&lt;&gt;"")*(KN77&lt;&gt;""),($F77&gt;$G77)*(KM77&gt;KN77)+($F77=$G77)*(KM77=KN77)+($F77&lt;$G77)*(KM77&lt;KN77),"")</f>
        <v/>
      </c>
      <c r="KQ77" s="281" t="str">
        <f aca="false">IF((KP77&lt;&gt;""),IF(OR($F77&lt;&gt;$G77,PrSettings!$M$4="●"),(($F77-$G77)=(KM77-KN77))*1,0),"")</f>
        <v/>
      </c>
      <c r="KR77" s="281" t="str">
        <f aca="false">IF((KP77&lt;&gt;""),($F77=KM77)*($G77=KN77),"")</f>
        <v/>
      </c>
      <c r="KS77" s="281" t="str">
        <f aca="false">IF(KP77&lt;&gt;"",IF(ABS($F77-$G77)&gt;=PrSettings!$M$7,(ABS($F77-$G77-KM77+KN77)&lt;=1)*1,IF(AND(KP77,$F77=$G77,$F77&gt;=PrSettings!$M$6),(ABS(KM77-$F77)&lt;=1)*1,IF(AND(KP77,$F77+$G77&gt;=PrSettings!$M$8),(ABS(KM77-$F77)+ABS(KN77-$G77)&lt;=1)*1,""))),"")</f>
        <v/>
      </c>
      <c r="KT77" s="289"/>
      <c r="KV77" s="279" t="n">
        <f aca="false">$B77</f>
        <v>50</v>
      </c>
      <c r="KW77" s="280" t="str">
        <f aca="false">$C77</f>
        <v>Uzbekistan</v>
      </c>
      <c r="KX77" s="281" t="n">
        <f aca="false">$D77</f>
        <v>13</v>
      </c>
      <c r="KY77" s="280" t="str">
        <f aca="false">$E77</f>
        <v>Colombia</v>
      </c>
      <c r="KZ77" s="284"/>
      <c r="LA77" s="284"/>
      <c r="LB77" s="288"/>
      <c r="LC77" s="281" t="str">
        <f aca="false">IF(($F77&lt;&gt;"")*($G77&lt;&gt;"")*(KZ77&lt;&gt;"")*(LA77&lt;&gt;""),($F77&gt;$G77)*(KZ77&gt;LA77)+($F77=$G77)*(KZ77=LA77)+($F77&lt;$G77)*(KZ77&lt;LA77),"")</f>
        <v/>
      </c>
      <c r="LD77" s="281" t="str">
        <f aca="false">IF((LC77&lt;&gt;""),IF(OR($F77&lt;&gt;$G77,PrSettings!$M$4="●"),(($F77-$G77)=(KZ77-LA77))*1,0),"")</f>
        <v/>
      </c>
      <c r="LE77" s="281" t="str">
        <f aca="false">IF((LC77&lt;&gt;""),($F77=KZ77)*($G77=LA77),"")</f>
        <v/>
      </c>
      <c r="LF77" s="281" t="str">
        <f aca="false">IF(LC77&lt;&gt;"",IF(ABS($F77-$G77)&gt;=PrSettings!$M$7,(ABS($F77-$G77-KZ77+LA77)&lt;=1)*1,IF(AND(LC77,$F77=$G77,$F77&gt;=PrSettings!$M$6),(ABS(KZ77-$F77)&lt;=1)*1,IF(AND(LC77,$F77+$G77&gt;=PrSettings!$M$8),(ABS(KZ77-$F77)+ABS(LA77-$G77)&lt;=1)*1,""))),"")</f>
        <v/>
      </c>
      <c r="LG77" s="289"/>
      <c r="LI77" s="279" t="n">
        <f aca="false">$B77</f>
        <v>50</v>
      </c>
      <c r="LJ77" s="280" t="str">
        <f aca="false">$C77</f>
        <v>Uzbekistan</v>
      </c>
      <c r="LK77" s="281" t="n">
        <f aca="false">$D77</f>
        <v>13</v>
      </c>
      <c r="LL77" s="280" t="str">
        <f aca="false">$E77</f>
        <v>Colombia</v>
      </c>
      <c r="LM77" s="284"/>
      <c r="LN77" s="284"/>
      <c r="LO77" s="288"/>
      <c r="LP77" s="281" t="str">
        <f aca="false">IF(($F77&lt;&gt;"")*($G77&lt;&gt;"")*(LM77&lt;&gt;"")*(LN77&lt;&gt;""),($F77&gt;$G77)*(LM77&gt;LN77)+($F77=$G77)*(LM77=LN77)+($F77&lt;$G77)*(LM77&lt;LN77),"")</f>
        <v/>
      </c>
      <c r="LQ77" s="281" t="str">
        <f aca="false">IF((LP77&lt;&gt;""),IF(OR($F77&lt;&gt;$G77,PrSettings!$M$4="●"),(($F77-$G77)=(LM77-LN77))*1,0),"")</f>
        <v/>
      </c>
      <c r="LR77" s="281" t="str">
        <f aca="false">IF((LP77&lt;&gt;""),($F77=LM77)*($G77=LN77),"")</f>
        <v/>
      </c>
      <c r="LS77" s="281" t="str">
        <f aca="false">IF(LP77&lt;&gt;"",IF(ABS($F77-$G77)&gt;=PrSettings!$M$7,(ABS($F77-$G77-LM77+LN77)&lt;=1)*1,IF(AND(LP77,$F77=$G77,$F77&gt;=PrSettings!$M$6),(ABS(LM77-$F77)&lt;=1)*1,IF(AND(LP77,$F77+$G77&gt;=PrSettings!$M$8),(ABS(LM77-$F77)+ABS(LN77-$G77)&lt;=1)*1,""))),"")</f>
        <v/>
      </c>
      <c r="LT77" s="289"/>
      <c r="LV77" s="279" t="n">
        <f aca="false">$B77</f>
        <v>50</v>
      </c>
      <c r="LW77" s="280" t="str">
        <f aca="false">$C77</f>
        <v>Uzbekistan</v>
      </c>
      <c r="LX77" s="281" t="n">
        <f aca="false">$D77</f>
        <v>13</v>
      </c>
      <c r="LY77" s="280" t="str">
        <f aca="false">$E77</f>
        <v>Colombia</v>
      </c>
      <c r="LZ77" s="284"/>
      <c r="MA77" s="284"/>
      <c r="MB77" s="288"/>
      <c r="MC77" s="281" t="str">
        <f aca="false">IF(($F77&lt;&gt;"")*($G77&lt;&gt;"")*(LZ77&lt;&gt;"")*(MA77&lt;&gt;""),($F77&gt;$G77)*(LZ77&gt;MA77)+($F77=$G77)*(LZ77=MA77)+($F77&lt;$G77)*(LZ77&lt;MA77),"")</f>
        <v/>
      </c>
      <c r="MD77" s="281" t="str">
        <f aca="false">IF((MC77&lt;&gt;""),IF(OR($F77&lt;&gt;$G77,PrSettings!$M$4="●"),(($F77-$G77)=(LZ77-MA77))*1,0),"")</f>
        <v/>
      </c>
      <c r="ME77" s="281" t="str">
        <f aca="false">IF((MC77&lt;&gt;""),($F77=LZ77)*($G77=MA77),"")</f>
        <v/>
      </c>
      <c r="MF77" s="281" t="str">
        <f aca="false">IF(MC77&lt;&gt;"",IF(ABS($F77-$G77)&gt;=PrSettings!$M$7,(ABS($F77-$G77-LZ77+MA77)&lt;=1)*1,IF(AND(MC77,$F77=$G77,$F77&gt;=PrSettings!$M$6),(ABS(LZ77-$F77)&lt;=1)*1,IF(AND(MC77,$F77+$G77&gt;=PrSettings!$M$8),(ABS(LZ77-$F77)+ABS(MA77-$G77)&lt;=1)*1,""))),"")</f>
        <v/>
      </c>
      <c r="MG77" s="289"/>
    </row>
    <row r="78" customFormat="false" ht="15.75" hidden="false" customHeight="false" outlineLevel="0" collapsed="false">
      <c r="B78" s="279" t="n">
        <f aca="false">INDEX(Groups!$C$7:$C$65,MATCH(C78,Groups!$D$7:$D$65,0))</f>
        <v>5</v>
      </c>
      <c r="C78" s="280" t="str">
        <f aca="false">CalcK!$P$24</f>
        <v>Portugal</v>
      </c>
      <c r="D78" s="281" t="n">
        <f aca="false">INDEX(Groups!$C$7:$C$65,MATCH(E78,Groups!$D$7:$D$65,0))</f>
        <v>50</v>
      </c>
      <c r="E78" s="280" t="str">
        <f aca="false">CalcK!$Q$24</f>
        <v>Uzbekistan</v>
      </c>
      <c r="F78" s="282" t="n">
        <f aca="false">CalcK!$R$24</f>
        <v>3</v>
      </c>
      <c r="G78" s="283" t="n">
        <f aca="false">CalcK!$S$24</f>
        <v>0</v>
      </c>
      <c r="I78" s="279" t="n">
        <f aca="false">$B78</f>
        <v>5</v>
      </c>
      <c r="J78" s="280" t="str">
        <f aca="false">$C78</f>
        <v>Portugal</v>
      </c>
      <c r="K78" s="281" t="n">
        <f aca="false">$D78</f>
        <v>50</v>
      </c>
      <c r="L78" s="280" t="str">
        <f aca="false">$E78</f>
        <v>Uzbekistan</v>
      </c>
      <c r="M78" s="284"/>
      <c r="N78" s="284"/>
      <c r="O78" s="288"/>
      <c r="P78" s="281" t="str">
        <f aca="false">IF(($F78&lt;&gt;"")*($G78&lt;&gt;"")*(M78&lt;&gt;"")*(N78&lt;&gt;""),($F78&gt;$G78)*(M78&gt;N78)+($F78=$G78)*(M78=N78)+($F78&lt;$G78)*(M78&lt;N78),"")</f>
        <v/>
      </c>
      <c r="Q78" s="281" t="str">
        <f aca="false">IF((P78&lt;&gt;""),IF(OR($F78&lt;&gt;$G78,PrSettings!$M$4="●"),(($F78-$G78)=(M78-N78))*1,0),"")</f>
        <v/>
      </c>
      <c r="R78" s="281" t="str">
        <f aca="false">IF((P78&lt;&gt;""),($F78=M78)*($G78=N78),"")</f>
        <v/>
      </c>
      <c r="S78" s="281" t="str">
        <f aca="false">IF(P78&lt;&gt;"",IF(ABS($F78-$G78)&gt;=PrSettings!$M$7,(ABS($F78-$G78-M78+N78)&lt;=1)*1,IF(AND(P78,$F78=$G78,$F78&gt;=PrSettings!$M$6),(ABS(M78-$F78)&lt;=1)*1,IF(AND(P78,$F78+$G78&gt;=PrSettings!$M$8),(ABS(M78-$F78)+ABS(N78-$G78)&lt;=1)*1,""))),"")</f>
        <v/>
      </c>
      <c r="T78" s="289"/>
      <c r="V78" s="279" t="n">
        <f aca="false">$B78</f>
        <v>5</v>
      </c>
      <c r="W78" s="280" t="str">
        <f aca="false">$C78</f>
        <v>Portugal</v>
      </c>
      <c r="X78" s="281" t="n">
        <f aca="false">$D78</f>
        <v>50</v>
      </c>
      <c r="Y78" s="280" t="str">
        <f aca="false">$E78</f>
        <v>Uzbekistan</v>
      </c>
      <c r="Z78" s="284"/>
      <c r="AA78" s="284"/>
      <c r="AB78" s="288"/>
      <c r="AC78" s="281" t="str">
        <f aca="false">IF(($F78&lt;&gt;"")*($G78&lt;&gt;"")*(Z78&lt;&gt;"")*(AA78&lt;&gt;""),($F78&gt;$G78)*(Z78&gt;AA78)+($F78=$G78)*(Z78=AA78)+($F78&lt;$G78)*(Z78&lt;AA78),"")</f>
        <v/>
      </c>
      <c r="AD78" s="281" t="str">
        <f aca="false">IF((AC78&lt;&gt;""),IF(OR($F78&lt;&gt;$G78,PrSettings!$M$4="●"),(($F78-$G78)=(Z78-AA78))*1,0),"")</f>
        <v/>
      </c>
      <c r="AE78" s="281" t="str">
        <f aca="false">IF((AC78&lt;&gt;""),($F78=Z78)*($G78=AA78),"")</f>
        <v/>
      </c>
      <c r="AF78" s="281" t="str">
        <f aca="false">IF(AC78&lt;&gt;"",IF(ABS($F78-$G78)&gt;=PrSettings!$M$7,(ABS($F78-$G78-Z78+AA78)&lt;=1)*1,IF(AND(AC78,$F78=$G78,$F78&gt;=PrSettings!$M$6),(ABS(Z78-$F78)&lt;=1)*1,IF(AND(AC78,$F78+$G78&gt;=PrSettings!$M$8),(ABS(Z78-$F78)+ABS(AA78-$G78)&lt;=1)*1,""))),"")</f>
        <v/>
      </c>
      <c r="AG78" s="289"/>
      <c r="AI78" s="279" t="n">
        <f aca="false">$B78</f>
        <v>5</v>
      </c>
      <c r="AJ78" s="280" t="str">
        <f aca="false">$C78</f>
        <v>Portugal</v>
      </c>
      <c r="AK78" s="281" t="n">
        <f aca="false">$D78</f>
        <v>50</v>
      </c>
      <c r="AL78" s="280" t="str">
        <f aca="false">$E78</f>
        <v>Uzbekistan</v>
      </c>
      <c r="AM78" s="284"/>
      <c r="AN78" s="284"/>
      <c r="AO78" s="288"/>
      <c r="AP78" s="281" t="str">
        <f aca="false">IF(($F78&lt;&gt;"")*($G78&lt;&gt;"")*(AM78&lt;&gt;"")*(AN78&lt;&gt;""),($F78&gt;$G78)*(AM78&gt;AN78)+($F78=$G78)*(AM78=AN78)+($F78&lt;$G78)*(AM78&lt;AN78),"")</f>
        <v/>
      </c>
      <c r="AQ78" s="281" t="str">
        <f aca="false">IF((AP78&lt;&gt;""),IF(OR($F78&lt;&gt;$G78,PrSettings!$M$4="●"),(($F78-$G78)=(AM78-AN78))*1,0),"")</f>
        <v/>
      </c>
      <c r="AR78" s="281" t="str">
        <f aca="false">IF((AP78&lt;&gt;""),($F78=AM78)*($G78=AN78),"")</f>
        <v/>
      </c>
      <c r="AS78" s="281" t="str">
        <f aca="false">IF(AP78&lt;&gt;"",IF(ABS($F78-$G78)&gt;=PrSettings!$M$7,(ABS($F78-$G78-AM78+AN78)&lt;=1)*1,IF(AND(AP78,$F78=$G78,$F78&gt;=PrSettings!$M$6),(ABS(AM78-$F78)&lt;=1)*1,IF(AND(AP78,$F78+$G78&gt;=PrSettings!$M$8),(ABS(AM78-$F78)+ABS(AN78-$G78)&lt;=1)*1,""))),"")</f>
        <v/>
      </c>
      <c r="AT78" s="289"/>
      <c r="AV78" s="279" t="n">
        <f aca="false">$B78</f>
        <v>5</v>
      </c>
      <c r="AW78" s="280" t="str">
        <f aca="false">$C78</f>
        <v>Portugal</v>
      </c>
      <c r="AX78" s="281" t="n">
        <f aca="false">$D78</f>
        <v>50</v>
      </c>
      <c r="AY78" s="280" t="str">
        <f aca="false">$E78</f>
        <v>Uzbekistan</v>
      </c>
      <c r="AZ78" s="284"/>
      <c r="BA78" s="284"/>
      <c r="BB78" s="288"/>
      <c r="BC78" s="281" t="str">
        <f aca="false">IF(($F78&lt;&gt;"")*($G78&lt;&gt;"")*(AZ78&lt;&gt;"")*(BA78&lt;&gt;""),($F78&gt;$G78)*(AZ78&gt;BA78)+($F78=$G78)*(AZ78=BA78)+($F78&lt;$G78)*(AZ78&lt;BA78),"")</f>
        <v/>
      </c>
      <c r="BD78" s="281" t="str">
        <f aca="false">IF((BC78&lt;&gt;""),IF(OR($F78&lt;&gt;$G78,PrSettings!$M$4="●"),(($F78-$G78)=(AZ78-BA78))*1,0),"")</f>
        <v/>
      </c>
      <c r="BE78" s="281" t="str">
        <f aca="false">IF((BC78&lt;&gt;""),($F78=AZ78)*($G78=BA78),"")</f>
        <v/>
      </c>
      <c r="BF78" s="281" t="str">
        <f aca="false">IF(BC78&lt;&gt;"",IF(ABS($F78-$G78)&gt;=PrSettings!$M$7,(ABS($F78-$G78-AZ78+BA78)&lt;=1)*1,IF(AND(BC78,$F78=$G78,$F78&gt;=PrSettings!$M$6),(ABS(AZ78-$F78)&lt;=1)*1,IF(AND(BC78,$F78+$G78&gt;=PrSettings!$M$8),(ABS(AZ78-$F78)+ABS(BA78-$G78)&lt;=1)*1,""))),"")</f>
        <v/>
      </c>
      <c r="BG78" s="289"/>
      <c r="BI78" s="279" t="n">
        <f aca="false">$B78</f>
        <v>5</v>
      </c>
      <c r="BJ78" s="280" t="str">
        <f aca="false">$C78</f>
        <v>Portugal</v>
      </c>
      <c r="BK78" s="281" t="n">
        <f aca="false">$D78</f>
        <v>50</v>
      </c>
      <c r="BL78" s="280" t="str">
        <f aca="false">$E78</f>
        <v>Uzbekistan</v>
      </c>
      <c r="BM78" s="284"/>
      <c r="BN78" s="284"/>
      <c r="BO78" s="288"/>
      <c r="BP78" s="281" t="str">
        <f aca="false">IF(($F78&lt;&gt;"")*($G78&lt;&gt;"")*(BM78&lt;&gt;"")*(BN78&lt;&gt;""),($F78&gt;$G78)*(BM78&gt;BN78)+($F78=$G78)*(BM78=BN78)+($F78&lt;$G78)*(BM78&lt;BN78),"")</f>
        <v/>
      </c>
      <c r="BQ78" s="281" t="str">
        <f aca="false">IF((BP78&lt;&gt;""),IF(OR($F78&lt;&gt;$G78,PrSettings!$M$4="●"),(($F78-$G78)=(BM78-BN78))*1,0),"")</f>
        <v/>
      </c>
      <c r="BR78" s="281" t="str">
        <f aca="false">IF((BP78&lt;&gt;""),($F78=BM78)*($G78=BN78),"")</f>
        <v/>
      </c>
      <c r="BS78" s="281" t="str">
        <f aca="false">IF(BP78&lt;&gt;"",IF(ABS($F78-$G78)&gt;=PrSettings!$M$7,(ABS($F78-$G78-BM78+BN78)&lt;=1)*1,IF(AND(BP78,$F78=$G78,$F78&gt;=PrSettings!$M$6),(ABS(BM78-$F78)&lt;=1)*1,IF(AND(BP78,$F78+$G78&gt;=PrSettings!$M$8),(ABS(BM78-$F78)+ABS(BN78-$G78)&lt;=1)*1,""))),"")</f>
        <v/>
      </c>
      <c r="BT78" s="289"/>
      <c r="BV78" s="279" t="n">
        <f aca="false">$B78</f>
        <v>5</v>
      </c>
      <c r="BW78" s="280" t="str">
        <f aca="false">$C78</f>
        <v>Portugal</v>
      </c>
      <c r="BX78" s="281" t="n">
        <f aca="false">$D78</f>
        <v>50</v>
      </c>
      <c r="BY78" s="280" t="str">
        <f aca="false">$E78</f>
        <v>Uzbekistan</v>
      </c>
      <c r="BZ78" s="284"/>
      <c r="CA78" s="284"/>
      <c r="CB78" s="288"/>
      <c r="CC78" s="281" t="str">
        <f aca="false">IF(($F78&lt;&gt;"")*($G78&lt;&gt;"")*(BZ78&lt;&gt;"")*(CA78&lt;&gt;""),($F78&gt;$G78)*(BZ78&gt;CA78)+($F78=$G78)*(BZ78=CA78)+($F78&lt;$G78)*(BZ78&lt;CA78),"")</f>
        <v/>
      </c>
      <c r="CD78" s="281" t="str">
        <f aca="false">IF((CC78&lt;&gt;""),IF(OR($F78&lt;&gt;$G78,PrSettings!$M$4="●"),(($F78-$G78)=(BZ78-CA78))*1,0),"")</f>
        <v/>
      </c>
      <c r="CE78" s="281" t="str">
        <f aca="false">IF((CC78&lt;&gt;""),($F78=BZ78)*($G78=CA78),"")</f>
        <v/>
      </c>
      <c r="CF78" s="281" t="str">
        <f aca="false">IF(CC78&lt;&gt;"",IF(ABS($F78-$G78)&gt;=PrSettings!$M$7,(ABS($F78-$G78-BZ78+CA78)&lt;=1)*1,IF(AND(CC78,$F78=$G78,$F78&gt;=PrSettings!$M$6),(ABS(BZ78-$F78)&lt;=1)*1,IF(AND(CC78,$F78+$G78&gt;=PrSettings!$M$8),(ABS(BZ78-$F78)+ABS(CA78-$G78)&lt;=1)*1,""))),"")</f>
        <v/>
      </c>
      <c r="CG78" s="289"/>
      <c r="CI78" s="279" t="n">
        <f aca="false">$B78</f>
        <v>5</v>
      </c>
      <c r="CJ78" s="280" t="str">
        <f aca="false">$C78</f>
        <v>Portugal</v>
      </c>
      <c r="CK78" s="281" t="n">
        <f aca="false">$D78</f>
        <v>50</v>
      </c>
      <c r="CL78" s="280" t="str">
        <f aca="false">$E78</f>
        <v>Uzbekistan</v>
      </c>
      <c r="CM78" s="284"/>
      <c r="CN78" s="284"/>
      <c r="CO78" s="288"/>
      <c r="CP78" s="281" t="str">
        <f aca="false">IF(($F78&lt;&gt;"")*($G78&lt;&gt;"")*(CM78&lt;&gt;"")*(CN78&lt;&gt;""),($F78&gt;$G78)*(CM78&gt;CN78)+($F78=$G78)*(CM78=CN78)+($F78&lt;$G78)*(CM78&lt;CN78),"")</f>
        <v/>
      </c>
      <c r="CQ78" s="281" t="str">
        <f aca="false">IF((CP78&lt;&gt;""),IF(OR($F78&lt;&gt;$G78,PrSettings!$M$4="●"),(($F78-$G78)=(CM78-CN78))*1,0),"")</f>
        <v/>
      </c>
      <c r="CR78" s="281" t="str">
        <f aca="false">IF((CP78&lt;&gt;""),($F78=CM78)*($G78=CN78),"")</f>
        <v/>
      </c>
      <c r="CS78" s="281" t="str">
        <f aca="false">IF(CP78&lt;&gt;"",IF(ABS($F78-$G78)&gt;=PrSettings!$M$7,(ABS($F78-$G78-CM78+CN78)&lt;=1)*1,IF(AND(CP78,$F78=$G78,$F78&gt;=PrSettings!$M$6),(ABS(CM78-$F78)&lt;=1)*1,IF(AND(CP78,$F78+$G78&gt;=PrSettings!$M$8),(ABS(CM78-$F78)+ABS(CN78-$G78)&lt;=1)*1,""))),"")</f>
        <v/>
      </c>
      <c r="CT78" s="289"/>
      <c r="CV78" s="279" t="n">
        <f aca="false">$B78</f>
        <v>5</v>
      </c>
      <c r="CW78" s="280" t="str">
        <f aca="false">$C78</f>
        <v>Portugal</v>
      </c>
      <c r="CX78" s="281" t="n">
        <f aca="false">$D78</f>
        <v>50</v>
      </c>
      <c r="CY78" s="280" t="str">
        <f aca="false">$E78</f>
        <v>Uzbekistan</v>
      </c>
      <c r="CZ78" s="284"/>
      <c r="DA78" s="284"/>
      <c r="DB78" s="288"/>
      <c r="DC78" s="281" t="str">
        <f aca="false">IF(($F78&lt;&gt;"")*($G78&lt;&gt;"")*(CZ78&lt;&gt;"")*(DA78&lt;&gt;""),($F78&gt;$G78)*(CZ78&gt;DA78)+($F78=$G78)*(CZ78=DA78)+($F78&lt;$G78)*(CZ78&lt;DA78),"")</f>
        <v/>
      </c>
      <c r="DD78" s="281" t="str">
        <f aca="false">IF((DC78&lt;&gt;""),IF(OR($F78&lt;&gt;$G78,PrSettings!$M$4="●"),(($F78-$G78)=(CZ78-DA78))*1,0),"")</f>
        <v/>
      </c>
      <c r="DE78" s="281" t="str">
        <f aca="false">IF((DC78&lt;&gt;""),($F78=CZ78)*($G78=DA78),"")</f>
        <v/>
      </c>
      <c r="DF78" s="281" t="str">
        <f aca="false">IF(DC78&lt;&gt;"",IF(ABS($F78-$G78)&gt;=PrSettings!$M$7,(ABS($F78-$G78-CZ78+DA78)&lt;=1)*1,IF(AND(DC78,$F78=$G78,$F78&gt;=PrSettings!$M$6),(ABS(CZ78-$F78)&lt;=1)*1,IF(AND(DC78,$F78+$G78&gt;=PrSettings!$M$8),(ABS(CZ78-$F78)+ABS(DA78-$G78)&lt;=1)*1,""))),"")</f>
        <v/>
      </c>
      <c r="DG78" s="289"/>
      <c r="DI78" s="279" t="n">
        <f aca="false">$B78</f>
        <v>5</v>
      </c>
      <c r="DJ78" s="280" t="str">
        <f aca="false">$C78</f>
        <v>Portugal</v>
      </c>
      <c r="DK78" s="281" t="n">
        <f aca="false">$D78</f>
        <v>50</v>
      </c>
      <c r="DL78" s="280" t="str">
        <f aca="false">$E78</f>
        <v>Uzbekistan</v>
      </c>
      <c r="DM78" s="284"/>
      <c r="DN78" s="284"/>
      <c r="DO78" s="288"/>
      <c r="DP78" s="281" t="str">
        <f aca="false">IF(($F78&lt;&gt;"")*($G78&lt;&gt;"")*(DM78&lt;&gt;"")*(DN78&lt;&gt;""),($F78&gt;$G78)*(DM78&gt;DN78)+($F78=$G78)*(DM78=DN78)+($F78&lt;$G78)*(DM78&lt;DN78),"")</f>
        <v/>
      </c>
      <c r="DQ78" s="281" t="str">
        <f aca="false">IF((DP78&lt;&gt;""),IF(OR($F78&lt;&gt;$G78,PrSettings!$M$4="●"),(($F78-$G78)=(DM78-DN78))*1,0),"")</f>
        <v/>
      </c>
      <c r="DR78" s="281" t="str">
        <f aca="false">IF((DP78&lt;&gt;""),($F78=DM78)*($G78=DN78),"")</f>
        <v/>
      </c>
      <c r="DS78" s="281" t="str">
        <f aca="false">IF(DP78&lt;&gt;"",IF(ABS($F78-$G78)&gt;=PrSettings!$M$7,(ABS($F78-$G78-DM78+DN78)&lt;=1)*1,IF(AND(DP78,$F78=$G78,$F78&gt;=PrSettings!$M$6),(ABS(DM78-$F78)&lt;=1)*1,IF(AND(DP78,$F78+$G78&gt;=PrSettings!$M$8),(ABS(DM78-$F78)+ABS(DN78-$G78)&lt;=1)*1,""))),"")</f>
        <v/>
      </c>
      <c r="DT78" s="289"/>
      <c r="DV78" s="279" t="n">
        <f aca="false">$B78</f>
        <v>5</v>
      </c>
      <c r="DW78" s="280" t="str">
        <f aca="false">$C78</f>
        <v>Portugal</v>
      </c>
      <c r="DX78" s="281" t="n">
        <f aca="false">$D78</f>
        <v>50</v>
      </c>
      <c r="DY78" s="280" t="str">
        <f aca="false">$E78</f>
        <v>Uzbekistan</v>
      </c>
      <c r="DZ78" s="284"/>
      <c r="EA78" s="284"/>
      <c r="EB78" s="288"/>
      <c r="EC78" s="281" t="str">
        <f aca="false">IF(($F78&lt;&gt;"")*($G78&lt;&gt;"")*(DZ78&lt;&gt;"")*(EA78&lt;&gt;""),($F78&gt;$G78)*(DZ78&gt;EA78)+($F78=$G78)*(DZ78=EA78)+($F78&lt;$G78)*(DZ78&lt;EA78),"")</f>
        <v/>
      </c>
      <c r="ED78" s="281" t="str">
        <f aca="false">IF((EC78&lt;&gt;""),IF(OR($F78&lt;&gt;$G78,PrSettings!$M$4="●"),(($F78-$G78)=(DZ78-EA78))*1,0),"")</f>
        <v/>
      </c>
      <c r="EE78" s="281" t="str">
        <f aca="false">IF((EC78&lt;&gt;""),($F78=DZ78)*($G78=EA78),"")</f>
        <v/>
      </c>
      <c r="EF78" s="281" t="str">
        <f aca="false">IF(EC78&lt;&gt;"",IF(ABS($F78-$G78)&gt;=PrSettings!$M$7,(ABS($F78-$G78-DZ78+EA78)&lt;=1)*1,IF(AND(EC78,$F78=$G78,$F78&gt;=PrSettings!$M$6),(ABS(DZ78-$F78)&lt;=1)*1,IF(AND(EC78,$F78+$G78&gt;=PrSettings!$M$8),(ABS(DZ78-$F78)+ABS(EA78-$G78)&lt;=1)*1,""))),"")</f>
        <v/>
      </c>
      <c r="EG78" s="289"/>
      <c r="EI78" s="279" t="n">
        <f aca="false">$B78</f>
        <v>5</v>
      </c>
      <c r="EJ78" s="280" t="str">
        <f aca="false">$C78</f>
        <v>Portugal</v>
      </c>
      <c r="EK78" s="281" t="n">
        <f aca="false">$D78</f>
        <v>50</v>
      </c>
      <c r="EL78" s="280" t="str">
        <f aca="false">$E78</f>
        <v>Uzbekistan</v>
      </c>
      <c r="EM78" s="284"/>
      <c r="EN78" s="284"/>
      <c r="EO78" s="288"/>
      <c r="EP78" s="281" t="str">
        <f aca="false">IF(($F78&lt;&gt;"")*($G78&lt;&gt;"")*(EM78&lt;&gt;"")*(EN78&lt;&gt;""),($F78&gt;$G78)*(EM78&gt;EN78)+($F78=$G78)*(EM78=EN78)+($F78&lt;$G78)*(EM78&lt;EN78),"")</f>
        <v/>
      </c>
      <c r="EQ78" s="281" t="str">
        <f aca="false">IF((EP78&lt;&gt;""),IF(OR($F78&lt;&gt;$G78,PrSettings!$M$4="●"),(($F78-$G78)=(EM78-EN78))*1,0),"")</f>
        <v/>
      </c>
      <c r="ER78" s="281" t="str">
        <f aca="false">IF((EP78&lt;&gt;""),($F78=EM78)*($G78=EN78),"")</f>
        <v/>
      </c>
      <c r="ES78" s="281" t="str">
        <f aca="false">IF(EP78&lt;&gt;"",IF(ABS($F78-$G78)&gt;=PrSettings!$M$7,(ABS($F78-$G78-EM78+EN78)&lt;=1)*1,IF(AND(EP78,$F78=$G78,$F78&gt;=PrSettings!$M$6),(ABS(EM78-$F78)&lt;=1)*1,IF(AND(EP78,$F78+$G78&gt;=PrSettings!$M$8),(ABS(EM78-$F78)+ABS(EN78-$G78)&lt;=1)*1,""))),"")</f>
        <v/>
      </c>
      <c r="ET78" s="289"/>
      <c r="EV78" s="279" t="n">
        <f aca="false">$B78</f>
        <v>5</v>
      </c>
      <c r="EW78" s="280" t="str">
        <f aca="false">$C78</f>
        <v>Portugal</v>
      </c>
      <c r="EX78" s="281" t="n">
        <f aca="false">$D78</f>
        <v>50</v>
      </c>
      <c r="EY78" s="280" t="str">
        <f aca="false">$E78</f>
        <v>Uzbekistan</v>
      </c>
      <c r="EZ78" s="284"/>
      <c r="FA78" s="284"/>
      <c r="FB78" s="288"/>
      <c r="FC78" s="281" t="str">
        <f aca="false">IF(($F78&lt;&gt;"")*($G78&lt;&gt;"")*(EZ78&lt;&gt;"")*(FA78&lt;&gt;""),($F78&gt;$G78)*(EZ78&gt;FA78)+($F78=$G78)*(EZ78=FA78)+($F78&lt;$G78)*(EZ78&lt;FA78),"")</f>
        <v/>
      </c>
      <c r="FD78" s="281" t="str">
        <f aca="false">IF((FC78&lt;&gt;""),IF(OR($F78&lt;&gt;$G78,PrSettings!$M$4="●"),(($F78-$G78)=(EZ78-FA78))*1,0),"")</f>
        <v/>
      </c>
      <c r="FE78" s="281" t="str">
        <f aca="false">IF((FC78&lt;&gt;""),($F78=EZ78)*($G78=FA78),"")</f>
        <v/>
      </c>
      <c r="FF78" s="281" t="str">
        <f aca="false">IF(FC78&lt;&gt;"",IF(ABS($F78-$G78)&gt;=PrSettings!$M$7,(ABS($F78-$G78-EZ78+FA78)&lt;=1)*1,IF(AND(FC78,$F78=$G78,$F78&gt;=PrSettings!$M$6),(ABS(EZ78-$F78)&lt;=1)*1,IF(AND(FC78,$F78+$G78&gt;=PrSettings!$M$8),(ABS(EZ78-$F78)+ABS(FA78-$G78)&lt;=1)*1,""))),"")</f>
        <v/>
      </c>
      <c r="FG78" s="289"/>
      <c r="FI78" s="279" t="n">
        <f aca="false">$B78</f>
        <v>5</v>
      </c>
      <c r="FJ78" s="280" t="str">
        <f aca="false">$C78</f>
        <v>Portugal</v>
      </c>
      <c r="FK78" s="281" t="n">
        <f aca="false">$D78</f>
        <v>50</v>
      </c>
      <c r="FL78" s="280" t="str">
        <f aca="false">$E78</f>
        <v>Uzbekistan</v>
      </c>
      <c r="FM78" s="284"/>
      <c r="FN78" s="284"/>
      <c r="FO78" s="288"/>
      <c r="FP78" s="281" t="str">
        <f aca="false">IF(($F78&lt;&gt;"")*($G78&lt;&gt;"")*(FM78&lt;&gt;"")*(FN78&lt;&gt;""),($F78&gt;$G78)*(FM78&gt;FN78)+($F78=$G78)*(FM78=FN78)+($F78&lt;$G78)*(FM78&lt;FN78),"")</f>
        <v/>
      </c>
      <c r="FQ78" s="281" t="str">
        <f aca="false">IF((FP78&lt;&gt;""),IF(OR($F78&lt;&gt;$G78,PrSettings!$M$4="●"),(($F78-$G78)=(FM78-FN78))*1,0),"")</f>
        <v/>
      </c>
      <c r="FR78" s="281" t="str">
        <f aca="false">IF((FP78&lt;&gt;""),($F78=FM78)*($G78=FN78),"")</f>
        <v/>
      </c>
      <c r="FS78" s="281" t="str">
        <f aca="false">IF(FP78&lt;&gt;"",IF(ABS($F78-$G78)&gt;=PrSettings!$M$7,(ABS($F78-$G78-FM78+FN78)&lt;=1)*1,IF(AND(FP78,$F78=$G78,$F78&gt;=PrSettings!$M$6),(ABS(FM78-$F78)&lt;=1)*1,IF(AND(FP78,$F78+$G78&gt;=PrSettings!$M$8),(ABS(FM78-$F78)+ABS(FN78-$G78)&lt;=1)*1,""))),"")</f>
        <v/>
      </c>
      <c r="FT78" s="289"/>
      <c r="FV78" s="279" t="n">
        <f aca="false">$B78</f>
        <v>5</v>
      </c>
      <c r="FW78" s="280" t="str">
        <f aca="false">$C78</f>
        <v>Portugal</v>
      </c>
      <c r="FX78" s="281" t="n">
        <f aca="false">$D78</f>
        <v>50</v>
      </c>
      <c r="FY78" s="280" t="str">
        <f aca="false">$E78</f>
        <v>Uzbekistan</v>
      </c>
      <c r="FZ78" s="284"/>
      <c r="GA78" s="284"/>
      <c r="GB78" s="288"/>
      <c r="GC78" s="281" t="str">
        <f aca="false">IF(($F78&lt;&gt;"")*($G78&lt;&gt;"")*(FZ78&lt;&gt;"")*(GA78&lt;&gt;""),($F78&gt;$G78)*(FZ78&gt;GA78)+($F78=$G78)*(FZ78=GA78)+($F78&lt;$G78)*(FZ78&lt;GA78),"")</f>
        <v/>
      </c>
      <c r="GD78" s="281" t="str">
        <f aca="false">IF((GC78&lt;&gt;""),IF(OR($F78&lt;&gt;$G78,PrSettings!$M$4="●"),(($F78-$G78)=(FZ78-GA78))*1,0),"")</f>
        <v/>
      </c>
      <c r="GE78" s="281" t="str">
        <f aca="false">IF((GC78&lt;&gt;""),($F78=FZ78)*($G78=GA78),"")</f>
        <v/>
      </c>
      <c r="GF78" s="281" t="str">
        <f aca="false">IF(GC78&lt;&gt;"",IF(ABS($F78-$G78)&gt;=PrSettings!$M$7,(ABS($F78-$G78-FZ78+GA78)&lt;=1)*1,IF(AND(GC78,$F78=$G78,$F78&gt;=PrSettings!$M$6),(ABS(FZ78-$F78)&lt;=1)*1,IF(AND(GC78,$F78+$G78&gt;=PrSettings!$M$8),(ABS(FZ78-$F78)+ABS(GA78-$G78)&lt;=1)*1,""))),"")</f>
        <v/>
      </c>
      <c r="GG78" s="289"/>
      <c r="GI78" s="279" t="n">
        <f aca="false">$B78</f>
        <v>5</v>
      </c>
      <c r="GJ78" s="280" t="str">
        <f aca="false">$C78</f>
        <v>Portugal</v>
      </c>
      <c r="GK78" s="281" t="n">
        <f aca="false">$D78</f>
        <v>50</v>
      </c>
      <c r="GL78" s="280" t="str">
        <f aca="false">$E78</f>
        <v>Uzbekistan</v>
      </c>
      <c r="GM78" s="284"/>
      <c r="GN78" s="284"/>
      <c r="GO78" s="288"/>
      <c r="GP78" s="281" t="str">
        <f aca="false">IF(($F78&lt;&gt;"")*($G78&lt;&gt;"")*(GM78&lt;&gt;"")*(GN78&lt;&gt;""),($F78&gt;$G78)*(GM78&gt;GN78)+($F78=$G78)*(GM78=GN78)+($F78&lt;$G78)*(GM78&lt;GN78),"")</f>
        <v/>
      </c>
      <c r="GQ78" s="281" t="str">
        <f aca="false">IF((GP78&lt;&gt;""),IF(OR($F78&lt;&gt;$G78,PrSettings!$M$4="●"),(($F78-$G78)=(GM78-GN78))*1,0),"")</f>
        <v/>
      </c>
      <c r="GR78" s="281" t="str">
        <f aca="false">IF((GP78&lt;&gt;""),($F78=GM78)*($G78=GN78),"")</f>
        <v/>
      </c>
      <c r="GS78" s="281" t="str">
        <f aca="false">IF(GP78&lt;&gt;"",IF(ABS($F78-$G78)&gt;=PrSettings!$M$7,(ABS($F78-$G78-GM78+GN78)&lt;=1)*1,IF(AND(GP78,$F78=$G78,$F78&gt;=PrSettings!$M$6),(ABS(GM78-$F78)&lt;=1)*1,IF(AND(GP78,$F78+$G78&gt;=PrSettings!$M$8),(ABS(GM78-$F78)+ABS(GN78-$G78)&lt;=1)*1,""))),"")</f>
        <v/>
      </c>
      <c r="GT78" s="289"/>
      <c r="GV78" s="279" t="n">
        <f aca="false">$B78</f>
        <v>5</v>
      </c>
      <c r="GW78" s="280" t="str">
        <f aca="false">$C78</f>
        <v>Portugal</v>
      </c>
      <c r="GX78" s="281" t="n">
        <f aca="false">$D78</f>
        <v>50</v>
      </c>
      <c r="GY78" s="280" t="str">
        <f aca="false">$E78</f>
        <v>Uzbekistan</v>
      </c>
      <c r="GZ78" s="284"/>
      <c r="HA78" s="284"/>
      <c r="HB78" s="288"/>
      <c r="HC78" s="281" t="str">
        <f aca="false">IF(($F78&lt;&gt;"")*($G78&lt;&gt;"")*(GZ78&lt;&gt;"")*(HA78&lt;&gt;""),($F78&gt;$G78)*(GZ78&gt;HA78)+($F78=$G78)*(GZ78=HA78)+($F78&lt;$G78)*(GZ78&lt;HA78),"")</f>
        <v/>
      </c>
      <c r="HD78" s="281" t="str">
        <f aca="false">IF((HC78&lt;&gt;""),IF(OR($F78&lt;&gt;$G78,PrSettings!$M$4="●"),(($F78-$G78)=(GZ78-HA78))*1,0),"")</f>
        <v/>
      </c>
      <c r="HE78" s="281" t="str">
        <f aca="false">IF((HC78&lt;&gt;""),($F78=GZ78)*($G78=HA78),"")</f>
        <v/>
      </c>
      <c r="HF78" s="281" t="str">
        <f aca="false">IF(HC78&lt;&gt;"",IF(ABS($F78-$G78)&gt;=PrSettings!$M$7,(ABS($F78-$G78-GZ78+HA78)&lt;=1)*1,IF(AND(HC78,$F78=$G78,$F78&gt;=PrSettings!$M$6),(ABS(GZ78-$F78)&lt;=1)*1,IF(AND(HC78,$F78+$G78&gt;=PrSettings!$M$8),(ABS(GZ78-$F78)+ABS(HA78-$G78)&lt;=1)*1,""))),"")</f>
        <v/>
      </c>
      <c r="HG78" s="289"/>
      <c r="HI78" s="279" t="n">
        <f aca="false">$B78</f>
        <v>5</v>
      </c>
      <c r="HJ78" s="280" t="str">
        <f aca="false">$C78</f>
        <v>Portugal</v>
      </c>
      <c r="HK78" s="281" t="n">
        <f aca="false">$D78</f>
        <v>50</v>
      </c>
      <c r="HL78" s="280" t="str">
        <f aca="false">$E78</f>
        <v>Uzbekistan</v>
      </c>
      <c r="HM78" s="284"/>
      <c r="HN78" s="284"/>
      <c r="HO78" s="288"/>
      <c r="HP78" s="281" t="str">
        <f aca="false">IF(($F78&lt;&gt;"")*($G78&lt;&gt;"")*(HM78&lt;&gt;"")*(HN78&lt;&gt;""),($F78&gt;$G78)*(HM78&gt;HN78)+($F78=$G78)*(HM78=HN78)+($F78&lt;$G78)*(HM78&lt;HN78),"")</f>
        <v/>
      </c>
      <c r="HQ78" s="281" t="str">
        <f aca="false">IF((HP78&lt;&gt;""),IF(OR($F78&lt;&gt;$G78,PrSettings!$M$4="●"),(($F78-$G78)=(HM78-HN78))*1,0),"")</f>
        <v/>
      </c>
      <c r="HR78" s="281" t="str">
        <f aca="false">IF((HP78&lt;&gt;""),($F78=HM78)*($G78=HN78),"")</f>
        <v/>
      </c>
      <c r="HS78" s="281" t="str">
        <f aca="false">IF(HP78&lt;&gt;"",IF(ABS($F78-$G78)&gt;=PrSettings!$M$7,(ABS($F78-$G78-HM78+HN78)&lt;=1)*1,IF(AND(HP78,$F78=$G78,$F78&gt;=PrSettings!$M$6),(ABS(HM78-$F78)&lt;=1)*1,IF(AND(HP78,$F78+$G78&gt;=PrSettings!$M$8),(ABS(HM78-$F78)+ABS(HN78-$G78)&lt;=1)*1,""))),"")</f>
        <v/>
      </c>
      <c r="HT78" s="289"/>
      <c r="HV78" s="279" t="n">
        <f aca="false">$B78</f>
        <v>5</v>
      </c>
      <c r="HW78" s="280" t="str">
        <f aca="false">$C78</f>
        <v>Portugal</v>
      </c>
      <c r="HX78" s="281" t="n">
        <f aca="false">$D78</f>
        <v>50</v>
      </c>
      <c r="HY78" s="280" t="str">
        <f aca="false">$E78</f>
        <v>Uzbekistan</v>
      </c>
      <c r="HZ78" s="284"/>
      <c r="IA78" s="284"/>
      <c r="IB78" s="288"/>
      <c r="IC78" s="281" t="str">
        <f aca="false">IF(($F78&lt;&gt;"")*($G78&lt;&gt;"")*(HZ78&lt;&gt;"")*(IA78&lt;&gt;""),($F78&gt;$G78)*(HZ78&gt;IA78)+($F78=$G78)*(HZ78=IA78)+($F78&lt;$G78)*(HZ78&lt;IA78),"")</f>
        <v/>
      </c>
      <c r="ID78" s="281" t="str">
        <f aca="false">IF((IC78&lt;&gt;""),IF(OR($F78&lt;&gt;$G78,PrSettings!$M$4="●"),(($F78-$G78)=(HZ78-IA78))*1,0),"")</f>
        <v/>
      </c>
      <c r="IE78" s="281" t="str">
        <f aca="false">IF((IC78&lt;&gt;""),($F78=HZ78)*($G78=IA78),"")</f>
        <v/>
      </c>
      <c r="IF78" s="281" t="str">
        <f aca="false">IF(IC78&lt;&gt;"",IF(ABS($F78-$G78)&gt;=PrSettings!$M$7,(ABS($F78-$G78-HZ78+IA78)&lt;=1)*1,IF(AND(IC78,$F78=$G78,$F78&gt;=PrSettings!$M$6),(ABS(HZ78-$F78)&lt;=1)*1,IF(AND(IC78,$F78+$G78&gt;=PrSettings!$M$8),(ABS(HZ78-$F78)+ABS(IA78-$G78)&lt;=1)*1,""))),"")</f>
        <v/>
      </c>
      <c r="IG78" s="289"/>
      <c r="II78" s="279" t="n">
        <f aca="false">$B78</f>
        <v>5</v>
      </c>
      <c r="IJ78" s="280" t="str">
        <f aca="false">$C78</f>
        <v>Portugal</v>
      </c>
      <c r="IK78" s="281" t="n">
        <f aca="false">$D78</f>
        <v>50</v>
      </c>
      <c r="IL78" s="280" t="str">
        <f aca="false">$E78</f>
        <v>Uzbekistan</v>
      </c>
      <c r="IM78" s="284"/>
      <c r="IN78" s="284"/>
      <c r="IO78" s="288"/>
      <c r="IP78" s="281" t="str">
        <f aca="false">IF(($F78&lt;&gt;"")*($G78&lt;&gt;"")*(IM78&lt;&gt;"")*(IN78&lt;&gt;""),($F78&gt;$G78)*(IM78&gt;IN78)+($F78=$G78)*(IM78=IN78)+($F78&lt;$G78)*(IM78&lt;IN78),"")</f>
        <v/>
      </c>
      <c r="IQ78" s="281" t="str">
        <f aca="false">IF((IP78&lt;&gt;""),IF(OR($F78&lt;&gt;$G78,PrSettings!$M$4="●"),(($F78-$G78)=(IM78-IN78))*1,0),"")</f>
        <v/>
      </c>
      <c r="IR78" s="281" t="str">
        <f aca="false">IF((IP78&lt;&gt;""),($F78=IM78)*($G78=IN78),"")</f>
        <v/>
      </c>
      <c r="IS78" s="281" t="str">
        <f aca="false">IF(IP78&lt;&gt;"",IF(ABS($F78-$G78)&gt;=PrSettings!$M$7,(ABS($F78-$G78-IM78+IN78)&lt;=1)*1,IF(AND(IP78,$F78=$G78,$F78&gt;=PrSettings!$M$6),(ABS(IM78-$F78)&lt;=1)*1,IF(AND(IP78,$F78+$G78&gt;=PrSettings!$M$8),(ABS(IM78-$F78)+ABS(IN78-$G78)&lt;=1)*1,""))),"")</f>
        <v/>
      </c>
      <c r="IT78" s="289"/>
      <c r="IV78" s="279" t="n">
        <f aca="false">$B78</f>
        <v>5</v>
      </c>
      <c r="IW78" s="280" t="str">
        <f aca="false">$C78</f>
        <v>Portugal</v>
      </c>
      <c r="IX78" s="281" t="n">
        <f aca="false">$D78</f>
        <v>50</v>
      </c>
      <c r="IY78" s="280" t="str">
        <f aca="false">$E78</f>
        <v>Uzbekistan</v>
      </c>
      <c r="IZ78" s="284"/>
      <c r="JA78" s="284"/>
      <c r="JB78" s="288"/>
      <c r="JC78" s="281" t="str">
        <f aca="false">IF(($F78&lt;&gt;"")*($G78&lt;&gt;"")*(IZ78&lt;&gt;"")*(JA78&lt;&gt;""),($F78&gt;$G78)*(IZ78&gt;JA78)+($F78=$G78)*(IZ78=JA78)+($F78&lt;$G78)*(IZ78&lt;JA78),"")</f>
        <v/>
      </c>
      <c r="JD78" s="281" t="str">
        <f aca="false">IF((JC78&lt;&gt;""),IF(OR($F78&lt;&gt;$G78,PrSettings!$M$4="●"),(($F78-$G78)=(IZ78-JA78))*1,0),"")</f>
        <v/>
      </c>
      <c r="JE78" s="281" t="str">
        <f aca="false">IF((JC78&lt;&gt;""),($F78=IZ78)*($G78=JA78),"")</f>
        <v/>
      </c>
      <c r="JF78" s="281" t="str">
        <f aca="false">IF(JC78&lt;&gt;"",IF(ABS($F78-$G78)&gt;=PrSettings!$M$7,(ABS($F78-$G78-IZ78+JA78)&lt;=1)*1,IF(AND(JC78,$F78=$G78,$F78&gt;=PrSettings!$M$6),(ABS(IZ78-$F78)&lt;=1)*1,IF(AND(JC78,$F78+$G78&gt;=PrSettings!$M$8),(ABS(IZ78-$F78)+ABS(JA78-$G78)&lt;=1)*1,""))),"")</f>
        <v/>
      </c>
      <c r="JG78" s="289"/>
      <c r="JI78" s="279" t="n">
        <f aca="false">$B78</f>
        <v>5</v>
      </c>
      <c r="JJ78" s="280" t="str">
        <f aca="false">$C78</f>
        <v>Portugal</v>
      </c>
      <c r="JK78" s="281" t="n">
        <f aca="false">$D78</f>
        <v>50</v>
      </c>
      <c r="JL78" s="280" t="str">
        <f aca="false">$E78</f>
        <v>Uzbekistan</v>
      </c>
      <c r="JM78" s="284"/>
      <c r="JN78" s="284"/>
      <c r="JO78" s="288"/>
      <c r="JP78" s="281" t="str">
        <f aca="false">IF(($F78&lt;&gt;"")*($G78&lt;&gt;"")*(JM78&lt;&gt;"")*(JN78&lt;&gt;""),($F78&gt;$G78)*(JM78&gt;JN78)+($F78=$G78)*(JM78=JN78)+($F78&lt;$G78)*(JM78&lt;JN78),"")</f>
        <v/>
      </c>
      <c r="JQ78" s="281" t="str">
        <f aca="false">IF((JP78&lt;&gt;""),IF(OR($F78&lt;&gt;$G78,PrSettings!$M$4="●"),(($F78-$G78)=(JM78-JN78))*1,0),"")</f>
        <v/>
      </c>
      <c r="JR78" s="281" t="str">
        <f aca="false">IF((JP78&lt;&gt;""),($F78=JM78)*($G78=JN78),"")</f>
        <v/>
      </c>
      <c r="JS78" s="281" t="str">
        <f aca="false">IF(JP78&lt;&gt;"",IF(ABS($F78-$G78)&gt;=PrSettings!$M$7,(ABS($F78-$G78-JM78+JN78)&lt;=1)*1,IF(AND(JP78,$F78=$G78,$F78&gt;=PrSettings!$M$6),(ABS(JM78-$F78)&lt;=1)*1,IF(AND(JP78,$F78+$G78&gt;=PrSettings!$M$8),(ABS(JM78-$F78)+ABS(JN78-$G78)&lt;=1)*1,""))),"")</f>
        <v/>
      </c>
      <c r="JT78" s="289"/>
      <c r="JV78" s="279" t="n">
        <f aca="false">$B78</f>
        <v>5</v>
      </c>
      <c r="JW78" s="280" t="str">
        <f aca="false">$C78</f>
        <v>Portugal</v>
      </c>
      <c r="JX78" s="281" t="n">
        <f aca="false">$D78</f>
        <v>50</v>
      </c>
      <c r="JY78" s="280" t="str">
        <f aca="false">$E78</f>
        <v>Uzbekistan</v>
      </c>
      <c r="JZ78" s="284"/>
      <c r="KA78" s="284"/>
      <c r="KB78" s="288"/>
      <c r="KC78" s="281" t="str">
        <f aca="false">IF(($F78&lt;&gt;"")*($G78&lt;&gt;"")*(JZ78&lt;&gt;"")*(KA78&lt;&gt;""),($F78&gt;$G78)*(JZ78&gt;KA78)+($F78=$G78)*(JZ78=KA78)+($F78&lt;$G78)*(JZ78&lt;KA78),"")</f>
        <v/>
      </c>
      <c r="KD78" s="281" t="str">
        <f aca="false">IF((KC78&lt;&gt;""),IF(OR($F78&lt;&gt;$G78,PrSettings!$M$4="●"),(($F78-$G78)=(JZ78-KA78))*1,0),"")</f>
        <v/>
      </c>
      <c r="KE78" s="281" t="str">
        <f aca="false">IF((KC78&lt;&gt;""),($F78=JZ78)*($G78=KA78),"")</f>
        <v/>
      </c>
      <c r="KF78" s="281" t="str">
        <f aca="false">IF(KC78&lt;&gt;"",IF(ABS($F78-$G78)&gt;=PrSettings!$M$7,(ABS($F78-$G78-JZ78+KA78)&lt;=1)*1,IF(AND(KC78,$F78=$G78,$F78&gt;=PrSettings!$M$6),(ABS(JZ78-$F78)&lt;=1)*1,IF(AND(KC78,$F78+$G78&gt;=PrSettings!$M$8),(ABS(JZ78-$F78)+ABS(KA78-$G78)&lt;=1)*1,""))),"")</f>
        <v/>
      </c>
      <c r="KG78" s="289"/>
      <c r="KI78" s="279" t="n">
        <f aca="false">$B78</f>
        <v>5</v>
      </c>
      <c r="KJ78" s="280" t="str">
        <f aca="false">$C78</f>
        <v>Portugal</v>
      </c>
      <c r="KK78" s="281" t="n">
        <f aca="false">$D78</f>
        <v>50</v>
      </c>
      <c r="KL78" s="280" t="str">
        <f aca="false">$E78</f>
        <v>Uzbekistan</v>
      </c>
      <c r="KM78" s="284"/>
      <c r="KN78" s="284"/>
      <c r="KO78" s="288"/>
      <c r="KP78" s="281" t="str">
        <f aca="false">IF(($F78&lt;&gt;"")*($G78&lt;&gt;"")*(KM78&lt;&gt;"")*(KN78&lt;&gt;""),($F78&gt;$G78)*(KM78&gt;KN78)+($F78=$G78)*(KM78=KN78)+($F78&lt;$G78)*(KM78&lt;KN78),"")</f>
        <v/>
      </c>
      <c r="KQ78" s="281" t="str">
        <f aca="false">IF((KP78&lt;&gt;""),IF(OR($F78&lt;&gt;$G78,PrSettings!$M$4="●"),(($F78-$G78)=(KM78-KN78))*1,0),"")</f>
        <v/>
      </c>
      <c r="KR78" s="281" t="str">
        <f aca="false">IF((KP78&lt;&gt;""),($F78=KM78)*($G78=KN78),"")</f>
        <v/>
      </c>
      <c r="KS78" s="281" t="str">
        <f aca="false">IF(KP78&lt;&gt;"",IF(ABS($F78-$G78)&gt;=PrSettings!$M$7,(ABS($F78-$G78-KM78+KN78)&lt;=1)*1,IF(AND(KP78,$F78=$G78,$F78&gt;=PrSettings!$M$6),(ABS(KM78-$F78)&lt;=1)*1,IF(AND(KP78,$F78+$G78&gt;=PrSettings!$M$8),(ABS(KM78-$F78)+ABS(KN78-$G78)&lt;=1)*1,""))),"")</f>
        <v/>
      </c>
      <c r="KT78" s="289"/>
      <c r="KV78" s="279" t="n">
        <f aca="false">$B78</f>
        <v>5</v>
      </c>
      <c r="KW78" s="280" t="str">
        <f aca="false">$C78</f>
        <v>Portugal</v>
      </c>
      <c r="KX78" s="281" t="n">
        <f aca="false">$D78</f>
        <v>50</v>
      </c>
      <c r="KY78" s="280" t="str">
        <f aca="false">$E78</f>
        <v>Uzbekistan</v>
      </c>
      <c r="KZ78" s="284"/>
      <c r="LA78" s="284"/>
      <c r="LB78" s="288"/>
      <c r="LC78" s="281" t="str">
        <f aca="false">IF(($F78&lt;&gt;"")*($G78&lt;&gt;"")*(KZ78&lt;&gt;"")*(LA78&lt;&gt;""),($F78&gt;$G78)*(KZ78&gt;LA78)+($F78=$G78)*(KZ78=LA78)+($F78&lt;$G78)*(KZ78&lt;LA78),"")</f>
        <v/>
      </c>
      <c r="LD78" s="281" t="str">
        <f aca="false">IF((LC78&lt;&gt;""),IF(OR($F78&lt;&gt;$G78,PrSettings!$M$4="●"),(($F78-$G78)=(KZ78-LA78))*1,0),"")</f>
        <v/>
      </c>
      <c r="LE78" s="281" t="str">
        <f aca="false">IF((LC78&lt;&gt;""),($F78=KZ78)*($G78=LA78),"")</f>
        <v/>
      </c>
      <c r="LF78" s="281" t="str">
        <f aca="false">IF(LC78&lt;&gt;"",IF(ABS($F78-$G78)&gt;=PrSettings!$M$7,(ABS($F78-$G78-KZ78+LA78)&lt;=1)*1,IF(AND(LC78,$F78=$G78,$F78&gt;=PrSettings!$M$6),(ABS(KZ78-$F78)&lt;=1)*1,IF(AND(LC78,$F78+$G78&gt;=PrSettings!$M$8),(ABS(KZ78-$F78)+ABS(LA78-$G78)&lt;=1)*1,""))),"")</f>
        <v/>
      </c>
      <c r="LG78" s="289"/>
      <c r="LI78" s="279" t="n">
        <f aca="false">$B78</f>
        <v>5</v>
      </c>
      <c r="LJ78" s="280" t="str">
        <f aca="false">$C78</f>
        <v>Portugal</v>
      </c>
      <c r="LK78" s="281" t="n">
        <f aca="false">$D78</f>
        <v>50</v>
      </c>
      <c r="LL78" s="280" t="str">
        <f aca="false">$E78</f>
        <v>Uzbekistan</v>
      </c>
      <c r="LM78" s="284"/>
      <c r="LN78" s="284"/>
      <c r="LO78" s="288"/>
      <c r="LP78" s="281" t="str">
        <f aca="false">IF(($F78&lt;&gt;"")*($G78&lt;&gt;"")*(LM78&lt;&gt;"")*(LN78&lt;&gt;""),($F78&gt;$G78)*(LM78&gt;LN78)+($F78=$G78)*(LM78=LN78)+($F78&lt;$G78)*(LM78&lt;LN78),"")</f>
        <v/>
      </c>
      <c r="LQ78" s="281" t="str">
        <f aca="false">IF((LP78&lt;&gt;""),IF(OR($F78&lt;&gt;$G78,PrSettings!$M$4="●"),(($F78-$G78)=(LM78-LN78))*1,0),"")</f>
        <v/>
      </c>
      <c r="LR78" s="281" t="str">
        <f aca="false">IF((LP78&lt;&gt;""),($F78=LM78)*($G78=LN78),"")</f>
        <v/>
      </c>
      <c r="LS78" s="281" t="str">
        <f aca="false">IF(LP78&lt;&gt;"",IF(ABS($F78-$G78)&gt;=PrSettings!$M$7,(ABS($F78-$G78-LM78+LN78)&lt;=1)*1,IF(AND(LP78,$F78=$G78,$F78&gt;=PrSettings!$M$6),(ABS(LM78-$F78)&lt;=1)*1,IF(AND(LP78,$F78+$G78&gt;=PrSettings!$M$8),(ABS(LM78-$F78)+ABS(LN78-$G78)&lt;=1)*1,""))),"")</f>
        <v/>
      </c>
      <c r="LT78" s="289"/>
      <c r="LV78" s="279" t="n">
        <f aca="false">$B78</f>
        <v>5</v>
      </c>
      <c r="LW78" s="280" t="str">
        <f aca="false">$C78</f>
        <v>Portugal</v>
      </c>
      <c r="LX78" s="281" t="n">
        <f aca="false">$D78</f>
        <v>50</v>
      </c>
      <c r="LY78" s="280" t="str">
        <f aca="false">$E78</f>
        <v>Uzbekistan</v>
      </c>
      <c r="LZ78" s="284"/>
      <c r="MA78" s="284"/>
      <c r="MB78" s="288"/>
      <c r="MC78" s="281" t="str">
        <f aca="false">IF(($F78&lt;&gt;"")*($G78&lt;&gt;"")*(LZ78&lt;&gt;"")*(MA78&lt;&gt;""),($F78&gt;$G78)*(LZ78&gt;MA78)+($F78=$G78)*(LZ78=MA78)+($F78&lt;$G78)*(LZ78&lt;MA78),"")</f>
        <v/>
      </c>
      <c r="MD78" s="281" t="str">
        <f aca="false">IF((MC78&lt;&gt;""),IF(OR($F78&lt;&gt;$G78,PrSettings!$M$4="●"),(($F78-$G78)=(LZ78-MA78))*1,0),"")</f>
        <v/>
      </c>
      <c r="ME78" s="281" t="str">
        <f aca="false">IF((MC78&lt;&gt;""),($F78=LZ78)*($G78=MA78),"")</f>
        <v/>
      </c>
      <c r="MF78" s="281" t="str">
        <f aca="false">IF(MC78&lt;&gt;"",IF(ABS($F78-$G78)&gt;=PrSettings!$M$7,(ABS($F78-$G78-LZ78+MA78)&lt;=1)*1,IF(AND(MC78,$F78=$G78,$F78&gt;=PrSettings!$M$6),(ABS(LZ78-$F78)&lt;=1)*1,IF(AND(MC78,$F78+$G78&gt;=PrSettings!$M$8),(ABS(LZ78-$F78)+ABS(MA78-$G78)&lt;=1)*1,""))),"")</f>
        <v/>
      </c>
      <c r="MG78" s="289"/>
    </row>
    <row r="79" customFormat="false" ht="15.75" hidden="false" customHeight="false" outlineLevel="0" collapsed="false">
      <c r="B79" s="279" t="n">
        <f aca="false">INDEX(Groups!$C$7:$C$65,MATCH(C79,Groups!$D$7:$D$65,0))</f>
        <v>13</v>
      </c>
      <c r="C79" s="280" t="str">
        <f aca="false">CalcK!$P$25</f>
        <v>Colombia</v>
      </c>
      <c r="D79" s="281" t="n">
        <f aca="false">INDEX(Groups!$C$7:$C$65,MATCH(E79,Groups!$D$7:$D$65,0))</f>
        <v>46</v>
      </c>
      <c r="E79" s="280" t="str">
        <f aca="false">CalcK!$Q$25</f>
        <v>DR Congo</v>
      </c>
      <c r="F79" s="282" t="n">
        <f aca="false">CalcK!$R$25</f>
        <v>2</v>
      </c>
      <c r="G79" s="283" t="n">
        <f aca="false">CalcK!$S$25</f>
        <v>1</v>
      </c>
      <c r="I79" s="279" t="n">
        <f aca="false">$B79</f>
        <v>13</v>
      </c>
      <c r="J79" s="280" t="str">
        <f aca="false">$C79</f>
        <v>Colombia</v>
      </c>
      <c r="K79" s="281" t="n">
        <f aca="false">$D79</f>
        <v>46</v>
      </c>
      <c r="L79" s="280" t="str">
        <f aca="false">$E79</f>
        <v>DR Congo</v>
      </c>
      <c r="M79" s="284"/>
      <c r="N79" s="284"/>
      <c r="O79" s="288"/>
      <c r="P79" s="281" t="str">
        <f aca="false">IF(($F79&lt;&gt;"")*($G79&lt;&gt;"")*(M79&lt;&gt;"")*(N79&lt;&gt;""),($F79&gt;$G79)*(M79&gt;N79)+($F79=$G79)*(M79=N79)+($F79&lt;$G79)*(M79&lt;N79),"")</f>
        <v/>
      </c>
      <c r="Q79" s="281" t="str">
        <f aca="false">IF((P79&lt;&gt;""),IF(OR($F79&lt;&gt;$G79,PrSettings!$M$4="●"),(($F79-$G79)=(M79-N79))*1,0),"")</f>
        <v/>
      </c>
      <c r="R79" s="281" t="str">
        <f aca="false">IF((P79&lt;&gt;""),($F79=M79)*($G79=N79),"")</f>
        <v/>
      </c>
      <c r="S79" s="281" t="str">
        <f aca="false">IF(P79&lt;&gt;"",IF(ABS($F79-$G79)&gt;=PrSettings!$M$7,(ABS($F79-$G79-M79+N79)&lt;=1)*1,IF(AND(P79,$F79=$G79,$F79&gt;=PrSettings!$M$6),(ABS(M79-$F79)&lt;=1)*1,IF(AND(P79,$F79+$G79&gt;=PrSettings!$M$8),(ABS(M79-$F79)+ABS(N79-$G79)&lt;=1)*1,""))),"")</f>
        <v/>
      </c>
      <c r="T79" s="289"/>
      <c r="V79" s="279" t="n">
        <f aca="false">$B79</f>
        <v>13</v>
      </c>
      <c r="W79" s="280" t="str">
        <f aca="false">$C79</f>
        <v>Colombia</v>
      </c>
      <c r="X79" s="281" t="n">
        <f aca="false">$D79</f>
        <v>46</v>
      </c>
      <c r="Y79" s="280" t="str">
        <f aca="false">$E79</f>
        <v>DR Congo</v>
      </c>
      <c r="Z79" s="284"/>
      <c r="AA79" s="284"/>
      <c r="AB79" s="288"/>
      <c r="AC79" s="281" t="str">
        <f aca="false">IF(($F79&lt;&gt;"")*($G79&lt;&gt;"")*(Z79&lt;&gt;"")*(AA79&lt;&gt;""),($F79&gt;$G79)*(Z79&gt;AA79)+($F79=$G79)*(Z79=AA79)+($F79&lt;$G79)*(Z79&lt;AA79),"")</f>
        <v/>
      </c>
      <c r="AD79" s="281" t="str">
        <f aca="false">IF((AC79&lt;&gt;""),IF(OR($F79&lt;&gt;$G79,PrSettings!$M$4="●"),(($F79-$G79)=(Z79-AA79))*1,0),"")</f>
        <v/>
      </c>
      <c r="AE79" s="281" t="str">
        <f aca="false">IF((AC79&lt;&gt;""),($F79=Z79)*($G79=AA79),"")</f>
        <v/>
      </c>
      <c r="AF79" s="281" t="str">
        <f aca="false">IF(AC79&lt;&gt;"",IF(ABS($F79-$G79)&gt;=PrSettings!$M$7,(ABS($F79-$G79-Z79+AA79)&lt;=1)*1,IF(AND(AC79,$F79=$G79,$F79&gt;=PrSettings!$M$6),(ABS(Z79-$F79)&lt;=1)*1,IF(AND(AC79,$F79+$G79&gt;=PrSettings!$M$8),(ABS(Z79-$F79)+ABS(AA79-$G79)&lt;=1)*1,""))),"")</f>
        <v/>
      </c>
      <c r="AG79" s="289"/>
      <c r="AI79" s="279" t="n">
        <f aca="false">$B79</f>
        <v>13</v>
      </c>
      <c r="AJ79" s="280" t="str">
        <f aca="false">$C79</f>
        <v>Colombia</v>
      </c>
      <c r="AK79" s="281" t="n">
        <f aca="false">$D79</f>
        <v>46</v>
      </c>
      <c r="AL79" s="280" t="str">
        <f aca="false">$E79</f>
        <v>DR Congo</v>
      </c>
      <c r="AM79" s="284"/>
      <c r="AN79" s="284"/>
      <c r="AO79" s="288"/>
      <c r="AP79" s="281" t="str">
        <f aca="false">IF(($F79&lt;&gt;"")*($G79&lt;&gt;"")*(AM79&lt;&gt;"")*(AN79&lt;&gt;""),($F79&gt;$G79)*(AM79&gt;AN79)+($F79=$G79)*(AM79=AN79)+($F79&lt;$G79)*(AM79&lt;AN79),"")</f>
        <v/>
      </c>
      <c r="AQ79" s="281" t="str">
        <f aca="false">IF((AP79&lt;&gt;""),IF(OR($F79&lt;&gt;$G79,PrSettings!$M$4="●"),(($F79-$G79)=(AM79-AN79))*1,0),"")</f>
        <v/>
      </c>
      <c r="AR79" s="281" t="str">
        <f aca="false">IF((AP79&lt;&gt;""),($F79=AM79)*($G79=AN79),"")</f>
        <v/>
      </c>
      <c r="AS79" s="281" t="str">
        <f aca="false">IF(AP79&lt;&gt;"",IF(ABS($F79-$G79)&gt;=PrSettings!$M$7,(ABS($F79-$G79-AM79+AN79)&lt;=1)*1,IF(AND(AP79,$F79=$G79,$F79&gt;=PrSettings!$M$6),(ABS(AM79-$F79)&lt;=1)*1,IF(AND(AP79,$F79+$G79&gt;=PrSettings!$M$8),(ABS(AM79-$F79)+ABS(AN79-$G79)&lt;=1)*1,""))),"")</f>
        <v/>
      </c>
      <c r="AT79" s="289"/>
      <c r="AV79" s="279" t="n">
        <f aca="false">$B79</f>
        <v>13</v>
      </c>
      <c r="AW79" s="280" t="str">
        <f aca="false">$C79</f>
        <v>Colombia</v>
      </c>
      <c r="AX79" s="281" t="n">
        <f aca="false">$D79</f>
        <v>46</v>
      </c>
      <c r="AY79" s="280" t="str">
        <f aca="false">$E79</f>
        <v>DR Congo</v>
      </c>
      <c r="AZ79" s="284"/>
      <c r="BA79" s="284"/>
      <c r="BB79" s="288"/>
      <c r="BC79" s="281" t="str">
        <f aca="false">IF(($F79&lt;&gt;"")*($G79&lt;&gt;"")*(AZ79&lt;&gt;"")*(BA79&lt;&gt;""),($F79&gt;$G79)*(AZ79&gt;BA79)+($F79=$G79)*(AZ79=BA79)+($F79&lt;$G79)*(AZ79&lt;BA79),"")</f>
        <v/>
      </c>
      <c r="BD79" s="281" t="str">
        <f aca="false">IF((BC79&lt;&gt;""),IF(OR($F79&lt;&gt;$G79,PrSettings!$M$4="●"),(($F79-$G79)=(AZ79-BA79))*1,0),"")</f>
        <v/>
      </c>
      <c r="BE79" s="281" t="str">
        <f aca="false">IF((BC79&lt;&gt;""),($F79=AZ79)*($G79=BA79),"")</f>
        <v/>
      </c>
      <c r="BF79" s="281" t="str">
        <f aca="false">IF(BC79&lt;&gt;"",IF(ABS($F79-$G79)&gt;=PrSettings!$M$7,(ABS($F79-$G79-AZ79+BA79)&lt;=1)*1,IF(AND(BC79,$F79=$G79,$F79&gt;=PrSettings!$M$6),(ABS(AZ79-$F79)&lt;=1)*1,IF(AND(BC79,$F79+$G79&gt;=PrSettings!$M$8),(ABS(AZ79-$F79)+ABS(BA79-$G79)&lt;=1)*1,""))),"")</f>
        <v/>
      </c>
      <c r="BG79" s="289"/>
      <c r="BI79" s="279" t="n">
        <f aca="false">$B79</f>
        <v>13</v>
      </c>
      <c r="BJ79" s="280" t="str">
        <f aca="false">$C79</f>
        <v>Colombia</v>
      </c>
      <c r="BK79" s="281" t="n">
        <f aca="false">$D79</f>
        <v>46</v>
      </c>
      <c r="BL79" s="280" t="str">
        <f aca="false">$E79</f>
        <v>DR Congo</v>
      </c>
      <c r="BM79" s="284"/>
      <c r="BN79" s="284"/>
      <c r="BO79" s="288"/>
      <c r="BP79" s="281" t="str">
        <f aca="false">IF(($F79&lt;&gt;"")*($G79&lt;&gt;"")*(BM79&lt;&gt;"")*(BN79&lt;&gt;""),($F79&gt;$G79)*(BM79&gt;BN79)+($F79=$G79)*(BM79=BN79)+($F79&lt;$G79)*(BM79&lt;BN79),"")</f>
        <v/>
      </c>
      <c r="BQ79" s="281" t="str">
        <f aca="false">IF((BP79&lt;&gt;""),IF(OR($F79&lt;&gt;$G79,PrSettings!$M$4="●"),(($F79-$G79)=(BM79-BN79))*1,0),"")</f>
        <v/>
      </c>
      <c r="BR79" s="281" t="str">
        <f aca="false">IF((BP79&lt;&gt;""),($F79=BM79)*($G79=BN79),"")</f>
        <v/>
      </c>
      <c r="BS79" s="281" t="str">
        <f aca="false">IF(BP79&lt;&gt;"",IF(ABS($F79-$G79)&gt;=PrSettings!$M$7,(ABS($F79-$G79-BM79+BN79)&lt;=1)*1,IF(AND(BP79,$F79=$G79,$F79&gt;=PrSettings!$M$6),(ABS(BM79-$F79)&lt;=1)*1,IF(AND(BP79,$F79+$G79&gt;=PrSettings!$M$8),(ABS(BM79-$F79)+ABS(BN79-$G79)&lt;=1)*1,""))),"")</f>
        <v/>
      </c>
      <c r="BT79" s="289"/>
      <c r="BV79" s="279" t="n">
        <f aca="false">$B79</f>
        <v>13</v>
      </c>
      <c r="BW79" s="280" t="str">
        <f aca="false">$C79</f>
        <v>Colombia</v>
      </c>
      <c r="BX79" s="281" t="n">
        <f aca="false">$D79</f>
        <v>46</v>
      </c>
      <c r="BY79" s="280" t="str">
        <f aca="false">$E79</f>
        <v>DR Congo</v>
      </c>
      <c r="BZ79" s="284"/>
      <c r="CA79" s="284"/>
      <c r="CB79" s="288"/>
      <c r="CC79" s="281" t="str">
        <f aca="false">IF(($F79&lt;&gt;"")*($G79&lt;&gt;"")*(BZ79&lt;&gt;"")*(CA79&lt;&gt;""),($F79&gt;$G79)*(BZ79&gt;CA79)+($F79=$G79)*(BZ79=CA79)+($F79&lt;$G79)*(BZ79&lt;CA79),"")</f>
        <v/>
      </c>
      <c r="CD79" s="281" t="str">
        <f aca="false">IF((CC79&lt;&gt;""),IF(OR($F79&lt;&gt;$G79,PrSettings!$M$4="●"),(($F79-$G79)=(BZ79-CA79))*1,0),"")</f>
        <v/>
      </c>
      <c r="CE79" s="281" t="str">
        <f aca="false">IF((CC79&lt;&gt;""),($F79=BZ79)*($G79=CA79),"")</f>
        <v/>
      </c>
      <c r="CF79" s="281" t="str">
        <f aca="false">IF(CC79&lt;&gt;"",IF(ABS($F79-$G79)&gt;=PrSettings!$M$7,(ABS($F79-$G79-BZ79+CA79)&lt;=1)*1,IF(AND(CC79,$F79=$G79,$F79&gt;=PrSettings!$M$6),(ABS(BZ79-$F79)&lt;=1)*1,IF(AND(CC79,$F79+$G79&gt;=PrSettings!$M$8),(ABS(BZ79-$F79)+ABS(CA79-$G79)&lt;=1)*1,""))),"")</f>
        <v/>
      </c>
      <c r="CG79" s="289"/>
      <c r="CI79" s="279" t="n">
        <f aca="false">$B79</f>
        <v>13</v>
      </c>
      <c r="CJ79" s="280" t="str">
        <f aca="false">$C79</f>
        <v>Colombia</v>
      </c>
      <c r="CK79" s="281" t="n">
        <f aca="false">$D79</f>
        <v>46</v>
      </c>
      <c r="CL79" s="280" t="str">
        <f aca="false">$E79</f>
        <v>DR Congo</v>
      </c>
      <c r="CM79" s="284"/>
      <c r="CN79" s="284"/>
      <c r="CO79" s="288"/>
      <c r="CP79" s="281" t="str">
        <f aca="false">IF(($F79&lt;&gt;"")*($G79&lt;&gt;"")*(CM79&lt;&gt;"")*(CN79&lt;&gt;""),($F79&gt;$G79)*(CM79&gt;CN79)+($F79=$G79)*(CM79=CN79)+($F79&lt;$G79)*(CM79&lt;CN79),"")</f>
        <v/>
      </c>
      <c r="CQ79" s="281" t="str">
        <f aca="false">IF((CP79&lt;&gt;""),IF(OR($F79&lt;&gt;$G79,PrSettings!$M$4="●"),(($F79-$G79)=(CM79-CN79))*1,0),"")</f>
        <v/>
      </c>
      <c r="CR79" s="281" t="str">
        <f aca="false">IF((CP79&lt;&gt;""),($F79=CM79)*($G79=CN79),"")</f>
        <v/>
      </c>
      <c r="CS79" s="281" t="str">
        <f aca="false">IF(CP79&lt;&gt;"",IF(ABS($F79-$G79)&gt;=PrSettings!$M$7,(ABS($F79-$G79-CM79+CN79)&lt;=1)*1,IF(AND(CP79,$F79=$G79,$F79&gt;=PrSettings!$M$6),(ABS(CM79-$F79)&lt;=1)*1,IF(AND(CP79,$F79+$G79&gt;=PrSettings!$M$8),(ABS(CM79-$F79)+ABS(CN79-$G79)&lt;=1)*1,""))),"")</f>
        <v/>
      </c>
      <c r="CT79" s="289"/>
      <c r="CV79" s="279" t="n">
        <f aca="false">$B79</f>
        <v>13</v>
      </c>
      <c r="CW79" s="280" t="str">
        <f aca="false">$C79</f>
        <v>Colombia</v>
      </c>
      <c r="CX79" s="281" t="n">
        <f aca="false">$D79</f>
        <v>46</v>
      </c>
      <c r="CY79" s="280" t="str">
        <f aca="false">$E79</f>
        <v>DR Congo</v>
      </c>
      <c r="CZ79" s="284"/>
      <c r="DA79" s="284"/>
      <c r="DB79" s="288"/>
      <c r="DC79" s="281" t="str">
        <f aca="false">IF(($F79&lt;&gt;"")*($G79&lt;&gt;"")*(CZ79&lt;&gt;"")*(DA79&lt;&gt;""),($F79&gt;$G79)*(CZ79&gt;DA79)+($F79=$G79)*(CZ79=DA79)+($F79&lt;$G79)*(CZ79&lt;DA79),"")</f>
        <v/>
      </c>
      <c r="DD79" s="281" t="str">
        <f aca="false">IF((DC79&lt;&gt;""),IF(OR($F79&lt;&gt;$G79,PrSettings!$M$4="●"),(($F79-$G79)=(CZ79-DA79))*1,0),"")</f>
        <v/>
      </c>
      <c r="DE79" s="281" t="str">
        <f aca="false">IF((DC79&lt;&gt;""),($F79=CZ79)*($G79=DA79),"")</f>
        <v/>
      </c>
      <c r="DF79" s="281" t="str">
        <f aca="false">IF(DC79&lt;&gt;"",IF(ABS($F79-$G79)&gt;=PrSettings!$M$7,(ABS($F79-$G79-CZ79+DA79)&lt;=1)*1,IF(AND(DC79,$F79=$G79,$F79&gt;=PrSettings!$M$6),(ABS(CZ79-$F79)&lt;=1)*1,IF(AND(DC79,$F79+$G79&gt;=PrSettings!$M$8),(ABS(CZ79-$F79)+ABS(DA79-$G79)&lt;=1)*1,""))),"")</f>
        <v/>
      </c>
      <c r="DG79" s="289"/>
      <c r="DI79" s="279" t="n">
        <f aca="false">$B79</f>
        <v>13</v>
      </c>
      <c r="DJ79" s="280" t="str">
        <f aca="false">$C79</f>
        <v>Colombia</v>
      </c>
      <c r="DK79" s="281" t="n">
        <f aca="false">$D79</f>
        <v>46</v>
      </c>
      <c r="DL79" s="280" t="str">
        <f aca="false">$E79</f>
        <v>DR Congo</v>
      </c>
      <c r="DM79" s="284"/>
      <c r="DN79" s="284"/>
      <c r="DO79" s="288"/>
      <c r="DP79" s="281" t="str">
        <f aca="false">IF(($F79&lt;&gt;"")*($G79&lt;&gt;"")*(DM79&lt;&gt;"")*(DN79&lt;&gt;""),($F79&gt;$G79)*(DM79&gt;DN79)+($F79=$G79)*(DM79=DN79)+($F79&lt;$G79)*(DM79&lt;DN79),"")</f>
        <v/>
      </c>
      <c r="DQ79" s="281" t="str">
        <f aca="false">IF((DP79&lt;&gt;""),IF(OR($F79&lt;&gt;$G79,PrSettings!$M$4="●"),(($F79-$G79)=(DM79-DN79))*1,0),"")</f>
        <v/>
      </c>
      <c r="DR79" s="281" t="str">
        <f aca="false">IF((DP79&lt;&gt;""),($F79=DM79)*($G79=DN79),"")</f>
        <v/>
      </c>
      <c r="DS79" s="281" t="str">
        <f aca="false">IF(DP79&lt;&gt;"",IF(ABS($F79-$G79)&gt;=PrSettings!$M$7,(ABS($F79-$G79-DM79+DN79)&lt;=1)*1,IF(AND(DP79,$F79=$G79,$F79&gt;=PrSettings!$M$6),(ABS(DM79-$F79)&lt;=1)*1,IF(AND(DP79,$F79+$G79&gt;=PrSettings!$M$8),(ABS(DM79-$F79)+ABS(DN79-$G79)&lt;=1)*1,""))),"")</f>
        <v/>
      </c>
      <c r="DT79" s="289"/>
      <c r="DV79" s="279" t="n">
        <f aca="false">$B79</f>
        <v>13</v>
      </c>
      <c r="DW79" s="280" t="str">
        <f aca="false">$C79</f>
        <v>Colombia</v>
      </c>
      <c r="DX79" s="281" t="n">
        <f aca="false">$D79</f>
        <v>46</v>
      </c>
      <c r="DY79" s="280" t="str">
        <f aca="false">$E79</f>
        <v>DR Congo</v>
      </c>
      <c r="DZ79" s="284"/>
      <c r="EA79" s="284"/>
      <c r="EB79" s="288"/>
      <c r="EC79" s="281" t="str">
        <f aca="false">IF(($F79&lt;&gt;"")*($G79&lt;&gt;"")*(DZ79&lt;&gt;"")*(EA79&lt;&gt;""),($F79&gt;$G79)*(DZ79&gt;EA79)+($F79=$G79)*(DZ79=EA79)+($F79&lt;$G79)*(DZ79&lt;EA79),"")</f>
        <v/>
      </c>
      <c r="ED79" s="281" t="str">
        <f aca="false">IF((EC79&lt;&gt;""),IF(OR($F79&lt;&gt;$G79,PrSettings!$M$4="●"),(($F79-$G79)=(DZ79-EA79))*1,0),"")</f>
        <v/>
      </c>
      <c r="EE79" s="281" t="str">
        <f aca="false">IF((EC79&lt;&gt;""),($F79=DZ79)*($G79=EA79),"")</f>
        <v/>
      </c>
      <c r="EF79" s="281" t="str">
        <f aca="false">IF(EC79&lt;&gt;"",IF(ABS($F79-$G79)&gt;=PrSettings!$M$7,(ABS($F79-$G79-DZ79+EA79)&lt;=1)*1,IF(AND(EC79,$F79=$G79,$F79&gt;=PrSettings!$M$6),(ABS(DZ79-$F79)&lt;=1)*1,IF(AND(EC79,$F79+$G79&gt;=PrSettings!$M$8),(ABS(DZ79-$F79)+ABS(EA79-$G79)&lt;=1)*1,""))),"")</f>
        <v/>
      </c>
      <c r="EG79" s="289"/>
      <c r="EI79" s="279" t="n">
        <f aca="false">$B79</f>
        <v>13</v>
      </c>
      <c r="EJ79" s="280" t="str">
        <f aca="false">$C79</f>
        <v>Colombia</v>
      </c>
      <c r="EK79" s="281" t="n">
        <f aca="false">$D79</f>
        <v>46</v>
      </c>
      <c r="EL79" s="280" t="str">
        <f aca="false">$E79</f>
        <v>DR Congo</v>
      </c>
      <c r="EM79" s="284"/>
      <c r="EN79" s="284"/>
      <c r="EO79" s="288"/>
      <c r="EP79" s="281" t="str">
        <f aca="false">IF(($F79&lt;&gt;"")*($G79&lt;&gt;"")*(EM79&lt;&gt;"")*(EN79&lt;&gt;""),($F79&gt;$G79)*(EM79&gt;EN79)+($F79=$G79)*(EM79=EN79)+($F79&lt;$G79)*(EM79&lt;EN79),"")</f>
        <v/>
      </c>
      <c r="EQ79" s="281" t="str">
        <f aca="false">IF((EP79&lt;&gt;""),IF(OR($F79&lt;&gt;$G79,PrSettings!$M$4="●"),(($F79-$G79)=(EM79-EN79))*1,0),"")</f>
        <v/>
      </c>
      <c r="ER79" s="281" t="str">
        <f aca="false">IF((EP79&lt;&gt;""),($F79=EM79)*($G79=EN79),"")</f>
        <v/>
      </c>
      <c r="ES79" s="281" t="str">
        <f aca="false">IF(EP79&lt;&gt;"",IF(ABS($F79-$G79)&gt;=PrSettings!$M$7,(ABS($F79-$G79-EM79+EN79)&lt;=1)*1,IF(AND(EP79,$F79=$G79,$F79&gt;=PrSettings!$M$6),(ABS(EM79-$F79)&lt;=1)*1,IF(AND(EP79,$F79+$G79&gt;=PrSettings!$M$8),(ABS(EM79-$F79)+ABS(EN79-$G79)&lt;=1)*1,""))),"")</f>
        <v/>
      </c>
      <c r="ET79" s="289"/>
      <c r="EV79" s="279" t="n">
        <f aca="false">$B79</f>
        <v>13</v>
      </c>
      <c r="EW79" s="280" t="str">
        <f aca="false">$C79</f>
        <v>Colombia</v>
      </c>
      <c r="EX79" s="281" t="n">
        <f aca="false">$D79</f>
        <v>46</v>
      </c>
      <c r="EY79" s="280" t="str">
        <f aca="false">$E79</f>
        <v>DR Congo</v>
      </c>
      <c r="EZ79" s="284"/>
      <c r="FA79" s="284"/>
      <c r="FB79" s="288"/>
      <c r="FC79" s="281" t="str">
        <f aca="false">IF(($F79&lt;&gt;"")*($G79&lt;&gt;"")*(EZ79&lt;&gt;"")*(FA79&lt;&gt;""),($F79&gt;$G79)*(EZ79&gt;FA79)+($F79=$G79)*(EZ79=FA79)+($F79&lt;$G79)*(EZ79&lt;FA79),"")</f>
        <v/>
      </c>
      <c r="FD79" s="281" t="str">
        <f aca="false">IF((FC79&lt;&gt;""),IF(OR($F79&lt;&gt;$G79,PrSettings!$M$4="●"),(($F79-$G79)=(EZ79-FA79))*1,0),"")</f>
        <v/>
      </c>
      <c r="FE79" s="281" t="str">
        <f aca="false">IF((FC79&lt;&gt;""),($F79=EZ79)*($G79=FA79),"")</f>
        <v/>
      </c>
      <c r="FF79" s="281" t="str">
        <f aca="false">IF(FC79&lt;&gt;"",IF(ABS($F79-$G79)&gt;=PrSettings!$M$7,(ABS($F79-$G79-EZ79+FA79)&lt;=1)*1,IF(AND(FC79,$F79=$G79,$F79&gt;=PrSettings!$M$6),(ABS(EZ79-$F79)&lt;=1)*1,IF(AND(FC79,$F79+$G79&gt;=PrSettings!$M$8),(ABS(EZ79-$F79)+ABS(FA79-$G79)&lt;=1)*1,""))),"")</f>
        <v/>
      </c>
      <c r="FG79" s="289"/>
      <c r="FI79" s="279" t="n">
        <f aca="false">$B79</f>
        <v>13</v>
      </c>
      <c r="FJ79" s="280" t="str">
        <f aca="false">$C79</f>
        <v>Colombia</v>
      </c>
      <c r="FK79" s="281" t="n">
        <f aca="false">$D79</f>
        <v>46</v>
      </c>
      <c r="FL79" s="280" t="str">
        <f aca="false">$E79</f>
        <v>DR Congo</v>
      </c>
      <c r="FM79" s="284"/>
      <c r="FN79" s="284"/>
      <c r="FO79" s="288"/>
      <c r="FP79" s="281" t="str">
        <f aca="false">IF(($F79&lt;&gt;"")*($G79&lt;&gt;"")*(FM79&lt;&gt;"")*(FN79&lt;&gt;""),($F79&gt;$G79)*(FM79&gt;FN79)+($F79=$G79)*(FM79=FN79)+($F79&lt;$G79)*(FM79&lt;FN79),"")</f>
        <v/>
      </c>
      <c r="FQ79" s="281" t="str">
        <f aca="false">IF((FP79&lt;&gt;""),IF(OR($F79&lt;&gt;$G79,PrSettings!$M$4="●"),(($F79-$G79)=(FM79-FN79))*1,0),"")</f>
        <v/>
      </c>
      <c r="FR79" s="281" t="str">
        <f aca="false">IF((FP79&lt;&gt;""),($F79=FM79)*($G79=FN79),"")</f>
        <v/>
      </c>
      <c r="FS79" s="281" t="str">
        <f aca="false">IF(FP79&lt;&gt;"",IF(ABS($F79-$G79)&gt;=PrSettings!$M$7,(ABS($F79-$G79-FM79+FN79)&lt;=1)*1,IF(AND(FP79,$F79=$G79,$F79&gt;=PrSettings!$M$6),(ABS(FM79-$F79)&lt;=1)*1,IF(AND(FP79,$F79+$G79&gt;=PrSettings!$M$8),(ABS(FM79-$F79)+ABS(FN79-$G79)&lt;=1)*1,""))),"")</f>
        <v/>
      </c>
      <c r="FT79" s="289"/>
      <c r="FV79" s="279" t="n">
        <f aca="false">$B79</f>
        <v>13</v>
      </c>
      <c r="FW79" s="280" t="str">
        <f aca="false">$C79</f>
        <v>Colombia</v>
      </c>
      <c r="FX79" s="281" t="n">
        <f aca="false">$D79</f>
        <v>46</v>
      </c>
      <c r="FY79" s="280" t="str">
        <f aca="false">$E79</f>
        <v>DR Congo</v>
      </c>
      <c r="FZ79" s="284"/>
      <c r="GA79" s="284"/>
      <c r="GB79" s="288"/>
      <c r="GC79" s="281" t="str">
        <f aca="false">IF(($F79&lt;&gt;"")*($G79&lt;&gt;"")*(FZ79&lt;&gt;"")*(GA79&lt;&gt;""),($F79&gt;$G79)*(FZ79&gt;GA79)+($F79=$G79)*(FZ79=GA79)+($F79&lt;$G79)*(FZ79&lt;GA79),"")</f>
        <v/>
      </c>
      <c r="GD79" s="281" t="str">
        <f aca="false">IF((GC79&lt;&gt;""),IF(OR($F79&lt;&gt;$G79,PrSettings!$M$4="●"),(($F79-$G79)=(FZ79-GA79))*1,0),"")</f>
        <v/>
      </c>
      <c r="GE79" s="281" t="str">
        <f aca="false">IF((GC79&lt;&gt;""),($F79=FZ79)*($G79=GA79),"")</f>
        <v/>
      </c>
      <c r="GF79" s="281" t="str">
        <f aca="false">IF(GC79&lt;&gt;"",IF(ABS($F79-$G79)&gt;=PrSettings!$M$7,(ABS($F79-$G79-FZ79+GA79)&lt;=1)*1,IF(AND(GC79,$F79=$G79,$F79&gt;=PrSettings!$M$6),(ABS(FZ79-$F79)&lt;=1)*1,IF(AND(GC79,$F79+$G79&gt;=PrSettings!$M$8),(ABS(FZ79-$F79)+ABS(GA79-$G79)&lt;=1)*1,""))),"")</f>
        <v/>
      </c>
      <c r="GG79" s="289"/>
      <c r="GI79" s="279" t="n">
        <f aca="false">$B79</f>
        <v>13</v>
      </c>
      <c r="GJ79" s="280" t="str">
        <f aca="false">$C79</f>
        <v>Colombia</v>
      </c>
      <c r="GK79" s="281" t="n">
        <f aca="false">$D79</f>
        <v>46</v>
      </c>
      <c r="GL79" s="280" t="str">
        <f aca="false">$E79</f>
        <v>DR Congo</v>
      </c>
      <c r="GM79" s="284"/>
      <c r="GN79" s="284"/>
      <c r="GO79" s="288"/>
      <c r="GP79" s="281" t="str">
        <f aca="false">IF(($F79&lt;&gt;"")*($G79&lt;&gt;"")*(GM79&lt;&gt;"")*(GN79&lt;&gt;""),($F79&gt;$G79)*(GM79&gt;GN79)+($F79=$G79)*(GM79=GN79)+($F79&lt;$G79)*(GM79&lt;GN79),"")</f>
        <v/>
      </c>
      <c r="GQ79" s="281" t="str">
        <f aca="false">IF((GP79&lt;&gt;""),IF(OR($F79&lt;&gt;$G79,PrSettings!$M$4="●"),(($F79-$G79)=(GM79-GN79))*1,0),"")</f>
        <v/>
      </c>
      <c r="GR79" s="281" t="str">
        <f aca="false">IF((GP79&lt;&gt;""),($F79=GM79)*($G79=GN79),"")</f>
        <v/>
      </c>
      <c r="GS79" s="281" t="str">
        <f aca="false">IF(GP79&lt;&gt;"",IF(ABS($F79-$G79)&gt;=PrSettings!$M$7,(ABS($F79-$G79-GM79+GN79)&lt;=1)*1,IF(AND(GP79,$F79=$G79,$F79&gt;=PrSettings!$M$6),(ABS(GM79-$F79)&lt;=1)*1,IF(AND(GP79,$F79+$G79&gt;=PrSettings!$M$8),(ABS(GM79-$F79)+ABS(GN79-$G79)&lt;=1)*1,""))),"")</f>
        <v/>
      </c>
      <c r="GT79" s="289"/>
      <c r="GV79" s="279" t="n">
        <f aca="false">$B79</f>
        <v>13</v>
      </c>
      <c r="GW79" s="280" t="str">
        <f aca="false">$C79</f>
        <v>Colombia</v>
      </c>
      <c r="GX79" s="281" t="n">
        <f aca="false">$D79</f>
        <v>46</v>
      </c>
      <c r="GY79" s="280" t="str">
        <f aca="false">$E79</f>
        <v>DR Congo</v>
      </c>
      <c r="GZ79" s="284"/>
      <c r="HA79" s="284"/>
      <c r="HB79" s="288"/>
      <c r="HC79" s="281" t="str">
        <f aca="false">IF(($F79&lt;&gt;"")*($G79&lt;&gt;"")*(GZ79&lt;&gt;"")*(HA79&lt;&gt;""),($F79&gt;$G79)*(GZ79&gt;HA79)+($F79=$G79)*(GZ79=HA79)+($F79&lt;$G79)*(GZ79&lt;HA79),"")</f>
        <v/>
      </c>
      <c r="HD79" s="281" t="str">
        <f aca="false">IF((HC79&lt;&gt;""),IF(OR($F79&lt;&gt;$G79,PrSettings!$M$4="●"),(($F79-$G79)=(GZ79-HA79))*1,0),"")</f>
        <v/>
      </c>
      <c r="HE79" s="281" t="str">
        <f aca="false">IF((HC79&lt;&gt;""),($F79=GZ79)*($G79=HA79),"")</f>
        <v/>
      </c>
      <c r="HF79" s="281" t="str">
        <f aca="false">IF(HC79&lt;&gt;"",IF(ABS($F79-$G79)&gt;=PrSettings!$M$7,(ABS($F79-$G79-GZ79+HA79)&lt;=1)*1,IF(AND(HC79,$F79=$G79,$F79&gt;=PrSettings!$M$6),(ABS(GZ79-$F79)&lt;=1)*1,IF(AND(HC79,$F79+$G79&gt;=PrSettings!$M$8),(ABS(GZ79-$F79)+ABS(HA79-$G79)&lt;=1)*1,""))),"")</f>
        <v/>
      </c>
      <c r="HG79" s="289"/>
      <c r="HI79" s="279" t="n">
        <f aca="false">$B79</f>
        <v>13</v>
      </c>
      <c r="HJ79" s="280" t="str">
        <f aca="false">$C79</f>
        <v>Colombia</v>
      </c>
      <c r="HK79" s="281" t="n">
        <f aca="false">$D79</f>
        <v>46</v>
      </c>
      <c r="HL79" s="280" t="str">
        <f aca="false">$E79</f>
        <v>DR Congo</v>
      </c>
      <c r="HM79" s="284"/>
      <c r="HN79" s="284"/>
      <c r="HO79" s="288"/>
      <c r="HP79" s="281" t="str">
        <f aca="false">IF(($F79&lt;&gt;"")*($G79&lt;&gt;"")*(HM79&lt;&gt;"")*(HN79&lt;&gt;""),($F79&gt;$G79)*(HM79&gt;HN79)+($F79=$G79)*(HM79=HN79)+($F79&lt;$G79)*(HM79&lt;HN79),"")</f>
        <v/>
      </c>
      <c r="HQ79" s="281" t="str">
        <f aca="false">IF((HP79&lt;&gt;""),IF(OR($F79&lt;&gt;$G79,PrSettings!$M$4="●"),(($F79-$G79)=(HM79-HN79))*1,0),"")</f>
        <v/>
      </c>
      <c r="HR79" s="281" t="str">
        <f aca="false">IF((HP79&lt;&gt;""),($F79=HM79)*($G79=HN79),"")</f>
        <v/>
      </c>
      <c r="HS79" s="281" t="str">
        <f aca="false">IF(HP79&lt;&gt;"",IF(ABS($F79-$G79)&gt;=PrSettings!$M$7,(ABS($F79-$G79-HM79+HN79)&lt;=1)*1,IF(AND(HP79,$F79=$G79,$F79&gt;=PrSettings!$M$6),(ABS(HM79-$F79)&lt;=1)*1,IF(AND(HP79,$F79+$G79&gt;=PrSettings!$M$8),(ABS(HM79-$F79)+ABS(HN79-$G79)&lt;=1)*1,""))),"")</f>
        <v/>
      </c>
      <c r="HT79" s="289"/>
      <c r="HV79" s="279" t="n">
        <f aca="false">$B79</f>
        <v>13</v>
      </c>
      <c r="HW79" s="280" t="str">
        <f aca="false">$C79</f>
        <v>Colombia</v>
      </c>
      <c r="HX79" s="281" t="n">
        <f aca="false">$D79</f>
        <v>46</v>
      </c>
      <c r="HY79" s="280" t="str">
        <f aca="false">$E79</f>
        <v>DR Congo</v>
      </c>
      <c r="HZ79" s="284"/>
      <c r="IA79" s="284"/>
      <c r="IB79" s="288"/>
      <c r="IC79" s="281" t="str">
        <f aca="false">IF(($F79&lt;&gt;"")*($G79&lt;&gt;"")*(HZ79&lt;&gt;"")*(IA79&lt;&gt;""),($F79&gt;$G79)*(HZ79&gt;IA79)+($F79=$G79)*(HZ79=IA79)+($F79&lt;$G79)*(HZ79&lt;IA79),"")</f>
        <v/>
      </c>
      <c r="ID79" s="281" t="str">
        <f aca="false">IF((IC79&lt;&gt;""),IF(OR($F79&lt;&gt;$G79,PrSettings!$M$4="●"),(($F79-$G79)=(HZ79-IA79))*1,0),"")</f>
        <v/>
      </c>
      <c r="IE79" s="281" t="str">
        <f aca="false">IF((IC79&lt;&gt;""),($F79=HZ79)*($G79=IA79),"")</f>
        <v/>
      </c>
      <c r="IF79" s="281" t="str">
        <f aca="false">IF(IC79&lt;&gt;"",IF(ABS($F79-$G79)&gt;=PrSettings!$M$7,(ABS($F79-$G79-HZ79+IA79)&lt;=1)*1,IF(AND(IC79,$F79=$G79,$F79&gt;=PrSettings!$M$6),(ABS(HZ79-$F79)&lt;=1)*1,IF(AND(IC79,$F79+$G79&gt;=PrSettings!$M$8),(ABS(HZ79-$F79)+ABS(IA79-$G79)&lt;=1)*1,""))),"")</f>
        <v/>
      </c>
      <c r="IG79" s="289"/>
      <c r="II79" s="279" t="n">
        <f aca="false">$B79</f>
        <v>13</v>
      </c>
      <c r="IJ79" s="280" t="str">
        <f aca="false">$C79</f>
        <v>Colombia</v>
      </c>
      <c r="IK79" s="281" t="n">
        <f aca="false">$D79</f>
        <v>46</v>
      </c>
      <c r="IL79" s="280" t="str">
        <f aca="false">$E79</f>
        <v>DR Congo</v>
      </c>
      <c r="IM79" s="284"/>
      <c r="IN79" s="284"/>
      <c r="IO79" s="288"/>
      <c r="IP79" s="281" t="str">
        <f aca="false">IF(($F79&lt;&gt;"")*($G79&lt;&gt;"")*(IM79&lt;&gt;"")*(IN79&lt;&gt;""),($F79&gt;$G79)*(IM79&gt;IN79)+($F79=$G79)*(IM79=IN79)+($F79&lt;$G79)*(IM79&lt;IN79),"")</f>
        <v/>
      </c>
      <c r="IQ79" s="281" t="str">
        <f aca="false">IF((IP79&lt;&gt;""),IF(OR($F79&lt;&gt;$G79,PrSettings!$M$4="●"),(($F79-$G79)=(IM79-IN79))*1,0),"")</f>
        <v/>
      </c>
      <c r="IR79" s="281" t="str">
        <f aca="false">IF((IP79&lt;&gt;""),($F79=IM79)*($G79=IN79),"")</f>
        <v/>
      </c>
      <c r="IS79" s="281" t="str">
        <f aca="false">IF(IP79&lt;&gt;"",IF(ABS($F79-$G79)&gt;=PrSettings!$M$7,(ABS($F79-$G79-IM79+IN79)&lt;=1)*1,IF(AND(IP79,$F79=$G79,$F79&gt;=PrSettings!$M$6),(ABS(IM79-$F79)&lt;=1)*1,IF(AND(IP79,$F79+$G79&gt;=PrSettings!$M$8),(ABS(IM79-$F79)+ABS(IN79-$G79)&lt;=1)*1,""))),"")</f>
        <v/>
      </c>
      <c r="IT79" s="289"/>
      <c r="IV79" s="279" t="n">
        <f aca="false">$B79</f>
        <v>13</v>
      </c>
      <c r="IW79" s="280" t="str">
        <f aca="false">$C79</f>
        <v>Colombia</v>
      </c>
      <c r="IX79" s="281" t="n">
        <f aca="false">$D79</f>
        <v>46</v>
      </c>
      <c r="IY79" s="280" t="str">
        <f aca="false">$E79</f>
        <v>DR Congo</v>
      </c>
      <c r="IZ79" s="284"/>
      <c r="JA79" s="284"/>
      <c r="JB79" s="288"/>
      <c r="JC79" s="281" t="str">
        <f aca="false">IF(($F79&lt;&gt;"")*($G79&lt;&gt;"")*(IZ79&lt;&gt;"")*(JA79&lt;&gt;""),($F79&gt;$G79)*(IZ79&gt;JA79)+($F79=$G79)*(IZ79=JA79)+($F79&lt;$G79)*(IZ79&lt;JA79),"")</f>
        <v/>
      </c>
      <c r="JD79" s="281" t="str">
        <f aca="false">IF((JC79&lt;&gt;""),IF(OR($F79&lt;&gt;$G79,PrSettings!$M$4="●"),(($F79-$G79)=(IZ79-JA79))*1,0),"")</f>
        <v/>
      </c>
      <c r="JE79" s="281" t="str">
        <f aca="false">IF((JC79&lt;&gt;""),($F79=IZ79)*($G79=JA79),"")</f>
        <v/>
      </c>
      <c r="JF79" s="281" t="str">
        <f aca="false">IF(JC79&lt;&gt;"",IF(ABS($F79-$G79)&gt;=PrSettings!$M$7,(ABS($F79-$G79-IZ79+JA79)&lt;=1)*1,IF(AND(JC79,$F79=$G79,$F79&gt;=PrSettings!$M$6),(ABS(IZ79-$F79)&lt;=1)*1,IF(AND(JC79,$F79+$G79&gt;=PrSettings!$M$8),(ABS(IZ79-$F79)+ABS(JA79-$G79)&lt;=1)*1,""))),"")</f>
        <v/>
      </c>
      <c r="JG79" s="289"/>
      <c r="JI79" s="279" t="n">
        <f aca="false">$B79</f>
        <v>13</v>
      </c>
      <c r="JJ79" s="280" t="str">
        <f aca="false">$C79</f>
        <v>Colombia</v>
      </c>
      <c r="JK79" s="281" t="n">
        <f aca="false">$D79</f>
        <v>46</v>
      </c>
      <c r="JL79" s="280" t="str">
        <f aca="false">$E79</f>
        <v>DR Congo</v>
      </c>
      <c r="JM79" s="284"/>
      <c r="JN79" s="284"/>
      <c r="JO79" s="288"/>
      <c r="JP79" s="281" t="str">
        <f aca="false">IF(($F79&lt;&gt;"")*($G79&lt;&gt;"")*(JM79&lt;&gt;"")*(JN79&lt;&gt;""),($F79&gt;$G79)*(JM79&gt;JN79)+($F79=$G79)*(JM79=JN79)+($F79&lt;$G79)*(JM79&lt;JN79),"")</f>
        <v/>
      </c>
      <c r="JQ79" s="281" t="str">
        <f aca="false">IF((JP79&lt;&gt;""),IF(OR($F79&lt;&gt;$G79,PrSettings!$M$4="●"),(($F79-$G79)=(JM79-JN79))*1,0),"")</f>
        <v/>
      </c>
      <c r="JR79" s="281" t="str">
        <f aca="false">IF((JP79&lt;&gt;""),($F79=JM79)*($G79=JN79),"")</f>
        <v/>
      </c>
      <c r="JS79" s="281" t="str">
        <f aca="false">IF(JP79&lt;&gt;"",IF(ABS($F79-$G79)&gt;=PrSettings!$M$7,(ABS($F79-$G79-JM79+JN79)&lt;=1)*1,IF(AND(JP79,$F79=$G79,$F79&gt;=PrSettings!$M$6),(ABS(JM79-$F79)&lt;=1)*1,IF(AND(JP79,$F79+$G79&gt;=PrSettings!$M$8),(ABS(JM79-$F79)+ABS(JN79-$G79)&lt;=1)*1,""))),"")</f>
        <v/>
      </c>
      <c r="JT79" s="289"/>
      <c r="JV79" s="279" t="n">
        <f aca="false">$B79</f>
        <v>13</v>
      </c>
      <c r="JW79" s="280" t="str">
        <f aca="false">$C79</f>
        <v>Colombia</v>
      </c>
      <c r="JX79" s="281" t="n">
        <f aca="false">$D79</f>
        <v>46</v>
      </c>
      <c r="JY79" s="280" t="str">
        <f aca="false">$E79</f>
        <v>DR Congo</v>
      </c>
      <c r="JZ79" s="284"/>
      <c r="KA79" s="284"/>
      <c r="KB79" s="288"/>
      <c r="KC79" s="281" t="str">
        <f aca="false">IF(($F79&lt;&gt;"")*($G79&lt;&gt;"")*(JZ79&lt;&gt;"")*(KA79&lt;&gt;""),($F79&gt;$G79)*(JZ79&gt;KA79)+($F79=$G79)*(JZ79=KA79)+($F79&lt;$G79)*(JZ79&lt;KA79),"")</f>
        <v/>
      </c>
      <c r="KD79" s="281" t="str">
        <f aca="false">IF((KC79&lt;&gt;""),IF(OR($F79&lt;&gt;$G79,PrSettings!$M$4="●"),(($F79-$G79)=(JZ79-KA79))*1,0),"")</f>
        <v/>
      </c>
      <c r="KE79" s="281" t="str">
        <f aca="false">IF((KC79&lt;&gt;""),($F79=JZ79)*($G79=KA79),"")</f>
        <v/>
      </c>
      <c r="KF79" s="281" t="str">
        <f aca="false">IF(KC79&lt;&gt;"",IF(ABS($F79-$G79)&gt;=PrSettings!$M$7,(ABS($F79-$G79-JZ79+KA79)&lt;=1)*1,IF(AND(KC79,$F79=$G79,$F79&gt;=PrSettings!$M$6),(ABS(JZ79-$F79)&lt;=1)*1,IF(AND(KC79,$F79+$G79&gt;=PrSettings!$M$8),(ABS(JZ79-$F79)+ABS(KA79-$G79)&lt;=1)*1,""))),"")</f>
        <v/>
      </c>
      <c r="KG79" s="289"/>
      <c r="KI79" s="279" t="n">
        <f aca="false">$B79</f>
        <v>13</v>
      </c>
      <c r="KJ79" s="280" t="str">
        <f aca="false">$C79</f>
        <v>Colombia</v>
      </c>
      <c r="KK79" s="281" t="n">
        <f aca="false">$D79</f>
        <v>46</v>
      </c>
      <c r="KL79" s="280" t="str">
        <f aca="false">$E79</f>
        <v>DR Congo</v>
      </c>
      <c r="KM79" s="284"/>
      <c r="KN79" s="284"/>
      <c r="KO79" s="288"/>
      <c r="KP79" s="281" t="str">
        <f aca="false">IF(($F79&lt;&gt;"")*($G79&lt;&gt;"")*(KM79&lt;&gt;"")*(KN79&lt;&gt;""),($F79&gt;$G79)*(KM79&gt;KN79)+($F79=$G79)*(KM79=KN79)+($F79&lt;$G79)*(KM79&lt;KN79),"")</f>
        <v/>
      </c>
      <c r="KQ79" s="281" t="str">
        <f aca="false">IF((KP79&lt;&gt;""),IF(OR($F79&lt;&gt;$G79,PrSettings!$M$4="●"),(($F79-$G79)=(KM79-KN79))*1,0),"")</f>
        <v/>
      </c>
      <c r="KR79" s="281" t="str">
        <f aca="false">IF((KP79&lt;&gt;""),($F79=KM79)*($G79=KN79),"")</f>
        <v/>
      </c>
      <c r="KS79" s="281" t="str">
        <f aca="false">IF(KP79&lt;&gt;"",IF(ABS($F79-$G79)&gt;=PrSettings!$M$7,(ABS($F79-$G79-KM79+KN79)&lt;=1)*1,IF(AND(KP79,$F79=$G79,$F79&gt;=PrSettings!$M$6),(ABS(KM79-$F79)&lt;=1)*1,IF(AND(KP79,$F79+$G79&gt;=PrSettings!$M$8),(ABS(KM79-$F79)+ABS(KN79-$G79)&lt;=1)*1,""))),"")</f>
        <v/>
      </c>
      <c r="KT79" s="289"/>
      <c r="KV79" s="279" t="n">
        <f aca="false">$B79</f>
        <v>13</v>
      </c>
      <c r="KW79" s="280" t="str">
        <f aca="false">$C79</f>
        <v>Colombia</v>
      </c>
      <c r="KX79" s="281" t="n">
        <f aca="false">$D79</f>
        <v>46</v>
      </c>
      <c r="KY79" s="280" t="str">
        <f aca="false">$E79</f>
        <v>DR Congo</v>
      </c>
      <c r="KZ79" s="284"/>
      <c r="LA79" s="284"/>
      <c r="LB79" s="288"/>
      <c r="LC79" s="281" t="str">
        <f aca="false">IF(($F79&lt;&gt;"")*($G79&lt;&gt;"")*(KZ79&lt;&gt;"")*(LA79&lt;&gt;""),($F79&gt;$G79)*(KZ79&gt;LA79)+($F79=$G79)*(KZ79=LA79)+($F79&lt;$G79)*(KZ79&lt;LA79),"")</f>
        <v/>
      </c>
      <c r="LD79" s="281" t="str">
        <f aca="false">IF((LC79&lt;&gt;""),IF(OR($F79&lt;&gt;$G79,PrSettings!$M$4="●"),(($F79-$G79)=(KZ79-LA79))*1,0),"")</f>
        <v/>
      </c>
      <c r="LE79" s="281" t="str">
        <f aca="false">IF((LC79&lt;&gt;""),($F79=KZ79)*($G79=LA79),"")</f>
        <v/>
      </c>
      <c r="LF79" s="281" t="str">
        <f aca="false">IF(LC79&lt;&gt;"",IF(ABS($F79-$G79)&gt;=PrSettings!$M$7,(ABS($F79-$G79-KZ79+LA79)&lt;=1)*1,IF(AND(LC79,$F79=$G79,$F79&gt;=PrSettings!$M$6),(ABS(KZ79-$F79)&lt;=1)*1,IF(AND(LC79,$F79+$G79&gt;=PrSettings!$M$8),(ABS(KZ79-$F79)+ABS(LA79-$G79)&lt;=1)*1,""))),"")</f>
        <v/>
      </c>
      <c r="LG79" s="289"/>
      <c r="LI79" s="279" t="n">
        <f aca="false">$B79</f>
        <v>13</v>
      </c>
      <c r="LJ79" s="280" t="str">
        <f aca="false">$C79</f>
        <v>Colombia</v>
      </c>
      <c r="LK79" s="281" t="n">
        <f aca="false">$D79</f>
        <v>46</v>
      </c>
      <c r="LL79" s="280" t="str">
        <f aca="false">$E79</f>
        <v>DR Congo</v>
      </c>
      <c r="LM79" s="284"/>
      <c r="LN79" s="284"/>
      <c r="LO79" s="288"/>
      <c r="LP79" s="281" t="str">
        <f aca="false">IF(($F79&lt;&gt;"")*($G79&lt;&gt;"")*(LM79&lt;&gt;"")*(LN79&lt;&gt;""),($F79&gt;$G79)*(LM79&gt;LN79)+($F79=$G79)*(LM79=LN79)+($F79&lt;$G79)*(LM79&lt;LN79),"")</f>
        <v/>
      </c>
      <c r="LQ79" s="281" t="str">
        <f aca="false">IF((LP79&lt;&gt;""),IF(OR($F79&lt;&gt;$G79,PrSettings!$M$4="●"),(($F79-$G79)=(LM79-LN79))*1,0),"")</f>
        <v/>
      </c>
      <c r="LR79" s="281" t="str">
        <f aca="false">IF((LP79&lt;&gt;""),($F79=LM79)*($G79=LN79),"")</f>
        <v/>
      </c>
      <c r="LS79" s="281" t="str">
        <f aca="false">IF(LP79&lt;&gt;"",IF(ABS($F79-$G79)&gt;=PrSettings!$M$7,(ABS($F79-$G79-LM79+LN79)&lt;=1)*1,IF(AND(LP79,$F79=$G79,$F79&gt;=PrSettings!$M$6),(ABS(LM79-$F79)&lt;=1)*1,IF(AND(LP79,$F79+$G79&gt;=PrSettings!$M$8),(ABS(LM79-$F79)+ABS(LN79-$G79)&lt;=1)*1,""))),"")</f>
        <v/>
      </c>
      <c r="LT79" s="289"/>
      <c r="LV79" s="279" t="n">
        <f aca="false">$B79</f>
        <v>13</v>
      </c>
      <c r="LW79" s="280" t="str">
        <f aca="false">$C79</f>
        <v>Colombia</v>
      </c>
      <c r="LX79" s="281" t="n">
        <f aca="false">$D79</f>
        <v>46</v>
      </c>
      <c r="LY79" s="280" t="str">
        <f aca="false">$E79</f>
        <v>DR Congo</v>
      </c>
      <c r="LZ79" s="284"/>
      <c r="MA79" s="284"/>
      <c r="MB79" s="288"/>
      <c r="MC79" s="281" t="str">
        <f aca="false">IF(($F79&lt;&gt;"")*($G79&lt;&gt;"")*(LZ79&lt;&gt;"")*(MA79&lt;&gt;""),($F79&gt;$G79)*(LZ79&gt;MA79)+($F79=$G79)*(LZ79=MA79)+($F79&lt;$G79)*(LZ79&lt;MA79),"")</f>
        <v/>
      </c>
      <c r="MD79" s="281" t="str">
        <f aca="false">IF((MC79&lt;&gt;""),IF(OR($F79&lt;&gt;$G79,PrSettings!$M$4="●"),(($F79-$G79)=(LZ79-MA79))*1,0),"")</f>
        <v/>
      </c>
      <c r="ME79" s="281" t="str">
        <f aca="false">IF((MC79&lt;&gt;""),($F79=LZ79)*($G79=MA79),"")</f>
        <v/>
      </c>
      <c r="MF79" s="281" t="str">
        <f aca="false">IF(MC79&lt;&gt;"",IF(ABS($F79-$G79)&gt;=PrSettings!$M$7,(ABS($F79-$G79-LZ79+MA79)&lt;=1)*1,IF(AND(MC79,$F79=$G79,$F79&gt;=PrSettings!$M$6),(ABS(LZ79-$F79)&lt;=1)*1,IF(AND(MC79,$F79+$G79&gt;=PrSettings!$M$8),(ABS(LZ79-$F79)+ABS(MA79-$G79)&lt;=1)*1,""))),"")</f>
        <v/>
      </c>
      <c r="MG79" s="289"/>
    </row>
    <row r="80" customFormat="false" ht="15.75" hidden="false" customHeight="false" outlineLevel="0" collapsed="false">
      <c r="B80" s="279" t="n">
        <f aca="false">INDEX(Groups!$C$7:$C$65,MATCH(C80,Groups!$D$7:$D$65,0))</f>
        <v>13</v>
      </c>
      <c r="C80" s="280" t="str">
        <f aca="false">CalcK!$P$26</f>
        <v>Colombia</v>
      </c>
      <c r="D80" s="281" t="n">
        <f aca="false">INDEX(Groups!$C$7:$C$65,MATCH(E80,Groups!$D$7:$D$65,0))</f>
        <v>5</v>
      </c>
      <c r="E80" s="280" t="str">
        <f aca="false">CalcK!$Q$26</f>
        <v>Portugal</v>
      </c>
      <c r="F80" s="282" t="n">
        <f aca="false">CalcK!$R$26</f>
        <v>1</v>
      </c>
      <c r="G80" s="283" t="n">
        <f aca="false">CalcK!$S$26</f>
        <v>2</v>
      </c>
      <c r="I80" s="279" t="n">
        <f aca="false">$B80</f>
        <v>13</v>
      </c>
      <c r="J80" s="280" t="str">
        <f aca="false">$C80</f>
        <v>Colombia</v>
      </c>
      <c r="K80" s="281" t="n">
        <f aca="false">$D80</f>
        <v>5</v>
      </c>
      <c r="L80" s="280" t="str">
        <f aca="false">$E80</f>
        <v>Portugal</v>
      </c>
      <c r="M80" s="284"/>
      <c r="N80" s="284"/>
      <c r="O80" s="288"/>
      <c r="P80" s="281" t="str">
        <f aca="false">IF(($F80&lt;&gt;"")*($G80&lt;&gt;"")*(M80&lt;&gt;"")*(N80&lt;&gt;""),($F80&gt;$G80)*(M80&gt;N80)+($F80=$G80)*(M80=N80)+($F80&lt;$G80)*(M80&lt;N80),"")</f>
        <v/>
      </c>
      <c r="Q80" s="281" t="str">
        <f aca="false">IF((P80&lt;&gt;""),IF(OR($F80&lt;&gt;$G80,PrSettings!$M$4="●"),(($F80-$G80)=(M80-N80))*1,0),"")</f>
        <v/>
      </c>
      <c r="R80" s="281" t="str">
        <f aca="false">IF((P80&lt;&gt;""),($F80=M80)*($G80=N80),"")</f>
        <v/>
      </c>
      <c r="S80" s="281" t="str">
        <f aca="false">IF(P80&lt;&gt;"",IF(ABS($F80-$G80)&gt;=PrSettings!$M$7,(ABS($F80-$G80-M80+N80)&lt;=1)*1,IF(AND(P80,$F80=$G80,$F80&gt;=PrSettings!$M$6),(ABS(M80-$F80)&lt;=1)*1,IF(AND(P80,$F80+$G80&gt;=PrSettings!$M$8),(ABS(M80-$F80)+ABS(N80-$G80)&lt;=1)*1,""))),"")</f>
        <v/>
      </c>
      <c r="T80" s="289"/>
      <c r="V80" s="279" t="n">
        <f aca="false">$B80</f>
        <v>13</v>
      </c>
      <c r="W80" s="280" t="str">
        <f aca="false">$C80</f>
        <v>Colombia</v>
      </c>
      <c r="X80" s="281" t="n">
        <f aca="false">$D80</f>
        <v>5</v>
      </c>
      <c r="Y80" s="280" t="str">
        <f aca="false">$E80</f>
        <v>Portugal</v>
      </c>
      <c r="Z80" s="284"/>
      <c r="AA80" s="284"/>
      <c r="AB80" s="288"/>
      <c r="AC80" s="281" t="str">
        <f aca="false">IF(($F80&lt;&gt;"")*($G80&lt;&gt;"")*(Z80&lt;&gt;"")*(AA80&lt;&gt;""),($F80&gt;$G80)*(Z80&gt;AA80)+($F80=$G80)*(Z80=AA80)+($F80&lt;$G80)*(Z80&lt;AA80),"")</f>
        <v/>
      </c>
      <c r="AD80" s="281" t="str">
        <f aca="false">IF((AC80&lt;&gt;""),IF(OR($F80&lt;&gt;$G80,PrSettings!$M$4="●"),(($F80-$G80)=(Z80-AA80))*1,0),"")</f>
        <v/>
      </c>
      <c r="AE80" s="281" t="str">
        <f aca="false">IF((AC80&lt;&gt;""),($F80=Z80)*($G80=AA80),"")</f>
        <v/>
      </c>
      <c r="AF80" s="281" t="str">
        <f aca="false">IF(AC80&lt;&gt;"",IF(ABS($F80-$G80)&gt;=PrSettings!$M$7,(ABS($F80-$G80-Z80+AA80)&lt;=1)*1,IF(AND(AC80,$F80=$G80,$F80&gt;=PrSettings!$M$6),(ABS(Z80-$F80)&lt;=1)*1,IF(AND(AC80,$F80+$G80&gt;=PrSettings!$M$8),(ABS(Z80-$F80)+ABS(AA80-$G80)&lt;=1)*1,""))),"")</f>
        <v/>
      </c>
      <c r="AG80" s="289"/>
      <c r="AI80" s="279" t="n">
        <f aca="false">$B80</f>
        <v>13</v>
      </c>
      <c r="AJ80" s="280" t="str">
        <f aca="false">$C80</f>
        <v>Colombia</v>
      </c>
      <c r="AK80" s="281" t="n">
        <f aca="false">$D80</f>
        <v>5</v>
      </c>
      <c r="AL80" s="280" t="str">
        <f aca="false">$E80</f>
        <v>Portugal</v>
      </c>
      <c r="AM80" s="284"/>
      <c r="AN80" s="284"/>
      <c r="AO80" s="288"/>
      <c r="AP80" s="281" t="str">
        <f aca="false">IF(($F80&lt;&gt;"")*($G80&lt;&gt;"")*(AM80&lt;&gt;"")*(AN80&lt;&gt;""),($F80&gt;$G80)*(AM80&gt;AN80)+($F80=$G80)*(AM80=AN80)+($F80&lt;$G80)*(AM80&lt;AN80),"")</f>
        <v/>
      </c>
      <c r="AQ80" s="281" t="str">
        <f aca="false">IF((AP80&lt;&gt;""),IF(OR($F80&lt;&gt;$G80,PrSettings!$M$4="●"),(($F80-$G80)=(AM80-AN80))*1,0),"")</f>
        <v/>
      </c>
      <c r="AR80" s="281" t="str">
        <f aca="false">IF((AP80&lt;&gt;""),($F80=AM80)*($G80=AN80),"")</f>
        <v/>
      </c>
      <c r="AS80" s="281" t="str">
        <f aca="false">IF(AP80&lt;&gt;"",IF(ABS($F80-$G80)&gt;=PrSettings!$M$7,(ABS($F80-$G80-AM80+AN80)&lt;=1)*1,IF(AND(AP80,$F80=$G80,$F80&gt;=PrSettings!$M$6),(ABS(AM80-$F80)&lt;=1)*1,IF(AND(AP80,$F80+$G80&gt;=PrSettings!$M$8),(ABS(AM80-$F80)+ABS(AN80-$G80)&lt;=1)*1,""))),"")</f>
        <v/>
      </c>
      <c r="AT80" s="289"/>
      <c r="AV80" s="279" t="n">
        <f aca="false">$B80</f>
        <v>13</v>
      </c>
      <c r="AW80" s="280" t="str">
        <f aca="false">$C80</f>
        <v>Colombia</v>
      </c>
      <c r="AX80" s="281" t="n">
        <f aca="false">$D80</f>
        <v>5</v>
      </c>
      <c r="AY80" s="280" t="str">
        <f aca="false">$E80</f>
        <v>Portugal</v>
      </c>
      <c r="AZ80" s="284"/>
      <c r="BA80" s="284"/>
      <c r="BB80" s="288"/>
      <c r="BC80" s="281" t="str">
        <f aca="false">IF(($F80&lt;&gt;"")*($G80&lt;&gt;"")*(AZ80&lt;&gt;"")*(BA80&lt;&gt;""),($F80&gt;$G80)*(AZ80&gt;BA80)+($F80=$G80)*(AZ80=BA80)+($F80&lt;$G80)*(AZ80&lt;BA80),"")</f>
        <v/>
      </c>
      <c r="BD80" s="281" t="str">
        <f aca="false">IF((BC80&lt;&gt;""),IF(OR($F80&lt;&gt;$G80,PrSettings!$M$4="●"),(($F80-$G80)=(AZ80-BA80))*1,0),"")</f>
        <v/>
      </c>
      <c r="BE80" s="281" t="str">
        <f aca="false">IF((BC80&lt;&gt;""),($F80=AZ80)*($G80=BA80),"")</f>
        <v/>
      </c>
      <c r="BF80" s="281" t="str">
        <f aca="false">IF(BC80&lt;&gt;"",IF(ABS($F80-$G80)&gt;=PrSettings!$M$7,(ABS($F80-$G80-AZ80+BA80)&lt;=1)*1,IF(AND(BC80,$F80=$G80,$F80&gt;=PrSettings!$M$6),(ABS(AZ80-$F80)&lt;=1)*1,IF(AND(BC80,$F80+$G80&gt;=PrSettings!$M$8),(ABS(AZ80-$F80)+ABS(BA80-$G80)&lt;=1)*1,""))),"")</f>
        <v/>
      </c>
      <c r="BG80" s="289"/>
      <c r="BI80" s="279" t="n">
        <f aca="false">$B80</f>
        <v>13</v>
      </c>
      <c r="BJ80" s="280" t="str">
        <f aca="false">$C80</f>
        <v>Colombia</v>
      </c>
      <c r="BK80" s="281" t="n">
        <f aca="false">$D80</f>
        <v>5</v>
      </c>
      <c r="BL80" s="280" t="str">
        <f aca="false">$E80</f>
        <v>Portugal</v>
      </c>
      <c r="BM80" s="284"/>
      <c r="BN80" s="284"/>
      <c r="BO80" s="288"/>
      <c r="BP80" s="281" t="str">
        <f aca="false">IF(($F80&lt;&gt;"")*($G80&lt;&gt;"")*(BM80&lt;&gt;"")*(BN80&lt;&gt;""),($F80&gt;$G80)*(BM80&gt;BN80)+($F80=$G80)*(BM80=BN80)+($F80&lt;$G80)*(BM80&lt;BN80),"")</f>
        <v/>
      </c>
      <c r="BQ80" s="281" t="str">
        <f aca="false">IF((BP80&lt;&gt;""),IF(OR($F80&lt;&gt;$G80,PrSettings!$M$4="●"),(($F80-$G80)=(BM80-BN80))*1,0),"")</f>
        <v/>
      </c>
      <c r="BR80" s="281" t="str">
        <f aca="false">IF((BP80&lt;&gt;""),($F80=BM80)*($G80=BN80),"")</f>
        <v/>
      </c>
      <c r="BS80" s="281" t="str">
        <f aca="false">IF(BP80&lt;&gt;"",IF(ABS($F80-$G80)&gt;=PrSettings!$M$7,(ABS($F80-$G80-BM80+BN80)&lt;=1)*1,IF(AND(BP80,$F80=$G80,$F80&gt;=PrSettings!$M$6),(ABS(BM80-$F80)&lt;=1)*1,IF(AND(BP80,$F80+$G80&gt;=PrSettings!$M$8),(ABS(BM80-$F80)+ABS(BN80-$G80)&lt;=1)*1,""))),"")</f>
        <v/>
      </c>
      <c r="BT80" s="289"/>
      <c r="BV80" s="279" t="n">
        <f aca="false">$B80</f>
        <v>13</v>
      </c>
      <c r="BW80" s="280" t="str">
        <f aca="false">$C80</f>
        <v>Colombia</v>
      </c>
      <c r="BX80" s="281" t="n">
        <f aca="false">$D80</f>
        <v>5</v>
      </c>
      <c r="BY80" s="280" t="str">
        <f aca="false">$E80</f>
        <v>Portugal</v>
      </c>
      <c r="BZ80" s="284"/>
      <c r="CA80" s="284"/>
      <c r="CB80" s="288"/>
      <c r="CC80" s="281" t="str">
        <f aca="false">IF(($F80&lt;&gt;"")*($G80&lt;&gt;"")*(BZ80&lt;&gt;"")*(CA80&lt;&gt;""),($F80&gt;$G80)*(BZ80&gt;CA80)+($F80=$G80)*(BZ80=CA80)+($F80&lt;$G80)*(BZ80&lt;CA80),"")</f>
        <v/>
      </c>
      <c r="CD80" s="281" t="str">
        <f aca="false">IF((CC80&lt;&gt;""),IF(OR($F80&lt;&gt;$G80,PrSettings!$M$4="●"),(($F80-$G80)=(BZ80-CA80))*1,0),"")</f>
        <v/>
      </c>
      <c r="CE80" s="281" t="str">
        <f aca="false">IF((CC80&lt;&gt;""),($F80=BZ80)*($G80=CA80),"")</f>
        <v/>
      </c>
      <c r="CF80" s="281" t="str">
        <f aca="false">IF(CC80&lt;&gt;"",IF(ABS($F80-$G80)&gt;=PrSettings!$M$7,(ABS($F80-$G80-BZ80+CA80)&lt;=1)*1,IF(AND(CC80,$F80=$G80,$F80&gt;=PrSettings!$M$6),(ABS(BZ80-$F80)&lt;=1)*1,IF(AND(CC80,$F80+$G80&gt;=PrSettings!$M$8),(ABS(BZ80-$F80)+ABS(CA80-$G80)&lt;=1)*1,""))),"")</f>
        <v/>
      </c>
      <c r="CG80" s="289"/>
      <c r="CI80" s="279" t="n">
        <f aca="false">$B80</f>
        <v>13</v>
      </c>
      <c r="CJ80" s="280" t="str">
        <f aca="false">$C80</f>
        <v>Colombia</v>
      </c>
      <c r="CK80" s="281" t="n">
        <f aca="false">$D80</f>
        <v>5</v>
      </c>
      <c r="CL80" s="280" t="str">
        <f aca="false">$E80</f>
        <v>Portugal</v>
      </c>
      <c r="CM80" s="284"/>
      <c r="CN80" s="284"/>
      <c r="CO80" s="288"/>
      <c r="CP80" s="281" t="str">
        <f aca="false">IF(($F80&lt;&gt;"")*($G80&lt;&gt;"")*(CM80&lt;&gt;"")*(CN80&lt;&gt;""),($F80&gt;$G80)*(CM80&gt;CN80)+($F80=$G80)*(CM80=CN80)+($F80&lt;$G80)*(CM80&lt;CN80),"")</f>
        <v/>
      </c>
      <c r="CQ80" s="281" t="str">
        <f aca="false">IF((CP80&lt;&gt;""),IF(OR($F80&lt;&gt;$G80,PrSettings!$M$4="●"),(($F80-$G80)=(CM80-CN80))*1,0),"")</f>
        <v/>
      </c>
      <c r="CR80" s="281" t="str">
        <f aca="false">IF((CP80&lt;&gt;""),($F80=CM80)*($G80=CN80),"")</f>
        <v/>
      </c>
      <c r="CS80" s="281" t="str">
        <f aca="false">IF(CP80&lt;&gt;"",IF(ABS($F80-$G80)&gt;=PrSettings!$M$7,(ABS($F80-$G80-CM80+CN80)&lt;=1)*1,IF(AND(CP80,$F80=$G80,$F80&gt;=PrSettings!$M$6),(ABS(CM80-$F80)&lt;=1)*1,IF(AND(CP80,$F80+$G80&gt;=PrSettings!$M$8),(ABS(CM80-$F80)+ABS(CN80-$G80)&lt;=1)*1,""))),"")</f>
        <v/>
      </c>
      <c r="CT80" s="289"/>
      <c r="CV80" s="279" t="n">
        <f aca="false">$B80</f>
        <v>13</v>
      </c>
      <c r="CW80" s="280" t="str">
        <f aca="false">$C80</f>
        <v>Colombia</v>
      </c>
      <c r="CX80" s="281" t="n">
        <f aca="false">$D80</f>
        <v>5</v>
      </c>
      <c r="CY80" s="280" t="str">
        <f aca="false">$E80</f>
        <v>Portugal</v>
      </c>
      <c r="CZ80" s="284"/>
      <c r="DA80" s="284"/>
      <c r="DB80" s="288"/>
      <c r="DC80" s="281" t="str">
        <f aca="false">IF(($F80&lt;&gt;"")*($G80&lt;&gt;"")*(CZ80&lt;&gt;"")*(DA80&lt;&gt;""),($F80&gt;$G80)*(CZ80&gt;DA80)+($F80=$G80)*(CZ80=DA80)+($F80&lt;$G80)*(CZ80&lt;DA80),"")</f>
        <v/>
      </c>
      <c r="DD80" s="281" t="str">
        <f aca="false">IF((DC80&lt;&gt;""),IF(OR($F80&lt;&gt;$G80,PrSettings!$M$4="●"),(($F80-$G80)=(CZ80-DA80))*1,0),"")</f>
        <v/>
      </c>
      <c r="DE80" s="281" t="str">
        <f aca="false">IF((DC80&lt;&gt;""),($F80=CZ80)*($G80=DA80),"")</f>
        <v/>
      </c>
      <c r="DF80" s="281" t="str">
        <f aca="false">IF(DC80&lt;&gt;"",IF(ABS($F80-$G80)&gt;=PrSettings!$M$7,(ABS($F80-$G80-CZ80+DA80)&lt;=1)*1,IF(AND(DC80,$F80=$G80,$F80&gt;=PrSettings!$M$6),(ABS(CZ80-$F80)&lt;=1)*1,IF(AND(DC80,$F80+$G80&gt;=PrSettings!$M$8),(ABS(CZ80-$F80)+ABS(DA80-$G80)&lt;=1)*1,""))),"")</f>
        <v/>
      </c>
      <c r="DG80" s="289"/>
      <c r="DI80" s="279" t="n">
        <f aca="false">$B80</f>
        <v>13</v>
      </c>
      <c r="DJ80" s="280" t="str">
        <f aca="false">$C80</f>
        <v>Colombia</v>
      </c>
      <c r="DK80" s="281" t="n">
        <f aca="false">$D80</f>
        <v>5</v>
      </c>
      <c r="DL80" s="280" t="str">
        <f aca="false">$E80</f>
        <v>Portugal</v>
      </c>
      <c r="DM80" s="284"/>
      <c r="DN80" s="284"/>
      <c r="DO80" s="288"/>
      <c r="DP80" s="281" t="str">
        <f aca="false">IF(($F80&lt;&gt;"")*($G80&lt;&gt;"")*(DM80&lt;&gt;"")*(DN80&lt;&gt;""),($F80&gt;$G80)*(DM80&gt;DN80)+($F80=$G80)*(DM80=DN80)+($F80&lt;$G80)*(DM80&lt;DN80),"")</f>
        <v/>
      </c>
      <c r="DQ80" s="281" t="str">
        <f aca="false">IF((DP80&lt;&gt;""),IF(OR($F80&lt;&gt;$G80,PrSettings!$M$4="●"),(($F80-$G80)=(DM80-DN80))*1,0),"")</f>
        <v/>
      </c>
      <c r="DR80" s="281" t="str">
        <f aca="false">IF((DP80&lt;&gt;""),($F80=DM80)*($G80=DN80),"")</f>
        <v/>
      </c>
      <c r="DS80" s="281" t="str">
        <f aca="false">IF(DP80&lt;&gt;"",IF(ABS($F80-$G80)&gt;=PrSettings!$M$7,(ABS($F80-$G80-DM80+DN80)&lt;=1)*1,IF(AND(DP80,$F80=$G80,$F80&gt;=PrSettings!$M$6),(ABS(DM80-$F80)&lt;=1)*1,IF(AND(DP80,$F80+$G80&gt;=PrSettings!$M$8),(ABS(DM80-$F80)+ABS(DN80-$G80)&lt;=1)*1,""))),"")</f>
        <v/>
      </c>
      <c r="DT80" s="289"/>
      <c r="DV80" s="279" t="n">
        <f aca="false">$B80</f>
        <v>13</v>
      </c>
      <c r="DW80" s="280" t="str">
        <f aca="false">$C80</f>
        <v>Colombia</v>
      </c>
      <c r="DX80" s="281" t="n">
        <f aca="false">$D80</f>
        <v>5</v>
      </c>
      <c r="DY80" s="280" t="str">
        <f aca="false">$E80</f>
        <v>Portugal</v>
      </c>
      <c r="DZ80" s="284"/>
      <c r="EA80" s="284"/>
      <c r="EB80" s="288"/>
      <c r="EC80" s="281" t="str">
        <f aca="false">IF(($F80&lt;&gt;"")*($G80&lt;&gt;"")*(DZ80&lt;&gt;"")*(EA80&lt;&gt;""),($F80&gt;$G80)*(DZ80&gt;EA80)+($F80=$G80)*(DZ80=EA80)+($F80&lt;$G80)*(DZ80&lt;EA80),"")</f>
        <v/>
      </c>
      <c r="ED80" s="281" t="str">
        <f aca="false">IF((EC80&lt;&gt;""),IF(OR($F80&lt;&gt;$G80,PrSettings!$M$4="●"),(($F80-$G80)=(DZ80-EA80))*1,0),"")</f>
        <v/>
      </c>
      <c r="EE80" s="281" t="str">
        <f aca="false">IF((EC80&lt;&gt;""),($F80=DZ80)*($G80=EA80),"")</f>
        <v/>
      </c>
      <c r="EF80" s="281" t="str">
        <f aca="false">IF(EC80&lt;&gt;"",IF(ABS($F80-$G80)&gt;=PrSettings!$M$7,(ABS($F80-$G80-DZ80+EA80)&lt;=1)*1,IF(AND(EC80,$F80=$G80,$F80&gt;=PrSettings!$M$6),(ABS(DZ80-$F80)&lt;=1)*1,IF(AND(EC80,$F80+$G80&gt;=PrSettings!$M$8),(ABS(DZ80-$F80)+ABS(EA80-$G80)&lt;=1)*1,""))),"")</f>
        <v/>
      </c>
      <c r="EG80" s="289"/>
      <c r="EI80" s="279" t="n">
        <f aca="false">$B80</f>
        <v>13</v>
      </c>
      <c r="EJ80" s="280" t="str">
        <f aca="false">$C80</f>
        <v>Colombia</v>
      </c>
      <c r="EK80" s="281" t="n">
        <f aca="false">$D80</f>
        <v>5</v>
      </c>
      <c r="EL80" s="280" t="str">
        <f aca="false">$E80</f>
        <v>Portugal</v>
      </c>
      <c r="EM80" s="284"/>
      <c r="EN80" s="284"/>
      <c r="EO80" s="288"/>
      <c r="EP80" s="281" t="str">
        <f aca="false">IF(($F80&lt;&gt;"")*($G80&lt;&gt;"")*(EM80&lt;&gt;"")*(EN80&lt;&gt;""),($F80&gt;$G80)*(EM80&gt;EN80)+($F80=$G80)*(EM80=EN80)+($F80&lt;$G80)*(EM80&lt;EN80),"")</f>
        <v/>
      </c>
      <c r="EQ80" s="281" t="str">
        <f aca="false">IF((EP80&lt;&gt;""),IF(OR($F80&lt;&gt;$G80,PrSettings!$M$4="●"),(($F80-$G80)=(EM80-EN80))*1,0),"")</f>
        <v/>
      </c>
      <c r="ER80" s="281" t="str">
        <f aca="false">IF((EP80&lt;&gt;""),($F80=EM80)*($G80=EN80),"")</f>
        <v/>
      </c>
      <c r="ES80" s="281" t="str">
        <f aca="false">IF(EP80&lt;&gt;"",IF(ABS($F80-$G80)&gt;=PrSettings!$M$7,(ABS($F80-$G80-EM80+EN80)&lt;=1)*1,IF(AND(EP80,$F80=$G80,$F80&gt;=PrSettings!$M$6),(ABS(EM80-$F80)&lt;=1)*1,IF(AND(EP80,$F80+$G80&gt;=PrSettings!$M$8),(ABS(EM80-$F80)+ABS(EN80-$G80)&lt;=1)*1,""))),"")</f>
        <v/>
      </c>
      <c r="ET80" s="289"/>
      <c r="EV80" s="279" t="n">
        <f aca="false">$B80</f>
        <v>13</v>
      </c>
      <c r="EW80" s="280" t="str">
        <f aca="false">$C80</f>
        <v>Colombia</v>
      </c>
      <c r="EX80" s="281" t="n">
        <f aca="false">$D80</f>
        <v>5</v>
      </c>
      <c r="EY80" s="280" t="str">
        <f aca="false">$E80</f>
        <v>Portugal</v>
      </c>
      <c r="EZ80" s="284"/>
      <c r="FA80" s="284"/>
      <c r="FB80" s="288"/>
      <c r="FC80" s="281" t="str">
        <f aca="false">IF(($F80&lt;&gt;"")*($G80&lt;&gt;"")*(EZ80&lt;&gt;"")*(FA80&lt;&gt;""),($F80&gt;$G80)*(EZ80&gt;FA80)+($F80=$G80)*(EZ80=FA80)+($F80&lt;$G80)*(EZ80&lt;FA80),"")</f>
        <v/>
      </c>
      <c r="FD80" s="281" t="str">
        <f aca="false">IF((FC80&lt;&gt;""),IF(OR($F80&lt;&gt;$G80,PrSettings!$M$4="●"),(($F80-$G80)=(EZ80-FA80))*1,0),"")</f>
        <v/>
      </c>
      <c r="FE80" s="281" t="str">
        <f aca="false">IF((FC80&lt;&gt;""),($F80=EZ80)*($G80=FA80),"")</f>
        <v/>
      </c>
      <c r="FF80" s="281" t="str">
        <f aca="false">IF(FC80&lt;&gt;"",IF(ABS($F80-$G80)&gt;=PrSettings!$M$7,(ABS($F80-$G80-EZ80+FA80)&lt;=1)*1,IF(AND(FC80,$F80=$G80,$F80&gt;=PrSettings!$M$6),(ABS(EZ80-$F80)&lt;=1)*1,IF(AND(FC80,$F80+$G80&gt;=PrSettings!$M$8),(ABS(EZ80-$F80)+ABS(FA80-$G80)&lt;=1)*1,""))),"")</f>
        <v/>
      </c>
      <c r="FG80" s="289"/>
      <c r="FI80" s="279" t="n">
        <f aca="false">$B80</f>
        <v>13</v>
      </c>
      <c r="FJ80" s="280" t="str">
        <f aca="false">$C80</f>
        <v>Colombia</v>
      </c>
      <c r="FK80" s="281" t="n">
        <f aca="false">$D80</f>
        <v>5</v>
      </c>
      <c r="FL80" s="280" t="str">
        <f aca="false">$E80</f>
        <v>Portugal</v>
      </c>
      <c r="FM80" s="284"/>
      <c r="FN80" s="284"/>
      <c r="FO80" s="288"/>
      <c r="FP80" s="281" t="str">
        <f aca="false">IF(($F80&lt;&gt;"")*($G80&lt;&gt;"")*(FM80&lt;&gt;"")*(FN80&lt;&gt;""),($F80&gt;$G80)*(FM80&gt;FN80)+($F80=$G80)*(FM80=FN80)+($F80&lt;$G80)*(FM80&lt;FN80),"")</f>
        <v/>
      </c>
      <c r="FQ80" s="281" t="str">
        <f aca="false">IF((FP80&lt;&gt;""),IF(OR($F80&lt;&gt;$G80,PrSettings!$M$4="●"),(($F80-$G80)=(FM80-FN80))*1,0),"")</f>
        <v/>
      </c>
      <c r="FR80" s="281" t="str">
        <f aca="false">IF((FP80&lt;&gt;""),($F80=FM80)*($G80=FN80),"")</f>
        <v/>
      </c>
      <c r="FS80" s="281" t="str">
        <f aca="false">IF(FP80&lt;&gt;"",IF(ABS($F80-$G80)&gt;=PrSettings!$M$7,(ABS($F80-$G80-FM80+FN80)&lt;=1)*1,IF(AND(FP80,$F80=$G80,$F80&gt;=PrSettings!$M$6),(ABS(FM80-$F80)&lt;=1)*1,IF(AND(FP80,$F80+$G80&gt;=PrSettings!$M$8),(ABS(FM80-$F80)+ABS(FN80-$G80)&lt;=1)*1,""))),"")</f>
        <v/>
      </c>
      <c r="FT80" s="289"/>
      <c r="FV80" s="279" t="n">
        <f aca="false">$B80</f>
        <v>13</v>
      </c>
      <c r="FW80" s="280" t="str">
        <f aca="false">$C80</f>
        <v>Colombia</v>
      </c>
      <c r="FX80" s="281" t="n">
        <f aca="false">$D80</f>
        <v>5</v>
      </c>
      <c r="FY80" s="280" t="str">
        <f aca="false">$E80</f>
        <v>Portugal</v>
      </c>
      <c r="FZ80" s="284"/>
      <c r="GA80" s="284"/>
      <c r="GB80" s="288"/>
      <c r="GC80" s="281" t="str">
        <f aca="false">IF(($F80&lt;&gt;"")*($G80&lt;&gt;"")*(FZ80&lt;&gt;"")*(GA80&lt;&gt;""),($F80&gt;$G80)*(FZ80&gt;GA80)+($F80=$G80)*(FZ80=GA80)+($F80&lt;$G80)*(FZ80&lt;GA80),"")</f>
        <v/>
      </c>
      <c r="GD80" s="281" t="str">
        <f aca="false">IF((GC80&lt;&gt;""),IF(OR($F80&lt;&gt;$G80,PrSettings!$M$4="●"),(($F80-$G80)=(FZ80-GA80))*1,0),"")</f>
        <v/>
      </c>
      <c r="GE80" s="281" t="str">
        <f aca="false">IF((GC80&lt;&gt;""),($F80=FZ80)*($G80=GA80),"")</f>
        <v/>
      </c>
      <c r="GF80" s="281" t="str">
        <f aca="false">IF(GC80&lt;&gt;"",IF(ABS($F80-$G80)&gt;=PrSettings!$M$7,(ABS($F80-$G80-FZ80+GA80)&lt;=1)*1,IF(AND(GC80,$F80=$G80,$F80&gt;=PrSettings!$M$6),(ABS(FZ80-$F80)&lt;=1)*1,IF(AND(GC80,$F80+$G80&gt;=PrSettings!$M$8),(ABS(FZ80-$F80)+ABS(GA80-$G80)&lt;=1)*1,""))),"")</f>
        <v/>
      </c>
      <c r="GG80" s="289"/>
      <c r="GI80" s="279" t="n">
        <f aca="false">$B80</f>
        <v>13</v>
      </c>
      <c r="GJ80" s="280" t="str">
        <f aca="false">$C80</f>
        <v>Colombia</v>
      </c>
      <c r="GK80" s="281" t="n">
        <f aca="false">$D80</f>
        <v>5</v>
      </c>
      <c r="GL80" s="280" t="str">
        <f aca="false">$E80</f>
        <v>Portugal</v>
      </c>
      <c r="GM80" s="284"/>
      <c r="GN80" s="284"/>
      <c r="GO80" s="288"/>
      <c r="GP80" s="281" t="str">
        <f aca="false">IF(($F80&lt;&gt;"")*($G80&lt;&gt;"")*(GM80&lt;&gt;"")*(GN80&lt;&gt;""),($F80&gt;$G80)*(GM80&gt;GN80)+($F80=$G80)*(GM80=GN80)+($F80&lt;$G80)*(GM80&lt;GN80),"")</f>
        <v/>
      </c>
      <c r="GQ80" s="281" t="str">
        <f aca="false">IF((GP80&lt;&gt;""),IF(OR($F80&lt;&gt;$G80,PrSettings!$M$4="●"),(($F80-$G80)=(GM80-GN80))*1,0),"")</f>
        <v/>
      </c>
      <c r="GR80" s="281" t="str">
        <f aca="false">IF((GP80&lt;&gt;""),($F80=GM80)*($G80=GN80),"")</f>
        <v/>
      </c>
      <c r="GS80" s="281" t="str">
        <f aca="false">IF(GP80&lt;&gt;"",IF(ABS($F80-$G80)&gt;=PrSettings!$M$7,(ABS($F80-$G80-GM80+GN80)&lt;=1)*1,IF(AND(GP80,$F80=$G80,$F80&gt;=PrSettings!$M$6),(ABS(GM80-$F80)&lt;=1)*1,IF(AND(GP80,$F80+$G80&gt;=PrSettings!$M$8),(ABS(GM80-$F80)+ABS(GN80-$G80)&lt;=1)*1,""))),"")</f>
        <v/>
      </c>
      <c r="GT80" s="289"/>
      <c r="GV80" s="279" t="n">
        <f aca="false">$B80</f>
        <v>13</v>
      </c>
      <c r="GW80" s="280" t="str">
        <f aca="false">$C80</f>
        <v>Colombia</v>
      </c>
      <c r="GX80" s="281" t="n">
        <f aca="false">$D80</f>
        <v>5</v>
      </c>
      <c r="GY80" s="280" t="str">
        <f aca="false">$E80</f>
        <v>Portugal</v>
      </c>
      <c r="GZ80" s="284"/>
      <c r="HA80" s="284"/>
      <c r="HB80" s="288"/>
      <c r="HC80" s="281" t="str">
        <f aca="false">IF(($F80&lt;&gt;"")*($G80&lt;&gt;"")*(GZ80&lt;&gt;"")*(HA80&lt;&gt;""),($F80&gt;$G80)*(GZ80&gt;HA80)+($F80=$G80)*(GZ80=HA80)+($F80&lt;$G80)*(GZ80&lt;HA80),"")</f>
        <v/>
      </c>
      <c r="HD80" s="281" t="str">
        <f aca="false">IF((HC80&lt;&gt;""),IF(OR($F80&lt;&gt;$G80,PrSettings!$M$4="●"),(($F80-$G80)=(GZ80-HA80))*1,0),"")</f>
        <v/>
      </c>
      <c r="HE80" s="281" t="str">
        <f aca="false">IF((HC80&lt;&gt;""),($F80=GZ80)*($G80=HA80),"")</f>
        <v/>
      </c>
      <c r="HF80" s="281" t="str">
        <f aca="false">IF(HC80&lt;&gt;"",IF(ABS($F80-$G80)&gt;=PrSettings!$M$7,(ABS($F80-$G80-GZ80+HA80)&lt;=1)*1,IF(AND(HC80,$F80=$G80,$F80&gt;=PrSettings!$M$6),(ABS(GZ80-$F80)&lt;=1)*1,IF(AND(HC80,$F80+$G80&gt;=PrSettings!$M$8),(ABS(GZ80-$F80)+ABS(HA80-$G80)&lt;=1)*1,""))),"")</f>
        <v/>
      </c>
      <c r="HG80" s="289"/>
      <c r="HI80" s="279" t="n">
        <f aca="false">$B80</f>
        <v>13</v>
      </c>
      <c r="HJ80" s="280" t="str">
        <f aca="false">$C80</f>
        <v>Colombia</v>
      </c>
      <c r="HK80" s="281" t="n">
        <f aca="false">$D80</f>
        <v>5</v>
      </c>
      <c r="HL80" s="280" t="str">
        <f aca="false">$E80</f>
        <v>Portugal</v>
      </c>
      <c r="HM80" s="284"/>
      <c r="HN80" s="284"/>
      <c r="HO80" s="288"/>
      <c r="HP80" s="281" t="str">
        <f aca="false">IF(($F80&lt;&gt;"")*($G80&lt;&gt;"")*(HM80&lt;&gt;"")*(HN80&lt;&gt;""),($F80&gt;$G80)*(HM80&gt;HN80)+($F80=$G80)*(HM80=HN80)+($F80&lt;$G80)*(HM80&lt;HN80),"")</f>
        <v/>
      </c>
      <c r="HQ80" s="281" t="str">
        <f aca="false">IF((HP80&lt;&gt;""),IF(OR($F80&lt;&gt;$G80,PrSettings!$M$4="●"),(($F80-$G80)=(HM80-HN80))*1,0),"")</f>
        <v/>
      </c>
      <c r="HR80" s="281" t="str">
        <f aca="false">IF((HP80&lt;&gt;""),($F80=HM80)*($G80=HN80),"")</f>
        <v/>
      </c>
      <c r="HS80" s="281" t="str">
        <f aca="false">IF(HP80&lt;&gt;"",IF(ABS($F80-$G80)&gt;=PrSettings!$M$7,(ABS($F80-$G80-HM80+HN80)&lt;=1)*1,IF(AND(HP80,$F80=$G80,$F80&gt;=PrSettings!$M$6),(ABS(HM80-$F80)&lt;=1)*1,IF(AND(HP80,$F80+$G80&gt;=PrSettings!$M$8),(ABS(HM80-$F80)+ABS(HN80-$G80)&lt;=1)*1,""))),"")</f>
        <v/>
      </c>
      <c r="HT80" s="289"/>
      <c r="HV80" s="279" t="n">
        <f aca="false">$B80</f>
        <v>13</v>
      </c>
      <c r="HW80" s="280" t="str">
        <f aca="false">$C80</f>
        <v>Colombia</v>
      </c>
      <c r="HX80" s="281" t="n">
        <f aca="false">$D80</f>
        <v>5</v>
      </c>
      <c r="HY80" s="280" t="str">
        <f aca="false">$E80</f>
        <v>Portugal</v>
      </c>
      <c r="HZ80" s="284"/>
      <c r="IA80" s="284"/>
      <c r="IB80" s="288"/>
      <c r="IC80" s="281" t="str">
        <f aca="false">IF(($F80&lt;&gt;"")*($G80&lt;&gt;"")*(HZ80&lt;&gt;"")*(IA80&lt;&gt;""),($F80&gt;$G80)*(HZ80&gt;IA80)+($F80=$G80)*(HZ80=IA80)+($F80&lt;$G80)*(HZ80&lt;IA80),"")</f>
        <v/>
      </c>
      <c r="ID80" s="281" t="str">
        <f aca="false">IF((IC80&lt;&gt;""),IF(OR($F80&lt;&gt;$G80,PrSettings!$M$4="●"),(($F80-$G80)=(HZ80-IA80))*1,0),"")</f>
        <v/>
      </c>
      <c r="IE80" s="281" t="str">
        <f aca="false">IF((IC80&lt;&gt;""),($F80=HZ80)*($G80=IA80),"")</f>
        <v/>
      </c>
      <c r="IF80" s="281" t="str">
        <f aca="false">IF(IC80&lt;&gt;"",IF(ABS($F80-$G80)&gt;=PrSettings!$M$7,(ABS($F80-$G80-HZ80+IA80)&lt;=1)*1,IF(AND(IC80,$F80=$G80,$F80&gt;=PrSettings!$M$6),(ABS(HZ80-$F80)&lt;=1)*1,IF(AND(IC80,$F80+$G80&gt;=PrSettings!$M$8),(ABS(HZ80-$F80)+ABS(IA80-$G80)&lt;=1)*1,""))),"")</f>
        <v/>
      </c>
      <c r="IG80" s="289"/>
      <c r="II80" s="279" t="n">
        <f aca="false">$B80</f>
        <v>13</v>
      </c>
      <c r="IJ80" s="280" t="str">
        <f aca="false">$C80</f>
        <v>Colombia</v>
      </c>
      <c r="IK80" s="281" t="n">
        <f aca="false">$D80</f>
        <v>5</v>
      </c>
      <c r="IL80" s="280" t="str">
        <f aca="false">$E80</f>
        <v>Portugal</v>
      </c>
      <c r="IM80" s="284"/>
      <c r="IN80" s="284"/>
      <c r="IO80" s="288"/>
      <c r="IP80" s="281" t="str">
        <f aca="false">IF(($F80&lt;&gt;"")*($G80&lt;&gt;"")*(IM80&lt;&gt;"")*(IN80&lt;&gt;""),($F80&gt;$G80)*(IM80&gt;IN80)+($F80=$G80)*(IM80=IN80)+($F80&lt;$G80)*(IM80&lt;IN80),"")</f>
        <v/>
      </c>
      <c r="IQ80" s="281" t="str">
        <f aca="false">IF((IP80&lt;&gt;""),IF(OR($F80&lt;&gt;$G80,PrSettings!$M$4="●"),(($F80-$G80)=(IM80-IN80))*1,0),"")</f>
        <v/>
      </c>
      <c r="IR80" s="281" t="str">
        <f aca="false">IF((IP80&lt;&gt;""),($F80=IM80)*($G80=IN80),"")</f>
        <v/>
      </c>
      <c r="IS80" s="281" t="str">
        <f aca="false">IF(IP80&lt;&gt;"",IF(ABS($F80-$G80)&gt;=PrSettings!$M$7,(ABS($F80-$G80-IM80+IN80)&lt;=1)*1,IF(AND(IP80,$F80=$G80,$F80&gt;=PrSettings!$M$6),(ABS(IM80-$F80)&lt;=1)*1,IF(AND(IP80,$F80+$G80&gt;=PrSettings!$M$8),(ABS(IM80-$F80)+ABS(IN80-$G80)&lt;=1)*1,""))),"")</f>
        <v/>
      </c>
      <c r="IT80" s="289"/>
      <c r="IV80" s="279" t="n">
        <f aca="false">$B80</f>
        <v>13</v>
      </c>
      <c r="IW80" s="280" t="str">
        <f aca="false">$C80</f>
        <v>Colombia</v>
      </c>
      <c r="IX80" s="281" t="n">
        <f aca="false">$D80</f>
        <v>5</v>
      </c>
      <c r="IY80" s="280" t="str">
        <f aca="false">$E80</f>
        <v>Portugal</v>
      </c>
      <c r="IZ80" s="284"/>
      <c r="JA80" s="284"/>
      <c r="JB80" s="288"/>
      <c r="JC80" s="281" t="str">
        <f aca="false">IF(($F80&lt;&gt;"")*($G80&lt;&gt;"")*(IZ80&lt;&gt;"")*(JA80&lt;&gt;""),($F80&gt;$G80)*(IZ80&gt;JA80)+($F80=$G80)*(IZ80=JA80)+($F80&lt;$G80)*(IZ80&lt;JA80),"")</f>
        <v/>
      </c>
      <c r="JD80" s="281" t="str">
        <f aca="false">IF((JC80&lt;&gt;""),IF(OR($F80&lt;&gt;$G80,PrSettings!$M$4="●"),(($F80-$G80)=(IZ80-JA80))*1,0),"")</f>
        <v/>
      </c>
      <c r="JE80" s="281" t="str">
        <f aca="false">IF((JC80&lt;&gt;""),($F80=IZ80)*($G80=JA80),"")</f>
        <v/>
      </c>
      <c r="JF80" s="281" t="str">
        <f aca="false">IF(JC80&lt;&gt;"",IF(ABS($F80-$G80)&gt;=PrSettings!$M$7,(ABS($F80-$G80-IZ80+JA80)&lt;=1)*1,IF(AND(JC80,$F80=$G80,$F80&gt;=PrSettings!$M$6),(ABS(IZ80-$F80)&lt;=1)*1,IF(AND(JC80,$F80+$G80&gt;=PrSettings!$M$8),(ABS(IZ80-$F80)+ABS(JA80-$G80)&lt;=1)*1,""))),"")</f>
        <v/>
      </c>
      <c r="JG80" s="289"/>
      <c r="JI80" s="279" t="n">
        <f aca="false">$B80</f>
        <v>13</v>
      </c>
      <c r="JJ80" s="280" t="str">
        <f aca="false">$C80</f>
        <v>Colombia</v>
      </c>
      <c r="JK80" s="281" t="n">
        <f aca="false">$D80</f>
        <v>5</v>
      </c>
      <c r="JL80" s="280" t="str">
        <f aca="false">$E80</f>
        <v>Portugal</v>
      </c>
      <c r="JM80" s="284"/>
      <c r="JN80" s="284"/>
      <c r="JO80" s="288"/>
      <c r="JP80" s="281" t="str">
        <f aca="false">IF(($F80&lt;&gt;"")*($G80&lt;&gt;"")*(JM80&lt;&gt;"")*(JN80&lt;&gt;""),($F80&gt;$G80)*(JM80&gt;JN80)+($F80=$G80)*(JM80=JN80)+($F80&lt;$G80)*(JM80&lt;JN80),"")</f>
        <v/>
      </c>
      <c r="JQ80" s="281" t="str">
        <f aca="false">IF((JP80&lt;&gt;""),IF(OR($F80&lt;&gt;$G80,PrSettings!$M$4="●"),(($F80-$G80)=(JM80-JN80))*1,0),"")</f>
        <v/>
      </c>
      <c r="JR80" s="281" t="str">
        <f aca="false">IF((JP80&lt;&gt;""),($F80=JM80)*($G80=JN80),"")</f>
        <v/>
      </c>
      <c r="JS80" s="281" t="str">
        <f aca="false">IF(JP80&lt;&gt;"",IF(ABS($F80-$G80)&gt;=PrSettings!$M$7,(ABS($F80-$G80-JM80+JN80)&lt;=1)*1,IF(AND(JP80,$F80=$G80,$F80&gt;=PrSettings!$M$6),(ABS(JM80-$F80)&lt;=1)*1,IF(AND(JP80,$F80+$G80&gt;=PrSettings!$M$8),(ABS(JM80-$F80)+ABS(JN80-$G80)&lt;=1)*1,""))),"")</f>
        <v/>
      </c>
      <c r="JT80" s="289"/>
      <c r="JV80" s="279" t="n">
        <f aca="false">$B80</f>
        <v>13</v>
      </c>
      <c r="JW80" s="280" t="str">
        <f aca="false">$C80</f>
        <v>Colombia</v>
      </c>
      <c r="JX80" s="281" t="n">
        <f aca="false">$D80</f>
        <v>5</v>
      </c>
      <c r="JY80" s="280" t="str">
        <f aca="false">$E80</f>
        <v>Portugal</v>
      </c>
      <c r="JZ80" s="284"/>
      <c r="KA80" s="284"/>
      <c r="KB80" s="288"/>
      <c r="KC80" s="281" t="str">
        <f aca="false">IF(($F80&lt;&gt;"")*($G80&lt;&gt;"")*(JZ80&lt;&gt;"")*(KA80&lt;&gt;""),($F80&gt;$G80)*(JZ80&gt;KA80)+($F80=$G80)*(JZ80=KA80)+($F80&lt;$G80)*(JZ80&lt;KA80),"")</f>
        <v/>
      </c>
      <c r="KD80" s="281" t="str">
        <f aca="false">IF((KC80&lt;&gt;""),IF(OR($F80&lt;&gt;$G80,PrSettings!$M$4="●"),(($F80-$G80)=(JZ80-KA80))*1,0),"")</f>
        <v/>
      </c>
      <c r="KE80" s="281" t="str">
        <f aca="false">IF((KC80&lt;&gt;""),($F80=JZ80)*($G80=KA80),"")</f>
        <v/>
      </c>
      <c r="KF80" s="281" t="str">
        <f aca="false">IF(KC80&lt;&gt;"",IF(ABS($F80-$G80)&gt;=PrSettings!$M$7,(ABS($F80-$G80-JZ80+KA80)&lt;=1)*1,IF(AND(KC80,$F80=$G80,$F80&gt;=PrSettings!$M$6),(ABS(JZ80-$F80)&lt;=1)*1,IF(AND(KC80,$F80+$G80&gt;=PrSettings!$M$8),(ABS(JZ80-$F80)+ABS(KA80-$G80)&lt;=1)*1,""))),"")</f>
        <v/>
      </c>
      <c r="KG80" s="289"/>
      <c r="KI80" s="279" t="n">
        <f aca="false">$B80</f>
        <v>13</v>
      </c>
      <c r="KJ80" s="280" t="str">
        <f aca="false">$C80</f>
        <v>Colombia</v>
      </c>
      <c r="KK80" s="281" t="n">
        <f aca="false">$D80</f>
        <v>5</v>
      </c>
      <c r="KL80" s="280" t="str">
        <f aca="false">$E80</f>
        <v>Portugal</v>
      </c>
      <c r="KM80" s="284"/>
      <c r="KN80" s="284"/>
      <c r="KO80" s="288"/>
      <c r="KP80" s="281" t="str">
        <f aca="false">IF(($F80&lt;&gt;"")*($G80&lt;&gt;"")*(KM80&lt;&gt;"")*(KN80&lt;&gt;""),($F80&gt;$G80)*(KM80&gt;KN80)+($F80=$G80)*(KM80=KN80)+($F80&lt;$G80)*(KM80&lt;KN80),"")</f>
        <v/>
      </c>
      <c r="KQ80" s="281" t="str">
        <f aca="false">IF((KP80&lt;&gt;""),IF(OR($F80&lt;&gt;$G80,PrSettings!$M$4="●"),(($F80-$G80)=(KM80-KN80))*1,0),"")</f>
        <v/>
      </c>
      <c r="KR80" s="281" t="str">
        <f aca="false">IF((KP80&lt;&gt;""),($F80=KM80)*($G80=KN80),"")</f>
        <v/>
      </c>
      <c r="KS80" s="281" t="str">
        <f aca="false">IF(KP80&lt;&gt;"",IF(ABS($F80-$G80)&gt;=PrSettings!$M$7,(ABS($F80-$G80-KM80+KN80)&lt;=1)*1,IF(AND(KP80,$F80=$G80,$F80&gt;=PrSettings!$M$6),(ABS(KM80-$F80)&lt;=1)*1,IF(AND(KP80,$F80+$G80&gt;=PrSettings!$M$8),(ABS(KM80-$F80)+ABS(KN80-$G80)&lt;=1)*1,""))),"")</f>
        <v/>
      </c>
      <c r="KT80" s="289"/>
      <c r="KV80" s="279" t="n">
        <f aca="false">$B80</f>
        <v>13</v>
      </c>
      <c r="KW80" s="280" t="str">
        <f aca="false">$C80</f>
        <v>Colombia</v>
      </c>
      <c r="KX80" s="281" t="n">
        <f aca="false">$D80</f>
        <v>5</v>
      </c>
      <c r="KY80" s="280" t="str">
        <f aca="false">$E80</f>
        <v>Portugal</v>
      </c>
      <c r="KZ80" s="284"/>
      <c r="LA80" s="284"/>
      <c r="LB80" s="288"/>
      <c r="LC80" s="281" t="str">
        <f aca="false">IF(($F80&lt;&gt;"")*($G80&lt;&gt;"")*(KZ80&lt;&gt;"")*(LA80&lt;&gt;""),($F80&gt;$G80)*(KZ80&gt;LA80)+($F80=$G80)*(KZ80=LA80)+($F80&lt;$G80)*(KZ80&lt;LA80),"")</f>
        <v/>
      </c>
      <c r="LD80" s="281" t="str">
        <f aca="false">IF((LC80&lt;&gt;""),IF(OR($F80&lt;&gt;$G80,PrSettings!$M$4="●"),(($F80-$G80)=(KZ80-LA80))*1,0),"")</f>
        <v/>
      </c>
      <c r="LE80" s="281" t="str">
        <f aca="false">IF((LC80&lt;&gt;""),($F80=KZ80)*($G80=LA80),"")</f>
        <v/>
      </c>
      <c r="LF80" s="281" t="str">
        <f aca="false">IF(LC80&lt;&gt;"",IF(ABS($F80-$G80)&gt;=PrSettings!$M$7,(ABS($F80-$G80-KZ80+LA80)&lt;=1)*1,IF(AND(LC80,$F80=$G80,$F80&gt;=PrSettings!$M$6),(ABS(KZ80-$F80)&lt;=1)*1,IF(AND(LC80,$F80+$G80&gt;=PrSettings!$M$8),(ABS(KZ80-$F80)+ABS(LA80-$G80)&lt;=1)*1,""))),"")</f>
        <v/>
      </c>
      <c r="LG80" s="289"/>
      <c r="LI80" s="279" t="n">
        <f aca="false">$B80</f>
        <v>13</v>
      </c>
      <c r="LJ80" s="280" t="str">
        <f aca="false">$C80</f>
        <v>Colombia</v>
      </c>
      <c r="LK80" s="281" t="n">
        <f aca="false">$D80</f>
        <v>5</v>
      </c>
      <c r="LL80" s="280" t="str">
        <f aca="false">$E80</f>
        <v>Portugal</v>
      </c>
      <c r="LM80" s="284"/>
      <c r="LN80" s="284"/>
      <c r="LO80" s="288"/>
      <c r="LP80" s="281" t="str">
        <f aca="false">IF(($F80&lt;&gt;"")*($G80&lt;&gt;"")*(LM80&lt;&gt;"")*(LN80&lt;&gt;""),($F80&gt;$G80)*(LM80&gt;LN80)+($F80=$G80)*(LM80=LN80)+($F80&lt;$G80)*(LM80&lt;LN80),"")</f>
        <v/>
      </c>
      <c r="LQ80" s="281" t="str">
        <f aca="false">IF((LP80&lt;&gt;""),IF(OR($F80&lt;&gt;$G80,PrSettings!$M$4="●"),(($F80-$G80)=(LM80-LN80))*1,0),"")</f>
        <v/>
      </c>
      <c r="LR80" s="281" t="str">
        <f aca="false">IF((LP80&lt;&gt;""),($F80=LM80)*($G80=LN80),"")</f>
        <v/>
      </c>
      <c r="LS80" s="281" t="str">
        <f aca="false">IF(LP80&lt;&gt;"",IF(ABS($F80-$G80)&gt;=PrSettings!$M$7,(ABS($F80-$G80-LM80+LN80)&lt;=1)*1,IF(AND(LP80,$F80=$G80,$F80&gt;=PrSettings!$M$6),(ABS(LM80-$F80)&lt;=1)*1,IF(AND(LP80,$F80+$G80&gt;=PrSettings!$M$8),(ABS(LM80-$F80)+ABS(LN80-$G80)&lt;=1)*1,""))),"")</f>
        <v/>
      </c>
      <c r="LT80" s="289"/>
      <c r="LV80" s="279" t="n">
        <f aca="false">$B80</f>
        <v>13</v>
      </c>
      <c r="LW80" s="280" t="str">
        <f aca="false">$C80</f>
        <v>Colombia</v>
      </c>
      <c r="LX80" s="281" t="n">
        <f aca="false">$D80</f>
        <v>5</v>
      </c>
      <c r="LY80" s="280" t="str">
        <f aca="false">$E80</f>
        <v>Portugal</v>
      </c>
      <c r="LZ80" s="284"/>
      <c r="MA80" s="284"/>
      <c r="MB80" s="288"/>
      <c r="MC80" s="281" t="str">
        <f aca="false">IF(($F80&lt;&gt;"")*($G80&lt;&gt;"")*(LZ80&lt;&gt;"")*(MA80&lt;&gt;""),($F80&gt;$G80)*(LZ80&gt;MA80)+($F80=$G80)*(LZ80=MA80)+($F80&lt;$G80)*(LZ80&lt;MA80),"")</f>
        <v/>
      </c>
      <c r="MD80" s="281" t="str">
        <f aca="false">IF((MC80&lt;&gt;""),IF(OR($F80&lt;&gt;$G80,PrSettings!$M$4="●"),(($F80-$G80)=(LZ80-MA80))*1,0),"")</f>
        <v/>
      </c>
      <c r="ME80" s="281" t="str">
        <f aca="false">IF((MC80&lt;&gt;""),($F80=LZ80)*($G80=MA80),"")</f>
        <v/>
      </c>
      <c r="MF80" s="281" t="str">
        <f aca="false">IF(MC80&lt;&gt;"",IF(ABS($F80-$G80)&gt;=PrSettings!$M$7,(ABS($F80-$G80-LZ80+MA80)&lt;=1)*1,IF(AND(MC80,$F80=$G80,$F80&gt;=PrSettings!$M$6),(ABS(LZ80-$F80)&lt;=1)*1,IF(AND(MC80,$F80+$G80&gt;=PrSettings!$M$8),(ABS(LZ80-$F80)+ABS(MA80-$G80)&lt;=1)*1,""))),"")</f>
        <v/>
      </c>
      <c r="MG80" s="289"/>
    </row>
    <row r="81" customFormat="false" ht="15.75" hidden="false" customHeight="false" outlineLevel="0" collapsed="false">
      <c r="B81" s="279" t="n">
        <f aca="false">INDEX(Groups!$C$7:$C$65,MATCH(C81,Groups!$D$7:$D$65,0))</f>
        <v>46</v>
      </c>
      <c r="C81" s="280" t="str">
        <f aca="false">CalcK!$P$27</f>
        <v>DR Congo</v>
      </c>
      <c r="D81" s="281" t="n">
        <f aca="false">INDEX(Groups!$C$7:$C$65,MATCH(E81,Groups!$D$7:$D$65,0))</f>
        <v>50</v>
      </c>
      <c r="E81" s="280" t="str">
        <f aca="false">CalcK!$Q$27</f>
        <v>Uzbekistan</v>
      </c>
      <c r="F81" s="282" t="n">
        <f aca="false">CalcK!$R$27</f>
        <v>1</v>
      </c>
      <c r="G81" s="283" t="n">
        <f aca="false">CalcK!$S$27</f>
        <v>1</v>
      </c>
      <c r="I81" s="279" t="n">
        <f aca="false">$B81</f>
        <v>46</v>
      </c>
      <c r="J81" s="280" t="str">
        <f aca="false">$C81</f>
        <v>DR Congo</v>
      </c>
      <c r="K81" s="281" t="n">
        <f aca="false">$D81</f>
        <v>50</v>
      </c>
      <c r="L81" s="280" t="str">
        <f aca="false">$E81</f>
        <v>Uzbekistan</v>
      </c>
      <c r="M81" s="284"/>
      <c r="N81" s="284"/>
      <c r="O81" s="290"/>
      <c r="P81" s="281" t="str">
        <f aca="false">IF(($F81&lt;&gt;"")*($G81&lt;&gt;"")*(M81&lt;&gt;"")*(N81&lt;&gt;""),($F81&gt;$G81)*(M81&gt;N81)+($F81=$G81)*(M81=N81)+($F81&lt;$G81)*(M81&lt;N81),"")</f>
        <v/>
      </c>
      <c r="Q81" s="281" t="str">
        <f aca="false">IF((P81&lt;&gt;""),IF(OR($F81&lt;&gt;$G81,PrSettings!$M$4="●"),(($F81-$G81)=(M81-N81))*1,0),"")</f>
        <v/>
      </c>
      <c r="R81" s="281" t="str">
        <f aca="false">IF((P81&lt;&gt;""),($F81=M81)*($G81=N81),"")</f>
        <v/>
      </c>
      <c r="S81" s="281" t="str">
        <f aca="false">IF(P81&lt;&gt;"",IF(ABS($F81-$G81)&gt;=PrSettings!$M$7,(ABS($F81-$G81-M81+N81)&lt;=1)*1,IF(AND(P81,$F81=$G81,$F81&gt;=PrSettings!$M$6),(ABS(M81-$F81)&lt;=1)*1,IF(AND(P81,$F81+$G81&gt;=PrSettings!$M$8),(ABS(M81-$F81)+ABS(N81-$G81)&lt;=1)*1,""))),"")</f>
        <v/>
      </c>
      <c r="T81" s="291"/>
      <c r="V81" s="279" t="n">
        <f aca="false">$B81</f>
        <v>46</v>
      </c>
      <c r="W81" s="280" t="str">
        <f aca="false">$C81</f>
        <v>DR Congo</v>
      </c>
      <c r="X81" s="281" t="n">
        <f aca="false">$D81</f>
        <v>50</v>
      </c>
      <c r="Y81" s="280" t="str">
        <f aca="false">$E81</f>
        <v>Uzbekistan</v>
      </c>
      <c r="Z81" s="284"/>
      <c r="AA81" s="284"/>
      <c r="AB81" s="290"/>
      <c r="AC81" s="281" t="str">
        <f aca="false">IF(($F81&lt;&gt;"")*($G81&lt;&gt;"")*(Z81&lt;&gt;"")*(AA81&lt;&gt;""),($F81&gt;$G81)*(Z81&gt;AA81)+($F81=$G81)*(Z81=AA81)+($F81&lt;$G81)*(Z81&lt;AA81),"")</f>
        <v/>
      </c>
      <c r="AD81" s="281" t="str">
        <f aca="false">IF((AC81&lt;&gt;""),IF(OR($F81&lt;&gt;$G81,PrSettings!$M$4="●"),(($F81-$G81)=(Z81-AA81))*1,0),"")</f>
        <v/>
      </c>
      <c r="AE81" s="281" t="str">
        <f aca="false">IF((AC81&lt;&gt;""),($F81=Z81)*($G81=AA81),"")</f>
        <v/>
      </c>
      <c r="AF81" s="281" t="str">
        <f aca="false">IF(AC81&lt;&gt;"",IF(ABS($F81-$G81)&gt;=PrSettings!$M$7,(ABS($F81-$G81-Z81+AA81)&lt;=1)*1,IF(AND(AC81,$F81=$G81,$F81&gt;=PrSettings!$M$6),(ABS(Z81-$F81)&lt;=1)*1,IF(AND(AC81,$F81+$G81&gt;=PrSettings!$M$8),(ABS(Z81-$F81)+ABS(AA81-$G81)&lt;=1)*1,""))),"")</f>
        <v/>
      </c>
      <c r="AG81" s="291"/>
      <c r="AI81" s="279" t="n">
        <f aca="false">$B81</f>
        <v>46</v>
      </c>
      <c r="AJ81" s="280" t="str">
        <f aca="false">$C81</f>
        <v>DR Congo</v>
      </c>
      <c r="AK81" s="281" t="n">
        <f aca="false">$D81</f>
        <v>50</v>
      </c>
      <c r="AL81" s="280" t="str">
        <f aca="false">$E81</f>
        <v>Uzbekistan</v>
      </c>
      <c r="AM81" s="284"/>
      <c r="AN81" s="284"/>
      <c r="AO81" s="290"/>
      <c r="AP81" s="281" t="str">
        <f aca="false">IF(($F81&lt;&gt;"")*($G81&lt;&gt;"")*(AM81&lt;&gt;"")*(AN81&lt;&gt;""),($F81&gt;$G81)*(AM81&gt;AN81)+($F81=$G81)*(AM81=AN81)+($F81&lt;$G81)*(AM81&lt;AN81),"")</f>
        <v/>
      </c>
      <c r="AQ81" s="281" t="str">
        <f aca="false">IF((AP81&lt;&gt;""),IF(OR($F81&lt;&gt;$G81,PrSettings!$M$4="●"),(($F81-$G81)=(AM81-AN81))*1,0),"")</f>
        <v/>
      </c>
      <c r="AR81" s="281" t="str">
        <f aca="false">IF((AP81&lt;&gt;""),($F81=AM81)*($G81=AN81),"")</f>
        <v/>
      </c>
      <c r="AS81" s="281" t="str">
        <f aca="false">IF(AP81&lt;&gt;"",IF(ABS($F81-$G81)&gt;=PrSettings!$M$7,(ABS($F81-$G81-AM81+AN81)&lt;=1)*1,IF(AND(AP81,$F81=$G81,$F81&gt;=PrSettings!$M$6),(ABS(AM81-$F81)&lt;=1)*1,IF(AND(AP81,$F81+$G81&gt;=PrSettings!$M$8),(ABS(AM81-$F81)+ABS(AN81-$G81)&lt;=1)*1,""))),"")</f>
        <v/>
      </c>
      <c r="AT81" s="291"/>
      <c r="AV81" s="279" t="n">
        <f aca="false">$B81</f>
        <v>46</v>
      </c>
      <c r="AW81" s="280" t="str">
        <f aca="false">$C81</f>
        <v>DR Congo</v>
      </c>
      <c r="AX81" s="281" t="n">
        <f aca="false">$D81</f>
        <v>50</v>
      </c>
      <c r="AY81" s="280" t="str">
        <f aca="false">$E81</f>
        <v>Uzbekistan</v>
      </c>
      <c r="AZ81" s="284"/>
      <c r="BA81" s="284"/>
      <c r="BB81" s="290"/>
      <c r="BC81" s="281" t="str">
        <f aca="false">IF(($F81&lt;&gt;"")*($G81&lt;&gt;"")*(AZ81&lt;&gt;"")*(BA81&lt;&gt;""),($F81&gt;$G81)*(AZ81&gt;BA81)+($F81=$G81)*(AZ81=BA81)+($F81&lt;$G81)*(AZ81&lt;BA81),"")</f>
        <v/>
      </c>
      <c r="BD81" s="281" t="str">
        <f aca="false">IF((BC81&lt;&gt;""),IF(OR($F81&lt;&gt;$G81,PrSettings!$M$4="●"),(($F81-$G81)=(AZ81-BA81))*1,0),"")</f>
        <v/>
      </c>
      <c r="BE81" s="281" t="str">
        <f aca="false">IF((BC81&lt;&gt;""),($F81=AZ81)*($G81=BA81),"")</f>
        <v/>
      </c>
      <c r="BF81" s="281" t="str">
        <f aca="false">IF(BC81&lt;&gt;"",IF(ABS($F81-$G81)&gt;=PrSettings!$M$7,(ABS($F81-$G81-AZ81+BA81)&lt;=1)*1,IF(AND(BC81,$F81=$G81,$F81&gt;=PrSettings!$M$6),(ABS(AZ81-$F81)&lt;=1)*1,IF(AND(BC81,$F81+$G81&gt;=PrSettings!$M$8),(ABS(AZ81-$F81)+ABS(BA81-$G81)&lt;=1)*1,""))),"")</f>
        <v/>
      </c>
      <c r="BG81" s="291"/>
      <c r="BI81" s="279" t="n">
        <f aca="false">$B81</f>
        <v>46</v>
      </c>
      <c r="BJ81" s="280" t="str">
        <f aca="false">$C81</f>
        <v>DR Congo</v>
      </c>
      <c r="BK81" s="281" t="n">
        <f aca="false">$D81</f>
        <v>50</v>
      </c>
      <c r="BL81" s="280" t="str">
        <f aca="false">$E81</f>
        <v>Uzbekistan</v>
      </c>
      <c r="BM81" s="284"/>
      <c r="BN81" s="284"/>
      <c r="BO81" s="290"/>
      <c r="BP81" s="281" t="str">
        <f aca="false">IF(($F81&lt;&gt;"")*($G81&lt;&gt;"")*(BM81&lt;&gt;"")*(BN81&lt;&gt;""),($F81&gt;$G81)*(BM81&gt;BN81)+($F81=$G81)*(BM81=BN81)+($F81&lt;$G81)*(BM81&lt;BN81),"")</f>
        <v/>
      </c>
      <c r="BQ81" s="281" t="str">
        <f aca="false">IF((BP81&lt;&gt;""),IF(OR($F81&lt;&gt;$G81,PrSettings!$M$4="●"),(($F81-$G81)=(BM81-BN81))*1,0),"")</f>
        <v/>
      </c>
      <c r="BR81" s="281" t="str">
        <f aca="false">IF((BP81&lt;&gt;""),($F81=BM81)*($G81=BN81),"")</f>
        <v/>
      </c>
      <c r="BS81" s="281" t="str">
        <f aca="false">IF(BP81&lt;&gt;"",IF(ABS($F81-$G81)&gt;=PrSettings!$M$7,(ABS($F81-$G81-BM81+BN81)&lt;=1)*1,IF(AND(BP81,$F81=$G81,$F81&gt;=PrSettings!$M$6),(ABS(BM81-$F81)&lt;=1)*1,IF(AND(BP81,$F81+$G81&gt;=PrSettings!$M$8),(ABS(BM81-$F81)+ABS(BN81-$G81)&lt;=1)*1,""))),"")</f>
        <v/>
      </c>
      <c r="BT81" s="291"/>
      <c r="BV81" s="279" t="n">
        <f aca="false">$B81</f>
        <v>46</v>
      </c>
      <c r="BW81" s="280" t="str">
        <f aca="false">$C81</f>
        <v>DR Congo</v>
      </c>
      <c r="BX81" s="281" t="n">
        <f aca="false">$D81</f>
        <v>50</v>
      </c>
      <c r="BY81" s="280" t="str">
        <f aca="false">$E81</f>
        <v>Uzbekistan</v>
      </c>
      <c r="BZ81" s="284"/>
      <c r="CA81" s="284"/>
      <c r="CB81" s="290"/>
      <c r="CC81" s="281" t="str">
        <f aca="false">IF(($F81&lt;&gt;"")*($G81&lt;&gt;"")*(BZ81&lt;&gt;"")*(CA81&lt;&gt;""),($F81&gt;$G81)*(BZ81&gt;CA81)+($F81=$G81)*(BZ81=CA81)+($F81&lt;$G81)*(BZ81&lt;CA81),"")</f>
        <v/>
      </c>
      <c r="CD81" s="281" t="str">
        <f aca="false">IF((CC81&lt;&gt;""),IF(OR($F81&lt;&gt;$G81,PrSettings!$M$4="●"),(($F81-$G81)=(BZ81-CA81))*1,0),"")</f>
        <v/>
      </c>
      <c r="CE81" s="281" t="str">
        <f aca="false">IF((CC81&lt;&gt;""),($F81=BZ81)*($G81=CA81),"")</f>
        <v/>
      </c>
      <c r="CF81" s="281" t="str">
        <f aca="false">IF(CC81&lt;&gt;"",IF(ABS($F81-$G81)&gt;=PrSettings!$M$7,(ABS($F81-$G81-BZ81+CA81)&lt;=1)*1,IF(AND(CC81,$F81=$G81,$F81&gt;=PrSettings!$M$6),(ABS(BZ81-$F81)&lt;=1)*1,IF(AND(CC81,$F81+$G81&gt;=PrSettings!$M$8),(ABS(BZ81-$F81)+ABS(CA81-$G81)&lt;=1)*1,""))),"")</f>
        <v/>
      </c>
      <c r="CG81" s="291"/>
      <c r="CI81" s="279" t="n">
        <f aca="false">$B81</f>
        <v>46</v>
      </c>
      <c r="CJ81" s="280" t="str">
        <f aca="false">$C81</f>
        <v>DR Congo</v>
      </c>
      <c r="CK81" s="281" t="n">
        <f aca="false">$D81</f>
        <v>50</v>
      </c>
      <c r="CL81" s="280" t="str">
        <f aca="false">$E81</f>
        <v>Uzbekistan</v>
      </c>
      <c r="CM81" s="284"/>
      <c r="CN81" s="284"/>
      <c r="CO81" s="290"/>
      <c r="CP81" s="281" t="str">
        <f aca="false">IF(($F81&lt;&gt;"")*($G81&lt;&gt;"")*(CM81&lt;&gt;"")*(CN81&lt;&gt;""),($F81&gt;$G81)*(CM81&gt;CN81)+($F81=$G81)*(CM81=CN81)+($F81&lt;$G81)*(CM81&lt;CN81),"")</f>
        <v/>
      </c>
      <c r="CQ81" s="281" t="str">
        <f aca="false">IF((CP81&lt;&gt;""),IF(OR($F81&lt;&gt;$G81,PrSettings!$M$4="●"),(($F81-$G81)=(CM81-CN81))*1,0),"")</f>
        <v/>
      </c>
      <c r="CR81" s="281" t="str">
        <f aca="false">IF((CP81&lt;&gt;""),($F81=CM81)*($G81=CN81),"")</f>
        <v/>
      </c>
      <c r="CS81" s="281" t="str">
        <f aca="false">IF(CP81&lt;&gt;"",IF(ABS($F81-$G81)&gt;=PrSettings!$M$7,(ABS($F81-$G81-CM81+CN81)&lt;=1)*1,IF(AND(CP81,$F81=$G81,$F81&gt;=PrSettings!$M$6),(ABS(CM81-$F81)&lt;=1)*1,IF(AND(CP81,$F81+$G81&gt;=PrSettings!$M$8),(ABS(CM81-$F81)+ABS(CN81-$G81)&lt;=1)*1,""))),"")</f>
        <v/>
      </c>
      <c r="CT81" s="291"/>
      <c r="CV81" s="279" t="n">
        <f aca="false">$B81</f>
        <v>46</v>
      </c>
      <c r="CW81" s="280" t="str">
        <f aca="false">$C81</f>
        <v>DR Congo</v>
      </c>
      <c r="CX81" s="281" t="n">
        <f aca="false">$D81</f>
        <v>50</v>
      </c>
      <c r="CY81" s="280" t="str">
        <f aca="false">$E81</f>
        <v>Uzbekistan</v>
      </c>
      <c r="CZ81" s="284"/>
      <c r="DA81" s="284"/>
      <c r="DB81" s="290"/>
      <c r="DC81" s="281" t="str">
        <f aca="false">IF(($F81&lt;&gt;"")*($G81&lt;&gt;"")*(CZ81&lt;&gt;"")*(DA81&lt;&gt;""),($F81&gt;$G81)*(CZ81&gt;DA81)+($F81=$G81)*(CZ81=DA81)+($F81&lt;$G81)*(CZ81&lt;DA81),"")</f>
        <v/>
      </c>
      <c r="DD81" s="281" t="str">
        <f aca="false">IF((DC81&lt;&gt;""),IF(OR($F81&lt;&gt;$G81,PrSettings!$M$4="●"),(($F81-$G81)=(CZ81-DA81))*1,0),"")</f>
        <v/>
      </c>
      <c r="DE81" s="281" t="str">
        <f aca="false">IF((DC81&lt;&gt;""),($F81=CZ81)*($G81=DA81),"")</f>
        <v/>
      </c>
      <c r="DF81" s="281" t="str">
        <f aca="false">IF(DC81&lt;&gt;"",IF(ABS($F81-$G81)&gt;=PrSettings!$M$7,(ABS($F81-$G81-CZ81+DA81)&lt;=1)*1,IF(AND(DC81,$F81=$G81,$F81&gt;=PrSettings!$M$6),(ABS(CZ81-$F81)&lt;=1)*1,IF(AND(DC81,$F81+$G81&gt;=PrSettings!$M$8),(ABS(CZ81-$F81)+ABS(DA81-$G81)&lt;=1)*1,""))),"")</f>
        <v/>
      </c>
      <c r="DG81" s="291"/>
      <c r="DI81" s="279" t="n">
        <f aca="false">$B81</f>
        <v>46</v>
      </c>
      <c r="DJ81" s="280" t="str">
        <f aca="false">$C81</f>
        <v>DR Congo</v>
      </c>
      <c r="DK81" s="281" t="n">
        <f aca="false">$D81</f>
        <v>50</v>
      </c>
      <c r="DL81" s="280" t="str">
        <f aca="false">$E81</f>
        <v>Uzbekistan</v>
      </c>
      <c r="DM81" s="284"/>
      <c r="DN81" s="284"/>
      <c r="DO81" s="290"/>
      <c r="DP81" s="281" t="str">
        <f aca="false">IF(($F81&lt;&gt;"")*($G81&lt;&gt;"")*(DM81&lt;&gt;"")*(DN81&lt;&gt;""),($F81&gt;$G81)*(DM81&gt;DN81)+($F81=$G81)*(DM81=DN81)+($F81&lt;$G81)*(DM81&lt;DN81),"")</f>
        <v/>
      </c>
      <c r="DQ81" s="281" t="str">
        <f aca="false">IF((DP81&lt;&gt;""),IF(OR($F81&lt;&gt;$G81,PrSettings!$M$4="●"),(($F81-$G81)=(DM81-DN81))*1,0),"")</f>
        <v/>
      </c>
      <c r="DR81" s="281" t="str">
        <f aca="false">IF((DP81&lt;&gt;""),($F81=DM81)*($G81=DN81),"")</f>
        <v/>
      </c>
      <c r="DS81" s="281" t="str">
        <f aca="false">IF(DP81&lt;&gt;"",IF(ABS($F81-$G81)&gt;=PrSettings!$M$7,(ABS($F81-$G81-DM81+DN81)&lt;=1)*1,IF(AND(DP81,$F81=$G81,$F81&gt;=PrSettings!$M$6),(ABS(DM81-$F81)&lt;=1)*1,IF(AND(DP81,$F81+$G81&gt;=PrSettings!$M$8),(ABS(DM81-$F81)+ABS(DN81-$G81)&lt;=1)*1,""))),"")</f>
        <v/>
      </c>
      <c r="DT81" s="291"/>
      <c r="DV81" s="279" t="n">
        <f aca="false">$B81</f>
        <v>46</v>
      </c>
      <c r="DW81" s="280" t="str">
        <f aca="false">$C81</f>
        <v>DR Congo</v>
      </c>
      <c r="DX81" s="281" t="n">
        <f aca="false">$D81</f>
        <v>50</v>
      </c>
      <c r="DY81" s="280" t="str">
        <f aca="false">$E81</f>
        <v>Uzbekistan</v>
      </c>
      <c r="DZ81" s="284"/>
      <c r="EA81" s="284"/>
      <c r="EB81" s="290"/>
      <c r="EC81" s="281" t="str">
        <f aca="false">IF(($F81&lt;&gt;"")*($G81&lt;&gt;"")*(DZ81&lt;&gt;"")*(EA81&lt;&gt;""),($F81&gt;$G81)*(DZ81&gt;EA81)+($F81=$G81)*(DZ81=EA81)+($F81&lt;$G81)*(DZ81&lt;EA81),"")</f>
        <v/>
      </c>
      <c r="ED81" s="281" t="str">
        <f aca="false">IF((EC81&lt;&gt;""),IF(OR($F81&lt;&gt;$G81,PrSettings!$M$4="●"),(($F81-$G81)=(DZ81-EA81))*1,0),"")</f>
        <v/>
      </c>
      <c r="EE81" s="281" t="str">
        <f aca="false">IF((EC81&lt;&gt;""),($F81=DZ81)*($G81=EA81),"")</f>
        <v/>
      </c>
      <c r="EF81" s="281" t="str">
        <f aca="false">IF(EC81&lt;&gt;"",IF(ABS($F81-$G81)&gt;=PrSettings!$M$7,(ABS($F81-$G81-DZ81+EA81)&lt;=1)*1,IF(AND(EC81,$F81=$G81,$F81&gt;=PrSettings!$M$6),(ABS(DZ81-$F81)&lt;=1)*1,IF(AND(EC81,$F81+$G81&gt;=PrSettings!$M$8),(ABS(DZ81-$F81)+ABS(EA81-$G81)&lt;=1)*1,""))),"")</f>
        <v/>
      </c>
      <c r="EG81" s="291"/>
      <c r="EI81" s="279" t="n">
        <f aca="false">$B81</f>
        <v>46</v>
      </c>
      <c r="EJ81" s="280" t="str">
        <f aca="false">$C81</f>
        <v>DR Congo</v>
      </c>
      <c r="EK81" s="281" t="n">
        <f aca="false">$D81</f>
        <v>50</v>
      </c>
      <c r="EL81" s="280" t="str">
        <f aca="false">$E81</f>
        <v>Uzbekistan</v>
      </c>
      <c r="EM81" s="284"/>
      <c r="EN81" s="284"/>
      <c r="EO81" s="290"/>
      <c r="EP81" s="281" t="str">
        <f aca="false">IF(($F81&lt;&gt;"")*($G81&lt;&gt;"")*(EM81&lt;&gt;"")*(EN81&lt;&gt;""),($F81&gt;$G81)*(EM81&gt;EN81)+($F81=$G81)*(EM81=EN81)+($F81&lt;$G81)*(EM81&lt;EN81),"")</f>
        <v/>
      </c>
      <c r="EQ81" s="281" t="str">
        <f aca="false">IF((EP81&lt;&gt;""),IF(OR($F81&lt;&gt;$G81,PrSettings!$M$4="●"),(($F81-$G81)=(EM81-EN81))*1,0),"")</f>
        <v/>
      </c>
      <c r="ER81" s="281" t="str">
        <f aca="false">IF((EP81&lt;&gt;""),($F81=EM81)*($G81=EN81),"")</f>
        <v/>
      </c>
      <c r="ES81" s="281" t="str">
        <f aca="false">IF(EP81&lt;&gt;"",IF(ABS($F81-$G81)&gt;=PrSettings!$M$7,(ABS($F81-$G81-EM81+EN81)&lt;=1)*1,IF(AND(EP81,$F81=$G81,$F81&gt;=PrSettings!$M$6),(ABS(EM81-$F81)&lt;=1)*1,IF(AND(EP81,$F81+$G81&gt;=PrSettings!$M$8),(ABS(EM81-$F81)+ABS(EN81-$G81)&lt;=1)*1,""))),"")</f>
        <v/>
      </c>
      <c r="ET81" s="291"/>
      <c r="EV81" s="279" t="n">
        <f aca="false">$B81</f>
        <v>46</v>
      </c>
      <c r="EW81" s="280" t="str">
        <f aca="false">$C81</f>
        <v>DR Congo</v>
      </c>
      <c r="EX81" s="281" t="n">
        <f aca="false">$D81</f>
        <v>50</v>
      </c>
      <c r="EY81" s="280" t="str">
        <f aca="false">$E81</f>
        <v>Uzbekistan</v>
      </c>
      <c r="EZ81" s="284"/>
      <c r="FA81" s="284"/>
      <c r="FB81" s="290"/>
      <c r="FC81" s="281" t="str">
        <f aca="false">IF(($F81&lt;&gt;"")*($G81&lt;&gt;"")*(EZ81&lt;&gt;"")*(FA81&lt;&gt;""),($F81&gt;$G81)*(EZ81&gt;FA81)+($F81=$G81)*(EZ81=FA81)+($F81&lt;$G81)*(EZ81&lt;FA81),"")</f>
        <v/>
      </c>
      <c r="FD81" s="281" t="str">
        <f aca="false">IF((FC81&lt;&gt;""),IF(OR($F81&lt;&gt;$G81,PrSettings!$M$4="●"),(($F81-$G81)=(EZ81-FA81))*1,0),"")</f>
        <v/>
      </c>
      <c r="FE81" s="281" t="str">
        <f aca="false">IF((FC81&lt;&gt;""),($F81=EZ81)*($G81=FA81),"")</f>
        <v/>
      </c>
      <c r="FF81" s="281" t="str">
        <f aca="false">IF(FC81&lt;&gt;"",IF(ABS($F81-$G81)&gt;=PrSettings!$M$7,(ABS($F81-$G81-EZ81+FA81)&lt;=1)*1,IF(AND(FC81,$F81=$G81,$F81&gt;=PrSettings!$M$6),(ABS(EZ81-$F81)&lt;=1)*1,IF(AND(FC81,$F81+$G81&gt;=PrSettings!$M$8),(ABS(EZ81-$F81)+ABS(FA81-$G81)&lt;=1)*1,""))),"")</f>
        <v/>
      </c>
      <c r="FG81" s="291"/>
      <c r="FI81" s="279" t="n">
        <f aca="false">$B81</f>
        <v>46</v>
      </c>
      <c r="FJ81" s="280" t="str">
        <f aca="false">$C81</f>
        <v>DR Congo</v>
      </c>
      <c r="FK81" s="281" t="n">
        <f aca="false">$D81</f>
        <v>50</v>
      </c>
      <c r="FL81" s="280" t="str">
        <f aca="false">$E81</f>
        <v>Uzbekistan</v>
      </c>
      <c r="FM81" s="284"/>
      <c r="FN81" s="284"/>
      <c r="FO81" s="290"/>
      <c r="FP81" s="281" t="str">
        <f aca="false">IF(($F81&lt;&gt;"")*($G81&lt;&gt;"")*(FM81&lt;&gt;"")*(FN81&lt;&gt;""),($F81&gt;$G81)*(FM81&gt;FN81)+($F81=$G81)*(FM81=FN81)+($F81&lt;$G81)*(FM81&lt;FN81),"")</f>
        <v/>
      </c>
      <c r="FQ81" s="281" t="str">
        <f aca="false">IF((FP81&lt;&gt;""),IF(OR($F81&lt;&gt;$G81,PrSettings!$M$4="●"),(($F81-$G81)=(FM81-FN81))*1,0),"")</f>
        <v/>
      </c>
      <c r="FR81" s="281" t="str">
        <f aca="false">IF((FP81&lt;&gt;""),($F81=FM81)*($G81=FN81),"")</f>
        <v/>
      </c>
      <c r="FS81" s="281" t="str">
        <f aca="false">IF(FP81&lt;&gt;"",IF(ABS($F81-$G81)&gt;=PrSettings!$M$7,(ABS($F81-$G81-FM81+FN81)&lt;=1)*1,IF(AND(FP81,$F81=$G81,$F81&gt;=PrSettings!$M$6),(ABS(FM81-$F81)&lt;=1)*1,IF(AND(FP81,$F81+$G81&gt;=PrSettings!$M$8),(ABS(FM81-$F81)+ABS(FN81-$G81)&lt;=1)*1,""))),"")</f>
        <v/>
      </c>
      <c r="FT81" s="291"/>
      <c r="FV81" s="279" t="n">
        <f aca="false">$B81</f>
        <v>46</v>
      </c>
      <c r="FW81" s="280" t="str">
        <f aca="false">$C81</f>
        <v>DR Congo</v>
      </c>
      <c r="FX81" s="281" t="n">
        <f aca="false">$D81</f>
        <v>50</v>
      </c>
      <c r="FY81" s="280" t="str">
        <f aca="false">$E81</f>
        <v>Uzbekistan</v>
      </c>
      <c r="FZ81" s="284"/>
      <c r="GA81" s="284"/>
      <c r="GB81" s="290"/>
      <c r="GC81" s="281" t="str">
        <f aca="false">IF(($F81&lt;&gt;"")*($G81&lt;&gt;"")*(FZ81&lt;&gt;"")*(GA81&lt;&gt;""),($F81&gt;$G81)*(FZ81&gt;GA81)+($F81=$G81)*(FZ81=GA81)+($F81&lt;$G81)*(FZ81&lt;GA81),"")</f>
        <v/>
      </c>
      <c r="GD81" s="281" t="str">
        <f aca="false">IF((GC81&lt;&gt;""),IF(OR($F81&lt;&gt;$G81,PrSettings!$M$4="●"),(($F81-$G81)=(FZ81-GA81))*1,0),"")</f>
        <v/>
      </c>
      <c r="GE81" s="281" t="str">
        <f aca="false">IF((GC81&lt;&gt;""),($F81=FZ81)*($G81=GA81),"")</f>
        <v/>
      </c>
      <c r="GF81" s="281" t="str">
        <f aca="false">IF(GC81&lt;&gt;"",IF(ABS($F81-$G81)&gt;=PrSettings!$M$7,(ABS($F81-$G81-FZ81+GA81)&lt;=1)*1,IF(AND(GC81,$F81=$G81,$F81&gt;=PrSettings!$M$6),(ABS(FZ81-$F81)&lt;=1)*1,IF(AND(GC81,$F81+$G81&gt;=PrSettings!$M$8),(ABS(FZ81-$F81)+ABS(GA81-$G81)&lt;=1)*1,""))),"")</f>
        <v/>
      </c>
      <c r="GG81" s="291"/>
      <c r="GI81" s="279" t="n">
        <f aca="false">$B81</f>
        <v>46</v>
      </c>
      <c r="GJ81" s="280" t="str">
        <f aca="false">$C81</f>
        <v>DR Congo</v>
      </c>
      <c r="GK81" s="281" t="n">
        <f aca="false">$D81</f>
        <v>50</v>
      </c>
      <c r="GL81" s="280" t="str">
        <f aca="false">$E81</f>
        <v>Uzbekistan</v>
      </c>
      <c r="GM81" s="284"/>
      <c r="GN81" s="284"/>
      <c r="GO81" s="290"/>
      <c r="GP81" s="281" t="str">
        <f aca="false">IF(($F81&lt;&gt;"")*($G81&lt;&gt;"")*(GM81&lt;&gt;"")*(GN81&lt;&gt;""),($F81&gt;$G81)*(GM81&gt;GN81)+($F81=$G81)*(GM81=GN81)+($F81&lt;$G81)*(GM81&lt;GN81),"")</f>
        <v/>
      </c>
      <c r="GQ81" s="281" t="str">
        <f aca="false">IF((GP81&lt;&gt;""),IF(OR($F81&lt;&gt;$G81,PrSettings!$M$4="●"),(($F81-$G81)=(GM81-GN81))*1,0),"")</f>
        <v/>
      </c>
      <c r="GR81" s="281" t="str">
        <f aca="false">IF((GP81&lt;&gt;""),($F81=GM81)*($G81=GN81),"")</f>
        <v/>
      </c>
      <c r="GS81" s="281" t="str">
        <f aca="false">IF(GP81&lt;&gt;"",IF(ABS($F81-$G81)&gt;=PrSettings!$M$7,(ABS($F81-$G81-GM81+GN81)&lt;=1)*1,IF(AND(GP81,$F81=$G81,$F81&gt;=PrSettings!$M$6),(ABS(GM81-$F81)&lt;=1)*1,IF(AND(GP81,$F81+$G81&gt;=PrSettings!$M$8),(ABS(GM81-$F81)+ABS(GN81-$G81)&lt;=1)*1,""))),"")</f>
        <v/>
      </c>
      <c r="GT81" s="291"/>
      <c r="GV81" s="279" t="n">
        <f aca="false">$B81</f>
        <v>46</v>
      </c>
      <c r="GW81" s="280" t="str">
        <f aca="false">$C81</f>
        <v>DR Congo</v>
      </c>
      <c r="GX81" s="281" t="n">
        <f aca="false">$D81</f>
        <v>50</v>
      </c>
      <c r="GY81" s="280" t="str">
        <f aca="false">$E81</f>
        <v>Uzbekistan</v>
      </c>
      <c r="GZ81" s="284"/>
      <c r="HA81" s="284"/>
      <c r="HB81" s="290"/>
      <c r="HC81" s="281" t="str">
        <f aca="false">IF(($F81&lt;&gt;"")*($G81&lt;&gt;"")*(GZ81&lt;&gt;"")*(HA81&lt;&gt;""),($F81&gt;$G81)*(GZ81&gt;HA81)+($F81=$G81)*(GZ81=HA81)+($F81&lt;$G81)*(GZ81&lt;HA81),"")</f>
        <v/>
      </c>
      <c r="HD81" s="281" t="str">
        <f aca="false">IF((HC81&lt;&gt;""),IF(OR($F81&lt;&gt;$G81,PrSettings!$M$4="●"),(($F81-$G81)=(GZ81-HA81))*1,0),"")</f>
        <v/>
      </c>
      <c r="HE81" s="281" t="str">
        <f aca="false">IF((HC81&lt;&gt;""),($F81=GZ81)*($G81=HA81),"")</f>
        <v/>
      </c>
      <c r="HF81" s="281" t="str">
        <f aca="false">IF(HC81&lt;&gt;"",IF(ABS($F81-$G81)&gt;=PrSettings!$M$7,(ABS($F81-$G81-GZ81+HA81)&lt;=1)*1,IF(AND(HC81,$F81=$G81,$F81&gt;=PrSettings!$M$6),(ABS(GZ81-$F81)&lt;=1)*1,IF(AND(HC81,$F81+$G81&gt;=PrSettings!$M$8),(ABS(GZ81-$F81)+ABS(HA81-$G81)&lt;=1)*1,""))),"")</f>
        <v/>
      </c>
      <c r="HG81" s="291"/>
      <c r="HI81" s="279" t="n">
        <f aca="false">$B81</f>
        <v>46</v>
      </c>
      <c r="HJ81" s="280" t="str">
        <f aca="false">$C81</f>
        <v>DR Congo</v>
      </c>
      <c r="HK81" s="281" t="n">
        <f aca="false">$D81</f>
        <v>50</v>
      </c>
      <c r="HL81" s="280" t="str">
        <f aca="false">$E81</f>
        <v>Uzbekistan</v>
      </c>
      <c r="HM81" s="284"/>
      <c r="HN81" s="284"/>
      <c r="HO81" s="290"/>
      <c r="HP81" s="281" t="str">
        <f aca="false">IF(($F81&lt;&gt;"")*($G81&lt;&gt;"")*(HM81&lt;&gt;"")*(HN81&lt;&gt;""),($F81&gt;$G81)*(HM81&gt;HN81)+($F81=$G81)*(HM81=HN81)+($F81&lt;$G81)*(HM81&lt;HN81),"")</f>
        <v/>
      </c>
      <c r="HQ81" s="281" t="str">
        <f aca="false">IF((HP81&lt;&gt;""),IF(OR($F81&lt;&gt;$G81,PrSettings!$M$4="●"),(($F81-$G81)=(HM81-HN81))*1,0),"")</f>
        <v/>
      </c>
      <c r="HR81" s="281" t="str">
        <f aca="false">IF((HP81&lt;&gt;""),($F81=HM81)*($G81=HN81),"")</f>
        <v/>
      </c>
      <c r="HS81" s="281" t="str">
        <f aca="false">IF(HP81&lt;&gt;"",IF(ABS($F81-$G81)&gt;=PrSettings!$M$7,(ABS($F81-$G81-HM81+HN81)&lt;=1)*1,IF(AND(HP81,$F81=$G81,$F81&gt;=PrSettings!$M$6),(ABS(HM81-$F81)&lt;=1)*1,IF(AND(HP81,$F81+$G81&gt;=PrSettings!$M$8),(ABS(HM81-$F81)+ABS(HN81-$G81)&lt;=1)*1,""))),"")</f>
        <v/>
      </c>
      <c r="HT81" s="291"/>
      <c r="HV81" s="279" t="n">
        <f aca="false">$B81</f>
        <v>46</v>
      </c>
      <c r="HW81" s="280" t="str">
        <f aca="false">$C81</f>
        <v>DR Congo</v>
      </c>
      <c r="HX81" s="281" t="n">
        <f aca="false">$D81</f>
        <v>50</v>
      </c>
      <c r="HY81" s="280" t="str">
        <f aca="false">$E81</f>
        <v>Uzbekistan</v>
      </c>
      <c r="HZ81" s="284"/>
      <c r="IA81" s="284"/>
      <c r="IB81" s="290"/>
      <c r="IC81" s="281" t="str">
        <f aca="false">IF(($F81&lt;&gt;"")*($G81&lt;&gt;"")*(HZ81&lt;&gt;"")*(IA81&lt;&gt;""),($F81&gt;$G81)*(HZ81&gt;IA81)+($F81=$G81)*(HZ81=IA81)+($F81&lt;$G81)*(HZ81&lt;IA81),"")</f>
        <v/>
      </c>
      <c r="ID81" s="281" t="str">
        <f aca="false">IF((IC81&lt;&gt;""),IF(OR($F81&lt;&gt;$G81,PrSettings!$M$4="●"),(($F81-$G81)=(HZ81-IA81))*1,0),"")</f>
        <v/>
      </c>
      <c r="IE81" s="281" t="str">
        <f aca="false">IF((IC81&lt;&gt;""),($F81=HZ81)*($G81=IA81),"")</f>
        <v/>
      </c>
      <c r="IF81" s="281" t="str">
        <f aca="false">IF(IC81&lt;&gt;"",IF(ABS($F81-$G81)&gt;=PrSettings!$M$7,(ABS($F81-$G81-HZ81+IA81)&lt;=1)*1,IF(AND(IC81,$F81=$G81,$F81&gt;=PrSettings!$M$6),(ABS(HZ81-$F81)&lt;=1)*1,IF(AND(IC81,$F81+$G81&gt;=PrSettings!$M$8),(ABS(HZ81-$F81)+ABS(IA81-$G81)&lt;=1)*1,""))),"")</f>
        <v/>
      </c>
      <c r="IG81" s="291"/>
      <c r="II81" s="279" t="n">
        <f aca="false">$B81</f>
        <v>46</v>
      </c>
      <c r="IJ81" s="280" t="str">
        <f aca="false">$C81</f>
        <v>DR Congo</v>
      </c>
      <c r="IK81" s="281" t="n">
        <f aca="false">$D81</f>
        <v>50</v>
      </c>
      <c r="IL81" s="280" t="str">
        <f aca="false">$E81</f>
        <v>Uzbekistan</v>
      </c>
      <c r="IM81" s="284"/>
      <c r="IN81" s="284"/>
      <c r="IO81" s="290"/>
      <c r="IP81" s="281" t="str">
        <f aca="false">IF(($F81&lt;&gt;"")*($G81&lt;&gt;"")*(IM81&lt;&gt;"")*(IN81&lt;&gt;""),($F81&gt;$G81)*(IM81&gt;IN81)+($F81=$G81)*(IM81=IN81)+($F81&lt;$G81)*(IM81&lt;IN81),"")</f>
        <v/>
      </c>
      <c r="IQ81" s="281" t="str">
        <f aca="false">IF((IP81&lt;&gt;""),IF(OR($F81&lt;&gt;$G81,PrSettings!$M$4="●"),(($F81-$G81)=(IM81-IN81))*1,0),"")</f>
        <v/>
      </c>
      <c r="IR81" s="281" t="str">
        <f aca="false">IF((IP81&lt;&gt;""),($F81=IM81)*($G81=IN81),"")</f>
        <v/>
      </c>
      <c r="IS81" s="281" t="str">
        <f aca="false">IF(IP81&lt;&gt;"",IF(ABS($F81-$G81)&gt;=PrSettings!$M$7,(ABS($F81-$G81-IM81+IN81)&lt;=1)*1,IF(AND(IP81,$F81=$G81,$F81&gt;=PrSettings!$M$6),(ABS(IM81-$F81)&lt;=1)*1,IF(AND(IP81,$F81+$G81&gt;=PrSettings!$M$8),(ABS(IM81-$F81)+ABS(IN81-$G81)&lt;=1)*1,""))),"")</f>
        <v/>
      </c>
      <c r="IT81" s="291"/>
      <c r="IV81" s="279" t="n">
        <f aca="false">$B81</f>
        <v>46</v>
      </c>
      <c r="IW81" s="280" t="str">
        <f aca="false">$C81</f>
        <v>DR Congo</v>
      </c>
      <c r="IX81" s="281" t="n">
        <f aca="false">$D81</f>
        <v>50</v>
      </c>
      <c r="IY81" s="280" t="str">
        <f aca="false">$E81</f>
        <v>Uzbekistan</v>
      </c>
      <c r="IZ81" s="284"/>
      <c r="JA81" s="284"/>
      <c r="JB81" s="290"/>
      <c r="JC81" s="281" t="str">
        <f aca="false">IF(($F81&lt;&gt;"")*($G81&lt;&gt;"")*(IZ81&lt;&gt;"")*(JA81&lt;&gt;""),($F81&gt;$G81)*(IZ81&gt;JA81)+($F81=$G81)*(IZ81=JA81)+($F81&lt;$G81)*(IZ81&lt;JA81),"")</f>
        <v/>
      </c>
      <c r="JD81" s="281" t="str">
        <f aca="false">IF((JC81&lt;&gt;""),IF(OR($F81&lt;&gt;$G81,PrSettings!$M$4="●"),(($F81-$G81)=(IZ81-JA81))*1,0),"")</f>
        <v/>
      </c>
      <c r="JE81" s="281" t="str">
        <f aca="false">IF((JC81&lt;&gt;""),($F81=IZ81)*($G81=JA81),"")</f>
        <v/>
      </c>
      <c r="JF81" s="281" t="str">
        <f aca="false">IF(JC81&lt;&gt;"",IF(ABS($F81-$G81)&gt;=PrSettings!$M$7,(ABS($F81-$G81-IZ81+JA81)&lt;=1)*1,IF(AND(JC81,$F81=$G81,$F81&gt;=PrSettings!$M$6),(ABS(IZ81-$F81)&lt;=1)*1,IF(AND(JC81,$F81+$G81&gt;=PrSettings!$M$8),(ABS(IZ81-$F81)+ABS(JA81-$G81)&lt;=1)*1,""))),"")</f>
        <v/>
      </c>
      <c r="JG81" s="291"/>
      <c r="JI81" s="279" t="n">
        <f aca="false">$B81</f>
        <v>46</v>
      </c>
      <c r="JJ81" s="280" t="str">
        <f aca="false">$C81</f>
        <v>DR Congo</v>
      </c>
      <c r="JK81" s="281" t="n">
        <f aca="false">$D81</f>
        <v>50</v>
      </c>
      <c r="JL81" s="280" t="str">
        <f aca="false">$E81</f>
        <v>Uzbekistan</v>
      </c>
      <c r="JM81" s="284"/>
      <c r="JN81" s="284"/>
      <c r="JO81" s="290"/>
      <c r="JP81" s="281" t="str">
        <f aca="false">IF(($F81&lt;&gt;"")*($G81&lt;&gt;"")*(JM81&lt;&gt;"")*(JN81&lt;&gt;""),($F81&gt;$G81)*(JM81&gt;JN81)+($F81=$G81)*(JM81=JN81)+($F81&lt;$G81)*(JM81&lt;JN81),"")</f>
        <v/>
      </c>
      <c r="JQ81" s="281" t="str">
        <f aca="false">IF((JP81&lt;&gt;""),IF(OR($F81&lt;&gt;$G81,PrSettings!$M$4="●"),(($F81-$G81)=(JM81-JN81))*1,0),"")</f>
        <v/>
      </c>
      <c r="JR81" s="281" t="str">
        <f aca="false">IF((JP81&lt;&gt;""),($F81=JM81)*($G81=JN81),"")</f>
        <v/>
      </c>
      <c r="JS81" s="281" t="str">
        <f aca="false">IF(JP81&lt;&gt;"",IF(ABS($F81-$G81)&gt;=PrSettings!$M$7,(ABS($F81-$G81-JM81+JN81)&lt;=1)*1,IF(AND(JP81,$F81=$G81,$F81&gt;=PrSettings!$M$6),(ABS(JM81-$F81)&lt;=1)*1,IF(AND(JP81,$F81+$G81&gt;=PrSettings!$M$8),(ABS(JM81-$F81)+ABS(JN81-$G81)&lt;=1)*1,""))),"")</f>
        <v/>
      </c>
      <c r="JT81" s="291"/>
      <c r="JV81" s="279" t="n">
        <f aca="false">$B81</f>
        <v>46</v>
      </c>
      <c r="JW81" s="280" t="str">
        <f aca="false">$C81</f>
        <v>DR Congo</v>
      </c>
      <c r="JX81" s="281" t="n">
        <f aca="false">$D81</f>
        <v>50</v>
      </c>
      <c r="JY81" s="280" t="str">
        <f aca="false">$E81</f>
        <v>Uzbekistan</v>
      </c>
      <c r="JZ81" s="284"/>
      <c r="KA81" s="284"/>
      <c r="KB81" s="290"/>
      <c r="KC81" s="281" t="str">
        <f aca="false">IF(($F81&lt;&gt;"")*($G81&lt;&gt;"")*(JZ81&lt;&gt;"")*(KA81&lt;&gt;""),($F81&gt;$G81)*(JZ81&gt;KA81)+($F81=$G81)*(JZ81=KA81)+($F81&lt;$G81)*(JZ81&lt;KA81),"")</f>
        <v/>
      </c>
      <c r="KD81" s="281" t="str">
        <f aca="false">IF((KC81&lt;&gt;""),IF(OR($F81&lt;&gt;$G81,PrSettings!$M$4="●"),(($F81-$G81)=(JZ81-KA81))*1,0),"")</f>
        <v/>
      </c>
      <c r="KE81" s="281" t="str">
        <f aca="false">IF((KC81&lt;&gt;""),($F81=JZ81)*($G81=KA81),"")</f>
        <v/>
      </c>
      <c r="KF81" s="281" t="str">
        <f aca="false">IF(KC81&lt;&gt;"",IF(ABS($F81-$G81)&gt;=PrSettings!$M$7,(ABS($F81-$G81-JZ81+KA81)&lt;=1)*1,IF(AND(KC81,$F81=$G81,$F81&gt;=PrSettings!$M$6),(ABS(JZ81-$F81)&lt;=1)*1,IF(AND(KC81,$F81+$G81&gt;=PrSettings!$M$8),(ABS(JZ81-$F81)+ABS(KA81-$G81)&lt;=1)*1,""))),"")</f>
        <v/>
      </c>
      <c r="KG81" s="291"/>
      <c r="KI81" s="279" t="n">
        <f aca="false">$B81</f>
        <v>46</v>
      </c>
      <c r="KJ81" s="280" t="str">
        <f aca="false">$C81</f>
        <v>DR Congo</v>
      </c>
      <c r="KK81" s="281" t="n">
        <f aca="false">$D81</f>
        <v>50</v>
      </c>
      <c r="KL81" s="280" t="str">
        <f aca="false">$E81</f>
        <v>Uzbekistan</v>
      </c>
      <c r="KM81" s="284"/>
      <c r="KN81" s="284"/>
      <c r="KO81" s="290"/>
      <c r="KP81" s="281" t="str">
        <f aca="false">IF(($F81&lt;&gt;"")*($G81&lt;&gt;"")*(KM81&lt;&gt;"")*(KN81&lt;&gt;""),($F81&gt;$G81)*(KM81&gt;KN81)+($F81=$G81)*(KM81=KN81)+($F81&lt;$G81)*(KM81&lt;KN81),"")</f>
        <v/>
      </c>
      <c r="KQ81" s="281" t="str">
        <f aca="false">IF((KP81&lt;&gt;""),IF(OR($F81&lt;&gt;$G81,PrSettings!$M$4="●"),(($F81-$G81)=(KM81-KN81))*1,0),"")</f>
        <v/>
      </c>
      <c r="KR81" s="281" t="str">
        <f aca="false">IF((KP81&lt;&gt;""),($F81=KM81)*($G81=KN81),"")</f>
        <v/>
      </c>
      <c r="KS81" s="281" t="str">
        <f aca="false">IF(KP81&lt;&gt;"",IF(ABS($F81-$G81)&gt;=PrSettings!$M$7,(ABS($F81-$G81-KM81+KN81)&lt;=1)*1,IF(AND(KP81,$F81=$G81,$F81&gt;=PrSettings!$M$6),(ABS(KM81-$F81)&lt;=1)*1,IF(AND(KP81,$F81+$G81&gt;=PrSettings!$M$8),(ABS(KM81-$F81)+ABS(KN81-$G81)&lt;=1)*1,""))),"")</f>
        <v/>
      </c>
      <c r="KT81" s="291"/>
      <c r="KV81" s="279" t="n">
        <f aca="false">$B81</f>
        <v>46</v>
      </c>
      <c r="KW81" s="280" t="str">
        <f aca="false">$C81</f>
        <v>DR Congo</v>
      </c>
      <c r="KX81" s="281" t="n">
        <f aca="false">$D81</f>
        <v>50</v>
      </c>
      <c r="KY81" s="280" t="str">
        <f aca="false">$E81</f>
        <v>Uzbekistan</v>
      </c>
      <c r="KZ81" s="284"/>
      <c r="LA81" s="284"/>
      <c r="LB81" s="290"/>
      <c r="LC81" s="281" t="str">
        <f aca="false">IF(($F81&lt;&gt;"")*($G81&lt;&gt;"")*(KZ81&lt;&gt;"")*(LA81&lt;&gt;""),($F81&gt;$G81)*(KZ81&gt;LA81)+($F81=$G81)*(KZ81=LA81)+($F81&lt;$G81)*(KZ81&lt;LA81),"")</f>
        <v/>
      </c>
      <c r="LD81" s="281" t="str">
        <f aca="false">IF((LC81&lt;&gt;""),IF(OR($F81&lt;&gt;$G81,PrSettings!$M$4="●"),(($F81-$G81)=(KZ81-LA81))*1,0),"")</f>
        <v/>
      </c>
      <c r="LE81" s="281" t="str">
        <f aca="false">IF((LC81&lt;&gt;""),($F81=KZ81)*($G81=LA81),"")</f>
        <v/>
      </c>
      <c r="LF81" s="281" t="str">
        <f aca="false">IF(LC81&lt;&gt;"",IF(ABS($F81-$G81)&gt;=PrSettings!$M$7,(ABS($F81-$G81-KZ81+LA81)&lt;=1)*1,IF(AND(LC81,$F81=$G81,$F81&gt;=PrSettings!$M$6),(ABS(KZ81-$F81)&lt;=1)*1,IF(AND(LC81,$F81+$G81&gt;=PrSettings!$M$8),(ABS(KZ81-$F81)+ABS(LA81-$G81)&lt;=1)*1,""))),"")</f>
        <v/>
      </c>
      <c r="LG81" s="291"/>
      <c r="LI81" s="279" t="n">
        <f aca="false">$B81</f>
        <v>46</v>
      </c>
      <c r="LJ81" s="280" t="str">
        <f aca="false">$C81</f>
        <v>DR Congo</v>
      </c>
      <c r="LK81" s="281" t="n">
        <f aca="false">$D81</f>
        <v>50</v>
      </c>
      <c r="LL81" s="280" t="str">
        <f aca="false">$E81</f>
        <v>Uzbekistan</v>
      </c>
      <c r="LM81" s="284"/>
      <c r="LN81" s="284"/>
      <c r="LO81" s="290"/>
      <c r="LP81" s="281" t="str">
        <f aca="false">IF(($F81&lt;&gt;"")*($G81&lt;&gt;"")*(LM81&lt;&gt;"")*(LN81&lt;&gt;""),($F81&gt;$G81)*(LM81&gt;LN81)+($F81=$G81)*(LM81=LN81)+($F81&lt;$G81)*(LM81&lt;LN81),"")</f>
        <v/>
      </c>
      <c r="LQ81" s="281" t="str">
        <f aca="false">IF((LP81&lt;&gt;""),IF(OR($F81&lt;&gt;$G81,PrSettings!$M$4="●"),(($F81-$G81)=(LM81-LN81))*1,0),"")</f>
        <v/>
      </c>
      <c r="LR81" s="281" t="str">
        <f aca="false">IF((LP81&lt;&gt;""),($F81=LM81)*($G81=LN81),"")</f>
        <v/>
      </c>
      <c r="LS81" s="281" t="str">
        <f aca="false">IF(LP81&lt;&gt;"",IF(ABS($F81-$G81)&gt;=PrSettings!$M$7,(ABS($F81-$G81-LM81+LN81)&lt;=1)*1,IF(AND(LP81,$F81=$G81,$F81&gt;=PrSettings!$M$6),(ABS(LM81-$F81)&lt;=1)*1,IF(AND(LP81,$F81+$G81&gt;=PrSettings!$M$8),(ABS(LM81-$F81)+ABS(LN81-$G81)&lt;=1)*1,""))),"")</f>
        <v/>
      </c>
      <c r="LT81" s="291"/>
      <c r="LV81" s="279" t="n">
        <f aca="false">$B81</f>
        <v>46</v>
      </c>
      <c r="LW81" s="280" t="str">
        <f aca="false">$C81</f>
        <v>DR Congo</v>
      </c>
      <c r="LX81" s="281" t="n">
        <f aca="false">$D81</f>
        <v>50</v>
      </c>
      <c r="LY81" s="280" t="str">
        <f aca="false">$E81</f>
        <v>Uzbekistan</v>
      </c>
      <c r="LZ81" s="284"/>
      <c r="MA81" s="284"/>
      <c r="MB81" s="290"/>
      <c r="MC81" s="281" t="str">
        <f aca="false">IF(($F81&lt;&gt;"")*($G81&lt;&gt;"")*(LZ81&lt;&gt;"")*(MA81&lt;&gt;""),($F81&gt;$G81)*(LZ81&gt;MA81)+($F81=$G81)*(LZ81=MA81)+($F81&lt;$G81)*(LZ81&lt;MA81),"")</f>
        <v/>
      </c>
      <c r="MD81" s="281" t="str">
        <f aca="false">IF((MC81&lt;&gt;""),IF(OR($F81&lt;&gt;$G81,PrSettings!$M$4="●"),(($F81-$G81)=(LZ81-MA81))*1,0),"")</f>
        <v/>
      </c>
      <c r="ME81" s="281" t="str">
        <f aca="false">IF((MC81&lt;&gt;""),($F81=LZ81)*($G81=MA81),"")</f>
        <v/>
      </c>
      <c r="MF81" s="281" t="str">
        <f aca="false">IF(MC81&lt;&gt;"",IF(ABS($F81-$G81)&gt;=PrSettings!$M$7,(ABS($F81-$G81-LZ81+MA81)&lt;=1)*1,IF(AND(MC81,$F81=$G81,$F81&gt;=PrSettings!$M$6),(ABS(LZ81-$F81)&lt;=1)*1,IF(AND(MC81,$F81+$G81&gt;=PrSettings!$M$8),(ABS(LZ81-$F81)+ABS(MA81-$G81)&lt;=1)*1,""))),"")</f>
        <v/>
      </c>
      <c r="MG81" s="291"/>
    </row>
    <row r="82" customFormat="false" ht="24" hidden="false" customHeight="true" outlineLevel="0" collapsed="false">
      <c r="B82" s="269" t="str">
        <f aca="false">Language!$E$130&amp;" L"</f>
        <v>Group L</v>
      </c>
      <c r="C82" s="270"/>
      <c r="D82" s="292"/>
      <c r="E82" s="272"/>
      <c r="F82" s="293"/>
      <c r="G82" s="294"/>
      <c r="I82" s="269" t="str">
        <f aca="false">$B82</f>
        <v>Group L</v>
      </c>
      <c r="J82" s="292"/>
      <c r="K82" s="292"/>
      <c r="L82" s="272"/>
      <c r="M82" s="275"/>
      <c r="N82" s="276"/>
      <c r="O82" s="273"/>
      <c r="P82" s="277"/>
      <c r="Q82" s="277"/>
      <c r="R82" s="272"/>
      <c r="S82" s="272"/>
      <c r="T82" s="278"/>
      <c r="V82" s="269" t="str">
        <f aca="false">$B82</f>
        <v>Group L</v>
      </c>
      <c r="W82" s="292"/>
      <c r="X82" s="292"/>
      <c r="Y82" s="272"/>
      <c r="Z82" s="275"/>
      <c r="AA82" s="276"/>
      <c r="AB82" s="273"/>
      <c r="AC82" s="277"/>
      <c r="AD82" s="277"/>
      <c r="AE82" s="272"/>
      <c r="AF82" s="272"/>
      <c r="AG82" s="278"/>
      <c r="AI82" s="269" t="str">
        <f aca="false">$B82</f>
        <v>Group L</v>
      </c>
      <c r="AJ82" s="292"/>
      <c r="AK82" s="292"/>
      <c r="AL82" s="272"/>
      <c r="AM82" s="275"/>
      <c r="AN82" s="276"/>
      <c r="AO82" s="273"/>
      <c r="AP82" s="277"/>
      <c r="AQ82" s="277"/>
      <c r="AR82" s="272"/>
      <c r="AS82" s="272"/>
      <c r="AT82" s="278"/>
      <c r="AV82" s="269" t="str">
        <f aca="false">$B82</f>
        <v>Group L</v>
      </c>
      <c r="AW82" s="292"/>
      <c r="AX82" s="292"/>
      <c r="AY82" s="272"/>
      <c r="AZ82" s="275"/>
      <c r="BA82" s="276"/>
      <c r="BB82" s="273"/>
      <c r="BC82" s="277"/>
      <c r="BD82" s="277"/>
      <c r="BE82" s="272"/>
      <c r="BF82" s="272"/>
      <c r="BG82" s="278"/>
      <c r="BI82" s="269" t="str">
        <f aca="false">$B82</f>
        <v>Group L</v>
      </c>
      <c r="BJ82" s="292"/>
      <c r="BK82" s="292"/>
      <c r="BL82" s="272"/>
      <c r="BM82" s="275"/>
      <c r="BN82" s="276"/>
      <c r="BO82" s="273"/>
      <c r="BP82" s="277"/>
      <c r="BQ82" s="277"/>
      <c r="BR82" s="272"/>
      <c r="BS82" s="272"/>
      <c r="BT82" s="278"/>
      <c r="BV82" s="269" t="str">
        <f aca="false">$B82</f>
        <v>Group L</v>
      </c>
      <c r="BW82" s="292"/>
      <c r="BX82" s="292"/>
      <c r="BY82" s="272"/>
      <c r="BZ82" s="275"/>
      <c r="CA82" s="276"/>
      <c r="CB82" s="273"/>
      <c r="CC82" s="277"/>
      <c r="CD82" s="277"/>
      <c r="CE82" s="272"/>
      <c r="CF82" s="272"/>
      <c r="CG82" s="278"/>
      <c r="CI82" s="269" t="str">
        <f aca="false">$B82</f>
        <v>Group L</v>
      </c>
      <c r="CJ82" s="292"/>
      <c r="CK82" s="292"/>
      <c r="CL82" s="272"/>
      <c r="CM82" s="275"/>
      <c r="CN82" s="276"/>
      <c r="CO82" s="273"/>
      <c r="CP82" s="277"/>
      <c r="CQ82" s="277"/>
      <c r="CR82" s="272"/>
      <c r="CS82" s="272"/>
      <c r="CT82" s="278"/>
      <c r="CV82" s="269" t="str">
        <f aca="false">$B82</f>
        <v>Group L</v>
      </c>
      <c r="CW82" s="292"/>
      <c r="CX82" s="292"/>
      <c r="CY82" s="272"/>
      <c r="CZ82" s="275"/>
      <c r="DA82" s="276"/>
      <c r="DB82" s="273"/>
      <c r="DC82" s="277"/>
      <c r="DD82" s="277"/>
      <c r="DE82" s="272"/>
      <c r="DF82" s="272"/>
      <c r="DG82" s="278"/>
      <c r="DI82" s="269" t="str">
        <f aca="false">$B82</f>
        <v>Group L</v>
      </c>
      <c r="DJ82" s="292"/>
      <c r="DK82" s="292"/>
      <c r="DL82" s="272"/>
      <c r="DM82" s="275"/>
      <c r="DN82" s="276"/>
      <c r="DO82" s="273"/>
      <c r="DP82" s="277"/>
      <c r="DQ82" s="277"/>
      <c r="DR82" s="272"/>
      <c r="DS82" s="272"/>
      <c r="DT82" s="278"/>
      <c r="DV82" s="269" t="str">
        <f aca="false">$B82</f>
        <v>Group L</v>
      </c>
      <c r="DW82" s="292"/>
      <c r="DX82" s="292"/>
      <c r="DY82" s="272"/>
      <c r="DZ82" s="275"/>
      <c r="EA82" s="276"/>
      <c r="EB82" s="273"/>
      <c r="EC82" s="277"/>
      <c r="ED82" s="277"/>
      <c r="EE82" s="272"/>
      <c r="EF82" s="272"/>
      <c r="EG82" s="278"/>
      <c r="EI82" s="269" t="str">
        <f aca="false">$B82</f>
        <v>Group L</v>
      </c>
      <c r="EJ82" s="292"/>
      <c r="EK82" s="292"/>
      <c r="EL82" s="272"/>
      <c r="EM82" s="275"/>
      <c r="EN82" s="276"/>
      <c r="EO82" s="273"/>
      <c r="EP82" s="277"/>
      <c r="EQ82" s="277"/>
      <c r="ER82" s="272"/>
      <c r="ES82" s="272"/>
      <c r="ET82" s="278"/>
      <c r="EV82" s="269" t="str">
        <f aca="false">$B82</f>
        <v>Group L</v>
      </c>
      <c r="EW82" s="292"/>
      <c r="EX82" s="292"/>
      <c r="EY82" s="272"/>
      <c r="EZ82" s="275"/>
      <c r="FA82" s="276"/>
      <c r="FB82" s="273"/>
      <c r="FC82" s="277"/>
      <c r="FD82" s="277"/>
      <c r="FE82" s="272"/>
      <c r="FF82" s="272"/>
      <c r="FG82" s="278"/>
      <c r="FI82" s="269" t="str">
        <f aca="false">$B82</f>
        <v>Group L</v>
      </c>
      <c r="FJ82" s="292"/>
      <c r="FK82" s="292"/>
      <c r="FL82" s="272"/>
      <c r="FM82" s="275"/>
      <c r="FN82" s="276"/>
      <c r="FO82" s="273"/>
      <c r="FP82" s="277"/>
      <c r="FQ82" s="277"/>
      <c r="FR82" s="272"/>
      <c r="FS82" s="272"/>
      <c r="FT82" s="278"/>
      <c r="FV82" s="269" t="str">
        <f aca="false">$B82</f>
        <v>Group L</v>
      </c>
      <c r="FW82" s="292"/>
      <c r="FX82" s="292"/>
      <c r="FY82" s="272"/>
      <c r="FZ82" s="275"/>
      <c r="GA82" s="276"/>
      <c r="GB82" s="273"/>
      <c r="GC82" s="277"/>
      <c r="GD82" s="277"/>
      <c r="GE82" s="272"/>
      <c r="GF82" s="272"/>
      <c r="GG82" s="278"/>
      <c r="GI82" s="269" t="str">
        <f aca="false">$B82</f>
        <v>Group L</v>
      </c>
      <c r="GJ82" s="292"/>
      <c r="GK82" s="292"/>
      <c r="GL82" s="272"/>
      <c r="GM82" s="275"/>
      <c r="GN82" s="276"/>
      <c r="GO82" s="273"/>
      <c r="GP82" s="277"/>
      <c r="GQ82" s="277"/>
      <c r="GR82" s="272"/>
      <c r="GS82" s="272"/>
      <c r="GT82" s="278"/>
      <c r="GV82" s="269" t="str">
        <f aca="false">$B82</f>
        <v>Group L</v>
      </c>
      <c r="GW82" s="292"/>
      <c r="GX82" s="292"/>
      <c r="GY82" s="272"/>
      <c r="GZ82" s="275"/>
      <c r="HA82" s="276"/>
      <c r="HB82" s="273"/>
      <c r="HC82" s="277"/>
      <c r="HD82" s="277"/>
      <c r="HE82" s="272"/>
      <c r="HF82" s="272"/>
      <c r="HG82" s="278"/>
      <c r="HI82" s="269" t="str">
        <f aca="false">$B82</f>
        <v>Group L</v>
      </c>
      <c r="HJ82" s="292"/>
      <c r="HK82" s="292"/>
      <c r="HL82" s="272"/>
      <c r="HM82" s="275"/>
      <c r="HN82" s="276"/>
      <c r="HO82" s="273"/>
      <c r="HP82" s="277"/>
      <c r="HQ82" s="277"/>
      <c r="HR82" s="272"/>
      <c r="HS82" s="272"/>
      <c r="HT82" s="278"/>
      <c r="HV82" s="269" t="str">
        <f aca="false">$B82</f>
        <v>Group L</v>
      </c>
      <c r="HW82" s="292"/>
      <c r="HX82" s="292"/>
      <c r="HY82" s="272"/>
      <c r="HZ82" s="275"/>
      <c r="IA82" s="276"/>
      <c r="IB82" s="273"/>
      <c r="IC82" s="277"/>
      <c r="ID82" s="277"/>
      <c r="IE82" s="272"/>
      <c r="IF82" s="272"/>
      <c r="IG82" s="278"/>
      <c r="II82" s="269" t="str">
        <f aca="false">$B82</f>
        <v>Group L</v>
      </c>
      <c r="IJ82" s="292"/>
      <c r="IK82" s="292"/>
      <c r="IL82" s="272"/>
      <c r="IM82" s="275"/>
      <c r="IN82" s="276"/>
      <c r="IO82" s="273"/>
      <c r="IP82" s="277"/>
      <c r="IQ82" s="277"/>
      <c r="IR82" s="272"/>
      <c r="IS82" s="272"/>
      <c r="IT82" s="278"/>
      <c r="IV82" s="269" t="str">
        <f aca="false">$B82</f>
        <v>Group L</v>
      </c>
      <c r="IW82" s="292"/>
      <c r="IX82" s="292"/>
      <c r="IY82" s="272"/>
      <c r="IZ82" s="275"/>
      <c r="JA82" s="276"/>
      <c r="JB82" s="273"/>
      <c r="JC82" s="277"/>
      <c r="JD82" s="277"/>
      <c r="JE82" s="272"/>
      <c r="JF82" s="272"/>
      <c r="JG82" s="278"/>
      <c r="JI82" s="269" t="str">
        <f aca="false">$B82</f>
        <v>Group L</v>
      </c>
      <c r="JJ82" s="292"/>
      <c r="JK82" s="292"/>
      <c r="JL82" s="272"/>
      <c r="JM82" s="275"/>
      <c r="JN82" s="276"/>
      <c r="JO82" s="273"/>
      <c r="JP82" s="277"/>
      <c r="JQ82" s="277"/>
      <c r="JR82" s="272"/>
      <c r="JS82" s="272"/>
      <c r="JT82" s="278"/>
      <c r="JV82" s="269" t="str">
        <f aca="false">$B82</f>
        <v>Group L</v>
      </c>
      <c r="JW82" s="292"/>
      <c r="JX82" s="292"/>
      <c r="JY82" s="272"/>
      <c r="JZ82" s="275"/>
      <c r="KA82" s="276"/>
      <c r="KB82" s="273"/>
      <c r="KC82" s="277"/>
      <c r="KD82" s="277"/>
      <c r="KE82" s="272"/>
      <c r="KF82" s="272"/>
      <c r="KG82" s="278"/>
      <c r="KI82" s="269" t="str">
        <f aca="false">$B82</f>
        <v>Group L</v>
      </c>
      <c r="KJ82" s="292"/>
      <c r="KK82" s="292"/>
      <c r="KL82" s="272"/>
      <c r="KM82" s="275"/>
      <c r="KN82" s="276"/>
      <c r="KO82" s="273"/>
      <c r="KP82" s="277"/>
      <c r="KQ82" s="277"/>
      <c r="KR82" s="272"/>
      <c r="KS82" s="272"/>
      <c r="KT82" s="278"/>
      <c r="KV82" s="269" t="str">
        <f aca="false">$B82</f>
        <v>Group L</v>
      </c>
      <c r="KW82" s="292"/>
      <c r="KX82" s="292"/>
      <c r="KY82" s="272"/>
      <c r="KZ82" s="275"/>
      <c r="LA82" s="276"/>
      <c r="LB82" s="273"/>
      <c r="LC82" s="277"/>
      <c r="LD82" s="277"/>
      <c r="LE82" s="272"/>
      <c r="LF82" s="272"/>
      <c r="LG82" s="278"/>
      <c r="LI82" s="269" t="str">
        <f aca="false">$B82</f>
        <v>Group L</v>
      </c>
      <c r="LJ82" s="292"/>
      <c r="LK82" s="292"/>
      <c r="LL82" s="272"/>
      <c r="LM82" s="275"/>
      <c r="LN82" s="276"/>
      <c r="LO82" s="273"/>
      <c r="LP82" s="277"/>
      <c r="LQ82" s="277"/>
      <c r="LR82" s="272"/>
      <c r="LS82" s="272"/>
      <c r="LT82" s="278"/>
      <c r="LV82" s="269" t="str">
        <f aca="false">$B82</f>
        <v>Group L</v>
      </c>
      <c r="LW82" s="292"/>
      <c r="LX82" s="292"/>
      <c r="LY82" s="272"/>
      <c r="LZ82" s="275"/>
      <c r="MA82" s="276"/>
      <c r="MB82" s="273"/>
      <c r="MC82" s="277"/>
      <c r="MD82" s="277"/>
      <c r="ME82" s="272"/>
      <c r="MF82" s="272"/>
      <c r="MG82" s="278"/>
    </row>
    <row r="83" customFormat="false" ht="15.75" hidden="false" customHeight="false" outlineLevel="0" collapsed="false">
      <c r="B83" s="279" t="n">
        <f aca="false">INDEX(Groups!$C$7:$C$65,MATCH(C83,Groups!$D$7:$D$65,0))</f>
        <v>4</v>
      </c>
      <c r="C83" s="280" t="str">
        <f aca="false">CalcL!$P$22</f>
        <v>England</v>
      </c>
      <c r="D83" s="281" t="n">
        <f aca="false">INDEX(Groups!$C$7:$C$65,MATCH(E83,Groups!$D$7:$D$65,0))</f>
        <v>11</v>
      </c>
      <c r="E83" s="280" t="str">
        <f aca="false">CalcL!$Q$22</f>
        <v>Croatia</v>
      </c>
      <c r="F83" s="282" t="n">
        <f aca="false">CalcL!$R$22</f>
        <v>2</v>
      </c>
      <c r="G83" s="283" t="n">
        <f aca="false">CalcL!$S$22</f>
        <v>0</v>
      </c>
      <c r="I83" s="279" t="n">
        <f aca="false">$B83</f>
        <v>4</v>
      </c>
      <c r="J83" s="280" t="str">
        <f aca="false">$C83</f>
        <v>England</v>
      </c>
      <c r="K83" s="281" t="n">
        <f aca="false">$D83</f>
        <v>11</v>
      </c>
      <c r="L83" s="280" t="str">
        <f aca="false">$E83</f>
        <v>Croatia</v>
      </c>
      <c r="M83" s="284"/>
      <c r="N83" s="284"/>
      <c r="O83" s="285"/>
      <c r="P83" s="281" t="str">
        <f aca="false">IF(($F83&lt;&gt;"")*($G83&lt;&gt;"")*(M83&lt;&gt;"")*(N83&lt;&gt;""),($F83&gt;$G83)*(M83&gt;N83)+($F83=$G83)*(M83=N83)+($F83&lt;$G83)*(M83&lt;N83),"")</f>
        <v/>
      </c>
      <c r="Q83" s="281" t="str">
        <f aca="false">IF((P83&lt;&gt;""),IF(OR($F83&lt;&gt;$G83,PrSettings!$M$4="●"),(($F83-$G83)=(M83-N83))*1,0),"")</f>
        <v/>
      </c>
      <c r="R83" s="281" t="str">
        <f aca="false">IF((P83&lt;&gt;""),($F83=M83)*($G83=N83),"")</f>
        <v/>
      </c>
      <c r="S83" s="281" t="str">
        <f aca="false">IF(P83&lt;&gt;"",IF(ABS($F83-$G83)&gt;=PrSettings!$M$7,(ABS($F83-$G83-M83+N83)&lt;=1)*1,IF(AND(P83,$F83=$G83,$F83&gt;=PrSettings!$M$6),(ABS(M83-$F83)&lt;=1)*1,IF(AND(P83,$F83+$G83&gt;=PrSettings!$M$8),(ABS(M83-$F83)+ABS(N83-$G83)&lt;=1)*1,""))),"")</f>
        <v/>
      </c>
      <c r="T83" s="286"/>
      <c r="V83" s="279" t="n">
        <f aca="false">$B83</f>
        <v>4</v>
      </c>
      <c r="W83" s="280" t="str">
        <f aca="false">$C83</f>
        <v>England</v>
      </c>
      <c r="X83" s="281" t="n">
        <f aca="false">$D83</f>
        <v>11</v>
      </c>
      <c r="Y83" s="280" t="str">
        <f aca="false">$E83</f>
        <v>Croatia</v>
      </c>
      <c r="Z83" s="284"/>
      <c r="AA83" s="284"/>
      <c r="AB83" s="285"/>
      <c r="AC83" s="281" t="str">
        <f aca="false">IF(($F83&lt;&gt;"")*($G83&lt;&gt;"")*(Z83&lt;&gt;"")*(AA83&lt;&gt;""),($F83&gt;$G83)*(Z83&gt;AA83)+($F83=$G83)*(Z83=AA83)+($F83&lt;$G83)*(Z83&lt;AA83),"")</f>
        <v/>
      </c>
      <c r="AD83" s="281" t="str">
        <f aca="false">IF((AC83&lt;&gt;""),IF(OR($F83&lt;&gt;$G83,PrSettings!$M$4="●"),(($F83-$G83)=(Z83-AA83))*1,0),"")</f>
        <v/>
      </c>
      <c r="AE83" s="281" t="str">
        <f aca="false">IF((AC83&lt;&gt;""),($F83=Z83)*($G83=AA83),"")</f>
        <v/>
      </c>
      <c r="AF83" s="281" t="str">
        <f aca="false">IF(AC83&lt;&gt;"",IF(ABS($F83-$G83)&gt;=PrSettings!$M$7,(ABS($F83-$G83-Z83+AA83)&lt;=1)*1,IF(AND(AC83,$F83=$G83,$F83&gt;=PrSettings!$M$6),(ABS(Z83-$F83)&lt;=1)*1,IF(AND(AC83,$F83+$G83&gt;=PrSettings!$M$8),(ABS(Z83-$F83)+ABS(AA83-$G83)&lt;=1)*1,""))),"")</f>
        <v/>
      </c>
      <c r="AG83" s="286"/>
      <c r="AI83" s="279" t="n">
        <f aca="false">$B83</f>
        <v>4</v>
      </c>
      <c r="AJ83" s="280" t="str">
        <f aca="false">$C83</f>
        <v>England</v>
      </c>
      <c r="AK83" s="281" t="n">
        <f aca="false">$D83</f>
        <v>11</v>
      </c>
      <c r="AL83" s="280" t="str">
        <f aca="false">$E83</f>
        <v>Croatia</v>
      </c>
      <c r="AM83" s="284"/>
      <c r="AN83" s="284"/>
      <c r="AO83" s="285"/>
      <c r="AP83" s="281" t="str">
        <f aca="false">IF(($F83&lt;&gt;"")*($G83&lt;&gt;"")*(AM83&lt;&gt;"")*(AN83&lt;&gt;""),($F83&gt;$G83)*(AM83&gt;AN83)+($F83=$G83)*(AM83=AN83)+($F83&lt;$G83)*(AM83&lt;AN83),"")</f>
        <v/>
      </c>
      <c r="AQ83" s="281" t="str">
        <f aca="false">IF((AP83&lt;&gt;""),IF(OR($F83&lt;&gt;$G83,PrSettings!$M$4="●"),(($F83-$G83)=(AM83-AN83))*1,0),"")</f>
        <v/>
      </c>
      <c r="AR83" s="281" t="str">
        <f aca="false">IF((AP83&lt;&gt;""),($F83=AM83)*($G83=AN83),"")</f>
        <v/>
      </c>
      <c r="AS83" s="281" t="str">
        <f aca="false">IF(AP83&lt;&gt;"",IF(ABS($F83-$G83)&gt;=PrSettings!$M$7,(ABS($F83-$G83-AM83+AN83)&lt;=1)*1,IF(AND(AP83,$F83=$G83,$F83&gt;=PrSettings!$M$6),(ABS(AM83-$F83)&lt;=1)*1,IF(AND(AP83,$F83+$G83&gt;=PrSettings!$M$8),(ABS(AM83-$F83)+ABS(AN83-$G83)&lt;=1)*1,""))),"")</f>
        <v/>
      </c>
      <c r="AT83" s="286"/>
      <c r="AV83" s="279" t="n">
        <f aca="false">$B83</f>
        <v>4</v>
      </c>
      <c r="AW83" s="280" t="str">
        <f aca="false">$C83</f>
        <v>England</v>
      </c>
      <c r="AX83" s="281" t="n">
        <f aca="false">$D83</f>
        <v>11</v>
      </c>
      <c r="AY83" s="280" t="str">
        <f aca="false">$E83</f>
        <v>Croatia</v>
      </c>
      <c r="AZ83" s="284"/>
      <c r="BA83" s="284"/>
      <c r="BB83" s="285"/>
      <c r="BC83" s="281" t="str">
        <f aca="false">IF(($F83&lt;&gt;"")*($G83&lt;&gt;"")*(AZ83&lt;&gt;"")*(BA83&lt;&gt;""),($F83&gt;$G83)*(AZ83&gt;BA83)+($F83=$G83)*(AZ83=BA83)+($F83&lt;$G83)*(AZ83&lt;BA83),"")</f>
        <v/>
      </c>
      <c r="BD83" s="281" t="str">
        <f aca="false">IF((BC83&lt;&gt;""),IF(OR($F83&lt;&gt;$G83,PrSettings!$M$4="●"),(($F83-$G83)=(AZ83-BA83))*1,0),"")</f>
        <v/>
      </c>
      <c r="BE83" s="281" t="str">
        <f aca="false">IF((BC83&lt;&gt;""),($F83=AZ83)*($G83=BA83),"")</f>
        <v/>
      </c>
      <c r="BF83" s="281" t="str">
        <f aca="false">IF(BC83&lt;&gt;"",IF(ABS($F83-$G83)&gt;=PrSettings!$M$7,(ABS($F83-$G83-AZ83+BA83)&lt;=1)*1,IF(AND(BC83,$F83=$G83,$F83&gt;=PrSettings!$M$6),(ABS(AZ83-$F83)&lt;=1)*1,IF(AND(BC83,$F83+$G83&gt;=PrSettings!$M$8),(ABS(AZ83-$F83)+ABS(BA83-$G83)&lt;=1)*1,""))),"")</f>
        <v/>
      </c>
      <c r="BG83" s="286"/>
      <c r="BI83" s="279" t="n">
        <f aca="false">$B83</f>
        <v>4</v>
      </c>
      <c r="BJ83" s="280" t="str">
        <f aca="false">$C83</f>
        <v>England</v>
      </c>
      <c r="BK83" s="281" t="n">
        <f aca="false">$D83</f>
        <v>11</v>
      </c>
      <c r="BL83" s="280" t="str">
        <f aca="false">$E83</f>
        <v>Croatia</v>
      </c>
      <c r="BM83" s="284"/>
      <c r="BN83" s="284"/>
      <c r="BO83" s="285"/>
      <c r="BP83" s="281" t="str">
        <f aca="false">IF(($F83&lt;&gt;"")*($G83&lt;&gt;"")*(BM83&lt;&gt;"")*(BN83&lt;&gt;""),($F83&gt;$G83)*(BM83&gt;BN83)+($F83=$G83)*(BM83=BN83)+($F83&lt;$G83)*(BM83&lt;BN83),"")</f>
        <v/>
      </c>
      <c r="BQ83" s="281" t="str">
        <f aca="false">IF((BP83&lt;&gt;""),IF(OR($F83&lt;&gt;$G83,PrSettings!$M$4="●"),(($F83-$G83)=(BM83-BN83))*1,0),"")</f>
        <v/>
      </c>
      <c r="BR83" s="281" t="str">
        <f aca="false">IF((BP83&lt;&gt;""),($F83=BM83)*($G83=BN83),"")</f>
        <v/>
      </c>
      <c r="BS83" s="281" t="str">
        <f aca="false">IF(BP83&lt;&gt;"",IF(ABS($F83-$G83)&gt;=PrSettings!$M$7,(ABS($F83-$G83-BM83+BN83)&lt;=1)*1,IF(AND(BP83,$F83=$G83,$F83&gt;=PrSettings!$M$6),(ABS(BM83-$F83)&lt;=1)*1,IF(AND(BP83,$F83+$G83&gt;=PrSettings!$M$8),(ABS(BM83-$F83)+ABS(BN83-$G83)&lt;=1)*1,""))),"")</f>
        <v/>
      </c>
      <c r="BT83" s="286"/>
      <c r="BV83" s="279" t="n">
        <f aca="false">$B83</f>
        <v>4</v>
      </c>
      <c r="BW83" s="280" t="str">
        <f aca="false">$C83</f>
        <v>England</v>
      </c>
      <c r="BX83" s="281" t="n">
        <f aca="false">$D83</f>
        <v>11</v>
      </c>
      <c r="BY83" s="280" t="str">
        <f aca="false">$E83</f>
        <v>Croatia</v>
      </c>
      <c r="BZ83" s="284"/>
      <c r="CA83" s="284"/>
      <c r="CB83" s="285"/>
      <c r="CC83" s="281" t="str">
        <f aca="false">IF(($F83&lt;&gt;"")*($G83&lt;&gt;"")*(BZ83&lt;&gt;"")*(CA83&lt;&gt;""),($F83&gt;$G83)*(BZ83&gt;CA83)+($F83=$G83)*(BZ83=CA83)+($F83&lt;$G83)*(BZ83&lt;CA83),"")</f>
        <v/>
      </c>
      <c r="CD83" s="281" t="str">
        <f aca="false">IF((CC83&lt;&gt;""),IF(OR($F83&lt;&gt;$G83,PrSettings!$M$4="●"),(($F83-$G83)=(BZ83-CA83))*1,0),"")</f>
        <v/>
      </c>
      <c r="CE83" s="281" t="str">
        <f aca="false">IF((CC83&lt;&gt;""),($F83=BZ83)*($G83=CA83),"")</f>
        <v/>
      </c>
      <c r="CF83" s="281" t="str">
        <f aca="false">IF(CC83&lt;&gt;"",IF(ABS($F83-$G83)&gt;=PrSettings!$M$7,(ABS($F83-$G83-BZ83+CA83)&lt;=1)*1,IF(AND(CC83,$F83=$G83,$F83&gt;=PrSettings!$M$6),(ABS(BZ83-$F83)&lt;=1)*1,IF(AND(CC83,$F83+$G83&gt;=PrSettings!$M$8),(ABS(BZ83-$F83)+ABS(CA83-$G83)&lt;=1)*1,""))),"")</f>
        <v/>
      </c>
      <c r="CG83" s="286"/>
      <c r="CI83" s="279" t="n">
        <f aca="false">$B83</f>
        <v>4</v>
      </c>
      <c r="CJ83" s="280" t="str">
        <f aca="false">$C83</f>
        <v>England</v>
      </c>
      <c r="CK83" s="281" t="n">
        <f aca="false">$D83</f>
        <v>11</v>
      </c>
      <c r="CL83" s="280" t="str">
        <f aca="false">$E83</f>
        <v>Croatia</v>
      </c>
      <c r="CM83" s="284"/>
      <c r="CN83" s="284"/>
      <c r="CO83" s="285"/>
      <c r="CP83" s="281" t="str">
        <f aca="false">IF(($F83&lt;&gt;"")*($G83&lt;&gt;"")*(CM83&lt;&gt;"")*(CN83&lt;&gt;""),($F83&gt;$G83)*(CM83&gt;CN83)+($F83=$G83)*(CM83=CN83)+($F83&lt;$G83)*(CM83&lt;CN83),"")</f>
        <v/>
      </c>
      <c r="CQ83" s="281" t="str">
        <f aca="false">IF((CP83&lt;&gt;""),IF(OR($F83&lt;&gt;$G83,PrSettings!$M$4="●"),(($F83-$G83)=(CM83-CN83))*1,0),"")</f>
        <v/>
      </c>
      <c r="CR83" s="281" t="str">
        <f aca="false">IF((CP83&lt;&gt;""),($F83=CM83)*($G83=CN83),"")</f>
        <v/>
      </c>
      <c r="CS83" s="281" t="str">
        <f aca="false">IF(CP83&lt;&gt;"",IF(ABS($F83-$G83)&gt;=PrSettings!$M$7,(ABS($F83-$G83-CM83+CN83)&lt;=1)*1,IF(AND(CP83,$F83=$G83,$F83&gt;=PrSettings!$M$6),(ABS(CM83-$F83)&lt;=1)*1,IF(AND(CP83,$F83+$G83&gt;=PrSettings!$M$8),(ABS(CM83-$F83)+ABS(CN83-$G83)&lt;=1)*1,""))),"")</f>
        <v/>
      </c>
      <c r="CT83" s="286"/>
      <c r="CV83" s="279" t="n">
        <f aca="false">$B83</f>
        <v>4</v>
      </c>
      <c r="CW83" s="280" t="str">
        <f aca="false">$C83</f>
        <v>England</v>
      </c>
      <c r="CX83" s="281" t="n">
        <f aca="false">$D83</f>
        <v>11</v>
      </c>
      <c r="CY83" s="280" t="str">
        <f aca="false">$E83</f>
        <v>Croatia</v>
      </c>
      <c r="CZ83" s="284"/>
      <c r="DA83" s="284"/>
      <c r="DB83" s="285"/>
      <c r="DC83" s="281" t="str">
        <f aca="false">IF(($F83&lt;&gt;"")*($G83&lt;&gt;"")*(CZ83&lt;&gt;"")*(DA83&lt;&gt;""),($F83&gt;$G83)*(CZ83&gt;DA83)+($F83=$G83)*(CZ83=DA83)+($F83&lt;$G83)*(CZ83&lt;DA83),"")</f>
        <v/>
      </c>
      <c r="DD83" s="281" t="str">
        <f aca="false">IF((DC83&lt;&gt;""),IF(OR($F83&lt;&gt;$G83,PrSettings!$M$4="●"),(($F83-$G83)=(CZ83-DA83))*1,0),"")</f>
        <v/>
      </c>
      <c r="DE83" s="281" t="str">
        <f aca="false">IF((DC83&lt;&gt;""),($F83=CZ83)*($G83=DA83),"")</f>
        <v/>
      </c>
      <c r="DF83" s="281" t="str">
        <f aca="false">IF(DC83&lt;&gt;"",IF(ABS($F83-$G83)&gt;=PrSettings!$M$7,(ABS($F83-$G83-CZ83+DA83)&lt;=1)*1,IF(AND(DC83,$F83=$G83,$F83&gt;=PrSettings!$M$6),(ABS(CZ83-$F83)&lt;=1)*1,IF(AND(DC83,$F83+$G83&gt;=PrSettings!$M$8),(ABS(CZ83-$F83)+ABS(DA83-$G83)&lt;=1)*1,""))),"")</f>
        <v/>
      </c>
      <c r="DG83" s="286"/>
      <c r="DI83" s="279" t="n">
        <f aca="false">$B83</f>
        <v>4</v>
      </c>
      <c r="DJ83" s="280" t="str">
        <f aca="false">$C83</f>
        <v>England</v>
      </c>
      <c r="DK83" s="281" t="n">
        <f aca="false">$D83</f>
        <v>11</v>
      </c>
      <c r="DL83" s="280" t="str">
        <f aca="false">$E83</f>
        <v>Croatia</v>
      </c>
      <c r="DM83" s="284"/>
      <c r="DN83" s="284"/>
      <c r="DO83" s="285"/>
      <c r="DP83" s="281" t="str">
        <f aca="false">IF(($F83&lt;&gt;"")*($G83&lt;&gt;"")*(DM83&lt;&gt;"")*(DN83&lt;&gt;""),($F83&gt;$G83)*(DM83&gt;DN83)+($F83=$G83)*(DM83=DN83)+($F83&lt;$G83)*(DM83&lt;DN83),"")</f>
        <v/>
      </c>
      <c r="DQ83" s="281" t="str">
        <f aca="false">IF((DP83&lt;&gt;""),IF(OR($F83&lt;&gt;$G83,PrSettings!$M$4="●"),(($F83-$G83)=(DM83-DN83))*1,0),"")</f>
        <v/>
      </c>
      <c r="DR83" s="281" t="str">
        <f aca="false">IF((DP83&lt;&gt;""),($F83=DM83)*($G83=DN83),"")</f>
        <v/>
      </c>
      <c r="DS83" s="281" t="str">
        <f aca="false">IF(DP83&lt;&gt;"",IF(ABS($F83-$G83)&gt;=PrSettings!$M$7,(ABS($F83-$G83-DM83+DN83)&lt;=1)*1,IF(AND(DP83,$F83=$G83,$F83&gt;=PrSettings!$M$6),(ABS(DM83-$F83)&lt;=1)*1,IF(AND(DP83,$F83+$G83&gt;=PrSettings!$M$8),(ABS(DM83-$F83)+ABS(DN83-$G83)&lt;=1)*1,""))),"")</f>
        <v/>
      </c>
      <c r="DT83" s="286"/>
      <c r="DV83" s="279" t="n">
        <f aca="false">$B83</f>
        <v>4</v>
      </c>
      <c r="DW83" s="280" t="str">
        <f aca="false">$C83</f>
        <v>England</v>
      </c>
      <c r="DX83" s="281" t="n">
        <f aca="false">$D83</f>
        <v>11</v>
      </c>
      <c r="DY83" s="280" t="str">
        <f aca="false">$E83</f>
        <v>Croatia</v>
      </c>
      <c r="DZ83" s="284"/>
      <c r="EA83" s="284"/>
      <c r="EB83" s="285"/>
      <c r="EC83" s="281" t="str">
        <f aca="false">IF(($F83&lt;&gt;"")*($G83&lt;&gt;"")*(DZ83&lt;&gt;"")*(EA83&lt;&gt;""),($F83&gt;$G83)*(DZ83&gt;EA83)+($F83=$G83)*(DZ83=EA83)+($F83&lt;$G83)*(DZ83&lt;EA83),"")</f>
        <v/>
      </c>
      <c r="ED83" s="281" t="str">
        <f aca="false">IF((EC83&lt;&gt;""),IF(OR($F83&lt;&gt;$G83,PrSettings!$M$4="●"),(($F83-$G83)=(DZ83-EA83))*1,0),"")</f>
        <v/>
      </c>
      <c r="EE83" s="281" t="str">
        <f aca="false">IF((EC83&lt;&gt;""),($F83=DZ83)*($G83=EA83),"")</f>
        <v/>
      </c>
      <c r="EF83" s="281" t="str">
        <f aca="false">IF(EC83&lt;&gt;"",IF(ABS($F83-$G83)&gt;=PrSettings!$M$7,(ABS($F83-$G83-DZ83+EA83)&lt;=1)*1,IF(AND(EC83,$F83=$G83,$F83&gt;=PrSettings!$M$6),(ABS(DZ83-$F83)&lt;=1)*1,IF(AND(EC83,$F83+$G83&gt;=PrSettings!$M$8),(ABS(DZ83-$F83)+ABS(EA83-$G83)&lt;=1)*1,""))),"")</f>
        <v/>
      </c>
      <c r="EG83" s="286"/>
      <c r="EI83" s="279" t="n">
        <f aca="false">$B83</f>
        <v>4</v>
      </c>
      <c r="EJ83" s="280" t="str">
        <f aca="false">$C83</f>
        <v>England</v>
      </c>
      <c r="EK83" s="281" t="n">
        <f aca="false">$D83</f>
        <v>11</v>
      </c>
      <c r="EL83" s="280" t="str">
        <f aca="false">$E83</f>
        <v>Croatia</v>
      </c>
      <c r="EM83" s="284"/>
      <c r="EN83" s="284"/>
      <c r="EO83" s="285"/>
      <c r="EP83" s="281" t="str">
        <f aca="false">IF(($F83&lt;&gt;"")*($G83&lt;&gt;"")*(EM83&lt;&gt;"")*(EN83&lt;&gt;""),($F83&gt;$G83)*(EM83&gt;EN83)+($F83=$G83)*(EM83=EN83)+($F83&lt;$G83)*(EM83&lt;EN83),"")</f>
        <v/>
      </c>
      <c r="EQ83" s="281" t="str">
        <f aca="false">IF((EP83&lt;&gt;""),IF(OR($F83&lt;&gt;$G83,PrSettings!$M$4="●"),(($F83-$G83)=(EM83-EN83))*1,0),"")</f>
        <v/>
      </c>
      <c r="ER83" s="281" t="str">
        <f aca="false">IF((EP83&lt;&gt;""),($F83=EM83)*($G83=EN83),"")</f>
        <v/>
      </c>
      <c r="ES83" s="281" t="str">
        <f aca="false">IF(EP83&lt;&gt;"",IF(ABS($F83-$G83)&gt;=PrSettings!$M$7,(ABS($F83-$G83-EM83+EN83)&lt;=1)*1,IF(AND(EP83,$F83=$G83,$F83&gt;=PrSettings!$M$6),(ABS(EM83-$F83)&lt;=1)*1,IF(AND(EP83,$F83+$G83&gt;=PrSettings!$M$8),(ABS(EM83-$F83)+ABS(EN83-$G83)&lt;=1)*1,""))),"")</f>
        <v/>
      </c>
      <c r="ET83" s="286"/>
      <c r="EV83" s="279" t="n">
        <f aca="false">$B83</f>
        <v>4</v>
      </c>
      <c r="EW83" s="280" t="str">
        <f aca="false">$C83</f>
        <v>England</v>
      </c>
      <c r="EX83" s="281" t="n">
        <f aca="false">$D83</f>
        <v>11</v>
      </c>
      <c r="EY83" s="280" t="str">
        <f aca="false">$E83</f>
        <v>Croatia</v>
      </c>
      <c r="EZ83" s="284"/>
      <c r="FA83" s="284"/>
      <c r="FB83" s="285"/>
      <c r="FC83" s="281" t="str">
        <f aca="false">IF(($F83&lt;&gt;"")*($G83&lt;&gt;"")*(EZ83&lt;&gt;"")*(FA83&lt;&gt;""),($F83&gt;$G83)*(EZ83&gt;FA83)+($F83=$G83)*(EZ83=FA83)+($F83&lt;$G83)*(EZ83&lt;FA83),"")</f>
        <v/>
      </c>
      <c r="FD83" s="281" t="str">
        <f aca="false">IF((FC83&lt;&gt;""),IF(OR($F83&lt;&gt;$G83,PrSettings!$M$4="●"),(($F83-$G83)=(EZ83-FA83))*1,0),"")</f>
        <v/>
      </c>
      <c r="FE83" s="281" t="str">
        <f aca="false">IF((FC83&lt;&gt;""),($F83=EZ83)*($G83=FA83),"")</f>
        <v/>
      </c>
      <c r="FF83" s="281" t="str">
        <f aca="false">IF(FC83&lt;&gt;"",IF(ABS($F83-$G83)&gt;=PrSettings!$M$7,(ABS($F83-$G83-EZ83+FA83)&lt;=1)*1,IF(AND(FC83,$F83=$G83,$F83&gt;=PrSettings!$M$6),(ABS(EZ83-$F83)&lt;=1)*1,IF(AND(FC83,$F83+$G83&gt;=PrSettings!$M$8),(ABS(EZ83-$F83)+ABS(FA83-$G83)&lt;=1)*1,""))),"")</f>
        <v/>
      </c>
      <c r="FG83" s="286"/>
      <c r="FI83" s="279" t="n">
        <f aca="false">$B83</f>
        <v>4</v>
      </c>
      <c r="FJ83" s="280" t="str">
        <f aca="false">$C83</f>
        <v>England</v>
      </c>
      <c r="FK83" s="281" t="n">
        <f aca="false">$D83</f>
        <v>11</v>
      </c>
      <c r="FL83" s="280" t="str">
        <f aca="false">$E83</f>
        <v>Croatia</v>
      </c>
      <c r="FM83" s="284"/>
      <c r="FN83" s="284"/>
      <c r="FO83" s="285"/>
      <c r="FP83" s="281" t="str">
        <f aca="false">IF(($F83&lt;&gt;"")*($G83&lt;&gt;"")*(FM83&lt;&gt;"")*(FN83&lt;&gt;""),($F83&gt;$G83)*(FM83&gt;FN83)+($F83=$G83)*(FM83=FN83)+($F83&lt;$G83)*(FM83&lt;FN83),"")</f>
        <v/>
      </c>
      <c r="FQ83" s="281" t="str">
        <f aca="false">IF((FP83&lt;&gt;""),IF(OR($F83&lt;&gt;$G83,PrSettings!$M$4="●"),(($F83-$G83)=(FM83-FN83))*1,0),"")</f>
        <v/>
      </c>
      <c r="FR83" s="281" t="str">
        <f aca="false">IF((FP83&lt;&gt;""),($F83=FM83)*($G83=FN83),"")</f>
        <v/>
      </c>
      <c r="FS83" s="281" t="str">
        <f aca="false">IF(FP83&lt;&gt;"",IF(ABS($F83-$G83)&gt;=PrSettings!$M$7,(ABS($F83-$G83-FM83+FN83)&lt;=1)*1,IF(AND(FP83,$F83=$G83,$F83&gt;=PrSettings!$M$6),(ABS(FM83-$F83)&lt;=1)*1,IF(AND(FP83,$F83+$G83&gt;=PrSettings!$M$8),(ABS(FM83-$F83)+ABS(FN83-$G83)&lt;=1)*1,""))),"")</f>
        <v/>
      </c>
      <c r="FT83" s="286"/>
      <c r="FV83" s="279" t="n">
        <f aca="false">$B83</f>
        <v>4</v>
      </c>
      <c r="FW83" s="280" t="str">
        <f aca="false">$C83</f>
        <v>England</v>
      </c>
      <c r="FX83" s="281" t="n">
        <f aca="false">$D83</f>
        <v>11</v>
      </c>
      <c r="FY83" s="280" t="str">
        <f aca="false">$E83</f>
        <v>Croatia</v>
      </c>
      <c r="FZ83" s="284"/>
      <c r="GA83" s="284"/>
      <c r="GB83" s="285"/>
      <c r="GC83" s="281" t="str">
        <f aca="false">IF(($F83&lt;&gt;"")*($G83&lt;&gt;"")*(FZ83&lt;&gt;"")*(GA83&lt;&gt;""),($F83&gt;$G83)*(FZ83&gt;GA83)+($F83=$G83)*(FZ83=GA83)+($F83&lt;$G83)*(FZ83&lt;GA83),"")</f>
        <v/>
      </c>
      <c r="GD83" s="281" t="str">
        <f aca="false">IF((GC83&lt;&gt;""),IF(OR($F83&lt;&gt;$G83,PrSettings!$M$4="●"),(($F83-$G83)=(FZ83-GA83))*1,0),"")</f>
        <v/>
      </c>
      <c r="GE83" s="281" t="str">
        <f aca="false">IF((GC83&lt;&gt;""),($F83=FZ83)*($G83=GA83),"")</f>
        <v/>
      </c>
      <c r="GF83" s="281" t="str">
        <f aca="false">IF(GC83&lt;&gt;"",IF(ABS($F83-$G83)&gt;=PrSettings!$M$7,(ABS($F83-$G83-FZ83+GA83)&lt;=1)*1,IF(AND(GC83,$F83=$G83,$F83&gt;=PrSettings!$M$6),(ABS(FZ83-$F83)&lt;=1)*1,IF(AND(GC83,$F83+$G83&gt;=PrSettings!$M$8),(ABS(FZ83-$F83)+ABS(GA83-$G83)&lt;=1)*1,""))),"")</f>
        <v/>
      </c>
      <c r="GG83" s="286"/>
      <c r="GI83" s="279" t="n">
        <f aca="false">$B83</f>
        <v>4</v>
      </c>
      <c r="GJ83" s="280" t="str">
        <f aca="false">$C83</f>
        <v>England</v>
      </c>
      <c r="GK83" s="281" t="n">
        <f aca="false">$D83</f>
        <v>11</v>
      </c>
      <c r="GL83" s="280" t="str">
        <f aca="false">$E83</f>
        <v>Croatia</v>
      </c>
      <c r="GM83" s="284"/>
      <c r="GN83" s="284"/>
      <c r="GO83" s="285"/>
      <c r="GP83" s="281" t="str">
        <f aca="false">IF(($F83&lt;&gt;"")*($G83&lt;&gt;"")*(GM83&lt;&gt;"")*(GN83&lt;&gt;""),($F83&gt;$G83)*(GM83&gt;GN83)+($F83=$G83)*(GM83=GN83)+($F83&lt;$G83)*(GM83&lt;GN83),"")</f>
        <v/>
      </c>
      <c r="GQ83" s="281" t="str">
        <f aca="false">IF((GP83&lt;&gt;""),IF(OR($F83&lt;&gt;$G83,PrSettings!$M$4="●"),(($F83-$G83)=(GM83-GN83))*1,0),"")</f>
        <v/>
      </c>
      <c r="GR83" s="281" t="str">
        <f aca="false">IF((GP83&lt;&gt;""),($F83=GM83)*($G83=GN83),"")</f>
        <v/>
      </c>
      <c r="GS83" s="281" t="str">
        <f aca="false">IF(GP83&lt;&gt;"",IF(ABS($F83-$G83)&gt;=PrSettings!$M$7,(ABS($F83-$G83-GM83+GN83)&lt;=1)*1,IF(AND(GP83,$F83=$G83,$F83&gt;=PrSettings!$M$6),(ABS(GM83-$F83)&lt;=1)*1,IF(AND(GP83,$F83+$G83&gt;=PrSettings!$M$8),(ABS(GM83-$F83)+ABS(GN83-$G83)&lt;=1)*1,""))),"")</f>
        <v/>
      </c>
      <c r="GT83" s="286"/>
      <c r="GV83" s="279" t="n">
        <f aca="false">$B83</f>
        <v>4</v>
      </c>
      <c r="GW83" s="280" t="str">
        <f aca="false">$C83</f>
        <v>England</v>
      </c>
      <c r="GX83" s="281" t="n">
        <f aca="false">$D83</f>
        <v>11</v>
      </c>
      <c r="GY83" s="280" t="str">
        <f aca="false">$E83</f>
        <v>Croatia</v>
      </c>
      <c r="GZ83" s="284"/>
      <c r="HA83" s="284"/>
      <c r="HB83" s="285"/>
      <c r="HC83" s="281" t="str">
        <f aca="false">IF(($F83&lt;&gt;"")*($G83&lt;&gt;"")*(GZ83&lt;&gt;"")*(HA83&lt;&gt;""),($F83&gt;$G83)*(GZ83&gt;HA83)+($F83=$G83)*(GZ83=HA83)+($F83&lt;$G83)*(GZ83&lt;HA83),"")</f>
        <v/>
      </c>
      <c r="HD83" s="281" t="str">
        <f aca="false">IF((HC83&lt;&gt;""),IF(OR($F83&lt;&gt;$G83,PrSettings!$M$4="●"),(($F83-$G83)=(GZ83-HA83))*1,0),"")</f>
        <v/>
      </c>
      <c r="HE83" s="281" t="str">
        <f aca="false">IF((HC83&lt;&gt;""),($F83=GZ83)*($G83=HA83),"")</f>
        <v/>
      </c>
      <c r="HF83" s="281" t="str">
        <f aca="false">IF(HC83&lt;&gt;"",IF(ABS($F83-$G83)&gt;=PrSettings!$M$7,(ABS($F83-$G83-GZ83+HA83)&lt;=1)*1,IF(AND(HC83,$F83=$G83,$F83&gt;=PrSettings!$M$6),(ABS(GZ83-$F83)&lt;=1)*1,IF(AND(HC83,$F83+$G83&gt;=PrSettings!$M$8),(ABS(GZ83-$F83)+ABS(HA83-$G83)&lt;=1)*1,""))),"")</f>
        <v/>
      </c>
      <c r="HG83" s="286"/>
      <c r="HI83" s="279" t="n">
        <f aca="false">$B83</f>
        <v>4</v>
      </c>
      <c r="HJ83" s="280" t="str">
        <f aca="false">$C83</f>
        <v>England</v>
      </c>
      <c r="HK83" s="281" t="n">
        <f aca="false">$D83</f>
        <v>11</v>
      </c>
      <c r="HL83" s="280" t="str">
        <f aca="false">$E83</f>
        <v>Croatia</v>
      </c>
      <c r="HM83" s="284"/>
      <c r="HN83" s="284"/>
      <c r="HO83" s="285"/>
      <c r="HP83" s="281" t="str">
        <f aca="false">IF(($F83&lt;&gt;"")*($G83&lt;&gt;"")*(HM83&lt;&gt;"")*(HN83&lt;&gt;""),($F83&gt;$G83)*(HM83&gt;HN83)+($F83=$G83)*(HM83=HN83)+($F83&lt;$G83)*(HM83&lt;HN83),"")</f>
        <v/>
      </c>
      <c r="HQ83" s="281" t="str">
        <f aca="false">IF((HP83&lt;&gt;""),IF(OR($F83&lt;&gt;$G83,PrSettings!$M$4="●"),(($F83-$G83)=(HM83-HN83))*1,0),"")</f>
        <v/>
      </c>
      <c r="HR83" s="281" t="str">
        <f aca="false">IF((HP83&lt;&gt;""),($F83=HM83)*($G83=HN83),"")</f>
        <v/>
      </c>
      <c r="HS83" s="281" t="str">
        <f aca="false">IF(HP83&lt;&gt;"",IF(ABS($F83-$G83)&gt;=PrSettings!$M$7,(ABS($F83-$G83-HM83+HN83)&lt;=1)*1,IF(AND(HP83,$F83=$G83,$F83&gt;=PrSettings!$M$6),(ABS(HM83-$F83)&lt;=1)*1,IF(AND(HP83,$F83+$G83&gt;=PrSettings!$M$8),(ABS(HM83-$F83)+ABS(HN83-$G83)&lt;=1)*1,""))),"")</f>
        <v/>
      </c>
      <c r="HT83" s="286"/>
      <c r="HV83" s="279" t="n">
        <f aca="false">$B83</f>
        <v>4</v>
      </c>
      <c r="HW83" s="280" t="str">
        <f aca="false">$C83</f>
        <v>England</v>
      </c>
      <c r="HX83" s="281" t="n">
        <f aca="false">$D83</f>
        <v>11</v>
      </c>
      <c r="HY83" s="280" t="str">
        <f aca="false">$E83</f>
        <v>Croatia</v>
      </c>
      <c r="HZ83" s="284"/>
      <c r="IA83" s="284"/>
      <c r="IB83" s="285"/>
      <c r="IC83" s="281" t="str">
        <f aca="false">IF(($F83&lt;&gt;"")*($G83&lt;&gt;"")*(HZ83&lt;&gt;"")*(IA83&lt;&gt;""),($F83&gt;$G83)*(HZ83&gt;IA83)+($F83=$G83)*(HZ83=IA83)+($F83&lt;$G83)*(HZ83&lt;IA83),"")</f>
        <v/>
      </c>
      <c r="ID83" s="281" t="str">
        <f aca="false">IF((IC83&lt;&gt;""),IF(OR($F83&lt;&gt;$G83,PrSettings!$M$4="●"),(($F83-$G83)=(HZ83-IA83))*1,0),"")</f>
        <v/>
      </c>
      <c r="IE83" s="281" t="str">
        <f aca="false">IF((IC83&lt;&gt;""),($F83=HZ83)*($G83=IA83),"")</f>
        <v/>
      </c>
      <c r="IF83" s="281" t="str">
        <f aca="false">IF(IC83&lt;&gt;"",IF(ABS($F83-$G83)&gt;=PrSettings!$M$7,(ABS($F83-$G83-HZ83+IA83)&lt;=1)*1,IF(AND(IC83,$F83=$G83,$F83&gt;=PrSettings!$M$6),(ABS(HZ83-$F83)&lt;=1)*1,IF(AND(IC83,$F83+$G83&gt;=PrSettings!$M$8),(ABS(HZ83-$F83)+ABS(IA83-$G83)&lt;=1)*1,""))),"")</f>
        <v/>
      </c>
      <c r="IG83" s="286"/>
      <c r="II83" s="279" t="n">
        <f aca="false">$B83</f>
        <v>4</v>
      </c>
      <c r="IJ83" s="280" t="str">
        <f aca="false">$C83</f>
        <v>England</v>
      </c>
      <c r="IK83" s="281" t="n">
        <f aca="false">$D83</f>
        <v>11</v>
      </c>
      <c r="IL83" s="280" t="str">
        <f aca="false">$E83</f>
        <v>Croatia</v>
      </c>
      <c r="IM83" s="284"/>
      <c r="IN83" s="284"/>
      <c r="IO83" s="285"/>
      <c r="IP83" s="281" t="str">
        <f aca="false">IF(($F83&lt;&gt;"")*($G83&lt;&gt;"")*(IM83&lt;&gt;"")*(IN83&lt;&gt;""),($F83&gt;$G83)*(IM83&gt;IN83)+($F83=$G83)*(IM83=IN83)+($F83&lt;$G83)*(IM83&lt;IN83),"")</f>
        <v/>
      </c>
      <c r="IQ83" s="281" t="str">
        <f aca="false">IF((IP83&lt;&gt;""),IF(OR($F83&lt;&gt;$G83,PrSettings!$M$4="●"),(($F83-$G83)=(IM83-IN83))*1,0),"")</f>
        <v/>
      </c>
      <c r="IR83" s="281" t="str">
        <f aca="false">IF((IP83&lt;&gt;""),($F83=IM83)*($G83=IN83),"")</f>
        <v/>
      </c>
      <c r="IS83" s="281" t="str">
        <f aca="false">IF(IP83&lt;&gt;"",IF(ABS($F83-$G83)&gt;=PrSettings!$M$7,(ABS($F83-$G83-IM83+IN83)&lt;=1)*1,IF(AND(IP83,$F83=$G83,$F83&gt;=PrSettings!$M$6),(ABS(IM83-$F83)&lt;=1)*1,IF(AND(IP83,$F83+$G83&gt;=PrSettings!$M$8),(ABS(IM83-$F83)+ABS(IN83-$G83)&lt;=1)*1,""))),"")</f>
        <v/>
      </c>
      <c r="IT83" s="286"/>
      <c r="IV83" s="279" t="n">
        <f aca="false">$B83</f>
        <v>4</v>
      </c>
      <c r="IW83" s="280" t="str">
        <f aca="false">$C83</f>
        <v>England</v>
      </c>
      <c r="IX83" s="281" t="n">
        <f aca="false">$D83</f>
        <v>11</v>
      </c>
      <c r="IY83" s="280" t="str">
        <f aca="false">$E83</f>
        <v>Croatia</v>
      </c>
      <c r="IZ83" s="284"/>
      <c r="JA83" s="284"/>
      <c r="JB83" s="285"/>
      <c r="JC83" s="281" t="str">
        <f aca="false">IF(($F83&lt;&gt;"")*($G83&lt;&gt;"")*(IZ83&lt;&gt;"")*(JA83&lt;&gt;""),($F83&gt;$G83)*(IZ83&gt;JA83)+($F83=$G83)*(IZ83=JA83)+($F83&lt;$G83)*(IZ83&lt;JA83),"")</f>
        <v/>
      </c>
      <c r="JD83" s="281" t="str">
        <f aca="false">IF((JC83&lt;&gt;""),IF(OR($F83&lt;&gt;$G83,PrSettings!$M$4="●"),(($F83-$G83)=(IZ83-JA83))*1,0),"")</f>
        <v/>
      </c>
      <c r="JE83" s="281" t="str">
        <f aca="false">IF((JC83&lt;&gt;""),($F83=IZ83)*($G83=JA83),"")</f>
        <v/>
      </c>
      <c r="JF83" s="281" t="str">
        <f aca="false">IF(JC83&lt;&gt;"",IF(ABS($F83-$G83)&gt;=PrSettings!$M$7,(ABS($F83-$G83-IZ83+JA83)&lt;=1)*1,IF(AND(JC83,$F83=$G83,$F83&gt;=PrSettings!$M$6),(ABS(IZ83-$F83)&lt;=1)*1,IF(AND(JC83,$F83+$G83&gt;=PrSettings!$M$8),(ABS(IZ83-$F83)+ABS(JA83-$G83)&lt;=1)*1,""))),"")</f>
        <v/>
      </c>
      <c r="JG83" s="286"/>
      <c r="JI83" s="279" t="n">
        <f aca="false">$B83</f>
        <v>4</v>
      </c>
      <c r="JJ83" s="280" t="str">
        <f aca="false">$C83</f>
        <v>England</v>
      </c>
      <c r="JK83" s="281" t="n">
        <f aca="false">$D83</f>
        <v>11</v>
      </c>
      <c r="JL83" s="280" t="str">
        <f aca="false">$E83</f>
        <v>Croatia</v>
      </c>
      <c r="JM83" s="284"/>
      <c r="JN83" s="284"/>
      <c r="JO83" s="285"/>
      <c r="JP83" s="281" t="str">
        <f aca="false">IF(($F83&lt;&gt;"")*($G83&lt;&gt;"")*(JM83&lt;&gt;"")*(JN83&lt;&gt;""),($F83&gt;$G83)*(JM83&gt;JN83)+($F83=$G83)*(JM83=JN83)+($F83&lt;$G83)*(JM83&lt;JN83),"")</f>
        <v/>
      </c>
      <c r="JQ83" s="281" t="str">
        <f aca="false">IF((JP83&lt;&gt;""),IF(OR($F83&lt;&gt;$G83,PrSettings!$M$4="●"),(($F83-$G83)=(JM83-JN83))*1,0),"")</f>
        <v/>
      </c>
      <c r="JR83" s="281" t="str">
        <f aca="false">IF((JP83&lt;&gt;""),($F83=JM83)*($G83=JN83),"")</f>
        <v/>
      </c>
      <c r="JS83" s="281" t="str">
        <f aca="false">IF(JP83&lt;&gt;"",IF(ABS($F83-$G83)&gt;=PrSettings!$M$7,(ABS($F83-$G83-JM83+JN83)&lt;=1)*1,IF(AND(JP83,$F83=$G83,$F83&gt;=PrSettings!$M$6),(ABS(JM83-$F83)&lt;=1)*1,IF(AND(JP83,$F83+$G83&gt;=PrSettings!$M$8),(ABS(JM83-$F83)+ABS(JN83-$G83)&lt;=1)*1,""))),"")</f>
        <v/>
      </c>
      <c r="JT83" s="286"/>
      <c r="JV83" s="279" t="n">
        <f aca="false">$B83</f>
        <v>4</v>
      </c>
      <c r="JW83" s="280" t="str">
        <f aca="false">$C83</f>
        <v>England</v>
      </c>
      <c r="JX83" s="281" t="n">
        <f aca="false">$D83</f>
        <v>11</v>
      </c>
      <c r="JY83" s="280" t="str">
        <f aca="false">$E83</f>
        <v>Croatia</v>
      </c>
      <c r="JZ83" s="284"/>
      <c r="KA83" s="284"/>
      <c r="KB83" s="285"/>
      <c r="KC83" s="281" t="str">
        <f aca="false">IF(($F83&lt;&gt;"")*($G83&lt;&gt;"")*(JZ83&lt;&gt;"")*(KA83&lt;&gt;""),($F83&gt;$G83)*(JZ83&gt;KA83)+($F83=$G83)*(JZ83=KA83)+($F83&lt;$G83)*(JZ83&lt;KA83),"")</f>
        <v/>
      </c>
      <c r="KD83" s="281" t="str">
        <f aca="false">IF((KC83&lt;&gt;""),IF(OR($F83&lt;&gt;$G83,PrSettings!$M$4="●"),(($F83-$G83)=(JZ83-KA83))*1,0),"")</f>
        <v/>
      </c>
      <c r="KE83" s="281" t="str">
        <f aca="false">IF((KC83&lt;&gt;""),($F83=JZ83)*($G83=KA83),"")</f>
        <v/>
      </c>
      <c r="KF83" s="281" t="str">
        <f aca="false">IF(KC83&lt;&gt;"",IF(ABS($F83-$G83)&gt;=PrSettings!$M$7,(ABS($F83-$G83-JZ83+KA83)&lt;=1)*1,IF(AND(KC83,$F83=$G83,$F83&gt;=PrSettings!$M$6),(ABS(JZ83-$F83)&lt;=1)*1,IF(AND(KC83,$F83+$G83&gt;=PrSettings!$M$8),(ABS(JZ83-$F83)+ABS(KA83-$G83)&lt;=1)*1,""))),"")</f>
        <v/>
      </c>
      <c r="KG83" s="286"/>
      <c r="KI83" s="279" t="n">
        <f aca="false">$B83</f>
        <v>4</v>
      </c>
      <c r="KJ83" s="280" t="str">
        <f aca="false">$C83</f>
        <v>England</v>
      </c>
      <c r="KK83" s="281" t="n">
        <f aca="false">$D83</f>
        <v>11</v>
      </c>
      <c r="KL83" s="280" t="str">
        <f aca="false">$E83</f>
        <v>Croatia</v>
      </c>
      <c r="KM83" s="284"/>
      <c r="KN83" s="284"/>
      <c r="KO83" s="285"/>
      <c r="KP83" s="281" t="str">
        <f aca="false">IF(($F83&lt;&gt;"")*($G83&lt;&gt;"")*(KM83&lt;&gt;"")*(KN83&lt;&gt;""),($F83&gt;$G83)*(KM83&gt;KN83)+($F83=$G83)*(KM83=KN83)+($F83&lt;$G83)*(KM83&lt;KN83),"")</f>
        <v/>
      </c>
      <c r="KQ83" s="281" t="str">
        <f aca="false">IF((KP83&lt;&gt;""),IF(OR($F83&lt;&gt;$G83,PrSettings!$M$4="●"),(($F83-$G83)=(KM83-KN83))*1,0),"")</f>
        <v/>
      </c>
      <c r="KR83" s="281" t="str">
        <f aca="false">IF((KP83&lt;&gt;""),($F83=KM83)*($G83=KN83),"")</f>
        <v/>
      </c>
      <c r="KS83" s="281" t="str">
        <f aca="false">IF(KP83&lt;&gt;"",IF(ABS($F83-$G83)&gt;=PrSettings!$M$7,(ABS($F83-$G83-KM83+KN83)&lt;=1)*1,IF(AND(KP83,$F83=$G83,$F83&gt;=PrSettings!$M$6),(ABS(KM83-$F83)&lt;=1)*1,IF(AND(KP83,$F83+$G83&gt;=PrSettings!$M$8),(ABS(KM83-$F83)+ABS(KN83-$G83)&lt;=1)*1,""))),"")</f>
        <v/>
      </c>
      <c r="KT83" s="286"/>
      <c r="KV83" s="279" t="n">
        <f aca="false">$B83</f>
        <v>4</v>
      </c>
      <c r="KW83" s="280" t="str">
        <f aca="false">$C83</f>
        <v>England</v>
      </c>
      <c r="KX83" s="281" t="n">
        <f aca="false">$D83</f>
        <v>11</v>
      </c>
      <c r="KY83" s="280" t="str">
        <f aca="false">$E83</f>
        <v>Croatia</v>
      </c>
      <c r="KZ83" s="284"/>
      <c r="LA83" s="284"/>
      <c r="LB83" s="285"/>
      <c r="LC83" s="281" t="str">
        <f aca="false">IF(($F83&lt;&gt;"")*($G83&lt;&gt;"")*(KZ83&lt;&gt;"")*(LA83&lt;&gt;""),($F83&gt;$G83)*(KZ83&gt;LA83)+($F83=$G83)*(KZ83=LA83)+($F83&lt;$G83)*(KZ83&lt;LA83),"")</f>
        <v/>
      </c>
      <c r="LD83" s="281" t="str">
        <f aca="false">IF((LC83&lt;&gt;""),IF(OR($F83&lt;&gt;$G83,PrSettings!$M$4="●"),(($F83-$G83)=(KZ83-LA83))*1,0),"")</f>
        <v/>
      </c>
      <c r="LE83" s="281" t="str">
        <f aca="false">IF((LC83&lt;&gt;""),($F83=KZ83)*($G83=LA83),"")</f>
        <v/>
      </c>
      <c r="LF83" s="281" t="str">
        <f aca="false">IF(LC83&lt;&gt;"",IF(ABS($F83-$G83)&gt;=PrSettings!$M$7,(ABS($F83-$G83-KZ83+LA83)&lt;=1)*1,IF(AND(LC83,$F83=$G83,$F83&gt;=PrSettings!$M$6),(ABS(KZ83-$F83)&lt;=1)*1,IF(AND(LC83,$F83+$G83&gt;=PrSettings!$M$8),(ABS(KZ83-$F83)+ABS(LA83-$G83)&lt;=1)*1,""))),"")</f>
        <v/>
      </c>
      <c r="LG83" s="286"/>
      <c r="LI83" s="279" t="n">
        <f aca="false">$B83</f>
        <v>4</v>
      </c>
      <c r="LJ83" s="280" t="str">
        <f aca="false">$C83</f>
        <v>England</v>
      </c>
      <c r="LK83" s="281" t="n">
        <f aca="false">$D83</f>
        <v>11</v>
      </c>
      <c r="LL83" s="280" t="str">
        <f aca="false">$E83</f>
        <v>Croatia</v>
      </c>
      <c r="LM83" s="284"/>
      <c r="LN83" s="284"/>
      <c r="LO83" s="285"/>
      <c r="LP83" s="281" t="str">
        <f aca="false">IF(($F83&lt;&gt;"")*($G83&lt;&gt;"")*(LM83&lt;&gt;"")*(LN83&lt;&gt;""),($F83&gt;$G83)*(LM83&gt;LN83)+($F83=$G83)*(LM83=LN83)+($F83&lt;$G83)*(LM83&lt;LN83),"")</f>
        <v/>
      </c>
      <c r="LQ83" s="281" t="str">
        <f aca="false">IF((LP83&lt;&gt;""),IF(OR($F83&lt;&gt;$G83,PrSettings!$M$4="●"),(($F83-$G83)=(LM83-LN83))*1,0),"")</f>
        <v/>
      </c>
      <c r="LR83" s="281" t="str">
        <f aca="false">IF((LP83&lt;&gt;""),($F83=LM83)*($G83=LN83),"")</f>
        <v/>
      </c>
      <c r="LS83" s="281" t="str">
        <f aca="false">IF(LP83&lt;&gt;"",IF(ABS($F83-$G83)&gt;=PrSettings!$M$7,(ABS($F83-$G83-LM83+LN83)&lt;=1)*1,IF(AND(LP83,$F83=$G83,$F83&gt;=PrSettings!$M$6),(ABS(LM83-$F83)&lt;=1)*1,IF(AND(LP83,$F83+$G83&gt;=PrSettings!$M$8),(ABS(LM83-$F83)+ABS(LN83-$G83)&lt;=1)*1,""))),"")</f>
        <v/>
      </c>
      <c r="LT83" s="286"/>
      <c r="LV83" s="279" t="n">
        <f aca="false">$B83</f>
        <v>4</v>
      </c>
      <c r="LW83" s="280" t="str">
        <f aca="false">$C83</f>
        <v>England</v>
      </c>
      <c r="LX83" s="281" t="n">
        <f aca="false">$D83</f>
        <v>11</v>
      </c>
      <c r="LY83" s="280" t="str">
        <f aca="false">$E83</f>
        <v>Croatia</v>
      </c>
      <c r="LZ83" s="284"/>
      <c r="MA83" s="284"/>
      <c r="MB83" s="285"/>
      <c r="MC83" s="281" t="str">
        <f aca="false">IF(($F83&lt;&gt;"")*($G83&lt;&gt;"")*(LZ83&lt;&gt;"")*(MA83&lt;&gt;""),($F83&gt;$G83)*(LZ83&gt;MA83)+($F83=$G83)*(LZ83=MA83)+($F83&lt;$G83)*(LZ83&lt;MA83),"")</f>
        <v/>
      </c>
      <c r="MD83" s="281" t="str">
        <f aca="false">IF((MC83&lt;&gt;""),IF(OR($F83&lt;&gt;$G83,PrSettings!$M$4="●"),(($F83-$G83)=(LZ83-MA83))*1,0),"")</f>
        <v/>
      </c>
      <c r="ME83" s="281" t="str">
        <f aca="false">IF((MC83&lt;&gt;""),($F83=LZ83)*($G83=MA83),"")</f>
        <v/>
      </c>
      <c r="MF83" s="281" t="str">
        <f aca="false">IF(MC83&lt;&gt;"",IF(ABS($F83-$G83)&gt;=PrSettings!$M$7,(ABS($F83-$G83-LZ83+MA83)&lt;=1)*1,IF(AND(MC83,$F83=$G83,$F83&gt;=PrSettings!$M$6),(ABS(LZ83-$F83)&lt;=1)*1,IF(AND(MC83,$F83+$G83&gt;=PrSettings!$M$8),(ABS(LZ83-$F83)+ABS(MA83-$G83)&lt;=1)*1,""))),"")</f>
        <v/>
      </c>
      <c r="MG83" s="286"/>
    </row>
    <row r="84" customFormat="false" ht="15.75" hidden="false" customHeight="false" outlineLevel="0" collapsed="false">
      <c r="B84" s="279" t="n">
        <f aca="false">INDEX(Groups!$C$7:$C$65,MATCH(C84,Groups!$D$7:$D$65,0))</f>
        <v>74</v>
      </c>
      <c r="C84" s="280" t="str">
        <f aca="false">CalcL!$P$23</f>
        <v>Ghana</v>
      </c>
      <c r="D84" s="281" t="n">
        <f aca="false">INDEX(Groups!$C$7:$C$65,MATCH(E84,Groups!$D$7:$D$65,0))</f>
        <v>33</v>
      </c>
      <c r="E84" s="280" t="str">
        <f aca="false">CalcL!$Q$23</f>
        <v>Panama</v>
      </c>
      <c r="F84" s="287" t="n">
        <f aca="false">CalcL!$R$23</f>
        <v>2</v>
      </c>
      <c r="G84" s="283" t="n">
        <f aca="false">CalcL!$S$23</f>
        <v>0</v>
      </c>
      <c r="I84" s="279" t="n">
        <f aca="false">$B84</f>
        <v>74</v>
      </c>
      <c r="J84" s="280" t="str">
        <f aca="false">$C84</f>
        <v>Ghana</v>
      </c>
      <c r="K84" s="281" t="n">
        <f aca="false">$D84</f>
        <v>33</v>
      </c>
      <c r="L84" s="280" t="str">
        <f aca="false">$E84</f>
        <v>Panama</v>
      </c>
      <c r="M84" s="284"/>
      <c r="N84" s="284"/>
      <c r="O84" s="288"/>
      <c r="P84" s="281" t="str">
        <f aca="false">IF(($F84&lt;&gt;"")*($G84&lt;&gt;"")*(M84&lt;&gt;"")*(N84&lt;&gt;""),($F84&gt;$G84)*(M84&gt;N84)+($F84=$G84)*(M84=N84)+($F84&lt;$G84)*(M84&lt;N84),"")</f>
        <v/>
      </c>
      <c r="Q84" s="281" t="str">
        <f aca="false">IF((P84&lt;&gt;""),IF(OR($F84&lt;&gt;$G84,PrSettings!$M$4="●"),(($F84-$G84)=(M84-N84))*1,0),"")</f>
        <v/>
      </c>
      <c r="R84" s="281" t="str">
        <f aca="false">IF((P84&lt;&gt;""),($F84=M84)*($G84=N84),"")</f>
        <v/>
      </c>
      <c r="S84" s="281" t="str">
        <f aca="false">IF(P84&lt;&gt;"",IF(ABS($F84-$G84)&gt;=PrSettings!$M$7,(ABS($F84-$G84-M84+N84)&lt;=1)*1,IF(AND(P84,$F84=$G84,$F84&gt;=PrSettings!$M$6),(ABS(M84-$F84)&lt;=1)*1,IF(AND(P84,$F84+$G84&gt;=PrSettings!$M$8),(ABS(M84-$F84)+ABS(N84-$G84)&lt;=1)*1,""))),"")</f>
        <v/>
      </c>
      <c r="T84" s="289"/>
      <c r="V84" s="279" t="n">
        <f aca="false">$B84</f>
        <v>74</v>
      </c>
      <c r="W84" s="280" t="str">
        <f aca="false">$C84</f>
        <v>Ghana</v>
      </c>
      <c r="X84" s="281" t="n">
        <f aca="false">$D84</f>
        <v>33</v>
      </c>
      <c r="Y84" s="280" t="str">
        <f aca="false">$E84</f>
        <v>Panama</v>
      </c>
      <c r="Z84" s="284"/>
      <c r="AA84" s="284"/>
      <c r="AB84" s="288"/>
      <c r="AC84" s="281" t="str">
        <f aca="false">IF(($F84&lt;&gt;"")*($G84&lt;&gt;"")*(Z84&lt;&gt;"")*(AA84&lt;&gt;""),($F84&gt;$G84)*(Z84&gt;AA84)+($F84=$G84)*(Z84=AA84)+($F84&lt;$G84)*(Z84&lt;AA84),"")</f>
        <v/>
      </c>
      <c r="AD84" s="281" t="str">
        <f aca="false">IF((AC84&lt;&gt;""),IF(OR($F84&lt;&gt;$G84,PrSettings!$M$4="●"),(($F84-$G84)=(Z84-AA84))*1,0),"")</f>
        <v/>
      </c>
      <c r="AE84" s="281" t="str">
        <f aca="false">IF((AC84&lt;&gt;""),($F84=Z84)*($G84=AA84),"")</f>
        <v/>
      </c>
      <c r="AF84" s="281" t="str">
        <f aca="false">IF(AC84&lt;&gt;"",IF(ABS($F84-$G84)&gt;=PrSettings!$M$7,(ABS($F84-$G84-Z84+AA84)&lt;=1)*1,IF(AND(AC84,$F84=$G84,$F84&gt;=PrSettings!$M$6),(ABS(Z84-$F84)&lt;=1)*1,IF(AND(AC84,$F84+$G84&gt;=PrSettings!$M$8),(ABS(Z84-$F84)+ABS(AA84-$G84)&lt;=1)*1,""))),"")</f>
        <v/>
      </c>
      <c r="AG84" s="289"/>
      <c r="AI84" s="279" t="n">
        <f aca="false">$B84</f>
        <v>74</v>
      </c>
      <c r="AJ84" s="280" t="str">
        <f aca="false">$C84</f>
        <v>Ghana</v>
      </c>
      <c r="AK84" s="281" t="n">
        <f aca="false">$D84</f>
        <v>33</v>
      </c>
      <c r="AL84" s="280" t="str">
        <f aca="false">$E84</f>
        <v>Panama</v>
      </c>
      <c r="AM84" s="284"/>
      <c r="AN84" s="284"/>
      <c r="AO84" s="288"/>
      <c r="AP84" s="281" t="str">
        <f aca="false">IF(($F84&lt;&gt;"")*($G84&lt;&gt;"")*(AM84&lt;&gt;"")*(AN84&lt;&gt;""),($F84&gt;$G84)*(AM84&gt;AN84)+($F84=$G84)*(AM84=AN84)+($F84&lt;$G84)*(AM84&lt;AN84),"")</f>
        <v/>
      </c>
      <c r="AQ84" s="281" t="str">
        <f aca="false">IF((AP84&lt;&gt;""),IF(OR($F84&lt;&gt;$G84,PrSettings!$M$4="●"),(($F84-$G84)=(AM84-AN84))*1,0),"")</f>
        <v/>
      </c>
      <c r="AR84" s="281" t="str">
        <f aca="false">IF((AP84&lt;&gt;""),($F84=AM84)*($G84=AN84),"")</f>
        <v/>
      </c>
      <c r="AS84" s="281" t="str">
        <f aca="false">IF(AP84&lt;&gt;"",IF(ABS($F84-$G84)&gt;=PrSettings!$M$7,(ABS($F84-$G84-AM84+AN84)&lt;=1)*1,IF(AND(AP84,$F84=$G84,$F84&gt;=PrSettings!$M$6),(ABS(AM84-$F84)&lt;=1)*1,IF(AND(AP84,$F84+$G84&gt;=PrSettings!$M$8),(ABS(AM84-$F84)+ABS(AN84-$G84)&lt;=1)*1,""))),"")</f>
        <v/>
      </c>
      <c r="AT84" s="289"/>
      <c r="AV84" s="279" t="n">
        <f aca="false">$B84</f>
        <v>74</v>
      </c>
      <c r="AW84" s="280" t="str">
        <f aca="false">$C84</f>
        <v>Ghana</v>
      </c>
      <c r="AX84" s="281" t="n">
        <f aca="false">$D84</f>
        <v>33</v>
      </c>
      <c r="AY84" s="280" t="str">
        <f aca="false">$E84</f>
        <v>Panama</v>
      </c>
      <c r="AZ84" s="284"/>
      <c r="BA84" s="284"/>
      <c r="BB84" s="288"/>
      <c r="BC84" s="281" t="str">
        <f aca="false">IF(($F84&lt;&gt;"")*($G84&lt;&gt;"")*(AZ84&lt;&gt;"")*(BA84&lt;&gt;""),($F84&gt;$G84)*(AZ84&gt;BA84)+($F84=$G84)*(AZ84=BA84)+($F84&lt;$G84)*(AZ84&lt;BA84),"")</f>
        <v/>
      </c>
      <c r="BD84" s="281" t="str">
        <f aca="false">IF((BC84&lt;&gt;""),IF(OR($F84&lt;&gt;$G84,PrSettings!$M$4="●"),(($F84-$G84)=(AZ84-BA84))*1,0),"")</f>
        <v/>
      </c>
      <c r="BE84" s="281" t="str">
        <f aca="false">IF((BC84&lt;&gt;""),($F84=AZ84)*($G84=BA84),"")</f>
        <v/>
      </c>
      <c r="BF84" s="281" t="str">
        <f aca="false">IF(BC84&lt;&gt;"",IF(ABS($F84-$G84)&gt;=PrSettings!$M$7,(ABS($F84-$G84-AZ84+BA84)&lt;=1)*1,IF(AND(BC84,$F84=$G84,$F84&gt;=PrSettings!$M$6),(ABS(AZ84-$F84)&lt;=1)*1,IF(AND(BC84,$F84+$G84&gt;=PrSettings!$M$8),(ABS(AZ84-$F84)+ABS(BA84-$G84)&lt;=1)*1,""))),"")</f>
        <v/>
      </c>
      <c r="BG84" s="289"/>
      <c r="BI84" s="279" t="n">
        <f aca="false">$B84</f>
        <v>74</v>
      </c>
      <c r="BJ84" s="280" t="str">
        <f aca="false">$C84</f>
        <v>Ghana</v>
      </c>
      <c r="BK84" s="281" t="n">
        <f aca="false">$D84</f>
        <v>33</v>
      </c>
      <c r="BL84" s="280" t="str">
        <f aca="false">$E84</f>
        <v>Panama</v>
      </c>
      <c r="BM84" s="284"/>
      <c r="BN84" s="284"/>
      <c r="BO84" s="288"/>
      <c r="BP84" s="281" t="str">
        <f aca="false">IF(($F84&lt;&gt;"")*($G84&lt;&gt;"")*(BM84&lt;&gt;"")*(BN84&lt;&gt;""),($F84&gt;$G84)*(BM84&gt;BN84)+($F84=$G84)*(BM84=BN84)+($F84&lt;$G84)*(BM84&lt;BN84),"")</f>
        <v/>
      </c>
      <c r="BQ84" s="281" t="str">
        <f aca="false">IF((BP84&lt;&gt;""),IF(OR($F84&lt;&gt;$G84,PrSettings!$M$4="●"),(($F84-$G84)=(BM84-BN84))*1,0),"")</f>
        <v/>
      </c>
      <c r="BR84" s="281" t="str">
        <f aca="false">IF((BP84&lt;&gt;""),($F84=BM84)*($G84=BN84),"")</f>
        <v/>
      </c>
      <c r="BS84" s="281" t="str">
        <f aca="false">IF(BP84&lt;&gt;"",IF(ABS($F84-$G84)&gt;=PrSettings!$M$7,(ABS($F84-$G84-BM84+BN84)&lt;=1)*1,IF(AND(BP84,$F84=$G84,$F84&gt;=PrSettings!$M$6),(ABS(BM84-$F84)&lt;=1)*1,IF(AND(BP84,$F84+$G84&gt;=PrSettings!$M$8),(ABS(BM84-$F84)+ABS(BN84-$G84)&lt;=1)*1,""))),"")</f>
        <v/>
      </c>
      <c r="BT84" s="289"/>
      <c r="BV84" s="279" t="n">
        <f aca="false">$B84</f>
        <v>74</v>
      </c>
      <c r="BW84" s="280" t="str">
        <f aca="false">$C84</f>
        <v>Ghana</v>
      </c>
      <c r="BX84" s="281" t="n">
        <f aca="false">$D84</f>
        <v>33</v>
      </c>
      <c r="BY84" s="280" t="str">
        <f aca="false">$E84</f>
        <v>Panama</v>
      </c>
      <c r="BZ84" s="284"/>
      <c r="CA84" s="284"/>
      <c r="CB84" s="288"/>
      <c r="CC84" s="281" t="str">
        <f aca="false">IF(($F84&lt;&gt;"")*($G84&lt;&gt;"")*(BZ84&lt;&gt;"")*(CA84&lt;&gt;""),($F84&gt;$G84)*(BZ84&gt;CA84)+($F84=$G84)*(BZ84=CA84)+($F84&lt;$G84)*(BZ84&lt;CA84),"")</f>
        <v/>
      </c>
      <c r="CD84" s="281" t="str">
        <f aca="false">IF((CC84&lt;&gt;""),IF(OR($F84&lt;&gt;$G84,PrSettings!$M$4="●"),(($F84-$G84)=(BZ84-CA84))*1,0),"")</f>
        <v/>
      </c>
      <c r="CE84" s="281" t="str">
        <f aca="false">IF((CC84&lt;&gt;""),($F84=BZ84)*($G84=CA84),"")</f>
        <v/>
      </c>
      <c r="CF84" s="281" t="str">
        <f aca="false">IF(CC84&lt;&gt;"",IF(ABS($F84-$G84)&gt;=PrSettings!$M$7,(ABS($F84-$G84-BZ84+CA84)&lt;=1)*1,IF(AND(CC84,$F84=$G84,$F84&gt;=PrSettings!$M$6),(ABS(BZ84-$F84)&lt;=1)*1,IF(AND(CC84,$F84+$G84&gt;=PrSettings!$M$8),(ABS(BZ84-$F84)+ABS(CA84-$G84)&lt;=1)*1,""))),"")</f>
        <v/>
      </c>
      <c r="CG84" s="289"/>
      <c r="CI84" s="279" t="n">
        <f aca="false">$B84</f>
        <v>74</v>
      </c>
      <c r="CJ84" s="280" t="str">
        <f aca="false">$C84</f>
        <v>Ghana</v>
      </c>
      <c r="CK84" s="281" t="n">
        <f aca="false">$D84</f>
        <v>33</v>
      </c>
      <c r="CL84" s="280" t="str">
        <f aca="false">$E84</f>
        <v>Panama</v>
      </c>
      <c r="CM84" s="284"/>
      <c r="CN84" s="284"/>
      <c r="CO84" s="288"/>
      <c r="CP84" s="281" t="str">
        <f aca="false">IF(($F84&lt;&gt;"")*($G84&lt;&gt;"")*(CM84&lt;&gt;"")*(CN84&lt;&gt;""),($F84&gt;$G84)*(CM84&gt;CN84)+($F84=$G84)*(CM84=CN84)+($F84&lt;$G84)*(CM84&lt;CN84),"")</f>
        <v/>
      </c>
      <c r="CQ84" s="281" t="str">
        <f aca="false">IF((CP84&lt;&gt;""),IF(OR($F84&lt;&gt;$G84,PrSettings!$M$4="●"),(($F84-$G84)=(CM84-CN84))*1,0),"")</f>
        <v/>
      </c>
      <c r="CR84" s="281" t="str">
        <f aca="false">IF((CP84&lt;&gt;""),($F84=CM84)*($G84=CN84),"")</f>
        <v/>
      </c>
      <c r="CS84" s="281" t="str">
        <f aca="false">IF(CP84&lt;&gt;"",IF(ABS($F84-$G84)&gt;=PrSettings!$M$7,(ABS($F84-$G84-CM84+CN84)&lt;=1)*1,IF(AND(CP84,$F84=$G84,$F84&gt;=PrSettings!$M$6),(ABS(CM84-$F84)&lt;=1)*1,IF(AND(CP84,$F84+$G84&gt;=PrSettings!$M$8),(ABS(CM84-$F84)+ABS(CN84-$G84)&lt;=1)*1,""))),"")</f>
        <v/>
      </c>
      <c r="CT84" s="289"/>
      <c r="CV84" s="279" t="n">
        <f aca="false">$B84</f>
        <v>74</v>
      </c>
      <c r="CW84" s="280" t="str">
        <f aca="false">$C84</f>
        <v>Ghana</v>
      </c>
      <c r="CX84" s="281" t="n">
        <f aca="false">$D84</f>
        <v>33</v>
      </c>
      <c r="CY84" s="280" t="str">
        <f aca="false">$E84</f>
        <v>Panama</v>
      </c>
      <c r="CZ84" s="284"/>
      <c r="DA84" s="284"/>
      <c r="DB84" s="288"/>
      <c r="DC84" s="281" t="str">
        <f aca="false">IF(($F84&lt;&gt;"")*($G84&lt;&gt;"")*(CZ84&lt;&gt;"")*(DA84&lt;&gt;""),($F84&gt;$G84)*(CZ84&gt;DA84)+($F84=$G84)*(CZ84=DA84)+($F84&lt;$G84)*(CZ84&lt;DA84),"")</f>
        <v/>
      </c>
      <c r="DD84" s="281" t="str">
        <f aca="false">IF((DC84&lt;&gt;""),IF(OR($F84&lt;&gt;$G84,PrSettings!$M$4="●"),(($F84-$G84)=(CZ84-DA84))*1,0),"")</f>
        <v/>
      </c>
      <c r="DE84" s="281" t="str">
        <f aca="false">IF((DC84&lt;&gt;""),($F84=CZ84)*($G84=DA84),"")</f>
        <v/>
      </c>
      <c r="DF84" s="281" t="str">
        <f aca="false">IF(DC84&lt;&gt;"",IF(ABS($F84-$G84)&gt;=PrSettings!$M$7,(ABS($F84-$G84-CZ84+DA84)&lt;=1)*1,IF(AND(DC84,$F84=$G84,$F84&gt;=PrSettings!$M$6),(ABS(CZ84-$F84)&lt;=1)*1,IF(AND(DC84,$F84+$G84&gt;=PrSettings!$M$8),(ABS(CZ84-$F84)+ABS(DA84-$G84)&lt;=1)*1,""))),"")</f>
        <v/>
      </c>
      <c r="DG84" s="289"/>
      <c r="DI84" s="279" t="n">
        <f aca="false">$B84</f>
        <v>74</v>
      </c>
      <c r="DJ84" s="280" t="str">
        <f aca="false">$C84</f>
        <v>Ghana</v>
      </c>
      <c r="DK84" s="281" t="n">
        <f aca="false">$D84</f>
        <v>33</v>
      </c>
      <c r="DL84" s="280" t="str">
        <f aca="false">$E84</f>
        <v>Panama</v>
      </c>
      <c r="DM84" s="284"/>
      <c r="DN84" s="284"/>
      <c r="DO84" s="288"/>
      <c r="DP84" s="281" t="str">
        <f aca="false">IF(($F84&lt;&gt;"")*($G84&lt;&gt;"")*(DM84&lt;&gt;"")*(DN84&lt;&gt;""),($F84&gt;$G84)*(DM84&gt;DN84)+($F84=$G84)*(DM84=DN84)+($F84&lt;$G84)*(DM84&lt;DN84),"")</f>
        <v/>
      </c>
      <c r="DQ84" s="281" t="str">
        <f aca="false">IF((DP84&lt;&gt;""),IF(OR($F84&lt;&gt;$G84,PrSettings!$M$4="●"),(($F84-$G84)=(DM84-DN84))*1,0),"")</f>
        <v/>
      </c>
      <c r="DR84" s="281" t="str">
        <f aca="false">IF((DP84&lt;&gt;""),($F84=DM84)*($G84=DN84),"")</f>
        <v/>
      </c>
      <c r="DS84" s="281" t="str">
        <f aca="false">IF(DP84&lt;&gt;"",IF(ABS($F84-$G84)&gt;=PrSettings!$M$7,(ABS($F84-$G84-DM84+DN84)&lt;=1)*1,IF(AND(DP84,$F84=$G84,$F84&gt;=PrSettings!$M$6),(ABS(DM84-$F84)&lt;=1)*1,IF(AND(DP84,$F84+$G84&gt;=PrSettings!$M$8),(ABS(DM84-$F84)+ABS(DN84-$G84)&lt;=1)*1,""))),"")</f>
        <v/>
      </c>
      <c r="DT84" s="289"/>
      <c r="DV84" s="279" t="n">
        <f aca="false">$B84</f>
        <v>74</v>
      </c>
      <c r="DW84" s="280" t="str">
        <f aca="false">$C84</f>
        <v>Ghana</v>
      </c>
      <c r="DX84" s="281" t="n">
        <f aca="false">$D84</f>
        <v>33</v>
      </c>
      <c r="DY84" s="280" t="str">
        <f aca="false">$E84</f>
        <v>Panama</v>
      </c>
      <c r="DZ84" s="284"/>
      <c r="EA84" s="284"/>
      <c r="EB84" s="288"/>
      <c r="EC84" s="281" t="str">
        <f aca="false">IF(($F84&lt;&gt;"")*($G84&lt;&gt;"")*(DZ84&lt;&gt;"")*(EA84&lt;&gt;""),($F84&gt;$G84)*(DZ84&gt;EA84)+($F84=$G84)*(DZ84=EA84)+($F84&lt;$G84)*(DZ84&lt;EA84),"")</f>
        <v/>
      </c>
      <c r="ED84" s="281" t="str">
        <f aca="false">IF((EC84&lt;&gt;""),IF(OR($F84&lt;&gt;$G84,PrSettings!$M$4="●"),(($F84-$G84)=(DZ84-EA84))*1,0),"")</f>
        <v/>
      </c>
      <c r="EE84" s="281" t="str">
        <f aca="false">IF((EC84&lt;&gt;""),($F84=DZ84)*($G84=EA84),"")</f>
        <v/>
      </c>
      <c r="EF84" s="281" t="str">
        <f aca="false">IF(EC84&lt;&gt;"",IF(ABS($F84-$G84)&gt;=PrSettings!$M$7,(ABS($F84-$G84-DZ84+EA84)&lt;=1)*1,IF(AND(EC84,$F84=$G84,$F84&gt;=PrSettings!$M$6),(ABS(DZ84-$F84)&lt;=1)*1,IF(AND(EC84,$F84+$G84&gt;=PrSettings!$M$8),(ABS(DZ84-$F84)+ABS(EA84-$G84)&lt;=1)*1,""))),"")</f>
        <v/>
      </c>
      <c r="EG84" s="289"/>
      <c r="EI84" s="279" t="n">
        <f aca="false">$B84</f>
        <v>74</v>
      </c>
      <c r="EJ84" s="280" t="str">
        <f aca="false">$C84</f>
        <v>Ghana</v>
      </c>
      <c r="EK84" s="281" t="n">
        <f aca="false">$D84</f>
        <v>33</v>
      </c>
      <c r="EL84" s="280" t="str">
        <f aca="false">$E84</f>
        <v>Panama</v>
      </c>
      <c r="EM84" s="284"/>
      <c r="EN84" s="284"/>
      <c r="EO84" s="288"/>
      <c r="EP84" s="281" t="str">
        <f aca="false">IF(($F84&lt;&gt;"")*($G84&lt;&gt;"")*(EM84&lt;&gt;"")*(EN84&lt;&gt;""),($F84&gt;$G84)*(EM84&gt;EN84)+($F84=$G84)*(EM84=EN84)+($F84&lt;$G84)*(EM84&lt;EN84),"")</f>
        <v/>
      </c>
      <c r="EQ84" s="281" t="str">
        <f aca="false">IF((EP84&lt;&gt;""),IF(OR($F84&lt;&gt;$G84,PrSettings!$M$4="●"),(($F84-$G84)=(EM84-EN84))*1,0),"")</f>
        <v/>
      </c>
      <c r="ER84" s="281" t="str">
        <f aca="false">IF((EP84&lt;&gt;""),($F84=EM84)*($G84=EN84),"")</f>
        <v/>
      </c>
      <c r="ES84" s="281" t="str">
        <f aca="false">IF(EP84&lt;&gt;"",IF(ABS($F84-$G84)&gt;=PrSettings!$M$7,(ABS($F84-$G84-EM84+EN84)&lt;=1)*1,IF(AND(EP84,$F84=$G84,$F84&gt;=PrSettings!$M$6),(ABS(EM84-$F84)&lt;=1)*1,IF(AND(EP84,$F84+$G84&gt;=PrSettings!$M$8),(ABS(EM84-$F84)+ABS(EN84-$G84)&lt;=1)*1,""))),"")</f>
        <v/>
      </c>
      <c r="ET84" s="289"/>
      <c r="EV84" s="279" t="n">
        <f aca="false">$B84</f>
        <v>74</v>
      </c>
      <c r="EW84" s="280" t="str">
        <f aca="false">$C84</f>
        <v>Ghana</v>
      </c>
      <c r="EX84" s="281" t="n">
        <f aca="false">$D84</f>
        <v>33</v>
      </c>
      <c r="EY84" s="280" t="str">
        <f aca="false">$E84</f>
        <v>Panama</v>
      </c>
      <c r="EZ84" s="284"/>
      <c r="FA84" s="284"/>
      <c r="FB84" s="288"/>
      <c r="FC84" s="281" t="str">
        <f aca="false">IF(($F84&lt;&gt;"")*($G84&lt;&gt;"")*(EZ84&lt;&gt;"")*(FA84&lt;&gt;""),($F84&gt;$G84)*(EZ84&gt;FA84)+($F84=$G84)*(EZ84=FA84)+($F84&lt;$G84)*(EZ84&lt;FA84),"")</f>
        <v/>
      </c>
      <c r="FD84" s="281" t="str">
        <f aca="false">IF((FC84&lt;&gt;""),IF(OR($F84&lt;&gt;$G84,PrSettings!$M$4="●"),(($F84-$G84)=(EZ84-FA84))*1,0),"")</f>
        <v/>
      </c>
      <c r="FE84" s="281" t="str">
        <f aca="false">IF((FC84&lt;&gt;""),($F84=EZ84)*($G84=FA84),"")</f>
        <v/>
      </c>
      <c r="FF84" s="281" t="str">
        <f aca="false">IF(FC84&lt;&gt;"",IF(ABS($F84-$G84)&gt;=PrSettings!$M$7,(ABS($F84-$G84-EZ84+FA84)&lt;=1)*1,IF(AND(FC84,$F84=$G84,$F84&gt;=PrSettings!$M$6),(ABS(EZ84-$F84)&lt;=1)*1,IF(AND(FC84,$F84+$G84&gt;=PrSettings!$M$8),(ABS(EZ84-$F84)+ABS(FA84-$G84)&lt;=1)*1,""))),"")</f>
        <v/>
      </c>
      <c r="FG84" s="289"/>
      <c r="FI84" s="279" t="n">
        <f aca="false">$B84</f>
        <v>74</v>
      </c>
      <c r="FJ84" s="280" t="str">
        <f aca="false">$C84</f>
        <v>Ghana</v>
      </c>
      <c r="FK84" s="281" t="n">
        <f aca="false">$D84</f>
        <v>33</v>
      </c>
      <c r="FL84" s="280" t="str">
        <f aca="false">$E84</f>
        <v>Panama</v>
      </c>
      <c r="FM84" s="284"/>
      <c r="FN84" s="284"/>
      <c r="FO84" s="288"/>
      <c r="FP84" s="281" t="str">
        <f aca="false">IF(($F84&lt;&gt;"")*($G84&lt;&gt;"")*(FM84&lt;&gt;"")*(FN84&lt;&gt;""),($F84&gt;$G84)*(FM84&gt;FN84)+($F84=$G84)*(FM84=FN84)+($F84&lt;$G84)*(FM84&lt;FN84),"")</f>
        <v/>
      </c>
      <c r="FQ84" s="281" t="str">
        <f aca="false">IF((FP84&lt;&gt;""),IF(OR($F84&lt;&gt;$G84,PrSettings!$M$4="●"),(($F84-$G84)=(FM84-FN84))*1,0),"")</f>
        <v/>
      </c>
      <c r="FR84" s="281" t="str">
        <f aca="false">IF((FP84&lt;&gt;""),($F84=FM84)*($G84=FN84),"")</f>
        <v/>
      </c>
      <c r="FS84" s="281" t="str">
        <f aca="false">IF(FP84&lt;&gt;"",IF(ABS($F84-$G84)&gt;=PrSettings!$M$7,(ABS($F84-$G84-FM84+FN84)&lt;=1)*1,IF(AND(FP84,$F84=$G84,$F84&gt;=PrSettings!$M$6),(ABS(FM84-$F84)&lt;=1)*1,IF(AND(FP84,$F84+$G84&gt;=PrSettings!$M$8),(ABS(FM84-$F84)+ABS(FN84-$G84)&lt;=1)*1,""))),"")</f>
        <v/>
      </c>
      <c r="FT84" s="289"/>
      <c r="FV84" s="279" t="n">
        <f aca="false">$B84</f>
        <v>74</v>
      </c>
      <c r="FW84" s="280" t="str">
        <f aca="false">$C84</f>
        <v>Ghana</v>
      </c>
      <c r="FX84" s="281" t="n">
        <f aca="false">$D84</f>
        <v>33</v>
      </c>
      <c r="FY84" s="280" t="str">
        <f aca="false">$E84</f>
        <v>Panama</v>
      </c>
      <c r="FZ84" s="284"/>
      <c r="GA84" s="284"/>
      <c r="GB84" s="288"/>
      <c r="GC84" s="281" t="str">
        <f aca="false">IF(($F84&lt;&gt;"")*($G84&lt;&gt;"")*(FZ84&lt;&gt;"")*(GA84&lt;&gt;""),($F84&gt;$G84)*(FZ84&gt;GA84)+($F84=$G84)*(FZ84=GA84)+($F84&lt;$G84)*(FZ84&lt;GA84),"")</f>
        <v/>
      </c>
      <c r="GD84" s="281" t="str">
        <f aca="false">IF((GC84&lt;&gt;""),IF(OR($F84&lt;&gt;$G84,PrSettings!$M$4="●"),(($F84-$G84)=(FZ84-GA84))*1,0),"")</f>
        <v/>
      </c>
      <c r="GE84" s="281" t="str">
        <f aca="false">IF((GC84&lt;&gt;""),($F84=FZ84)*($G84=GA84),"")</f>
        <v/>
      </c>
      <c r="GF84" s="281" t="str">
        <f aca="false">IF(GC84&lt;&gt;"",IF(ABS($F84-$G84)&gt;=PrSettings!$M$7,(ABS($F84-$G84-FZ84+GA84)&lt;=1)*1,IF(AND(GC84,$F84=$G84,$F84&gt;=PrSettings!$M$6),(ABS(FZ84-$F84)&lt;=1)*1,IF(AND(GC84,$F84+$G84&gt;=PrSettings!$M$8),(ABS(FZ84-$F84)+ABS(GA84-$G84)&lt;=1)*1,""))),"")</f>
        <v/>
      </c>
      <c r="GG84" s="289"/>
      <c r="GI84" s="279" t="n">
        <f aca="false">$B84</f>
        <v>74</v>
      </c>
      <c r="GJ84" s="280" t="str">
        <f aca="false">$C84</f>
        <v>Ghana</v>
      </c>
      <c r="GK84" s="281" t="n">
        <f aca="false">$D84</f>
        <v>33</v>
      </c>
      <c r="GL84" s="280" t="str">
        <f aca="false">$E84</f>
        <v>Panama</v>
      </c>
      <c r="GM84" s="284"/>
      <c r="GN84" s="284"/>
      <c r="GO84" s="288"/>
      <c r="GP84" s="281" t="str">
        <f aca="false">IF(($F84&lt;&gt;"")*($G84&lt;&gt;"")*(GM84&lt;&gt;"")*(GN84&lt;&gt;""),($F84&gt;$G84)*(GM84&gt;GN84)+($F84=$G84)*(GM84=GN84)+($F84&lt;$G84)*(GM84&lt;GN84),"")</f>
        <v/>
      </c>
      <c r="GQ84" s="281" t="str">
        <f aca="false">IF((GP84&lt;&gt;""),IF(OR($F84&lt;&gt;$G84,PrSettings!$M$4="●"),(($F84-$G84)=(GM84-GN84))*1,0),"")</f>
        <v/>
      </c>
      <c r="GR84" s="281" t="str">
        <f aca="false">IF((GP84&lt;&gt;""),($F84=GM84)*($G84=GN84),"")</f>
        <v/>
      </c>
      <c r="GS84" s="281" t="str">
        <f aca="false">IF(GP84&lt;&gt;"",IF(ABS($F84-$G84)&gt;=PrSettings!$M$7,(ABS($F84-$G84-GM84+GN84)&lt;=1)*1,IF(AND(GP84,$F84=$G84,$F84&gt;=PrSettings!$M$6),(ABS(GM84-$F84)&lt;=1)*1,IF(AND(GP84,$F84+$G84&gt;=PrSettings!$M$8),(ABS(GM84-$F84)+ABS(GN84-$G84)&lt;=1)*1,""))),"")</f>
        <v/>
      </c>
      <c r="GT84" s="289"/>
      <c r="GV84" s="279" t="n">
        <f aca="false">$B84</f>
        <v>74</v>
      </c>
      <c r="GW84" s="280" t="str">
        <f aca="false">$C84</f>
        <v>Ghana</v>
      </c>
      <c r="GX84" s="281" t="n">
        <f aca="false">$D84</f>
        <v>33</v>
      </c>
      <c r="GY84" s="280" t="str">
        <f aca="false">$E84</f>
        <v>Panama</v>
      </c>
      <c r="GZ84" s="284"/>
      <c r="HA84" s="284"/>
      <c r="HB84" s="288"/>
      <c r="HC84" s="281" t="str">
        <f aca="false">IF(($F84&lt;&gt;"")*($G84&lt;&gt;"")*(GZ84&lt;&gt;"")*(HA84&lt;&gt;""),($F84&gt;$G84)*(GZ84&gt;HA84)+($F84=$G84)*(GZ84=HA84)+($F84&lt;$G84)*(GZ84&lt;HA84),"")</f>
        <v/>
      </c>
      <c r="HD84" s="281" t="str">
        <f aca="false">IF((HC84&lt;&gt;""),IF(OR($F84&lt;&gt;$G84,PrSettings!$M$4="●"),(($F84-$G84)=(GZ84-HA84))*1,0),"")</f>
        <v/>
      </c>
      <c r="HE84" s="281" t="str">
        <f aca="false">IF((HC84&lt;&gt;""),($F84=GZ84)*($G84=HA84),"")</f>
        <v/>
      </c>
      <c r="HF84" s="281" t="str">
        <f aca="false">IF(HC84&lt;&gt;"",IF(ABS($F84-$G84)&gt;=PrSettings!$M$7,(ABS($F84-$G84-GZ84+HA84)&lt;=1)*1,IF(AND(HC84,$F84=$G84,$F84&gt;=PrSettings!$M$6),(ABS(GZ84-$F84)&lt;=1)*1,IF(AND(HC84,$F84+$G84&gt;=PrSettings!$M$8),(ABS(GZ84-$F84)+ABS(HA84-$G84)&lt;=1)*1,""))),"")</f>
        <v/>
      </c>
      <c r="HG84" s="289"/>
      <c r="HI84" s="279" t="n">
        <f aca="false">$B84</f>
        <v>74</v>
      </c>
      <c r="HJ84" s="280" t="str">
        <f aca="false">$C84</f>
        <v>Ghana</v>
      </c>
      <c r="HK84" s="281" t="n">
        <f aca="false">$D84</f>
        <v>33</v>
      </c>
      <c r="HL84" s="280" t="str">
        <f aca="false">$E84</f>
        <v>Panama</v>
      </c>
      <c r="HM84" s="284"/>
      <c r="HN84" s="284"/>
      <c r="HO84" s="288"/>
      <c r="HP84" s="281" t="str">
        <f aca="false">IF(($F84&lt;&gt;"")*($G84&lt;&gt;"")*(HM84&lt;&gt;"")*(HN84&lt;&gt;""),($F84&gt;$G84)*(HM84&gt;HN84)+($F84=$G84)*(HM84=HN84)+($F84&lt;$G84)*(HM84&lt;HN84),"")</f>
        <v/>
      </c>
      <c r="HQ84" s="281" t="str">
        <f aca="false">IF((HP84&lt;&gt;""),IF(OR($F84&lt;&gt;$G84,PrSettings!$M$4="●"),(($F84-$G84)=(HM84-HN84))*1,0),"")</f>
        <v/>
      </c>
      <c r="HR84" s="281" t="str">
        <f aca="false">IF((HP84&lt;&gt;""),($F84=HM84)*($G84=HN84),"")</f>
        <v/>
      </c>
      <c r="HS84" s="281" t="str">
        <f aca="false">IF(HP84&lt;&gt;"",IF(ABS($F84-$G84)&gt;=PrSettings!$M$7,(ABS($F84-$G84-HM84+HN84)&lt;=1)*1,IF(AND(HP84,$F84=$G84,$F84&gt;=PrSettings!$M$6),(ABS(HM84-$F84)&lt;=1)*1,IF(AND(HP84,$F84+$G84&gt;=PrSettings!$M$8),(ABS(HM84-$F84)+ABS(HN84-$G84)&lt;=1)*1,""))),"")</f>
        <v/>
      </c>
      <c r="HT84" s="289"/>
      <c r="HV84" s="279" t="n">
        <f aca="false">$B84</f>
        <v>74</v>
      </c>
      <c r="HW84" s="280" t="str">
        <f aca="false">$C84</f>
        <v>Ghana</v>
      </c>
      <c r="HX84" s="281" t="n">
        <f aca="false">$D84</f>
        <v>33</v>
      </c>
      <c r="HY84" s="280" t="str">
        <f aca="false">$E84</f>
        <v>Panama</v>
      </c>
      <c r="HZ84" s="284"/>
      <c r="IA84" s="284"/>
      <c r="IB84" s="288"/>
      <c r="IC84" s="281" t="str">
        <f aca="false">IF(($F84&lt;&gt;"")*($G84&lt;&gt;"")*(HZ84&lt;&gt;"")*(IA84&lt;&gt;""),($F84&gt;$G84)*(HZ84&gt;IA84)+($F84=$G84)*(HZ84=IA84)+($F84&lt;$G84)*(HZ84&lt;IA84),"")</f>
        <v/>
      </c>
      <c r="ID84" s="281" t="str">
        <f aca="false">IF((IC84&lt;&gt;""),IF(OR($F84&lt;&gt;$G84,PrSettings!$M$4="●"),(($F84-$G84)=(HZ84-IA84))*1,0),"")</f>
        <v/>
      </c>
      <c r="IE84" s="281" t="str">
        <f aca="false">IF((IC84&lt;&gt;""),($F84=HZ84)*($G84=IA84),"")</f>
        <v/>
      </c>
      <c r="IF84" s="281" t="str">
        <f aca="false">IF(IC84&lt;&gt;"",IF(ABS($F84-$G84)&gt;=PrSettings!$M$7,(ABS($F84-$G84-HZ84+IA84)&lt;=1)*1,IF(AND(IC84,$F84=$G84,$F84&gt;=PrSettings!$M$6),(ABS(HZ84-$F84)&lt;=1)*1,IF(AND(IC84,$F84+$G84&gt;=PrSettings!$M$8),(ABS(HZ84-$F84)+ABS(IA84-$G84)&lt;=1)*1,""))),"")</f>
        <v/>
      </c>
      <c r="IG84" s="289"/>
      <c r="II84" s="279" t="n">
        <f aca="false">$B84</f>
        <v>74</v>
      </c>
      <c r="IJ84" s="280" t="str">
        <f aca="false">$C84</f>
        <v>Ghana</v>
      </c>
      <c r="IK84" s="281" t="n">
        <f aca="false">$D84</f>
        <v>33</v>
      </c>
      <c r="IL84" s="280" t="str">
        <f aca="false">$E84</f>
        <v>Panama</v>
      </c>
      <c r="IM84" s="284"/>
      <c r="IN84" s="284"/>
      <c r="IO84" s="288"/>
      <c r="IP84" s="281" t="str">
        <f aca="false">IF(($F84&lt;&gt;"")*($G84&lt;&gt;"")*(IM84&lt;&gt;"")*(IN84&lt;&gt;""),($F84&gt;$G84)*(IM84&gt;IN84)+($F84=$G84)*(IM84=IN84)+($F84&lt;$G84)*(IM84&lt;IN84),"")</f>
        <v/>
      </c>
      <c r="IQ84" s="281" t="str">
        <f aca="false">IF((IP84&lt;&gt;""),IF(OR($F84&lt;&gt;$G84,PrSettings!$M$4="●"),(($F84-$G84)=(IM84-IN84))*1,0),"")</f>
        <v/>
      </c>
      <c r="IR84" s="281" t="str">
        <f aca="false">IF((IP84&lt;&gt;""),($F84=IM84)*($G84=IN84),"")</f>
        <v/>
      </c>
      <c r="IS84" s="281" t="str">
        <f aca="false">IF(IP84&lt;&gt;"",IF(ABS($F84-$G84)&gt;=PrSettings!$M$7,(ABS($F84-$G84-IM84+IN84)&lt;=1)*1,IF(AND(IP84,$F84=$G84,$F84&gt;=PrSettings!$M$6),(ABS(IM84-$F84)&lt;=1)*1,IF(AND(IP84,$F84+$G84&gt;=PrSettings!$M$8),(ABS(IM84-$F84)+ABS(IN84-$G84)&lt;=1)*1,""))),"")</f>
        <v/>
      </c>
      <c r="IT84" s="289"/>
      <c r="IV84" s="279" t="n">
        <f aca="false">$B84</f>
        <v>74</v>
      </c>
      <c r="IW84" s="280" t="str">
        <f aca="false">$C84</f>
        <v>Ghana</v>
      </c>
      <c r="IX84" s="281" t="n">
        <f aca="false">$D84</f>
        <v>33</v>
      </c>
      <c r="IY84" s="280" t="str">
        <f aca="false">$E84</f>
        <v>Panama</v>
      </c>
      <c r="IZ84" s="284"/>
      <c r="JA84" s="284"/>
      <c r="JB84" s="288"/>
      <c r="JC84" s="281" t="str">
        <f aca="false">IF(($F84&lt;&gt;"")*($G84&lt;&gt;"")*(IZ84&lt;&gt;"")*(JA84&lt;&gt;""),($F84&gt;$G84)*(IZ84&gt;JA84)+($F84=$G84)*(IZ84=JA84)+($F84&lt;$G84)*(IZ84&lt;JA84),"")</f>
        <v/>
      </c>
      <c r="JD84" s="281" t="str">
        <f aca="false">IF((JC84&lt;&gt;""),IF(OR($F84&lt;&gt;$G84,PrSettings!$M$4="●"),(($F84-$G84)=(IZ84-JA84))*1,0),"")</f>
        <v/>
      </c>
      <c r="JE84" s="281" t="str">
        <f aca="false">IF((JC84&lt;&gt;""),($F84=IZ84)*($G84=JA84),"")</f>
        <v/>
      </c>
      <c r="JF84" s="281" t="str">
        <f aca="false">IF(JC84&lt;&gt;"",IF(ABS($F84-$G84)&gt;=PrSettings!$M$7,(ABS($F84-$G84-IZ84+JA84)&lt;=1)*1,IF(AND(JC84,$F84=$G84,$F84&gt;=PrSettings!$M$6),(ABS(IZ84-$F84)&lt;=1)*1,IF(AND(JC84,$F84+$G84&gt;=PrSettings!$M$8),(ABS(IZ84-$F84)+ABS(JA84-$G84)&lt;=1)*1,""))),"")</f>
        <v/>
      </c>
      <c r="JG84" s="289"/>
      <c r="JI84" s="279" t="n">
        <f aca="false">$B84</f>
        <v>74</v>
      </c>
      <c r="JJ84" s="280" t="str">
        <f aca="false">$C84</f>
        <v>Ghana</v>
      </c>
      <c r="JK84" s="281" t="n">
        <f aca="false">$D84</f>
        <v>33</v>
      </c>
      <c r="JL84" s="280" t="str">
        <f aca="false">$E84</f>
        <v>Panama</v>
      </c>
      <c r="JM84" s="284"/>
      <c r="JN84" s="284"/>
      <c r="JO84" s="288"/>
      <c r="JP84" s="281" t="str">
        <f aca="false">IF(($F84&lt;&gt;"")*($G84&lt;&gt;"")*(JM84&lt;&gt;"")*(JN84&lt;&gt;""),($F84&gt;$G84)*(JM84&gt;JN84)+($F84=$G84)*(JM84=JN84)+($F84&lt;$G84)*(JM84&lt;JN84),"")</f>
        <v/>
      </c>
      <c r="JQ84" s="281" t="str">
        <f aca="false">IF((JP84&lt;&gt;""),IF(OR($F84&lt;&gt;$G84,PrSettings!$M$4="●"),(($F84-$G84)=(JM84-JN84))*1,0),"")</f>
        <v/>
      </c>
      <c r="JR84" s="281" t="str">
        <f aca="false">IF((JP84&lt;&gt;""),($F84=JM84)*($G84=JN84),"")</f>
        <v/>
      </c>
      <c r="JS84" s="281" t="str">
        <f aca="false">IF(JP84&lt;&gt;"",IF(ABS($F84-$G84)&gt;=PrSettings!$M$7,(ABS($F84-$G84-JM84+JN84)&lt;=1)*1,IF(AND(JP84,$F84=$G84,$F84&gt;=PrSettings!$M$6),(ABS(JM84-$F84)&lt;=1)*1,IF(AND(JP84,$F84+$G84&gt;=PrSettings!$M$8),(ABS(JM84-$F84)+ABS(JN84-$G84)&lt;=1)*1,""))),"")</f>
        <v/>
      </c>
      <c r="JT84" s="289"/>
      <c r="JV84" s="279" t="n">
        <f aca="false">$B84</f>
        <v>74</v>
      </c>
      <c r="JW84" s="280" t="str">
        <f aca="false">$C84</f>
        <v>Ghana</v>
      </c>
      <c r="JX84" s="281" t="n">
        <f aca="false">$D84</f>
        <v>33</v>
      </c>
      <c r="JY84" s="280" t="str">
        <f aca="false">$E84</f>
        <v>Panama</v>
      </c>
      <c r="JZ84" s="284"/>
      <c r="KA84" s="284"/>
      <c r="KB84" s="288"/>
      <c r="KC84" s="281" t="str">
        <f aca="false">IF(($F84&lt;&gt;"")*($G84&lt;&gt;"")*(JZ84&lt;&gt;"")*(KA84&lt;&gt;""),($F84&gt;$G84)*(JZ84&gt;KA84)+($F84=$G84)*(JZ84=KA84)+($F84&lt;$G84)*(JZ84&lt;KA84),"")</f>
        <v/>
      </c>
      <c r="KD84" s="281" t="str">
        <f aca="false">IF((KC84&lt;&gt;""),IF(OR($F84&lt;&gt;$G84,PrSettings!$M$4="●"),(($F84-$G84)=(JZ84-KA84))*1,0),"")</f>
        <v/>
      </c>
      <c r="KE84" s="281" t="str">
        <f aca="false">IF((KC84&lt;&gt;""),($F84=JZ84)*($G84=KA84),"")</f>
        <v/>
      </c>
      <c r="KF84" s="281" t="str">
        <f aca="false">IF(KC84&lt;&gt;"",IF(ABS($F84-$G84)&gt;=PrSettings!$M$7,(ABS($F84-$G84-JZ84+KA84)&lt;=1)*1,IF(AND(KC84,$F84=$G84,$F84&gt;=PrSettings!$M$6),(ABS(JZ84-$F84)&lt;=1)*1,IF(AND(KC84,$F84+$G84&gt;=PrSettings!$M$8),(ABS(JZ84-$F84)+ABS(KA84-$G84)&lt;=1)*1,""))),"")</f>
        <v/>
      </c>
      <c r="KG84" s="289"/>
      <c r="KI84" s="279" t="n">
        <f aca="false">$B84</f>
        <v>74</v>
      </c>
      <c r="KJ84" s="280" t="str">
        <f aca="false">$C84</f>
        <v>Ghana</v>
      </c>
      <c r="KK84" s="281" t="n">
        <f aca="false">$D84</f>
        <v>33</v>
      </c>
      <c r="KL84" s="280" t="str">
        <f aca="false">$E84</f>
        <v>Panama</v>
      </c>
      <c r="KM84" s="284"/>
      <c r="KN84" s="284"/>
      <c r="KO84" s="288"/>
      <c r="KP84" s="281" t="str">
        <f aca="false">IF(($F84&lt;&gt;"")*($G84&lt;&gt;"")*(KM84&lt;&gt;"")*(KN84&lt;&gt;""),($F84&gt;$G84)*(KM84&gt;KN84)+($F84=$G84)*(KM84=KN84)+($F84&lt;$G84)*(KM84&lt;KN84),"")</f>
        <v/>
      </c>
      <c r="KQ84" s="281" t="str">
        <f aca="false">IF((KP84&lt;&gt;""),IF(OR($F84&lt;&gt;$G84,PrSettings!$M$4="●"),(($F84-$G84)=(KM84-KN84))*1,0),"")</f>
        <v/>
      </c>
      <c r="KR84" s="281" t="str">
        <f aca="false">IF((KP84&lt;&gt;""),($F84=KM84)*($G84=KN84),"")</f>
        <v/>
      </c>
      <c r="KS84" s="281" t="str">
        <f aca="false">IF(KP84&lt;&gt;"",IF(ABS($F84-$G84)&gt;=PrSettings!$M$7,(ABS($F84-$G84-KM84+KN84)&lt;=1)*1,IF(AND(KP84,$F84=$G84,$F84&gt;=PrSettings!$M$6),(ABS(KM84-$F84)&lt;=1)*1,IF(AND(KP84,$F84+$G84&gt;=PrSettings!$M$8),(ABS(KM84-$F84)+ABS(KN84-$G84)&lt;=1)*1,""))),"")</f>
        <v/>
      </c>
      <c r="KT84" s="289"/>
      <c r="KV84" s="279" t="n">
        <f aca="false">$B84</f>
        <v>74</v>
      </c>
      <c r="KW84" s="280" t="str">
        <f aca="false">$C84</f>
        <v>Ghana</v>
      </c>
      <c r="KX84" s="281" t="n">
        <f aca="false">$D84</f>
        <v>33</v>
      </c>
      <c r="KY84" s="280" t="str">
        <f aca="false">$E84</f>
        <v>Panama</v>
      </c>
      <c r="KZ84" s="284"/>
      <c r="LA84" s="284"/>
      <c r="LB84" s="288"/>
      <c r="LC84" s="281" t="str">
        <f aca="false">IF(($F84&lt;&gt;"")*($G84&lt;&gt;"")*(KZ84&lt;&gt;"")*(LA84&lt;&gt;""),($F84&gt;$G84)*(KZ84&gt;LA84)+($F84=$G84)*(KZ84=LA84)+($F84&lt;$G84)*(KZ84&lt;LA84),"")</f>
        <v/>
      </c>
      <c r="LD84" s="281" t="str">
        <f aca="false">IF((LC84&lt;&gt;""),IF(OR($F84&lt;&gt;$G84,PrSettings!$M$4="●"),(($F84-$G84)=(KZ84-LA84))*1,0),"")</f>
        <v/>
      </c>
      <c r="LE84" s="281" t="str">
        <f aca="false">IF((LC84&lt;&gt;""),($F84=KZ84)*($G84=LA84),"")</f>
        <v/>
      </c>
      <c r="LF84" s="281" t="str">
        <f aca="false">IF(LC84&lt;&gt;"",IF(ABS($F84-$G84)&gt;=PrSettings!$M$7,(ABS($F84-$G84-KZ84+LA84)&lt;=1)*1,IF(AND(LC84,$F84=$G84,$F84&gt;=PrSettings!$M$6),(ABS(KZ84-$F84)&lt;=1)*1,IF(AND(LC84,$F84+$G84&gt;=PrSettings!$M$8),(ABS(KZ84-$F84)+ABS(LA84-$G84)&lt;=1)*1,""))),"")</f>
        <v/>
      </c>
      <c r="LG84" s="289"/>
      <c r="LI84" s="279" t="n">
        <f aca="false">$B84</f>
        <v>74</v>
      </c>
      <c r="LJ84" s="280" t="str">
        <f aca="false">$C84</f>
        <v>Ghana</v>
      </c>
      <c r="LK84" s="281" t="n">
        <f aca="false">$D84</f>
        <v>33</v>
      </c>
      <c r="LL84" s="280" t="str">
        <f aca="false">$E84</f>
        <v>Panama</v>
      </c>
      <c r="LM84" s="284"/>
      <c r="LN84" s="284"/>
      <c r="LO84" s="288"/>
      <c r="LP84" s="281" t="str">
        <f aca="false">IF(($F84&lt;&gt;"")*($G84&lt;&gt;"")*(LM84&lt;&gt;"")*(LN84&lt;&gt;""),($F84&gt;$G84)*(LM84&gt;LN84)+($F84=$G84)*(LM84=LN84)+($F84&lt;$G84)*(LM84&lt;LN84),"")</f>
        <v/>
      </c>
      <c r="LQ84" s="281" t="str">
        <f aca="false">IF((LP84&lt;&gt;""),IF(OR($F84&lt;&gt;$G84,PrSettings!$M$4="●"),(($F84-$G84)=(LM84-LN84))*1,0),"")</f>
        <v/>
      </c>
      <c r="LR84" s="281" t="str">
        <f aca="false">IF((LP84&lt;&gt;""),($F84=LM84)*($G84=LN84),"")</f>
        <v/>
      </c>
      <c r="LS84" s="281" t="str">
        <f aca="false">IF(LP84&lt;&gt;"",IF(ABS($F84-$G84)&gt;=PrSettings!$M$7,(ABS($F84-$G84-LM84+LN84)&lt;=1)*1,IF(AND(LP84,$F84=$G84,$F84&gt;=PrSettings!$M$6),(ABS(LM84-$F84)&lt;=1)*1,IF(AND(LP84,$F84+$G84&gt;=PrSettings!$M$8),(ABS(LM84-$F84)+ABS(LN84-$G84)&lt;=1)*1,""))),"")</f>
        <v/>
      </c>
      <c r="LT84" s="289"/>
      <c r="LV84" s="279" t="n">
        <f aca="false">$B84</f>
        <v>74</v>
      </c>
      <c r="LW84" s="280" t="str">
        <f aca="false">$C84</f>
        <v>Ghana</v>
      </c>
      <c r="LX84" s="281" t="n">
        <f aca="false">$D84</f>
        <v>33</v>
      </c>
      <c r="LY84" s="280" t="str">
        <f aca="false">$E84</f>
        <v>Panama</v>
      </c>
      <c r="LZ84" s="284"/>
      <c r="MA84" s="284"/>
      <c r="MB84" s="288"/>
      <c r="MC84" s="281" t="str">
        <f aca="false">IF(($F84&lt;&gt;"")*($G84&lt;&gt;"")*(LZ84&lt;&gt;"")*(MA84&lt;&gt;""),($F84&gt;$G84)*(LZ84&gt;MA84)+($F84=$G84)*(LZ84=MA84)+($F84&lt;$G84)*(LZ84&lt;MA84),"")</f>
        <v/>
      </c>
      <c r="MD84" s="281" t="str">
        <f aca="false">IF((MC84&lt;&gt;""),IF(OR($F84&lt;&gt;$G84,PrSettings!$M$4="●"),(($F84-$G84)=(LZ84-MA84))*1,0),"")</f>
        <v/>
      </c>
      <c r="ME84" s="281" t="str">
        <f aca="false">IF((MC84&lt;&gt;""),($F84=LZ84)*($G84=MA84),"")</f>
        <v/>
      </c>
      <c r="MF84" s="281" t="str">
        <f aca="false">IF(MC84&lt;&gt;"",IF(ABS($F84-$G84)&gt;=PrSettings!$M$7,(ABS($F84-$G84-LZ84+MA84)&lt;=1)*1,IF(AND(MC84,$F84=$G84,$F84&gt;=PrSettings!$M$6),(ABS(LZ84-$F84)&lt;=1)*1,IF(AND(MC84,$F84+$G84&gt;=PrSettings!$M$8),(ABS(LZ84-$F84)+ABS(MA84-$G84)&lt;=1)*1,""))),"")</f>
        <v/>
      </c>
      <c r="MG84" s="289"/>
    </row>
    <row r="85" customFormat="false" ht="15.75" hidden="false" customHeight="false" outlineLevel="0" collapsed="false">
      <c r="B85" s="279" t="n">
        <f aca="false">INDEX(Groups!$C$7:$C$65,MATCH(C85,Groups!$D$7:$D$65,0))</f>
        <v>4</v>
      </c>
      <c r="C85" s="280" t="str">
        <f aca="false">CalcL!$P$24</f>
        <v>England</v>
      </c>
      <c r="D85" s="281" t="n">
        <f aca="false">INDEX(Groups!$C$7:$C$65,MATCH(E85,Groups!$D$7:$D$65,0))</f>
        <v>74</v>
      </c>
      <c r="E85" s="280" t="str">
        <f aca="false">CalcL!$Q$24</f>
        <v>Ghana</v>
      </c>
      <c r="F85" s="282" t="n">
        <f aca="false">CalcL!$R$24</f>
        <v>2</v>
      </c>
      <c r="G85" s="283" t="n">
        <f aca="false">CalcL!$S$24</f>
        <v>0</v>
      </c>
      <c r="I85" s="279" t="n">
        <f aca="false">$B85</f>
        <v>4</v>
      </c>
      <c r="J85" s="280" t="str">
        <f aca="false">$C85</f>
        <v>England</v>
      </c>
      <c r="K85" s="281" t="n">
        <f aca="false">$D85</f>
        <v>74</v>
      </c>
      <c r="L85" s="280" t="str">
        <f aca="false">$E85</f>
        <v>Ghana</v>
      </c>
      <c r="M85" s="284"/>
      <c r="N85" s="284"/>
      <c r="O85" s="288"/>
      <c r="P85" s="281" t="str">
        <f aca="false">IF(($F85&lt;&gt;"")*($G85&lt;&gt;"")*(M85&lt;&gt;"")*(N85&lt;&gt;""),($F85&gt;$G85)*(M85&gt;N85)+($F85=$G85)*(M85=N85)+($F85&lt;$G85)*(M85&lt;N85),"")</f>
        <v/>
      </c>
      <c r="Q85" s="281" t="str">
        <f aca="false">IF((P85&lt;&gt;""),IF(OR($F85&lt;&gt;$G85,PrSettings!$M$4="●"),(($F85-$G85)=(M85-N85))*1,0),"")</f>
        <v/>
      </c>
      <c r="R85" s="281" t="str">
        <f aca="false">IF((P85&lt;&gt;""),($F85=M85)*($G85=N85),"")</f>
        <v/>
      </c>
      <c r="S85" s="281" t="str">
        <f aca="false">IF(P85&lt;&gt;"",IF(ABS($F85-$G85)&gt;=PrSettings!$M$7,(ABS($F85-$G85-M85+N85)&lt;=1)*1,IF(AND(P85,$F85=$G85,$F85&gt;=PrSettings!$M$6),(ABS(M85-$F85)&lt;=1)*1,IF(AND(P85,$F85+$G85&gt;=PrSettings!$M$8),(ABS(M85-$F85)+ABS(N85-$G85)&lt;=1)*1,""))),"")</f>
        <v/>
      </c>
      <c r="T85" s="289"/>
      <c r="V85" s="279" t="n">
        <f aca="false">$B85</f>
        <v>4</v>
      </c>
      <c r="W85" s="280" t="str">
        <f aca="false">$C85</f>
        <v>England</v>
      </c>
      <c r="X85" s="281" t="n">
        <f aca="false">$D85</f>
        <v>74</v>
      </c>
      <c r="Y85" s="280" t="str">
        <f aca="false">$E85</f>
        <v>Ghana</v>
      </c>
      <c r="Z85" s="284"/>
      <c r="AA85" s="284"/>
      <c r="AB85" s="288"/>
      <c r="AC85" s="281" t="str">
        <f aca="false">IF(($F85&lt;&gt;"")*($G85&lt;&gt;"")*(Z85&lt;&gt;"")*(AA85&lt;&gt;""),($F85&gt;$G85)*(Z85&gt;AA85)+($F85=$G85)*(Z85=AA85)+($F85&lt;$G85)*(Z85&lt;AA85),"")</f>
        <v/>
      </c>
      <c r="AD85" s="281" t="str">
        <f aca="false">IF((AC85&lt;&gt;""),IF(OR($F85&lt;&gt;$G85,PrSettings!$M$4="●"),(($F85-$G85)=(Z85-AA85))*1,0),"")</f>
        <v/>
      </c>
      <c r="AE85" s="281" t="str">
        <f aca="false">IF((AC85&lt;&gt;""),($F85=Z85)*($G85=AA85),"")</f>
        <v/>
      </c>
      <c r="AF85" s="281" t="str">
        <f aca="false">IF(AC85&lt;&gt;"",IF(ABS($F85-$G85)&gt;=PrSettings!$M$7,(ABS($F85-$G85-Z85+AA85)&lt;=1)*1,IF(AND(AC85,$F85=$G85,$F85&gt;=PrSettings!$M$6),(ABS(Z85-$F85)&lt;=1)*1,IF(AND(AC85,$F85+$G85&gt;=PrSettings!$M$8),(ABS(Z85-$F85)+ABS(AA85-$G85)&lt;=1)*1,""))),"")</f>
        <v/>
      </c>
      <c r="AG85" s="289"/>
      <c r="AI85" s="279" t="n">
        <f aca="false">$B85</f>
        <v>4</v>
      </c>
      <c r="AJ85" s="280" t="str">
        <f aca="false">$C85</f>
        <v>England</v>
      </c>
      <c r="AK85" s="281" t="n">
        <f aca="false">$D85</f>
        <v>74</v>
      </c>
      <c r="AL85" s="280" t="str">
        <f aca="false">$E85</f>
        <v>Ghana</v>
      </c>
      <c r="AM85" s="284"/>
      <c r="AN85" s="284"/>
      <c r="AO85" s="288"/>
      <c r="AP85" s="281" t="str">
        <f aca="false">IF(($F85&lt;&gt;"")*($G85&lt;&gt;"")*(AM85&lt;&gt;"")*(AN85&lt;&gt;""),($F85&gt;$G85)*(AM85&gt;AN85)+($F85=$G85)*(AM85=AN85)+($F85&lt;$G85)*(AM85&lt;AN85),"")</f>
        <v/>
      </c>
      <c r="AQ85" s="281" t="str">
        <f aca="false">IF((AP85&lt;&gt;""),IF(OR($F85&lt;&gt;$G85,PrSettings!$M$4="●"),(($F85-$G85)=(AM85-AN85))*1,0),"")</f>
        <v/>
      </c>
      <c r="AR85" s="281" t="str">
        <f aca="false">IF((AP85&lt;&gt;""),($F85=AM85)*($G85=AN85),"")</f>
        <v/>
      </c>
      <c r="AS85" s="281" t="str">
        <f aca="false">IF(AP85&lt;&gt;"",IF(ABS($F85-$G85)&gt;=PrSettings!$M$7,(ABS($F85-$G85-AM85+AN85)&lt;=1)*1,IF(AND(AP85,$F85=$G85,$F85&gt;=PrSettings!$M$6),(ABS(AM85-$F85)&lt;=1)*1,IF(AND(AP85,$F85+$G85&gt;=PrSettings!$M$8),(ABS(AM85-$F85)+ABS(AN85-$G85)&lt;=1)*1,""))),"")</f>
        <v/>
      </c>
      <c r="AT85" s="289"/>
      <c r="AV85" s="279" t="n">
        <f aca="false">$B85</f>
        <v>4</v>
      </c>
      <c r="AW85" s="280" t="str">
        <f aca="false">$C85</f>
        <v>England</v>
      </c>
      <c r="AX85" s="281" t="n">
        <f aca="false">$D85</f>
        <v>74</v>
      </c>
      <c r="AY85" s="280" t="str">
        <f aca="false">$E85</f>
        <v>Ghana</v>
      </c>
      <c r="AZ85" s="284"/>
      <c r="BA85" s="284"/>
      <c r="BB85" s="288"/>
      <c r="BC85" s="281" t="str">
        <f aca="false">IF(($F85&lt;&gt;"")*($G85&lt;&gt;"")*(AZ85&lt;&gt;"")*(BA85&lt;&gt;""),($F85&gt;$G85)*(AZ85&gt;BA85)+($F85=$G85)*(AZ85=BA85)+($F85&lt;$G85)*(AZ85&lt;BA85),"")</f>
        <v/>
      </c>
      <c r="BD85" s="281" t="str">
        <f aca="false">IF((BC85&lt;&gt;""),IF(OR($F85&lt;&gt;$G85,PrSettings!$M$4="●"),(($F85-$G85)=(AZ85-BA85))*1,0),"")</f>
        <v/>
      </c>
      <c r="BE85" s="281" t="str">
        <f aca="false">IF((BC85&lt;&gt;""),($F85=AZ85)*($G85=BA85),"")</f>
        <v/>
      </c>
      <c r="BF85" s="281" t="str">
        <f aca="false">IF(BC85&lt;&gt;"",IF(ABS($F85-$G85)&gt;=PrSettings!$M$7,(ABS($F85-$G85-AZ85+BA85)&lt;=1)*1,IF(AND(BC85,$F85=$G85,$F85&gt;=PrSettings!$M$6),(ABS(AZ85-$F85)&lt;=1)*1,IF(AND(BC85,$F85+$G85&gt;=PrSettings!$M$8),(ABS(AZ85-$F85)+ABS(BA85-$G85)&lt;=1)*1,""))),"")</f>
        <v/>
      </c>
      <c r="BG85" s="289"/>
      <c r="BI85" s="279" t="n">
        <f aca="false">$B85</f>
        <v>4</v>
      </c>
      <c r="BJ85" s="280" t="str">
        <f aca="false">$C85</f>
        <v>England</v>
      </c>
      <c r="BK85" s="281" t="n">
        <f aca="false">$D85</f>
        <v>74</v>
      </c>
      <c r="BL85" s="280" t="str">
        <f aca="false">$E85</f>
        <v>Ghana</v>
      </c>
      <c r="BM85" s="284"/>
      <c r="BN85" s="284"/>
      <c r="BO85" s="288"/>
      <c r="BP85" s="281" t="str">
        <f aca="false">IF(($F85&lt;&gt;"")*($G85&lt;&gt;"")*(BM85&lt;&gt;"")*(BN85&lt;&gt;""),($F85&gt;$G85)*(BM85&gt;BN85)+($F85=$G85)*(BM85=BN85)+($F85&lt;$G85)*(BM85&lt;BN85),"")</f>
        <v/>
      </c>
      <c r="BQ85" s="281" t="str">
        <f aca="false">IF((BP85&lt;&gt;""),IF(OR($F85&lt;&gt;$G85,PrSettings!$M$4="●"),(($F85-$G85)=(BM85-BN85))*1,0),"")</f>
        <v/>
      </c>
      <c r="BR85" s="281" t="str">
        <f aca="false">IF((BP85&lt;&gt;""),($F85=BM85)*($G85=BN85),"")</f>
        <v/>
      </c>
      <c r="BS85" s="281" t="str">
        <f aca="false">IF(BP85&lt;&gt;"",IF(ABS($F85-$G85)&gt;=PrSettings!$M$7,(ABS($F85-$G85-BM85+BN85)&lt;=1)*1,IF(AND(BP85,$F85=$G85,$F85&gt;=PrSettings!$M$6),(ABS(BM85-$F85)&lt;=1)*1,IF(AND(BP85,$F85+$G85&gt;=PrSettings!$M$8),(ABS(BM85-$F85)+ABS(BN85-$G85)&lt;=1)*1,""))),"")</f>
        <v/>
      </c>
      <c r="BT85" s="289"/>
      <c r="BV85" s="279" t="n">
        <f aca="false">$B85</f>
        <v>4</v>
      </c>
      <c r="BW85" s="280" t="str">
        <f aca="false">$C85</f>
        <v>England</v>
      </c>
      <c r="BX85" s="281" t="n">
        <f aca="false">$D85</f>
        <v>74</v>
      </c>
      <c r="BY85" s="280" t="str">
        <f aca="false">$E85</f>
        <v>Ghana</v>
      </c>
      <c r="BZ85" s="284"/>
      <c r="CA85" s="284"/>
      <c r="CB85" s="288"/>
      <c r="CC85" s="281" t="str">
        <f aca="false">IF(($F85&lt;&gt;"")*($G85&lt;&gt;"")*(BZ85&lt;&gt;"")*(CA85&lt;&gt;""),($F85&gt;$G85)*(BZ85&gt;CA85)+($F85=$G85)*(BZ85=CA85)+($F85&lt;$G85)*(BZ85&lt;CA85),"")</f>
        <v/>
      </c>
      <c r="CD85" s="281" t="str">
        <f aca="false">IF((CC85&lt;&gt;""),IF(OR($F85&lt;&gt;$G85,PrSettings!$M$4="●"),(($F85-$G85)=(BZ85-CA85))*1,0),"")</f>
        <v/>
      </c>
      <c r="CE85" s="281" t="str">
        <f aca="false">IF((CC85&lt;&gt;""),($F85=BZ85)*($G85=CA85),"")</f>
        <v/>
      </c>
      <c r="CF85" s="281" t="str">
        <f aca="false">IF(CC85&lt;&gt;"",IF(ABS($F85-$G85)&gt;=PrSettings!$M$7,(ABS($F85-$G85-BZ85+CA85)&lt;=1)*1,IF(AND(CC85,$F85=$G85,$F85&gt;=PrSettings!$M$6),(ABS(BZ85-$F85)&lt;=1)*1,IF(AND(CC85,$F85+$G85&gt;=PrSettings!$M$8),(ABS(BZ85-$F85)+ABS(CA85-$G85)&lt;=1)*1,""))),"")</f>
        <v/>
      </c>
      <c r="CG85" s="289"/>
      <c r="CI85" s="279" t="n">
        <f aca="false">$B85</f>
        <v>4</v>
      </c>
      <c r="CJ85" s="280" t="str">
        <f aca="false">$C85</f>
        <v>England</v>
      </c>
      <c r="CK85" s="281" t="n">
        <f aca="false">$D85</f>
        <v>74</v>
      </c>
      <c r="CL85" s="280" t="str">
        <f aca="false">$E85</f>
        <v>Ghana</v>
      </c>
      <c r="CM85" s="284"/>
      <c r="CN85" s="284"/>
      <c r="CO85" s="288"/>
      <c r="CP85" s="281" t="str">
        <f aca="false">IF(($F85&lt;&gt;"")*($G85&lt;&gt;"")*(CM85&lt;&gt;"")*(CN85&lt;&gt;""),($F85&gt;$G85)*(CM85&gt;CN85)+($F85=$G85)*(CM85=CN85)+($F85&lt;$G85)*(CM85&lt;CN85),"")</f>
        <v/>
      </c>
      <c r="CQ85" s="281" t="str">
        <f aca="false">IF((CP85&lt;&gt;""),IF(OR($F85&lt;&gt;$G85,PrSettings!$M$4="●"),(($F85-$G85)=(CM85-CN85))*1,0),"")</f>
        <v/>
      </c>
      <c r="CR85" s="281" t="str">
        <f aca="false">IF((CP85&lt;&gt;""),($F85=CM85)*($G85=CN85),"")</f>
        <v/>
      </c>
      <c r="CS85" s="281" t="str">
        <f aca="false">IF(CP85&lt;&gt;"",IF(ABS($F85-$G85)&gt;=PrSettings!$M$7,(ABS($F85-$G85-CM85+CN85)&lt;=1)*1,IF(AND(CP85,$F85=$G85,$F85&gt;=PrSettings!$M$6),(ABS(CM85-$F85)&lt;=1)*1,IF(AND(CP85,$F85+$G85&gt;=PrSettings!$M$8),(ABS(CM85-$F85)+ABS(CN85-$G85)&lt;=1)*1,""))),"")</f>
        <v/>
      </c>
      <c r="CT85" s="289"/>
      <c r="CV85" s="279" t="n">
        <f aca="false">$B85</f>
        <v>4</v>
      </c>
      <c r="CW85" s="280" t="str">
        <f aca="false">$C85</f>
        <v>England</v>
      </c>
      <c r="CX85" s="281" t="n">
        <f aca="false">$D85</f>
        <v>74</v>
      </c>
      <c r="CY85" s="280" t="str">
        <f aca="false">$E85</f>
        <v>Ghana</v>
      </c>
      <c r="CZ85" s="284"/>
      <c r="DA85" s="284"/>
      <c r="DB85" s="288"/>
      <c r="DC85" s="281" t="str">
        <f aca="false">IF(($F85&lt;&gt;"")*($G85&lt;&gt;"")*(CZ85&lt;&gt;"")*(DA85&lt;&gt;""),($F85&gt;$G85)*(CZ85&gt;DA85)+($F85=$G85)*(CZ85=DA85)+($F85&lt;$G85)*(CZ85&lt;DA85),"")</f>
        <v/>
      </c>
      <c r="DD85" s="281" t="str">
        <f aca="false">IF((DC85&lt;&gt;""),IF(OR($F85&lt;&gt;$G85,PrSettings!$M$4="●"),(($F85-$G85)=(CZ85-DA85))*1,0),"")</f>
        <v/>
      </c>
      <c r="DE85" s="281" t="str">
        <f aca="false">IF((DC85&lt;&gt;""),($F85=CZ85)*($G85=DA85),"")</f>
        <v/>
      </c>
      <c r="DF85" s="281" t="str">
        <f aca="false">IF(DC85&lt;&gt;"",IF(ABS($F85-$G85)&gt;=PrSettings!$M$7,(ABS($F85-$G85-CZ85+DA85)&lt;=1)*1,IF(AND(DC85,$F85=$G85,$F85&gt;=PrSettings!$M$6),(ABS(CZ85-$F85)&lt;=1)*1,IF(AND(DC85,$F85+$G85&gt;=PrSettings!$M$8),(ABS(CZ85-$F85)+ABS(DA85-$G85)&lt;=1)*1,""))),"")</f>
        <v/>
      </c>
      <c r="DG85" s="289"/>
      <c r="DI85" s="279" t="n">
        <f aca="false">$B85</f>
        <v>4</v>
      </c>
      <c r="DJ85" s="280" t="str">
        <f aca="false">$C85</f>
        <v>England</v>
      </c>
      <c r="DK85" s="281" t="n">
        <f aca="false">$D85</f>
        <v>74</v>
      </c>
      <c r="DL85" s="280" t="str">
        <f aca="false">$E85</f>
        <v>Ghana</v>
      </c>
      <c r="DM85" s="284"/>
      <c r="DN85" s="284"/>
      <c r="DO85" s="288"/>
      <c r="DP85" s="281" t="str">
        <f aca="false">IF(($F85&lt;&gt;"")*($G85&lt;&gt;"")*(DM85&lt;&gt;"")*(DN85&lt;&gt;""),($F85&gt;$G85)*(DM85&gt;DN85)+($F85=$G85)*(DM85=DN85)+($F85&lt;$G85)*(DM85&lt;DN85),"")</f>
        <v/>
      </c>
      <c r="DQ85" s="281" t="str">
        <f aca="false">IF((DP85&lt;&gt;""),IF(OR($F85&lt;&gt;$G85,PrSettings!$M$4="●"),(($F85-$G85)=(DM85-DN85))*1,0),"")</f>
        <v/>
      </c>
      <c r="DR85" s="281" t="str">
        <f aca="false">IF((DP85&lt;&gt;""),($F85=DM85)*($G85=DN85),"")</f>
        <v/>
      </c>
      <c r="DS85" s="281" t="str">
        <f aca="false">IF(DP85&lt;&gt;"",IF(ABS($F85-$G85)&gt;=PrSettings!$M$7,(ABS($F85-$G85-DM85+DN85)&lt;=1)*1,IF(AND(DP85,$F85=$G85,$F85&gt;=PrSettings!$M$6),(ABS(DM85-$F85)&lt;=1)*1,IF(AND(DP85,$F85+$G85&gt;=PrSettings!$M$8),(ABS(DM85-$F85)+ABS(DN85-$G85)&lt;=1)*1,""))),"")</f>
        <v/>
      </c>
      <c r="DT85" s="289"/>
      <c r="DV85" s="279" t="n">
        <f aca="false">$B85</f>
        <v>4</v>
      </c>
      <c r="DW85" s="280" t="str">
        <f aca="false">$C85</f>
        <v>England</v>
      </c>
      <c r="DX85" s="281" t="n">
        <f aca="false">$D85</f>
        <v>74</v>
      </c>
      <c r="DY85" s="280" t="str">
        <f aca="false">$E85</f>
        <v>Ghana</v>
      </c>
      <c r="DZ85" s="284"/>
      <c r="EA85" s="284"/>
      <c r="EB85" s="288"/>
      <c r="EC85" s="281" t="str">
        <f aca="false">IF(($F85&lt;&gt;"")*($G85&lt;&gt;"")*(DZ85&lt;&gt;"")*(EA85&lt;&gt;""),($F85&gt;$G85)*(DZ85&gt;EA85)+($F85=$G85)*(DZ85=EA85)+($F85&lt;$G85)*(DZ85&lt;EA85),"")</f>
        <v/>
      </c>
      <c r="ED85" s="281" t="str">
        <f aca="false">IF((EC85&lt;&gt;""),IF(OR($F85&lt;&gt;$G85,PrSettings!$M$4="●"),(($F85-$G85)=(DZ85-EA85))*1,0),"")</f>
        <v/>
      </c>
      <c r="EE85" s="281" t="str">
        <f aca="false">IF((EC85&lt;&gt;""),($F85=DZ85)*($G85=EA85),"")</f>
        <v/>
      </c>
      <c r="EF85" s="281" t="str">
        <f aca="false">IF(EC85&lt;&gt;"",IF(ABS($F85-$G85)&gt;=PrSettings!$M$7,(ABS($F85-$G85-DZ85+EA85)&lt;=1)*1,IF(AND(EC85,$F85=$G85,$F85&gt;=PrSettings!$M$6),(ABS(DZ85-$F85)&lt;=1)*1,IF(AND(EC85,$F85+$G85&gt;=PrSettings!$M$8),(ABS(DZ85-$F85)+ABS(EA85-$G85)&lt;=1)*1,""))),"")</f>
        <v/>
      </c>
      <c r="EG85" s="289"/>
      <c r="EI85" s="279" t="n">
        <f aca="false">$B85</f>
        <v>4</v>
      </c>
      <c r="EJ85" s="280" t="str">
        <f aca="false">$C85</f>
        <v>England</v>
      </c>
      <c r="EK85" s="281" t="n">
        <f aca="false">$D85</f>
        <v>74</v>
      </c>
      <c r="EL85" s="280" t="str">
        <f aca="false">$E85</f>
        <v>Ghana</v>
      </c>
      <c r="EM85" s="284"/>
      <c r="EN85" s="284"/>
      <c r="EO85" s="288"/>
      <c r="EP85" s="281" t="str">
        <f aca="false">IF(($F85&lt;&gt;"")*($G85&lt;&gt;"")*(EM85&lt;&gt;"")*(EN85&lt;&gt;""),($F85&gt;$G85)*(EM85&gt;EN85)+($F85=$G85)*(EM85=EN85)+($F85&lt;$G85)*(EM85&lt;EN85),"")</f>
        <v/>
      </c>
      <c r="EQ85" s="281" t="str">
        <f aca="false">IF((EP85&lt;&gt;""),IF(OR($F85&lt;&gt;$G85,PrSettings!$M$4="●"),(($F85-$G85)=(EM85-EN85))*1,0),"")</f>
        <v/>
      </c>
      <c r="ER85" s="281" t="str">
        <f aca="false">IF((EP85&lt;&gt;""),($F85=EM85)*($G85=EN85),"")</f>
        <v/>
      </c>
      <c r="ES85" s="281" t="str">
        <f aca="false">IF(EP85&lt;&gt;"",IF(ABS($F85-$G85)&gt;=PrSettings!$M$7,(ABS($F85-$G85-EM85+EN85)&lt;=1)*1,IF(AND(EP85,$F85=$G85,$F85&gt;=PrSettings!$M$6),(ABS(EM85-$F85)&lt;=1)*1,IF(AND(EP85,$F85+$G85&gt;=PrSettings!$M$8),(ABS(EM85-$F85)+ABS(EN85-$G85)&lt;=1)*1,""))),"")</f>
        <v/>
      </c>
      <c r="ET85" s="289"/>
      <c r="EV85" s="279" t="n">
        <f aca="false">$B85</f>
        <v>4</v>
      </c>
      <c r="EW85" s="280" t="str">
        <f aca="false">$C85</f>
        <v>England</v>
      </c>
      <c r="EX85" s="281" t="n">
        <f aca="false">$D85</f>
        <v>74</v>
      </c>
      <c r="EY85" s="280" t="str">
        <f aca="false">$E85</f>
        <v>Ghana</v>
      </c>
      <c r="EZ85" s="284"/>
      <c r="FA85" s="284"/>
      <c r="FB85" s="288"/>
      <c r="FC85" s="281" t="str">
        <f aca="false">IF(($F85&lt;&gt;"")*($G85&lt;&gt;"")*(EZ85&lt;&gt;"")*(FA85&lt;&gt;""),($F85&gt;$G85)*(EZ85&gt;FA85)+($F85=$G85)*(EZ85=FA85)+($F85&lt;$G85)*(EZ85&lt;FA85),"")</f>
        <v/>
      </c>
      <c r="FD85" s="281" t="str">
        <f aca="false">IF((FC85&lt;&gt;""),IF(OR($F85&lt;&gt;$G85,PrSettings!$M$4="●"),(($F85-$G85)=(EZ85-FA85))*1,0),"")</f>
        <v/>
      </c>
      <c r="FE85" s="281" t="str">
        <f aca="false">IF((FC85&lt;&gt;""),($F85=EZ85)*($G85=FA85),"")</f>
        <v/>
      </c>
      <c r="FF85" s="281" t="str">
        <f aca="false">IF(FC85&lt;&gt;"",IF(ABS($F85-$G85)&gt;=PrSettings!$M$7,(ABS($F85-$G85-EZ85+FA85)&lt;=1)*1,IF(AND(FC85,$F85=$G85,$F85&gt;=PrSettings!$M$6),(ABS(EZ85-$F85)&lt;=1)*1,IF(AND(FC85,$F85+$G85&gt;=PrSettings!$M$8),(ABS(EZ85-$F85)+ABS(FA85-$G85)&lt;=1)*1,""))),"")</f>
        <v/>
      </c>
      <c r="FG85" s="289"/>
      <c r="FI85" s="279" t="n">
        <f aca="false">$B85</f>
        <v>4</v>
      </c>
      <c r="FJ85" s="280" t="str">
        <f aca="false">$C85</f>
        <v>England</v>
      </c>
      <c r="FK85" s="281" t="n">
        <f aca="false">$D85</f>
        <v>74</v>
      </c>
      <c r="FL85" s="280" t="str">
        <f aca="false">$E85</f>
        <v>Ghana</v>
      </c>
      <c r="FM85" s="284"/>
      <c r="FN85" s="284"/>
      <c r="FO85" s="288"/>
      <c r="FP85" s="281" t="str">
        <f aca="false">IF(($F85&lt;&gt;"")*($G85&lt;&gt;"")*(FM85&lt;&gt;"")*(FN85&lt;&gt;""),($F85&gt;$G85)*(FM85&gt;FN85)+($F85=$G85)*(FM85=FN85)+($F85&lt;$G85)*(FM85&lt;FN85),"")</f>
        <v/>
      </c>
      <c r="FQ85" s="281" t="str">
        <f aca="false">IF((FP85&lt;&gt;""),IF(OR($F85&lt;&gt;$G85,PrSettings!$M$4="●"),(($F85-$G85)=(FM85-FN85))*1,0),"")</f>
        <v/>
      </c>
      <c r="FR85" s="281" t="str">
        <f aca="false">IF((FP85&lt;&gt;""),($F85=FM85)*($G85=FN85),"")</f>
        <v/>
      </c>
      <c r="FS85" s="281" t="str">
        <f aca="false">IF(FP85&lt;&gt;"",IF(ABS($F85-$G85)&gt;=PrSettings!$M$7,(ABS($F85-$G85-FM85+FN85)&lt;=1)*1,IF(AND(FP85,$F85=$G85,$F85&gt;=PrSettings!$M$6),(ABS(FM85-$F85)&lt;=1)*1,IF(AND(FP85,$F85+$G85&gt;=PrSettings!$M$8),(ABS(FM85-$F85)+ABS(FN85-$G85)&lt;=1)*1,""))),"")</f>
        <v/>
      </c>
      <c r="FT85" s="289"/>
      <c r="FV85" s="279" t="n">
        <f aca="false">$B85</f>
        <v>4</v>
      </c>
      <c r="FW85" s="280" t="str">
        <f aca="false">$C85</f>
        <v>England</v>
      </c>
      <c r="FX85" s="281" t="n">
        <f aca="false">$D85</f>
        <v>74</v>
      </c>
      <c r="FY85" s="280" t="str">
        <f aca="false">$E85</f>
        <v>Ghana</v>
      </c>
      <c r="FZ85" s="284"/>
      <c r="GA85" s="284"/>
      <c r="GB85" s="288"/>
      <c r="GC85" s="281" t="str">
        <f aca="false">IF(($F85&lt;&gt;"")*($G85&lt;&gt;"")*(FZ85&lt;&gt;"")*(GA85&lt;&gt;""),($F85&gt;$G85)*(FZ85&gt;GA85)+($F85=$G85)*(FZ85=GA85)+($F85&lt;$G85)*(FZ85&lt;GA85),"")</f>
        <v/>
      </c>
      <c r="GD85" s="281" t="str">
        <f aca="false">IF((GC85&lt;&gt;""),IF(OR($F85&lt;&gt;$G85,PrSettings!$M$4="●"),(($F85-$G85)=(FZ85-GA85))*1,0),"")</f>
        <v/>
      </c>
      <c r="GE85" s="281" t="str">
        <f aca="false">IF((GC85&lt;&gt;""),($F85=FZ85)*($G85=GA85),"")</f>
        <v/>
      </c>
      <c r="GF85" s="281" t="str">
        <f aca="false">IF(GC85&lt;&gt;"",IF(ABS($F85-$G85)&gt;=PrSettings!$M$7,(ABS($F85-$G85-FZ85+GA85)&lt;=1)*1,IF(AND(GC85,$F85=$G85,$F85&gt;=PrSettings!$M$6),(ABS(FZ85-$F85)&lt;=1)*1,IF(AND(GC85,$F85+$G85&gt;=PrSettings!$M$8),(ABS(FZ85-$F85)+ABS(GA85-$G85)&lt;=1)*1,""))),"")</f>
        <v/>
      </c>
      <c r="GG85" s="289"/>
      <c r="GI85" s="279" t="n">
        <f aca="false">$B85</f>
        <v>4</v>
      </c>
      <c r="GJ85" s="280" t="str">
        <f aca="false">$C85</f>
        <v>England</v>
      </c>
      <c r="GK85" s="281" t="n">
        <f aca="false">$D85</f>
        <v>74</v>
      </c>
      <c r="GL85" s="280" t="str">
        <f aca="false">$E85</f>
        <v>Ghana</v>
      </c>
      <c r="GM85" s="284"/>
      <c r="GN85" s="284"/>
      <c r="GO85" s="288"/>
      <c r="GP85" s="281" t="str">
        <f aca="false">IF(($F85&lt;&gt;"")*($G85&lt;&gt;"")*(GM85&lt;&gt;"")*(GN85&lt;&gt;""),($F85&gt;$G85)*(GM85&gt;GN85)+($F85=$G85)*(GM85=GN85)+($F85&lt;$G85)*(GM85&lt;GN85),"")</f>
        <v/>
      </c>
      <c r="GQ85" s="281" t="str">
        <f aca="false">IF((GP85&lt;&gt;""),IF(OR($F85&lt;&gt;$G85,PrSettings!$M$4="●"),(($F85-$G85)=(GM85-GN85))*1,0),"")</f>
        <v/>
      </c>
      <c r="GR85" s="281" t="str">
        <f aca="false">IF((GP85&lt;&gt;""),($F85=GM85)*($G85=GN85),"")</f>
        <v/>
      </c>
      <c r="GS85" s="281" t="str">
        <f aca="false">IF(GP85&lt;&gt;"",IF(ABS($F85-$G85)&gt;=PrSettings!$M$7,(ABS($F85-$G85-GM85+GN85)&lt;=1)*1,IF(AND(GP85,$F85=$G85,$F85&gt;=PrSettings!$M$6),(ABS(GM85-$F85)&lt;=1)*1,IF(AND(GP85,$F85+$G85&gt;=PrSettings!$M$8),(ABS(GM85-$F85)+ABS(GN85-$G85)&lt;=1)*1,""))),"")</f>
        <v/>
      </c>
      <c r="GT85" s="289"/>
      <c r="GV85" s="279" t="n">
        <f aca="false">$B85</f>
        <v>4</v>
      </c>
      <c r="GW85" s="280" t="str">
        <f aca="false">$C85</f>
        <v>England</v>
      </c>
      <c r="GX85" s="281" t="n">
        <f aca="false">$D85</f>
        <v>74</v>
      </c>
      <c r="GY85" s="280" t="str">
        <f aca="false">$E85</f>
        <v>Ghana</v>
      </c>
      <c r="GZ85" s="284"/>
      <c r="HA85" s="284"/>
      <c r="HB85" s="288"/>
      <c r="HC85" s="281" t="str">
        <f aca="false">IF(($F85&lt;&gt;"")*($G85&lt;&gt;"")*(GZ85&lt;&gt;"")*(HA85&lt;&gt;""),($F85&gt;$G85)*(GZ85&gt;HA85)+($F85=$G85)*(GZ85=HA85)+($F85&lt;$G85)*(GZ85&lt;HA85),"")</f>
        <v/>
      </c>
      <c r="HD85" s="281" t="str">
        <f aca="false">IF((HC85&lt;&gt;""),IF(OR($F85&lt;&gt;$G85,PrSettings!$M$4="●"),(($F85-$G85)=(GZ85-HA85))*1,0),"")</f>
        <v/>
      </c>
      <c r="HE85" s="281" t="str">
        <f aca="false">IF((HC85&lt;&gt;""),($F85=GZ85)*($G85=HA85),"")</f>
        <v/>
      </c>
      <c r="HF85" s="281" t="str">
        <f aca="false">IF(HC85&lt;&gt;"",IF(ABS($F85-$G85)&gt;=PrSettings!$M$7,(ABS($F85-$G85-GZ85+HA85)&lt;=1)*1,IF(AND(HC85,$F85=$G85,$F85&gt;=PrSettings!$M$6),(ABS(GZ85-$F85)&lt;=1)*1,IF(AND(HC85,$F85+$G85&gt;=PrSettings!$M$8),(ABS(GZ85-$F85)+ABS(HA85-$G85)&lt;=1)*1,""))),"")</f>
        <v/>
      </c>
      <c r="HG85" s="289"/>
      <c r="HI85" s="279" t="n">
        <f aca="false">$B85</f>
        <v>4</v>
      </c>
      <c r="HJ85" s="280" t="str">
        <f aca="false">$C85</f>
        <v>England</v>
      </c>
      <c r="HK85" s="281" t="n">
        <f aca="false">$D85</f>
        <v>74</v>
      </c>
      <c r="HL85" s="280" t="str">
        <f aca="false">$E85</f>
        <v>Ghana</v>
      </c>
      <c r="HM85" s="284"/>
      <c r="HN85" s="284"/>
      <c r="HO85" s="288"/>
      <c r="HP85" s="281" t="str">
        <f aca="false">IF(($F85&lt;&gt;"")*($G85&lt;&gt;"")*(HM85&lt;&gt;"")*(HN85&lt;&gt;""),($F85&gt;$G85)*(HM85&gt;HN85)+($F85=$G85)*(HM85=HN85)+($F85&lt;$G85)*(HM85&lt;HN85),"")</f>
        <v/>
      </c>
      <c r="HQ85" s="281" t="str">
        <f aca="false">IF((HP85&lt;&gt;""),IF(OR($F85&lt;&gt;$G85,PrSettings!$M$4="●"),(($F85-$G85)=(HM85-HN85))*1,0),"")</f>
        <v/>
      </c>
      <c r="HR85" s="281" t="str">
        <f aca="false">IF((HP85&lt;&gt;""),($F85=HM85)*($G85=HN85),"")</f>
        <v/>
      </c>
      <c r="HS85" s="281" t="str">
        <f aca="false">IF(HP85&lt;&gt;"",IF(ABS($F85-$G85)&gt;=PrSettings!$M$7,(ABS($F85-$G85-HM85+HN85)&lt;=1)*1,IF(AND(HP85,$F85=$G85,$F85&gt;=PrSettings!$M$6),(ABS(HM85-$F85)&lt;=1)*1,IF(AND(HP85,$F85+$G85&gt;=PrSettings!$M$8),(ABS(HM85-$F85)+ABS(HN85-$G85)&lt;=1)*1,""))),"")</f>
        <v/>
      </c>
      <c r="HT85" s="289"/>
      <c r="HV85" s="279" t="n">
        <f aca="false">$B85</f>
        <v>4</v>
      </c>
      <c r="HW85" s="280" t="str">
        <f aca="false">$C85</f>
        <v>England</v>
      </c>
      <c r="HX85" s="281" t="n">
        <f aca="false">$D85</f>
        <v>74</v>
      </c>
      <c r="HY85" s="280" t="str">
        <f aca="false">$E85</f>
        <v>Ghana</v>
      </c>
      <c r="HZ85" s="284"/>
      <c r="IA85" s="284"/>
      <c r="IB85" s="288"/>
      <c r="IC85" s="281" t="str">
        <f aca="false">IF(($F85&lt;&gt;"")*($G85&lt;&gt;"")*(HZ85&lt;&gt;"")*(IA85&lt;&gt;""),($F85&gt;$G85)*(HZ85&gt;IA85)+($F85=$G85)*(HZ85=IA85)+($F85&lt;$G85)*(HZ85&lt;IA85),"")</f>
        <v/>
      </c>
      <c r="ID85" s="281" t="str">
        <f aca="false">IF((IC85&lt;&gt;""),IF(OR($F85&lt;&gt;$G85,PrSettings!$M$4="●"),(($F85-$G85)=(HZ85-IA85))*1,0),"")</f>
        <v/>
      </c>
      <c r="IE85" s="281" t="str">
        <f aca="false">IF((IC85&lt;&gt;""),($F85=HZ85)*($G85=IA85),"")</f>
        <v/>
      </c>
      <c r="IF85" s="281" t="str">
        <f aca="false">IF(IC85&lt;&gt;"",IF(ABS($F85-$G85)&gt;=PrSettings!$M$7,(ABS($F85-$G85-HZ85+IA85)&lt;=1)*1,IF(AND(IC85,$F85=$G85,$F85&gt;=PrSettings!$M$6),(ABS(HZ85-$F85)&lt;=1)*1,IF(AND(IC85,$F85+$G85&gt;=PrSettings!$M$8),(ABS(HZ85-$F85)+ABS(IA85-$G85)&lt;=1)*1,""))),"")</f>
        <v/>
      </c>
      <c r="IG85" s="289"/>
      <c r="II85" s="279" t="n">
        <f aca="false">$B85</f>
        <v>4</v>
      </c>
      <c r="IJ85" s="280" t="str">
        <f aca="false">$C85</f>
        <v>England</v>
      </c>
      <c r="IK85" s="281" t="n">
        <f aca="false">$D85</f>
        <v>74</v>
      </c>
      <c r="IL85" s="280" t="str">
        <f aca="false">$E85</f>
        <v>Ghana</v>
      </c>
      <c r="IM85" s="284"/>
      <c r="IN85" s="284"/>
      <c r="IO85" s="288"/>
      <c r="IP85" s="281" t="str">
        <f aca="false">IF(($F85&lt;&gt;"")*($G85&lt;&gt;"")*(IM85&lt;&gt;"")*(IN85&lt;&gt;""),($F85&gt;$G85)*(IM85&gt;IN85)+($F85=$G85)*(IM85=IN85)+($F85&lt;$G85)*(IM85&lt;IN85),"")</f>
        <v/>
      </c>
      <c r="IQ85" s="281" t="str">
        <f aca="false">IF((IP85&lt;&gt;""),IF(OR($F85&lt;&gt;$G85,PrSettings!$M$4="●"),(($F85-$G85)=(IM85-IN85))*1,0),"")</f>
        <v/>
      </c>
      <c r="IR85" s="281" t="str">
        <f aca="false">IF((IP85&lt;&gt;""),($F85=IM85)*($G85=IN85),"")</f>
        <v/>
      </c>
      <c r="IS85" s="281" t="str">
        <f aca="false">IF(IP85&lt;&gt;"",IF(ABS($F85-$G85)&gt;=PrSettings!$M$7,(ABS($F85-$G85-IM85+IN85)&lt;=1)*1,IF(AND(IP85,$F85=$G85,$F85&gt;=PrSettings!$M$6),(ABS(IM85-$F85)&lt;=1)*1,IF(AND(IP85,$F85+$G85&gt;=PrSettings!$M$8),(ABS(IM85-$F85)+ABS(IN85-$G85)&lt;=1)*1,""))),"")</f>
        <v/>
      </c>
      <c r="IT85" s="289"/>
      <c r="IV85" s="279" t="n">
        <f aca="false">$B85</f>
        <v>4</v>
      </c>
      <c r="IW85" s="280" t="str">
        <f aca="false">$C85</f>
        <v>England</v>
      </c>
      <c r="IX85" s="281" t="n">
        <f aca="false">$D85</f>
        <v>74</v>
      </c>
      <c r="IY85" s="280" t="str">
        <f aca="false">$E85</f>
        <v>Ghana</v>
      </c>
      <c r="IZ85" s="284"/>
      <c r="JA85" s="284"/>
      <c r="JB85" s="288"/>
      <c r="JC85" s="281" t="str">
        <f aca="false">IF(($F85&lt;&gt;"")*($G85&lt;&gt;"")*(IZ85&lt;&gt;"")*(JA85&lt;&gt;""),($F85&gt;$G85)*(IZ85&gt;JA85)+($F85=$G85)*(IZ85=JA85)+($F85&lt;$G85)*(IZ85&lt;JA85),"")</f>
        <v/>
      </c>
      <c r="JD85" s="281" t="str">
        <f aca="false">IF((JC85&lt;&gt;""),IF(OR($F85&lt;&gt;$G85,PrSettings!$M$4="●"),(($F85-$G85)=(IZ85-JA85))*1,0),"")</f>
        <v/>
      </c>
      <c r="JE85" s="281" t="str">
        <f aca="false">IF((JC85&lt;&gt;""),($F85=IZ85)*($G85=JA85),"")</f>
        <v/>
      </c>
      <c r="JF85" s="281" t="str">
        <f aca="false">IF(JC85&lt;&gt;"",IF(ABS($F85-$G85)&gt;=PrSettings!$M$7,(ABS($F85-$G85-IZ85+JA85)&lt;=1)*1,IF(AND(JC85,$F85=$G85,$F85&gt;=PrSettings!$M$6),(ABS(IZ85-$F85)&lt;=1)*1,IF(AND(JC85,$F85+$G85&gt;=PrSettings!$M$8),(ABS(IZ85-$F85)+ABS(JA85-$G85)&lt;=1)*1,""))),"")</f>
        <v/>
      </c>
      <c r="JG85" s="289"/>
      <c r="JI85" s="279" t="n">
        <f aca="false">$B85</f>
        <v>4</v>
      </c>
      <c r="JJ85" s="280" t="str">
        <f aca="false">$C85</f>
        <v>England</v>
      </c>
      <c r="JK85" s="281" t="n">
        <f aca="false">$D85</f>
        <v>74</v>
      </c>
      <c r="JL85" s="280" t="str">
        <f aca="false">$E85</f>
        <v>Ghana</v>
      </c>
      <c r="JM85" s="284"/>
      <c r="JN85" s="284"/>
      <c r="JO85" s="288"/>
      <c r="JP85" s="281" t="str">
        <f aca="false">IF(($F85&lt;&gt;"")*($G85&lt;&gt;"")*(JM85&lt;&gt;"")*(JN85&lt;&gt;""),($F85&gt;$G85)*(JM85&gt;JN85)+($F85=$G85)*(JM85=JN85)+($F85&lt;$G85)*(JM85&lt;JN85),"")</f>
        <v/>
      </c>
      <c r="JQ85" s="281" t="str">
        <f aca="false">IF((JP85&lt;&gt;""),IF(OR($F85&lt;&gt;$G85,PrSettings!$M$4="●"),(($F85-$G85)=(JM85-JN85))*1,0),"")</f>
        <v/>
      </c>
      <c r="JR85" s="281" t="str">
        <f aca="false">IF((JP85&lt;&gt;""),($F85=JM85)*($G85=JN85),"")</f>
        <v/>
      </c>
      <c r="JS85" s="281" t="str">
        <f aca="false">IF(JP85&lt;&gt;"",IF(ABS($F85-$G85)&gt;=PrSettings!$M$7,(ABS($F85-$G85-JM85+JN85)&lt;=1)*1,IF(AND(JP85,$F85=$G85,$F85&gt;=PrSettings!$M$6),(ABS(JM85-$F85)&lt;=1)*1,IF(AND(JP85,$F85+$G85&gt;=PrSettings!$M$8),(ABS(JM85-$F85)+ABS(JN85-$G85)&lt;=1)*1,""))),"")</f>
        <v/>
      </c>
      <c r="JT85" s="289"/>
      <c r="JV85" s="279" t="n">
        <f aca="false">$B85</f>
        <v>4</v>
      </c>
      <c r="JW85" s="280" t="str">
        <f aca="false">$C85</f>
        <v>England</v>
      </c>
      <c r="JX85" s="281" t="n">
        <f aca="false">$D85</f>
        <v>74</v>
      </c>
      <c r="JY85" s="280" t="str">
        <f aca="false">$E85</f>
        <v>Ghana</v>
      </c>
      <c r="JZ85" s="284"/>
      <c r="KA85" s="284"/>
      <c r="KB85" s="288"/>
      <c r="KC85" s="281" t="str">
        <f aca="false">IF(($F85&lt;&gt;"")*($G85&lt;&gt;"")*(JZ85&lt;&gt;"")*(KA85&lt;&gt;""),($F85&gt;$G85)*(JZ85&gt;KA85)+($F85=$G85)*(JZ85=KA85)+($F85&lt;$G85)*(JZ85&lt;KA85),"")</f>
        <v/>
      </c>
      <c r="KD85" s="281" t="str">
        <f aca="false">IF((KC85&lt;&gt;""),IF(OR($F85&lt;&gt;$G85,PrSettings!$M$4="●"),(($F85-$G85)=(JZ85-KA85))*1,0),"")</f>
        <v/>
      </c>
      <c r="KE85" s="281" t="str">
        <f aca="false">IF((KC85&lt;&gt;""),($F85=JZ85)*($G85=KA85),"")</f>
        <v/>
      </c>
      <c r="KF85" s="281" t="str">
        <f aca="false">IF(KC85&lt;&gt;"",IF(ABS($F85-$G85)&gt;=PrSettings!$M$7,(ABS($F85-$G85-JZ85+KA85)&lt;=1)*1,IF(AND(KC85,$F85=$G85,$F85&gt;=PrSettings!$M$6),(ABS(JZ85-$F85)&lt;=1)*1,IF(AND(KC85,$F85+$G85&gt;=PrSettings!$M$8),(ABS(JZ85-$F85)+ABS(KA85-$G85)&lt;=1)*1,""))),"")</f>
        <v/>
      </c>
      <c r="KG85" s="289"/>
      <c r="KI85" s="279" t="n">
        <f aca="false">$B85</f>
        <v>4</v>
      </c>
      <c r="KJ85" s="280" t="str">
        <f aca="false">$C85</f>
        <v>England</v>
      </c>
      <c r="KK85" s="281" t="n">
        <f aca="false">$D85</f>
        <v>74</v>
      </c>
      <c r="KL85" s="280" t="str">
        <f aca="false">$E85</f>
        <v>Ghana</v>
      </c>
      <c r="KM85" s="284"/>
      <c r="KN85" s="284"/>
      <c r="KO85" s="288"/>
      <c r="KP85" s="281" t="str">
        <f aca="false">IF(($F85&lt;&gt;"")*($G85&lt;&gt;"")*(KM85&lt;&gt;"")*(KN85&lt;&gt;""),($F85&gt;$G85)*(KM85&gt;KN85)+($F85=$G85)*(KM85=KN85)+($F85&lt;$G85)*(KM85&lt;KN85),"")</f>
        <v/>
      </c>
      <c r="KQ85" s="281" t="str">
        <f aca="false">IF((KP85&lt;&gt;""),IF(OR($F85&lt;&gt;$G85,PrSettings!$M$4="●"),(($F85-$G85)=(KM85-KN85))*1,0),"")</f>
        <v/>
      </c>
      <c r="KR85" s="281" t="str">
        <f aca="false">IF((KP85&lt;&gt;""),($F85=KM85)*($G85=KN85),"")</f>
        <v/>
      </c>
      <c r="KS85" s="281" t="str">
        <f aca="false">IF(KP85&lt;&gt;"",IF(ABS($F85-$G85)&gt;=PrSettings!$M$7,(ABS($F85-$G85-KM85+KN85)&lt;=1)*1,IF(AND(KP85,$F85=$G85,$F85&gt;=PrSettings!$M$6),(ABS(KM85-$F85)&lt;=1)*1,IF(AND(KP85,$F85+$G85&gt;=PrSettings!$M$8),(ABS(KM85-$F85)+ABS(KN85-$G85)&lt;=1)*1,""))),"")</f>
        <v/>
      </c>
      <c r="KT85" s="289"/>
      <c r="KV85" s="279" t="n">
        <f aca="false">$B85</f>
        <v>4</v>
      </c>
      <c r="KW85" s="280" t="str">
        <f aca="false">$C85</f>
        <v>England</v>
      </c>
      <c r="KX85" s="281" t="n">
        <f aca="false">$D85</f>
        <v>74</v>
      </c>
      <c r="KY85" s="280" t="str">
        <f aca="false">$E85</f>
        <v>Ghana</v>
      </c>
      <c r="KZ85" s="284"/>
      <c r="LA85" s="284"/>
      <c r="LB85" s="288"/>
      <c r="LC85" s="281" t="str">
        <f aca="false">IF(($F85&lt;&gt;"")*($G85&lt;&gt;"")*(KZ85&lt;&gt;"")*(LA85&lt;&gt;""),($F85&gt;$G85)*(KZ85&gt;LA85)+($F85=$G85)*(KZ85=LA85)+($F85&lt;$G85)*(KZ85&lt;LA85),"")</f>
        <v/>
      </c>
      <c r="LD85" s="281" t="str">
        <f aca="false">IF((LC85&lt;&gt;""),IF(OR($F85&lt;&gt;$G85,PrSettings!$M$4="●"),(($F85-$G85)=(KZ85-LA85))*1,0),"")</f>
        <v/>
      </c>
      <c r="LE85" s="281" t="str">
        <f aca="false">IF((LC85&lt;&gt;""),($F85=KZ85)*($G85=LA85),"")</f>
        <v/>
      </c>
      <c r="LF85" s="281" t="str">
        <f aca="false">IF(LC85&lt;&gt;"",IF(ABS($F85-$G85)&gt;=PrSettings!$M$7,(ABS($F85-$G85-KZ85+LA85)&lt;=1)*1,IF(AND(LC85,$F85=$G85,$F85&gt;=PrSettings!$M$6),(ABS(KZ85-$F85)&lt;=1)*1,IF(AND(LC85,$F85+$G85&gt;=PrSettings!$M$8),(ABS(KZ85-$F85)+ABS(LA85-$G85)&lt;=1)*1,""))),"")</f>
        <v/>
      </c>
      <c r="LG85" s="289"/>
      <c r="LI85" s="279" t="n">
        <f aca="false">$B85</f>
        <v>4</v>
      </c>
      <c r="LJ85" s="280" t="str">
        <f aca="false">$C85</f>
        <v>England</v>
      </c>
      <c r="LK85" s="281" t="n">
        <f aca="false">$D85</f>
        <v>74</v>
      </c>
      <c r="LL85" s="280" t="str">
        <f aca="false">$E85</f>
        <v>Ghana</v>
      </c>
      <c r="LM85" s="284"/>
      <c r="LN85" s="284"/>
      <c r="LO85" s="288"/>
      <c r="LP85" s="281" t="str">
        <f aca="false">IF(($F85&lt;&gt;"")*($G85&lt;&gt;"")*(LM85&lt;&gt;"")*(LN85&lt;&gt;""),($F85&gt;$G85)*(LM85&gt;LN85)+($F85=$G85)*(LM85=LN85)+($F85&lt;$G85)*(LM85&lt;LN85),"")</f>
        <v/>
      </c>
      <c r="LQ85" s="281" t="str">
        <f aca="false">IF((LP85&lt;&gt;""),IF(OR($F85&lt;&gt;$G85,PrSettings!$M$4="●"),(($F85-$G85)=(LM85-LN85))*1,0),"")</f>
        <v/>
      </c>
      <c r="LR85" s="281" t="str">
        <f aca="false">IF((LP85&lt;&gt;""),($F85=LM85)*($G85=LN85),"")</f>
        <v/>
      </c>
      <c r="LS85" s="281" t="str">
        <f aca="false">IF(LP85&lt;&gt;"",IF(ABS($F85-$G85)&gt;=PrSettings!$M$7,(ABS($F85-$G85-LM85+LN85)&lt;=1)*1,IF(AND(LP85,$F85=$G85,$F85&gt;=PrSettings!$M$6),(ABS(LM85-$F85)&lt;=1)*1,IF(AND(LP85,$F85+$G85&gt;=PrSettings!$M$8),(ABS(LM85-$F85)+ABS(LN85-$G85)&lt;=1)*1,""))),"")</f>
        <v/>
      </c>
      <c r="LT85" s="289"/>
      <c r="LV85" s="279" t="n">
        <f aca="false">$B85</f>
        <v>4</v>
      </c>
      <c r="LW85" s="280" t="str">
        <f aca="false">$C85</f>
        <v>England</v>
      </c>
      <c r="LX85" s="281" t="n">
        <f aca="false">$D85</f>
        <v>74</v>
      </c>
      <c r="LY85" s="280" t="str">
        <f aca="false">$E85</f>
        <v>Ghana</v>
      </c>
      <c r="LZ85" s="284"/>
      <c r="MA85" s="284"/>
      <c r="MB85" s="288"/>
      <c r="MC85" s="281" t="str">
        <f aca="false">IF(($F85&lt;&gt;"")*($G85&lt;&gt;"")*(LZ85&lt;&gt;"")*(MA85&lt;&gt;""),($F85&gt;$G85)*(LZ85&gt;MA85)+($F85=$G85)*(LZ85=MA85)+($F85&lt;$G85)*(LZ85&lt;MA85),"")</f>
        <v/>
      </c>
      <c r="MD85" s="281" t="str">
        <f aca="false">IF((MC85&lt;&gt;""),IF(OR($F85&lt;&gt;$G85,PrSettings!$M$4="●"),(($F85-$G85)=(LZ85-MA85))*1,0),"")</f>
        <v/>
      </c>
      <c r="ME85" s="281" t="str">
        <f aca="false">IF((MC85&lt;&gt;""),($F85=LZ85)*($G85=MA85),"")</f>
        <v/>
      </c>
      <c r="MF85" s="281" t="str">
        <f aca="false">IF(MC85&lt;&gt;"",IF(ABS($F85-$G85)&gt;=PrSettings!$M$7,(ABS($F85-$G85-LZ85+MA85)&lt;=1)*1,IF(AND(MC85,$F85=$G85,$F85&gt;=PrSettings!$M$6),(ABS(LZ85-$F85)&lt;=1)*1,IF(AND(MC85,$F85+$G85&gt;=PrSettings!$M$8),(ABS(LZ85-$F85)+ABS(MA85-$G85)&lt;=1)*1,""))),"")</f>
        <v/>
      </c>
      <c r="MG85" s="289"/>
    </row>
    <row r="86" customFormat="false" ht="15.75" hidden="false" customHeight="false" outlineLevel="0" collapsed="false">
      <c r="B86" s="279" t="n">
        <f aca="false">INDEX(Groups!$C$7:$C$65,MATCH(C86,Groups!$D$7:$D$65,0))</f>
        <v>33</v>
      </c>
      <c r="C86" s="280" t="str">
        <f aca="false">CalcL!$P$25</f>
        <v>Panama</v>
      </c>
      <c r="D86" s="281" t="n">
        <f aca="false">INDEX(Groups!$C$7:$C$65,MATCH(E86,Groups!$D$7:$D$65,0))</f>
        <v>11</v>
      </c>
      <c r="E86" s="280" t="str">
        <f aca="false">CalcL!$Q$25</f>
        <v>Croatia</v>
      </c>
      <c r="F86" s="282" t="n">
        <f aca="false">CalcL!$R$25</f>
        <v>0</v>
      </c>
      <c r="G86" s="283" t="n">
        <f aca="false">CalcL!$S$25</f>
        <v>2</v>
      </c>
      <c r="I86" s="279" t="n">
        <f aca="false">$B86</f>
        <v>33</v>
      </c>
      <c r="J86" s="280" t="str">
        <f aca="false">$C86</f>
        <v>Panama</v>
      </c>
      <c r="K86" s="281" t="n">
        <f aca="false">$D86</f>
        <v>11</v>
      </c>
      <c r="L86" s="280" t="str">
        <f aca="false">$E86</f>
        <v>Croatia</v>
      </c>
      <c r="M86" s="284"/>
      <c r="N86" s="284"/>
      <c r="O86" s="288"/>
      <c r="P86" s="281" t="str">
        <f aca="false">IF(($F86&lt;&gt;"")*($G86&lt;&gt;"")*(M86&lt;&gt;"")*(N86&lt;&gt;""),($F86&gt;$G86)*(M86&gt;N86)+($F86=$G86)*(M86=N86)+($F86&lt;$G86)*(M86&lt;N86),"")</f>
        <v/>
      </c>
      <c r="Q86" s="281" t="str">
        <f aca="false">IF((P86&lt;&gt;""),IF(OR($F86&lt;&gt;$G86,PrSettings!$M$4="●"),(($F86-$G86)=(M86-N86))*1,0),"")</f>
        <v/>
      </c>
      <c r="R86" s="281" t="str">
        <f aca="false">IF((P86&lt;&gt;""),($F86=M86)*($G86=N86),"")</f>
        <v/>
      </c>
      <c r="S86" s="281" t="str">
        <f aca="false">IF(P86&lt;&gt;"",IF(ABS($F86-$G86)&gt;=PrSettings!$M$7,(ABS($F86-$G86-M86+N86)&lt;=1)*1,IF(AND(P86,$F86=$G86,$F86&gt;=PrSettings!$M$6),(ABS(M86-$F86)&lt;=1)*1,IF(AND(P86,$F86+$G86&gt;=PrSettings!$M$8),(ABS(M86-$F86)+ABS(N86-$G86)&lt;=1)*1,""))),"")</f>
        <v/>
      </c>
      <c r="T86" s="289"/>
      <c r="V86" s="279" t="n">
        <f aca="false">$B86</f>
        <v>33</v>
      </c>
      <c r="W86" s="280" t="str">
        <f aca="false">$C86</f>
        <v>Panama</v>
      </c>
      <c r="X86" s="281" t="n">
        <f aca="false">$D86</f>
        <v>11</v>
      </c>
      <c r="Y86" s="280" t="str">
        <f aca="false">$E86</f>
        <v>Croatia</v>
      </c>
      <c r="Z86" s="284"/>
      <c r="AA86" s="284"/>
      <c r="AB86" s="288"/>
      <c r="AC86" s="281" t="str">
        <f aca="false">IF(($F86&lt;&gt;"")*($G86&lt;&gt;"")*(Z86&lt;&gt;"")*(AA86&lt;&gt;""),($F86&gt;$G86)*(Z86&gt;AA86)+($F86=$G86)*(Z86=AA86)+($F86&lt;$G86)*(Z86&lt;AA86),"")</f>
        <v/>
      </c>
      <c r="AD86" s="281" t="str">
        <f aca="false">IF((AC86&lt;&gt;""),IF(OR($F86&lt;&gt;$G86,PrSettings!$M$4="●"),(($F86-$G86)=(Z86-AA86))*1,0),"")</f>
        <v/>
      </c>
      <c r="AE86" s="281" t="str">
        <f aca="false">IF((AC86&lt;&gt;""),($F86=Z86)*($G86=AA86),"")</f>
        <v/>
      </c>
      <c r="AF86" s="281" t="str">
        <f aca="false">IF(AC86&lt;&gt;"",IF(ABS($F86-$G86)&gt;=PrSettings!$M$7,(ABS($F86-$G86-Z86+AA86)&lt;=1)*1,IF(AND(AC86,$F86=$G86,$F86&gt;=PrSettings!$M$6),(ABS(Z86-$F86)&lt;=1)*1,IF(AND(AC86,$F86+$G86&gt;=PrSettings!$M$8),(ABS(Z86-$F86)+ABS(AA86-$G86)&lt;=1)*1,""))),"")</f>
        <v/>
      </c>
      <c r="AG86" s="289"/>
      <c r="AI86" s="279" t="n">
        <f aca="false">$B86</f>
        <v>33</v>
      </c>
      <c r="AJ86" s="280" t="str">
        <f aca="false">$C86</f>
        <v>Panama</v>
      </c>
      <c r="AK86" s="281" t="n">
        <f aca="false">$D86</f>
        <v>11</v>
      </c>
      <c r="AL86" s="280" t="str">
        <f aca="false">$E86</f>
        <v>Croatia</v>
      </c>
      <c r="AM86" s="284"/>
      <c r="AN86" s="284"/>
      <c r="AO86" s="288"/>
      <c r="AP86" s="281" t="str">
        <f aca="false">IF(($F86&lt;&gt;"")*($G86&lt;&gt;"")*(AM86&lt;&gt;"")*(AN86&lt;&gt;""),($F86&gt;$G86)*(AM86&gt;AN86)+($F86=$G86)*(AM86=AN86)+($F86&lt;$G86)*(AM86&lt;AN86),"")</f>
        <v/>
      </c>
      <c r="AQ86" s="281" t="str">
        <f aca="false">IF((AP86&lt;&gt;""),IF(OR($F86&lt;&gt;$G86,PrSettings!$M$4="●"),(($F86-$G86)=(AM86-AN86))*1,0),"")</f>
        <v/>
      </c>
      <c r="AR86" s="281" t="str">
        <f aca="false">IF((AP86&lt;&gt;""),($F86=AM86)*($G86=AN86),"")</f>
        <v/>
      </c>
      <c r="AS86" s="281" t="str">
        <f aca="false">IF(AP86&lt;&gt;"",IF(ABS($F86-$G86)&gt;=PrSettings!$M$7,(ABS($F86-$G86-AM86+AN86)&lt;=1)*1,IF(AND(AP86,$F86=$G86,$F86&gt;=PrSettings!$M$6),(ABS(AM86-$F86)&lt;=1)*1,IF(AND(AP86,$F86+$G86&gt;=PrSettings!$M$8),(ABS(AM86-$F86)+ABS(AN86-$G86)&lt;=1)*1,""))),"")</f>
        <v/>
      </c>
      <c r="AT86" s="289"/>
      <c r="AV86" s="279" t="n">
        <f aca="false">$B86</f>
        <v>33</v>
      </c>
      <c r="AW86" s="280" t="str">
        <f aca="false">$C86</f>
        <v>Panama</v>
      </c>
      <c r="AX86" s="281" t="n">
        <f aca="false">$D86</f>
        <v>11</v>
      </c>
      <c r="AY86" s="280" t="str">
        <f aca="false">$E86</f>
        <v>Croatia</v>
      </c>
      <c r="AZ86" s="284"/>
      <c r="BA86" s="284"/>
      <c r="BB86" s="288"/>
      <c r="BC86" s="281" t="str">
        <f aca="false">IF(($F86&lt;&gt;"")*($G86&lt;&gt;"")*(AZ86&lt;&gt;"")*(BA86&lt;&gt;""),($F86&gt;$G86)*(AZ86&gt;BA86)+($F86=$G86)*(AZ86=BA86)+($F86&lt;$G86)*(AZ86&lt;BA86),"")</f>
        <v/>
      </c>
      <c r="BD86" s="281" t="str">
        <f aca="false">IF((BC86&lt;&gt;""),IF(OR($F86&lt;&gt;$G86,PrSettings!$M$4="●"),(($F86-$G86)=(AZ86-BA86))*1,0),"")</f>
        <v/>
      </c>
      <c r="BE86" s="281" t="str">
        <f aca="false">IF((BC86&lt;&gt;""),($F86=AZ86)*($G86=BA86),"")</f>
        <v/>
      </c>
      <c r="BF86" s="281" t="str">
        <f aca="false">IF(BC86&lt;&gt;"",IF(ABS($F86-$G86)&gt;=PrSettings!$M$7,(ABS($F86-$G86-AZ86+BA86)&lt;=1)*1,IF(AND(BC86,$F86=$G86,$F86&gt;=PrSettings!$M$6),(ABS(AZ86-$F86)&lt;=1)*1,IF(AND(BC86,$F86+$G86&gt;=PrSettings!$M$8),(ABS(AZ86-$F86)+ABS(BA86-$G86)&lt;=1)*1,""))),"")</f>
        <v/>
      </c>
      <c r="BG86" s="289"/>
      <c r="BI86" s="279" t="n">
        <f aca="false">$B86</f>
        <v>33</v>
      </c>
      <c r="BJ86" s="280" t="str">
        <f aca="false">$C86</f>
        <v>Panama</v>
      </c>
      <c r="BK86" s="281" t="n">
        <f aca="false">$D86</f>
        <v>11</v>
      </c>
      <c r="BL86" s="280" t="str">
        <f aca="false">$E86</f>
        <v>Croatia</v>
      </c>
      <c r="BM86" s="284"/>
      <c r="BN86" s="284"/>
      <c r="BO86" s="288"/>
      <c r="BP86" s="281" t="str">
        <f aca="false">IF(($F86&lt;&gt;"")*($G86&lt;&gt;"")*(BM86&lt;&gt;"")*(BN86&lt;&gt;""),($F86&gt;$G86)*(BM86&gt;BN86)+($F86=$G86)*(BM86=BN86)+($F86&lt;$G86)*(BM86&lt;BN86),"")</f>
        <v/>
      </c>
      <c r="BQ86" s="281" t="str">
        <f aca="false">IF((BP86&lt;&gt;""),IF(OR($F86&lt;&gt;$G86,PrSettings!$M$4="●"),(($F86-$G86)=(BM86-BN86))*1,0),"")</f>
        <v/>
      </c>
      <c r="BR86" s="281" t="str">
        <f aca="false">IF((BP86&lt;&gt;""),($F86=BM86)*($G86=BN86),"")</f>
        <v/>
      </c>
      <c r="BS86" s="281" t="str">
        <f aca="false">IF(BP86&lt;&gt;"",IF(ABS($F86-$G86)&gt;=PrSettings!$M$7,(ABS($F86-$G86-BM86+BN86)&lt;=1)*1,IF(AND(BP86,$F86=$G86,$F86&gt;=PrSettings!$M$6),(ABS(BM86-$F86)&lt;=1)*1,IF(AND(BP86,$F86+$G86&gt;=PrSettings!$M$8),(ABS(BM86-$F86)+ABS(BN86-$G86)&lt;=1)*1,""))),"")</f>
        <v/>
      </c>
      <c r="BT86" s="289"/>
      <c r="BV86" s="279" t="n">
        <f aca="false">$B86</f>
        <v>33</v>
      </c>
      <c r="BW86" s="280" t="str">
        <f aca="false">$C86</f>
        <v>Panama</v>
      </c>
      <c r="BX86" s="281" t="n">
        <f aca="false">$D86</f>
        <v>11</v>
      </c>
      <c r="BY86" s="280" t="str">
        <f aca="false">$E86</f>
        <v>Croatia</v>
      </c>
      <c r="BZ86" s="284"/>
      <c r="CA86" s="284"/>
      <c r="CB86" s="288"/>
      <c r="CC86" s="281" t="str">
        <f aca="false">IF(($F86&lt;&gt;"")*($G86&lt;&gt;"")*(BZ86&lt;&gt;"")*(CA86&lt;&gt;""),($F86&gt;$G86)*(BZ86&gt;CA86)+($F86=$G86)*(BZ86=CA86)+($F86&lt;$G86)*(BZ86&lt;CA86),"")</f>
        <v/>
      </c>
      <c r="CD86" s="281" t="str">
        <f aca="false">IF((CC86&lt;&gt;""),IF(OR($F86&lt;&gt;$G86,PrSettings!$M$4="●"),(($F86-$G86)=(BZ86-CA86))*1,0),"")</f>
        <v/>
      </c>
      <c r="CE86" s="281" t="str">
        <f aca="false">IF((CC86&lt;&gt;""),($F86=BZ86)*($G86=CA86),"")</f>
        <v/>
      </c>
      <c r="CF86" s="281" t="str">
        <f aca="false">IF(CC86&lt;&gt;"",IF(ABS($F86-$G86)&gt;=PrSettings!$M$7,(ABS($F86-$G86-BZ86+CA86)&lt;=1)*1,IF(AND(CC86,$F86=$G86,$F86&gt;=PrSettings!$M$6),(ABS(BZ86-$F86)&lt;=1)*1,IF(AND(CC86,$F86+$G86&gt;=PrSettings!$M$8),(ABS(BZ86-$F86)+ABS(CA86-$G86)&lt;=1)*1,""))),"")</f>
        <v/>
      </c>
      <c r="CG86" s="289"/>
      <c r="CI86" s="279" t="n">
        <f aca="false">$B86</f>
        <v>33</v>
      </c>
      <c r="CJ86" s="280" t="str">
        <f aca="false">$C86</f>
        <v>Panama</v>
      </c>
      <c r="CK86" s="281" t="n">
        <f aca="false">$D86</f>
        <v>11</v>
      </c>
      <c r="CL86" s="280" t="str">
        <f aca="false">$E86</f>
        <v>Croatia</v>
      </c>
      <c r="CM86" s="284"/>
      <c r="CN86" s="284"/>
      <c r="CO86" s="288"/>
      <c r="CP86" s="281" t="str">
        <f aca="false">IF(($F86&lt;&gt;"")*($G86&lt;&gt;"")*(CM86&lt;&gt;"")*(CN86&lt;&gt;""),($F86&gt;$G86)*(CM86&gt;CN86)+($F86=$G86)*(CM86=CN86)+($F86&lt;$G86)*(CM86&lt;CN86),"")</f>
        <v/>
      </c>
      <c r="CQ86" s="281" t="str">
        <f aca="false">IF((CP86&lt;&gt;""),IF(OR($F86&lt;&gt;$G86,PrSettings!$M$4="●"),(($F86-$G86)=(CM86-CN86))*1,0),"")</f>
        <v/>
      </c>
      <c r="CR86" s="281" t="str">
        <f aca="false">IF((CP86&lt;&gt;""),($F86=CM86)*($G86=CN86),"")</f>
        <v/>
      </c>
      <c r="CS86" s="281" t="str">
        <f aca="false">IF(CP86&lt;&gt;"",IF(ABS($F86-$G86)&gt;=PrSettings!$M$7,(ABS($F86-$G86-CM86+CN86)&lt;=1)*1,IF(AND(CP86,$F86=$G86,$F86&gt;=PrSettings!$M$6),(ABS(CM86-$F86)&lt;=1)*1,IF(AND(CP86,$F86+$G86&gt;=PrSettings!$M$8),(ABS(CM86-$F86)+ABS(CN86-$G86)&lt;=1)*1,""))),"")</f>
        <v/>
      </c>
      <c r="CT86" s="289"/>
      <c r="CV86" s="279" t="n">
        <f aca="false">$B86</f>
        <v>33</v>
      </c>
      <c r="CW86" s="280" t="str">
        <f aca="false">$C86</f>
        <v>Panama</v>
      </c>
      <c r="CX86" s="281" t="n">
        <f aca="false">$D86</f>
        <v>11</v>
      </c>
      <c r="CY86" s="280" t="str">
        <f aca="false">$E86</f>
        <v>Croatia</v>
      </c>
      <c r="CZ86" s="284"/>
      <c r="DA86" s="284"/>
      <c r="DB86" s="288"/>
      <c r="DC86" s="281" t="str">
        <f aca="false">IF(($F86&lt;&gt;"")*($G86&lt;&gt;"")*(CZ86&lt;&gt;"")*(DA86&lt;&gt;""),($F86&gt;$G86)*(CZ86&gt;DA86)+($F86=$G86)*(CZ86=DA86)+($F86&lt;$G86)*(CZ86&lt;DA86),"")</f>
        <v/>
      </c>
      <c r="DD86" s="281" t="str">
        <f aca="false">IF((DC86&lt;&gt;""),IF(OR($F86&lt;&gt;$G86,PrSettings!$M$4="●"),(($F86-$G86)=(CZ86-DA86))*1,0),"")</f>
        <v/>
      </c>
      <c r="DE86" s="281" t="str">
        <f aca="false">IF((DC86&lt;&gt;""),($F86=CZ86)*($G86=DA86),"")</f>
        <v/>
      </c>
      <c r="DF86" s="281" t="str">
        <f aca="false">IF(DC86&lt;&gt;"",IF(ABS($F86-$G86)&gt;=PrSettings!$M$7,(ABS($F86-$G86-CZ86+DA86)&lt;=1)*1,IF(AND(DC86,$F86=$G86,$F86&gt;=PrSettings!$M$6),(ABS(CZ86-$F86)&lt;=1)*1,IF(AND(DC86,$F86+$G86&gt;=PrSettings!$M$8),(ABS(CZ86-$F86)+ABS(DA86-$G86)&lt;=1)*1,""))),"")</f>
        <v/>
      </c>
      <c r="DG86" s="289"/>
      <c r="DI86" s="279" t="n">
        <f aca="false">$B86</f>
        <v>33</v>
      </c>
      <c r="DJ86" s="280" t="str">
        <f aca="false">$C86</f>
        <v>Panama</v>
      </c>
      <c r="DK86" s="281" t="n">
        <f aca="false">$D86</f>
        <v>11</v>
      </c>
      <c r="DL86" s="280" t="str">
        <f aca="false">$E86</f>
        <v>Croatia</v>
      </c>
      <c r="DM86" s="284"/>
      <c r="DN86" s="284"/>
      <c r="DO86" s="288"/>
      <c r="DP86" s="281" t="str">
        <f aca="false">IF(($F86&lt;&gt;"")*($G86&lt;&gt;"")*(DM86&lt;&gt;"")*(DN86&lt;&gt;""),($F86&gt;$G86)*(DM86&gt;DN86)+($F86=$G86)*(DM86=DN86)+($F86&lt;$G86)*(DM86&lt;DN86),"")</f>
        <v/>
      </c>
      <c r="DQ86" s="281" t="str">
        <f aca="false">IF((DP86&lt;&gt;""),IF(OR($F86&lt;&gt;$G86,PrSettings!$M$4="●"),(($F86-$G86)=(DM86-DN86))*1,0),"")</f>
        <v/>
      </c>
      <c r="DR86" s="281" t="str">
        <f aca="false">IF((DP86&lt;&gt;""),($F86=DM86)*($G86=DN86),"")</f>
        <v/>
      </c>
      <c r="DS86" s="281" t="str">
        <f aca="false">IF(DP86&lt;&gt;"",IF(ABS($F86-$G86)&gt;=PrSettings!$M$7,(ABS($F86-$G86-DM86+DN86)&lt;=1)*1,IF(AND(DP86,$F86=$G86,$F86&gt;=PrSettings!$M$6),(ABS(DM86-$F86)&lt;=1)*1,IF(AND(DP86,$F86+$G86&gt;=PrSettings!$M$8),(ABS(DM86-$F86)+ABS(DN86-$G86)&lt;=1)*1,""))),"")</f>
        <v/>
      </c>
      <c r="DT86" s="289"/>
      <c r="DV86" s="279" t="n">
        <f aca="false">$B86</f>
        <v>33</v>
      </c>
      <c r="DW86" s="280" t="str">
        <f aca="false">$C86</f>
        <v>Panama</v>
      </c>
      <c r="DX86" s="281" t="n">
        <f aca="false">$D86</f>
        <v>11</v>
      </c>
      <c r="DY86" s="280" t="str">
        <f aca="false">$E86</f>
        <v>Croatia</v>
      </c>
      <c r="DZ86" s="284"/>
      <c r="EA86" s="284"/>
      <c r="EB86" s="288"/>
      <c r="EC86" s="281" t="str">
        <f aca="false">IF(($F86&lt;&gt;"")*($G86&lt;&gt;"")*(DZ86&lt;&gt;"")*(EA86&lt;&gt;""),($F86&gt;$G86)*(DZ86&gt;EA86)+($F86=$G86)*(DZ86=EA86)+($F86&lt;$G86)*(DZ86&lt;EA86),"")</f>
        <v/>
      </c>
      <c r="ED86" s="281" t="str">
        <f aca="false">IF((EC86&lt;&gt;""),IF(OR($F86&lt;&gt;$G86,PrSettings!$M$4="●"),(($F86-$G86)=(DZ86-EA86))*1,0),"")</f>
        <v/>
      </c>
      <c r="EE86" s="281" t="str">
        <f aca="false">IF((EC86&lt;&gt;""),($F86=DZ86)*($G86=EA86),"")</f>
        <v/>
      </c>
      <c r="EF86" s="281" t="str">
        <f aca="false">IF(EC86&lt;&gt;"",IF(ABS($F86-$G86)&gt;=PrSettings!$M$7,(ABS($F86-$G86-DZ86+EA86)&lt;=1)*1,IF(AND(EC86,$F86=$G86,$F86&gt;=PrSettings!$M$6),(ABS(DZ86-$F86)&lt;=1)*1,IF(AND(EC86,$F86+$G86&gt;=PrSettings!$M$8),(ABS(DZ86-$F86)+ABS(EA86-$G86)&lt;=1)*1,""))),"")</f>
        <v/>
      </c>
      <c r="EG86" s="289"/>
      <c r="EI86" s="279" t="n">
        <f aca="false">$B86</f>
        <v>33</v>
      </c>
      <c r="EJ86" s="280" t="str">
        <f aca="false">$C86</f>
        <v>Panama</v>
      </c>
      <c r="EK86" s="281" t="n">
        <f aca="false">$D86</f>
        <v>11</v>
      </c>
      <c r="EL86" s="280" t="str">
        <f aca="false">$E86</f>
        <v>Croatia</v>
      </c>
      <c r="EM86" s="284"/>
      <c r="EN86" s="284"/>
      <c r="EO86" s="288"/>
      <c r="EP86" s="281" t="str">
        <f aca="false">IF(($F86&lt;&gt;"")*($G86&lt;&gt;"")*(EM86&lt;&gt;"")*(EN86&lt;&gt;""),($F86&gt;$G86)*(EM86&gt;EN86)+($F86=$G86)*(EM86=EN86)+($F86&lt;$G86)*(EM86&lt;EN86),"")</f>
        <v/>
      </c>
      <c r="EQ86" s="281" t="str">
        <f aca="false">IF((EP86&lt;&gt;""),IF(OR($F86&lt;&gt;$G86,PrSettings!$M$4="●"),(($F86-$G86)=(EM86-EN86))*1,0),"")</f>
        <v/>
      </c>
      <c r="ER86" s="281" t="str">
        <f aca="false">IF((EP86&lt;&gt;""),($F86=EM86)*($G86=EN86),"")</f>
        <v/>
      </c>
      <c r="ES86" s="281" t="str">
        <f aca="false">IF(EP86&lt;&gt;"",IF(ABS($F86-$G86)&gt;=PrSettings!$M$7,(ABS($F86-$G86-EM86+EN86)&lt;=1)*1,IF(AND(EP86,$F86=$G86,$F86&gt;=PrSettings!$M$6),(ABS(EM86-$F86)&lt;=1)*1,IF(AND(EP86,$F86+$G86&gt;=PrSettings!$M$8),(ABS(EM86-$F86)+ABS(EN86-$G86)&lt;=1)*1,""))),"")</f>
        <v/>
      </c>
      <c r="ET86" s="289"/>
      <c r="EV86" s="279" t="n">
        <f aca="false">$B86</f>
        <v>33</v>
      </c>
      <c r="EW86" s="280" t="str">
        <f aca="false">$C86</f>
        <v>Panama</v>
      </c>
      <c r="EX86" s="281" t="n">
        <f aca="false">$D86</f>
        <v>11</v>
      </c>
      <c r="EY86" s="280" t="str">
        <f aca="false">$E86</f>
        <v>Croatia</v>
      </c>
      <c r="EZ86" s="284"/>
      <c r="FA86" s="284"/>
      <c r="FB86" s="288"/>
      <c r="FC86" s="281" t="str">
        <f aca="false">IF(($F86&lt;&gt;"")*($G86&lt;&gt;"")*(EZ86&lt;&gt;"")*(FA86&lt;&gt;""),($F86&gt;$G86)*(EZ86&gt;FA86)+($F86=$G86)*(EZ86=FA86)+($F86&lt;$G86)*(EZ86&lt;FA86),"")</f>
        <v/>
      </c>
      <c r="FD86" s="281" t="str">
        <f aca="false">IF((FC86&lt;&gt;""),IF(OR($F86&lt;&gt;$G86,PrSettings!$M$4="●"),(($F86-$G86)=(EZ86-FA86))*1,0),"")</f>
        <v/>
      </c>
      <c r="FE86" s="281" t="str">
        <f aca="false">IF((FC86&lt;&gt;""),($F86=EZ86)*($G86=FA86),"")</f>
        <v/>
      </c>
      <c r="FF86" s="281" t="str">
        <f aca="false">IF(FC86&lt;&gt;"",IF(ABS($F86-$G86)&gt;=PrSettings!$M$7,(ABS($F86-$G86-EZ86+FA86)&lt;=1)*1,IF(AND(FC86,$F86=$G86,$F86&gt;=PrSettings!$M$6),(ABS(EZ86-$F86)&lt;=1)*1,IF(AND(FC86,$F86+$G86&gt;=PrSettings!$M$8),(ABS(EZ86-$F86)+ABS(FA86-$G86)&lt;=1)*1,""))),"")</f>
        <v/>
      </c>
      <c r="FG86" s="289"/>
      <c r="FI86" s="279" t="n">
        <f aca="false">$B86</f>
        <v>33</v>
      </c>
      <c r="FJ86" s="280" t="str">
        <f aca="false">$C86</f>
        <v>Panama</v>
      </c>
      <c r="FK86" s="281" t="n">
        <f aca="false">$D86</f>
        <v>11</v>
      </c>
      <c r="FL86" s="280" t="str">
        <f aca="false">$E86</f>
        <v>Croatia</v>
      </c>
      <c r="FM86" s="284"/>
      <c r="FN86" s="284"/>
      <c r="FO86" s="288"/>
      <c r="FP86" s="281" t="str">
        <f aca="false">IF(($F86&lt;&gt;"")*($G86&lt;&gt;"")*(FM86&lt;&gt;"")*(FN86&lt;&gt;""),($F86&gt;$G86)*(FM86&gt;FN86)+($F86=$G86)*(FM86=FN86)+($F86&lt;$G86)*(FM86&lt;FN86),"")</f>
        <v/>
      </c>
      <c r="FQ86" s="281" t="str">
        <f aca="false">IF((FP86&lt;&gt;""),IF(OR($F86&lt;&gt;$G86,PrSettings!$M$4="●"),(($F86-$G86)=(FM86-FN86))*1,0),"")</f>
        <v/>
      </c>
      <c r="FR86" s="281" t="str">
        <f aca="false">IF((FP86&lt;&gt;""),($F86=FM86)*($G86=FN86),"")</f>
        <v/>
      </c>
      <c r="FS86" s="281" t="str">
        <f aca="false">IF(FP86&lt;&gt;"",IF(ABS($F86-$G86)&gt;=PrSettings!$M$7,(ABS($F86-$G86-FM86+FN86)&lt;=1)*1,IF(AND(FP86,$F86=$G86,$F86&gt;=PrSettings!$M$6),(ABS(FM86-$F86)&lt;=1)*1,IF(AND(FP86,$F86+$G86&gt;=PrSettings!$M$8),(ABS(FM86-$F86)+ABS(FN86-$G86)&lt;=1)*1,""))),"")</f>
        <v/>
      </c>
      <c r="FT86" s="289"/>
      <c r="FV86" s="279" t="n">
        <f aca="false">$B86</f>
        <v>33</v>
      </c>
      <c r="FW86" s="280" t="str">
        <f aca="false">$C86</f>
        <v>Panama</v>
      </c>
      <c r="FX86" s="281" t="n">
        <f aca="false">$D86</f>
        <v>11</v>
      </c>
      <c r="FY86" s="280" t="str">
        <f aca="false">$E86</f>
        <v>Croatia</v>
      </c>
      <c r="FZ86" s="284"/>
      <c r="GA86" s="284"/>
      <c r="GB86" s="288"/>
      <c r="GC86" s="281" t="str">
        <f aca="false">IF(($F86&lt;&gt;"")*($G86&lt;&gt;"")*(FZ86&lt;&gt;"")*(GA86&lt;&gt;""),($F86&gt;$G86)*(FZ86&gt;GA86)+($F86=$G86)*(FZ86=GA86)+($F86&lt;$G86)*(FZ86&lt;GA86),"")</f>
        <v/>
      </c>
      <c r="GD86" s="281" t="str">
        <f aca="false">IF((GC86&lt;&gt;""),IF(OR($F86&lt;&gt;$G86,PrSettings!$M$4="●"),(($F86-$G86)=(FZ86-GA86))*1,0),"")</f>
        <v/>
      </c>
      <c r="GE86" s="281" t="str">
        <f aca="false">IF((GC86&lt;&gt;""),($F86=FZ86)*($G86=GA86),"")</f>
        <v/>
      </c>
      <c r="GF86" s="281" t="str">
        <f aca="false">IF(GC86&lt;&gt;"",IF(ABS($F86-$G86)&gt;=PrSettings!$M$7,(ABS($F86-$G86-FZ86+GA86)&lt;=1)*1,IF(AND(GC86,$F86=$G86,$F86&gt;=PrSettings!$M$6),(ABS(FZ86-$F86)&lt;=1)*1,IF(AND(GC86,$F86+$G86&gt;=PrSettings!$M$8),(ABS(FZ86-$F86)+ABS(GA86-$G86)&lt;=1)*1,""))),"")</f>
        <v/>
      </c>
      <c r="GG86" s="289"/>
      <c r="GI86" s="279" t="n">
        <f aca="false">$B86</f>
        <v>33</v>
      </c>
      <c r="GJ86" s="280" t="str">
        <f aca="false">$C86</f>
        <v>Panama</v>
      </c>
      <c r="GK86" s="281" t="n">
        <f aca="false">$D86</f>
        <v>11</v>
      </c>
      <c r="GL86" s="280" t="str">
        <f aca="false">$E86</f>
        <v>Croatia</v>
      </c>
      <c r="GM86" s="284"/>
      <c r="GN86" s="284"/>
      <c r="GO86" s="288"/>
      <c r="GP86" s="281" t="str">
        <f aca="false">IF(($F86&lt;&gt;"")*($G86&lt;&gt;"")*(GM86&lt;&gt;"")*(GN86&lt;&gt;""),($F86&gt;$G86)*(GM86&gt;GN86)+($F86=$G86)*(GM86=GN86)+($F86&lt;$G86)*(GM86&lt;GN86),"")</f>
        <v/>
      </c>
      <c r="GQ86" s="281" t="str">
        <f aca="false">IF((GP86&lt;&gt;""),IF(OR($F86&lt;&gt;$G86,PrSettings!$M$4="●"),(($F86-$G86)=(GM86-GN86))*1,0),"")</f>
        <v/>
      </c>
      <c r="GR86" s="281" t="str">
        <f aca="false">IF((GP86&lt;&gt;""),($F86=GM86)*($G86=GN86),"")</f>
        <v/>
      </c>
      <c r="GS86" s="281" t="str">
        <f aca="false">IF(GP86&lt;&gt;"",IF(ABS($F86-$G86)&gt;=PrSettings!$M$7,(ABS($F86-$G86-GM86+GN86)&lt;=1)*1,IF(AND(GP86,$F86=$G86,$F86&gt;=PrSettings!$M$6),(ABS(GM86-$F86)&lt;=1)*1,IF(AND(GP86,$F86+$G86&gt;=PrSettings!$M$8),(ABS(GM86-$F86)+ABS(GN86-$G86)&lt;=1)*1,""))),"")</f>
        <v/>
      </c>
      <c r="GT86" s="289"/>
      <c r="GV86" s="279" t="n">
        <f aca="false">$B86</f>
        <v>33</v>
      </c>
      <c r="GW86" s="280" t="str">
        <f aca="false">$C86</f>
        <v>Panama</v>
      </c>
      <c r="GX86" s="281" t="n">
        <f aca="false">$D86</f>
        <v>11</v>
      </c>
      <c r="GY86" s="280" t="str">
        <f aca="false">$E86</f>
        <v>Croatia</v>
      </c>
      <c r="GZ86" s="284"/>
      <c r="HA86" s="284"/>
      <c r="HB86" s="288"/>
      <c r="HC86" s="281" t="str">
        <f aca="false">IF(($F86&lt;&gt;"")*($G86&lt;&gt;"")*(GZ86&lt;&gt;"")*(HA86&lt;&gt;""),($F86&gt;$G86)*(GZ86&gt;HA86)+($F86=$G86)*(GZ86=HA86)+($F86&lt;$G86)*(GZ86&lt;HA86),"")</f>
        <v/>
      </c>
      <c r="HD86" s="281" t="str">
        <f aca="false">IF((HC86&lt;&gt;""),IF(OR($F86&lt;&gt;$G86,PrSettings!$M$4="●"),(($F86-$G86)=(GZ86-HA86))*1,0),"")</f>
        <v/>
      </c>
      <c r="HE86" s="281" t="str">
        <f aca="false">IF((HC86&lt;&gt;""),($F86=GZ86)*($G86=HA86),"")</f>
        <v/>
      </c>
      <c r="HF86" s="281" t="str">
        <f aca="false">IF(HC86&lt;&gt;"",IF(ABS($F86-$G86)&gt;=PrSettings!$M$7,(ABS($F86-$G86-GZ86+HA86)&lt;=1)*1,IF(AND(HC86,$F86=$G86,$F86&gt;=PrSettings!$M$6),(ABS(GZ86-$F86)&lt;=1)*1,IF(AND(HC86,$F86+$G86&gt;=PrSettings!$M$8),(ABS(GZ86-$F86)+ABS(HA86-$G86)&lt;=1)*1,""))),"")</f>
        <v/>
      </c>
      <c r="HG86" s="289"/>
      <c r="HI86" s="279" t="n">
        <f aca="false">$B86</f>
        <v>33</v>
      </c>
      <c r="HJ86" s="280" t="str">
        <f aca="false">$C86</f>
        <v>Panama</v>
      </c>
      <c r="HK86" s="281" t="n">
        <f aca="false">$D86</f>
        <v>11</v>
      </c>
      <c r="HL86" s="280" t="str">
        <f aca="false">$E86</f>
        <v>Croatia</v>
      </c>
      <c r="HM86" s="284"/>
      <c r="HN86" s="284"/>
      <c r="HO86" s="288"/>
      <c r="HP86" s="281" t="str">
        <f aca="false">IF(($F86&lt;&gt;"")*($G86&lt;&gt;"")*(HM86&lt;&gt;"")*(HN86&lt;&gt;""),($F86&gt;$G86)*(HM86&gt;HN86)+($F86=$G86)*(HM86=HN86)+($F86&lt;$G86)*(HM86&lt;HN86),"")</f>
        <v/>
      </c>
      <c r="HQ86" s="281" t="str">
        <f aca="false">IF((HP86&lt;&gt;""),IF(OR($F86&lt;&gt;$G86,PrSettings!$M$4="●"),(($F86-$G86)=(HM86-HN86))*1,0),"")</f>
        <v/>
      </c>
      <c r="HR86" s="281" t="str">
        <f aca="false">IF((HP86&lt;&gt;""),($F86=HM86)*($G86=HN86),"")</f>
        <v/>
      </c>
      <c r="HS86" s="281" t="str">
        <f aca="false">IF(HP86&lt;&gt;"",IF(ABS($F86-$G86)&gt;=PrSettings!$M$7,(ABS($F86-$G86-HM86+HN86)&lt;=1)*1,IF(AND(HP86,$F86=$G86,$F86&gt;=PrSettings!$M$6),(ABS(HM86-$F86)&lt;=1)*1,IF(AND(HP86,$F86+$G86&gt;=PrSettings!$M$8),(ABS(HM86-$F86)+ABS(HN86-$G86)&lt;=1)*1,""))),"")</f>
        <v/>
      </c>
      <c r="HT86" s="289"/>
      <c r="HV86" s="279" t="n">
        <f aca="false">$B86</f>
        <v>33</v>
      </c>
      <c r="HW86" s="280" t="str">
        <f aca="false">$C86</f>
        <v>Panama</v>
      </c>
      <c r="HX86" s="281" t="n">
        <f aca="false">$D86</f>
        <v>11</v>
      </c>
      <c r="HY86" s="280" t="str">
        <f aca="false">$E86</f>
        <v>Croatia</v>
      </c>
      <c r="HZ86" s="284"/>
      <c r="IA86" s="284"/>
      <c r="IB86" s="288"/>
      <c r="IC86" s="281" t="str">
        <f aca="false">IF(($F86&lt;&gt;"")*($G86&lt;&gt;"")*(HZ86&lt;&gt;"")*(IA86&lt;&gt;""),($F86&gt;$G86)*(HZ86&gt;IA86)+($F86=$G86)*(HZ86=IA86)+($F86&lt;$G86)*(HZ86&lt;IA86),"")</f>
        <v/>
      </c>
      <c r="ID86" s="281" t="str">
        <f aca="false">IF((IC86&lt;&gt;""),IF(OR($F86&lt;&gt;$G86,PrSettings!$M$4="●"),(($F86-$G86)=(HZ86-IA86))*1,0),"")</f>
        <v/>
      </c>
      <c r="IE86" s="281" t="str">
        <f aca="false">IF((IC86&lt;&gt;""),($F86=HZ86)*($G86=IA86),"")</f>
        <v/>
      </c>
      <c r="IF86" s="281" t="str">
        <f aca="false">IF(IC86&lt;&gt;"",IF(ABS($F86-$G86)&gt;=PrSettings!$M$7,(ABS($F86-$G86-HZ86+IA86)&lt;=1)*1,IF(AND(IC86,$F86=$G86,$F86&gt;=PrSettings!$M$6),(ABS(HZ86-$F86)&lt;=1)*1,IF(AND(IC86,$F86+$G86&gt;=PrSettings!$M$8),(ABS(HZ86-$F86)+ABS(IA86-$G86)&lt;=1)*1,""))),"")</f>
        <v/>
      </c>
      <c r="IG86" s="289"/>
      <c r="II86" s="279" t="n">
        <f aca="false">$B86</f>
        <v>33</v>
      </c>
      <c r="IJ86" s="280" t="str">
        <f aca="false">$C86</f>
        <v>Panama</v>
      </c>
      <c r="IK86" s="281" t="n">
        <f aca="false">$D86</f>
        <v>11</v>
      </c>
      <c r="IL86" s="280" t="str">
        <f aca="false">$E86</f>
        <v>Croatia</v>
      </c>
      <c r="IM86" s="284"/>
      <c r="IN86" s="284"/>
      <c r="IO86" s="288"/>
      <c r="IP86" s="281" t="str">
        <f aca="false">IF(($F86&lt;&gt;"")*($G86&lt;&gt;"")*(IM86&lt;&gt;"")*(IN86&lt;&gt;""),($F86&gt;$G86)*(IM86&gt;IN86)+($F86=$G86)*(IM86=IN86)+($F86&lt;$G86)*(IM86&lt;IN86),"")</f>
        <v/>
      </c>
      <c r="IQ86" s="281" t="str">
        <f aca="false">IF((IP86&lt;&gt;""),IF(OR($F86&lt;&gt;$G86,PrSettings!$M$4="●"),(($F86-$G86)=(IM86-IN86))*1,0),"")</f>
        <v/>
      </c>
      <c r="IR86" s="281" t="str">
        <f aca="false">IF((IP86&lt;&gt;""),($F86=IM86)*($G86=IN86),"")</f>
        <v/>
      </c>
      <c r="IS86" s="281" t="str">
        <f aca="false">IF(IP86&lt;&gt;"",IF(ABS($F86-$G86)&gt;=PrSettings!$M$7,(ABS($F86-$G86-IM86+IN86)&lt;=1)*1,IF(AND(IP86,$F86=$G86,$F86&gt;=PrSettings!$M$6),(ABS(IM86-$F86)&lt;=1)*1,IF(AND(IP86,$F86+$G86&gt;=PrSettings!$M$8),(ABS(IM86-$F86)+ABS(IN86-$G86)&lt;=1)*1,""))),"")</f>
        <v/>
      </c>
      <c r="IT86" s="289"/>
      <c r="IV86" s="279" t="n">
        <f aca="false">$B86</f>
        <v>33</v>
      </c>
      <c r="IW86" s="280" t="str">
        <f aca="false">$C86</f>
        <v>Panama</v>
      </c>
      <c r="IX86" s="281" t="n">
        <f aca="false">$D86</f>
        <v>11</v>
      </c>
      <c r="IY86" s="280" t="str">
        <f aca="false">$E86</f>
        <v>Croatia</v>
      </c>
      <c r="IZ86" s="284"/>
      <c r="JA86" s="284"/>
      <c r="JB86" s="288"/>
      <c r="JC86" s="281" t="str">
        <f aca="false">IF(($F86&lt;&gt;"")*($G86&lt;&gt;"")*(IZ86&lt;&gt;"")*(JA86&lt;&gt;""),($F86&gt;$G86)*(IZ86&gt;JA86)+($F86=$G86)*(IZ86=JA86)+($F86&lt;$G86)*(IZ86&lt;JA86),"")</f>
        <v/>
      </c>
      <c r="JD86" s="281" t="str">
        <f aca="false">IF((JC86&lt;&gt;""),IF(OR($F86&lt;&gt;$G86,PrSettings!$M$4="●"),(($F86-$G86)=(IZ86-JA86))*1,0),"")</f>
        <v/>
      </c>
      <c r="JE86" s="281" t="str">
        <f aca="false">IF((JC86&lt;&gt;""),($F86=IZ86)*($G86=JA86),"")</f>
        <v/>
      </c>
      <c r="JF86" s="281" t="str">
        <f aca="false">IF(JC86&lt;&gt;"",IF(ABS($F86-$G86)&gt;=PrSettings!$M$7,(ABS($F86-$G86-IZ86+JA86)&lt;=1)*1,IF(AND(JC86,$F86=$G86,$F86&gt;=PrSettings!$M$6),(ABS(IZ86-$F86)&lt;=1)*1,IF(AND(JC86,$F86+$G86&gt;=PrSettings!$M$8),(ABS(IZ86-$F86)+ABS(JA86-$G86)&lt;=1)*1,""))),"")</f>
        <v/>
      </c>
      <c r="JG86" s="289"/>
      <c r="JI86" s="279" t="n">
        <f aca="false">$B86</f>
        <v>33</v>
      </c>
      <c r="JJ86" s="280" t="str">
        <f aca="false">$C86</f>
        <v>Panama</v>
      </c>
      <c r="JK86" s="281" t="n">
        <f aca="false">$D86</f>
        <v>11</v>
      </c>
      <c r="JL86" s="280" t="str">
        <f aca="false">$E86</f>
        <v>Croatia</v>
      </c>
      <c r="JM86" s="284"/>
      <c r="JN86" s="284"/>
      <c r="JO86" s="288"/>
      <c r="JP86" s="281" t="str">
        <f aca="false">IF(($F86&lt;&gt;"")*($G86&lt;&gt;"")*(JM86&lt;&gt;"")*(JN86&lt;&gt;""),($F86&gt;$G86)*(JM86&gt;JN86)+($F86=$G86)*(JM86=JN86)+($F86&lt;$G86)*(JM86&lt;JN86),"")</f>
        <v/>
      </c>
      <c r="JQ86" s="281" t="str">
        <f aca="false">IF((JP86&lt;&gt;""),IF(OR($F86&lt;&gt;$G86,PrSettings!$M$4="●"),(($F86-$G86)=(JM86-JN86))*1,0),"")</f>
        <v/>
      </c>
      <c r="JR86" s="281" t="str">
        <f aca="false">IF((JP86&lt;&gt;""),($F86=JM86)*($G86=JN86),"")</f>
        <v/>
      </c>
      <c r="JS86" s="281" t="str">
        <f aca="false">IF(JP86&lt;&gt;"",IF(ABS($F86-$G86)&gt;=PrSettings!$M$7,(ABS($F86-$G86-JM86+JN86)&lt;=1)*1,IF(AND(JP86,$F86=$G86,$F86&gt;=PrSettings!$M$6),(ABS(JM86-$F86)&lt;=1)*1,IF(AND(JP86,$F86+$G86&gt;=PrSettings!$M$8),(ABS(JM86-$F86)+ABS(JN86-$G86)&lt;=1)*1,""))),"")</f>
        <v/>
      </c>
      <c r="JT86" s="289"/>
      <c r="JV86" s="279" t="n">
        <f aca="false">$B86</f>
        <v>33</v>
      </c>
      <c r="JW86" s="280" t="str">
        <f aca="false">$C86</f>
        <v>Panama</v>
      </c>
      <c r="JX86" s="281" t="n">
        <f aca="false">$D86</f>
        <v>11</v>
      </c>
      <c r="JY86" s="280" t="str">
        <f aca="false">$E86</f>
        <v>Croatia</v>
      </c>
      <c r="JZ86" s="284"/>
      <c r="KA86" s="284"/>
      <c r="KB86" s="288"/>
      <c r="KC86" s="281" t="str">
        <f aca="false">IF(($F86&lt;&gt;"")*($G86&lt;&gt;"")*(JZ86&lt;&gt;"")*(KA86&lt;&gt;""),($F86&gt;$G86)*(JZ86&gt;KA86)+($F86=$G86)*(JZ86=KA86)+($F86&lt;$G86)*(JZ86&lt;KA86),"")</f>
        <v/>
      </c>
      <c r="KD86" s="281" t="str">
        <f aca="false">IF((KC86&lt;&gt;""),IF(OR($F86&lt;&gt;$G86,PrSettings!$M$4="●"),(($F86-$G86)=(JZ86-KA86))*1,0),"")</f>
        <v/>
      </c>
      <c r="KE86" s="281" t="str">
        <f aca="false">IF((KC86&lt;&gt;""),($F86=JZ86)*($G86=KA86),"")</f>
        <v/>
      </c>
      <c r="KF86" s="281" t="str">
        <f aca="false">IF(KC86&lt;&gt;"",IF(ABS($F86-$G86)&gt;=PrSettings!$M$7,(ABS($F86-$G86-JZ86+KA86)&lt;=1)*1,IF(AND(KC86,$F86=$G86,$F86&gt;=PrSettings!$M$6),(ABS(JZ86-$F86)&lt;=1)*1,IF(AND(KC86,$F86+$G86&gt;=PrSettings!$M$8),(ABS(JZ86-$F86)+ABS(KA86-$G86)&lt;=1)*1,""))),"")</f>
        <v/>
      </c>
      <c r="KG86" s="289"/>
      <c r="KI86" s="279" t="n">
        <f aca="false">$B86</f>
        <v>33</v>
      </c>
      <c r="KJ86" s="280" t="str">
        <f aca="false">$C86</f>
        <v>Panama</v>
      </c>
      <c r="KK86" s="281" t="n">
        <f aca="false">$D86</f>
        <v>11</v>
      </c>
      <c r="KL86" s="280" t="str">
        <f aca="false">$E86</f>
        <v>Croatia</v>
      </c>
      <c r="KM86" s="284"/>
      <c r="KN86" s="284"/>
      <c r="KO86" s="288"/>
      <c r="KP86" s="281" t="str">
        <f aca="false">IF(($F86&lt;&gt;"")*($G86&lt;&gt;"")*(KM86&lt;&gt;"")*(KN86&lt;&gt;""),($F86&gt;$G86)*(KM86&gt;KN86)+($F86=$G86)*(KM86=KN86)+($F86&lt;$G86)*(KM86&lt;KN86),"")</f>
        <v/>
      </c>
      <c r="KQ86" s="281" t="str">
        <f aca="false">IF((KP86&lt;&gt;""),IF(OR($F86&lt;&gt;$G86,PrSettings!$M$4="●"),(($F86-$G86)=(KM86-KN86))*1,0),"")</f>
        <v/>
      </c>
      <c r="KR86" s="281" t="str">
        <f aca="false">IF((KP86&lt;&gt;""),($F86=KM86)*($G86=KN86),"")</f>
        <v/>
      </c>
      <c r="KS86" s="281" t="str">
        <f aca="false">IF(KP86&lt;&gt;"",IF(ABS($F86-$G86)&gt;=PrSettings!$M$7,(ABS($F86-$G86-KM86+KN86)&lt;=1)*1,IF(AND(KP86,$F86=$G86,$F86&gt;=PrSettings!$M$6),(ABS(KM86-$F86)&lt;=1)*1,IF(AND(KP86,$F86+$G86&gt;=PrSettings!$M$8),(ABS(KM86-$F86)+ABS(KN86-$G86)&lt;=1)*1,""))),"")</f>
        <v/>
      </c>
      <c r="KT86" s="289"/>
      <c r="KV86" s="279" t="n">
        <f aca="false">$B86</f>
        <v>33</v>
      </c>
      <c r="KW86" s="280" t="str">
        <f aca="false">$C86</f>
        <v>Panama</v>
      </c>
      <c r="KX86" s="281" t="n">
        <f aca="false">$D86</f>
        <v>11</v>
      </c>
      <c r="KY86" s="280" t="str">
        <f aca="false">$E86</f>
        <v>Croatia</v>
      </c>
      <c r="KZ86" s="284"/>
      <c r="LA86" s="284"/>
      <c r="LB86" s="288"/>
      <c r="LC86" s="281" t="str">
        <f aca="false">IF(($F86&lt;&gt;"")*($G86&lt;&gt;"")*(KZ86&lt;&gt;"")*(LA86&lt;&gt;""),($F86&gt;$G86)*(KZ86&gt;LA86)+($F86=$G86)*(KZ86=LA86)+($F86&lt;$G86)*(KZ86&lt;LA86),"")</f>
        <v/>
      </c>
      <c r="LD86" s="281" t="str">
        <f aca="false">IF((LC86&lt;&gt;""),IF(OR($F86&lt;&gt;$G86,PrSettings!$M$4="●"),(($F86-$G86)=(KZ86-LA86))*1,0),"")</f>
        <v/>
      </c>
      <c r="LE86" s="281" t="str">
        <f aca="false">IF((LC86&lt;&gt;""),($F86=KZ86)*($G86=LA86),"")</f>
        <v/>
      </c>
      <c r="LF86" s="281" t="str">
        <f aca="false">IF(LC86&lt;&gt;"",IF(ABS($F86-$G86)&gt;=PrSettings!$M$7,(ABS($F86-$G86-KZ86+LA86)&lt;=1)*1,IF(AND(LC86,$F86=$G86,$F86&gt;=PrSettings!$M$6),(ABS(KZ86-$F86)&lt;=1)*1,IF(AND(LC86,$F86+$G86&gt;=PrSettings!$M$8),(ABS(KZ86-$F86)+ABS(LA86-$G86)&lt;=1)*1,""))),"")</f>
        <v/>
      </c>
      <c r="LG86" s="289"/>
      <c r="LI86" s="279" t="n">
        <f aca="false">$B86</f>
        <v>33</v>
      </c>
      <c r="LJ86" s="280" t="str">
        <f aca="false">$C86</f>
        <v>Panama</v>
      </c>
      <c r="LK86" s="281" t="n">
        <f aca="false">$D86</f>
        <v>11</v>
      </c>
      <c r="LL86" s="280" t="str">
        <f aca="false">$E86</f>
        <v>Croatia</v>
      </c>
      <c r="LM86" s="284"/>
      <c r="LN86" s="284"/>
      <c r="LO86" s="288"/>
      <c r="LP86" s="281" t="str">
        <f aca="false">IF(($F86&lt;&gt;"")*($G86&lt;&gt;"")*(LM86&lt;&gt;"")*(LN86&lt;&gt;""),($F86&gt;$G86)*(LM86&gt;LN86)+($F86=$G86)*(LM86=LN86)+($F86&lt;$G86)*(LM86&lt;LN86),"")</f>
        <v/>
      </c>
      <c r="LQ86" s="281" t="str">
        <f aca="false">IF((LP86&lt;&gt;""),IF(OR($F86&lt;&gt;$G86,PrSettings!$M$4="●"),(($F86-$G86)=(LM86-LN86))*1,0),"")</f>
        <v/>
      </c>
      <c r="LR86" s="281" t="str">
        <f aca="false">IF((LP86&lt;&gt;""),($F86=LM86)*($G86=LN86),"")</f>
        <v/>
      </c>
      <c r="LS86" s="281" t="str">
        <f aca="false">IF(LP86&lt;&gt;"",IF(ABS($F86-$G86)&gt;=PrSettings!$M$7,(ABS($F86-$G86-LM86+LN86)&lt;=1)*1,IF(AND(LP86,$F86=$G86,$F86&gt;=PrSettings!$M$6),(ABS(LM86-$F86)&lt;=1)*1,IF(AND(LP86,$F86+$G86&gt;=PrSettings!$M$8),(ABS(LM86-$F86)+ABS(LN86-$G86)&lt;=1)*1,""))),"")</f>
        <v/>
      </c>
      <c r="LT86" s="289"/>
      <c r="LV86" s="279" t="n">
        <f aca="false">$B86</f>
        <v>33</v>
      </c>
      <c r="LW86" s="280" t="str">
        <f aca="false">$C86</f>
        <v>Panama</v>
      </c>
      <c r="LX86" s="281" t="n">
        <f aca="false">$D86</f>
        <v>11</v>
      </c>
      <c r="LY86" s="280" t="str">
        <f aca="false">$E86</f>
        <v>Croatia</v>
      </c>
      <c r="LZ86" s="284"/>
      <c r="MA86" s="284"/>
      <c r="MB86" s="288"/>
      <c r="MC86" s="281" t="str">
        <f aca="false">IF(($F86&lt;&gt;"")*($G86&lt;&gt;"")*(LZ86&lt;&gt;"")*(MA86&lt;&gt;""),($F86&gt;$G86)*(LZ86&gt;MA86)+($F86=$G86)*(LZ86=MA86)+($F86&lt;$G86)*(LZ86&lt;MA86),"")</f>
        <v/>
      </c>
      <c r="MD86" s="281" t="str">
        <f aca="false">IF((MC86&lt;&gt;""),IF(OR($F86&lt;&gt;$G86,PrSettings!$M$4="●"),(($F86-$G86)=(LZ86-MA86))*1,0),"")</f>
        <v/>
      </c>
      <c r="ME86" s="281" t="str">
        <f aca="false">IF((MC86&lt;&gt;""),($F86=LZ86)*($G86=MA86),"")</f>
        <v/>
      </c>
      <c r="MF86" s="281" t="str">
        <f aca="false">IF(MC86&lt;&gt;"",IF(ABS($F86-$G86)&gt;=PrSettings!$M$7,(ABS($F86-$G86-LZ86+MA86)&lt;=1)*1,IF(AND(MC86,$F86=$G86,$F86&gt;=PrSettings!$M$6),(ABS(LZ86-$F86)&lt;=1)*1,IF(AND(MC86,$F86+$G86&gt;=PrSettings!$M$8),(ABS(LZ86-$F86)+ABS(MA86-$G86)&lt;=1)*1,""))),"")</f>
        <v/>
      </c>
      <c r="MG86" s="289"/>
    </row>
    <row r="87" customFormat="false" ht="15.75" hidden="false" customHeight="false" outlineLevel="0" collapsed="false">
      <c r="B87" s="279" t="n">
        <f aca="false">INDEX(Groups!$C$7:$C$65,MATCH(C87,Groups!$D$7:$D$65,0))</f>
        <v>33</v>
      </c>
      <c r="C87" s="280" t="str">
        <f aca="false">CalcL!$P$26</f>
        <v>Panama</v>
      </c>
      <c r="D87" s="281" t="n">
        <f aca="false">INDEX(Groups!$C$7:$C$65,MATCH(E87,Groups!$D$7:$D$65,0))</f>
        <v>4</v>
      </c>
      <c r="E87" s="280" t="str">
        <f aca="false">CalcL!$Q$26</f>
        <v>England</v>
      </c>
      <c r="F87" s="282" t="n">
        <f aca="false">CalcL!$R$26</f>
        <v>0</v>
      </c>
      <c r="G87" s="283" t="n">
        <f aca="false">CalcL!$S$26</f>
        <v>2</v>
      </c>
      <c r="I87" s="279" t="n">
        <f aca="false">$B87</f>
        <v>33</v>
      </c>
      <c r="J87" s="280" t="str">
        <f aca="false">$C87</f>
        <v>Panama</v>
      </c>
      <c r="K87" s="281" t="n">
        <f aca="false">$D87</f>
        <v>4</v>
      </c>
      <c r="L87" s="280" t="str">
        <f aca="false">$E87</f>
        <v>England</v>
      </c>
      <c r="M87" s="284"/>
      <c r="N87" s="284"/>
      <c r="O87" s="288"/>
      <c r="P87" s="281" t="str">
        <f aca="false">IF(($F87&lt;&gt;"")*($G87&lt;&gt;"")*(M87&lt;&gt;"")*(N87&lt;&gt;""),($F87&gt;$G87)*(M87&gt;N87)+($F87=$G87)*(M87=N87)+($F87&lt;$G87)*(M87&lt;N87),"")</f>
        <v/>
      </c>
      <c r="Q87" s="281" t="str">
        <f aca="false">IF((P87&lt;&gt;""),IF(OR($F87&lt;&gt;$G87,PrSettings!$M$4="●"),(($F87-$G87)=(M87-N87))*1,0),"")</f>
        <v/>
      </c>
      <c r="R87" s="281" t="str">
        <f aca="false">IF((P87&lt;&gt;""),($F87=M87)*($G87=N87),"")</f>
        <v/>
      </c>
      <c r="S87" s="281" t="str">
        <f aca="false">IF(P87&lt;&gt;"",IF(ABS($F87-$G87)&gt;=PrSettings!$M$7,(ABS($F87-$G87-M87+N87)&lt;=1)*1,IF(AND(P87,$F87=$G87,$F87&gt;=PrSettings!$M$6),(ABS(M87-$F87)&lt;=1)*1,IF(AND(P87,$F87+$G87&gt;=PrSettings!$M$8),(ABS(M87-$F87)+ABS(N87-$G87)&lt;=1)*1,""))),"")</f>
        <v/>
      </c>
      <c r="T87" s="289"/>
      <c r="V87" s="279" t="n">
        <f aca="false">$B87</f>
        <v>33</v>
      </c>
      <c r="W87" s="280" t="str">
        <f aca="false">$C87</f>
        <v>Panama</v>
      </c>
      <c r="X87" s="281" t="n">
        <f aca="false">$D87</f>
        <v>4</v>
      </c>
      <c r="Y87" s="280" t="str">
        <f aca="false">$E87</f>
        <v>England</v>
      </c>
      <c r="Z87" s="284"/>
      <c r="AA87" s="284"/>
      <c r="AB87" s="288"/>
      <c r="AC87" s="281" t="str">
        <f aca="false">IF(($F87&lt;&gt;"")*($G87&lt;&gt;"")*(Z87&lt;&gt;"")*(AA87&lt;&gt;""),($F87&gt;$G87)*(Z87&gt;AA87)+($F87=$G87)*(Z87=AA87)+($F87&lt;$G87)*(Z87&lt;AA87),"")</f>
        <v/>
      </c>
      <c r="AD87" s="281" t="str">
        <f aca="false">IF((AC87&lt;&gt;""),IF(OR($F87&lt;&gt;$G87,PrSettings!$M$4="●"),(($F87-$G87)=(Z87-AA87))*1,0),"")</f>
        <v/>
      </c>
      <c r="AE87" s="281" t="str">
        <f aca="false">IF((AC87&lt;&gt;""),($F87=Z87)*($G87=AA87),"")</f>
        <v/>
      </c>
      <c r="AF87" s="281" t="str">
        <f aca="false">IF(AC87&lt;&gt;"",IF(ABS($F87-$G87)&gt;=PrSettings!$M$7,(ABS($F87-$G87-Z87+AA87)&lt;=1)*1,IF(AND(AC87,$F87=$G87,$F87&gt;=PrSettings!$M$6),(ABS(Z87-$F87)&lt;=1)*1,IF(AND(AC87,$F87+$G87&gt;=PrSettings!$M$8),(ABS(Z87-$F87)+ABS(AA87-$G87)&lt;=1)*1,""))),"")</f>
        <v/>
      </c>
      <c r="AG87" s="289"/>
      <c r="AI87" s="279" t="n">
        <f aca="false">$B87</f>
        <v>33</v>
      </c>
      <c r="AJ87" s="280" t="str">
        <f aca="false">$C87</f>
        <v>Panama</v>
      </c>
      <c r="AK87" s="281" t="n">
        <f aca="false">$D87</f>
        <v>4</v>
      </c>
      <c r="AL87" s="280" t="str">
        <f aca="false">$E87</f>
        <v>England</v>
      </c>
      <c r="AM87" s="284"/>
      <c r="AN87" s="284"/>
      <c r="AO87" s="288"/>
      <c r="AP87" s="281" t="str">
        <f aca="false">IF(($F87&lt;&gt;"")*($G87&lt;&gt;"")*(AM87&lt;&gt;"")*(AN87&lt;&gt;""),($F87&gt;$G87)*(AM87&gt;AN87)+($F87=$G87)*(AM87=AN87)+($F87&lt;$G87)*(AM87&lt;AN87),"")</f>
        <v/>
      </c>
      <c r="AQ87" s="281" t="str">
        <f aca="false">IF((AP87&lt;&gt;""),IF(OR($F87&lt;&gt;$G87,PrSettings!$M$4="●"),(($F87-$G87)=(AM87-AN87))*1,0),"")</f>
        <v/>
      </c>
      <c r="AR87" s="281" t="str">
        <f aca="false">IF((AP87&lt;&gt;""),($F87=AM87)*($G87=AN87),"")</f>
        <v/>
      </c>
      <c r="AS87" s="281" t="str">
        <f aca="false">IF(AP87&lt;&gt;"",IF(ABS($F87-$G87)&gt;=PrSettings!$M$7,(ABS($F87-$G87-AM87+AN87)&lt;=1)*1,IF(AND(AP87,$F87=$G87,$F87&gt;=PrSettings!$M$6),(ABS(AM87-$F87)&lt;=1)*1,IF(AND(AP87,$F87+$G87&gt;=PrSettings!$M$8),(ABS(AM87-$F87)+ABS(AN87-$G87)&lt;=1)*1,""))),"")</f>
        <v/>
      </c>
      <c r="AT87" s="289"/>
      <c r="AV87" s="279" t="n">
        <f aca="false">$B87</f>
        <v>33</v>
      </c>
      <c r="AW87" s="280" t="str">
        <f aca="false">$C87</f>
        <v>Panama</v>
      </c>
      <c r="AX87" s="281" t="n">
        <f aca="false">$D87</f>
        <v>4</v>
      </c>
      <c r="AY87" s="280" t="str">
        <f aca="false">$E87</f>
        <v>England</v>
      </c>
      <c r="AZ87" s="284"/>
      <c r="BA87" s="284"/>
      <c r="BB87" s="288"/>
      <c r="BC87" s="281" t="str">
        <f aca="false">IF(($F87&lt;&gt;"")*($G87&lt;&gt;"")*(AZ87&lt;&gt;"")*(BA87&lt;&gt;""),($F87&gt;$G87)*(AZ87&gt;BA87)+($F87=$G87)*(AZ87=BA87)+($F87&lt;$G87)*(AZ87&lt;BA87),"")</f>
        <v/>
      </c>
      <c r="BD87" s="281" t="str">
        <f aca="false">IF((BC87&lt;&gt;""),IF(OR($F87&lt;&gt;$G87,PrSettings!$M$4="●"),(($F87-$G87)=(AZ87-BA87))*1,0),"")</f>
        <v/>
      </c>
      <c r="BE87" s="281" t="str">
        <f aca="false">IF((BC87&lt;&gt;""),($F87=AZ87)*($G87=BA87),"")</f>
        <v/>
      </c>
      <c r="BF87" s="281" t="str">
        <f aca="false">IF(BC87&lt;&gt;"",IF(ABS($F87-$G87)&gt;=PrSettings!$M$7,(ABS($F87-$G87-AZ87+BA87)&lt;=1)*1,IF(AND(BC87,$F87=$G87,$F87&gt;=PrSettings!$M$6),(ABS(AZ87-$F87)&lt;=1)*1,IF(AND(BC87,$F87+$G87&gt;=PrSettings!$M$8),(ABS(AZ87-$F87)+ABS(BA87-$G87)&lt;=1)*1,""))),"")</f>
        <v/>
      </c>
      <c r="BG87" s="289"/>
      <c r="BI87" s="279" t="n">
        <f aca="false">$B87</f>
        <v>33</v>
      </c>
      <c r="BJ87" s="280" t="str">
        <f aca="false">$C87</f>
        <v>Panama</v>
      </c>
      <c r="BK87" s="281" t="n">
        <f aca="false">$D87</f>
        <v>4</v>
      </c>
      <c r="BL87" s="280" t="str">
        <f aca="false">$E87</f>
        <v>England</v>
      </c>
      <c r="BM87" s="284"/>
      <c r="BN87" s="284"/>
      <c r="BO87" s="288"/>
      <c r="BP87" s="281" t="str">
        <f aca="false">IF(($F87&lt;&gt;"")*($G87&lt;&gt;"")*(BM87&lt;&gt;"")*(BN87&lt;&gt;""),($F87&gt;$G87)*(BM87&gt;BN87)+($F87=$G87)*(BM87=BN87)+($F87&lt;$G87)*(BM87&lt;BN87),"")</f>
        <v/>
      </c>
      <c r="BQ87" s="281" t="str">
        <f aca="false">IF((BP87&lt;&gt;""),IF(OR($F87&lt;&gt;$G87,PrSettings!$M$4="●"),(($F87-$G87)=(BM87-BN87))*1,0),"")</f>
        <v/>
      </c>
      <c r="BR87" s="281" t="str">
        <f aca="false">IF((BP87&lt;&gt;""),($F87=BM87)*($G87=BN87),"")</f>
        <v/>
      </c>
      <c r="BS87" s="281" t="str">
        <f aca="false">IF(BP87&lt;&gt;"",IF(ABS($F87-$G87)&gt;=PrSettings!$M$7,(ABS($F87-$G87-BM87+BN87)&lt;=1)*1,IF(AND(BP87,$F87=$G87,$F87&gt;=PrSettings!$M$6),(ABS(BM87-$F87)&lt;=1)*1,IF(AND(BP87,$F87+$G87&gt;=PrSettings!$M$8),(ABS(BM87-$F87)+ABS(BN87-$G87)&lt;=1)*1,""))),"")</f>
        <v/>
      </c>
      <c r="BT87" s="289"/>
      <c r="BV87" s="279" t="n">
        <f aca="false">$B87</f>
        <v>33</v>
      </c>
      <c r="BW87" s="280" t="str">
        <f aca="false">$C87</f>
        <v>Panama</v>
      </c>
      <c r="BX87" s="281" t="n">
        <f aca="false">$D87</f>
        <v>4</v>
      </c>
      <c r="BY87" s="280" t="str">
        <f aca="false">$E87</f>
        <v>England</v>
      </c>
      <c r="BZ87" s="284"/>
      <c r="CA87" s="284"/>
      <c r="CB87" s="288"/>
      <c r="CC87" s="281" t="str">
        <f aca="false">IF(($F87&lt;&gt;"")*($G87&lt;&gt;"")*(BZ87&lt;&gt;"")*(CA87&lt;&gt;""),($F87&gt;$G87)*(BZ87&gt;CA87)+($F87=$G87)*(BZ87=CA87)+($F87&lt;$G87)*(BZ87&lt;CA87),"")</f>
        <v/>
      </c>
      <c r="CD87" s="281" t="str">
        <f aca="false">IF((CC87&lt;&gt;""),IF(OR($F87&lt;&gt;$G87,PrSettings!$M$4="●"),(($F87-$G87)=(BZ87-CA87))*1,0),"")</f>
        <v/>
      </c>
      <c r="CE87" s="281" t="str">
        <f aca="false">IF((CC87&lt;&gt;""),($F87=BZ87)*($G87=CA87),"")</f>
        <v/>
      </c>
      <c r="CF87" s="281" t="str">
        <f aca="false">IF(CC87&lt;&gt;"",IF(ABS($F87-$G87)&gt;=PrSettings!$M$7,(ABS($F87-$G87-BZ87+CA87)&lt;=1)*1,IF(AND(CC87,$F87=$G87,$F87&gt;=PrSettings!$M$6),(ABS(BZ87-$F87)&lt;=1)*1,IF(AND(CC87,$F87+$G87&gt;=PrSettings!$M$8),(ABS(BZ87-$F87)+ABS(CA87-$G87)&lt;=1)*1,""))),"")</f>
        <v/>
      </c>
      <c r="CG87" s="289"/>
      <c r="CI87" s="279" t="n">
        <f aca="false">$B87</f>
        <v>33</v>
      </c>
      <c r="CJ87" s="280" t="str">
        <f aca="false">$C87</f>
        <v>Panama</v>
      </c>
      <c r="CK87" s="281" t="n">
        <f aca="false">$D87</f>
        <v>4</v>
      </c>
      <c r="CL87" s="280" t="str">
        <f aca="false">$E87</f>
        <v>England</v>
      </c>
      <c r="CM87" s="284"/>
      <c r="CN87" s="284"/>
      <c r="CO87" s="288"/>
      <c r="CP87" s="281" t="str">
        <f aca="false">IF(($F87&lt;&gt;"")*($G87&lt;&gt;"")*(CM87&lt;&gt;"")*(CN87&lt;&gt;""),($F87&gt;$G87)*(CM87&gt;CN87)+($F87=$G87)*(CM87=CN87)+($F87&lt;$G87)*(CM87&lt;CN87),"")</f>
        <v/>
      </c>
      <c r="CQ87" s="281" t="str">
        <f aca="false">IF((CP87&lt;&gt;""),IF(OR($F87&lt;&gt;$G87,PrSettings!$M$4="●"),(($F87-$G87)=(CM87-CN87))*1,0),"")</f>
        <v/>
      </c>
      <c r="CR87" s="281" t="str">
        <f aca="false">IF((CP87&lt;&gt;""),($F87=CM87)*($G87=CN87),"")</f>
        <v/>
      </c>
      <c r="CS87" s="281" t="str">
        <f aca="false">IF(CP87&lt;&gt;"",IF(ABS($F87-$G87)&gt;=PrSettings!$M$7,(ABS($F87-$G87-CM87+CN87)&lt;=1)*1,IF(AND(CP87,$F87=$G87,$F87&gt;=PrSettings!$M$6),(ABS(CM87-$F87)&lt;=1)*1,IF(AND(CP87,$F87+$G87&gt;=PrSettings!$M$8),(ABS(CM87-$F87)+ABS(CN87-$G87)&lt;=1)*1,""))),"")</f>
        <v/>
      </c>
      <c r="CT87" s="289"/>
      <c r="CV87" s="279" t="n">
        <f aca="false">$B87</f>
        <v>33</v>
      </c>
      <c r="CW87" s="280" t="str">
        <f aca="false">$C87</f>
        <v>Panama</v>
      </c>
      <c r="CX87" s="281" t="n">
        <f aca="false">$D87</f>
        <v>4</v>
      </c>
      <c r="CY87" s="280" t="str">
        <f aca="false">$E87</f>
        <v>England</v>
      </c>
      <c r="CZ87" s="284"/>
      <c r="DA87" s="284"/>
      <c r="DB87" s="288"/>
      <c r="DC87" s="281" t="str">
        <f aca="false">IF(($F87&lt;&gt;"")*($G87&lt;&gt;"")*(CZ87&lt;&gt;"")*(DA87&lt;&gt;""),($F87&gt;$G87)*(CZ87&gt;DA87)+($F87=$G87)*(CZ87=DA87)+($F87&lt;$G87)*(CZ87&lt;DA87),"")</f>
        <v/>
      </c>
      <c r="DD87" s="281" t="str">
        <f aca="false">IF((DC87&lt;&gt;""),IF(OR($F87&lt;&gt;$G87,PrSettings!$M$4="●"),(($F87-$G87)=(CZ87-DA87))*1,0),"")</f>
        <v/>
      </c>
      <c r="DE87" s="281" t="str">
        <f aca="false">IF((DC87&lt;&gt;""),($F87=CZ87)*($G87=DA87),"")</f>
        <v/>
      </c>
      <c r="DF87" s="281" t="str">
        <f aca="false">IF(DC87&lt;&gt;"",IF(ABS($F87-$G87)&gt;=PrSettings!$M$7,(ABS($F87-$G87-CZ87+DA87)&lt;=1)*1,IF(AND(DC87,$F87=$G87,$F87&gt;=PrSettings!$M$6),(ABS(CZ87-$F87)&lt;=1)*1,IF(AND(DC87,$F87+$G87&gt;=PrSettings!$M$8),(ABS(CZ87-$F87)+ABS(DA87-$G87)&lt;=1)*1,""))),"")</f>
        <v/>
      </c>
      <c r="DG87" s="289"/>
      <c r="DI87" s="279" t="n">
        <f aca="false">$B87</f>
        <v>33</v>
      </c>
      <c r="DJ87" s="280" t="str">
        <f aca="false">$C87</f>
        <v>Panama</v>
      </c>
      <c r="DK87" s="281" t="n">
        <f aca="false">$D87</f>
        <v>4</v>
      </c>
      <c r="DL87" s="280" t="str">
        <f aca="false">$E87</f>
        <v>England</v>
      </c>
      <c r="DM87" s="284"/>
      <c r="DN87" s="284"/>
      <c r="DO87" s="288"/>
      <c r="DP87" s="281" t="str">
        <f aca="false">IF(($F87&lt;&gt;"")*($G87&lt;&gt;"")*(DM87&lt;&gt;"")*(DN87&lt;&gt;""),($F87&gt;$G87)*(DM87&gt;DN87)+($F87=$G87)*(DM87=DN87)+($F87&lt;$G87)*(DM87&lt;DN87),"")</f>
        <v/>
      </c>
      <c r="DQ87" s="281" t="str">
        <f aca="false">IF((DP87&lt;&gt;""),IF(OR($F87&lt;&gt;$G87,PrSettings!$M$4="●"),(($F87-$G87)=(DM87-DN87))*1,0),"")</f>
        <v/>
      </c>
      <c r="DR87" s="281" t="str">
        <f aca="false">IF((DP87&lt;&gt;""),($F87=DM87)*($G87=DN87),"")</f>
        <v/>
      </c>
      <c r="DS87" s="281" t="str">
        <f aca="false">IF(DP87&lt;&gt;"",IF(ABS($F87-$G87)&gt;=PrSettings!$M$7,(ABS($F87-$G87-DM87+DN87)&lt;=1)*1,IF(AND(DP87,$F87=$G87,$F87&gt;=PrSettings!$M$6),(ABS(DM87-$F87)&lt;=1)*1,IF(AND(DP87,$F87+$G87&gt;=PrSettings!$M$8),(ABS(DM87-$F87)+ABS(DN87-$G87)&lt;=1)*1,""))),"")</f>
        <v/>
      </c>
      <c r="DT87" s="289"/>
      <c r="DV87" s="279" t="n">
        <f aca="false">$B87</f>
        <v>33</v>
      </c>
      <c r="DW87" s="280" t="str">
        <f aca="false">$C87</f>
        <v>Panama</v>
      </c>
      <c r="DX87" s="281" t="n">
        <f aca="false">$D87</f>
        <v>4</v>
      </c>
      <c r="DY87" s="280" t="str">
        <f aca="false">$E87</f>
        <v>England</v>
      </c>
      <c r="DZ87" s="284"/>
      <c r="EA87" s="284"/>
      <c r="EB87" s="288"/>
      <c r="EC87" s="281" t="str">
        <f aca="false">IF(($F87&lt;&gt;"")*($G87&lt;&gt;"")*(DZ87&lt;&gt;"")*(EA87&lt;&gt;""),($F87&gt;$G87)*(DZ87&gt;EA87)+($F87=$G87)*(DZ87=EA87)+($F87&lt;$G87)*(DZ87&lt;EA87),"")</f>
        <v/>
      </c>
      <c r="ED87" s="281" t="str">
        <f aca="false">IF((EC87&lt;&gt;""),IF(OR($F87&lt;&gt;$G87,PrSettings!$M$4="●"),(($F87-$G87)=(DZ87-EA87))*1,0),"")</f>
        <v/>
      </c>
      <c r="EE87" s="281" t="str">
        <f aca="false">IF((EC87&lt;&gt;""),($F87=DZ87)*($G87=EA87),"")</f>
        <v/>
      </c>
      <c r="EF87" s="281" t="str">
        <f aca="false">IF(EC87&lt;&gt;"",IF(ABS($F87-$G87)&gt;=PrSettings!$M$7,(ABS($F87-$G87-DZ87+EA87)&lt;=1)*1,IF(AND(EC87,$F87=$G87,$F87&gt;=PrSettings!$M$6),(ABS(DZ87-$F87)&lt;=1)*1,IF(AND(EC87,$F87+$G87&gt;=PrSettings!$M$8),(ABS(DZ87-$F87)+ABS(EA87-$G87)&lt;=1)*1,""))),"")</f>
        <v/>
      </c>
      <c r="EG87" s="289"/>
      <c r="EI87" s="279" t="n">
        <f aca="false">$B87</f>
        <v>33</v>
      </c>
      <c r="EJ87" s="280" t="str">
        <f aca="false">$C87</f>
        <v>Panama</v>
      </c>
      <c r="EK87" s="281" t="n">
        <f aca="false">$D87</f>
        <v>4</v>
      </c>
      <c r="EL87" s="280" t="str">
        <f aca="false">$E87</f>
        <v>England</v>
      </c>
      <c r="EM87" s="284"/>
      <c r="EN87" s="284"/>
      <c r="EO87" s="288"/>
      <c r="EP87" s="281" t="str">
        <f aca="false">IF(($F87&lt;&gt;"")*($G87&lt;&gt;"")*(EM87&lt;&gt;"")*(EN87&lt;&gt;""),($F87&gt;$G87)*(EM87&gt;EN87)+($F87=$G87)*(EM87=EN87)+($F87&lt;$G87)*(EM87&lt;EN87),"")</f>
        <v/>
      </c>
      <c r="EQ87" s="281" t="str">
        <f aca="false">IF((EP87&lt;&gt;""),IF(OR($F87&lt;&gt;$G87,PrSettings!$M$4="●"),(($F87-$G87)=(EM87-EN87))*1,0),"")</f>
        <v/>
      </c>
      <c r="ER87" s="281" t="str">
        <f aca="false">IF((EP87&lt;&gt;""),($F87=EM87)*($G87=EN87),"")</f>
        <v/>
      </c>
      <c r="ES87" s="281" t="str">
        <f aca="false">IF(EP87&lt;&gt;"",IF(ABS($F87-$G87)&gt;=PrSettings!$M$7,(ABS($F87-$G87-EM87+EN87)&lt;=1)*1,IF(AND(EP87,$F87=$G87,$F87&gt;=PrSettings!$M$6),(ABS(EM87-$F87)&lt;=1)*1,IF(AND(EP87,$F87+$G87&gt;=PrSettings!$M$8),(ABS(EM87-$F87)+ABS(EN87-$G87)&lt;=1)*1,""))),"")</f>
        <v/>
      </c>
      <c r="ET87" s="289"/>
      <c r="EV87" s="279" t="n">
        <f aca="false">$B87</f>
        <v>33</v>
      </c>
      <c r="EW87" s="280" t="str">
        <f aca="false">$C87</f>
        <v>Panama</v>
      </c>
      <c r="EX87" s="281" t="n">
        <f aca="false">$D87</f>
        <v>4</v>
      </c>
      <c r="EY87" s="280" t="str">
        <f aca="false">$E87</f>
        <v>England</v>
      </c>
      <c r="EZ87" s="284"/>
      <c r="FA87" s="284"/>
      <c r="FB87" s="288"/>
      <c r="FC87" s="281" t="str">
        <f aca="false">IF(($F87&lt;&gt;"")*($G87&lt;&gt;"")*(EZ87&lt;&gt;"")*(FA87&lt;&gt;""),($F87&gt;$G87)*(EZ87&gt;FA87)+($F87=$G87)*(EZ87=FA87)+($F87&lt;$G87)*(EZ87&lt;FA87),"")</f>
        <v/>
      </c>
      <c r="FD87" s="281" t="str">
        <f aca="false">IF((FC87&lt;&gt;""),IF(OR($F87&lt;&gt;$G87,PrSettings!$M$4="●"),(($F87-$G87)=(EZ87-FA87))*1,0),"")</f>
        <v/>
      </c>
      <c r="FE87" s="281" t="str">
        <f aca="false">IF((FC87&lt;&gt;""),($F87=EZ87)*($G87=FA87),"")</f>
        <v/>
      </c>
      <c r="FF87" s="281" t="str">
        <f aca="false">IF(FC87&lt;&gt;"",IF(ABS($F87-$G87)&gt;=PrSettings!$M$7,(ABS($F87-$G87-EZ87+FA87)&lt;=1)*1,IF(AND(FC87,$F87=$G87,$F87&gt;=PrSettings!$M$6),(ABS(EZ87-$F87)&lt;=1)*1,IF(AND(FC87,$F87+$G87&gt;=PrSettings!$M$8),(ABS(EZ87-$F87)+ABS(FA87-$G87)&lt;=1)*1,""))),"")</f>
        <v/>
      </c>
      <c r="FG87" s="289"/>
      <c r="FI87" s="279" t="n">
        <f aca="false">$B87</f>
        <v>33</v>
      </c>
      <c r="FJ87" s="280" t="str">
        <f aca="false">$C87</f>
        <v>Panama</v>
      </c>
      <c r="FK87" s="281" t="n">
        <f aca="false">$D87</f>
        <v>4</v>
      </c>
      <c r="FL87" s="280" t="str">
        <f aca="false">$E87</f>
        <v>England</v>
      </c>
      <c r="FM87" s="284"/>
      <c r="FN87" s="284"/>
      <c r="FO87" s="288"/>
      <c r="FP87" s="281" t="str">
        <f aca="false">IF(($F87&lt;&gt;"")*($G87&lt;&gt;"")*(FM87&lt;&gt;"")*(FN87&lt;&gt;""),($F87&gt;$G87)*(FM87&gt;FN87)+($F87=$G87)*(FM87=FN87)+($F87&lt;$G87)*(FM87&lt;FN87),"")</f>
        <v/>
      </c>
      <c r="FQ87" s="281" t="str">
        <f aca="false">IF((FP87&lt;&gt;""),IF(OR($F87&lt;&gt;$G87,PrSettings!$M$4="●"),(($F87-$G87)=(FM87-FN87))*1,0),"")</f>
        <v/>
      </c>
      <c r="FR87" s="281" t="str">
        <f aca="false">IF((FP87&lt;&gt;""),($F87=FM87)*($G87=FN87),"")</f>
        <v/>
      </c>
      <c r="FS87" s="281" t="str">
        <f aca="false">IF(FP87&lt;&gt;"",IF(ABS($F87-$G87)&gt;=PrSettings!$M$7,(ABS($F87-$G87-FM87+FN87)&lt;=1)*1,IF(AND(FP87,$F87=$G87,$F87&gt;=PrSettings!$M$6),(ABS(FM87-$F87)&lt;=1)*1,IF(AND(FP87,$F87+$G87&gt;=PrSettings!$M$8),(ABS(FM87-$F87)+ABS(FN87-$G87)&lt;=1)*1,""))),"")</f>
        <v/>
      </c>
      <c r="FT87" s="289"/>
      <c r="FV87" s="279" t="n">
        <f aca="false">$B87</f>
        <v>33</v>
      </c>
      <c r="FW87" s="280" t="str">
        <f aca="false">$C87</f>
        <v>Panama</v>
      </c>
      <c r="FX87" s="281" t="n">
        <f aca="false">$D87</f>
        <v>4</v>
      </c>
      <c r="FY87" s="280" t="str">
        <f aca="false">$E87</f>
        <v>England</v>
      </c>
      <c r="FZ87" s="284"/>
      <c r="GA87" s="284"/>
      <c r="GB87" s="288"/>
      <c r="GC87" s="281" t="str">
        <f aca="false">IF(($F87&lt;&gt;"")*($G87&lt;&gt;"")*(FZ87&lt;&gt;"")*(GA87&lt;&gt;""),($F87&gt;$G87)*(FZ87&gt;GA87)+($F87=$G87)*(FZ87=GA87)+($F87&lt;$G87)*(FZ87&lt;GA87),"")</f>
        <v/>
      </c>
      <c r="GD87" s="281" t="str">
        <f aca="false">IF((GC87&lt;&gt;""),IF(OR($F87&lt;&gt;$G87,PrSettings!$M$4="●"),(($F87-$G87)=(FZ87-GA87))*1,0),"")</f>
        <v/>
      </c>
      <c r="GE87" s="281" t="str">
        <f aca="false">IF((GC87&lt;&gt;""),($F87=FZ87)*($G87=GA87),"")</f>
        <v/>
      </c>
      <c r="GF87" s="281" t="str">
        <f aca="false">IF(GC87&lt;&gt;"",IF(ABS($F87-$G87)&gt;=PrSettings!$M$7,(ABS($F87-$G87-FZ87+GA87)&lt;=1)*1,IF(AND(GC87,$F87=$G87,$F87&gt;=PrSettings!$M$6),(ABS(FZ87-$F87)&lt;=1)*1,IF(AND(GC87,$F87+$G87&gt;=PrSettings!$M$8),(ABS(FZ87-$F87)+ABS(GA87-$G87)&lt;=1)*1,""))),"")</f>
        <v/>
      </c>
      <c r="GG87" s="289"/>
      <c r="GI87" s="279" t="n">
        <f aca="false">$B87</f>
        <v>33</v>
      </c>
      <c r="GJ87" s="280" t="str">
        <f aca="false">$C87</f>
        <v>Panama</v>
      </c>
      <c r="GK87" s="281" t="n">
        <f aca="false">$D87</f>
        <v>4</v>
      </c>
      <c r="GL87" s="280" t="str">
        <f aca="false">$E87</f>
        <v>England</v>
      </c>
      <c r="GM87" s="284"/>
      <c r="GN87" s="284"/>
      <c r="GO87" s="288"/>
      <c r="GP87" s="281" t="str">
        <f aca="false">IF(($F87&lt;&gt;"")*($G87&lt;&gt;"")*(GM87&lt;&gt;"")*(GN87&lt;&gt;""),($F87&gt;$G87)*(GM87&gt;GN87)+($F87=$G87)*(GM87=GN87)+($F87&lt;$G87)*(GM87&lt;GN87),"")</f>
        <v/>
      </c>
      <c r="GQ87" s="281" t="str">
        <f aca="false">IF((GP87&lt;&gt;""),IF(OR($F87&lt;&gt;$G87,PrSettings!$M$4="●"),(($F87-$G87)=(GM87-GN87))*1,0),"")</f>
        <v/>
      </c>
      <c r="GR87" s="281" t="str">
        <f aca="false">IF((GP87&lt;&gt;""),($F87=GM87)*($G87=GN87),"")</f>
        <v/>
      </c>
      <c r="GS87" s="281" t="str">
        <f aca="false">IF(GP87&lt;&gt;"",IF(ABS($F87-$G87)&gt;=PrSettings!$M$7,(ABS($F87-$G87-GM87+GN87)&lt;=1)*1,IF(AND(GP87,$F87=$G87,$F87&gt;=PrSettings!$M$6),(ABS(GM87-$F87)&lt;=1)*1,IF(AND(GP87,$F87+$G87&gt;=PrSettings!$M$8),(ABS(GM87-$F87)+ABS(GN87-$G87)&lt;=1)*1,""))),"")</f>
        <v/>
      </c>
      <c r="GT87" s="289"/>
      <c r="GV87" s="279" t="n">
        <f aca="false">$B87</f>
        <v>33</v>
      </c>
      <c r="GW87" s="280" t="str">
        <f aca="false">$C87</f>
        <v>Panama</v>
      </c>
      <c r="GX87" s="281" t="n">
        <f aca="false">$D87</f>
        <v>4</v>
      </c>
      <c r="GY87" s="280" t="str">
        <f aca="false">$E87</f>
        <v>England</v>
      </c>
      <c r="GZ87" s="284"/>
      <c r="HA87" s="284"/>
      <c r="HB87" s="288"/>
      <c r="HC87" s="281" t="str">
        <f aca="false">IF(($F87&lt;&gt;"")*($G87&lt;&gt;"")*(GZ87&lt;&gt;"")*(HA87&lt;&gt;""),($F87&gt;$G87)*(GZ87&gt;HA87)+($F87=$G87)*(GZ87=HA87)+($F87&lt;$G87)*(GZ87&lt;HA87),"")</f>
        <v/>
      </c>
      <c r="HD87" s="281" t="str">
        <f aca="false">IF((HC87&lt;&gt;""),IF(OR($F87&lt;&gt;$G87,PrSettings!$M$4="●"),(($F87-$G87)=(GZ87-HA87))*1,0),"")</f>
        <v/>
      </c>
      <c r="HE87" s="281" t="str">
        <f aca="false">IF((HC87&lt;&gt;""),($F87=GZ87)*($G87=HA87),"")</f>
        <v/>
      </c>
      <c r="HF87" s="281" t="str">
        <f aca="false">IF(HC87&lt;&gt;"",IF(ABS($F87-$G87)&gt;=PrSettings!$M$7,(ABS($F87-$G87-GZ87+HA87)&lt;=1)*1,IF(AND(HC87,$F87=$G87,$F87&gt;=PrSettings!$M$6),(ABS(GZ87-$F87)&lt;=1)*1,IF(AND(HC87,$F87+$G87&gt;=PrSettings!$M$8),(ABS(GZ87-$F87)+ABS(HA87-$G87)&lt;=1)*1,""))),"")</f>
        <v/>
      </c>
      <c r="HG87" s="289"/>
      <c r="HI87" s="279" t="n">
        <f aca="false">$B87</f>
        <v>33</v>
      </c>
      <c r="HJ87" s="280" t="str">
        <f aca="false">$C87</f>
        <v>Panama</v>
      </c>
      <c r="HK87" s="281" t="n">
        <f aca="false">$D87</f>
        <v>4</v>
      </c>
      <c r="HL87" s="280" t="str">
        <f aca="false">$E87</f>
        <v>England</v>
      </c>
      <c r="HM87" s="284"/>
      <c r="HN87" s="284"/>
      <c r="HO87" s="288"/>
      <c r="HP87" s="281" t="str">
        <f aca="false">IF(($F87&lt;&gt;"")*($G87&lt;&gt;"")*(HM87&lt;&gt;"")*(HN87&lt;&gt;""),($F87&gt;$G87)*(HM87&gt;HN87)+($F87=$G87)*(HM87=HN87)+($F87&lt;$G87)*(HM87&lt;HN87),"")</f>
        <v/>
      </c>
      <c r="HQ87" s="281" t="str">
        <f aca="false">IF((HP87&lt;&gt;""),IF(OR($F87&lt;&gt;$G87,PrSettings!$M$4="●"),(($F87-$G87)=(HM87-HN87))*1,0),"")</f>
        <v/>
      </c>
      <c r="HR87" s="281" t="str">
        <f aca="false">IF((HP87&lt;&gt;""),($F87=HM87)*($G87=HN87),"")</f>
        <v/>
      </c>
      <c r="HS87" s="281" t="str">
        <f aca="false">IF(HP87&lt;&gt;"",IF(ABS($F87-$G87)&gt;=PrSettings!$M$7,(ABS($F87-$G87-HM87+HN87)&lt;=1)*1,IF(AND(HP87,$F87=$G87,$F87&gt;=PrSettings!$M$6),(ABS(HM87-$F87)&lt;=1)*1,IF(AND(HP87,$F87+$G87&gt;=PrSettings!$M$8),(ABS(HM87-$F87)+ABS(HN87-$G87)&lt;=1)*1,""))),"")</f>
        <v/>
      </c>
      <c r="HT87" s="289"/>
      <c r="HV87" s="279" t="n">
        <f aca="false">$B87</f>
        <v>33</v>
      </c>
      <c r="HW87" s="280" t="str">
        <f aca="false">$C87</f>
        <v>Panama</v>
      </c>
      <c r="HX87" s="281" t="n">
        <f aca="false">$D87</f>
        <v>4</v>
      </c>
      <c r="HY87" s="280" t="str">
        <f aca="false">$E87</f>
        <v>England</v>
      </c>
      <c r="HZ87" s="284"/>
      <c r="IA87" s="284"/>
      <c r="IB87" s="288"/>
      <c r="IC87" s="281" t="str">
        <f aca="false">IF(($F87&lt;&gt;"")*($G87&lt;&gt;"")*(HZ87&lt;&gt;"")*(IA87&lt;&gt;""),($F87&gt;$G87)*(HZ87&gt;IA87)+($F87=$G87)*(HZ87=IA87)+($F87&lt;$G87)*(HZ87&lt;IA87),"")</f>
        <v/>
      </c>
      <c r="ID87" s="281" t="str">
        <f aca="false">IF((IC87&lt;&gt;""),IF(OR($F87&lt;&gt;$G87,PrSettings!$M$4="●"),(($F87-$G87)=(HZ87-IA87))*1,0),"")</f>
        <v/>
      </c>
      <c r="IE87" s="281" t="str">
        <f aca="false">IF((IC87&lt;&gt;""),($F87=HZ87)*($G87=IA87),"")</f>
        <v/>
      </c>
      <c r="IF87" s="281" t="str">
        <f aca="false">IF(IC87&lt;&gt;"",IF(ABS($F87-$G87)&gt;=PrSettings!$M$7,(ABS($F87-$G87-HZ87+IA87)&lt;=1)*1,IF(AND(IC87,$F87=$G87,$F87&gt;=PrSettings!$M$6),(ABS(HZ87-$F87)&lt;=1)*1,IF(AND(IC87,$F87+$G87&gt;=PrSettings!$M$8),(ABS(HZ87-$F87)+ABS(IA87-$G87)&lt;=1)*1,""))),"")</f>
        <v/>
      </c>
      <c r="IG87" s="289"/>
      <c r="II87" s="279" t="n">
        <f aca="false">$B87</f>
        <v>33</v>
      </c>
      <c r="IJ87" s="280" t="str">
        <f aca="false">$C87</f>
        <v>Panama</v>
      </c>
      <c r="IK87" s="281" t="n">
        <f aca="false">$D87</f>
        <v>4</v>
      </c>
      <c r="IL87" s="280" t="str">
        <f aca="false">$E87</f>
        <v>England</v>
      </c>
      <c r="IM87" s="284"/>
      <c r="IN87" s="284"/>
      <c r="IO87" s="288"/>
      <c r="IP87" s="281" t="str">
        <f aca="false">IF(($F87&lt;&gt;"")*($G87&lt;&gt;"")*(IM87&lt;&gt;"")*(IN87&lt;&gt;""),($F87&gt;$G87)*(IM87&gt;IN87)+($F87=$G87)*(IM87=IN87)+($F87&lt;$G87)*(IM87&lt;IN87),"")</f>
        <v/>
      </c>
      <c r="IQ87" s="281" t="str">
        <f aca="false">IF((IP87&lt;&gt;""),IF(OR($F87&lt;&gt;$G87,PrSettings!$M$4="●"),(($F87-$G87)=(IM87-IN87))*1,0),"")</f>
        <v/>
      </c>
      <c r="IR87" s="281" t="str">
        <f aca="false">IF((IP87&lt;&gt;""),($F87=IM87)*($G87=IN87),"")</f>
        <v/>
      </c>
      <c r="IS87" s="281" t="str">
        <f aca="false">IF(IP87&lt;&gt;"",IF(ABS($F87-$G87)&gt;=PrSettings!$M$7,(ABS($F87-$G87-IM87+IN87)&lt;=1)*1,IF(AND(IP87,$F87=$G87,$F87&gt;=PrSettings!$M$6),(ABS(IM87-$F87)&lt;=1)*1,IF(AND(IP87,$F87+$G87&gt;=PrSettings!$M$8),(ABS(IM87-$F87)+ABS(IN87-$G87)&lt;=1)*1,""))),"")</f>
        <v/>
      </c>
      <c r="IT87" s="289"/>
      <c r="IV87" s="279" t="n">
        <f aca="false">$B87</f>
        <v>33</v>
      </c>
      <c r="IW87" s="280" t="str">
        <f aca="false">$C87</f>
        <v>Panama</v>
      </c>
      <c r="IX87" s="281" t="n">
        <f aca="false">$D87</f>
        <v>4</v>
      </c>
      <c r="IY87" s="280" t="str">
        <f aca="false">$E87</f>
        <v>England</v>
      </c>
      <c r="IZ87" s="284"/>
      <c r="JA87" s="284"/>
      <c r="JB87" s="288"/>
      <c r="JC87" s="281" t="str">
        <f aca="false">IF(($F87&lt;&gt;"")*($G87&lt;&gt;"")*(IZ87&lt;&gt;"")*(JA87&lt;&gt;""),($F87&gt;$G87)*(IZ87&gt;JA87)+($F87=$G87)*(IZ87=JA87)+($F87&lt;$G87)*(IZ87&lt;JA87),"")</f>
        <v/>
      </c>
      <c r="JD87" s="281" t="str">
        <f aca="false">IF((JC87&lt;&gt;""),IF(OR($F87&lt;&gt;$G87,PrSettings!$M$4="●"),(($F87-$G87)=(IZ87-JA87))*1,0),"")</f>
        <v/>
      </c>
      <c r="JE87" s="281" t="str">
        <f aca="false">IF((JC87&lt;&gt;""),($F87=IZ87)*($G87=JA87),"")</f>
        <v/>
      </c>
      <c r="JF87" s="281" t="str">
        <f aca="false">IF(JC87&lt;&gt;"",IF(ABS($F87-$G87)&gt;=PrSettings!$M$7,(ABS($F87-$G87-IZ87+JA87)&lt;=1)*1,IF(AND(JC87,$F87=$G87,$F87&gt;=PrSettings!$M$6),(ABS(IZ87-$F87)&lt;=1)*1,IF(AND(JC87,$F87+$G87&gt;=PrSettings!$M$8),(ABS(IZ87-$F87)+ABS(JA87-$G87)&lt;=1)*1,""))),"")</f>
        <v/>
      </c>
      <c r="JG87" s="289"/>
      <c r="JI87" s="279" t="n">
        <f aca="false">$B87</f>
        <v>33</v>
      </c>
      <c r="JJ87" s="280" t="str">
        <f aca="false">$C87</f>
        <v>Panama</v>
      </c>
      <c r="JK87" s="281" t="n">
        <f aca="false">$D87</f>
        <v>4</v>
      </c>
      <c r="JL87" s="280" t="str">
        <f aca="false">$E87</f>
        <v>England</v>
      </c>
      <c r="JM87" s="284"/>
      <c r="JN87" s="284"/>
      <c r="JO87" s="288"/>
      <c r="JP87" s="281" t="str">
        <f aca="false">IF(($F87&lt;&gt;"")*($G87&lt;&gt;"")*(JM87&lt;&gt;"")*(JN87&lt;&gt;""),($F87&gt;$G87)*(JM87&gt;JN87)+($F87=$G87)*(JM87=JN87)+($F87&lt;$G87)*(JM87&lt;JN87),"")</f>
        <v/>
      </c>
      <c r="JQ87" s="281" t="str">
        <f aca="false">IF((JP87&lt;&gt;""),IF(OR($F87&lt;&gt;$G87,PrSettings!$M$4="●"),(($F87-$G87)=(JM87-JN87))*1,0),"")</f>
        <v/>
      </c>
      <c r="JR87" s="281" t="str">
        <f aca="false">IF((JP87&lt;&gt;""),($F87=JM87)*($G87=JN87),"")</f>
        <v/>
      </c>
      <c r="JS87" s="281" t="str">
        <f aca="false">IF(JP87&lt;&gt;"",IF(ABS($F87-$G87)&gt;=PrSettings!$M$7,(ABS($F87-$G87-JM87+JN87)&lt;=1)*1,IF(AND(JP87,$F87=$G87,$F87&gt;=PrSettings!$M$6),(ABS(JM87-$F87)&lt;=1)*1,IF(AND(JP87,$F87+$G87&gt;=PrSettings!$M$8),(ABS(JM87-$F87)+ABS(JN87-$G87)&lt;=1)*1,""))),"")</f>
        <v/>
      </c>
      <c r="JT87" s="289"/>
      <c r="JV87" s="279" t="n">
        <f aca="false">$B87</f>
        <v>33</v>
      </c>
      <c r="JW87" s="280" t="str">
        <f aca="false">$C87</f>
        <v>Panama</v>
      </c>
      <c r="JX87" s="281" t="n">
        <f aca="false">$D87</f>
        <v>4</v>
      </c>
      <c r="JY87" s="280" t="str">
        <f aca="false">$E87</f>
        <v>England</v>
      </c>
      <c r="JZ87" s="284"/>
      <c r="KA87" s="284"/>
      <c r="KB87" s="288"/>
      <c r="KC87" s="281" t="str">
        <f aca="false">IF(($F87&lt;&gt;"")*($G87&lt;&gt;"")*(JZ87&lt;&gt;"")*(KA87&lt;&gt;""),($F87&gt;$G87)*(JZ87&gt;KA87)+($F87=$G87)*(JZ87=KA87)+($F87&lt;$G87)*(JZ87&lt;KA87),"")</f>
        <v/>
      </c>
      <c r="KD87" s="281" t="str">
        <f aca="false">IF((KC87&lt;&gt;""),IF(OR($F87&lt;&gt;$G87,PrSettings!$M$4="●"),(($F87-$G87)=(JZ87-KA87))*1,0),"")</f>
        <v/>
      </c>
      <c r="KE87" s="281" t="str">
        <f aca="false">IF((KC87&lt;&gt;""),($F87=JZ87)*($G87=KA87),"")</f>
        <v/>
      </c>
      <c r="KF87" s="281" t="str">
        <f aca="false">IF(KC87&lt;&gt;"",IF(ABS($F87-$G87)&gt;=PrSettings!$M$7,(ABS($F87-$G87-JZ87+KA87)&lt;=1)*1,IF(AND(KC87,$F87=$G87,$F87&gt;=PrSettings!$M$6),(ABS(JZ87-$F87)&lt;=1)*1,IF(AND(KC87,$F87+$G87&gt;=PrSettings!$M$8),(ABS(JZ87-$F87)+ABS(KA87-$G87)&lt;=1)*1,""))),"")</f>
        <v/>
      </c>
      <c r="KG87" s="289"/>
      <c r="KI87" s="279" t="n">
        <f aca="false">$B87</f>
        <v>33</v>
      </c>
      <c r="KJ87" s="280" t="str">
        <f aca="false">$C87</f>
        <v>Panama</v>
      </c>
      <c r="KK87" s="281" t="n">
        <f aca="false">$D87</f>
        <v>4</v>
      </c>
      <c r="KL87" s="280" t="str">
        <f aca="false">$E87</f>
        <v>England</v>
      </c>
      <c r="KM87" s="284"/>
      <c r="KN87" s="284"/>
      <c r="KO87" s="288"/>
      <c r="KP87" s="281" t="str">
        <f aca="false">IF(($F87&lt;&gt;"")*($G87&lt;&gt;"")*(KM87&lt;&gt;"")*(KN87&lt;&gt;""),($F87&gt;$G87)*(KM87&gt;KN87)+($F87=$G87)*(KM87=KN87)+($F87&lt;$G87)*(KM87&lt;KN87),"")</f>
        <v/>
      </c>
      <c r="KQ87" s="281" t="str">
        <f aca="false">IF((KP87&lt;&gt;""),IF(OR($F87&lt;&gt;$G87,PrSettings!$M$4="●"),(($F87-$G87)=(KM87-KN87))*1,0),"")</f>
        <v/>
      </c>
      <c r="KR87" s="281" t="str">
        <f aca="false">IF((KP87&lt;&gt;""),($F87=KM87)*($G87=KN87),"")</f>
        <v/>
      </c>
      <c r="KS87" s="281" t="str">
        <f aca="false">IF(KP87&lt;&gt;"",IF(ABS($F87-$G87)&gt;=PrSettings!$M$7,(ABS($F87-$G87-KM87+KN87)&lt;=1)*1,IF(AND(KP87,$F87=$G87,$F87&gt;=PrSettings!$M$6),(ABS(KM87-$F87)&lt;=1)*1,IF(AND(KP87,$F87+$G87&gt;=PrSettings!$M$8),(ABS(KM87-$F87)+ABS(KN87-$G87)&lt;=1)*1,""))),"")</f>
        <v/>
      </c>
      <c r="KT87" s="289"/>
      <c r="KV87" s="279" t="n">
        <f aca="false">$B87</f>
        <v>33</v>
      </c>
      <c r="KW87" s="280" t="str">
        <f aca="false">$C87</f>
        <v>Panama</v>
      </c>
      <c r="KX87" s="281" t="n">
        <f aca="false">$D87</f>
        <v>4</v>
      </c>
      <c r="KY87" s="280" t="str">
        <f aca="false">$E87</f>
        <v>England</v>
      </c>
      <c r="KZ87" s="284"/>
      <c r="LA87" s="284"/>
      <c r="LB87" s="288"/>
      <c r="LC87" s="281" t="str">
        <f aca="false">IF(($F87&lt;&gt;"")*($G87&lt;&gt;"")*(KZ87&lt;&gt;"")*(LA87&lt;&gt;""),($F87&gt;$G87)*(KZ87&gt;LA87)+($F87=$G87)*(KZ87=LA87)+($F87&lt;$G87)*(KZ87&lt;LA87),"")</f>
        <v/>
      </c>
      <c r="LD87" s="281" t="str">
        <f aca="false">IF((LC87&lt;&gt;""),IF(OR($F87&lt;&gt;$G87,PrSettings!$M$4="●"),(($F87-$G87)=(KZ87-LA87))*1,0),"")</f>
        <v/>
      </c>
      <c r="LE87" s="281" t="str">
        <f aca="false">IF((LC87&lt;&gt;""),($F87=KZ87)*($G87=LA87),"")</f>
        <v/>
      </c>
      <c r="LF87" s="281" t="str">
        <f aca="false">IF(LC87&lt;&gt;"",IF(ABS($F87-$G87)&gt;=PrSettings!$M$7,(ABS($F87-$G87-KZ87+LA87)&lt;=1)*1,IF(AND(LC87,$F87=$G87,$F87&gt;=PrSettings!$M$6),(ABS(KZ87-$F87)&lt;=1)*1,IF(AND(LC87,$F87+$G87&gt;=PrSettings!$M$8),(ABS(KZ87-$F87)+ABS(LA87-$G87)&lt;=1)*1,""))),"")</f>
        <v/>
      </c>
      <c r="LG87" s="289"/>
      <c r="LI87" s="279" t="n">
        <f aca="false">$B87</f>
        <v>33</v>
      </c>
      <c r="LJ87" s="280" t="str">
        <f aca="false">$C87</f>
        <v>Panama</v>
      </c>
      <c r="LK87" s="281" t="n">
        <f aca="false">$D87</f>
        <v>4</v>
      </c>
      <c r="LL87" s="280" t="str">
        <f aca="false">$E87</f>
        <v>England</v>
      </c>
      <c r="LM87" s="284"/>
      <c r="LN87" s="284"/>
      <c r="LO87" s="288"/>
      <c r="LP87" s="281" t="str">
        <f aca="false">IF(($F87&lt;&gt;"")*($G87&lt;&gt;"")*(LM87&lt;&gt;"")*(LN87&lt;&gt;""),($F87&gt;$G87)*(LM87&gt;LN87)+($F87=$G87)*(LM87=LN87)+($F87&lt;$G87)*(LM87&lt;LN87),"")</f>
        <v/>
      </c>
      <c r="LQ87" s="281" t="str">
        <f aca="false">IF((LP87&lt;&gt;""),IF(OR($F87&lt;&gt;$G87,PrSettings!$M$4="●"),(($F87-$G87)=(LM87-LN87))*1,0),"")</f>
        <v/>
      </c>
      <c r="LR87" s="281" t="str">
        <f aca="false">IF((LP87&lt;&gt;""),($F87=LM87)*($G87=LN87),"")</f>
        <v/>
      </c>
      <c r="LS87" s="281" t="str">
        <f aca="false">IF(LP87&lt;&gt;"",IF(ABS($F87-$G87)&gt;=PrSettings!$M$7,(ABS($F87-$G87-LM87+LN87)&lt;=1)*1,IF(AND(LP87,$F87=$G87,$F87&gt;=PrSettings!$M$6),(ABS(LM87-$F87)&lt;=1)*1,IF(AND(LP87,$F87+$G87&gt;=PrSettings!$M$8),(ABS(LM87-$F87)+ABS(LN87-$G87)&lt;=1)*1,""))),"")</f>
        <v/>
      </c>
      <c r="LT87" s="289"/>
      <c r="LV87" s="279" t="n">
        <f aca="false">$B87</f>
        <v>33</v>
      </c>
      <c r="LW87" s="280" t="str">
        <f aca="false">$C87</f>
        <v>Panama</v>
      </c>
      <c r="LX87" s="281" t="n">
        <f aca="false">$D87</f>
        <v>4</v>
      </c>
      <c r="LY87" s="280" t="str">
        <f aca="false">$E87</f>
        <v>England</v>
      </c>
      <c r="LZ87" s="284"/>
      <c r="MA87" s="284"/>
      <c r="MB87" s="288"/>
      <c r="MC87" s="281" t="str">
        <f aca="false">IF(($F87&lt;&gt;"")*($G87&lt;&gt;"")*(LZ87&lt;&gt;"")*(MA87&lt;&gt;""),($F87&gt;$G87)*(LZ87&gt;MA87)+($F87=$G87)*(LZ87=MA87)+($F87&lt;$G87)*(LZ87&lt;MA87),"")</f>
        <v/>
      </c>
      <c r="MD87" s="281" t="str">
        <f aca="false">IF((MC87&lt;&gt;""),IF(OR($F87&lt;&gt;$G87,PrSettings!$M$4="●"),(($F87-$G87)=(LZ87-MA87))*1,0),"")</f>
        <v/>
      </c>
      <c r="ME87" s="281" t="str">
        <f aca="false">IF((MC87&lt;&gt;""),($F87=LZ87)*($G87=MA87),"")</f>
        <v/>
      </c>
      <c r="MF87" s="281" t="str">
        <f aca="false">IF(MC87&lt;&gt;"",IF(ABS($F87-$G87)&gt;=PrSettings!$M$7,(ABS($F87-$G87-LZ87+MA87)&lt;=1)*1,IF(AND(MC87,$F87=$G87,$F87&gt;=PrSettings!$M$6),(ABS(LZ87-$F87)&lt;=1)*1,IF(AND(MC87,$F87+$G87&gt;=PrSettings!$M$8),(ABS(LZ87-$F87)+ABS(MA87-$G87)&lt;=1)*1,""))),"")</f>
        <v/>
      </c>
      <c r="MG87" s="289"/>
    </row>
    <row r="88" customFormat="false" ht="15.75" hidden="false" customHeight="false" outlineLevel="0" collapsed="false">
      <c r="B88" s="279" t="n">
        <f aca="false">INDEX(Groups!$C$7:$C$65,MATCH(C88,Groups!$D$7:$D$65,0))</f>
        <v>11</v>
      </c>
      <c r="C88" s="280" t="str">
        <f aca="false">CalcL!$P$27</f>
        <v>Croatia</v>
      </c>
      <c r="D88" s="281" t="n">
        <f aca="false">INDEX(Groups!$C$7:$C$65,MATCH(E88,Groups!$D$7:$D$65,0))</f>
        <v>74</v>
      </c>
      <c r="E88" s="280" t="str">
        <f aca="false">CalcL!$Q$27</f>
        <v>Ghana</v>
      </c>
      <c r="F88" s="282" t="n">
        <f aca="false">CalcL!$R$27</f>
        <v>1</v>
      </c>
      <c r="G88" s="283" t="n">
        <f aca="false">CalcL!$S$27</f>
        <v>1</v>
      </c>
      <c r="I88" s="279" t="n">
        <f aca="false">$B88</f>
        <v>11</v>
      </c>
      <c r="J88" s="280" t="str">
        <f aca="false">$C88</f>
        <v>Croatia</v>
      </c>
      <c r="K88" s="281" t="n">
        <f aca="false">$D88</f>
        <v>74</v>
      </c>
      <c r="L88" s="280" t="str">
        <f aca="false">$E88</f>
        <v>Ghana</v>
      </c>
      <c r="M88" s="284"/>
      <c r="N88" s="284"/>
      <c r="O88" s="290"/>
      <c r="P88" s="281" t="str">
        <f aca="false">IF(($F88&lt;&gt;"")*($G88&lt;&gt;"")*(M88&lt;&gt;"")*(N88&lt;&gt;""),($F88&gt;$G88)*(M88&gt;N88)+($F88=$G88)*(M88=N88)+($F88&lt;$G88)*(M88&lt;N88),"")</f>
        <v/>
      </c>
      <c r="Q88" s="281" t="str">
        <f aca="false">IF((P88&lt;&gt;""),IF(OR($F88&lt;&gt;$G88,PrSettings!$M$4="●"),(($F88-$G88)=(M88-N88))*1,0),"")</f>
        <v/>
      </c>
      <c r="R88" s="281" t="str">
        <f aca="false">IF((P88&lt;&gt;""),($F88=M88)*($G88=N88),"")</f>
        <v/>
      </c>
      <c r="S88" s="281" t="str">
        <f aca="false">IF(P88&lt;&gt;"",IF(ABS($F88-$G88)&gt;=PrSettings!$M$7,(ABS($F88-$G88-M88+N88)&lt;=1)*1,IF(AND(P88,$F88=$G88,$F88&gt;=PrSettings!$M$6),(ABS(M88-$F88)&lt;=1)*1,IF(AND(P88,$F88+$G88&gt;=PrSettings!$M$8),(ABS(M88-$F88)+ABS(N88-$G88)&lt;=1)*1,""))),"")</f>
        <v/>
      </c>
      <c r="T88" s="291"/>
      <c r="V88" s="279" t="n">
        <f aca="false">$B88</f>
        <v>11</v>
      </c>
      <c r="W88" s="280" t="str">
        <f aca="false">$C88</f>
        <v>Croatia</v>
      </c>
      <c r="X88" s="281" t="n">
        <f aca="false">$D88</f>
        <v>74</v>
      </c>
      <c r="Y88" s="280" t="str">
        <f aca="false">$E88</f>
        <v>Ghana</v>
      </c>
      <c r="Z88" s="284"/>
      <c r="AA88" s="284"/>
      <c r="AB88" s="290"/>
      <c r="AC88" s="281" t="str">
        <f aca="false">IF(($F88&lt;&gt;"")*($G88&lt;&gt;"")*(Z88&lt;&gt;"")*(AA88&lt;&gt;""),($F88&gt;$G88)*(Z88&gt;AA88)+($F88=$G88)*(Z88=AA88)+($F88&lt;$G88)*(Z88&lt;AA88),"")</f>
        <v/>
      </c>
      <c r="AD88" s="281" t="str">
        <f aca="false">IF((AC88&lt;&gt;""),IF(OR($F88&lt;&gt;$G88,PrSettings!$M$4="●"),(($F88-$G88)=(Z88-AA88))*1,0),"")</f>
        <v/>
      </c>
      <c r="AE88" s="281" t="str">
        <f aca="false">IF((AC88&lt;&gt;""),($F88=Z88)*($G88=AA88),"")</f>
        <v/>
      </c>
      <c r="AF88" s="281" t="str">
        <f aca="false">IF(AC88&lt;&gt;"",IF(ABS($F88-$G88)&gt;=PrSettings!$M$7,(ABS($F88-$G88-Z88+AA88)&lt;=1)*1,IF(AND(AC88,$F88=$G88,$F88&gt;=PrSettings!$M$6),(ABS(Z88-$F88)&lt;=1)*1,IF(AND(AC88,$F88+$G88&gt;=PrSettings!$M$8),(ABS(Z88-$F88)+ABS(AA88-$G88)&lt;=1)*1,""))),"")</f>
        <v/>
      </c>
      <c r="AG88" s="291"/>
      <c r="AI88" s="279" t="n">
        <f aca="false">$B88</f>
        <v>11</v>
      </c>
      <c r="AJ88" s="280" t="str">
        <f aca="false">$C88</f>
        <v>Croatia</v>
      </c>
      <c r="AK88" s="281" t="n">
        <f aca="false">$D88</f>
        <v>74</v>
      </c>
      <c r="AL88" s="280" t="str">
        <f aca="false">$E88</f>
        <v>Ghana</v>
      </c>
      <c r="AM88" s="284"/>
      <c r="AN88" s="284"/>
      <c r="AO88" s="290"/>
      <c r="AP88" s="281" t="str">
        <f aca="false">IF(($F88&lt;&gt;"")*($G88&lt;&gt;"")*(AM88&lt;&gt;"")*(AN88&lt;&gt;""),($F88&gt;$G88)*(AM88&gt;AN88)+($F88=$G88)*(AM88=AN88)+($F88&lt;$G88)*(AM88&lt;AN88),"")</f>
        <v/>
      </c>
      <c r="AQ88" s="281" t="str">
        <f aca="false">IF((AP88&lt;&gt;""),IF(OR($F88&lt;&gt;$G88,PrSettings!$M$4="●"),(($F88-$G88)=(AM88-AN88))*1,0),"")</f>
        <v/>
      </c>
      <c r="AR88" s="281" t="str">
        <f aca="false">IF((AP88&lt;&gt;""),($F88=AM88)*($G88=AN88),"")</f>
        <v/>
      </c>
      <c r="AS88" s="281" t="str">
        <f aca="false">IF(AP88&lt;&gt;"",IF(ABS($F88-$G88)&gt;=PrSettings!$M$7,(ABS($F88-$G88-AM88+AN88)&lt;=1)*1,IF(AND(AP88,$F88=$G88,$F88&gt;=PrSettings!$M$6),(ABS(AM88-$F88)&lt;=1)*1,IF(AND(AP88,$F88+$G88&gt;=PrSettings!$M$8),(ABS(AM88-$F88)+ABS(AN88-$G88)&lt;=1)*1,""))),"")</f>
        <v/>
      </c>
      <c r="AT88" s="291"/>
      <c r="AV88" s="279" t="n">
        <f aca="false">$B88</f>
        <v>11</v>
      </c>
      <c r="AW88" s="280" t="str">
        <f aca="false">$C88</f>
        <v>Croatia</v>
      </c>
      <c r="AX88" s="281" t="n">
        <f aca="false">$D88</f>
        <v>74</v>
      </c>
      <c r="AY88" s="280" t="str">
        <f aca="false">$E88</f>
        <v>Ghana</v>
      </c>
      <c r="AZ88" s="284"/>
      <c r="BA88" s="284"/>
      <c r="BB88" s="290"/>
      <c r="BC88" s="281" t="str">
        <f aca="false">IF(($F88&lt;&gt;"")*($G88&lt;&gt;"")*(AZ88&lt;&gt;"")*(BA88&lt;&gt;""),($F88&gt;$G88)*(AZ88&gt;BA88)+($F88=$G88)*(AZ88=BA88)+($F88&lt;$G88)*(AZ88&lt;BA88),"")</f>
        <v/>
      </c>
      <c r="BD88" s="281" t="str">
        <f aca="false">IF((BC88&lt;&gt;""),IF(OR($F88&lt;&gt;$G88,PrSettings!$M$4="●"),(($F88-$G88)=(AZ88-BA88))*1,0),"")</f>
        <v/>
      </c>
      <c r="BE88" s="281" t="str">
        <f aca="false">IF((BC88&lt;&gt;""),($F88=AZ88)*($G88=BA88),"")</f>
        <v/>
      </c>
      <c r="BF88" s="281" t="str">
        <f aca="false">IF(BC88&lt;&gt;"",IF(ABS($F88-$G88)&gt;=PrSettings!$M$7,(ABS($F88-$G88-AZ88+BA88)&lt;=1)*1,IF(AND(BC88,$F88=$G88,$F88&gt;=PrSettings!$M$6),(ABS(AZ88-$F88)&lt;=1)*1,IF(AND(BC88,$F88+$G88&gt;=PrSettings!$M$8),(ABS(AZ88-$F88)+ABS(BA88-$G88)&lt;=1)*1,""))),"")</f>
        <v/>
      </c>
      <c r="BG88" s="291"/>
      <c r="BI88" s="279" t="n">
        <f aca="false">$B88</f>
        <v>11</v>
      </c>
      <c r="BJ88" s="280" t="str">
        <f aca="false">$C88</f>
        <v>Croatia</v>
      </c>
      <c r="BK88" s="281" t="n">
        <f aca="false">$D88</f>
        <v>74</v>
      </c>
      <c r="BL88" s="280" t="str">
        <f aca="false">$E88</f>
        <v>Ghana</v>
      </c>
      <c r="BM88" s="284"/>
      <c r="BN88" s="284"/>
      <c r="BO88" s="290"/>
      <c r="BP88" s="281" t="str">
        <f aca="false">IF(($F88&lt;&gt;"")*($G88&lt;&gt;"")*(BM88&lt;&gt;"")*(BN88&lt;&gt;""),($F88&gt;$G88)*(BM88&gt;BN88)+($F88=$G88)*(BM88=BN88)+($F88&lt;$G88)*(BM88&lt;BN88),"")</f>
        <v/>
      </c>
      <c r="BQ88" s="281" t="str">
        <f aca="false">IF((BP88&lt;&gt;""),IF(OR($F88&lt;&gt;$G88,PrSettings!$M$4="●"),(($F88-$G88)=(BM88-BN88))*1,0),"")</f>
        <v/>
      </c>
      <c r="BR88" s="281" t="str">
        <f aca="false">IF((BP88&lt;&gt;""),($F88=BM88)*($G88=BN88),"")</f>
        <v/>
      </c>
      <c r="BS88" s="281" t="str">
        <f aca="false">IF(BP88&lt;&gt;"",IF(ABS($F88-$G88)&gt;=PrSettings!$M$7,(ABS($F88-$G88-BM88+BN88)&lt;=1)*1,IF(AND(BP88,$F88=$G88,$F88&gt;=PrSettings!$M$6),(ABS(BM88-$F88)&lt;=1)*1,IF(AND(BP88,$F88+$G88&gt;=PrSettings!$M$8),(ABS(BM88-$F88)+ABS(BN88-$G88)&lt;=1)*1,""))),"")</f>
        <v/>
      </c>
      <c r="BT88" s="291"/>
      <c r="BV88" s="279" t="n">
        <f aca="false">$B88</f>
        <v>11</v>
      </c>
      <c r="BW88" s="280" t="str">
        <f aca="false">$C88</f>
        <v>Croatia</v>
      </c>
      <c r="BX88" s="281" t="n">
        <f aca="false">$D88</f>
        <v>74</v>
      </c>
      <c r="BY88" s="280" t="str">
        <f aca="false">$E88</f>
        <v>Ghana</v>
      </c>
      <c r="BZ88" s="284"/>
      <c r="CA88" s="284"/>
      <c r="CB88" s="290"/>
      <c r="CC88" s="281" t="str">
        <f aca="false">IF(($F88&lt;&gt;"")*($G88&lt;&gt;"")*(BZ88&lt;&gt;"")*(CA88&lt;&gt;""),($F88&gt;$G88)*(BZ88&gt;CA88)+($F88=$G88)*(BZ88=CA88)+($F88&lt;$G88)*(BZ88&lt;CA88),"")</f>
        <v/>
      </c>
      <c r="CD88" s="281" t="str">
        <f aca="false">IF((CC88&lt;&gt;""),IF(OR($F88&lt;&gt;$G88,PrSettings!$M$4="●"),(($F88-$G88)=(BZ88-CA88))*1,0),"")</f>
        <v/>
      </c>
      <c r="CE88" s="281" t="str">
        <f aca="false">IF((CC88&lt;&gt;""),($F88=BZ88)*($G88=CA88),"")</f>
        <v/>
      </c>
      <c r="CF88" s="281" t="str">
        <f aca="false">IF(CC88&lt;&gt;"",IF(ABS($F88-$G88)&gt;=PrSettings!$M$7,(ABS($F88-$G88-BZ88+CA88)&lt;=1)*1,IF(AND(CC88,$F88=$G88,$F88&gt;=PrSettings!$M$6),(ABS(BZ88-$F88)&lt;=1)*1,IF(AND(CC88,$F88+$G88&gt;=PrSettings!$M$8),(ABS(BZ88-$F88)+ABS(CA88-$G88)&lt;=1)*1,""))),"")</f>
        <v/>
      </c>
      <c r="CG88" s="291"/>
      <c r="CI88" s="279" t="n">
        <f aca="false">$B88</f>
        <v>11</v>
      </c>
      <c r="CJ88" s="280" t="str">
        <f aca="false">$C88</f>
        <v>Croatia</v>
      </c>
      <c r="CK88" s="281" t="n">
        <f aca="false">$D88</f>
        <v>74</v>
      </c>
      <c r="CL88" s="280" t="str">
        <f aca="false">$E88</f>
        <v>Ghana</v>
      </c>
      <c r="CM88" s="284"/>
      <c r="CN88" s="284"/>
      <c r="CO88" s="290"/>
      <c r="CP88" s="281" t="str">
        <f aca="false">IF(($F88&lt;&gt;"")*($G88&lt;&gt;"")*(CM88&lt;&gt;"")*(CN88&lt;&gt;""),($F88&gt;$G88)*(CM88&gt;CN88)+($F88=$G88)*(CM88=CN88)+($F88&lt;$G88)*(CM88&lt;CN88),"")</f>
        <v/>
      </c>
      <c r="CQ88" s="281" t="str">
        <f aca="false">IF((CP88&lt;&gt;""),IF(OR($F88&lt;&gt;$G88,PrSettings!$M$4="●"),(($F88-$G88)=(CM88-CN88))*1,0),"")</f>
        <v/>
      </c>
      <c r="CR88" s="281" t="str">
        <f aca="false">IF((CP88&lt;&gt;""),($F88=CM88)*($G88=CN88),"")</f>
        <v/>
      </c>
      <c r="CS88" s="281" t="str">
        <f aca="false">IF(CP88&lt;&gt;"",IF(ABS($F88-$G88)&gt;=PrSettings!$M$7,(ABS($F88-$G88-CM88+CN88)&lt;=1)*1,IF(AND(CP88,$F88=$G88,$F88&gt;=PrSettings!$M$6),(ABS(CM88-$F88)&lt;=1)*1,IF(AND(CP88,$F88+$G88&gt;=PrSettings!$M$8),(ABS(CM88-$F88)+ABS(CN88-$G88)&lt;=1)*1,""))),"")</f>
        <v/>
      </c>
      <c r="CT88" s="291"/>
      <c r="CV88" s="279" t="n">
        <f aca="false">$B88</f>
        <v>11</v>
      </c>
      <c r="CW88" s="280" t="str">
        <f aca="false">$C88</f>
        <v>Croatia</v>
      </c>
      <c r="CX88" s="281" t="n">
        <f aca="false">$D88</f>
        <v>74</v>
      </c>
      <c r="CY88" s="280" t="str">
        <f aca="false">$E88</f>
        <v>Ghana</v>
      </c>
      <c r="CZ88" s="284"/>
      <c r="DA88" s="284"/>
      <c r="DB88" s="290"/>
      <c r="DC88" s="281" t="str">
        <f aca="false">IF(($F88&lt;&gt;"")*($G88&lt;&gt;"")*(CZ88&lt;&gt;"")*(DA88&lt;&gt;""),($F88&gt;$G88)*(CZ88&gt;DA88)+($F88=$G88)*(CZ88=DA88)+($F88&lt;$G88)*(CZ88&lt;DA88),"")</f>
        <v/>
      </c>
      <c r="DD88" s="281" t="str">
        <f aca="false">IF((DC88&lt;&gt;""),IF(OR($F88&lt;&gt;$G88,PrSettings!$M$4="●"),(($F88-$G88)=(CZ88-DA88))*1,0),"")</f>
        <v/>
      </c>
      <c r="DE88" s="281" t="str">
        <f aca="false">IF((DC88&lt;&gt;""),($F88=CZ88)*($G88=DA88),"")</f>
        <v/>
      </c>
      <c r="DF88" s="281" t="str">
        <f aca="false">IF(DC88&lt;&gt;"",IF(ABS($F88-$G88)&gt;=PrSettings!$M$7,(ABS($F88-$G88-CZ88+DA88)&lt;=1)*1,IF(AND(DC88,$F88=$G88,$F88&gt;=PrSettings!$M$6),(ABS(CZ88-$F88)&lt;=1)*1,IF(AND(DC88,$F88+$G88&gt;=PrSettings!$M$8),(ABS(CZ88-$F88)+ABS(DA88-$G88)&lt;=1)*1,""))),"")</f>
        <v/>
      </c>
      <c r="DG88" s="291"/>
      <c r="DI88" s="279" t="n">
        <f aca="false">$B88</f>
        <v>11</v>
      </c>
      <c r="DJ88" s="280" t="str">
        <f aca="false">$C88</f>
        <v>Croatia</v>
      </c>
      <c r="DK88" s="281" t="n">
        <f aca="false">$D88</f>
        <v>74</v>
      </c>
      <c r="DL88" s="280" t="str">
        <f aca="false">$E88</f>
        <v>Ghana</v>
      </c>
      <c r="DM88" s="284"/>
      <c r="DN88" s="284"/>
      <c r="DO88" s="290"/>
      <c r="DP88" s="281" t="str">
        <f aca="false">IF(($F88&lt;&gt;"")*($G88&lt;&gt;"")*(DM88&lt;&gt;"")*(DN88&lt;&gt;""),($F88&gt;$G88)*(DM88&gt;DN88)+($F88=$G88)*(DM88=DN88)+($F88&lt;$G88)*(DM88&lt;DN88),"")</f>
        <v/>
      </c>
      <c r="DQ88" s="281" t="str">
        <f aca="false">IF((DP88&lt;&gt;""),IF(OR($F88&lt;&gt;$G88,PrSettings!$M$4="●"),(($F88-$G88)=(DM88-DN88))*1,0),"")</f>
        <v/>
      </c>
      <c r="DR88" s="281" t="str">
        <f aca="false">IF((DP88&lt;&gt;""),($F88=DM88)*($G88=DN88),"")</f>
        <v/>
      </c>
      <c r="DS88" s="281" t="str">
        <f aca="false">IF(DP88&lt;&gt;"",IF(ABS($F88-$G88)&gt;=PrSettings!$M$7,(ABS($F88-$G88-DM88+DN88)&lt;=1)*1,IF(AND(DP88,$F88=$G88,$F88&gt;=PrSettings!$M$6),(ABS(DM88-$F88)&lt;=1)*1,IF(AND(DP88,$F88+$G88&gt;=PrSettings!$M$8),(ABS(DM88-$F88)+ABS(DN88-$G88)&lt;=1)*1,""))),"")</f>
        <v/>
      </c>
      <c r="DT88" s="291"/>
      <c r="DV88" s="279" t="n">
        <f aca="false">$B88</f>
        <v>11</v>
      </c>
      <c r="DW88" s="280" t="str">
        <f aca="false">$C88</f>
        <v>Croatia</v>
      </c>
      <c r="DX88" s="281" t="n">
        <f aca="false">$D88</f>
        <v>74</v>
      </c>
      <c r="DY88" s="280" t="str">
        <f aca="false">$E88</f>
        <v>Ghana</v>
      </c>
      <c r="DZ88" s="284"/>
      <c r="EA88" s="284"/>
      <c r="EB88" s="290"/>
      <c r="EC88" s="281" t="str">
        <f aca="false">IF(($F88&lt;&gt;"")*($G88&lt;&gt;"")*(DZ88&lt;&gt;"")*(EA88&lt;&gt;""),($F88&gt;$G88)*(DZ88&gt;EA88)+($F88=$G88)*(DZ88=EA88)+($F88&lt;$G88)*(DZ88&lt;EA88),"")</f>
        <v/>
      </c>
      <c r="ED88" s="281" t="str">
        <f aca="false">IF((EC88&lt;&gt;""),IF(OR($F88&lt;&gt;$G88,PrSettings!$M$4="●"),(($F88-$G88)=(DZ88-EA88))*1,0),"")</f>
        <v/>
      </c>
      <c r="EE88" s="281" t="str">
        <f aca="false">IF((EC88&lt;&gt;""),($F88=DZ88)*($G88=EA88),"")</f>
        <v/>
      </c>
      <c r="EF88" s="281" t="str">
        <f aca="false">IF(EC88&lt;&gt;"",IF(ABS($F88-$G88)&gt;=PrSettings!$M$7,(ABS($F88-$G88-DZ88+EA88)&lt;=1)*1,IF(AND(EC88,$F88=$G88,$F88&gt;=PrSettings!$M$6),(ABS(DZ88-$F88)&lt;=1)*1,IF(AND(EC88,$F88+$G88&gt;=PrSettings!$M$8),(ABS(DZ88-$F88)+ABS(EA88-$G88)&lt;=1)*1,""))),"")</f>
        <v/>
      </c>
      <c r="EG88" s="291"/>
      <c r="EI88" s="279" t="n">
        <f aca="false">$B88</f>
        <v>11</v>
      </c>
      <c r="EJ88" s="280" t="str">
        <f aca="false">$C88</f>
        <v>Croatia</v>
      </c>
      <c r="EK88" s="281" t="n">
        <f aca="false">$D88</f>
        <v>74</v>
      </c>
      <c r="EL88" s="280" t="str">
        <f aca="false">$E88</f>
        <v>Ghana</v>
      </c>
      <c r="EM88" s="284"/>
      <c r="EN88" s="284"/>
      <c r="EO88" s="290"/>
      <c r="EP88" s="281" t="str">
        <f aca="false">IF(($F88&lt;&gt;"")*($G88&lt;&gt;"")*(EM88&lt;&gt;"")*(EN88&lt;&gt;""),($F88&gt;$G88)*(EM88&gt;EN88)+($F88=$G88)*(EM88=EN88)+($F88&lt;$G88)*(EM88&lt;EN88),"")</f>
        <v/>
      </c>
      <c r="EQ88" s="281" t="str">
        <f aca="false">IF((EP88&lt;&gt;""),IF(OR($F88&lt;&gt;$G88,PrSettings!$M$4="●"),(($F88-$G88)=(EM88-EN88))*1,0),"")</f>
        <v/>
      </c>
      <c r="ER88" s="281" t="str">
        <f aca="false">IF((EP88&lt;&gt;""),($F88=EM88)*($G88=EN88),"")</f>
        <v/>
      </c>
      <c r="ES88" s="281" t="str">
        <f aca="false">IF(EP88&lt;&gt;"",IF(ABS($F88-$G88)&gt;=PrSettings!$M$7,(ABS($F88-$G88-EM88+EN88)&lt;=1)*1,IF(AND(EP88,$F88=$G88,$F88&gt;=PrSettings!$M$6),(ABS(EM88-$F88)&lt;=1)*1,IF(AND(EP88,$F88+$G88&gt;=PrSettings!$M$8),(ABS(EM88-$F88)+ABS(EN88-$G88)&lt;=1)*1,""))),"")</f>
        <v/>
      </c>
      <c r="ET88" s="291"/>
      <c r="EV88" s="279" t="n">
        <f aca="false">$B88</f>
        <v>11</v>
      </c>
      <c r="EW88" s="280" t="str">
        <f aca="false">$C88</f>
        <v>Croatia</v>
      </c>
      <c r="EX88" s="281" t="n">
        <f aca="false">$D88</f>
        <v>74</v>
      </c>
      <c r="EY88" s="280" t="str">
        <f aca="false">$E88</f>
        <v>Ghana</v>
      </c>
      <c r="EZ88" s="284"/>
      <c r="FA88" s="284"/>
      <c r="FB88" s="290"/>
      <c r="FC88" s="281" t="str">
        <f aca="false">IF(($F88&lt;&gt;"")*($G88&lt;&gt;"")*(EZ88&lt;&gt;"")*(FA88&lt;&gt;""),($F88&gt;$G88)*(EZ88&gt;FA88)+($F88=$G88)*(EZ88=FA88)+($F88&lt;$G88)*(EZ88&lt;FA88),"")</f>
        <v/>
      </c>
      <c r="FD88" s="281" t="str">
        <f aca="false">IF((FC88&lt;&gt;""),IF(OR($F88&lt;&gt;$G88,PrSettings!$M$4="●"),(($F88-$G88)=(EZ88-FA88))*1,0),"")</f>
        <v/>
      </c>
      <c r="FE88" s="281" t="str">
        <f aca="false">IF((FC88&lt;&gt;""),($F88=EZ88)*($G88=FA88),"")</f>
        <v/>
      </c>
      <c r="FF88" s="281" t="str">
        <f aca="false">IF(FC88&lt;&gt;"",IF(ABS($F88-$G88)&gt;=PrSettings!$M$7,(ABS($F88-$G88-EZ88+FA88)&lt;=1)*1,IF(AND(FC88,$F88=$G88,$F88&gt;=PrSettings!$M$6),(ABS(EZ88-$F88)&lt;=1)*1,IF(AND(FC88,$F88+$G88&gt;=PrSettings!$M$8),(ABS(EZ88-$F88)+ABS(FA88-$G88)&lt;=1)*1,""))),"")</f>
        <v/>
      </c>
      <c r="FG88" s="291"/>
      <c r="FI88" s="279" t="n">
        <f aca="false">$B88</f>
        <v>11</v>
      </c>
      <c r="FJ88" s="280" t="str">
        <f aca="false">$C88</f>
        <v>Croatia</v>
      </c>
      <c r="FK88" s="281" t="n">
        <f aca="false">$D88</f>
        <v>74</v>
      </c>
      <c r="FL88" s="280" t="str">
        <f aca="false">$E88</f>
        <v>Ghana</v>
      </c>
      <c r="FM88" s="284"/>
      <c r="FN88" s="284"/>
      <c r="FO88" s="290"/>
      <c r="FP88" s="281" t="str">
        <f aca="false">IF(($F88&lt;&gt;"")*($G88&lt;&gt;"")*(FM88&lt;&gt;"")*(FN88&lt;&gt;""),($F88&gt;$G88)*(FM88&gt;FN88)+($F88=$G88)*(FM88=FN88)+($F88&lt;$G88)*(FM88&lt;FN88),"")</f>
        <v/>
      </c>
      <c r="FQ88" s="281" t="str">
        <f aca="false">IF((FP88&lt;&gt;""),IF(OR($F88&lt;&gt;$G88,PrSettings!$M$4="●"),(($F88-$G88)=(FM88-FN88))*1,0),"")</f>
        <v/>
      </c>
      <c r="FR88" s="281" t="str">
        <f aca="false">IF((FP88&lt;&gt;""),($F88=FM88)*($G88=FN88),"")</f>
        <v/>
      </c>
      <c r="FS88" s="281" t="str">
        <f aca="false">IF(FP88&lt;&gt;"",IF(ABS($F88-$G88)&gt;=PrSettings!$M$7,(ABS($F88-$G88-FM88+FN88)&lt;=1)*1,IF(AND(FP88,$F88=$G88,$F88&gt;=PrSettings!$M$6),(ABS(FM88-$F88)&lt;=1)*1,IF(AND(FP88,$F88+$G88&gt;=PrSettings!$M$8),(ABS(FM88-$F88)+ABS(FN88-$G88)&lt;=1)*1,""))),"")</f>
        <v/>
      </c>
      <c r="FT88" s="291"/>
      <c r="FV88" s="279" t="n">
        <f aca="false">$B88</f>
        <v>11</v>
      </c>
      <c r="FW88" s="280" t="str">
        <f aca="false">$C88</f>
        <v>Croatia</v>
      </c>
      <c r="FX88" s="281" t="n">
        <f aca="false">$D88</f>
        <v>74</v>
      </c>
      <c r="FY88" s="280" t="str">
        <f aca="false">$E88</f>
        <v>Ghana</v>
      </c>
      <c r="FZ88" s="284"/>
      <c r="GA88" s="284"/>
      <c r="GB88" s="290"/>
      <c r="GC88" s="281" t="str">
        <f aca="false">IF(($F88&lt;&gt;"")*($G88&lt;&gt;"")*(FZ88&lt;&gt;"")*(GA88&lt;&gt;""),($F88&gt;$G88)*(FZ88&gt;GA88)+($F88=$G88)*(FZ88=GA88)+($F88&lt;$G88)*(FZ88&lt;GA88),"")</f>
        <v/>
      </c>
      <c r="GD88" s="281" t="str">
        <f aca="false">IF((GC88&lt;&gt;""),IF(OR($F88&lt;&gt;$G88,PrSettings!$M$4="●"),(($F88-$G88)=(FZ88-GA88))*1,0),"")</f>
        <v/>
      </c>
      <c r="GE88" s="281" t="str">
        <f aca="false">IF((GC88&lt;&gt;""),($F88=FZ88)*($G88=GA88),"")</f>
        <v/>
      </c>
      <c r="GF88" s="281" t="str">
        <f aca="false">IF(GC88&lt;&gt;"",IF(ABS($F88-$G88)&gt;=PrSettings!$M$7,(ABS($F88-$G88-FZ88+GA88)&lt;=1)*1,IF(AND(GC88,$F88=$G88,$F88&gt;=PrSettings!$M$6),(ABS(FZ88-$F88)&lt;=1)*1,IF(AND(GC88,$F88+$G88&gt;=PrSettings!$M$8),(ABS(FZ88-$F88)+ABS(GA88-$G88)&lt;=1)*1,""))),"")</f>
        <v/>
      </c>
      <c r="GG88" s="291"/>
      <c r="GI88" s="279" t="n">
        <f aca="false">$B88</f>
        <v>11</v>
      </c>
      <c r="GJ88" s="280" t="str">
        <f aca="false">$C88</f>
        <v>Croatia</v>
      </c>
      <c r="GK88" s="281" t="n">
        <f aca="false">$D88</f>
        <v>74</v>
      </c>
      <c r="GL88" s="280" t="str">
        <f aca="false">$E88</f>
        <v>Ghana</v>
      </c>
      <c r="GM88" s="284"/>
      <c r="GN88" s="284"/>
      <c r="GO88" s="290"/>
      <c r="GP88" s="281" t="str">
        <f aca="false">IF(($F88&lt;&gt;"")*($G88&lt;&gt;"")*(GM88&lt;&gt;"")*(GN88&lt;&gt;""),($F88&gt;$G88)*(GM88&gt;GN88)+($F88=$G88)*(GM88=GN88)+($F88&lt;$G88)*(GM88&lt;GN88),"")</f>
        <v/>
      </c>
      <c r="GQ88" s="281" t="str">
        <f aca="false">IF((GP88&lt;&gt;""),IF(OR($F88&lt;&gt;$G88,PrSettings!$M$4="●"),(($F88-$G88)=(GM88-GN88))*1,0),"")</f>
        <v/>
      </c>
      <c r="GR88" s="281" t="str">
        <f aca="false">IF((GP88&lt;&gt;""),($F88=GM88)*($G88=GN88),"")</f>
        <v/>
      </c>
      <c r="GS88" s="281" t="str">
        <f aca="false">IF(GP88&lt;&gt;"",IF(ABS($F88-$G88)&gt;=PrSettings!$M$7,(ABS($F88-$G88-GM88+GN88)&lt;=1)*1,IF(AND(GP88,$F88=$G88,$F88&gt;=PrSettings!$M$6),(ABS(GM88-$F88)&lt;=1)*1,IF(AND(GP88,$F88+$G88&gt;=PrSettings!$M$8),(ABS(GM88-$F88)+ABS(GN88-$G88)&lt;=1)*1,""))),"")</f>
        <v/>
      </c>
      <c r="GT88" s="291"/>
      <c r="GV88" s="279" t="n">
        <f aca="false">$B88</f>
        <v>11</v>
      </c>
      <c r="GW88" s="280" t="str">
        <f aca="false">$C88</f>
        <v>Croatia</v>
      </c>
      <c r="GX88" s="281" t="n">
        <f aca="false">$D88</f>
        <v>74</v>
      </c>
      <c r="GY88" s="280" t="str">
        <f aca="false">$E88</f>
        <v>Ghana</v>
      </c>
      <c r="GZ88" s="284"/>
      <c r="HA88" s="284"/>
      <c r="HB88" s="290"/>
      <c r="HC88" s="281" t="str">
        <f aca="false">IF(($F88&lt;&gt;"")*($G88&lt;&gt;"")*(GZ88&lt;&gt;"")*(HA88&lt;&gt;""),($F88&gt;$G88)*(GZ88&gt;HA88)+($F88=$G88)*(GZ88=HA88)+($F88&lt;$G88)*(GZ88&lt;HA88),"")</f>
        <v/>
      </c>
      <c r="HD88" s="281" t="str">
        <f aca="false">IF((HC88&lt;&gt;""),IF(OR($F88&lt;&gt;$G88,PrSettings!$M$4="●"),(($F88-$G88)=(GZ88-HA88))*1,0),"")</f>
        <v/>
      </c>
      <c r="HE88" s="281" t="str">
        <f aca="false">IF((HC88&lt;&gt;""),($F88=GZ88)*($G88=HA88),"")</f>
        <v/>
      </c>
      <c r="HF88" s="281" t="str">
        <f aca="false">IF(HC88&lt;&gt;"",IF(ABS($F88-$G88)&gt;=PrSettings!$M$7,(ABS($F88-$G88-GZ88+HA88)&lt;=1)*1,IF(AND(HC88,$F88=$G88,$F88&gt;=PrSettings!$M$6),(ABS(GZ88-$F88)&lt;=1)*1,IF(AND(HC88,$F88+$G88&gt;=PrSettings!$M$8),(ABS(GZ88-$F88)+ABS(HA88-$G88)&lt;=1)*1,""))),"")</f>
        <v/>
      </c>
      <c r="HG88" s="291"/>
      <c r="HI88" s="279" t="n">
        <f aca="false">$B88</f>
        <v>11</v>
      </c>
      <c r="HJ88" s="280" t="str">
        <f aca="false">$C88</f>
        <v>Croatia</v>
      </c>
      <c r="HK88" s="281" t="n">
        <f aca="false">$D88</f>
        <v>74</v>
      </c>
      <c r="HL88" s="280" t="str">
        <f aca="false">$E88</f>
        <v>Ghana</v>
      </c>
      <c r="HM88" s="284"/>
      <c r="HN88" s="284"/>
      <c r="HO88" s="290"/>
      <c r="HP88" s="281" t="str">
        <f aca="false">IF(($F88&lt;&gt;"")*($G88&lt;&gt;"")*(HM88&lt;&gt;"")*(HN88&lt;&gt;""),($F88&gt;$G88)*(HM88&gt;HN88)+($F88=$G88)*(HM88=HN88)+($F88&lt;$G88)*(HM88&lt;HN88),"")</f>
        <v/>
      </c>
      <c r="HQ88" s="281" t="str">
        <f aca="false">IF((HP88&lt;&gt;""),IF(OR($F88&lt;&gt;$G88,PrSettings!$M$4="●"),(($F88-$G88)=(HM88-HN88))*1,0),"")</f>
        <v/>
      </c>
      <c r="HR88" s="281" t="str">
        <f aca="false">IF((HP88&lt;&gt;""),($F88=HM88)*($G88=HN88),"")</f>
        <v/>
      </c>
      <c r="HS88" s="281" t="str">
        <f aca="false">IF(HP88&lt;&gt;"",IF(ABS($F88-$G88)&gt;=PrSettings!$M$7,(ABS($F88-$G88-HM88+HN88)&lt;=1)*1,IF(AND(HP88,$F88=$G88,$F88&gt;=PrSettings!$M$6),(ABS(HM88-$F88)&lt;=1)*1,IF(AND(HP88,$F88+$G88&gt;=PrSettings!$M$8),(ABS(HM88-$F88)+ABS(HN88-$G88)&lt;=1)*1,""))),"")</f>
        <v/>
      </c>
      <c r="HT88" s="291"/>
      <c r="HV88" s="279" t="n">
        <f aca="false">$B88</f>
        <v>11</v>
      </c>
      <c r="HW88" s="280" t="str">
        <f aca="false">$C88</f>
        <v>Croatia</v>
      </c>
      <c r="HX88" s="281" t="n">
        <f aca="false">$D88</f>
        <v>74</v>
      </c>
      <c r="HY88" s="280" t="str">
        <f aca="false">$E88</f>
        <v>Ghana</v>
      </c>
      <c r="HZ88" s="284"/>
      <c r="IA88" s="284"/>
      <c r="IB88" s="290"/>
      <c r="IC88" s="281" t="str">
        <f aca="false">IF(($F88&lt;&gt;"")*($G88&lt;&gt;"")*(HZ88&lt;&gt;"")*(IA88&lt;&gt;""),($F88&gt;$G88)*(HZ88&gt;IA88)+($F88=$G88)*(HZ88=IA88)+($F88&lt;$G88)*(HZ88&lt;IA88),"")</f>
        <v/>
      </c>
      <c r="ID88" s="281" t="str">
        <f aca="false">IF((IC88&lt;&gt;""),IF(OR($F88&lt;&gt;$G88,PrSettings!$M$4="●"),(($F88-$G88)=(HZ88-IA88))*1,0),"")</f>
        <v/>
      </c>
      <c r="IE88" s="281" t="str">
        <f aca="false">IF((IC88&lt;&gt;""),($F88=HZ88)*($G88=IA88),"")</f>
        <v/>
      </c>
      <c r="IF88" s="281" t="str">
        <f aca="false">IF(IC88&lt;&gt;"",IF(ABS($F88-$G88)&gt;=PrSettings!$M$7,(ABS($F88-$G88-HZ88+IA88)&lt;=1)*1,IF(AND(IC88,$F88=$G88,$F88&gt;=PrSettings!$M$6),(ABS(HZ88-$F88)&lt;=1)*1,IF(AND(IC88,$F88+$G88&gt;=PrSettings!$M$8),(ABS(HZ88-$F88)+ABS(IA88-$G88)&lt;=1)*1,""))),"")</f>
        <v/>
      </c>
      <c r="IG88" s="291"/>
      <c r="II88" s="279" t="n">
        <f aca="false">$B88</f>
        <v>11</v>
      </c>
      <c r="IJ88" s="280" t="str">
        <f aca="false">$C88</f>
        <v>Croatia</v>
      </c>
      <c r="IK88" s="281" t="n">
        <f aca="false">$D88</f>
        <v>74</v>
      </c>
      <c r="IL88" s="280" t="str">
        <f aca="false">$E88</f>
        <v>Ghana</v>
      </c>
      <c r="IM88" s="284"/>
      <c r="IN88" s="284"/>
      <c r="IO88" s="290"/>
      <c r="IP88" s="281" t="str">
        <f aca="false">IF(($F88&lt;&gt;"")*($G88&lt;&gt;"")*(IM88&lt;&gt;"")*(IN88&lt;&gt;""),($F88&gt;$G88)*(IM88&gt;IN88)+($F88=$G88)*(IM88=IN88)+($F88&lt;$G88)*(IM88&lt;IN88),"")</f>
        <v/>
      </c>
      <c r="IQ88" s="281" t="str">
        <f aca="false">IF((IP88&lt;&gt;""),IF(OR($F88&lt;&gt;$G88,PrSettings!$M$4="●"),(($F88-$G88)=(IM88-IN88))*1,0),"")</f>
        <v/>
      </c>
      <c r="IR88" s="281" t="str">
        <f aca="false">IF((IP88&lt;&gt;""),($F88=IM88)*($G88=IN88),"")</f>
        <v/>
      </c>
      <c r="IS88" s="281" t="str">
        <f aca="false">IF(IP88&lt;&gt;"",IF(ABS($F88-$G88)&gt;=PrSettings!$M$7,(ABS($F88-$G88-IM88+IN88)&lt;=1)*1,IF(AND(IP88,$F88=$G88,$F88&gt;=PrSettings!$M$6),(ABS(IM88-$F88)&lt;=1)*1,IF(AND(IP88,$F88+$G88&gt;=PrSettings!$M$8),(ABS(IM88-$F88)+ABS(IN88-$G88)&lt;=1)*1,""))),"")</f>
        <v/>
      </c>
      <c r="IT88" s="291"/>
      <c r="IV88" s="279" t="n">
        <f aca="false">$B88</f>
        <v>11</v>
      </c>
      <c r="IW88" s="280" t="str">
        <f aca="false">$C88</f>
        <v>Croatia</v>
      </c>
      <c r="IX88" s="281" t="n">
        <f aca="false">$D88</f>
        <v>74</v>
      </c>
      <c r="IY88" s="280" t="str">
        <f aca="false">$E88</f>
        <v>Ghana</v>
      </c>
      <c r="IZ88" s="284"/>
      <c r="JA88" s="284"/>
      <c r="JB88" s="290"/>
      <c r="JC88" s="281" t="str">
        <f aca="false">IF(($F88&lt;&gt;"")*($G88&lt;&gt;"")*(IZ88&lt;&gt;"")*(JA88&lt;&gt;""),($F88&gt;$G88)*(IZ88&gt;JA88)+($F88=$G88)*(IZ88=JA88)+($F88&lt;$G88)*(IZ88&lt;JA88),"")</f>
        <v/>
      </c>
      <c r="JD88" s="281" t="str">
        <f aca="false">IF((JC88&lt;&gt;""),IF(OR($F88&lt;&gt;$G88,PrSettings!$M$4="●"),(($F88-$G88)=(IZ88-JA88))*1,0),"")</f>
        <v/>
      </c>
      <c r="JE88" s="281" t="str">
        <f aca="false">IF((JC88&lt;&gt;""),($F88=IZ88)*($G88=JA88),"")</f>
        <v/>
      </c>
      <c r="JF88" s="281" t="str">
        <f aca="false">IF(JC88&lt;&gt;"",IF(ABS($F88-$G88)&gt;=PrSettings!$M$7,(ABS($F88-$G88-IZ88+JA88)&lt;=1)*1,IF(AND(JC88,$F88=$G88,$F88&gt;=PrSettings!$M$6),(ABS(IZ88-$F88)&lt;=1)*1,IF(AND(JC88,$F88+$G88&gt;=PrSettings!$M$8),(ABS(IZ88-$F88)+ABS(JA88-$G88)&lt;=1)*1,""))),"")</f>
        <v/>
      </c>
      <c r="JG88" s="291"/>
      <c r="JI88" s="279" t="n">
        <f aca="false">$B88</f>
        <v>11</v>
      </c>
      <c r="JJ88" s="280" t="str">
        <f aca="false">$C88</f>
        <v>Croatia</v>
      </c>
      <c r="JK88" s="281" t="n">
        <f aca="false">$D88</f>
        <v>74</v>
      </c>
      <c r="JL88" s="280" t="str">
        <f aca="false">$E88</f>
        <v>Ghana</v>
      </c>
      <c r="JM88" s="284"/>
      <c r="JN88" s="284"/>
      <c r="JO88" s="290"/>
      <c r="JP88" s="281" t="str">
        <f aca="false">IF(($F88&lt;&gt;"")*($G88&lt;&gt;"")*(JM88&lt;&gt;"")*(JN88&lt;&gt;""),($F88&gt;$G88)*(JM88&gt;JN88)+($F88=$G88)*(JM88=JN88)+($F88&lt;$G88)*(JM88&lt;JN88),"")</f>
        <v/>
      </c>
      <c r="JQ88" s="281" t="str">
        <f aca="false">IF((JP88&lt;&gt;""),IF(OR($F88&lt;&gt;$G88,PrSettings!$M$4="●"),(($F88-$G88)=(JM88-JN88))*1,0),"")</f>
        <v/>
      </c>
      <c r="JR88" s="281" t="str">
        <f aca="false">IF((JP88&lt;&gt;""),($F88=JM88)*($G88=JN88),"")</f>
        <v/>
      </c>
      <c r="JS88" s="281" t="str">
        <f aca="false">IF(JP88&lt;&gt;"",IF(ABS($F88-$G88)&gt;=PrSettings!$M$7,(ABS($F88-$G88-JM88+JN88)&lt;=1)*1,IF(AND(JP88,$F88=$G88,$F88&gt;=PrSettings!$M$6),(ABS(JM88-$F88)&lt;=1)*1,IF(AND(JP88,$F88+$G88&gt;=PrSettings!$M$8),(ABS(JM88-$F88)+ABS(JN88-$G88)&lt;=1)*1,""))),"")</f>
        <v/>
      </c>
      <c r="JT88" s="291"/>
      <c r="JV88" s="279" t="n">
        <f aca="false">$B88</f>
        <v>11</v>
      </c>
      <c r="JW88" s="280" t="str">
        <f aca="false">$C88</f>
        <v>Croatia</v>
      </c>
      <c r="JX88" s="281" t="n">
        <f aca="false">$D88</f>
        <v>74</v>
      </c>
      <c r="JY88" s="280" t="str">
        <f aca="false">$E88</f>
        <v>Ghana</v>
      </c>
      <c r="JZ88" s="284"/>
      <c r="KA88" s="284"/>
      <c r="KB88" s="290"/>
      <c r="KC88" s="281" t="str">
        <f aca="false">IF(($F88&lt;&gt;"")*($G88&lt;&gt;"")*(JZ88&lt;&gt;"")*(KA88&lt;&gt;""),($F88&gt;$G88)*(JZ88&gt;KA88)+($F88=$G88)*(JZ88=KA88)+($F88&lt;$G88)*(JZ88&lt;KA88),"")</f>
        <v/>
      </c>
      <c r="KD88" s="281" t="str">
        <f aca="false">IF((KC88&lt;&gt;""),IF(OR($F88&lt;&gt;$G88,PrSettings!$M$4="●"),(($F88-$G88)=(JZ88-KA88))*1,0),"")</f>
        <v/>
      </c>
      <c r="KE88" s="281" t="str">
        <f aca="false">IF((KC88&lt;&gt;""),($F88=JZ88)*($G88=KA88),"")</f>
        <v/>
      </c>
      <c r="KF88" s="281" t="str">
        <f aca="false">IF(KC88&lt;&gt;"",IF(ABS($F88-$G88)&gt;=PrSettings!$M$7,(ABS($F88-$G88-JZ88+KA88)&lt;=1)*1,IF(AND(KC88,$F88=$G88,$F88&gt;=PrSettings!$M$6),(ABS(JZ88-$F88)&lt;=1)*1,IF(AND(KC88,$F88+$G88&gt;=PrSettings!$M$8),(ABS(JZ88-$F88)+ABS(KA88-$G88)&lt;=1)*1,""))),"")</f>
        <v/>
      </c>
      <c r="KG88" s="291"/>
      <c r="KI88" s="279" t="n">
        <f aca="false">$B88</f>
        <v>11</v>
      </c>
      <c r="KJ88" s="280" t="str">
        <f aca="false">$C88</f>
        <v>Croatia</v>
      </c>
      <c r="KK88" s="281" t="n">
        <f aca="false">$D88</f>
        <v>74</v>
      </c>
      <c r="KL88" s="280" t="str">
        <f aca="false">$E88</f>
        <v>Ghana</v>
      </c>
      <c r="KM88" s="284"/>
      <c r="KN88" s="284"/>
      <c r="KO88" s="290"/>
      <c r="KP88" s="281" t="str">
        <f aca="false">IF(($F88&lt;&gt;"")*($G88&lt;&gt;"")*(KM88&lt;&gt;"")*(KN88&lt;&gt;""),($F88&gt;$G88)*(KM88&gt;KN88)+($F88=$G88)*(KM88=KN88)+($F88&lt;$G88)*(KM88&lt;KN88),"")</f>
        <v/>
      </c>
      <c r="KQ88" s="281" t="str">
        <f aca="false">IF((KP88&lt;&gt;""),IF(OR($F88&lt;&gt;$G88,PrSettings!$M$4="●"),(($F88-$G88)=(KM88-KN88))*1,0),"")</f>
        <v/>
      </c>
      <c r="KR88" s="281" t="str">
        <f aca="false">IF((KP88&lt;&gt;""),($F88=KM88)*($G88=KN88),"")</f>
        <v/>
      </c>
      <c r="KS88" s="281" t="str">
        <f aca="false">IF(KP88&lt;&gt;"",IF(ABS($F88-$G88)&gt;=PrSettings!$M$7,(ABS($F88-$G88-KM88+KN88)&lt;=1)*1,IF(AND(KP88,$F88=$G88,$F88&gt;=PrSettings!$M$6),(ABS(KM88-$F88)&lt;=1)*1,IF(AND(KP88,$F88+$G88&gt;=PrSettings!$M$8),(ABS(KM88-$F88)+ABS(KN88-$G88)&lt;=1)*1,""))),"")</f>
        <v/>
      </c>
      <c r="KT88" s="291"/>
      <c r="KV88" s="279" t="n">
        <f aca="false">$B88</f>
        <v>11</v>
      </c>
      <c r="KW88" s="280" t="str">
        <f aca="false">$C88</f>
        <v>Croatia</v>
      </c>
      <c r="KX88" s="281" t="n">
        <f aca="false">$D88</f>
        <v>74</v>
      </c>
      <c r="KY88" s="280" t="str">
        <f aca="false">$E88</f>
        <v>Ghana</v>
      </c>
      <c r="KZ88" s="284"/>
      <c r="LA88" s="284"/>
      <c r="LB88" s="290"/>
      <c r="LC88" s="281" t="str">
        <f aca="false">IF(($F88&lt;&gt;"")*($G88&lt;&gt;"")*(KZ88&lt;&gt;"")*(LA88&lt;&gt;""),($F88&gt;$G88)*(KZ88&gt;LA88)+($F88=$G88)*(KZ88=LA88)+($F88&lt;$G88)*(KZ88&lt;LA88),"")</f>
        <v/>
      </c>
      <c r="LD88" s="281" t="str">
        <f aca="false">IF((LC88&lt;&gt;""),IF(OR($F88&lt;&gt;$G88,PrSettings!$M$4="●"),(($F88-$G88)=(KZ88-LA88))*1,0),"")</f>
        <v/>
      </c>
      <c r="LE88" s="281" t="str">
        <f aca="false">IF((LC88&lt;&gt;""),($F88=KZ88)*($G88=LA88),"")</f>
        <v/>
      </c>
      <c r="LF88" s="281" t="str">
        <f aca="false">IF(LC88&lt;&gt;"",IF(ABS($F88-$G88)&gt;=PrSettings!$M$7,(ABS($F88-$G88-KZ88+LA88)&lt;=1)*1,IF(AND(LC88,$F88=$G88,$F88&gt;=PrSettings!$M$6),(ABS(KZ88-$F88)&lt;=1)*1,IF(AND(LC88,$F88+$G88&gt;=PrSettings!$M$8),(ABS(KZ88-$F88)+ABS(LA88-$G88)&lt;=1)*1,""))),"")</f>
        <v/>
      </c>
      <c r="LG88" s="291"/>
      <c r="LI88" s="279" t="n">
        <f aca="false">$B88</f>
        <v>11</v>
      </c>
      <c r="LJ88" s="280" t="str">
        <f aca="false">$C88</f>
        <v>Croatia</v>
      </c>
      <c r="LK88" s="281" t="n">
        <f aca="false">$D88</f>
        <v>74</v>
      </c>
      <c r="LL88" s="280" t="str">
        <f aca="false">$E88</f>
        <v>Ghana</v>
      </c>
      <c r="LM88" s="284"/>
      <c r="LN88" s="284"/>
      <c r="LO88" s="290"/>
      <c r="LP88" s="281" t="str">
        <f aca="false">IF(($F88&lt;&gt;"")*($G88&lt;&gt;"")*(LM88&lt;&gt;"")*(LN88&lt;&gt;""),($F88&gt;$G88)*(LM88&gt;LN88)+($F88=$G88)*(LM88=LN88)+($F88&lt;$G88)*(LM88&lt;LN88),"")</f>
        <v/>
      </c>
      <c r="LQ88" s="281" t="str">
        <f aca="false">IF((LP88&lt;&gt;""),IF(OR($F88&lt;&gt;$G88,PrSettings!$M$4="●"),(($F88-$G88)=(LM88-LN88))*1,0),"")</f>
        <v/>
      </c>
      <c r="LR88" s="281" t="str">
        <f aca="false">IF((LP88&lt;&gt;""),($F88=LM88)*($G88=LN88),"")</f>
        <v/>
      </c>
      <c r="LS88" s="281" t="str">
        <f aca="false">IF(LP88&lt;&gt;"",IF(ABS($F88-$G88)&gt;=PrSettings!$M$7,(ABS($F88-$G88-LM88+LN88)&lt;=1)*1,IF(AND(LP88,$F88=$G88,$F88&gt;=PrSettings!$M$6),(ABS(LM88-$F88)&lt;=1)*1,IF(AND(LP88,$F88+$G88&gt;=PrSettings!$M$8),(ABS(LM88-$F88)+ABS(LN88-$G88)&lt;=1)*1,""))),"")</f>
        <v/>
      </c>
      <c r="LT88" s="291"/>
      <c r="LV88" s="279" t="n">
        <f aca="false">$B88</f>
        <v>11</v>
      </c>
      <c r="LW88" s="280" t="str">
        <f aca="false">$C88</f>
        <v>Croatia</v>
      </c>
      <c r="LX88" s="281" t="n">
        <f aca="false">$D88</f>
        <v>74</v>
      </c>
      <c r="LY88" s="280" t="str">
        <f aca="false">$E88</f>
        <v>Ghana</v>
      </c>
      <c r="LZ88" s="284"/>
      <c r="MA88" s="284"/>
      <c r="MB88" s="290"/>
      <c r="MC88" s="281" t="str">
        <f aca="false">IF(($F88&lt;&gt;"")*($G88&lt;&gt;"")*(LZ88&lt;&gt;"")*(MA88&lt;&gt;""),($F88&gt;$G88)*(LZ88&gt;MA88)+($F88=$G88)*(LZ88=MA88)+($F88&lt;$G88)*(LZ88&lt;MA88),"")</f>
        <v/>
      </c>
      <c r="MD88" s="281" t="str">
        <f aca="false">IF((MC88&lt;&gt;""),IF(OR($F88&lt;&gt;$G88,PrSettings!$M$4="●"),(($F88-$G88)=(LZ88-MA88))*1,0),"")</f>
        <v/>
      </c>
      <c r="ME88" s="281" t="str">
        <f aca="false">IF((MC88&lt;&gt;""),($F88=LZ88)*($G88=MA88),"")</f>
        <v/>
      </c>
      <c r="MF88" s="281" t="str">
        <f aca="false">IF(MC88&lt;&gt;"",IF(ABS($F88-$G88)&gt;=PrSettings!$M$7,(ABS($F88-$G88-LZ88+MA88)&lt;=1)*1,IF(AND(MC88,$F88=$G88,$F88&gt;=PrSettings!$M$6),(ABS(LZ88-$F88)&lt;=1)*1,IF(AND(MC88,$F88+$G88&gt;=PrSettings!$M$8),(ABS(LZ88-$F88)+ABS(MA88-$G88)&lt;=1)*1,""))),"")</f>
        <v/>
      </c>
      <c r="MG88" s="291"/>
    </row>
    <row r="89" s="135" customFormat="true" ht="24" hidden="false" customHeight="true" outlineLevel="0" collapsed="false">
      <c r="A89" s="252"/>
      <c r="B89" s="269" t="str">
        <f aca="false">Language!$E$214</f>
        <v>Round of 32</v>
      </c>
      <c r="C89" s="292"/>
      <c r="D89" s="292"/>
      <c r="E89" s="272"/>
      <c r="F89" s="293"/>
      <c r="G89" s="294"/>
      <c r="I89" s="269" t="str">
        <f aca="false">$B89</f>
        <v>Round of 32</v>
      </c>
      <c r="J89" s="271"/>
      <c r="K89" s="271"/>
      <c r="L89" s="272"/>
      <c r="M89" s="275"/>
      <c r="N89" s="276"/>
      <c r="O89" s="273"/>
      <c r="P89" s="277"/>
      <c r="Q89" s="277"/>
      <c r="R89" s="272"/>
      <c r="S89" s="272"/>
      <c r="T89" s="278"/>
      <c r="V89" s="269" t="str">
        <f aca="false">$B89</f>
        <v>Round of 32</v>
      </c>
      <c r="W89" s="271"/>
      <c r="X89" s="271"/>
      <c r="Y89" s="272"/>
      <c r="Z89" s="275"/>
      <c r="AA89" s="276"/>
      <c r="AB89" s="273"/>
      <c r="AC89" s="277"/>
      <c r="AD89" s="277"/>
      <c r="AE89" s="272"/>
      <c r="AF89" s="272"/>
      <c r="AG89" s="278"/>
      <c r="AI89" s="269" t="str">
        <f aca="false">$B89</f>
        <v>Round of 32</v>
      </c>
      <c r="AJ89" s="271"/>
      <c r="AK89" s="271"/>
      <c r="AL89" s="272"/>
      <c r="AM89" s="275"/>
      <c r="AN89" s="276"/>
      <c r="AO89" s="273"/>
      <c r="AP89" s="277"/>
      <c r="AQ89" s="277"/>
      <c r="AR89" s="272"/>
      <c r="AS89" s="272"/>
      <c r="AT89" s="278"/>
      <c r="AV89" s="269" t="str">
        <f aca="false">$B89</f>
        <v>Round of 32</v>
      </c>
      <c r="AW89" s="271"/>
      <c r="AX89" s="271"/>
      <c r="AY89" s="272"/>
      <c r="AZ89" s="275"/>
      <c r="BA89" s="276"/>
      <c r="BB89" s="273"/>
      <c r="BC89" s="277"/>
      <c r="BD89" s="277"/>
      <c r="BE89" s="272"/>
      <c r="BF89" s="272"/>
      <c r="BG89" s="278"/>
      <c r="BI89" s="269" t="str">
        <f aca="false">$B89</f>
        <v>Round of 32</v>
      </c>
      <c r="BJ89" s="271"/>
      <c r="BK89" s="271"/>
      <c r="BL89" s="272"/>
      <c r="BM89" s="275"/>
      <c r="BN89" s="276"/>
      <c r="BO89" s="273"/>
      <c r="BP89" s="277"/>
      <c r="BQ89" s="277"/>
      <c r="BR89" s="272"/>
      <c r="BS89" s="272"/>
      <c r="BT89" s="278"/>
      <c r="BV89" s="269" t="str">
        <f aca="false">$B89</f>
        <v>Round of 32</v>
      </c>
      <c r="BW89" s="271"/>
      <c r="BX89" s="271"/>
      <c r="BY89" s="272"/>
      <c r="BZ89" s="275"/>
      <c r="CA89" s="276"/>
      <c r="CB89" s="273"/>
      <c r="CC89" s="277"/>
      <c r="CD89" s="277"/>
      <c r="CE89" s="272"/>
      <c r="CF89" s="272"/>
      <c r="CG89" s="278"/>
      <c r="CI89" s="269" t="str">
        <f aca="false">$B89</f>
        <v>Round of 32</v>
      </c>
      <c r="CJ89" s="271"/>
      <c r="CK89" s="271"/>
      <c r="CL89" s="272"/>
      <c r="CM89" s="275"/>
      <c r="CN89" s="276"/>
      <c r="CO89" s="273"/>
      <c r="CP89" s="277"/>
      <c r="CQ89" s="277"/>
      <c r="CR89" s="272"/>
      <c r="CS89" s="272"/>
      <c r="CT89" s="278"/>
      <c r="CV89" s="269" t="str">
        <f aca="false">$B89</f>
        <v>Round of 32</v>
      </c>
      <c r="CW89" s="271"/>
      <c r="CX89" s="271"/>
      <c r="CY89" s="272"/>
      <c r="CZ89" s="275"/>
      <c r="DA89" s="276"/>
      <c r="DB89" s="273"/>
      <c r="DC89" s="277"/>
      <c r="DD89" s="277"/>
      <c r="DE89" s="272"/>
      <c r="DF89" s="272"/>
      <c r="DG89" s="278"/>
      <c r="DI89" s="269" t="str">
        <f aca="false">$B89</f>
        <v>Round of 32</v>
      </c>
      <c r="DJ89" s="271"/>
      <c r="DK89" s="271"/>
      <c r="DL89" s="272"/>
      <c r="DM89" s="275"/>
      <c r="DN89" s="276"/>
      <c r="DO89" s="273"/>
      <c r="DP89" s="277"/>
      <c r="DQ89" s="277"/>
      <c r="DR89" s="272"/>
      <c r="DS89" s="272"/>
      <c r="DT89" s="278"/>
      <c r="DV89" s="269" t="str">
        <f aca="false">$B89</f>
        <v>Round of 32</v>
      </c>
      <c r="DW89" s="271"/>
      <c r="DX89" s="271"/>
      <c r="DY89" s="272"/>
      <c r="DZ89" s="275"/>
      <c r="EA89" s="276"/>
      <c r="EB89" s="273"/>
      <c r="EC89" s="277"/>
      <c r="ED89" s="277"/>
      <c r="EE89" s="272"/>
      <c r="EF89" s="272"/>
      <c r="EG89" s="278"/>
      <c r="EI89" s="269" t="str">
        <f aca="false">$B89</f>
        <v>Round of 32</v>
      </c>
      <c r="EJ89" s="271"/>
      <c r="EK89" s="271"/>
      <c r="EL89" s="272"/>
      <c r="EM89" s="275"/>
      <c r="EN89" s="276"/>
      <c r="EO89" s="273"/>
      <c r="EP89" s="277"/>
      <c r="EQ89" s="277"/>
      <c r="ER89" s="272"/>
      <c r="ES89" s="272"/>
      <c r="ET89" s="278"/>
      <c r="EV89" s="269" t="str">
        <f aca="false">$B89</f>
        <v>Round of 32</v>
      </c>
      <c r="EW89" s="271"/>
      <c r="EX89" s="271"/>
      <c r="EY89" s="272"/>
      <c r="EZ89" s="275"/>
      <c r="FA89" s="276"/>
      <c r="FB89" s="273"/>
      <c r="FC89" s="277"/>
      <c r="FD89" s="277"/>
      <c r="FE89" s="272"/>
      <c r="FF89" s="272"/>
      <c r="FG89" s="278"/>
      <c r="FI89" s="269" t="str">
        <f aca="false">$B89</f>
        <v>Round of 32</v>
      </c>
      <c r="FJ89" s="271"/>
      <c r="FK89" s="271"/>
      <c r="FL89" s="272"/>
      <c r="FM89" s="275"/>
      <c r="FN89" s="276"/>
      <c r="FO89" s="273"/>
      <c r="FP89" s="277"/>
      <c r="FQ89" s="277"/>
      <c r="FR89" s="272"/>
      <c r="FS89" s="272"/>
      <c r="FT89" s="278"/>
      <c r="FV89" s="269" t="str">
        <f aca="false">$B89</f>
        <v>Round of 32</v>
      </c>
      <c r="FW89" s="271"/>
      <c r="FX89" s="271"/>
      <c r="FY89" s="272"/>
      <c r="FZ89" s="275"/>
      <c r="GA89" s="276"/>
      <c r="GB89" s="273"/>
      <c r="GC89" s="277"/>
      <c r="GD89" s="277"/>
      <c r="GE89" s="272"/>
      <c r="GF89" s="272"/>
      <c r="GG89" s="278"/>
      <c r="GI89" s="269" t="str">
        <f aca="false">$B89</f>
        <v>Round of 32</v>
      </c>
      <c r="GJ89" s="271"/>
      <c r="GK89" s="271"/>
      <c r="GL89" s="272"/>
      <c r="GM89" s="275"/>
      <c r="GN89" s="276"/>
      <c r="GO89" s="273"/>
      <c r="GP89" s="277"/>
      <c r="GQ89" s="277"/>
      <c r="GR89" s="272"/>
      <c r="GS89" s="272"/>
      <c r="GT89" s="278"/>
      <c r="GV89" s="269" t="str">
        <f aca="false">$B89</f>
        <v>Round of 32</v>
      </c>
      <c r="GW89" s="271"/>
      <c r="GX89" s="271"/>
      <c r="GY89" s="272"/>
      <c r="GZ89" s="275"/>
      <c r="HA89" s="276"/>
      <c r="HB89" s="273"/>
      <c r="HC89" s="277"/>
      <c r="HD89" s="277"/>
      <c r="HE89" s="272"/>
      <c r="HF89" s="272"/>
      <c r="HG89" s="278"/>
      <c r="HI89" s="269" t="str">
        <f aca="false">$B89</f>
        <v>Round of 32</v>
      </c>
      <c r="HJ89" s="271"/>
      <c r="HK89" s="271"/>
      <c r="HL89" s="272"/>
      <c r="HM89" s="275"/>
      <c r="HN89" s="276"/>
      <c r="HO89" s="273"/>
      <c r="HP89" s="277"/>
      <c r="HQ89" s="277"/>
      <c r="HR89" s="272"/>
      <c r="HS89" s="272"/>
      <c r="HT89" s="278"/>
      <c r="HV89" s="269" t="str">
        <f aca="false">$B89</f>
        <v>Round of 32</v>
      </c>
      <c r="HW89" s="271"/>
      <c r="HX89" s="271"/>
      <c r="HY89" s="272"/>
      <c r="HZ89" s="275"/>
      <c r="IA89" s="276"/>
      <c r="IB89" s="273"/>
      <c r="IC89" s="277"/>
      <c r="ID89" s="277"/>
      <c r="IE89" s="272"/>
      <c r="IF89" s="272"/>
      <c r="IG89" s="278"/>
      <c r="II89" s="269" t="str">
        <f aca="false">$B89</f>
        <v>Round of 32</v>
      </c>
      <c r="IJ89" s="271"/>
      <c r="IK89" s="271"/>
      <c r="IL89" s="272"/>
      <c r="IM89" s="275"/>
      <c r="IN89" s="276"/>
      <c r="IO89" s="273"/>
      <c r="IP89" s="277"/>
      <c r="IQ89" s="277"/>
      <c r="IR89" s="272"/>
      <c r="IS89" s="272"/>
      <c r="IT89" s="278"/>
      <c r="IV89" s="269" t="str">
        <f aca="false">$B89</f>
        <v>Round of 32</v>
      </c>
      <c r="IW89" s="271"/>
      <c r="IX89" s="271"/>
      <c r="IY89" s="272"/>
      <c r="IZ89" s="275"/>
      <c r="JA89" s="276"/>
      <c r="JB89" s="273"/>
      <c r="JC89" s="277"/>
      <c r="JD89" s="277"/>
      <c r="JE89" s="272"/>
      <c r="JF89" s="272"/>
      <c r="JG89" s="278"/>
      <c r="JI89" s="269" t="str">
        <f aca="false">$B89</f>
        <v>Round of 32</v>
      </c>
      <c r="JJ89" s="271"/>
      <c r="JK89" s="271"/>
      <c r="JL89" s="272"/>
      <c r="JM89" s="275"/>
      <c r="JN89" s="276"/>
      <c r="JO89" s="273"/>
      <c r="JP89" s="277"/>
      <c r="JQ89" s="277"/>
      <c r="JR89" s="272"/>
      <c r="JS89" s="272"/>
      <c r="JT89" s="278"/>
      <c r="JV89" s="269" t="str">
        <f aca="false">$B89</f>
        <v>Round of 32</v>
      </c>
      <c r="JW89" s="271"/>
      <c r="JX89" s="271"/>
      <c r="JY89" s="272"/>
      <c r="JZ89" s="275"/>
      <c r="KA89" s="276"/>
      <c r="KB89" s="273"/>
      <c r="KC89" s="277"/>
      <c r="KD89" s="277"/>
      <c r="KE89" s="272"/>
      <c r="KF89" s="272"/>
      <c r="KG89" s="278"/>
      <c r="KI89" s="269" t="str">
        <f aca="false">$B89</f>
        <v>Round of 32</v>
      </c>
      <c r="KJ89" s="271"/>
      <c r="KK89" s="271"/>
      <c r="KL89" s="272"/>
      <c r="KM89" s="275"/>
      <c r="KN89" s="276"/>
      <c r="KO89" s="273"/>
      <c r="KP89" s="277"/>
      <c r="KQ89" s="277"/>
      <c r="KR89" s="272"/>
      <c r="KS89" s="272"/>
      <c r="KT89" s="278"/>
      <c r="KV89" s="269" t="str">
        <f aca="false">$B89</f>
        <v>Round of 32</v>
      </c>
      <c r="KW89" s="271"/>
      <c r="KX89" s="271"/>
      <c r="KY89" s="272"/>
      <c r="KZ89" s="275"/>
      <c r="LA89" s="276"/>
      <c r="LB89" s="273"/>
      <c r="LC89" s="277"/>
      <c r="LD89" s="277"/>
      <c r="LE89" s="272"/>
      <c r="LF89" s="272"/>
      <c r="LG89" s="278"/>
      <c r="LI89" s="269" t="str">
        <f aca="false">$B89</f>
        <v>Round of 32</v>
      </c>
      <c r="LJ89" s="271"/>
      <c r="LK89" s="271"/>
      <c r="LL89" s="272"/>
      <c r="LM89" s="275"/>
      <c r="LN89" s="276"/>
      <c r="LO89" s="273"/>
      <c r="LP89" s="277"/>
      <c r="LQ89" s="277"/>
      <c r="LR89" s="272"/>
      <c r="LS89" s="272"/>
      <c r="LT89" s="278"/>
      <c r="LV89" s="269" t="str">
        <f aca="false">$B89</f>
        <v>Round of 32</v>
      </c>
      <c r="LW89" s="271"/>
      <c r="LX89" s="271"/>
      <c r="LY89" s="272"/>
      <c r="LZ89" s="275"/>
      <c r="MA89" s="276"/>
      <c r="MB89" s="273"/>
      <c r="MC89" s="277"/>
      <c r="MD89" s="277"/>
      <c r="ME89" s="272"/>
      <c r="MF89" s="272"/>
      <c r="MG89" s="278"/>
    </row>
    <row r="90" customFormat="false" ht="15.75" hidden="false" customHeight="false" outlineLevel="0" collapsed="false">
      <c r="B90" s="295" t="n">
        <f aca="false">IF(C90="","",INDEX(Groups!$C$7:$C$65,MATCH(C90,Groups!$D$7:$D$65,0)))</f>
        <v>10</v>
      </c>
      <c r="C90" s="280" t="str">
        <f aca="false">'World Cup'!$B$50</f>
        <v>Germany</v>
      </c>
      <c r="D90" s="296" t="n">
        <f aca="false">IF(E90="","",INDEX(Groups!$C$7:$C$65,MATCH(E90,Groups!$D$7:$D$65,0)))</f>
        <v>43</v>
      </c>
      <c r="E90" s="280" t="str">
        <f aca="false">'World Cup'!$C$50</f>
        <v>Scotland</v>
      </c>
      <c r="F90" s="282" t="n">
        <f aca="false">IF(AND('World Cup'!$B$51&lt;&gt;"",'World Cup'!$C$51&lt;&gt;""),'World Cup'!$B$51,"")</f>
        <v>3</v>
      </c>
      <c r="G90" s="283" t="n">
        <f aca="false">IF(AND('World Cup'!$B$51&lt;&gt;"",'World Cup'!$C$51&lt;&gt;""),'World Cup'!$C$51,"")</f>
        <v>0</v>
      </c>
      <c r="I90" s="295" t="n">
        <f aca="false">$B90</f>
        <v>10</v>
      </c>
      <c r="J90" s="280" t="str">
        <f aca="false">$C90</f>
        <v>Germany</v>
      </c>
      <c r="K90" s="296" t="n">
        <f aca="false">$D90</f>
        <v>43</v>
      </c>
      <c r="L90" s="280" t="str">
        <f aca="false">$E90</f>
        <v>Scotland</v>
      </c>
      <c r="M90" s="284"/>
      <c r="N90" s="284"/>
      <c r="O90" s="387" t="n">
        <f aca="false">COUNTIF(I$107:I$114,I107)+COUNTIF(K$107:K$114,I107)</f>
        <v>0</v>
      </c>
      <c r="P90" s="281" t="str">
        <f aca="false">IF(($F90&lt;&gt;"")*($G90&lt;&gt;"")*(M90&lt;&gt;"")*(N90&lt;&gt;""),IF(T90&lt;&gt;2,"0",($F90&gt;$G90)*(M90&gt;N90)+($F90=$G90)*(M90=N90)+($F90&lt;$G90)*(M90&lt;N90)),"")</f>
        <v/>
      </c>
      <c r="Q90" s="281" t="str">
        <f aca="false">IF((P90&lt;&gt;""),IF(OR($F90&lt;&gt;$G90,PrSettings!$M$4="●"),(($F90-$G90)=(M90-N90))*1,0),"")</f>
        <v/>
      </c>
      <c r="R90" s="281" t="str">
        <f aca="false">IF((Q90&lt;&gt;""),($F90=M90)*($G90=N90),"")</f>
        <v/>
      </c>
      <c r="S90" s="281" t="str">
        <f aca="false">IF(P90&lt;&gt;"",IF(ABS($F90-$G90)&gt;=PrSettings!$M$7,(ABS($F90-$G90-M90+N90)&lt;=1)*1,IF(AND(P90,$F90=$G90,$F90&gt;=PrSettings!$M$6),(ABS(M90-$F90)&lt;=1)*1,IF(AND(P90,$F90+$G90&gt;=PrSettings!$M$8),(ABS(M90-$F90)+ABS(N90-$G90)&lt;=1)*1,""))),"")</f>
        <v/>
      </c>
      <c r="T90" s="388" t="n">
        <f aca="false">IF(OR(($C90&lt;&gt;"")*(I90&lt;&gt;""),($E90&lt;&gt;"")*(K90&lt;&gt;"")),($B90=I90)*1+($D90=K90)*1,"")</f>
        <v>2</v>
      </c>
      <c r="V90" s="295" t="n">
        <f aca="false">$B90</f>
        <v>10</v>
      </c>
      <c r="W90" s="280" t="str">
        <f aca="false">$C90</f>
        <v>Germany</v>
      </c>
      <c r="X90" s="296" t="n">
        <f aca="false">$D90</f>
        <v>43</v>
      </c>
      <c r="Y90" s="280" t="str">
        <f aca="false">$E90</f>
        <v>Scotland</v>
      </c>
      <c r="Z90" s="284"/>
      <c r="AA90" s="284"/>
      <c r="AB90" s="387" t="n">
        <f aca="false">COUNTIF(V$107:V$114,V107)+COUNTIF(X$107:X$114,V107)</f>
        <v>0</v>
      </c>
      <c r="AC90" s="281" t="str">
        <f aca="false">IF(($F90&lt;&gt;"")*($G90&lt;&gt;"")*(Z90&lt;&gt;"")*(AA90&lt;&gt;""),IF(AG90&lt;&gt;2,"0",($F90&gt;$G90)*(Z90&gt;AA90)+($F90=$G90)*(Z90=AA90)+($F90&lt;$G90)*(Z90&lt;AA90)),"")</f>
        <v/>
      </c>
      <c r="AD90" s="281" t="str">
        <f aca="false">IF((AC90&lt;&gt;""),IF(OR($F90&lt;&gt;$G90,PrSettings!$M$4="●"),(($F90-$G90)=(Z90-AA90))*1,0),"")</f>
        <v/>
      </c>
      <c r="AE90" s="281" t="str">
        <f aca="false">IF((AD90&lt;&gt;""),($F90=Z90)*($G90=AA90),"")</f>
        <v/>
      </c>
      <c r="AF90" s="281" t="str">
        <f aca="false">IF(AC90&lt;&gt;"",IF(ABS($F90-$G90)&gt;=PrSettings!$M$7,(ABS($F90-$G90-Z90+AA90)&lt;=1)*1,IF(AND(AC90,$F90=$G90,$F90&gt;=PrSettings!$M$6),(ABS(Z90-$F90)&lt;=1)*1,IF(AND(AC90,$F90+$G90&gt;=PrSettings!$M$8),(ABS(Z90-$F90)+ABS(AA90-$G90)&lt;=1)*1,""))),"")</f>
        <v/>
      </c>
      <c r="AG90" s="388" t="n">
        <f aca="false">IF(OR(($C90&lt;&gt;"")*(V90&lt;&gt;""),($E90&lt;&gt;"")*(X90&lt;&gt;"")),($B90=V90)*1+($D90=X90)*1,"")</f>
        <v>2</v>
      </c>
      <c r="AI90" s="295" t="n">
        <f aca="false">$B90</f>
        <v>10</v>
      </c>
      <c r="AJ90" s="280" t="str">
        <f aca="false">$C90</f>
        <v>Germany</v>
      </c>
      <c r="AK90" s="296" t="n">
        <f aca="false">$D90</f>
        <v>43</v>
      </c>
      <c r="AL90" s="280" t="str">
        <f aca="false">$E90</f>
        <v>Scotland</v>
      </c>
      <c r="AM90" s="284"/>
      <c r="AN90" s="284"/>
      <c r="AO90" s="387" t="n">
        <f aca="false">COUNTIF(AI$107:AI$114,AI107)+COUNTIF(AK$107:AK$114,AI107)</f>
        <v>0</v>
      </c>
      <c r="AP90" s="281" t="str">
        <f aca="false">IF(($F90&lt;&gt;"")*($G90&lt;&gt;"")*(AM90&lt;&gt;"")*(AN90&lt;&gt;""),IF(AT90&lt;&gt;2,"0",($F90&gt;$G90)*(AM90&gt;AN90)+($F90=$G90)*(AM90=AN90)+($F90&lt;$G90)*(AM90&lt;AN90)),"")</f>
        <v/>
      </c>
      <c r="AQ90" s="281" t="str">
        <f aca="false">IF((AP90&lt;&gt;""),IF(OR($F90&lt;&gt;$G90,PrSettings!$M$4="●"),(($F90-$G90)=(AM90-AN90))*1,0),"")</f>
        <v/>
      </c>
      <c r="AR90" s="281" t="str">
        <f aca="false">IF((AQ90&lt;&gt;""),($F90=AM90)*($G90=AN90),"")</f>
        <v/>
      </c>
      <c r="AS90" s="281" t="str">
        <f aca="false">IF(AP90&lt;&gt;"",IF(ABS($F90-$G90)&gt;=PrSettings!$M$7,(ABS($F90-$G90-AM90+AN90)&lt;=1)*1,IF(AND(AP90,$F90=$G90,$F90&gt;=PrSettings!$M$6),(ABS(AM90-$F90)&lt;=1)*1,IF(AND(AP90,$F90+$G90&gt;=PrSettings!$M$8),(ABS(AM90-$F90)+ABS(AN90-$G90)&lt;=1)*1,""))),"")</f>
        <v/>
      </c>
      <c r="AT90" s="388" t="n">
        <f aca="false">IF(OR(($C90&lt;&gt;"")*(AI90&lt;&gt;""),($E90&lt;&gt;"")*(AK90&lt;&gt;"")),($B90=AI90)*1+($D90=AK90)*1,"")</f>
        <v>2</v>
      </c>
      <c r="AV90" s="295" t="n">
        <f aca="false">$B90</f>
        <v>10</v>
      </c>
      <c r="AW90" s="280" t="str">
        <f aca="false">$C90</f>
        <v>Germany</v>
      </c>
      <c r="AX90" s="296" t="n">
        <f aca="false">$D90</f>
        <v>43</v>
      </c>
      <c r="AY90" s="280" t="str">
        <f aca="false">$E90</f>
        <v>Scotland</v>
      </c>
      <c r="AZ90" s="284"/>
      <c r="BA90" s="284"/>
      <c r="BB90" s="387" t="n">
        <f aca="false">COUNTIF(AV$107:AV$114,AV107)+COUNTIF(AX$107:AX$114,AV107)</f>
        <v>0</v>
      </c>
      <c r="BC90" s="281" t="str">
        <f aca="false">IF(($F90&lt;&gt;"")*($G90&lt;&gt;"")*(AZ90&lt;&gt;"")*(BA90&lt;&gt;""),IF(BG90&lt;&gt;2,"0",($F90&gt;$G90)*(AZ90&gt;BA90)+($F90=$G90)*(AZ90=BA90)+($F90&lt;$G90)*(AZ90&lt;BA90)),"")</f>
        <v/>
      </c>
      <c r="BD90" s="281" t="str">
        <f aca="false">IF((BC90&lt;&gt;""),IF(OR($F90&lt;&gt;$G90,PrSettings!$M$4="●"),(($F90-$G90)=(AZ90-BA90))*1,0),"")</f>
        <v/>
      </c>
      <c r="BE90" s="281" t="str">
        <f aca="false">IF((BD90&lt;&gt;""),($F90=AZ90)*($G90=BA90),"")</f>
        <v/>
      </c>
      <c r="BF90" s="281" t="str">
        <f aca="false">IF(BC90&lt;&gt;"",IF(ABS($F90-$G90)&gt;=PrSettings!$M$7,(ABS($F90-$G90-AZ90+BA90)&lt;=1)*1,IF(AND(BC90,$F90=$G90,$F90&gt;=PrSettings!$M$6),(ABS(AZ90-$F90)&lt;=1)*1,IF(AND(BC90,$F90+$G90&gt;=PrSettings!$M$8),(ABS(AZ90-$F90)+ABS(BA90-$G90)&lt;=1)*1,""))),"")</f>
        <v/>
      </c>
      <c r="BG90" s="388" t="n">
        <f aca="false">IF(OR(($C90&lt;&gt;"")*(AV90&lt;&gt;""),($E90&lt;&gt;"")*(AX90&lt;&gt;"")),($B90=AV90)*1+($D90=AX90)*1,"")</f>
        <v>2</v>
      </c>
      <c r="BI90" s="295" t="n">
        <f aca="false">$B90</f>
        <v>10</v>
      </c>
      <c r="BJ90" s="280" t="str">
        <f aca="false">$C90</f>
        <v>Germany</v>
      </c>
      <c r="BK90" s="296" t="n">
        <f aca="false">$D90</f>
        <v>43</v>
      </c>
      <c r="BL90" s="280" t="str">
        <f aca="false">$E90</f>
        <v>Scotland</v>
      </c>
      <c r="BM90" s="284"/>
      <c r="BN90" s="284"/>
      <c r="BO90" s="387" t="n">
        <f aca="false">COUNTIF(BI$107:BI$114,BI107)+COUNTIF(BK$107:BK$114,BI107)</f>
        <v>0</v>
      </c>
      <c r="BP90" s="281" t="str">
        <f aca="false">IF(($F90&lt;&gt;"")*($G90&lt;&gt;"")*(BM90&lt;&gt;"")*(BN90&lt;&gt;""),IF(BT90&lt;&gt;2,"0",($F90&gt;$G90)*(BM90&gt;BN90)+($F90=$G90)*(BM90=BN90)+($F90&lt;$G90)*(BM90&lt;BN90)),"")</f>
        <v/>
      </c>
      <c r="BQ90" s="281" t="str">
        <f aca="false">IF((BP90&lt;&gt;""),IF(OR($F90&lt;&gt;$G90,PrSettings!$M$4="●"),(($F90-$G90)=(BM90-BN90))*1,0),"")</f>
        <v/>
      </c>
      <c r="BR90" s="281" t="str">
        <f aca="false">IF((BQ90&lt;&gt;""),($F90=BM90)*($G90=BN90),"")</f>
        <v/>
      </c>
      <c r="BS90" s="281" t="str">
        <f aca="false">IF(BP90&lt;&gt;"",IF(ABS($F90-$G90)&gt;=PrSettings!$M$7,(ABS($F90-$G90-BM90+BN90)&lt;=1)*1,IF(AND(BP90,$F90=$G90,$F90&gt;=PrSettings!$M$6),(ABS(BM90-$F90)&lt;=1)*1,IF(AND(BP90,$F90+$G90&gt;=PrSettings!$M$8),(ABS(BM90-$F90)+ABS(BN90-$G90)&lt;=1)*1,""))),"")</f>
        <v/>
      </c>
      <c r="BT90" s="388" t="n">
        <f aca="false">IF(OR(($C90&lt;&gt;"")*(BI90&lt;&gt;""),($E90&lt;&gt;"")*(BK90&lt;&gt;"")),($B90=BI90)*1+($D90=BK90)*1,"")</f>
        <v>2</v>
      </c>
      <c r="BV90" s="295" t="n">
        <f aca="false">$B90</f>
        <v>10</v>
      </c>
      <c r="BW90" s="280" t="str">
        <f aca="false">$C90</f>
        <v>Germany</v>
      </c>
      <c r="BX90" s="296" t="n">
        <f aca="false">$D90</f>
        <v>43</v>
      </c>
      <c r="BY90" s="280" t="str">
        <f aca="false">$E90</f>
        <v>Scotland</v>
      </c>
      <c r="BZ90" s="284"/>
      <c r="CA90" s="284"/>
      <c r="CB90" s="387" t="n">
        <f aca="false">COUNTIF(BV$107:BV$114,BV107)+COUNTIF(BX$107:BX$114,BV107)</f>
        <v>0</v>
      </c>
      <c r="CC90" s="281" t="str">
        <f aca="false">IF(($F90&lt;&gt;"")*($G90&lt;&gt;"")*(BZ90&lt;&gt;"")*(CA90&lt;&gt;""),IF(CG90&lt;&gt;2,"0",($F90&gt;$G90)*(BZ90&gt;CA90)+($F90=$G90)*(BZ90=CA90)+($F90&lt;$G90)*(BZ90&lt;CA90)),"")</f>
        <v/>
      </c>
      <c r="CD90" s="281" t="str">
        <f aca="false">IF((CC90&lt;&gt;""),IF(OR($F90&lt;&gt;$G90,PrSettings!$M$4="●"),(($F90-$G90)=(BZ90-CA90))*1,0),"")</f>
        <v/>
      </c>
      <c r="CE90" s="281" t="str">
        <f aca="false">IF((CD90&lt;&gt;""),($F90=BZ90)*($G90=CA90),"")</f>
        <v/>
      </c>
      <c r="CF90" s="281" t="str">
        <f aca="false">IF(CC90&lt;&gt;"",IF(ABS($F90-$G90)&gt;=PrSettings!$M$7,(ABS($F90-$G90-BZ90+CA90)&lt;=1)*1,IF(AND(CC90,$F90=$G90,$F90&gt;=PrSettings!$M$6),(ABS(BZ90-$F90)&lt;=1)*1,IF(AND(CC90,$F90+$G90&gt;=PrSettings!$M$8),(ABS(BZ90-$F90)+ABS(CA90-$G90)&lt;=1)*1,""))),"")</f>
        <v/>
      </c>
      <c r="CG90" s="388" t="n">
        <f aca="false">IF(OR(($C90&lt;&gt;"")*(BV90&lt;&gt;""),($E90&lt;&gt;"")*(BX90&lt;&gt;"")),($B90=BV90)*1+($D90=BX90)*1,"")</f>
        <v>2</v>
      </c>
      <c r="CI90" s="295" t="n">
        <f aca="false">$B90</f>
        <v>10</v>
      </c>
      <c r="CJ90" s="280" t="str">
        <f aca="false">$C90</f>
        <v>Germany</v>
      </c>
      <c r="CK90" s="296" t="n">
        <f aca="false">$D90</f>
        <v>43</v>
      </c>
      <c r="CL90" s="280" t="str">
        <f aca="false">$E90</f>
        <v>Scotland</v>
      </c>
      <c r="CM90" s="284"/>
      <c r="CN90" s="284"/>
      <c r="CO90" s="387" t="n">
        <f aca="false">COUNTIF(CI$107:CI$114,CI107)+COUNTIF(CK$107:CK$114,CI107)</f>
        <v>0</v>
      </c>
      <c r="CP90" s="281" t="str">
        <f aca="false">IF(($F90&lt;&gt;"")*($G90&lt;&gt;"")*(CM90&lt;&gt;"")*(CN90&lt;&gt;""),IF(CT90&lt;&gt;2,"0",($F90&gt;$G90)*(CM90&gt;CN90)+($F90=$G90)*(CM90=CN90)+($F90&lt;$G90)*(CM90&lt;CN90)),"")</f>
        <v/>
      </c>
      <c r="CQ90" s="281" t="str">
        <f aca="false">IF((CP90&lt;&gt;""),IF(OR($F90&lt;&gt;$G90,PrSettings!$M$4="●"),(($F90-$G90)=(CM90-CN90))*1,0),"")</f>
        <v/>
      </c>
      <c r="CR90" s="281" t="str">
        <f aca="false">IF((CQ90&lt;&gt;""),($F90=CM90)*($G90=CN90),"")</f>
        <v/>
      </c>
      <c r="CS90" s="281" t="str">
        <f aca="false">IF(CP90&lt;&gt;"",IF(ABS($F90-$G90)&gt;=PrSettings!$M$7,(ABS($F90-$G90-CM90+CN90)&lt;=1)*1,IF(AND(CP90,$F90=$G90,$F90&gt;=PrSettings!$M$6),(ABS(CM90-$F90)&lt;=1)*1,IF(AND(CP90,$F90+$G90&gt;=PrSettings!$M$8),(ABS(CM90-$F90)+ABS(CN90-$G90)&lt;=1)*1,""))),"")</f>
        <v/>
      </c>
      <c r="CT90" s="388" t="n">
        <f aca="false">IF(OR(($C90&lt;&gt;"")*(CI90&lt;&gt;""),($E90&lt;&gt;"")*(CK90&lt;&gt;"")),($B90=CI90)*1+($D90=CK90)*1,"")</f>
        <v>2</v>
      </c>
      <c r="CV90" s="295" t="n">
        <f aca="false">$B90</f>
        <v>10</v>
      </c>
      <c r="CW90" s="280" t="str">
        <f aca="false">$C90</f>
        <v>Germany</v>
      </c>
      <c r="CX90" s="296" t="n">
        <f aca="false">$D90</f>
        <v>43</v>
      </c>
      <c r="CY90" s="280" t="str">
        <f aca="false">$E90</f>
        <v>Scotland</v>
      </c>
      <c r="CZ90" s="284"/>
      <c r="DA90" s="284"/>
      <c r="DB90" s="387" t="n">
        <f aca="false">COUNTIF(CV$107:CV$114,CV107)+COUNTIF(CX$107:CX$114,CV107)</f>
        <v>0</v>
      </c>
      <c r="DC90" s="281" t="str">
        <f aca="false">IF(($F90&lt;&gt;"")*($G90&lt;&gt;"")*(CZ90&lt;&gt;"")*(DA90&lt;&gt;""),IF(DG90&lt;&gt;2,"0",($F90&gt;$G90)*(CZ90&gt;DA90)+($F90=$G90)*(CZ90=DA90)+($F90&lt;$G90)*(CZ90&lt;DA90)),"")</f>
        <v/>
      </c>
      <c r="DD90" s="281" t="str">
        <f aca="false">IF((DC90&lt;&gt;""),IF(OR($F90&lt;&gt;$G90,PrSettings!$M$4="●"),(($F90-$G90)=(CZ90-DA90))*1,0),"")</f>
        <v/>
      </c>
      <c r="DE90" s="281" t="str">
        <f aca="false">IF((DD90&lt;&gt;""),($F90=CZ90)*($G90=DA90),"")</f>
        <v/>
      </c>
      <c r="DF90" s="281" t="str">
        <f aca="false">IF(DC90&lt;&gt;"",IF(ABS($F90-$G90)&gt;=PrSettings!$M$7,(ABS($F90-$G90-CZ90+DA90)&lt;=1)*1,IF(AND(DC90,$F90=$G90,$F90&gt;=PrSettings!$M$6),(ABS(CZ90-$F90)&lt;=1)*1,IF(AND(DC90,$F90+$G90&gt;=PrSettings!$M$8),(ABS(CZ90-$F90)+ABS(DA90-$G90)&lt;=1)*1,""))),"")</f>
        <v/>
      </c>
      <c r="DG90" s="388" t="n">
        <f aca="false">IF(OR(($C90&lt;&gt;"")*(CV90&lt;&gt;""),($E90&lt;&gt;"")*(CX90&lt;&gt;"")),($B90=CV90)*1+($D90=CX90)*1,"")</f>
        <v>2</v>
      </c>
      <c r="DI90" s="295" t="n">
        <f aca="false">$B90</f>
        <v>10</v>
      </c>
      <c r="DJ90" s="280" t="str">
        <f aca="false">$C90</f>
        <v>Germany</v>
      </c>
      <c r="DK90" s="296" t="n">
        <f aca="false">$D90</f>
        <v>43</v>
      </c>
      <c r="DL90" s="280" t="str">
        <f aca="false">$E90</f>
        <v>Scotland</v>
      </c>
      <c r="DM90" s="284"/>
      <c r="DN90" s="284"/>
      <c r="DO90" s="387" t="n">
        <f aca="false">COUNTIF(DI$107:DI$114,DI107)+COUNTIF(DK$107:DK$114,DI107)</f>
        <v>0</v>
      </c>
      <c r="DP90" s="281" t="str">
        <f aca="false">IF(($F90&lt;&gt;"")*($G90&lt;&gt;"")*(DM90&lt;&gt;"")*(DN90&lt;&gt;""),IF(DT90&lt;&gt;2,"0",($F90&gt;$G90)*(DM90&gt;DN90)+($F90=$G90)*(DM90=DN90)+($F90&lt;$G90)*(DM90&lt;DN90)),"")</f>
        <v/>
      </c>
      <c r="DQ90" s="281" t="str">
        <f aca="false">IF((DP90&lt;&gt;""),IF(OR($F90&lt;&gt;$G90,PrSettings!$M$4="●"),(($F90-$G90)=(DM90-DN90))*1,0),"")</f>
        <v/>
      </c>
      <c r="DR90" s="281" t="str">
        <f aca="false">IF((DQ90&lt;&gt;""),($F90=DM90)*($G90=DN90),"")</f>
        <v/>
      </c>
      <c r="DS90" s="281" t="str">
        <f aca="false">IF(DP90&lt;&gt;"",IF(ABS($F90-$G90)&gt;=PrSettings!$M$7,(ABS($F90-$G90-DM90+DN90)&lt;=1)*1,IF(AND(DP90,$F90=$G90,$F90&gt;=PrSettings!$M$6),(ABS(DM90-$F90)&lt;=1)*1,IF(AND(DP90,$F90+$G90&gt;=PrSettings!$M$8),(ABS(DM90-$F90)+ABS(DN90-$G90)&lt;=1)*1,""))),"")</f>
        <v/>
      </c>
      <c r="DT90" s="388" t="n">
        <f aca="false">IF(OR(($C90&lt;&gt;"")*(DI90&lt;&gt;""),($E90&lt;&gt;"")*(DK90&lt;&gt;"")),($B90=DI90)*1+($D90=DK90)*1,"")</f>
        <v>2</v>
      </c>
      <c r="DV90" s="295" t="n">
        <f aca="false">$B90</f>
        <v>10</v>
      </c>
      <c r="DW90" s="280" t="str">
        <f aca="false">$C90</f>
        <v>Germany</v>
      </c>
      <c r="DX90" s="296" t="n">
        <f aca="false">$D90</f>
        <v>43</v>
      </c>
      <c r="DY90" s="280" t="str">
        <f aca="false">$E90</f>
        <v>Scotland</v>
      </c>
      <c r="DZ90" s="284"/>
      <c r="EA90" s="284"/>
      <c r="EB90" s="387" t="n">
        <f aca="false">COUNTIF(DV$107:DV$114,DV107)+COUNTIF(DX$107:DX$114,DV107)</f>
        <v>0</v>
      </c>
      <c r="EC90" s="281" t="str">
        <f aca="false">IF(($F90&lt;&gt;"")*($G90&lt;&gt;"")*(DZ90&lt;&gt;"")*(EA90&lt;&gt;""),IF(EG90&lt;&gt;2,"0",($F90&gt;$G90)*(DZ90&gt;EA90)+($F90=$G90)*(DZ90=EA90)+($F90&lt;$G90)*(DZ90&lt;EA90)),"")</f>
        <v/>
      </c>
      <c r="ED90" s="281" t="str">
        <f aca="false">IF((EC90&lt;&gt;""),IF(OR($F90&lt;&gt;$G90,PrSettings!$M$4="●"),(($F90-$G90)=(DZ90-EA90))*1,0),"")</f>
        <v/>
      </c>
      <c r="EE90" s="281" t="str">
        <f aca="false">IF((ED90&lt;&gt;""),($F90=DZ90)*($G90=EA90),"")</f>
        <v/>
      </c>
      <c r="EF90" s="281" t="str">
        <f aca="false">IF(EC90&lt;&gt;"",IF(ABS($F90-$G90)&gt;=PrSettings!$M$7,(ABS($F90-$G90-DZ90+EA90)&lt;=1)*1,IF(AND(EC90,$F90=$G90,$F90&gt;=PrSettings!$M$6),(ABS(DZ90-$F90)&lt;=1)*1,IF(AND(EC90,$F90+$G90&gt;=PrSettings!$M$8),(ABS(DZ90-$F90)+ABS(EA90-$G90)&lt;=1)*1,""))),"")</f>
        <v/>
      </c>
      <c r="EG90" s="388" t="n">
        <f aca="false">IF(OR(($C90&lt;&gt;"")*(DV90&lt;&gt;""),($E90&lt;&gt;"")*(DX90&lt;&gt;"")),($B90=DV90)*1+($D90=DX90)*1,"")</f>
        <v>2</v>
      </c>
      <c r="EI90" s="295" t="n">
        <f aca="false">$B90</f>
        <v>10</v>
      </c>
      <c r="EJ90" s="280" t="str">
        <f aca="false">$C90</f>
        <v>Germany</v>
      </c>
      <c r="EK90" s="296" t="n">
        <f aca="false">$D90</f>
        <v>43</v>
      </c>
      <c r="EL90" s="280" t="str">
        <f aca="false">$E90</f>
        <v>Scotland</v>
      </c>
      <c r="EM90" s="284"/>
      <c r="EN90" s="284"/>
      <c r="EO90" s="387" t="n">
        <f aca="false">COUNTIF(EI$107:EI$114,EI107)+COUNTIF(EK$107:EK$114,EI107)</f>
        <v>0</v>
      </c>
      <c r="EP90" s="281" t="str">
        <f aca="false">IF(($F90&lt;&gt;"")*($G90&lt;&gt;"")*(EM90&lt;&gt;"")*(EN90&lt;&gt;""),IF(ET90&lt;&gt;2,"0",($F90&gt;$G90)*(EM90&gt;EN90)+($F90=$G90)*(EM90=EN90)+($F90&lt;$G90)*(EM90&lt;EN90)),"")</f>
        <v/>
      </c>
      <c r="EQ90" s="281" t="str">
        <f aca="false">IF((EP90&lt;&gt;""),IF(OR($F90&lt;&gt;$G90,PrSettings!$M$4="●"),(($F90-$G90)=(EM90-EN90))*1,0),"")</f>
        <v/>
      </c>
      <c r="ER90" s="281" t="str">
        <f aca="false">IF((EQ90&lt;&gt;""),($F90=EM90)*($G90=EN90),"")</f>
        <v/>
      </c>
      <c r="ES90" s="281" t="str">
        <f aca="false">IF(EP90&lt;&gt;"",IF(ABS($F90-$G90)&gt;=PrSettings!$M$7,(ABS($F90-$G90-EM90+EN90)&lt;=1)*1,IF(AND(EP90,$F90=$G90,$F90&gt;=PrSettings!$M$6),(ABS(EM90-$F90)&lt;=1)*1,IF(AND(EP90,$F90+$G90&gt;=PrSettings!$M$8),(ABS(EM90-$F90)+ABS(EN90-$G90)&lt;=1)*1,""))),"")</f>
        <v/>
      </c>
      <c r="ET90" s="388" t="n">
        <f aca="false">IF(OR(($C90&lt;&gt;"")*(EI90&lt;&gt;""),($E90&lt;&gt;"")*(EK90&lt;&gt;"")),($B90=EI90)*1+($D90=EK90)*1,"")</f>
        <v>2</v>
      </c>
      <c r="EV90" s="295" t="n">
        <f aca="false">$B90</f>
        <v>10</v>
      </c>
      <c r="EW90" s="280" t="str">
        <f aca="false">$C90</f>
        <v>Germany</v>
      </c>
      <c r="EX90" s="296" t="n">
        <f aca="false">$D90</f>
        <v>43</v>
      </c>
      <c r="EY90" s="280" t="str">
        <f aca="false">$E90</f>
        <v>Scotland</v>
      </c>
      <c r="EZ90" s="284"/>
      <c r="FA90" s="284"/>
      <c r="FB90" s="387" t="n">
        <f aca="false">COUNTIF(EV$107:EV$114,EV107)+COUNTIF(EX$107:EX$114,EV107)</f>
        <v>0</v>
      </c>
      <c r="FC90" s="281" t="str">
        <f aca="false">IF(($F90&lt;&gt;"")*($G90&lt;&gt;"")*(EZ90&lt;&gt;"")*(FA90&lt;&gt;""),IF(FG90&lt;&gt;2,"0",($F90&gt;$G90)*(EZ90&gt;FA90)+($F90=$G90)*(EZ90=FA90)+($F90&lt;$G90)*(EZ90&lt;FA90)),"")</f>
        <v/>
      </c>
      <c r="FD90" s="281" t="str">
        <f aca="false">IF((FC90&lt;&gt;""),IF(OR($F90&lt;&gt;$G90,PrSettings!$M$4="●"),(($F90-$G90)=(EZ90-FA90))*1,0),"")</f>
        <v/>
      </c>
      <c r="FE90" s="281" t="str">
        <f aca="false">IF((FD90&lt;&gt;""),($F90=EZ90)*($G90=FA90),"")</f>
        <v/>
      </c>
      <c r="FF90" s="281" t="str">
        <f aca="false">IF(FC90&lt;&gt;"",IF(ABS($F90-$G90)&gt;=PrSettings!$M$7,(ABS($F90-$G90-EZ90+FA90)&lt;=1)*1,IF(AND(FC90,$F90=$G90,$F90&gt;=PrSettings!$M$6),(ABS(EZ90-$F90)&lt;=1)*1,IF(AND(FC90,$F90+$G90&gt;=PrSettings!$M$8),(ABS(EZ90-$F90)+ABS(FA90-$G90)&lt;=1)*1,""))),"")</f>
        <v/>
      </c>
      <c r="FG90" s="388" t="n">
        <f aca="false">IF(OR(($C90&lt;&gt;"")*(EV90&lt;&gt;""),($E90&lt;&gt;"")*(EX90&lt;&gt;"")),($B90=EV90)*1+($D90=EX90)*1,"")</f>
        <v>2</v>
      </c>
      <c r="FI90" s="295" t="n">
        <f aca="false">$B90</f>
        <v>10</v>
      </c>
      <c r="FJ90" s="280" t="str">
        <f aca="false">$C90</f>
        <v>Germany</v>
      </c>
      <c r="FK90" s="296" t="n">
        <f aca="false">$D90</f>
        <v>43</v>
      </c>
      <c r="FL90" s="280" t="str">
        <f aca="false">$E90</f>
        <v>Scotland</v>
      </c>
      <c r="FM90" s="284"/>
      <c r="FN90" s="284"/>
      <c r="FO90" s="387" t="n">
        <f aca="false">COUNTIF(FI$107:FI$114,FI107)+COUNTIF(FK$107:FK$114,FI107)</f>
        <v>0</v>
      </c>
      <c r="FP90" s="281" t="str">
        <f aca="false">IF(($F90&lt;&gt;"")*($G90&lt;&gt;"")*(FM90&lt;&gt;"")*(FN90&lt;&gt;""),IF(FT90&lt;&gt;2,"0",($F90&gt;$G90)*(FM90&gt;FN90)+($F90=$G90)*(FM90=FN90)+($F90&lt;$G90)*(FM90&lt;FN90)),"")</f>
        <v/>
      </c>
      <c r="FQ90" s="281" t="str">
        <f aca="false">IF((FP90&lt;&gt;""),IF(OR($F90&lt;&gt;$G90,PrSettings!$M$4="●"),(($F90-$G90)=(FM90-FN90))*1,0),"")</f>
        <v/>
      </c>
      <c r="FR90" s="281" t="str">
        <f aca="false">IF((FQ90&lt;&gt;""),($F90=FM90)*($G90=FN90),"")</f>
        <v/>
      </c>
      <c r="FS90" s="281" t="str">
        <f aca="false">IF(FP90&lt;&gt;"",IF(ABS($F90-$G90)&gt;=PrSettings!$M$7,(ABS($F90-$G90-FM90+FN90)&lt;=1)*1,IF(AND(FP90,$F90=$G90,$F90&gt;=PrSettings!$M$6),(ABS(FM90-$F90)&lt;=1)*1,IF(AND(FP90,$F90+$G90&gt;=PrSettings!$M$8),(ABS(FM90-$F90)+ABS(FN90-$G90)&lt;=1)*1,""))),"")</f>
        <v/>
      </c>
      <c r="FT90" s="388" t="n">
        <f aca="false">IF(OR(($C90&lt;&gt;"")*(FI90&lt;&gt;""),($E90&lt;&gt;"")*(FK90&lt;&gt;"")),($B90=FI90)*1+($D90=FK90)*1,"")</f>
        <v>2</v>
      </c>
      <c r="FV90" s="295" t="n">
        <f aca="false">$B90</f>
        <v>10</v>
      </c>
      <c r="FW90" s="280" t="str">
        <f aca="false">$C90</f>
        <v>Germany</v>
      </c>
      <c r="FX90" s="296" t="n">
        <f aca="false">$D90</f>
        <v>43</v>
      </c>
      <c r="FY90" s="280" t="str">
        <f aca="false">$E90</f>
        <v>Scotland</v>
      </c>
      <c r="FZ90" s="284"/>
      <c r="GA90" s="284"/>
      <c r="GB90" s="387" t="n">
        <f aca="false">COUNTIF(FV$107:FV$114,FV107)+COUNTIF(FX$107:FX$114,FV107)</f>
        <v>0</v>
      </c>
      <c r="GC90" s="281" t="str">
        <f aca="false">IF(($F90&lt;&gt;"")*($G90&lt;&gt;"")*(FZ90&lt;&gt;"")*(GA90&lt;&gt;""),IF(GG90&lt;&gt;2,"0",($F90&gt;$G90)*(FZ90&gt;GA90)+($F90=$G90)*(FZ90=GA90)+($F90&lt;$G90)*(FZ90&lt;GA90)),"")</f>
        <v/>
      </c>
      <c r="GD90" s="281" t="str">
        <f aca="false">IF((GC90&lt;&gt;""),IF(OR($F90&lt;&gt;$G90,PrSettings!$M$4="●"),(($F90-$G90)=(FZ90-GA90))*1,0),"")</f>
        <v/>
      </c>
      <c r="GE90" s="281" t="str">
        <f aca="false">IF((GD90&lt;&gt;""),($F90=FZ90)*($G90=GA90),"")</f>
        <v/>
      </c>
      <c r="GF90" s="281" t="str">
        <f aca="false">IF(GC90&lt;&gt;"",IF(ABS($F90-$G90)&gt;=PrSettings!$M$7,(ABS($F90-$G90-FZ90+GA90)&lt;=1)*1,IF(AND(GC90,$F90=$G90,$F90&gt;=PrSettings!$M$6),(ABS(FZ90-$F90)&lt;=1)*1,IF(AND(GC90,$F90+$G90&gt;=PrSettings!$M$8),(ABS(FZ90-$F90)+ABS(GA90-$G90)&lt;=1)*1,""))),"")</f>
        <v/>
      </c>
      <c r="GG90" s="388" t="n">
        <f aca="false">IF(OR(($C90&lt;&gt;"")*(FV90&lt;&gt;""),($E90&lt;&gt;"")*(FX90&lt;&gt;"")),($B90=FV90)*1+($D90=FX90)*1,"")</f>
        <v>2</v>
      </c>
      <c r="GI90" s="295" t="n">
        <f aca="false">$B90</f>
        <v>10</v>
      </c>
      <c r="GJ90" s="280" t="str">
        <f aca="false">$C90</f>
        <v>Germany</v>
      </c>
      <c r="GK90" s="296" t="n">
        <f aca="false">$D90</f>
        <v>43</v>
      </c>
      <c r="GL90" s="280" t="str">
        <f aca="false">$E90</f>
        <v>Scotland</v>
      </c>
      <c r="GM90" s="284"/>
      <c r="GN90" s="284"/>
      <c r="GO90" s="387" t="n">
        <f aca="false">COUNTIF(GI$107:GI$114,GI107)+COUNTIF(GK$107:GK$114,GI107)</f>
        <v>0</v>
      </c>
      <c r="GP90" s="281" t="str">
        <f aca="false">IF(($F90&lt;&gt;"")*($G90&lt;&gt;"")*(GM90&lt;&gt;"")*(GN90&lt;&gt;""),IF(GT90&lt;&gt;2,"0",($F90&gt;$G90)*(GM90&gt;GN90)+($F90=$G90)*(GM90=GN90)+($F90&lt;$G90)*(GM90&lt;GN90)),"")</f>
        <v/>
      </c>
      <c r="GQ90" s="281" t="str">
        <f aca="false">IF((GP90&lt;&gt;""),IF(OR($F90&lt;&gt;$G90,PrSettings!$M$4="●"),(($F90-$G90)=(GM90-GN90))*1,0),"")</f>
        <v/>
      </c>
      <c r="GR90" s="281" t="str">
        <f aca="false">IF((GQ90&lt;&gt;""),($F90=GM90)*($G90=GN90),"")</f>
        <v/>
      </c>
      <c r="GS90" s="281" t="str">
        <f aca="false">IF(GP90&lt;&gt;"",IF(ABS($F90-$G90)&gt;=PrSettings!$M$7,(ABS($F90-$G90-GM90+GN90)&lt;=1)*1,IF(AND(GP90,$F90=$G90,$F90&gt;=PrSettings!$M$6),(ABS(GM90-$F90)&lt;=1)*1,IF(AND(GP90,$F90+$G90&gt;=PrSettings!$M$8),(ABS(GM90-$F90)+ABS(GN90-$G90)&lt;=1)*1,""))),"")</f>
        <v/>
      </c>
      <c r="GT90" s="388" t="n">
        <f aca="false">IF(OR(($C90&lt;&gt;"")*(GI90&lt;&gt;""),($E90&lt;&gt;"")*(GK90&lt;&gt;"")),($B90=GI90)*1+($D90=GK90)*1,"")</f>
        <v>2</v>
      </c>
      <c r="GV90" s="295" t="n">
        <f aca="false">$B90</f>
        <v>10</v>
      </c>
      <c r="GW90" s="280" t="str">
        <f aca="false">$C90</f>
        <v>Germany</v>
      </c>
      <c r="GX90" s="296" t="n">
        <f aca="false">$D90</f>
        <v>43</v>
      </c>
      <c r="GY90" s="280" t="str">
        <f aca="false">$E90</f>
        <v>Scotland</v>
      </c>
      <c r="GZ90" s="284"/>
      <c r="HA90" s="284"/>
      <c r="HB90" s="387" t="n">
        <f aca="false">COUNTIF(GV$107:GV$114,GV107)+COUNTIF(GX$107:GX$114,GV107)</f>
        <v>0</v>
      </c>
      <c r="HC90" s="281" t="str">
        <f aca="false">IF(($F90&lt;&gt;"")*($G90&lt;&gt;"")*(GZ90&lt;&gt;"")*(HA90&lt;&gt;""),IF(HG90&lt;&gt;2,"0",($F90&gt;$G90)*(GZ90&gt;HA90)+($F90=$G90)*(GZ90=HA90)+($F90&lt;$G90)*(GZ90&lt;HA90)),"")</f>
        <v/>
      </c>
      <c r="HD90" s="281" t="str">
        <f aca="false">IF((HC90&lt;&gt;""),IF(OR($F90&lt;&gt;$G90,PrSettings!$M$4="●"),(($F90-$G90)=(GZ90-HA90))*1,0),"")</f>
        <v/>
      </c>
      <c r="HE90" s="281" t="str">
        <f aca="false">IF((HD90&lt;&gt;""),($F90=GZ90)*($G90=HA90),"")</f>
        <v/>
      </c>
      <c r="HF90" s="281" t="str">
        <f aca="false">IF(HC90&lt;&gt;"",IF(ABS($F90-$G90)&gt;=PrSettings!$M$7,(ABS($F90-$G90-GZ90+HA90)&lt;=1)*1,IF(AND(HC90,$F90=$G90,$F90&gt;=PrSettings!$M$6),(ABS(GZ90-$F90)&lt;=1)*1,IF(AND(HC90,$F90+$G90&gt;=PrSettings!$M$8),(ABS(GZ90-$F90)+ABS(HA90-$G90)&lt;=1)*1,""))),"")</f>
        <v/>
      </c>
      <c r="HG90" s="388" t="n">
        <f aca="false">IF(OR(($C90&lt;&gt;"")*(GV90&lt;&gt;""),($E90&lt;&gt;"")*(GX90&lt;&gt;"")),($B90=GV90)*1+($D90=GX90)*1,"")</f>
        <v>2</v>
      </c>
      <c r="HI90" s="295" t="n">
        <f aca="false">$B90</f>
        <v>10</v>
      </c>
      <c r="HJ90" s="280" t="str">
        <f aca="false">$C90</f>
        <v>Germany</v>
      </c>
      <c r="HK90" s="296" t="n">
        <f aca="false">$D90</f>
        <v>43</v>
      </c>
      <c r="HL90" s="280" t="str">
        <f aca="false">$E90</f>
        <v>Scotland</v>
      </c>
      <c r="HM90" s="284"/>
      <c r="HN90" s="284"/>
      <c r="HO90" s="387" t="n">
        <f aca="false">COUNTIF(HI$107:HI$114,HI107)+COUNTIF(HK$107:HK$114,HI107)</f>
        <v>0</v>
      </c>
      <c r="HP90" s="281" t="str">
        <f aca="false">IF(($F90&lt;&gt;"")*($G90&lt;&gt;"")*(HM90&lt;&gt;"")*(HN90&lt;&gt;""),IF(HT90&lt;&gt;2,"0",($F90&gt;$G90)*(HM90&gt;HN90)+($F90=$G90)*(HM90=HN90)+($F90&lt;$G90)*(HM90&lt;HN90)),"")</f>
        <v/>
      </c>
      <c r="HQ90" s="281" t="str">
        <f aca="false">IF((HP90&lt;&gt;""),IF(OR($F90&lt;&gt;$G90,PrSettings!$M$4="●"),(($F90-$G90)=(HM90-HN90))*1,0),"")</f>
        <v/>
      </c>
      <c r="HR90" s="281" t="str">
        <f aca="false">IF((HQ90&lt;&gt;""),($F90=HM90)*($G90=HN90),"")</f>
        <v/>
      </c>
      <c r="HS90" s="281" t="str">
        <f aca="false">IF(HP90&lt;&gt;"",IF(ABS($F90-$G90)&gt;=PrSettings!$M$7,(ABS($F90-$G90-HM90+HN90)&lt;=1)*1,IF(AND(HP90,$F90=$G90,$F90&gt;=PrSettings!$M$6),(ABS(HM90-$F90)&lt;=1)*1,IF(AND(HP90,$F90+$G90&gt;=PrSettings!$M$8),(ABS(HM90-$F90)+ABS(HN90-$G90)&lt;=1)*1,""))),"")</f>
        <v/>
      </c>
      <c r="HT90" s="388" t="n">
        <f aca="false">IF(OR(($C90&lt;&gt;"")*(HI90&lt;&gt;""),($E90&lt;&gt;"")*(HK90&lt;&gt;"")),($B90=HI90)*1+($D90=HK90)*1,"")</f>
        <v>2</v>
      </c>
      <c r="HV90" s="295" t="n">
        <f aca="false">$B90</f>
        <v>10</v>
      </c>
      <c r="HW90" s="280" t="str">
        <f aca="false">$C90</f>
        <v>Germany</v>
      </c>
      <c r="HX90" s="296" t="n">
        <f aca="false">$D90</f>
        <v>43</v>
      </c>
      <c r="HY90" s="280" t="str">
        <f aca="false">$E90</f>
        <v>Scotland</v>
      </c>
      <c r="HZ90" s="284"/>
      <c r="IA90" s="284"/>
      <c r="IB90" s="387" t="n">
        <f aca="false">COUNTIF(HV$107:HV$114,HV107)+COUNTIF(HX$107:HX$114,HV107)</f>
        <v>0</v>
      </c>
      <c r="IC90" s="281" t="str">
        <f aca="false">IF(($F90&lt;&gt;"")*($G90&lt;&gt;"")*(HZ90&lt;&gt;"")*(IA90&lt;&gt;""),IF(IG90&lt;&gt;2,"0",($F90&gt;$G90)*(HZ90&gt;IA90)+($F90=$G90)*(HZ90=IA90)+($F90&lt;$G90)*(HZ90&lt;IA90)),"")</f>
        <v/>
      </c>
      <c r="ID90" s="281" t="str">
        <f aca="false">IF((IC90&lt;&gt;""),IF(OR($F90&lt;&gt;$G90,PrSettings!$M$4="●"),(($F90-$G90)=(HZ90-IA90))*1,0),"")</f>
        <v/>
      </c>
      <c r="IE90" s="281" t="str">
        <f aca="false">IF((ID90&lt;&gt;""),($F90=HZ90)*($G90=IA90),"")</f>
        <v/>
      </c>
      <c r="IF90" s="281" t="str">
        <f aca="false">IF(IC90&lt;&gt;"",IF(ABS($F90-$G90)&gt;=PrSettings!$M$7,(ABS($F90-$G90-HZ90+IA90)&lt;=1)*1,IF(AND(IC90,$F90=$G90,$F90&gt;=PrSettings!$M$6),(ABS(HZ90-$F90)&lt;=1)*1,IF(AND(IC90,$F90+$G90&gt;=PrSettings!$M$8),(ABS(HZ90-$F90)+ABS(IA90-$G90)&lt;=1)*1,""))),"")</f>
        <v/>
      </c>
      <c r="IG90" s="388" t="n">
        <f aca="false">IF(OR(($C90&lt;&gt;"")*(HV90&lt;&gt;""),($E90&lt;&gt;"")*(HX90&lt;&gt;"")),($B90=HV90)*1+($D90=HX90)*1,"")</f>
        <v>2</v>
      </c>
      <c r="II90" s="295" t="n">
        <f aca="false">$B90</f>
        <v>10</v>
      </c>
      <c r="IJ90" s="280" t="str">
        <f aca="false">$C90</f>
        <v>Germany</v>
      </c>
      <c r="IK90" s="296" t="n">
        <f aca="false">$D90</f>
        <v>43</v>
      </c>
      <c r="IL90" s="280" t="str">
        <f aca="false">$E90</f>
        <v>Scotland</v>
      </c>
      <c r="IM90" s="284"/>
      <c r="IN90" s="284"/>
      <c r="IO90" s="387" t="n">
        <f aca="false">COUNTIF(II$107:II$114,II107)+COUNTIF(IK$107:IK$114,II107)</f>
        <v>0</v>
      </c>
      <c r="IP90" s="281" t="str">
        <f aca="false">IF(($F90&lt;&gt;"")*($G90&lt;&gt;"")*(IM90&lt;&gt;"")*(IN90&lt;&gt;""),IF(IT90&lt;&gt;2,"0",($F90&gt;$G90)*(IM90&gt;IN90)+($F90=$G90)*(IM90=IN90)+($F90&lt;$G90)*(IM90&lt;IN90)),"")</f>
        <v/>
      </c>
      <c r="IQ90" s="281" t="str">
        <f aca="false">IF((IP90&lt;&gt;""),IF(OR($F90&lt;&gt;$G90,PrSettings!$M$4="●"),(($F90-$G90)=(IM90-IN90))*1,0),"")</f>
        <v/>
      </c>
      <c r="IR90" s="281" t="str">
        <f aca="false">IF((IQ90&lt;&gt;""),($F90=IM90)*($G90=IN90),"")</f>
        <v/>
      </c>
      <c r="IS90" s="281" t="str">
        <f aca="false">IF(IP90&lt;&gt;"",IF(ABS($F90-$G90)&gt;=PrSettings!$M$7,(ABS($F90-$G90-IM90+IN90)&lt;=1)*1,IF(AND(IP90,$F90=$G90,$F90&gt;=PrSettings!$M$6),(ABS(IM90-$F90)&lt;=1)*1,IF(AND(IP90,$F90+$G90&gt;=PrSettings!$M$8),(ABS(IM90-$F90)+ABS(IN90-$G90)&lt;=1)*1,""))),"")</f>
        <v/>
      </c>
      <c r="IT90" s="388" t="n">
        <f aca="false">IF(OR(($C90&lt;&gt;"")*(II90&lt;&gt;""),($E90&lt;&gt;"")*(IK90&lt;&gt;"")),($B90=II90)*1+($D90=IK90)*1,"")</f>
        <v>2</v>
      </c>
      <c r="IV90" s="295" t="n">
        <f aca="false">$B90</f>
        <v>10</v>
      </c>
      <c r="IW90" s="280" t="str">
        <f aca="false">$C90</f>
        <v>Germany</v>
      </c>
      <c r="IX90" s="296" t="n">
        <f aca="false">$D90</f>
        <v>43</v>
      </c>
      <c r="IY90" s="280" t="str">
        <f aca="false">$E90</f>
        <v>Scotland</v>
      </c>
      <c r="IZ90" s="284"/>
      <c r="JA90" s="284"/>
      <c r="JB90" s="387" t="n">
        <f aca="false">COUNTIF(IV$107:IV$114,IV107)+COUNTIF(IX$107:IX$114,IV107)</f>
        <v>0</v>
      </c>
      <c r="JC90" s="281" t="str">
        <f aca="false">IF(($F90&lt;&gt;"")*($G90&lt;&gt;"")*(IZ90&lt;&gt;"")*(JA90&lt;&gt;""),IF(JG90&lt;&gt;2,"0",($F90&gt;$G90)*(IZ90&gt;JA90)+($F90=$G90)*(IZ90=JA90)+($F90&lt;$G90)*(IZ90&lt;JA90)),"")</f>
        <v/>
      </c>
      <c r="JD90" s="281" t="str">
        <f aca="false">IF((JC90&lt;&gt;""),IF(OR($F90&lt;&gt;$G90,PrSettings!$M$4="●"),(($F90-$G90)=(IZ90-JA90))*1,0),"")</f>
        <v/>
      </c>
      <c r="JE90" s="281" t="str">
        <f aca="false">IF((JD90&lt;&gt;""),($F90=IZ90)*($G90=JA90),"")</f>
        <v/>
      </c>
      <c r="JF90" s="281" t="str">
        <f aca="false">IF(JC90&lt;&gt;"",IF(ABS($F90-$G90)&gt;=PrSettings!$M$7,(ABS($F90-$G90-IZ90+JA90)&lt;=1)*1,IF(AND(JC90,$F90=$G90,$F90&gt;=PrSettings!$M$6),(ABS(IZ90-$F90)&lt;=1)*1,IF(AND(JC90,$F90+$G90&gt;=PrSettings!$M$8),(ABS(IZ90-$F90)+ABS(JA90-$G90)&lt;=1)*1,""))),"")</f>
        <v/>
      </c>
      <c r="JG90" s="388" t="n">
        <f aca="false">IF(OR(($C90&lt;&gt;"")*(IV90&lt;&gt;""),($E90&lt;&gt;"")*(IX90&lt;&gt;"")),($B90=IV90)*1+($D90=IX90)*1,"")</f>
        <v>2</v>
      </c>
      <c r="JI90" s="295" t="n">
        <f aca="false">$B90</f>
        <v>10</v>
      </c>
      <c r="JJ90" s="280" t="str">
        <f aca="false">$C90</f>
        <v>Germany</v>
      </c>
      <c r="JK90" s="296" t="n">
        <f aca="false">$D90</f>
        <v>43</v>
      </c>
      <c r="JL90" s="280" t="str">
        <f aca="false">$E90</f>
        <v>Scotland</v>
      </c>
      <c r="JM90" s="284"/>
      <c r="JN90" s="284"/>
      <c r="JO90" s="387" t="n">
        <f aca="false">COUNTIF(JI$107:JI$114,JI107)+COUNTIF(JK$107:JK$114,JI107)</f>
        <v>0</v>
      </c>
      <c r="JP90" s="281" t="str">
        <f aca="false">IF(($F90&lt;&gt;"")*($G90&lt;&gt;"")*(JM90&lt;&gt;"")*(JN90&lt;&gt;""),IF(JT90&lt;&gt;2,"0",($F90&gt;$G90)*(JM90&gt;JN90)+($F90=$G90)*(JM90=JN90)+($F90&lt;$G90)*(JM90&lt;JN90)),"")</f>
        <v/>
      </c>
      <c r="JQ90" s="281" t="str">
        <f aca="false">IF((JP90&lt;&gt;""),IF(OR($F90&lt;&gt;$G90,PrSettings!$M$4="●"),(($F90-$G90)=(JM90-JN90))*1,0),"")</f>
        <v/>
      </c>
      <c r="JR90" s="281" t="str">
        <f aca="false">IF((JQ90&lt;&gt;""),($F90=JM90)*($G90=JN90),"")</f>
        <v/>
      </c>
      <c r="JS90" s="281" t="str">
        <f aca="false">IF(JP90&lt;&gt;"",IF(ABS($F90-$G90)&gt;=PrSettings!$M$7,(ABS($F90-$G90-JM90+JN90)&lt;=1)*1,IF(AND(JP90,$F90=$G90,$F90&gt;=PrSettings!$M$6),(ABS(JM90-$F90)&lt;=1)*1,IF(AND(JP90,$F90+$G90&gt;=PrSettings!$M$8),(ABS(JM90-$F90)+ABS(JN90-$G90)&lt;=1)*1,""))),"")</f>
        <v/>
      </c>
      <c r="JT90" s="388" t="n">
        <f aca="false">IF(OR(($C90&lt;&gt;"")*(JI90&lt;&gt;""),($E90&lt;&gt;"")*(JK90&lt;&gt;"")),($B90=JI90)*1+($D90=JK90)*1,"")</f>
        <v>2</v>
      </c>
      <c r="JV90" s="295" t="n">
        <f aca="false">$B90</f>
        <v>10</v>
      </c>
      <c r="JW90" s="280" t="str">
        <f aca="false">$C90</f>
        <v>Germany</v>
      </c>
      <c r="JX90" s="296" t="n">
        <f aca="false">$D90</f>
        <v>43</v>
      </c>
      <c r="JY90" s="280" t="str">
        <f aca="false">$E90</f>
        <v>Scotland</v>
      </c>
      <c r="JZ90" s="284"/>
      <c r="KA90" s="284"/>
      <c r="KB90" s="387" t="n">
        <f aca="false">COUNTIF(JV$107:JV$114,JV107)+COUNTIF(JX$107:JX$114,JV107)</f>
        <v>0</v>
      </c>
      <c r="KC90" s="281" t="str">
        <f aca="false">IF(($F90&lt;&gt;"")*($G90&lt;&gt;"")*(JZ90&lt;&gt;"")*(KA90&lt;&gt;""),IF(KG90&lt;&gt;2,"0",($F90&gt;$G90)*(JZ90&gt;KA90)+($F90=$G90)*(JZ90=KA90)+($F90&lt;$G90)*(JZ90&lt;KA90)),"")</f>
        <v/>
      </c>
      <c r="KD90" s="281" t="str">
        <f aca="false">IF((KC90&lt;&gt;""),IF(OR($F90&lt;&gt;$G90,PrSettings!$M$4="●"),(($F90-$G90)=(JZ90-KA90))*1,0),"")</f>
        <v/>
      </c>
      <c r="KE90" s="281" t="str">
        <f aca="false">IF((KD90&lt;&gt;""),($F90=JZ90)*($G90=KA90),"")</f>
        <v/>
      </c>
      <c r="KF90" s="281" t="str">
        <f aca="false">IF(KC90&lt;&gt;"",IF(ABS($F90-$G90)&gt;=PrSettings!$M$7,(ABS($F90-$G90-JZ90+KA90)&lt;=1)*1,IF(AND(KC90,$F90=$G90,$F90&gt;=PrSettings!$M$6),(ABS(JZ90-$F90)&lt;=1)*1,IF(AND(KC90,$F90+$G90&gt;=PrSettings!$M$8),(ABS(JZ90-$F90)+ABS(KA90-$G90)&lt;=1)*1,""))),"")</f>
        <v/>
      </c>
      <c r="KG90" s="388" t="n">
        <f aca="false">IF(OR(($C90&lt;&gt;"")*(JV90&lt;&gt;""),($E90&lt;&gt;"")*(JX90&lt;&gt;"")),($B90=JV90)*1+($D90=JX90)*1,"")</f>
        <v>2</v>
      </c>
      <c r="KI90" s="295" t="n">
        <f aca="false">$B90</f>
        <v>10</v>
      </c>
      <c r="KJ90" s="280" t="str">
        <f aca="false">$C90</f>
        <v>Germany</v>
      </c>
      <c r="KK90" s="296" t="n">
        <f aca="false">$D90</f>
        <v>43</v>
      </c>
      <c r="KL90" s="280" t="str">
        <f aca="false">$E90</f>
        <v>Scotland</v>
      </c>
      <c r="KM90" s="284"/>
      <c r="KN90" s="284"/>
      <c r="KO90" s="387" t="n">
        <f aca="false">COUNTIF(KI$107:KI$114,KI107)+COUNTIF(KK$107:KK$114,KI107)</f>
        <v>0</v>
      </c>
      <c r="KP90" s="281" t="str">
        <f aca="false">IF(($F90&lt;&gt;"")*($G90&lt;&gt;"")*(KM90&lt;&gt;"")*(KN90&lt;&gt;""),IF(KT90&lt;&gt;2,"0",($F90&gt;$G90)*(KM90&gt;KN90)+($F90=$G90)*(KM90=KN90)+($F90&lt;$G90)*(KM90&lt;KN90)),"")</f>
        <v/>
      </c>
      <c r="KQ90" s="281" t="str">
        <f aca="false">IF((KP90&lt;&gt;""),IF(OR($F90&lt;&gt;$G90,PrSettings!$M$4="●"),(($F90-$G90)=(KM90-KN90))*1,0),"")</f>
        <v/>
      </c>
      <c r="KR90" s="281" t="str">
        <f aca="false">IF((KQ90&lt;&gt;""),($F90=KM90)*($G90=KN90),"")</f>
        <v/>
      </c>
      <c r="KS90" s="281" t="str">
        <f aca="false">IF(KP90&lt;&gt;"",IF(ABS($F90-$G90)&gt;=PrSettings!$M$7,(ABS($F90-$G90-KM90+KN90)&lt;=1)*1,IF(AND(KP90,$F90=$G90,$F90&gt;=PrSettings!$M$6),(ABS(KM90-$F90)&lt;=1)*1,IF(AND(KP90,$F90+$G90&gt;=PrSettings!$M$8),(ABS(KM90-$F90)+ABS(KN90-$G90)&lt;=1)*1,""))),"")</f>
        <v/>
      </c>
      <c r="KT90" s="388" t="n">
        <f aca="false">IF(OR(($C90&lt;&gt;"")*(KI90&lt;&gt;""),($E90&lt;&gt;"")*(KK90&lt;&gt;"")),($B90=KI90)*1+($D90=KK90)*1,"")</f>
        <v>2</v>
      </c>
      <c r="KV90" s="295" t="n">
        <f aca="false">$B90</f>
        <v>10</v>
      </c>
      <c r="KW90" s="280" t="str">
        <f aca="false">$C90</f>
        <v>Germany</v>
      </c>
      <c r="KX90" s="296" t="n">
        <f aca="false">$D90</f>
        <v>43</v>
      </c>
      <c r="KY90" s="280" t="str">
        <f aca="false">$E90</f>
        <v>Scotland</v>
      </c>
      <c r="KZ90" s="284"/>
      <c r="LA90" s="284"/>
      <c r="LB90" s="387" t="n">
        <f aca="false">COUNTIF(KV$107:KV$114,KV107)+COUNTIF(KX$107:KX$114,KV107)</f>
        <v>0</v>
      </c>
      <c r="LC90" s="281" t="str">
        <f aca="false">IF(($F90&lt;&gt;"")*($G90&lt;&gt;"")*(KZ90&lt;&gt;"")*(LA90&lt;&gt;""),IF(LG90&lt;&gt;2,"0",($F90&gt;$G90)*(KZ90&gt;LA90)+($F90=$G90)*(KZ90=LA90)+($F90&lt;$G90)*(KZ90&lt;LA90)),"")</f>
        <v/>
      </c>
      <c r="LD90" s="281" t="str">
        <f aca="false">IF((LC90&lt;&gt;""),IF(OR($F90&lt;&gt;$G90,PrSettings!$M$4="●"),(($F90-$G90)=(KZ90-LA90))*1,0),"")</f>
        <v/>
      </c>
      <c r="LE90" s="281" t="str">
        <f aca="false">IF((LD90&lt;&gt;""),($F90=KZ90)*($G90=LA90),"")</f>
        <v/>
      </c>
      <c r="LF90" s="281" t="str">
        <f aca="false">IF(LC90&lt;&gt;"",IF(ABS($F90-$G90)&gt;=PrSettings!$M$7,(ABS($F90-$G90-KZ90+LA90)&lt;=1)*1,IF(AND(LC90,$F90=$G90,$F90&gt;=PrSettings!$M$6),(ABS(KZ90-$F90)&lt;=1)*1,IF(AND(LC90,$F90+$G90&gt;=PrSettings!$M$8),(ABS(KZ90-$F90)+ABS(LA90-$G90)&lt;=1)*1,""))),"")</f>
        <v/>
      </c>
      <c r="LG90" s="388" t="n">
        <f aca="false">IF(OR(($C90&lt;&gt;"")*(KV90&lt;&gt;""),($E90&lt;&gt;"")*(KX90&lt;&gt;"")),($B90=KV90)*1+($D90=KX90)*1,"")</f>
        <v>2</v>
      </c>
      <c r="LI90" s="295" t="n">
        <f aca="false">$B90</f>
        <v>10</v>
      </c>
      <c r="LJ90" s="280" t="str">
        <f aca="false">$C90</f>
        <v>Germany</v>
      </c>
      <c r="LK90" s="296" t="n">
        <f aca="false">$D90</f>
        <v>43</v>
      </c>
      <c r="LL90" s="280" t="str">
        <f aca="false">$E90</f>
        <v>Scotland</v>
      </c>
      <c r="LM90" s="284"/>
      <c r="LN90" s="284"/>
      <c r="LO90" s="387" t="n">
        <f aca="false">COUNTIF(LI$107:LI$114,LI107)+COUNTIF(LK$107:LK$114,LI107)</f>
        <v>0</v>
      </c>
      <c r="LP90" s="281" t="str">
        <f aca="false">IF(($F90&lt;&gt;"")*($G90&lt;&gt;"")*(LM90&lt;&gt;"")*(LN90&lt;&gt;""),IF(LT90&lt;&gt;2,"0",($F90&gt;$G90)*(LM90&gt;LN90)+($F90=$G90)*(LM90=LN90)+($F90&lt;$G90)*(LM90&lt;LN90)),"")</f>
        <v/>
      </c>
      <c r="LQ90" s="281" t="str">
        <f aca="false">IF((LP90&lt;&gt;""),IF(OR($F90&lt;&gt;$G90,PrSettings!$M$4="●"),(($F90-$G90)=(LM90-LN90))*1,0),"")</f>
        <v/>
      </c>
      <c r="LR90" s="281" t="str">
        <f aca="false">IF((LQ90&lt;&gt;""),($F90=LM90)*($G90=LN90),"")</f>
        <v/>
      </c>
      <c r="LS90" s="281" t="str">
        <f aca="false">IF(LP90&lt;&gt;"",IF(ABS($F90-$G90)&gt;=PrSettings!$M$7,(ABS($F90-$G90-LM90+LN90)&lt;=1)*1,IF(AND(LP90,$F90=$G90,$F90&gt;=PrSettings!$M$6),(ABS(LM90-$F90)&lt;=1)*1,IF(AND(LP90,$F90+$G90&gt;=PrSettings!$M$8),(ABS(LM90-$F90)+ABS(LN90-$G90)&lt;=1)*1,""))),"")</f>
        <v/>
      </c>
      <c r="LT90" s="388" t="n">
        <f aca="false">IF(OR(($C90&lt;&gt;"")*(LI90&lt;&gt;""),($E90&lt;&gt;"")*(LK90&lt;&gt;"")),($B90=LI90)*1+($D90=LK90)*1,"")</f>
        <v>2</v>
      </c>
      <c r="LV90" s="295" t="n">
        <f aca="false">$B90</f>
        <v>10</v>
      </c>
      <c r="LW90" s="280" t="str">
        <f aca="false">$C90</f>
        <v>Germany</v>
      </c>
      <c r="LX90" s="296" t="n">
        <f aca="false">$D90</f>
        <v>43</v>
      </c>
      <c r="LY90" s="280" t="str">
        <f aca="false">$E90</f>
        <v>Scotland</v>
      </c>
      <c r="LZ90" s="284"/>
      <c r="MA90" s="284"/>
      <c r="MB90" s="387" t="n">
        <f aca="false">COUNTIF(LV$107:LV$114,LV107)+COUNTIF(LX$107:LX$114,LV107)</f>
        <v>0</v>
      </c>
      <c r="MC90" s="281" t="str">
        <f aca="false">IF(($F90&lt;&gt;"")*($G90&lt;&gt;"")*(LZ90&lt;&gt;"")*(MA90&lt;&gt;""),IF(MG90&lt;&gt;2,"0",($F90&gt;$G90)*(LZ90&gt;MA90)+($F90=$G90)*(LZ90=MA90)+($F90&lt;$G90)*(LZ90&lt;MA90)),"")</f>
        <v/>
      </c>
      <c r="MD90" s="281" t="str">
        <f aca="false">IF((MC90&lt;&gt;""),IF(OR($F90&lt;&gt;$G90,PrSettings!$M$4="●"),(($F90-$G90)=(LZ90-MA90))*1,0),"")</f>
        <v/>
      </c>
      <c r="ME90" s="281" t="str">
        <f aca="false">IF((MD90&lt;&gt;""),($F90=LZ90)*($G90=MA90),"")</f>
        <v/>
      </c>
      <c r="MF90" s="281" t="str">
        <f aca="false">IF(MC90&lt;&gt;"",IF(ABS($F90-$G90)&gt;=PrSettings!$M$7,(ABS($F90-$G90-LZ90+MA90)&lt;=1)*1,IF(AND(MC90,$F90=$G90,$F90&gt;=PrSettings!$M$6),(ABS(LZ90-$F90)&lt;=1)*1,IF(AND(MC90,$F90+$G90&gt;=PrSettings!$M$8),(ABS(LZ90-$F90)+ABS(MA90-$G90)&lt;=1)*1,""))),"")</f>
        <v/>
      </c>
      <c r="MG90" s="388" t="n">
        <f aca="false">IF(OR(($C90&lt;&gt;"")*(LV90&lt;&gt;""),($E90&lt;&gt;"")*(LX90&lt;&gt;"")),($B90=LV90)*1+($D90=LX90)*1,"")</f>
        <v>2</v>
      </c>
    </row>
    <row r="91" customFormat="false" ht="15.75" hidden="false" customHeight="false" outlineLevel="0" collapsed="false">
      <c r="B91" s="295" t="n">
        <f aca="false">IF(C91="","",INDEX(Groups!$C$7:$C$65,MATCH(C91,Groups!$D$7:$D$65,0)))</f>
        <v>1</v>
      </c>
      <c r="C91" s="280" t="str">
        <f aca="false">'World Cup'!$E$50</f>
        <v>France</v>
      </c>
      <c r="D91" s="296" t="n">
        <f aca="false">IF(E91="","",INDEX(Groups!$C$7:$C$65,MATCH(E91,Groups!$D$7:$D$65,0)))</f>
        <v>18</v>
      </c>
      <c r="E91" s="280" t="str">
        <f aca="false">'World Cup'!$F$50</f>
        <v>Japan</v>
      </c>
      <c r="F91" s="282" t="n">
        <f aca="false">IF(AND('World Cup'!$E$51&lt;&gt;"",'World Cup'!$F$51&lt;&gt;""),'World Cup'!$E$51,"")</f>
        <v>2</v>
      </c>
      <c r="G91" s="283" t="n">
        <f aca="false">IF(AND('World Cup'!$E$51&lt;&gt;"",'World Cup'!$F$51&lt;&gt;""),'World Cup'!$F$51,"")</f>
        <v>0</v>
      </c>
      <c r="I91" s="295" t="n">
        <f aca="false">$B91</f>
        <v>1</v>
      </c>
      <c r="J91" s="280" t="str">
        <f aca="false">$C91</f>
        <v>France</v>
      </c>
      <c r="K91" s="296" t="n">
        <f aca="false">$D91</f>
        <v>18</v>
      </c>
      <c r="L91" s="280" t="str">
        <f aca="false">$E91</f>
        <v>Japan</v>
      </c>
      <c r="M91" s="284"/>
      <c r="N91" s="284"/>
      <c r="O91" s="389" t="n">
        <f aca="false">COUNTIF(I$107:I$114,K107)+COUNTIF(K$107:K$114,K107)</f>
        <v>0</v>
      </c>
      <c r="P91" s="281" t="str">
        <f aca="false">IF(($F91&lt;&gt;"")*($G91&lt;&gt;"")*(M91&lt;&gt;"")*(N91&lt;&gt;""),IF(T91&lt;&gt;2,"0",($F91&gt;$G91)*(M91&gt;N91)+($F91=$G91)*(M91=N91)+($F91&lt;$G91)*(M91&lt;N91)),"")</f>
        <v/>
      </c>
      <c r="Q91" s="281" t="str">
        <f aca="false">IF((P91&lt;&gt;""),IF(OR($F91&lt;&gt;$G91,PrSettings!$M$4="●"),(($F91-$G91)=(M91-N91))*1,0),"")</f>
        <v/>
      </c>
      <c r="R91" s="281" t="str">
        <f aca="false">IF((Q91&lt;&gt;""),($F91=M91)*($G91=N91),"")</f>
        <v/>
      </c>
      <c r="S91" s="281" t="str">
        <f aca="false">IF(P91&lt;&gt;"",IF(ABS($F91-$G91)&gt;=PrSettings!$M$7,(ABS($F91-$G91-M91+N91)&lt;=1)*1,IF(AND(P91,$F91=$G91,$F91&gt;=PrSettings!$M$6),(ABS(M91-$F91)&lt;=1)*1,IF(AND(P91,$F91+$G91&gt;=PrSettings!$M$8),(ABS(M91-$F91)+ABS(N91-$G91)&lt;=1)*1,""))),"")</f>
        <v/>
      </c>
      <c r="T91" s="388" t="n">
        <f aca="false">IF(OR(($C91&lt;&gt;"")*(I91&lt;&gt;""),($E91&lt;&gt;"")*(K91&lt;&gt;"")),($B91=I91)*1+($D91=K91)*1,"")</f>
        <v>2</v>
      </c>
      <c r="V91" s="295" t="n">
        <f aca="false">$B91</f>
        <v>1</v>
      </c>
      <c r="W91" s="280" t="str">
        <f aca="false">$C91</f>
        <v>France</v>
      </c>
      <c r="X91" s="296" t="n">
        <f aca="false">$D91</f>
        <v>18</v>
      </c>
      <c r="Y91" s="280" t="str">
        <f aca="false">$E91</f>
        <v>Japan</v>
      </c>
      <c r="Z91" s="284"/>
      <c r="AA91" s="284"/>
      <c r="AB91" s="389" t="n">
        <f aca="false">COUNTIF(V$107:V$114,X107)+COUNTIF(X$107:X$114,X107)</f>
        <v>0</v>
      </c>
      <c r="AC91" s="281" t="str">
        <f aca="false">IF(($F91&lt;&gt;"")*($G91&lt;&gt;"")*(Z91&lt;&gt;"")*(AA91&lt;&gt;""),IF(AG91&lt;&gt;2,"0",($F91&gt;$G91)*(Z91&gt;AA91)+($F91=$G91)*(Z91=AA91)+($F91&lt;$G91)*(Z91&lt;AA91)),"")</f>
        <v/>
      </c>
      <c r="AD91" s="281" t="str">
        <f aca="false">IF((AC91&lt;&gt;""),IF(OR($F91&lt;&gt;$G91,PrSettings!$M$4="●"),(($F91-$G91)=(Z91-AA91))*1,0),"")</f>
        <v/>
      </c>
      <c r="AE91" s="281" t="str">
        <f aca="false">IF((AD91&lt;&gt;""),($F91=Z91)*($G91=AA91),"")</f>
        <v/>
      </c>
      <c r="AF91" s="281" t="str">
        <f aca="false">IF(AC91&lt;&gt;"",IF(ABS($F91-$G91)&gt;=PrSettings!$M$7,(ABS($F91-$G91-Z91+AA91)&lt;=1)*1,IF(AND(AC91,$F91=$G91,$F91&gt;=PrSettings!$M$6),(ABS(Z91-$F91)&lt;=1)*1,IF(AND(AC91,$F91+$G91&gt;=PrSettings!$M$8),(ABS(Z91-$F91)+ABS(AA91-$G91)&lt;=1)*1,""))),"")</f>
        <v/>
      </c>
      <c r="AG91" s="388" t="n">
        <f aca="false">IF(OR(($C91&lt;&gt;"")*(V91&lt;&gt;""),($E91&lt;&gt;"")*(X91&lt;&gt;"")),($B91=V91)*1+($D91=X91)*1,"")</f>
        <v>2</v>
      </c>
      <c r="AI91" s="295" t="n">
        <f aca="false">$B91</f>
        <v>1</v>
      </c>
      <c r="AJ91" s="280" t="str">
        <f aca="false">$C91</f>
        <v>France</v>
      </c>
      <c r="AK91" s="296" t="n">
        <f aca="false">$D91</f>
        <v>18</v>
      </c>
      <c r="AL91" s="280" t="str">
        <f aca="false">$E91</f>
        <v>Japan</v>
      </c>
      <c r="AM91" s="284"/>
      <c r="AN91" s="284"/>
      <c r="AO91" s="389" t="n">
        <f aca="false">COUNTIF(AI$107:AI$114,AK107)+COUNTIF(AK$107:AK$114,AK107)</f>
        <v>0</v>
      </c>
      <c r="AP91" s="281" t="str">
        <f aca="false">IF(($F91&lt;&gt;"")*($G91&lt;&gt;"")*(AM91&lt;&gt;"")*(AN91&lt;&gt;""),IF(AT91&lt;&gt;2,"0",($F91&gt;$G91)*(AM91&gt;AN91)+($F91=$G91)*(AM91=AN91)+($F91&lt;$G91)*(AM91&lt;AN91)),"")</f>
        <v/>
      </c>
      <c r="AQ91" s="281" t="str">
        <f aca="false">IF((AP91&lt;&gt;""),IF(OR($F91&lt;&gt;$G91,PrSettings!$M$4="●"),(($F91-$G91)=(AM91-AN91))*1,0),"")</f>
        <v/>
      </c>
      <c r="AR91" s="281" t="str">
        <f aca="false">IF((AQ91&lt;&gt;""),($F91=AM91)*($G91=AN91),"")</f>
        <v/>
      </c>
      <c r="AS91" s="281" t="str">
        <f aca="false">IF(AP91&lt;&gt;"",IF(ABS($F91-$G91)&gt;=PrSettings!$M$7,(ABS($F91-$G91-AM91+AN91)&lt;=1)*1,IF(AND(AP91,$F91=$G91,$F91&gt;=PrSettings!$M$6),(ABS(AM91-$F91)&lt;=1)*1,IF(AND(AP91,$F91+$G91&gt;=PrSettings!$M$8),(ABS(AM91-$F91)+ABS(AN91-$G91)&lt;=1)*1,""))),"")</f>
        <v/>
      </c>
      <c r="AT91" s="388" t="n">
        <f aca="false">IF(OR(($C91&lt;&gt;"")*(AI91&lt;&gt;""),($E91&lt;&gt;"")*(AK91&lt;&gt;"")),($B91=AI91)*1+($D91=AK91)*1,"")</f>
        <v>2</v>
      </c>
      <c r="AV91" s="295" t="n">
        <f aca="false">$B91</f>
        <v>1</v>
      </c>
      <c r="AW91" s="280" t="str">
        <f aca="false">$C91</f>
        <v>France</v>
      </c>
      <c r="AX91" s="296" t="n">
        <f aca="false">$D91</f>
        <v>18</v>
      </c>
      <c r="AY91" s="280" t="str">
        <f aca="false">$E91</f>
        <v>Japan</v>
      </c>
      <c r="AZ91" s="284"/>
      <c r="BA91" s="284"/>
      <c r="BB91" s="389" t="n">
        <f aca="false">COUNTIF(AV$107:AV$114,AX107)+COUNTIF(AX$107:AX$114,AX107)</f>
        <v>0</v>
      </c>
      <c r="BC91" s="281" t="str">
        <f aca="false">IF(($F91&lt;&gt;"")*($G91&lt;&gt;"")*(AZ91&lt;&gt;"")*(BA91&lt;&gt;""),IF(BG91&lt;&gt;2,"0",($F91&gt;$G91)*(AZ91&gt;BA91)+($F91=$G91)*(AZ91=BA91)+($F91&lt;$G91)*(AZ91&lt;BA91)),"")</f>
        <v/>
      </c>
      <c r="BD91" s="281" t="str">
        <f aca="false">IF((BC91&lt;&gt;""),IF(OR($F91&lt;&gt;$G91,PrSettings!$M$4="●"),(($F91-$G91)=(AZ91-BA91))*1,0),"")</f>
        <v/>
      </c>
      <c r="BE91" s="281" t="str">
        <f aca="false">IF((BD91&lt;&gt;""),($F91=AZ91)*($G91=BA91),"")</f>
        <v/>
      </c>
      <c r="BF91" s="281" t="str">
        <f aca="false">IF(BC91&lt;&gt;"",IF(ABS($F91-$G91)&gt;=PrSettings!$M$7,(ABS($F91-$G91-AZ91+BA91)&lt;=1)*1,IF(AND(BC91,$F91=$G91,$F91&gt;=PrSettings!$M$6),(ABS(AZ91-$F91)&lt;=1)*1,IF(AND(BC91,$F91+$G91&gt;=PrSettings!$M$8),(ABS(AZ91-$F91)+ABS(BA91-$G91)&lt;=1)*1,""))),"")</f>
        <v/>
      </c>
      <c r="BG91" s="388" t="n">
        <f aca="false">IF(OR(($C91&lt;&gt;"")*(AV91&lt;&gt;""),($E91&lt;&gt;"")*(AX91&lt;&gt;"")),($B91=AV91)*1+($D91=AX91)*1,"")</f>
        <v>2</v>
      </c>
      <c r="BI91" s="295" t="n">
        <f aca="false">$B91</f>
        <v>1</v>
      </c>
      <c r="BJ91" s="280" t="str">
        <f aca="false">$C91</f>
        <v>France</v>
      </c>
      <c r="BK91" s="296" t="n">
        <f aca="false">$D91</f>
        <v>18</v>
      </c>
      <c r="BL91" s="280" t="str">
        <f aca="false">$E91</f>
        <v>Japan</v>
      </c>
      <c r="BM91" s="284"/>
      <c r="BN91" s="284"/>
      <c r="BO91" s="389" t="n">
        <f aca="false">COUNTIF(BI$107:BI$114,BK107)+COUNTIF(BK$107:BK$114,BK107)</f>
        <v>0</v>
      </c>
      <c r="BP91" s="281" t="str">
        <f aca="false">IF(($F91&lt;&gt;"")*($G91&lt;&gt;"")*(BM91&lt;&gt;"")*(BN91&lt;&gt;""),IF(BT91&lt;&gt;2,"0",($F91&gt;$G91)*(BM91&gt;BN91)+($F91=$G91)*(BM91=BN91)+($F91&lt;$G91)*(BM91&lt;BN91)),"")</f>
        <v/>
      </c>
      <c r="BQ91" s="281" t="str">
        <f aca="false">IF((BP91&lt;&gt;""),IF(OR($F91&lt;&gt;$G91,PrSettings!$M$4="●"),(($F91-$G91)=(BM91-BN91))*1,0),"")</f>
        <v/>
      </c>
      <c r="BR91" s="281" t="str">
        <f aca="false">IF((BQ91&lt;&gt;""),($F91=BM91)*($G91=BN91),"")</f>
        <v/>
      </c>
      <c r="BS91" s="281" t="str">
        <f aca="false">IF(BP91&lt;&gt;"",IF(ABS($F91-$G91)&gt;=PrSettings!$M$7,(ABS($F91-$G91-BM91+BN91)&lt;=1)*1,IF(AND(BP91,$F91=$G91,$F91&gt;=PrSettings!$M$6),(ABS(BM91-$F91)&lt;=1)*1,IF(AND(BP91,$F91+$G91&gt;=PrSettings!$M$8),(ABS(BM91-$F91)+ABS(BN91-$G91)&lt;=1)*1,""))),"")</f>
        <v/>
      </c>
      <c r="BT91" s="388" t="n">
        <f aca="false">IF(OR(($C91&lt;&gt;"")*(BI91&lt;&gt;""),($E91&lt;&gt;"")*(BK91&lt;&gt;"")),($B91=BI91)*1+($D91=BK91)*1,"")</f>
        <v>2</v>
      </c>
      <c r="BV91" s="295" t="n">
        <f aca="false">$B91</f>
        <v>1</v>
      </c>
      <c r="BW91" s="280" t="str">
        <f aca="false">$C91</f>
        <v>France</v>
      </c>
      <c r="BX91" s="296" t="n">
        <f aca="false">$D91</f>
        <v>18</v>
      </c>
      <c r="BY91" s="280" t="str">
        <f aca="false">$E91</f>
        <v>Japan</v>
      </c>
      <c r="BZ91" s="284"/>
      <c r="CA91" s="284"/>
      <c r="CB91" s="389" t="n">
        <f aca="false">COUNTIF(BV$107:BV$114,BX107)+COUNTIF(BX$107:BX$114,BX107)</f>
        <v>0</v>
      </c>
      <c r="CC91" s="281" t="str">
        <f aca="false">IF(($F91&lt;&gt;"")*($G91&lt;&gt;"")*(BZ91&lt;&gt;"")*(CA91&lt;&gt;""),IF(CG91&lt;&gt;2,"0",($F91&gt;$G91)*(BZ91&gt;CA91)+($F91=$G91)*(BZ91=CA91)+($F91&lt;$G91)*(BZ91&lt;CA91)),"")</f>
        <v/>
      </c>
      <c r="CD91" s="281" t="str">
        <f aca="false">IF((CC91&lt;&gt;""),IF(OR($F91&lt;&gt;$G91,PrSettings!$M$4="●"),(($F91-$G91)=(BZ91-CA91))*1,0),"")</f>
        <v/>
      </c>
      <c r="CE91" s="281" t="str">
        <f aca="false">IF((CD91&lt;&gt;""),($F91=BZ91)*($G91=CA91),"")</f>
        <v/>
      </c>
      <c r="CF91" s="281" t="str">
        <f aca="false">IF(CC91&lt;&gt;"",IF(ABS($F91-$G91)&gt;=PrSettings!$M$7,(ABS($F91-$G91-BZ91+CA91)&lt;=1)*1,IF(AND(CC91,$F91=$G91,$F91&gt;=PrSettings!$M$6),(ABS(BZ91-$F91)&lt;=1)*1,IF(AND(CC91,$F91+$G91&gt;=PrSettings!$M$8),(ABS(BZ91-$F91)+ABS(CA91-$G91)&lt;=1)*1,""))),"")</f>
        <v/>
      </c>
      <c r="CG91" s="388" t="n">
        <f aca="false">IF(OR(($C91&lt;&gt;"")*(BV91&lt;&gt;""),($E91&lt;&gt;"")*(BX91&lt;&gt;"")),($B91=BV91)*1+($D91=BX91)*1,"")</f>
        <v>2</v>
      </c>
      <c r="CI91" s="295" t="n">
        <f aca="false">$B91</f>
        <v>1</v>
      </c>
      <c r="CJ91" s="280" t="str">
        <f aca="false">$C91</f>
        <v>France</v>
      </c>
      <c r="CK91" s="296" t="n">
        <f aca="false">$D91</f>
        <v>18</v>
      </c>
      <c r="CL91" s="280" t="str">
        <f aca="false">$E91</f>
        <v>Japan</v>
      </c>
      <c r="CM91" s="284"/>
      <c r="CN91" s="284"/>
      <c r="CO91" s="389" t="n">
        <f aca="false">COUNTIF(CI$107:CI$114,CK107)+COUNTIF(CK$107:CK$114,CK107)</f>
        <v>0</v>
      </c>
      <c r="CP91" s="281" t="str">
        <f aca="false">IF(($F91&lt;&gt;"")*($G91&lt;&gt;"")*(CM91&lt;&gt;"")*(CN91&lt;&gt;""),IF(CT91&lt;&gt;2,"0",($F91&gt;$G91)*(CM91&gt;CN91)+($F91=$G91)*(CM91=CN91)+($F91&lt;$G91)*(CM91&lt;CN91)),"")</f>
        <v/>
      </c>
      <c r="CQ91" s="281" t="str">
        <f aca="false">IF((CP91&lt;&gt;""),IF(OR($F91&lt;&gt;$G91,PrSettings!$M$4="●"),(($F91-$G91)=(CM91-CN91))*1,0),"")</f>
        <v/>
      </c>
      <c r="CR91" s="281" t="str">
        <f aca="false">IF((CQ91&lt;&gt;""),($F91=CM91)*($G91=CN91),"")</f>
        <v/>
      </c>
      <c r="CS91" s="281" t="str">
        <f aca="false">IF(CP91&lt;&gt;"",IF(ABS($F91-$G91)&gt;=PrSettings!$M$7,(ABS($F91-$G91-CM91+CN91)&lt;=1)*1,IF(AND(CP91,$F91=$G91,$F91&gt;=PrSettings!$M$6),(ABS(CM91-$F91)&lt;=1)*1,IF(AND(CP91,$F91+$G91&gt;=PrSettings!$M$8),(ABS(CM91-$F91)+ABS(CN91-$G91)&lt;=1)*1,""))),"")</f>
        <v/>
      </c>
      <c r="CT91" s="388" t="n">
        <f aca="false">IF(OR(($C91&lt;&gt;"")*(CI91&lt;&gt;""),($E91&lt;&gt;"")*(CK91&lt;&gt;"")),($B91=CI91)*1+($D91=CK91)*1,"")</f>
        <v>2</v>
      </c>
      <c r="CV91" s="295" t="n">
        <f aca="false">$B91</f>
        <v>1</v>
      </c>
      <c r="CW91" s="280" t="str">
        <f aca="false">$C91</f>
        <v>France</v>
      </c>
      <c r="CX91" s="296" t="n">
        <f aca="false">$D91</f>
        <v>18</v>
      </c>
      <c r="CY91" s="280" t="str">
        <f aca="false">$E91</f>
        <v>Japan</v>
      </c>
      <c r="CZ91" s="284"/>
      <c r="DA91" s="284"/>
      <c r="DB91" s="389" t="n">
        <f aca="false">COUNTIF(CV$107:CV$114,CX107)+COUNTIF(CX$107:CX$114,CX107)</f>
        <v>0</v>
      </c>
      <c r="DC91" s="281" t="str">
        <f aca="false">IF(($F91&lt;&gt;"")*($G91&lt;&gt;"")*(CZ91&lt;&gt;"")*(DA91&lt;&gt;""),IF(DG91&lt;&gt;2,"0",($F91&gt;$G91)*(CZ91&gt;DA91)+($F91=$G91)*(CZ91=DA91)+($F91&lt;$G91)*(CZ91&lt;DA91)),"")</f>
        <v/>
      </c>
      <c r="DD91" s="281" t="str">
        <f aca="false">IF((DC91&lt;&gt;""),IF(OR($F91&lt;&gt;$G91,PrSettings!$M$4="●"),(($F91-$G91)=(CZ91-DA91))*1,0),"")</f>
        <v/>
      </c>
      <c r="DE91" s="281" t="str">
        <f aca="false">IF((DD91&lt;&gt;""),($F91=CZ91)*($G91=DA91),"")</f>
        <v/>
      </c>
      <c r="DF91" s="281" t="str">
        <f aca="false">IF(DC91&lt;&gt;"",IF(ABS($F91-$G91)&gt;=PrSettings!$M$7,(ABS($F91-$G91-CZ91+DA91)&lt;=1)*1,IF(AND(DC91,$F91=$G91,$F91&gt;=PrSettings!$M$6),(ABS(CZ91-$F91)&lt;=1)*1,IF(AND(DC91,$F91+$G91&gt;=PrSettings!$M$8),(ABS(CZ91-$F91)+ABS(DA91-$G91)&lt;=1)*1,""))),"")</f>
        <v/>
      </c>
      <c r="DG91" s="388" t="n">
        <f aca="false">IF(OR(($C91&lt;&gt;"")*(CV91&lt;&gt;""),($E91&lt;&gt;"")*(CX91&lt;&gt;"")),($B91=CV91)*1+($D91=CX91)*1,"")</f>
        <v>2</v>
      </c>
      <c r="DI91" s="295" t="n">
        <f aca="false">$B91</f>
        <v>1</v>
      </c>
      <c r="DJ91" s="280" t="str">
        <f aca="false">$C91</f>
        <v>France</v>
      </c>
      <c r="DK91" s="296" t="n">
        <f aca="false">$D91</f>
        <v>18</v>
      </c>
      <c r="DL91" s="280" t="str">
        <f aca="false">$E91</f>
        <v>Japan</v>
      </c>
      <c r="DM91" s="284"/>
      <c r="DN91" s="284"/>
      <c r="DO91" s="389" t="n">
        <f aca="false">COUNTIF(DI$107:DI$114,DK107)+COUNTIF(DK$107:DK$114,DK107)</f>
        <v>0</v>
      </c>
      <c r="DP91" s="281" t="str">
        <f aca="false">IF(($F91&lt;&gt;"")*($G91&lt;&gt;"")*(DM91&lt;&gt;"")*(DN91&lt;&gt;""),IF(DT91&lt;&gt;2,"0",($F91&gt;$G91)*(DM91&gt;DN91)+($F91=$G91)*(DM91=DN91)+($F91&lt;$G91)*(DM91&lt;DN91)),"")</f>
        <v/>
      </c>
      <c r="DQ91" s="281" t="str">
        <f aca="false">IF((DP91&lt;&gt;""),IF(OR($F91&lt;&gt;$G91,PrSettings!$M$4="●"),(($F91-$G91)=(DM91-DN91))*1,0),"")</f>
        <v/>
      </c>
      <c r="DR91" s="281" t="str">
        <f aca="false">IF((DQ91&lt;&gt;""),($F91=DM91)*($G91=DN91),"")</f>
        <v/>
      </c>
      <c r="DS91" s="281" t="str">
        <f aca="false">IF(DP91&lt;&gt;"",IF(ABS($F91-$G91)&gt;=PrSettings!$M$7,(ABS($F91-$G91-DM91+DN91)&lt;=1)*1,IF(AND(DP91,$F91=$G91,$F91&gt;=PrSettings!$M$6),(ABS(DM91-$F91)&lt;=1)*1,IF(AND(DP91,$F91+$G91&gt;=PrSettings!$M$8),(ABS(DM91-$F91)+ABS(DN91-$G91)&lt;=1)*1,""))),"")</f>
        <v/>
      </c>
      <c r="DT91" s="388" t="n">
        <f aca="false">IF(OR(($C91&lt;&gt;"")*(DI91&lt;&gt;""),($E91&lt;&gt;"")*(DK91&lt;&gt;"")),($B91=DI91)*1+($D91=DK91)*1,"")</f>
        <v>2</v>
      </c>
      <c r="DV91" s="295" t="n">
        <f aca="false">$B91</f>
        <v>1</v>
      </c>
      <c r="DW91" s="280" t="str">
        <f aca="false">$C91</f>
        <v>France</v>
      </c>
      <c r="DX91" s="296" t="n">
        <f aca="false">$D91</f>
        <v>18</v>
      </c>
      <c r="DY91" s="280" t="str">
        <f aca="false">$E91</f>
        <v>Japan</v>
      </c>
      <c r="DZ91" s="284"/>
      <c r="EA91" s="284"/>
      <c r="EB91" s="389" t="n">
        <f aca="false">COUNTIF(DV$107:DV$114,DX107)+COUNTIF(DX$107:DX$114,DX107)</f>
        <v>0</v>
      </c>
      <c r="EC91" s="281" t="str">
        <f aca="false">IF(($F91&lt;&gt;"")*($G91&lt;&gt;"")*(DZ91&lt;&gt;"")*(EA91&lt;&gt;""),IF(EG91&lt;&gt;2,"0",($F91&gt;$G91)*(DZ91&gt;EA91)+($F91=$G91)*(DZ91=EA91)+($F91&lt;$G91)*(DZ91&lt;EA91)),"")</f>
        <v/>
      </c>
      <c r="ED91" s="281" t="str">
        <f aca="false">IF((EC91&lt;&gt;""),IF(OR($F91&lt;&gt;$G91,PrSettings!$M$4="●"),(($F91-$G91)=(DZ91-EA91))*1,0),"")</f>
        <v/>
      </c>
      <c r="EE91" s="281" t="str">
        <f aca="false">IF((ED91&lt;&gt;""),($F91=DZ91)*($G91=EA91),"")</f>
        <v/>
      </c>
      <c r="EF91" s="281" t="str">
        <f aca="false">IF(EC91&lt;&gt;"",IF(ABS($F91-$G91)&gt;=PrSettings!$M$7,(ABS($F91-$G91-DZ91+EA91)&lt;=1)*1,IF(AND(EC91,$F91=$G91,$F91&gt;=PrSettings!$M$6),(ABS(DZ91-$F91)&lt;=1)*1,IF(AND(EC91,$F91+$G91&gt;=PrSettings!$M$8),(ABS(DZ91-$F91)+ABS(EA91-$G91)&lt;=1)*1,""))),"")</f>
        <v/>
      </c>
      <c r="EG91" s="388" t="n">
        <f aca="false">IF(OR(($C91&lt;&gt;"")*(DV91&lt;&gt;""),($E91&lt;&gt;"")*(DX91&lt;&gt;"")),($B91=DV91)*1+($D91=DX91)*1,"")</f>
        <v>2</v>
      </c>
      <c r="EI91" s="295" t="n">
        <f aca="false">$B91</f>
        <v>1</v>
      </c>
      <c r="EJ91" s="280" t="str">
        <f aca="false">$C91</f>
        <v>France</v>
      </c>
      <c r="EK91" s="296" t="n">
        <f aca="false">$D91</f>
        <v>18</v>
      </c>
      <c r="EL91" s="280" t="str">
        <f aca="false">$E91</f>
        <v>Japan</v>
      </c>
      <c r="EM91" s="284"/>
      <c r="EN91" s="284"/>
      <c r="EO91" s="389" t="n">
        <f aca="false">COUNTIF(EI$107:EI$114,EK107)+COUNTIF(EK$107:EK$114,EK107)</f>
        <v>0</v>
      </c>
      <c r="EP91" s="281" t="str">
        <f aca="false">IF(($F91&lt;&gt;"")*($G91&lt;&gt;"")*(EM91&lt;&gt;"")*(EN91&lt;&gt;""),IF(ET91&lt;&gt;2,"0",($F91&gt;$G91)*(EM91&gt;EN91)+($F91=$G91)*(EM91=EN91)+($F91&lt;$G91)*(EM91&lt;EN91)),"")</f>
        <v/>
      </c>
      <c r="EQ91" s="281" t="str">
        <f aca="false">IF((EP91&lt;&gt;""),IF(OR($F91&lt;&gt;$G91,PrSettings!$M$4="●"),(($F91-$G91)=(EM91-EN91))*1,0),"")</f>
        <v/>
      </c>
      <c r="ER91" s="281" t="str">
        <f aca="false">IF((EQ91&lt;&gt;""),($F91=EM91)*($G91=EN91),"")</f>
        <v/>
      </c>
      <c r="ES91" s="281" t="str">
        <f aca="false">IF(EP91&lt;&gt;"",IF(ABS($F91-$G91)&gt;=PrSettings!$M$7,(ABS($F91-$G91-EM91+EN91)&lt;=1)*1,IF(AND(EP91,$F91=$G91,$F91&gt;=PrSettings!$M$6),(ABS(EM91-$F91)&lt;=1)*1,IF(AND(EP91,$F91+$G91&gt;=PrSettings!$M$8),(ABS(EM91-$F91)+ABS(EN91-$G91)&lt;=1)*1,""))),"")</f>
        <v/>
      </c>
      <c r="ET91" s="388" t="n">
        <f aca="false">IF(OR(($C91&lt;&gt;"")*(EI91&lt;&gt;""),($E91&lt;&gt;"")*(EK91&lt;&gt;"")),($B91=EI91)*1+($D91=EK91)*1,"")</f>
        <v>2</v>
      </c>
      <c r="EV91" s="295" t="n">
        <f aca="false">$B91</f>
        <v>1</v>
      </c>
      <c r="EW91" s="280" t="str">
        <f aca="false">$C91</f>
        <v>France</v>
      </c>
      <c r="EX91" s="296" t="n">
        <f aca="false">$D91</f>
        <v>18</v>
      </c>
      <c r="EY91" s="280" t="str">
        <f aca="false">$E91</f>
        <v>Japan</v>
      </c>
      <c r="EZ91" s="284"/>
      <c r="FA91" s="284"/>
      <c r="FB91" s="389" t="n">
        <f aca="false">COUNTIF(EV$107:EV$114,EX107)+COUNTIF(EX$107:EX$114,EX107)</f>
        <v>0</v>
      </c>
      <c r="FC91" s="281" t="str">
        <f aca="false">IF(($F91&lt;&gt;"")*($G91&lt;&gt;"")*(EZ91&lt;&gt;"")*(FA91&lt;&gt;""),IF(FG91&lt;&gt;2,"0",($F91&gt;$G91)*(EZ91&gt;FA91)+($F91=$G91)*(EZ91=FA91)+($F91&lt;$G91)*(EZ91&lt;FA91)),"")</f>
        <v/>
      </c>
      <c r="FD91" s="281" t="str">
        <f aca="false">IF((FC91&lt;&gt;""),IF(OR($F91&lt;&gt;$G91,PrSettings!$M$4="●"),(($F91-$G91)=(EZ91-FA91))*1,0),"")</f>
        <v/>
      </c>
      <c r="FE91" s="281" t="str">
        <f aca="false">IF((FD91&lt;&gt;""),($F91=EZ91)*($G91=FA91),"")</f>
        <v/>
      </c>
      <c r="FF91" s="281" t="str">
        <f aca="false">IF(FC91&lt;&gt;"",IF(ABS($F91-$G91)&gt;=PrSettings!$M$7,(ABS($F91-$G91-EZ91+FA91)&lt;=1)*1,IF(AND(FC91,$F91=$G91,$F91&gt;=PrSettings!$M$6),(ABS(EZ91-$F91)&lt;=1)*1,IF(AND(FC91,$F91+$G91&gt;=PrSettings!$M$8),(ABS(EZ91-$F91)+ABS(FA91-$G91)&lt;=1)*1,""))),"")</f>
        <v/>
      </c>
      <c r="FG91" s="388" t="n">
        <f aca="false">IF(OR(($C91&lt;&gt;"")*(EV91&lt;&gt;""),($E91&lt;&gt;"")*(EX91&lt;&gt;"")),($B91=EV91)*1+($D91=EX91)*1,"")</f>
        <v>2</v>
      </c>
      <c r="FI91" s="295" t="n">
        <f aca="false">$B91</f>
        <v>1</v>
      </c>
      <c r="FJ91" s="280" t="str">
        <f aca="false">$C91</f>
        <v>France</v>
      </c>
      <c r="FK91" s="296" t="n">
        <f aca="false">$D91</f>
        <v>18</v>
      </c>
      <c r="FL91" s="280" t="str">
        <f aca="false">$E91</f>
        <v>Japan</v>
      </c>
      <c r="FM91" s="284"/>
      <c r="FN91" s="284"/>
      <c r="FO91" s="389" t="n">
        <f aca="false">COUNTIF(FI$107:FI$114,FK107)+COUNTIF(FK$107:FK$114,FK107)</f>
        <v>0</v>
      </c>
      <c r="FP91" s="281" t="str">
        <f aca="false">IF(($F91&lt;&gt;"")*($G91&lt;&gt;"")*(FM91&lt;&gt;"")*(FN91&lt;&gt;""),IF(FT91&lt;&gt;2,"0",($F91&gt;$G91)*(FM91&gt;FN91)+($F91=$G91)*(FM91=FN91)+($F91&lt;$G91)*(FM91&lt;FN91)),"")</f>
        <v/>
      </c>
      <c r="FQ91" s="281" t="str">
        <f aca="false">IF((FP91&lt;&gt;""),IF(OR($F91&lt;&gt;$G91,PrSettings!$M$4="●"),(($F91-$G91)=(FM91-FN91))*1,0),"")</f>
        <v/>
      </c>
      <c r="FR91" s="281" t="str">
        <f aca="false">IF((FQ91&lt;&gt;""),($F91=FM91)*($G91=FN91),"")</f>
        <v/>
      </c>
      <c r="FS91" s="281" t="str">
        <f aca="false">IF(FP91&lt;&gt;"",IF(ABS($F91-$G91)&gt;=PrSettings!$M$7,(ABS($F91-$G91-FM91+FN91)&lt;=1)*1,IF(AND(FP91,$F91=$G91,$F91&gt;=PrSettings!$M$6),(ABS(FM91-$F91)&lt;=1)*1,IF(AND(FP91,$F91+$G91&gt;=PrSettings!$M$8),(ABS(FM91-$F91)+ABS(FN91-$G91)&lt;=1)*1,""))),"")</f>
        <v/>
      </c>
      <c r="FT91" s="388" t="n">
        <f aca="false">IF(OR(($C91&lt;&gt;"")*(FI91&lt;&gt;""),($E91&lt;&gt;"")*(FK91&lt;&gt;"")),($B91=FI91)*1+($D91=FK91)*1,"")</f>
        <v>2</v>
      </c>
      <c r="FV91" s="295" t="n">
        <f aca="false">$B91</f>
        <v>1</v>
      </c>
      <c r="FW91" s="280" t="str">
        <f aca="false">$C91</f>
        <v>France</v>
      </c>
      <c r="FX91" s="296" t="n">
        <f aca="false">$D91</f>
        <v>18</v>
      </c>
      <c r="FY91" s="280" t="str">
        <f aca="false">$E91</f>
        <v>Japan</v>
      </c>
      <c r="FZ91" s="284"/>
      <c r="GA91" s="284"/>
      <c r="GB91" s="389" t="n">
        <f aca="false">COUNTIF(FV$107:FV$114,FX107)+COUNTIF(FX$107:FX$114,FX107)</f>
        <v>0</v>
      </c>
      <c r="GC91" s="281" t="str">
        <f aca="false">IF(($F91&lt;&gt;"")*($G91&lt;&gt;"")*(FZ91&lt;&gt;"")*(GA91&lt;&gt;""),IF(GG91&lt;&gt;2,"0",($F91&gt;$G91)*(FZ91&gt;GA91)+($F91=$G91)*(FZ91=GA91)+($F91&lt;$G91)*(FZ91&lt;GA91)),"")</f>
        <v/>
      </c>
      <c r="GD91" s="281" t="str">
        <f aca="false">IF((GC91&lt;&gt;""),IF(OR($F91&lt;&gt;$G91,PrSettings!$M$4="●"),(($F91-$G91)=(FZ91-GA91))*1,0),"")</f>
        <v/>
      </c>
      <c r="GE91" s="281" t="str">
        <f aca="false">IF((GD91&lt;&gt;""),($F91=FZ91)*($G91=GA91),"")</f>
        <v/>
      </c>
      <c r="GF91" s="281" t="str">
        <f aca="false">IF(GC91&lt;&gt;"",IF(ABS($F91-$G91)&gt;=PrSettings!$M$7,(ABS($F91-$G91-FZ91+GA91)&lt;=1)*1,IF(AND(GC91,$F91=$G91,$F91&gt;=PrSettings!$M$6),(ABS(FZ91-$F91)&lt;=1)*1,IF(AND(GC91,$F91+$G91&gt;=PrSettings!$M$8),(ABS(FZ91-$F91)+ABS(GA91-$G91)&lt;=1)*1,""))),"")</f>
        <v/>
      </c>
      <c r="GG91" s="388" t="n">
        <f aca="false">IF(OR(($C91&lt;&gt;"")*(FV91&lt;&gt;""),($E91&lt;&gt;"")*(FX91&lt;&gt;"")),($B91=FV91)*1+($D91=FX91)*1,"")</f>
        <v>2</v>
      </c>
      <c r="GI91" s="295" t="n">
        <f aca="false">$B91</f>
        <v>1</v>
      </c>
      <c r="GJ91" s="280" t="str">
        <f aca="false">$C91</f>
        <v>France</v>
      </c>
      <c r="GK91" s="296" t="n">
        <f aca="false">$D91</f>
        <v>18</v>
      </c>
      <c r="GL91" s="280" t="str">
        <f aca="false">$E91</f>
        <v>Japan</v>
      </c>
      <c r="GM91" s="284"/>
      <c r="GN91" s="284"/>
      <c r="GO91" s="389" t="n">
        <f aca="false">COUNTIF(GI$107:GI$114,GK107)+COUNTIF(GK$107:GK$114,GK107)</f>
        <v>0</v>
      </c>
      <c r="GP91" s="281" t="str">
        <f aca="false">IF(($F91&lt;&gt;"")*($G91&lt;&gt;"")*(GM91&lt;&gt;"")*(GN91&lt;&gt;""),IF(GT91&lt;&gt;2,"0",($F91&gt;$G91)*(GM91&gt;GN91)+($F91=$G91)*(GM91=GN91)+($F91&lt;$G91)*(GM91&lt;GN91)),"")</f>
        <v/>
      </c>
      <c r="GQ91" s="281" t="str">
        <f aca="false">IF((GP91&lt;&gt;""),IF(OR($F91&lt;&gt;$G91,PrSettings!$M$4="●"),(($F91-$G91)=(GM91-GN91))*1,0),"")</f>
        <v/>
      </c>
      <c r="GR91" s="281" t="str">
        <f aca="false">IF((GQ91&lt;&gt;""),($F91=GM91)*($G91=GN91),"")</f>
        <v/>
      </c>
      <c r="GS91" s="281" t="str">
        <f aca="false">IF(GP91&lt;&gt;"",IF(ABS($F91-$G91)&gt;=PrSettings!$M$7,(ABS($F91-$G91-GM91+GN91)&lt;=1)*1,IF(AND(GP91,$F91=$G91,$F91&gt;=PrSettings!$M$6),(ABS(GM91-$F91)&lt;=1)*1,IF(AND(GP91,$F91+$G91&gt;=PrSettings!$M$8),(ABS(GM91-$F91)+ABS(GN91-$G91)&lt;=1)*1,""))),"")</f>
        <v/>
      </c>
      <c r="GT91" s="388" t="n">
        <f aca="false">IF(OR(($C91&lt;&gt;"")*(GI91&lt;&gt;""),($E91&lt;&gt;"")*(GK91&lt;&gt;"")),($B91=GI91)*1+($D91=GK91)*1,"")</f>
        <v>2</v>
      </c>
      <c r="GV91" s="295" t="n">
        <f aca="false">$B91</f>
        <v>1</v>
      </c>
      <c r="GW91" s="280" t="str">
        <f aca="false">$C91</f>
        <v>France</v>
      </c>
      <c r="GX91" s="296" t="n">
        <f aca="false">$D91</f>
        <v>18</v>
      </c>
      <c r="GY91" s="280" t="str">
        <f aca="false">$E91</f>
        <v>Japan</v>
      </c>
      <c r="GZ91" s="284"/>
      <c r="HA91" s="284"/>
      <c r="HB91" s="389" t="n">
        <f aca="false">COUNTIF(GV$107:GV$114,GX107)+COUNTIF(GX$107:GX$114,GX107)</f>
        <v>0</v>
      </c>
      <c r="HC91" s="281" t="str">
        <f aca="false">IF(($F91&lt;&gt;"")*($G91&lt;&gt;"")*(GZ91&lt;&gt;"")*(HA91&lt;&gt;""),IF(HG91&lt;&gt;2,"0",($F91&gt;$G91)*(GZ91&gt;HA91)+($F91=$G91)*(GZ91=HA91)+($F91&lt;$G91)*(GZ91&lt;HA91)),"")</f>
        <v/>
      </c>
      <c r="HD91" s="281" t="str">
        <f aca="false">IF((HC91&lt;&gt;""),IF(OR($F91&lt;&gt;$G91,PrSettings!$M$4="●"),(($F91-$G91)=(GZ91-HA91))*1,0),"")</f>
        <v/>
      </c>
      <c r="HE91" s="281" t="str">
        <f aca="false">IF((HD91&lt;&gt;""),($F91=GZ91)*($G91=HA91),"")</f>
        <v/>
      </c>
      <c r="HF91" s="281" t="str">
        <f aca="false">IF(HC91&lt;&gt;"",IF(ABS($F91-$G91)&gt;=PrSettings!$M$7,(ABS($F91-$G91-GZ91+HA91)&lt;=1)*1,IF(AND(HC91,$F91=$G91,$F91&gt;=PrSettings!$M$6),(ABS(GZ91-$F91)&lt;=1)*1,IF(AND(HC91,$F91+$G91&gt;=PrSettings!$M$8),(ABS(GZ91-$F91)+ABS(HA91-$G91)&lt;=1)*1,""))),"")</f>
        <v/>
      </c>
      <c r="HG91" s="388" t="n">
        <f aca="false">IF(OR(($C91&lt;&gt;"")*(GV91&lt;&gt;""),($E91&lt;&gt;"")*(GX91&lt;&gt;"")),($B91=GV91)*1+($D91=GX91)*1,"")</f>
        <v>2</v>
      </c>
      <c r="HI91" s="295" t="n">
        <f aca="false">$B91</f>
        <v>1</v>
      </c>
      <c r="HJ91" s="280" t="str">
        <f aca="false">$C91</f>
        <v>France</v>
      </c>
      <c r="HK91" s="296" t="n">
        <f aca="false">$D91</f>
        <v>18</v>
      </c>
      <c r="HL91" s="280" t="str">
        <f aca="false">$E91</f>
        <v>Japan</v>
      </c>
      <c r="HM91" s="284"/>
      <c r="HN91" s="284"/>
      <c r="HO91" s="389" t="n">
        <f aca="false">COUNTIF(HI$107:HI$114,HK107)+COUNTIF(HK$107:HK$114,HK107)</f>
        <v>0</v>
      </c>
      <c r="HP91" s="281" t="str">
        <f aca="false">IF(($F91&lt;&gt;"")*($G91&lt;&gt;"")*(HM91&lt;&gt;"")*(HN91&lt;&gt;""),IF(HT91&lt;&gt;2,"0",($F91&gt;$G91)*(HM91&gt;HN91)+($F91=$G91)*(HM91=HN91)+($F91&lt;$G91)*(HM91&lt;HN91)),"")</f>
        <v/>
      </c>
      <c r="HQ91" s="281" t="str">
        <f aca="false">IF((HP91&lt;&gt;""),IF(OR($F91&lt;&gt;$G91,PrSettings!$M$4="●"),(($F91-$G91)=(HM91-HN91))*1,0),"")</f>
        <v/>
      </c>
      <c r="HR91" s="281" t="str">
        <f aca="false">IF((HQ91&lt;&gt;""),($F91=HM91)*($G91=HN91),"")</f>
        <v/>
      </c>
      <c r="HS91" s="281" t="str">
        <f aca="false">IF(HP91&lt;&gt;"",IF(ABS($F91-$G91)&gt;=PrSettings!$M$7,(ABS($F91-$G91-HM91+HN91)&lt;=1)*1,IF(AND(HP91,$F91=$G91,$F91&gt;=PrSettings!$M$6),(ABS(HM91-$F91)&lt;=1)*1,IF(AND(HP91,$F91+$G91&gt;=PrSettings!$M$8),(ABS(HM91-$F91)+ABS(HN91-$G91)&lt;=1)*1,""))),"")</f>
        <v/>
      </c>
      <c r="HT91" s="388" t="n">
        <f aca="false">IF(OR(($C91&lt;&gt;"")*(HI91&lt;&gt;""),($E91&lt;&gt;"")*(HK91&lt;&gt;"")),($B91=HI91)*1+($D91=HK91)*1,"")</f>
        <v>2</v>
      </c>
      <c r="HV91" s="295" t="n">
        <f aca="false">$B91</f>
        <v>1</v>
      </c>
      <c r="HW91" s="280" t="str">
        <f aca="false">$C91</f>
        <v>France</v>
      </c>
      <c r="HX91" s="296" t="n">
        <f aca="false">$D91</f>
        <v>18</v>
      </c>
      <c r="HY91" s="280" t="str">
        <f aca="false">$E91</f>
        <v>Japan</v>
      </c>
      <c r="HZ91" s="284"/>
      <c r="IA91" s="284"/>
      <c r="IB91" s="389" t="n">
        <f aca="false">COUNTIF(HV$107:HV$114,HX107)+COUNTIF(HX$107:HX$114,HX107)</f>
        <v>0</v>
      </c>
      <c r="IC91" s="281" t="str">
        <f aca="false">IF(($F91&lt;&gt;"")*($G91&lt;&gt;"")*(HZ91&lt;&gt;"")*(IA91&lt;&gt;""),IF(IG91&lt;&gt;2,"0",($F91&gt;$G91)*(HZ91&gt;IA91)+($F91=$G91)*(HZ91=IA91)+($F91&lt;$G91)*(HZ91&lt;IA91)),"")</f>
        <v/>
      </c>
      <c r="ID91" s="281" t="str">
        <f aca="false">IF((IC91&lt;&gt;""),IF(OR($F91&lt;&gt;$G91,PrSettings!$M$4="●"),(($F91-$G91)=(HZ91-IA91))*1,0),"")</f>
        <v/>
      </c>
      <c r="IE91" s="281" t="str">
        <f aca="false">IF((ID91&lt;&gt;""),($F91=HZ91)*($G91=IA91),"")</f>
        <v/>
      </c>
      <c r="IF91" s="281" t="str">
        <f aca="false">IF(IC91&lt;&gt;"",IF(ABS($F91-$G91)&gt;=PrSettings!$M$7,(ABS($F91-$G91-HZ91+IA91)&lt;=1)*1,IF(AND(IC91,$F91=$G91,$F91&gt;=PrSettings!$M$6),(ABS(HZ91-$F91)&lt;=1)*1,IF(AND(IC91,$F91+$G91&gt;=PrSettings!$M$8),(ABS(HZ91-$F91)+ABS(IA91-$G91)&lt;=1)*1,""))),"")</f>
        <v/>
      </c>
      <c r="IG91" s="388" t="n">
        <f aca="false">IF(OR(($C91&lt;&gt;"")*(HV91&lt;&gt;""),($E91&lt;&gt;"")*(HX91&lt;&gt;"")),($B91=HV91)*1+($D91=HX91)*1,"")</f>
        <v>2</v>
      </c>
      <c r="II91" s="295" t="n">
        <f aca="false">$B91</f>
        <v>1</v>
      </c>
      <c r="IJ91" s="280" t="str">
        <f aca="false">$C91</f>
        <v>France</v>
      </c>
      <c r="IK91" s="296" t="n">
        <f aca="false">$D91</f>
        <v>18</v>
      </c>
      <c r="IL91" s="280" t="str">
        <f aca="false">$E91</f>
        <v>Japan</v>
      </c>
      <c r="IM91" s="284"/>
      <c r="IN91" s="284"/>
      <c r="IO91" s="389" t="n">
        <f aca="false">COUNTIF(II$107:II$114,IK107)+COUNTIF(IK$107:IK$114,IK107)</f>
        <v>0</v>
      </c>
      <c r="IP91" s="281" t="str">
        <f aca="false">IF(($F91&lt;&gt;"")*($G91&lt;&gt;"")*(IM91&lt;&gt;"")*(IN91&lt;&gt;""),IF(IT91&lt;&gt;2,"0",($F91&gt;$G91)*(IM91&gt;IN91)+($F91=$G91)*(IM91=IN91)+($F91&lt;$G91)*(IM91&lt;IN91)),"")</f>
        <v/>
      </c>
      <c r="IQ91" s="281" t="str">
        <f aca="false">IF((IP91&lt;&gt;""),IF(OR($F91&lt;&gt;$G91,PrSettings!$M$4="●"),(($F91-$G91)=(IM91-IN91))*1,0),"")</f>
        <v/>
      </c>
      <c r="IR91" s="281" t="str">
        <f aca="false">IF((IQ91&lt;&gt;""),($F91=IM91)*($G91=IN91),"")</f>
        <v/>
      </c>
      <c r="IS91" s="281" t="str">
        <f aca="false">IF(IP91&lt;&gt;"",IF(ABS($F91-$G91)&gt;=PrSettings!$M$7,(ABS($F91-$G91-IM91+IN91)&lt;=1)*1,IF(AND(IP91,$F91=$G91,$F91&gt;=PrSettings!$M$6),(ABS(IM91-$F91)&lt;=1)*1,IF(AND(IP91,$F91+$G91&gt;=PrSettings!$M$8),(ABS(IM91-$F91)+ABS(IN91-$G91)&lt;=1)*1,""))),"")</f>
        <v/>
      </c>
      <c r="IT91" s="388" t="n">
        <f aca="false">IF(OR(($C91&lt;&gt;"")*(II91&lt;&gt;""),($E91&lt;&gt;"")*(IK91&lt;&gt;"")),($B91=II91)*1+($D91=IK91)*1,"")</f>
        <v>2</v>
      </c>
      <c r="IV91" s="295" t="n">
        <f aca="false">$B91</f>
        <v>1</v>
      </c>
      <c r="IW91" s="280" t="str">
        <f aca="false">$C91</f>
        <v>France</v>
      </c>
      <c r="IX91" s="296" t="n">
        <f aca="false">$D91</f>
        <v>18</v>
      </c>
      <c r="IY91" s="280" t="str">
        <f aca="false">$E91</f>
        <v>Japan</v>
      </c>
      <c r="IZ91" s="284"/>
      <c r="JA91" s="284"/>
      <c r="JB91" s="389" t="n">
        <f aca="false">COUNTIF(IV$107:IV$114,IX107)+COUNTIF(IX$107:IX$114,IX107)</f>
        <v>0</v>
      </c>
      <c r="JC91" s="281" t="str">
        <f aca="false">IF(($F91&lt;&gt;"")*($G91&lt;&gt;"")*(IZ91&lt;&gt;"")*(JA91&lt;&gt;""),IF(JG91&lt;&gt;2,"0",($F91&gt;$G91)*(IZ91&gt;JA91)+($F91=$G91)*(IZ91=JA91)+($F91&lt;$G91)*(IZ91&lt;JA91)),"")</f>
        <v/>
      </c>
      <c r="JD91" s="281" t="str">
        <f aca="false">IF((JC91&lt;&gt;""),IF(OR($F91&lt;&gt;$G91,PrSettings!$M$4="●"),(($F91-$G91)=(IZ91-JA91))*1,0),"")</f>
        <v/>
      </c>
      <c r="JE91" s="281" t="str">
        <f aca="false">IF((JD91&lt;&gt;""),($F91=IZ91)*($G91=JA91),"")</f>
        <v/>
      </c>
      <c r="JF91" s="281" t="str">
        <f aca="false">IF(JC91&lt;&gt;"",IF(ABS($F91-$G91)&gt;=PrSettings!$M$7,(ABS($F91-$G91-IZ91+JA91)&lt;=1)*1,IF(AND(JC91,$F91=$G91,$F91&gt;=PrSettings!$M$6),(ABS(IZ91-$F91)&lt;=1)*1,IF(AND(JC91,$F91+$G91&gt;=PrSettings!$M$8),(ABS(IZ91-$F91)+ABS(JA91-$G91)&lt;=1)*1,""))),"")</f>
        <v/>
      </c>
      <c r="JG91" s="388" t="n">
        <f aca="false">IF(OR(($C91&lt;&gt;"")*(IV91&lt;&gt;""),($E91&lt;&gt;"")*(IX91&lt;&gt;"")),($B91=IV91)*1+($D91=IX91)*1,"")</f>
        <v>2</v>
      </c>
      <c r="JI91" s="295" t="n">
        <f aca="false">$B91</f>
        <v>1</v>
      </c>
      <c r="JJ91" s="280" t="str">
        <f aca="false">$C91</f>
        <v>France</v>
      </c>
      <c r="JK91" s="296" t="n">
        <f aca="false">$D91</f>
        <v>18</v>
      </c>
      <c r="JL91" s="280" t="str">
        <f aca="false">$E91</f>
        <v>Japan</v>
      </c>
      <c r="JM91" s="284"/>
      <c r="JN91" s="284"/>
      <c r="JO91" s="389" t="n">
        <f aca="false">COUNTIF(JI$107:JI$114,JK107)+COUNTIF(JK$107:JK$114,JK107)</f>
        <v>0</v>
      </c>
      <c r="JP91" s="281" t="str">
        <f aca="false">IF(($F91&lt;&gt;"")*($G91&lt;&gt;"")*(JM91&lt;&gt;"")*(JN91&lt;&gt;""),IF(JT91&lt;&gt;2,"0",($F91&gt;$G91)*(JM91&gt;JN91)+($F91=$G91)*(JM91=JN91)+($F91&lt;$G91)*(JM91&lt;JN91)),"")</f>
        <v/>
      </c>
      <c r="JQ91" s="281" t="str">
        <f aca="false">IF((JP91&lt;&gt;""),IF(OR($F91&lt;&gt;$G91,PrSettings!$M$4="●"),(($F91-$G91)=(JM91-JN91))*1,0),"")</f>
        <v/>
      </c>
      <c r="JR91" s="281" t="str">
        <f aca="false">IF((JQ91&lt;&gt;""),($F91=JM91)*($G91=JN91),"")</f>
        <v/>
      </c>
      <c r="JS91" s="281" t="str">
        <f aca="false">IF(JP91&lt;&gt;"",IF(ABS($F91-$G91)&gt;=PrSettings!$M$7,(ABS($F91-$G91-JM91+JN91)&lt;=1)*1,IF(AND(JP91,$F91=$G91,$F91&gt;=PrSettings!$M$6),(ABS(JM91-$F91)&lt;=1)*1,IF(AND(JP91,$F91+$G91&gt;=PrSettings!$M$8),(ABS(JM91-$F91)+ABS(JN91-$G91)&lt;=1)*1,""))),"")</f>
        <v/>
      </c>
      <c r="JT91" s="388" t="n">
        <f aca="false">IF(OR(($C91&lt;&gt;"")*(JI91&lt;&gt;""),($E91&lt;&gt;"")*(JK91&lt;&gt;"")),($B91=JI91)*1+($D91=JK91)*1,"")</f>
        <v>2</v>
      </c>
      <c r="JV91" s="295" t="n">
        <f aca="false">$B91</f>
        <v>1</v>
      </c>
      <c r="JW91" s="280" t="str">
        <f aca="false">$C91</f>
        <v>France</v>
      </c>
      <c r="JX91" s="296" t="n">
        <f aca="false">$D91</f>
        <v>18</v>
      </c>
      <c r="JY91" s="280" t="str">
        <f aca="false">$E91</f>
        <v>Japan</v>
      </c>
      <c r="JZ91" s="284"/>
      <c r="KA91" s="284"/>
      <c r="KB91" s="389" t="n">
        <f aca="false">COUNTIF(JV$107:JV$114,JX107)+COUNTIF(JX$107:JX$114,JX107)</f>
        <v>0</v>
      </c>
      <c r="KC91" s="281" t="str">
        <f aca="false">IF(($F91&lt;&gt;"")*($G91&lt;&gt;"")*(JZ91&lt;&gt;"")*(KA91&lt;&gt;""),IF(KG91&lt;&gt;2,"0",($F91&gt;$G91)*(JZ91&gt;KA91)+($F91=$G91)*(JZ91=KA91)+($F91&lt;$G91)*(JZ91&lt;KA91)),"")</f>
        <v/>
      </c>
      <c r="KD91" s="281" t="str">
        <f aca="false">IF((KC91&lt;&gt;""),IF(OR($F91&lt;&gt;$G91,PrSettings!$M$4="●"),(($F91-$G91)=(JZ91-KA91))*1,0),"")</f>
        <v/>
      </c>
      <c r="KE91" s="281" t="str">
        <f aca="false">IF((KD91&lt;&gt;""),($F91=JZ91)*($G91=KA91),"")</f>
        <v/>
      </c>
      <c r="KF91" s="281" t="str">
        <f aca="false">IF(KC91&lt;&gt;"",IF(ABS($F91-$G91)&gt;=PrSettings!$M$7,(ABS($F91-$G91-JZ91+KA91)&lt;=1)*1,IF(AND(KC91,$F91=$G91,$F91&gt;=PrSettings!$M$6),(ABS(JZ91-$F91)&lt;=1)*1,IF(AND(KC91,$F91+$G91&gt;=PrSettings!$M$8),(ABS(JZ91-$F91)+ABS(KA91-$G91)&lt;=1)*1,""))),"")</f>
        <v/>
      </c>
      <c r="KG91" s="388" t="n">
        <f aca="false">IF(OR(($C91&lt;&gt;"")*(JV91&lt;&gt;""),($E91&lt;&gt;"")*(JX91&lt;&gt;"")),($B91=JV91)*1+($D91=JX91)*1,"")</f>
        <v>2</v>
      </c>
      <c r="KI91" s="295" t="n">
        <f aca="false">$B91</f>
        <v>1</v>
      </c>
      <c r="KJ91" s="280" t="str">
        <f aca="false">$C91</f>
        <v>France</v>
      </c>
      <c r="KK91" s="296" t="n">
        <f aca="false">$D91</f>
        <v>18</v>
      </c>
      <c r="KL91" s="280" t="str">
        <f aca="false">$E91</f>
        <v>Japan</v>
      </c>
      <c r="KM91" s="284"/>
      <c r="KN91" s="284"/>
      <c r="KO91" s="389" t="n">
        <f aca="false">COUNTIF(KI$107:KI$114,KK107)+COUNTIF(KK$107:KK$114,KK107)</f>
        <v>0</v>
      </c>
      <c r="KP91" s="281" t="str">
        <f aca="false">IF(($F91&lt;&gt;"")*($G91&lt;&gt;"")*(KM91&lt;&gt;"")*(KN91&lt;&gt;""),IF(KT91&lt;&gt;2,"0",($F91&gt;$G91)*(KM91&gt;KN91)+($F91=$G91)*(KM91=KN91)+($F91&lt;$G91)*(KM91&lt;KN91)),"")</f>
        <v/>
      </c>
      <c r="KQ91" s="281" t="str">
        <f aca="false">IF((KP91&lt;&gt;""),IF(OR($F91&lt;&gt;$G91,PrSettings!$M$4="●"),(($F91-$G91)=(KM91-KN91))*1,0),"")</f>
        <v/>
      </c>
      <c r="KR91" s="281" t="str">
        <f aca="false">IF((KQ91&lt;&gt;""),($F91=KM91)*($G91=KN91),"")</f>
        <v/>
      </c>
      <c r="KS91" s="281" t="str">
        <f aca="false">IF(KP91&lt;&gt;"",IF(ABS($F91-$G91)&gt;=PrSettings!$M$7,(ABS($F91-$G91-KM91+KN91)&lt;=1)*1,IF(AND(KP91,$F91=$G91,$F91&gt;=PrSettings!$M$6),(ABS(KM91-$F91)&lt;=1)*1,IF(AND(KP91,$F91+$G91&gt;=PrSettings!$M$8),(ABS(KM91-$F91)+ABS(KN91-$G91)&lt;=1)*1,""))),"")</f>
        <v/>
      </c>
      <c r="KT91" s="388" t="n">
        <f aca="false">IF(OR(($C91&lt;&gt;"")*(KI91&lt;&gt;""),($E91&lt;&gt;"")*(KK91&lt;&gt;"")),($B91=KI91)*1+($D91=KK91)*1,"")</f>
        <v>2</v>
      </c>
      <c r="KV91" s="295" t="n">
        <f aca="false">$B91</f>
        <v>1</v>
      </c>
      <c r="KW91" s="280" t="str">
        <f aca="false">$C91</f>
        <v>France</v>
      </c>
      <c r="KX91" s="296" t="n">
        <f aca="false">$D91</f>
        <v>18</v>
      </c>
      <c r="KY91" s="280" t="str">
        <f aca="false">$E91</f>
        <v>Japan</v>
      </c>
      <c r="KZ91" s="284"/>
      <c r="LA91" s="284"/>
      <c r="LB91" s="389" t="n">
        <f aca="false">COUNTIF(KV$107:KV$114,KX107)+COUNTIF(KX$107:KX$114,KX107)</f>
        <v>0</v>
      </c>
      <c r="LC91" s="281" t="str">
        <f aca="false">IF(($F91&lt;&gt;"")*($G91&lt;&gt;"")*(KZ91&lt;&gt;"")*(LA91&lt;&gt;""),IF(LG91&lt;&gt;2,"0",($F91&gt;$G91)*(KZ91&gt;LA91)+($F91=$G91)*(KZ91=LA91)+($F91&lt;$G91)*(KZ91&lt;LA91)),"")</f>
        <v/>
      </c>
      <c r="LD91" s="281" t="str">
        <f aca="false">IF((LC91&lt;&gt;""),IF(OR($F91&lt;&gt;$G91,PrSettings!$M$4="●"),(($F91-$G91)=(KZ91-LA91))*1,0),"")</f>
        <v/>
      </c>
      <c r="LE91" s="281" t="str">
        <f aca="false">IF((LD91&lt;&gt;""),($F91=KZ91)*($G91=LA91),"")</f>
        <v/>
      </c>
      <c r="LF91" s="281" t="str">
        <f aca="false">IF(LC91&lt;&gt;"",IF(ABS($F91-$G91)&gt;=PrSettings!$M$7,(ABS($F91-$G91-KZ91+LA91)&lt;=1)*1,IF(AND(LC91,$F91=$G91,$F91&gt;=PrSettings!$M$6),(ABS(KZ91-$F91)&lt;=1)*1,IF(AND(LC91,$F91+$G91&gt;=PrSettings!$M$8),(ABS(KZ91-$F91)+ABS(LA91-$G91)&lt;=1)*1,""))),"")</f>
        <v/>
      </c>
      <c r="LG91" s="388" t="n">
        <f aca="false">IF(OR(($C91&lt;&gt;"")*(KV91&lt;&gt;""),($E91&lt;&gt;"")*(KX91&lt;&gt;"")),($B91=KV91)*1+($D91=KX91)*1,"")</f>
        <v>2</v>
      </c>
      <c r="LI91" s="295" t="n">
        <f aca="false">$B91</f>
        <v>1</v>
      </c>
      <c r="LJ91" s="280" t="str">
        <f aca="false">$C91</f>
        <v>France</v>
      </c>
      <c r="LK91" s="296" t="n">
        <f aca="false">$D91</f>
        <v>18</v>
      </c>
      <c r="LL91" s="280" t="str">
        <f aca="false">$E91</f>
        <v>Japan</v>
      </c>
      <c r="LM91" s="284"/>
      <c r="LN91" s="284"/>
      <c r="LO91" s="389" t="n">
        <f aca="false">COUNTIF(LI$107:LI$114,LK107)+COUNTIF(LK$107:LK$114,LK107)</f>
        <v>0</v>
      </c>
      <c r="LP91" s="281" t="str">
        <f aca="false">IF(($F91&lt;&gt;"")*($G91&lt;&gt;"")*(LM91&lt;&gt;"")*(LN91&lt;&gt;""),IF(LT91&lt;&gt;2,"0",($F91&gt;$G91)*(LM91&gt;LN91)+($F91=$G91)*(LM91=LN91)+($F91&lt;$G91)*(LM91&lt;LN91)),"")</f>
        <v/>
      </c>
      <c r="LQ91" s="281" t="str">
        <f aca="false">IF((LP91&lt;&gt;""),IF(OR($F91&lt;&gt;$G91,PrSettings!$M$4="●"),(($F91-$G91)=(LM91-LN91))*1,0),"")</f>
        <v/>
      </c>
      <c r="LR91" s="281" t="str">
        <f aca="false">IF((LQ91&lt;&gt;""),($F91=LM91)*($G91=LN91),"")</f>
        <v/>
      </c>
      <c r="LS91" s="281" t="str">
        <f aca="false">IF(LP91&lt;&gt;"",IF(ABS($F91-$G91)&gt;=PrSettings!$M$7,(ABS($F91-$G91-LM91+LN91)&lt;=1)*1,IF(AND(LP91,$F91=$G91,$F91&gt;=PrSettings!$M$6),(ABS(LM91-$F91)&lt;=1)*1,IF(AND(LP91,$F91+$G91&gt;=PrSettings!$M$8),(ABS(LM91-$F91)+ABS(LN91-$G91)&lt;=1)*1,""))),"")</f>
        <v/>
      </c>
      <c r="LT91" s="388" t="n">
        <f aca="false">IF(OR(($C91&lt;&gt;"")*(LI91&lt;&gt;""),($E91&lt;&gt;"")*(LK91&lt;&gt;"")),($B91=LI91)*1+($D91=LK91)*1,"")</f>
        <v>2</v>
      </c>
      <c r="LV91" s="295" t="n">
        <f aca="false">$B91</f>
        <v>1</v>
      </c>
      <c r="LW91" s="280" t="str">
        <f aca="false">$C91</f>
        <v>France</v>
      </c>
      <c r="LX91" s="296" t="n">
        <f aca="false">$D91</f>
        <v>18</v>
      </c>
      <c r="LY91" s="280" t="str">
        <f aca="false">$E91</f>
        <v>Japan</v>
      </c>
      <c r="LZ91" s="284"/>
      <c r="MA91" s="284"/>
      <c r="MB91" s="389" t="n">
        <f aca="false">COUNTIF(LV$107:LV$114,LX107)+COUNTIF(LX$107:LX$114,LX107)</f>
        <v>0</v>
      </c>
      <c r="MC91" s="281" t="str">
        <f aca="false">IF(($F91&lt;&gt;"")*($G91&lt;&gt;"")*(LZ91&lt;&gt;"")*(MA91&lt;&gt;""),IF(MG91&lt;&gt;2,"0",($F91&gt;$G91)*(LZ91&gt;MA91)+($F91=$G91)*(LZ91=MA91)+($F91&lt;$G91)*(LZ91&lt;MA91)),"")</f>
        <v/>
      </c>
      <c r="MD91" s="281" t="str">
        <f aca="false">IF((MC91&lt;&gt;""),IF(OR($F91&lt;&gt;$G91,PrSettings!$M$4="●"),(($F91-$G91)=(LZ91-MA91))*1,0),"")</f>
        <v/>
      </c>
      <c r="ME91" s="281" t="str">
        <f aca="false">IF((MD91&lt;&gt;""),($F91=LZ91)*($G91=MA91),"")</f>
        <v/>
      </c>
      <c r="MF91" s="281" t="str">
        <f aca="false">IF(MC91&lt;&gt;"",IF(ABS($F91-$G91)&gt;=PrSettings!$M$7,(ABS($F91-$G91-LZ91+MA91)&lt;=1)*1,IF(AND(MC91,$F91=$G91,$F91&gt;=PrSettings!$M$6),(ABS(LZ91-$F91)&lt;=1)*1,IF(AND(MC91,$F91+$G91&gt;=PrSettings!$M$8),(ABS(LZ91-$F91)+ABS(MA91-$G91)&lt;=1)*1,""))),"")</f>
        <v/>
      </c>
      <c r="MG91" s="388" t="n">
        <f aca="false">IF(OR(($C91&lt;&gt;"")*(LV91&lt;&gt;""),($E91&lt;&gt;"")*(LX91&lt;&gt;"")),($B91=LV91)*1+($D91=LX91)*1,"")</f>
        <v>2</v>
      </c>
    </row>
    <row r="92" customFormat="false" ht="15.75" hidden="false" customHeight="false" outlineLevel="0" collapsed="false">
      <c r="B92" s="295" t="n">
        <f aca="false">IF(C92="","",INDEX(Groups!$C$7:$C$65,MATCH(C92,Groups!$D$7:$D$65,0)))</f>
        <v>25</v>
      </c>
      <c r="C92" s="280" t="str">
        <f aca="false">'World Cup'!$H$50</f>
        <v>Rep. of Korea</v>
      </c>
      <c r="D92" s="296" t="n">
        <f aca="false">IF(E92="","",INDEX(Groups!$C$7:$C$65,MATCH(E92,Groups!$D$7:$D$65,0)))</f>
        <v>30</v>
      </c>
      <c r="E92" s="280" t="str">
        <f aca="false">'World Cup'!$I$50</f>
        <v>Canada</v>
      </c>
      <c r="F92" s="282" t="n">
        <f aca="false">IF(AND('World Cup'!$H$51&lt;&gt;"",'World Cup'!$I$51&lt;&gt;""),'World Cup'!$H$51,"")</f>
        <v>0</v>
      </c>
      <c r="G92" s="283" t="n">
        <f aca="false">IF(AND('World Cup'!$H$51&lt;&gt;"",'World Cup'!$I$51&lt;&gt;""),'World Cup'!$I$51,"")</f>
        <v>1</v>
      </c>
      <c r="I92" s="295" t="n">
        <f aca="false">$B92</f>
        <v>25</v>
      </c>
      <c r="J92" s="280" t="str">
        <f aca="false">$C92</f>
        <v>Rep. of Korea</v>
      </c>
      <c r="K92" s="296" t="n">
        <f aca="false">$D92</f>
        <v>30</v>
      </c>
      <c r="L92" s="280" t="str">
        <f aca="false">$E92</f>
        <v>Canada</v>
      </c>
      <c r="M92" s="284"/>
      <c r="N92" s="284"/>
      <c r="O92" s="389" t="n">
        <f aca="false">COUNTIF(I$107:I$114,I108)+COUNTIF(K$107:K$114,I108)</f>
        <v>0</v>
      </c>
      <c r="P92" s="281" t="str">
        <f aca="false">IF(($F92&lt;&gt;"")*($G92&lt;&gt;"")*(M92&lt;&gt;"")*(N92&lt;&gt;""),IF(T92&lt;&gt;2,"0",($F92&gt;$G92)*(M92&gt;N92)+($F92=$G92)*(M92=N92)+($F92&lt;$G92)*(M92&lt;N92)),"")</f>
        <v/>
      </c>
      <c r="Q92" s="281" t="str">
        <f aca="false">IF((P92&lt;&gt;""),IF(OR($F92&lt;&gt;$G92,PrSettings!$M$4="●"),(($F92-$G92)=(M92-N92))*1,0),"")</f>
        <v/>
      </c>
      <c r="R92" s="281" t="str">
        <f aca="false">IF((Q92&lt;&gt;""),($F92=M92)*($G92=N92),"")</f>
        <v/>
      </c>
      <c r="S92" s="281" t="str">
        <f aca="false">IF(P92&lt;&gt;"",IF(ABS($F92-$G92)&gt;=PrSettings!$M$7,(ABS($F92-$G92-M92+N92)&lt;=1)*1,IF(AND(P92,$F92=$G92,$F92&gt;=PrSettings!$M$6),(ABS(M92-$F92)&lt;=1)*1,IF(AND(P92,$F92+$G92&gt;=PrSettings!$M$8),(ABS(M92-$F92)+ABS(N92-$G92)&lt;=1)*1,""))),"")</f>
        <v/>
      </c>
      <c r="T92" s="388" t="n">
        <f aca="false">IF(OR(($C92&lt;&gt;"")*(I92&lt;&gt;""),($E92&lt;&gt;"")*(K92&lt;&gt;"")),($B92=I92)*1+($D92=K92)*1,"")</f>
        <v>2</v>
      </c>
      <c r="V92" s="295" t="n">
        <f aca="false">$B92</f>
        <v>25</v>
      </c>
      <c r="W92" s="280" t="str">
        <f aca="false">$C92</f>
        <v>Rep. of Korea</v>
      </c>
      <c r="X92" s="296" t="n">
        <f aca="false">$D92</f>
        <v>30</v>
      </c>
      <c r="Y92" s="280" t="str">
        <f aca="false">$E92</f>
        <v>Canada</v>
      </c>
      <c r="Z92" s="284"/>
      <c r="AA92" s="284"/>
      <c r="AB92" s="389" t="n">
        <f aca="false">COUNTIF(V$107:V$114,V108)+COUNTIF(X$107:X$114,V108)</f>
        <v>0</v>
      </c>
      <c r="AC92" s="281" t="str">
        <f aca="false">IF(($F92&lt;&gt;"")*($G92&lt;&gt;"")*(Z92&lt;&gt;"")*(AA92&lt;&gt;""),IF(AG92&lt;&gt;2,"0",($F92&gt;$G92)*(Z92&gt;AA92)+($F92=$G92)*(Z92=AA92)+($F92&lt;$G92)*(Z92&lt;AA92)),"")</f>
        <v/>
      </c>
      <c r="AD92" s="281" t="str">
        <f aca="false">IF((AC92&lt;&gt;""),IF(OR($F92&lt;&gt;$G92,PrSettings!$M$4="●"),(($F92-$G92)=(Z92-AA92))*1,0),"")</f>
        <v/>
      </c>
      <c r="AE92" s="281" t="str">
        <f aca="false">IF((AD92&lt;&gt;""),($F92=Z92)*($G92=AA92),"")</f>
        <v/>
      </c>
      <c r="AF92" s="281" t="str">
        <f aca="false">IF(AC92&lt;&gt;"",IF(ABS($F92-$G92)&gt;=PrSettings!$M$7,(ABS($F92-$G92-Z92+AA92)&lt;=1)*1,IF(AND(AC92,$F92=$G92,$F92&gt;=PrSettings!$M$6),(ABS(Z92-$F92)&lt;=1)*1,IF(AND(AC92,$F92+$G92&gt;=PrSettings!$M$8),(ABS(Z92-$F92)+ABS(AA92-$G92)&lt;=1)*1,""))),"")</f>
        <v/>
      </c>
      <c r="AG92" s="388" t="n">
        <f aca="false">IF(OR(($C92&lt;&gt;"")*(V92&lt;&gt;""),($E92&lt;&gt;"")*(X92&lt;&gt;"")),($B92=V92)*1+($D92=X92)*1,"")</f>
        <v>2</v>
      </c>
      <c r="AI92" s="295" t="n">
        <f aca="false">$B92</f>
        <v>25</v>
      </c>
      <c r="AJ92" s="280" t="str">
        <f aca="false">$C92</f>
        <v>Rep. of Korea</v>
      </c>
      <c r="AK92" s="296" t="n">
        <f aca="false">$D92</f>
        <v>30</v>
      </c>
      <c r="AL92" s="280" t="str">
        <f aca="false">$E92</f>
        <v>Canada</v>
      </c>
      <c r="AM92" s="284"/>
      <c r="AN92" s="284"/>
      <c r="AO92" s="389" t="n">
        <f aca="false">COUNTIF(AI$107:AI$114,AI108)+COUNTIF(AK$107:AK$114,AI108)</f>
        <v>0</v>
      </c>
      <c r="AP92" s="281" t="str">
        <f aca="false">IF(($F92&lt;&gt;"")*($G92&lt;&gt;"")*(AM92&lt;&gt;"")*(AN92&lt;&gt;""),IF(AT92&lt;&gt;2,"0",($F92&gt;$G92)*(AM92&gt;AN92)+($F92=$G92)*(AM92=AN92)+($F92&lt;$G92)*(AM92&lt;AN92)),"")</f>
        <v/>
      </c>
      <c r="AQ92" s="281" t="str">
        <f aca="false">IF((AP92&lt;&gt;""),IF(OR($F92&lt;&gt;$G92,PrSettings!$M$4="●"),(($F92-$G92)=(AM92-AN92))*1,0),"")</f>
        <v/>
      </c>
      <c r="AR92" s="281" t="str">
        <f aca="false">IF((AQ92&lt;&gt;""),($F92=AM92)*($G92=AN92),"")</f>
        <v/>
      </c>
      <c r="AS92" s="281" t="str">
        <f aca="false">IF(AP92&lt;&gt;"",IF(ABS($F92-$G92)&gt;=PrSettings!$M$7,(ABS($F92-$G92-AM92+AN92)&lt;=1)*1,IF(AND(AP92,$F92=$G92,$F92&gt;=PrSettings!$M$6),(ABS(AM92-$F92)&lt;=1)*1,IF(AND(AP92,$F92+$G92&gt;=PrSettings!$M$8),(ABS(AM92-$F92)+ABS(AN92-$G92)&lt;=1)*1,""))),"")</f>
        <v/>
      </c>
      <c r="AT92" s="388" t="n">
        <f aca="false">IF(OR(($C92&lt;&gt;"")*(AI92&lt;&gt;""),($E92&lt;&gt;"")*(AK92&lt;&gt;"")),($B92=AI92)*1+($D92=AK92)*1,"")</f>
        <v>2</v>
      </c>
      <c r="AV92" s="295" t="n">
        <f aca="false">$B92</f>
        <v>25</v>
      </c>
      <c r="AW92" s="280" t="str">
        <f aca="false">$C92</f>
        <v>Rep. of Korea</v>
      </c>
      <c r="AX92" s="296" t="n">
        <f aca="false">$D92</f>
        <v>30</v>
      </c>
      <c r="AY92" s="280" t="str">
        <f aca="false">$E92</f>
        <v>Canada</v>
      </c>
      <c r="AZ92" s="284"/>
      <c r="BA92" s="284"/>
      <c r="BB92" s="389" t="n">
        <f aca="false">COUNTIF(AV$107:AV$114,AV108)+COUNTIF(AX$107:AX$114,AV108)</f>
        <v>0</v>
      </c>
      <c r="BC92" s="281" t="str">
        <f aca="false">IF(($F92&lt;&gt;"")*($G92&lt;&gt;"")*(AZ92&lt;&gt;"")*(BA92&lt;&gt;""),IF(BG92&lt;&gt;2,"0",($F92&gt;$G92)*(AZ92&gt;BA92)+($F92=$G92)*(AZ92=BA92)+($F92&lt;$G92)*(AZ92&lt;BA92)),"")</f>
        <v/>
      </c>
      <c r="BD92" s="281" t="str">
        <f aca="false">IF((BC92&lt;&gt;""),IF(OR($F92&lt;&gt;$G92,PrSettings!$M$4="●"),(($F92-$G92)=(AZ92-BA92))*1,0),"")</f>
        <v/>
      </c>
      <c r="BE92" s="281" t="str">
        <f aca="false">IF((BD92&lt;&gt;""),($F92=AZ92)*($G92=BA92),"")</f>
        <v/>
      </c>
      <c r="BF92" s="281" t="str">
        <f aca="false">IF(BC92&lt;&gt;"",IF(ABS($F92-$G92)&gt;=PrSettings!$M$7,(ABS($F92-$G92-AZ92+BA92)&lt;=1)*1,IF(AND(BC92,$F92=$G92,$F92&gt;=PrSettings!$M$6),(ABS(AZ92-$F92)&lt;=1)*1,IF(AND(BC92,$F92+$G92&gt;=PrSettings!$M$8),(ABS(AZ92-$F92)+ABS(BA92-$G92)&lt;=1)*1,""))),"")</f>
        <v/>
      </c>
      <c r="BG92" s="388" t="n">
        <f aca="false">IF(OR(($C92&lt;&gt;"")*(AV92&lt;&gt;""),($E92&lt;&gt;"")*(AX92&lt;&gt;"")),($B92=AV92)*1+($D92=AX92)*1,"")</f>
        <v>2</v>
      </c>
      <c r="BI92" s="295" t="n">
        <f aca="false">$B92</f>
        <v>25</v>
      </c>
      <c r="BJ92" s="280" t="str">
        <f aca="false">$C92</f>
        <v>Rep. of Korea</v>
      </c>
      <c r="BK92" s="296" t="n">
        <f aca="false">$D92</f>
        <v>30</v>
      </c>
      <c r="BL92" s="280" t="str">
        <f aca="false">$E92</f>
        <v>Canada</v>
      </c>
      <c r="BM92" s="284"/>
      <c r="BN92" s="284"/>
      <c r="BO92" s="389" t="n">
        <f aca="false">COUNTIF(BI$107:BI$114,BI108)+COUNTIF(BK$107:BK$114,BI108)</f>
        <v>0</v>
      </c>
      <c r="BP92" s="281" t="str">
        <f aca="false">IF(($F92&lt;&gt;"")*($G92&lt;&gt;"")*(BM92&lt;&gt;"")*(BN92&lt;&gt;""),IF(BT92&lt;&gt;2,"0",($F92&gt;$G92)*(BM92&gt;BN92)+($F92=$G92)*(BM92=BN92)+($F92&lt;$G92)*(BM92&lt;BN92)),"")</f>
        <v/>
      </c>
      <c r="BQ92" s="281" t="str">
        <f aca="false">IF((BP92&lt;&gt;""),IF(OR($F92&lt;&gt;$G92,PrSettings!$M$4="●"),(($F92-$G92)=(BM92-BN92))*1,0),"")</f>
        <v/>
      </c>
      <c r="BR92" s="281" t="str">
        <f aca="false">IF((BQ92&lt;&gt;""),($F92=BM92)*($G92=BN92),"")</f>
        <v/>
      </c>
      <c r="BS92" s="281" t="str">
        <f aca="false">IF(BP92&lt;&gt;"",IF(ABS($F92-$G92)&gt;=PrSettings!$M$7,(ABS($F92-$G92-BM92+BN92)&lt;=1)*1,IF(AND(BP92,$F92=$G92,$F92&gt;=PrSettings!$M$6),(ABS(BM92-$F92)&lt;=1)*1,IF(AND(BP92,$F92+$G92&gt;=PrSettings!$M$8),(ABS(BM92-$F92)+ABS(BN92-$G92)&lt;=1)*1,""))),"")</f>
        <v/>
      </c>
      <c r="BT92" s="388" t="n">
        <f aca="false">IF(OR(($C92&lt;&gt;"")*(BI92&lt;&gt;""),($E92&lt;&gt;"")*(BK92&lt;&gt;"")),($B92=BI92)*1+($D92=BK92)*1,"")</f>
        <v>2</v>
      </c>
      <c r="BV92" s="295" t="n">
        <f aca="false">$B92</f>
        <v>25</v>
      </c>
      <c r="BW92" s="280" t="str">
        <f aca="false">$C92</f>
        <v>Rep. of Korea</v>
      </c>
      <c r="BX92" s="296" t="n">
        <f aca="false">$D92</f>
        <v>30</v>
      </c>
      <c r="BY92" s="280" t="str">
        <f aca="false">$E92</f>
        <v>Canada</v>
      </c>
      <c r="BZ92" s="284"/>
      <c r="CA92" s="284"/>
      <c r="CB92" s="389" t="n">
        <f aca="false">COUNTIF(BV$107:BV$114,BV108)+COUNTIF(BX$107:BX$114,BV108)</f>
        <v>0</v>
      </c>
      <c r="CC92" s="281" t="str">
        <f aca="false">IF(($F92&lt;&gt;"")*($G92&lt;&gt;"")*(BZ92&lt;&gt;"")*(CA92&lt;&gt;""),IF(CG92&lt;&gt;2,"0",($F92&gt;$G92)*(BZ92&gt;CA92)+($F92=$G92)*(BZ92=CA92)+($F92&lt;$G92)*(BZ92&lt;CA92)),"")</f>
        <v/>
      </c>
      <c r="CD92" s="281" t="str">
        <f aca="false">IF((CC92&lt;&gt;""),IF(OR($F92&lt;&gt;$G92,PrSettings!$M$4="●"),(($F92-$G92)=(BZ92-CA92))*1,0),"")</f>
        <v/>
      </c>
      <c r="CE92" s="281" t="str">
        <f aca="false">IF((CD92&lt;&gt;""),($F92=BZ92)*($G92=CA92),"")</f>
        <v/>
      </c>
      <c r="CF92" s="281" t="str">
        <f aca="false">IF(CC92&lt;&gt;"",IF(ABS($F92-$G92)&gt;=PrSettings!$M$7,(ABS($F92-$G92-BZ92+CA92)&lt;=1)*1,IF(AND(CC92,$F92=$G92,$F92&gt;=PrSettings!$M$6),(ABS(BZ92-$F92)&lt;=1)*1,IF(AND(CC92,$F92+$G92&gt;=PrSettings!$M$8),(ABS(BZ92-$F92)+ABS(CA92-$G92)&lt;=1)*1,""))),"")</f>
        <v/>
      </c>
      <c r="CG92" s="388" t="n">
        <f aca="false">IF(OR(($C92&lt;&gt;"")*(BV92&lt;&gt;""),($E92&lt;&gt;"")*(BX92&lt;&gt;"")),($B92=BV92)*1+($D92=BX92)*1,"")</f>
        <v>2</v>
      </c>
      <c r="CI92" s="295" t="n">
        <f aca="false">$B92</f>
        <v>25</v>
      </c>
      <c r="CJ92" s="280" t="str">
        <f aca="false">$C92</f>
        <v>Rep. of Korea</v>
      </c>
      <c r="CK92" s="296" t="n">
        <f aca="false">$D92</f>
        <v>30</v>
      </c>
      <c r="CL92" s="280" t="str">
        <f aca="false">$E92</f>
        <v>Canada</v>
      </c>
      <c r="CM92" s="284"/>
      <c r="CN92" s="284"/>
      <c r="CO92" s="389" t="n">
        <f aca="false">COUNTIF(CI$107:CI$114,CI108)+COUNTIF(CK$107:CK$114,CI108)</f>
        <v>0</v>
      </c>
      <c r="CP92" s="281" t="str">
        <f aca="false">IF(($F92&lt;&gt;"")*($G92&lt;&gt;"")*(CM92&lt;&gt;"")*(CN92&lt;&gt;""),IF(CT92&lt;&gt;2,"0",($F92&gt;$G92)*(CM92&gt;CN92)+($F92=$G92)*(CM92=CN92)+($F92&lt;$G92)*(CM92&lt;CN92)),"")</f>
        <v/>
      </c>
      <c r="CQ92" s="281" t="str">
        <f aca="false">IF((CP92&lt;&gt;""),IF(OR($F92&lt;&gt;$G92,PrSettings!$M$4="●"),(($F92-$G92)=(CM92-CN92))*1,0),"")</f>
        <v/>
      </c>
      <c r="CR92" s="281" t="str">
        <f aca="false">IF((CQ92&lt;&gt;""),($F92=CM92)*($G92=CN92),"")</f>
        <v/>
      </c>
      <c r="CS92" s="281" t="str">
        <f aca="false">IF(CP92&lt;&gt;"",IF(ABS($F92-$G92)&gt;=PrSettings!$M$7,(ABS($F92-$G92-CM92+CN92)&lt;=1)*1,IF(AND(CP92,$F92=$G92,$F92&gt;=PrSettings!$M$6),(ABS(CM92-$F92)&lt;=1)*1,IF(AND(CP92,$F92+$G92&gt;=PrSettings!$M$8),(ABS(CM92-$F92)+ABS(CN92-$G92)&lt;=1)*1,""))),"")</f>
        <v/>
      </c>
      <c r="CT92" s="388" t="n">
        <f aca="false">IF(OR(($C92&lt;&gt;"")*(CI92&lt;&gt;""),($E92&lt;&gt;"")*(CK92&lt;&gt;"")),($B92=CI92)*1+($D92=CK92)*1,"")</f>
        <v>2</v>
      </c>
      <c r="CV92" s="295" t="n">
        <f aca="false">$B92</f>
        <v>25</v>
      </c>
      <c r="CW92" s="280" t="str">
        <f aca="false">$C92</f>
        <v>Rep. of Korea</v>
      </c>
      <c r="CX92" s="296" t="n">
        <f aca="false">$D92</f>
        <v>30</v>
      </c>
      <c r="CY92" s="280" t="str">
        <f aca="false">$E92</f>
        <v>Canada</v>
      </c>
      <c r="CZ92" s="284"/>
      <c r="DA92" s="284"/>
      <c r="DB92" s="389" t="n">
        <f aca="false">COUNTIF(CV$107:CV$114,CV108)+COUNTIF(CX$107:CX$114,CV108)</f>
        <v>0</v>
      </c>
      <c r="DC92" s="281" t="str">
        <f aca="false">IF(($F92&lt;&gt;"")*($G92&lt;&gt;"")*(CZ92&lt;&gt;"")*(DA92&lt;&gt;""),IF(DG92&lt;&gt;2,"0",($F92&gt;$G92)*(CZ92&gt;DA92)+($F92=$G92)*(CZ92=DA92)+($F92&lt;$G92)*(CZ92&lt;DA92)),"")</f>
        <v/>
      </c>
      <c r="DD92" s="281" t="str">
        <f aca="false">IF((DC92&lt;&gt;""),IF(OR($F92&lt;&gt;$G92,PrSettings!$M$4="●"),(($F92-$G92)=(CZ92-DA92))*1,0),"")</f>
        <v/>
      </c>
      <c r="DE92" s="281" t="str">
        <f aca="false">IF((DD92&lt;&gt;""),($F92=CZ92)*($G92=DA92),"")</f>
        <v/>
      </c>
      <c r="DF92" s="281" t="str">
        <f aca="false">IF(DC92&lt;&gt;"",IF(ABS($F92-$G92)&gt;=PrSettings!$M$7,(ABS($F92-$G92-CZ92+DA92)&lt;=1)*1,IF(AND(DC92,$F92=$G92,$F92&gt;=PrSettings!$M$6),(ABS(CZ92-$F92)&lt;=1)*1,IF(AND(DC92,$F92+$G92&gt;=PrSettings!$M$8),(ABS(CZ92-$F92)+ABS(DA92-$G92)&lt;=1)*1,""))),"")</f>
        <v/>
      </c>
      <c r="DG92" s="388" t="n">
        <f aca="false">IF(OR(($C92&lt;&gt;"")*(CV92&lt;&gt;""),($E92&lt;&gt;"")*(CX92&lt;&gt;"")),($B92=CV92)*1+($D92=CX92)*1,"")</f>
        <v>2</v>
      </c>
      <c r="DI92" s="295" t="n">
        <f aca="false">$B92</f>
        <v>25</v>
      </c>
      <c r="DJ92" s="280" t="str">
        <f aca="false">$C92</f>
        <v>Rep. of Korea</v>
      </c>
      <c r="DK92" s="296" t="n">
        <f aca="false">$D92</f>
        <v>30</v>
      </c>
      <c r="DL92" s="280" t="str">
        <f aca="false">$E92</f>
        <v>Canada</v>
      </c>
      <c r="DM92" s="284"/>
      <c r="DN92" s="284"/>
      <c r="DO92" s="389" t="n">
        <f aca="false">COUNTIF(DI$107:DI$114,DI108)+COUNTIF(DK$107:DK$114,DI108)</f>
        <v>0</v>
      </c>
      <c r="DP92" s="281" t="str">
        <f aca="false">IF(($F92&lt;&gt;"")*($G92&lt;&gt;"")*(DM92&lt;&gt;"")*(DN92&lt;&gt;""),IF(DT92&lt;&gt;2,"0",($F92&gt;$G92)*(DM92&gt;DN92)+($F92=$G92)*(DM92=DN92)+($F92&lt;$G92)*(DM92&lt;DN92)),"")</f>
        <v/>
      </c>
      <c r="DQ92" s="281" t="str">
        <f aca="false">IF((DP92&lt;&gt;""),IF(OR($F92&lt;&gt;$G92,PrSettings!$M$4="●"),(($F92-$G92)=(DM92-DN92))*1,0),"")</f>
        <v/>
      </c>
      <c r="DR92" s="281" t="str">
        <f aca="false">IF((DQ92&lt;&gt;""),($F92=DM92)*($G92=DN92),"")</f>
        <v/>
      </c>
      <c r="DS92" s="281" t="str">
        <f aca="false">IF(DP92&lt;&gt;"",IF(ABS($F92-$G92)&gt;=PrSettings!$M$7,(ABS($F92-$G92-DM92+DN92)&lt;=1)*1,IF(AND(DP92,$F92=$G92,$F92&gt;=PrSettings!$M$6),(ABS(DM92-$F92)&lt;=1)*1,IF(AND(DP92,$F92+$G92&gt;=PrSettings!$M$8),(ABS(DM92-$F92)+ABS(DN92-$G92)&lt;=1)*1,""))),"")</f>
        <v/>
      </c>
      <c r="DT92" s="388" t="n">
        <f aca="false">IF(OR(($C92&lt;&gt;"")*(DI92&lt;&gt;""),($E92&lt;&gt;"")*(DK92&lt;&gt;"")),($B92=DI92)*1+($D92=DK92)*1,"")</f>
        <v>2</v>
      </c>
      <c r="DV92" s="295" t="n">
        <f aca="false">$B92</f>
        <v>25</v>
      </c>
      <c r="DW92" s="280" t="str">
        <f aca="false">$C92</f>
        <v>Rep. of Korea</v>
      </c>
      <c r="DX92" s="296" t="n">
        <f aca="false">$D92</f>
        <v>30</v>
      </c>
      <c r="DY92" s="280" t="str">
        <f aca="false">$E92</f>
        <v>Canada</v>
      </c>
      <c r="DZ92" s="284"/>
      <c r="EA92" s="284"/>
      <c r="EB92" s="389" t="n">
        <f aca="false">COUNTIF(DV$107:DV$114,DV108)+COUNTIF(DX$107:DX$114,DV108)</f>
        <v>0</v>
      </c>
      <c r="EC92" s="281" t="str">
        <f aca="false">IF(($F92&lt;&gt;"")*($G92&lt;&gt;"")*(DZ92&lt;&gt;"")*(EA92&lt;&gt;""),IF(EG92&lt;&gt;2,"0",($F92&gt;$G92)*(DZ92&gt;EA92)+($F92=$G92)*(DZ92=EA92)+($F92&lt;$G92)*(DZ92&lt;EA92)),"")</f>
        <v/>
      </c>
      <c r="ED92" s="281" t="str">
        <f aca="false">IF((EC92&lt;&gt;""),IF(OR($F92&lt;&gt;$G92,PrSettings!$M$4="●"),(($F92-$G92)=(DZ92-EA92))*1,0),"")</f>
        <v/>
      </c>
      <c r="EE92" s="281" t="str">
        <f aca="false">IF((ED92&lt;&gt;""),($F92=DZ92)*($G92=EA92),"")</f>
        <v/>
      </c>
      <c r="EF92" s="281" t="str">
        <f aca="false">IF(EC92&lt;&gt;"",IF(ABS($F92-$G92)&gt;=PrSettings!$M$7,(ABS($F92-$G92-DZ92+EA92)&lt;=1)*1,IF(AND(EC92,$F92=$G92,$F92&gt;=PrSettings!$M$6),(ABS(DZ92-$F92)&lt;=1)*1,IF(AND(EC92,$F92+$G92&gt;=PrSettings!$M$8),(ABS(DZ92-$F92)+ABS(EA92-$G92)&lt;=1)*1,""))),"")</f>
        <v/>
      </c>
      <c r="EG92" s="388" t="n">
        <f aca="false">IF(OR(($C92&lt;&gt;"")*(DV92&lt;&gt;""),($E92&lt;&gt;"")*(DX92&lt;&gt;"")),($B92=DV92)*1+($D92=DX92)*1,"")</f>
        <v>2</v>
      </c>
      <c r="EI92" s="295" t="n">
        <f aca="false">$B92</f>
        <v>25</v>
      </c>
      <c r="EJ92" s="280" t="str">
        <f aca="false">$C92</f>
        <v>Rep. of Korea</v>
      </c>
      <c r="EK92" s="296" t="n">
        <f aca="false">$D92</f>
        <v>30</v>
      </c>
      <c r="EL92" s="280" t="str">
        <f aca="false">$E92</f>
        <v>Canada</v>
      </c>
      <c r="EM92" s="284"/>
      <c r="EN92" s="284"/>
      <c r="EO92" s="389" t="n">
        <f aca="false">COUNTIF(EI$107:EI$114,EI108)+COUNTIF(EK$107:EK$114,EI108)</f>
        <v>0</v>
      </c>
      <c r="EP92" s="281" t="str">
        <f aca="false">IF(($F92&lt;&gt;"")*($G92&lt;&gt;"")*(EM92&lt;&gt;"")*(EN92&lt;&gt;""),IF(ET92&lt;&gt;2,"0",($F92&gt;$G92)*(EM92&gt;EN92)+($F92=$G92)*(EM92=EN92)+($F92&lt;$G92)*(EM92&lt;EN92)),"")</f>
        <v/>
      </c>
      <c r="EQ92" s="281" t="str">
        <f aca="false">IF((EP92&lt;&gt;""),IF(OR($F92&lt;&gt;$G92,PrSettings!$M$4="●"),(($F92-$G92)=(EM92-EN92))*1,0),"")</f>
        <v/>
      </c>
      <c r="ER92" s="281" t="str">
        <f aca="false">IF((EQ92&lt;&gt;""),($F92=EM92)*($G92=EN92),"")</f>
        <v/>
      </c>
      <c r="ES92" s="281" t="str">
        <f aca="false">IF(EP92&lt;&gt;"",IF(ABS($F92-$G92)&gt;=PrSettings!$M$7,(ABS($F92-$G92-EM92+EN92)&lt;=1)*1,IF(AND(EP92,$F92=$G92,$F92&gt;=PrSettings!$M$6),(ABS(EM92-$F92)&lt;=1)*1,IF(AND(EP92,$F92+$G92&gt;=PrSettings!$M$8),(ABS(EM92-$F92)+ABS(EN92-$G92)&lt;=1)*1,""))),"")</f>
        <v/>
      </c>
      <c r="ET92" s="388" t="n">
        <f aca="false">IF(OR(($C92&lt;&gt;"")*(EI92&lt;&gt;""),($E92&lt;&gt;"")*(EK92&lt;&gt;"")),($B92=EI92)*1+($D92=EK92)*1,"")</f>
        <v>2</v>
      </c>
      <c r="EV92" s="295" t="n">
        <f aca="false">$B92</f>
        <v>25</v>
      </c>
      <c r="EW92" s="280" t="str">
        <f aca="false">$C92</f>
        <v>Rep. of Korea</v>
      </c>
      <c r="EX92" s="296" t="n">
        <f aca="false">$D92</f>
        <v>30</v>
      </c>
      <c r="EY92" s="280" t="str">
        <f aca="false">$E92</f>
        <v>Canada</v>
      </c>
      <c r="EZ92" s="284"/>
      <c r="FA92" s="284"/>
      <c r="FB92" s="389" t="n">
        <f aca="false">COUNTIF(EV$107:EV$114,EV108)+COUNTIF(EX$107:EX$114,EV108)</f>
        <v>0</v>
      </c>
      <c r="FC92" s="281" t="str">
        <f aca="false">IF(($F92&lt;&gt;"")*($G92&lt;&gt;"")*(EZ92&lt;&gt;"")*(FA92&lt;&gt;""),IF(FG92&lt;&gt;2,"0",($F92&gt;$G92)*(EZ92&gt;FA92)+($F92=$G92)*(EZ92=FA92)+($F92&lt;$G92)*(EZ92&lt;FA92)),"")</f>
        <v/>
      </c>
      <c r="FD92" s="281" t="str">
        <f aca="false">IF((FC92&lt;&gt;""),IF(OR($F92&lt;&gt;$G92,PrSettings!$M$4="●"),(($F92-$G92)=(EZ92-FA92))*1,0),"")</f>
        <v/>
      </c>
      <c r="FE92" s="281" t="str">
        <f aca="false">IF((FD92&lt;&gt;""),($F92=EZ92)*($G92=FA92),"")</f>
        <v/>
      </c>
      <c r="FF92" s="281" t="str">
        <f aca="false">IF(FC92&lt;&gt;"",IF(ABS($F92-$G92)&gt;=PrSettings!$M$7,(ABS($F92-$G92-EZ92+FA92)&lt;=1)*1,IF(AND(FC92,$F92=$G92,$F92&gt;=PrSettings!$M$6),(ABS(EZ92-$F92)&lt;=1)*1,IF(AND(FC92,$F92+$G92&gt;=PrSettings!$M$8),(ABS(EZ92-$F92)+ABS(FA92-$G92)&lt;=1)*1,""))),"")</f>
        <v/>
      </c>
      <c r="FG92" s="388" t="n">
        <f aca="false">IF(OR(($C92&lt;&gt;"")*(EV92&lt;&gt;""),($E92&lt;&gt;"")*(EX92&lt;&gt;"")),($B92=EV92)*1+($D92=EX92)*1,"")</f>
        <v>2</v>
      </c>
      <c r="FI92" s="295" t="n">
        <f aca="false">$B92</f>
        <v>25</v>
      </c>
      <c r="FJ92" s="280" t="str">
        <f aca="false">$C92</f>
        <v>Rep. of Korea</v>
      </c>
      <c r="FK92" s="296" t="n">
        <f aca="false">$D92</f>
        <v>30</v>
      </c>
      <c r="FL92" s="280" t="str">
        <f aca="false">$E92</f>
        <v>Canada</v>
      </c>
      <c r="FM92" s="284"/>
      <c r="FN92" s="284"/>
      <c r="FO92" s="389" t="n">
        <f aca="false">COUNTIF(FI$107:FI$114,FI108)+COUNTIF(FK$107:FK$114,FI108)</f>
        <v>0</v>
      </c>
      <c r="FP92" s="281" t="str">
        <f aca="false">IF(($F92&lt;&gt;"")*($G92&lt;&gt;"")*(FM92&lt;&gt;"")*(FN92&lt;&gt;""),IF(FT92&lt;&gt;2,"0",($F92&gt;$G92)*(FM92&gt;FN92)+($F92=$G92)*(FM92=FN92)+($F92&lt;$G92)*(FM92&lt;FN92)),"")</f>
        <v/>
      </c>
      <c r="FQ92" s="281" t="str">
        <f aca="false">IF((FP92&lt;&gt;""),IF(OR($F92&lt;&gt;$G92,PrSettings!$M$4="●"),(($F92-$G92)=(FM92-FN92))*1,0),"")</f>
        <v/>
      </c>
      <c r="FR92" s="281" t="str">
        <f aca="false">IF((FQ92&lt;&gt;""),($F92=FM92)*($G92=FN92),"")</f>
        <v/>
      </c>
      <c r="FS92" s="281" t="str">
        <f aca="false">IF(FP92&lt;&gt;"",IF(ABS($F92-$G92)&gt;=PrSettings!$M$7,(ABS($F92-$G92-FM92+FN92)&lt;=1)*1,IF(AND(FP92,$F92=$G92,$F92&gt;=PrSettings!$M$6),(ABS(FM92-$F92)&lt;=1)*1,IF(AND(FP92,$F92+$G92&gt;=PrSettings!$M$8),(ABS(FM92-$F92)+ABS(FN92-$G92)&lt;=1)*1,""))),"")</f>
        <v/>
      </c>
      <c r="FT92" s="388" t="n">
        <f aca="false">IF(OR(($C92&lt;&gt;"")*(FI92&lt;&gt;""),($E92&lt;&gt;"")*(FK92&lt;&gt;"")),($B92=FI92)*1+($D92=FK92)*1,"")</f>
        <v>2</v>
      </c>
      <c r="FV92" s="295" t="n">
        <f aca="false">$B92</f>
        <v>25</v>
      </c>
      <c r="FW92" s="280" t="str">
        <f aca="false">$C92</f>
        <v>Rep. of Korea</v>
      </c>
      <c r="FX92" s="296" t="n">
        <f aca="false">$D92</f>
        <v>30</v>
      </c>
      <c r="FY92" s="280" t="str">
        <f aca="false">$E92</f>
        <v>Canada</v>
      </c>
      <c r="FZ92" s="284"/>
      <c r="GA92" s="284"/>
      <c r="GB92" s="389" t="n">
        <f aca="false">COUNTIF(FV$107:FV$114,FV108)+COUNTIF(FX$107:FX$114,FV108)</f>
        <v>0</v>
      </c>
      <c r="GC92" s="281" t="str">
        <f aca="false">IF(($F92&lt;&gt;"")*($G92&lt;&gt;"")*(FZ92&lt;&gt;"")*(GA92&lt;&gt;""),IF(GG92&lt;&gt;2,"0",($F92&gt;$G92)*(FZ92&gt;GA92)+($F92=$G92)*(FZ92=GA92)+($F92&lt;$G92)*(FZ92&lt;GA92)),"")</f>
        <v/>
      </c>
      <c r="GD92" s="281" t="str">
        <f aca="false">IF((GC92&lt;&gt;""),IF(OR($F92&lt;&gt;$G92,PrSettings!$M$4="●"),(($F92-$G92)=(FZ92-GA92))*1,0),"")</f>
        <v/>
      </c>
      <c r="GE92" s="281" t="str">
        <f aca="false">IF((GD92&lt;&gt;""),($F92=FZ92)*($G92=GA92),"")</f>
        <v/>
      </c>
      <c r="GF92" s="281" t="str">
        <f aca="false">IF(GC92&lt;&gt;"",IF(ABS($F92-$G92)&gt;=PrSettings!$M$7,(ABS($F92-$G92-FZ92+GA92)&lt;=1)*1,IF(AND(GC92,$F92=$G92,$F92&gt;=PrSettings!$M$6),(ABS(FZ92-$F92)&lt;=1)*1,IF(AND(GC92,$F92+$G92&gt;=PrSettings!$M$8),(ABS(FZ92-$F92)+ABS(GA92-$G92)&lt;=1)*1,""))),"")</f>
        <v/>
      </c>
      <c r="GG92" s="388" t="n">
        <f aca="false">IF(OR(($C92&lt;&gt;"")*(FV92&lt;&gt;""),($E92&lt;&gt;"")*(FX92&lt;&gt;"")),($B92=FV92)*1+($D92=FX92)*1,"")</f>
        <v>2</v>
      </c>
      <c r="GI92" s="295" t="n">
        <f aca="false">$B92</f>
        <v>25</v>
      </c>
      <c r="GJ92" s="280" t="str">
        <f aca="false">$C92</f>
        <v>Rep. of Korea</v>
      </c>
      <c r="GK92" s="296" t="n">
        <f aca="false">$D92</f>
        <v>30</v>
      </c>
      <c r="GL92" s="280" t="str">
        <f aca="false">$E92</f>
        <v>Canada</v>
      </c>
      <c r="GM92" s="284"/>
      <c r="GN92" s="284"/>
      <c r="GO92" s="389" t="n">
        <f aca="false">COUNTIF(GI$107:GI$114,GI108)+COUNTIF(GK$107:GK$114,GI108)</f>
        <v>0</v>
      </c>
      <c r="GP92" s="281" t="str">
        <f aca="false">IF(($F92&lt;&gt;"")*($G92&lt;&gt;"")*(GM92&lt;&gt;"")*(GN92&lt;&gt;""),IF(GT92&lt;&gt;2,"0",($F92&gt;$G92)*(GM92&gt;GN92)+($F92=$G92)*(GM92=GN92)+($F92&lt;$G92)*(GM92&lt;GN92)),"")</f>
        <v/>
      </c>
      <c r="GQ92" s="281" t="str">
        <f aca="false">IF((GP92&lt;&gt;""),IF(OR($F92&lt;&gt;$G92,PrSettings!$M$4="●"),(($F92-$G92)=(GM92-GN92))*1,0),"")</f>
        <v/>
      </c>
      <c r="GR92" s="281" t="str">
        <f aca="false">IF((GQ92&lt;&gt;""),($F92=GM92)*($G92=GN92),"")</f>
        <v/>
      </c>
      <c r="GS92" s="281" t="str">
        <f aca="false">IF(GP92&lt;&gt;"",IF(ABS($F92-$G92)&gt;=PrSettings!$M$7,(ABS($F92-$G92-GM92+GN92)&lt;=1)*1,IF(AND(GP92,$F92=$G92,$F92&gt;=PrSettings!$M$6),(ABS(GM92-$F92)&lt;=1)*1,IF(AND(GP92,$F92+$G92&gt;=PrSettings!$M$8),(ABS(GM92-$F92)+ABS(GN92-$G92)&lt;=1)*1,""))),"")</f>
        <v/>
      </c>
      <c r="GT92" s="388" t="n">
        <f aca="false">IF(OR(($C92&lt;&gt;"")*(GI92&lt;&gt;""),($E92&lt;&gt;"")*(GK92&lt;&gt;"")),($B92=GI92)*1+($D92=GK92)*1,"")</f>
        <v>2</v>
      </c>
      <c r="GV92" s="295" t="n">
        <f aca="false">$B92</f>
        <v>25</v>
      </c>
      <c r="GW92" s="280" t="str">
        <f aca="false">$C92</f>
        <v>Rep. of Korea</v>
      </c>
      <c r="GX92" s="296" t="n">
        <f aca="false">$D92</f>
        <v>30</v>
      </c>
      <c r="GY92" s="280" t="str">
        <f aca="false">$E92</f>
        <v>Canada</v>
      </c>
      <c r="GZ92" s="284"/>
      <c r="HA92" s="284"/>
      <c r="HB92" s="389" t="n">
        <f aca="false">COUNTIF(GV$107:GV$114,GV108)+COUNTIF(GX$107:GX$114,GV108)</f>
        <v>0</v>
      </c>
      <c r="HC92" s="281" t="str">
        <f aca="false">IF(($F92&lt;&gt;"")*($G92&lt;&gt;"")*(GZ92&lt;&gt;"")*(HA92&lt;&gt;""),IF(HG92&lt;&gt;2,"0",($F92&gt;$G92)*(GZ92&gt;HA92)+($F92=$G92)*(GZ92=HA92)+($F92&lt;$G92)*(GZ92&lt;HA92)),"")</f>
        <v/>
      </c>
      <c r="HD92" s="281" t="str">
        <f aca="false">IF((HC92&lt;&gt;""),IF(OR($F92&lt;&gt;$G92,PrSettings!$M$4="●"),(($F92-$G92)=(GZ92-HA92))*1,0),"")</f>
        <v/>
      </c>
      <c r="HE92" s="281" t="str">
        <f aca="false">IF((HD92&lt;&gt;""),($F92=GZ92)*($G92=HA92),"")</f>
        <v/>
      </c>
      <c r="HF92" s="281" t="str">
        <f aca="false">IF(HC92&lt;&gt;"",IF(ABS($F92-$G92)&gt;=PrSettings!$M$7,(ABS($F92-$G92-GZ92+HA92)&lt;=1)*1,IF(AND(HC92,$F92=$G92,$F92&gt;=PrSettings!$M$6),(ABS(GZ92-$F92)&lt;=1)*1,IF(AND(HC92,$F92+$G92&gt;=PrSettings!$M$8),(ABS(GZ92-$F92)+ABS(HA92-$G92)&lt;=1)*1,""))),"")</f>
        <v/>
      </c>
      <c r="HG92" s="388" t="n">
        <f aca="false">IF(OR(($C92&lt;&gt;"")*(GV92&lt;&gt;""),($E92&lt;&gt;"")*(GX92&lt;&gt;"")),($B92=GV92)*1+($D92=GX92)*1,"")</f>
        <v>2</v>
      </c>
      <c r="HI92" s="295" t="n">
        <f aca="false">$B92</f>
        <v>25</v>
      </c>
      <c r="HJ92" s="280" t="str">
        <f aca="false">$C92</f>
        <v>Rep. of Korea</v>
      </c>
      <c r="HK92" s="296" t="n">
        <f aca="false">$D92</f>
        <v>30</v>
      </c>
      <c r="HL92" s="280" t="str">
        <f aca="false">$E92</f>
        <v>Canada</v>
      </c>
      <c r="HM92" s="284"/>
      <c r="HN92" s="284"/>
      <c r="HO92" s="389" t="n">
        <f aca="false">COUNTIF(HI$107:HI$114,HI108)+COUNTIF(HK$107:HK$114,HI108)</f>
        <v>0</v>
      </c>
      <c r="HP92" s="281" t="str">
        <f aca="false">IF(($F92&lt;&gt;"")*($G92&lt;&gt;"")*(HM92&lt;&gt;"")*(HN92&lt;&gt;""),IF(HT92&lt;&gt;2,"0",($F92&gt;$G92)*(HM92&gt;HN92)+($F92=$G92)*(HM92=HN92)+($F92&lt;$G92)*(HM92&lt;HN92)),"")</f>
        <v/>
      </c>
      <c r="HQ92" s="281" t="str">
        <f aca="false">IF((HP92&lt;&gt;""),IF(OR($F92&lt;&gt;$G92,PrSettings!$M$4="●"),(($F92-$G92)=(HM92-HN92))*1,0),"")</f>
        <v/>
      </c>
      <c r="HR92" s="281" t="str">
        <f aca="false">IF((HQ92&lt;&gt;""),($F92=HM92)*($G92=HN92),"")</f>
        <v/>
      </c>
      <c r="HS92" s="281" t="str">
        <f aca="false">IF(HP92&lt;&gt;"",IF(ABS($F92-$G92)&gt;=PrSettings!$M$7,(ABS($F92-$G92-HM92+HN92)&lt;=1)*1,IF(AND(HP92,$F92=$G92,$F92&gt;=PrSettings!$M$6),(ABS(HM92-$F92)&lt;=1)*1,IF(AND(HP92,$F92+$G92&gt;=PrSettings!$M$8),(ABS(HM92-$F92)+ABS(HN92-$G92)&lt;=1)*1,""))),"")</f>
        <v/>
      </c>
      <c r="HT92" s="388" t="n">
        <f aca="false">IF(OR(($C92&lt;&gt;"")*(HI92&lt;&gt;""),($E92&lt;&gt;"")*(HK92&lt;&gt;"")),($B92=HI92)*1+($D92=HK92)*1,"")</f>
        <v>2</v>
      </c>
      <c r="HV92" s="295" t="n">
        <f aca="false">$B92</f>
        <v>25</v>
      </c>
      <c r="HW92" s="280" t="str">
        <f aca="false">$C92</f>
        <v>Rep. of Korea</v>
      </c>
      <c r="HX92" s="296" t="n">
        <f aca="false">$D92</f>
        <v>30</v>
      </c>
      <c r="HY92" s="280" t="str">
        <f aca="false">$E92</f>
        <v>Canada</v>
      </c>
      <c r="HZ92" s="284"/>
      <c r="IA92" s="284"/>
      <c r="IB92" s="389" t="n">
        <f aca="false">COUNTIF(HV$107:HV$114,HV108)+COUNTIF(HX$107:HX$114,HV108)</f>
        <v>0</v>
      </c>
      <c r="IC92" s="281" t="str">
        <f aca="false">IF(($F92&lt;&gt;"")*($G92&lt;&gt;"")*(HZ92&lt;&gt;"")*(IA92&lt;&gt;""),IF(IG92&lt;&gt;2,"0",($F92&gt;$G92)*(HZ92&gt;IA92)+($F92=$G92)*(HZ92=IA92)+($F92&lt;$G92)*(HZ92&lt;IA92)),"")</f>
        <v/>
      </c>
      <c r="ID92" s="281" t="str">
        <f aca="false">IF((IC92&lt;&gt;""),IF(OR($F92&lt;&gt;$G92,PrSettings!$M$4="●"),(($F92-$G92)=(HZ92-IA92))*1,0),"")</f>
        <v/>
      </c>
      <c r="IE92" s="281" t="str">
        <f aca="false">IF((ID92&lt;&gt;""),($F92=HZ92)*($G92=IA92),"")</f>
        <v/>
      </c>
      <c r="IF92" s="281" t="str">
        <f aca="false">IF(IC92&lt;&gt;"",IF(ABS($F92-$G92)&gt;=PrSettings!$M$7,(ABS($F92-$G92-HZ92+IA92)&lt;=1)*1,IF(AND(IC92,$F92=$G92,$F92&gt;=PrSettings!$M$6),(ABS(HZ92-$F92)&lt;=1)*1,IF(AND(IC92,$F92+$G92&gt;=PrSettings!$M$8),(ABS(HZ92-$F92)+ABS(IA92-$G92)&lt;=1)*1,""))),"")</f>
        <v/>
      </c>
      <c r="IG92" s="388" t="n">
        <f aca="false">IF(OR(($C92&lt;&gt;"")*(HV92&lt;&gt;""),($E92&lt;&gt;"")*(HX92&lt;&gt;"")),($B92=HV92)*1+($D92=HX92)*1,"")</f>
        <v>2</v>
      </c>
      <c r="II92" s="295" t="n">
        <f aca="false">$B92</f>
        <v>25</v>
      </c>
      <c r="IJ92" s="280" t="str">
        <f aca="false">$C92</f>
        <v>Rep. of Korea</v>
      </c>
      <c r="IK92" s="296" t="n">
        <f aca="false">$D92</f>
        <v>30</v>
      </c>
      <c r="IL92" s="280" t="str">
        <f aca="false">$E92</f>
        <v>Canada</v>
      </c>
      <c r="IM92" s="284"/>
      <c r="IN92" s="284"/>
      <c r="IO92" s="389" t="n">
        <f aca="false">COUNTIF(II$107:II$114,II108)+COUNTIF(IK$107:IK$114,II108)</f>
        <v>0</v>
      </c>
      <c r="IP92" s="281" t="str">
        <f aca="false">IF(($F92&lt;&gt;"")*($G92&lt;&gt;"")*(IM92&lt;&gt;"")*(IN92&lt;&gt;""),IF(IT92&lt;&gt;2,"0",($F92&gt;$G92)*(IM92&gt;IN92)+($F92=$G92)*(IM92=IN92)+($F92&lt;$G92)*(IM92&lt;IN92)),"")</f>
        <v/>
      </c>
      <c r="IQ92" s="281" t="str">
        <f aca="false">IF((IP92&lt;&gt;""),IF(OR($F92&lt;&gt;$G92,PrSettings!$M$4="●"),(($F92-$G92)=(IM92-IN92))*1,0),"")</f>
        <v/>
      </c>
      <c r="IR92" s="281" t="str">
        <f aca="false">IF((IQ92&lt;&gt;""),($F92=IM92)*($G92=IN92),"")</f>
        <v/>
      </c>
      <c r="IS92" s="281" t="str">
        <f aca="false">IF(IP92&lt;&gt;"",IF(ABS($F92-$G92)&gt;=PrSettings!$M$7,(ABS($F92-$G92-IM92+IN92)&lt;=1)*1,IF(AND(IP92,$F92=$G92,$F92&gt;=PrSettings!$M$6),(ABS(IM92-$F92)&lt;=1)*1,IF(AND(IP92,$F92+$G92&gt;=PrSettings!$M$8),(ABS(IM92-$F92)+ABS(IN92-$G92)&lt;=1)*1,""))),"")</f>
        <v/>
      </c>
      <c r="IT92" s="388" t="n">
        <f aca="false">IF(OR(($C92&lt;&gt;"")*(II92&lt;&gt;""),($E92&lt;&gt;"")*(IK92&lt;&gt;"")),($B92=II92)*1+($D92=IK92)*1,"")</f>
        <v>2</v>
      </c>
      <c r="IV92" s="295" t="n">
        <f aca="false">$B92</f>
        <v>25</v>
      </c>
      <c r="IW92" s="280" t="str">
        <f aca="false">$C92</f>
        <v>Rep. of Korea</v>
      </c>
      <c r="IX92" s="296" t="n">
        <f aca="false">$D92</f>
        <v>30</v>
      </c>
      <c r="IY92" s="280" t="str">
        <f aca="false">$E92</f>
        <v>Canada</v>
      </c>
      <c r="IZ92" s="284"/>
      <c r="JA92" s="284"/>
      <c r="JB92" s="389" t="n">
        <f aca="false">COUNTIF(IV$107:IV$114,IV108)+COUNTIF(IX$107:IX$114,IV108)</f>
        <v>0</v>
      </c>
      <c r="JC92" s="281" t="str">
        <f aca="false">IF(($F92&lt;&gt;"")*($G92&lt;&gt;"")*(IZ92&lt;&gt;"")*(JA92&lt;&gt;""),IF(JG92&lt;&gt;2,"0",($F92&gt;$G92)*(IZ92&gt;JA92)+($F92=$G92)*(IZ92=JA92)+($F92&lt;$G92)*(IZ92&lt;JA92)),"")</f>
        <v/>
      </c>
      <c r="JD92" s="281" t="str">
        <f aca="false">IF((JC92&lt;&gt;""),IF(OR($F92&lt;&gt;$G92,PrSettings!$M$4="●"),(($F92-$G92)=(IZ92-JA92))*1,0),"")</f>
        <v/>
      </c>
      <c r="JE92" s="281" t="str">
        <f aca="false">IF((JD92&lt;&gt;""),($F92=IZ92)*($G92=JA92),"")</f>
        <v/>
      </c>
      <c r="JF92" s="281" t="str">
        <f aca="false">IF(JC92&lt;&gt;"",IF(ABS($F92-$G92)&gt;=PrSettings!$M$7,(ABS($F92-$G92-IZ92+JA92)&lt;=1)*1,IF(AND(JC92,$F92=$G92,$F92&gt;=PrSettings!$M$6),(ABS(IZ92-$F92)&lt;=1)*1,IF(AND(JC92,$F92+$G92&gt;=PrSettings!$M$8),(ABS(IZ92-$F92)+ABS(JA92-$G92)&lt;=1)*1,""))),"")</f>
        <v/>
      </c>
      <c r="JG92" s="388" t="n">
        <f aca="false">IF(OR(($C92&lt;&gt;"")*(IV92&lt;&gt;""),($E92&lt;&gt;"")*(IX92&lt;&gt;"")),($B92=IV92)*1+($D92=IX92)*1,"")</f>
        <v>2</v>
      </c>
      <c r="JI92" s="295" t="n">
        <f aca="false">$B92</f>
        <v>25</v>
      </c>
      <c r="JJ92" s="280" t="str">
        <f aca="false">$C92</f>
        <v>Rep. of Korea</v>
      </c>
      <c r="JK92" s="296" t="n">
        <f aca="false">$D92</f>
        <v>30</v>
      </c>
      <c r="JL92" s="280" t="str">
        <f aca="false">$E92</f>
        <v>Canada</v>
      </c>
      <c r="JM92" s="284"/>
      <c r="JN92" s="284"/>
      <c r="JO92" s="389" t="n">
        <f aca="false">COUNTIF(JI$107:JI$114,JI108)+COUNTIF(JK$107:JK$114,JI108)</f>
        <v>0</v>
      </c>
      <c r="JP92" s="281" t="str">
        <f aca="false">IF(($F92&lt;&gt;"")*($G92&lt;&gt;"")*(JM92&lt;&gt;"")*(JN92&lt;&gt;""),IF(JT92&lt;&gt;2,"0",($F92&gt;$G92)*(JM92&gt;JN92)+($F92=$G92)*(JM92=JN92)+($F92&lt;$G92)*(JM92&lt;JN92)),"")</f>
        <v/>
      </c>
      <c r="JQ92" s="281" t="str">
        <f aca="false">IF((JP92&lt;&gt;""),IF(OR($F92&lt;&gt;$G92,PrSettings!$M$4="●"),(($F92-$G92)=(JM92-JN92))*1,0),"")</f>
        <v/>
      </c>
      <c r="JR92" s="281" t="str">
        <f aca="false">IF((JQ92&lt;&gt;""),($F92=JM92)*($G92=JN92),"")</f>
        <v/>
      </c>
      <c r="JS92" s="281" t="str">
        <f aca="false">IF(JP92&lt;&gt;"",IF(ABS($F92-$G92)&gt;=PrSettings!$M$7,(ABS($F92-$G92-JM92+JN92)&lt;=1)*1,IF(AND(JP92,$F92=$G92,$F92&gt;=PrSettings!$M$6),(ABS(JM92-$F92)&lt;=1)*1,IF(AND(JP92,$F92+$G92&gt;=PrSettings!$M$8),(ABS(JM92-$F92)+ABS(JN92-$G92)&lt;=1)*1,""))),"")</f>
        <v/>
      </c>
      <c r="JT92" s="388" t="n">
        <f aca="false">IF(OR(($C92&lt;&gt;"")*(JI92&lt;&gt;""),($E92&lt;&gt;"")*(JK92&lt;&gt;"")),($B92=JI92)*1+($D92=JK92)*1,"")</f>
        <v>2</v>
      </c>
      <c r="JV92" s="295" t="n">
        <f aca="false">$B92</f>
        <v>25</v>
      </c>
      <c r="JW92" s="280" t="str">
        <f aca="false">$C92</f>
        <v>Rep. of Korea</v>
      </c>
      <c r="JX92" s="296" t="n">
        <f aca="false">$D92</f>
        <v>30</v>
      </c>
      <c r="JY92" s="280" t="str">
        <f aca="false">$E92</f>
        <v>Canada</v>
      </c>
      <c r="JZ92" s="284"/>
      <c r="KA92" s="284"/>
      <c r="KB92" s="389" t="n">
        <f aca="false">COUNTIF(JV$107:JV$114,JV108)+COUNTIF(JX$107:JX$114,JV108)</f>
        <v>0</v>
      </c>
      <c r="KC92" s="281" t="str">
        <f aca="false">IF(($F92&lt;&gt;"")*($G92&lt;&gt;"")*(JZ92&lt;&gt;"")*(KA92&lt;&gt;""),IF(KG92&lt;&gt;2,"0",($F92&gt;$G92)*(JZ92&gt;KA92)+($F92=$G92)*(JZ92=KA92)+($F92&lt;$G92)*(JZ92&lt;KA92)),"")</f>
        <v/>
      </c>
      <c r="KD92" s="281" t="str">
        <f aca="false">IF((KC92&lt;&gt;""),IF(OR($F92&lt;&gt;$G92,PrSettings!$M$4="●"),(($F92-$G92)=(JZ92-KA92))*1,0),"")</f>
        <v/>
      </c>
      <c r="KE92" s="281" t="str">
        <f aca="false">IF((KD92&lt;&gt;""),($F92=JZ92)*($G92=KA92),"")</f>
        <v/>
      </c>
      <c r="KF92" s="281" t="str">
        <f aca="false">IF(KC92&lt;&gt;"",IF(ABS($F92-$G92)&gt;=PrSettings!$M$7,(ABS($F92-$G92-JZ92+KA92)&lt;=1)*1,IF(AND(KC92,$F92=$G92,$F92&gt;=PrSettings!$M$6),(ABS(JZ92-$F92)&lt;=1)*1,IF(AND(KC92,$F92+$G92&gt;=PrSettings!$M$8),(ABS(JZ92-$F92)+ABS(KA92-$G92)&lt;=1)*1,""))),"")</f>
        <v/>
      </c>
      <c r="KG92" s="388" t="n">
        <f aca="false">IF(OR(($C92&lt;&gt;"")*(JV92&lt;&gt;""),($E92&lt;&gt;"")*(JX92&lt;&gt;"")),($B92=JV92)*1+($D92=JX92)*1,"")</f>
        <v>2</v>
      </c>
      <c r="KI92" s="295" t="n">
        <f aca="false">$B92</f>
        <v>25</v>
      </c>
      <c r="KJ92" s="280" t="str">
        <f aca="false">$C92</f>
        <v>Rep. of Korea</v>
      </c>
      <c r="KK92" s="296" t="n">
        <f aca="false">$D92</f>
        <v>30</v>
      </c>
      <c r="KL92" s="280" t="str">
        <f aca="false">$E92</f>
        <v>Canada</v>
      </c>
      <c r="KM92" s="284"/>
      <c r="KN92" s="284"/>
      <c r="KO92" s="389" t="n">
        <f aca="false">COUNTIF(KI$107:KI$114,KI108)+COUNTIF(KK$107:KK$114,KI108)</f>
        <v>0</v>
      </c>
      <c r="KP92" s="281" t="str">
        <f aca="false">IF(($F92&lt;&gt;"")*($G92&lt;&gt;"")*(KM92&lt;&gt;"")*(KN92&lt;&gt;""),IF(KT92&lt;&gt;2,"0",($F92&gt;$G92)*(KM92&gt;KN92)+($F92=$G92)*(KM92=KN92)+($F92&lt;$G92)*(KM92&lt;KN92)),"")</f>
        <v/>
      </c>
      <c r="KQ92" s="281" t="str">
        <f aca="false">IF((KP92&lt;&gt;""),IF(OR($F92&lt;&gt;$G92,PrSettings!$M$4="●"),(($F92-$G92)=(KM92-KN92))*1,0),"")</f>
        <v/>
      </c>
      <c r="KR92" s="281" t="str">
        <f aca="false">IF((KQ92&lt;&gt;""),($F92=KM92)*($G92=KN92),"")</f>
        <v/>
      </c>
      <c r="KS92" s="281" t="str">
        <f aca="false">IF(KP92&lt;&gt;"",IF(ABS($F92-$G92)&gt;=PrSettings!$M$7,(ABS($F92-$G92-KM92+KN92)&lt;=1)*1,IF(AND(KP92,$F92=$G92,$F92&gt;=PrSettings!$M$6),(ABS(KM92-$F92)&lt;=1)*1,IF(AND(KP92,$F92+$G92&gt;=PrSettings!$M$8),(ABS(KM92-$F92)+ABS(KN92-$G92)&lt;=1)*1,""))),"")</f>
        <v/>
      </c>
      <c r="KT92" s="388" t="n">
        <f aca="false">IF(OR(($C92&lt;&gt;"")*(KI92&lt;&gt;""),($E92&lt;&gt;"")*(KK92&lt;&gt;"")),($B92=KI92)*1+($D92=KK92)*1,"")</f>
        <v>2</v>
      </c>
      <c r="KV92" s="295" t="n">
        <f aca="false">$B92</f>
        <v>25</v>
      </c>
      <c r="KW92" s="280" t="str">
        <f aca="false">$C92</f>
        <v>Rep. of Korea</v>
      </c>
      <c r="KX92" s="296" t="n">
        <f aca="false">$D92</f>
        <v>30</v>
      </c>
      <c r="KY92" s="280" t="str">
        <f aca="false">$E92</f>
        <v>Canada</v>
      </c>
      <c r="KZ92" s="284"/>
      <c r="LA92" s="284"/>
      <c r="LB92" s="389" t="n">
        <f aca="false">COUNTIF(KV$107:KV$114,KV108)+COUNTIF(KX$107:KX$114,KV108)</f>
        <v>0</v>
      </c>
      <c r="LC92" s="281" t="str">
        <f aca="false">IF(($F92&lt;&gt;"")*($G92&lt;&gt;"")*(KZ92&lt;&gt;"")*(LA92&lt;&gt;""),IF(LG92&lt;&gt;2,"0",($F92&gt;$G92)*(KZ92&gt;LA92)+($F92=$G92)*(KZ92=LA92)+($F92&lt;$G92)*(KZ92&lt;LA92)),"")</f>
        <v/>
      </c>
      <c r="LD92" s="281" t="str">
        <f aca="false">IF((LC92&lt;&gt;""),IF(OR($F92&lt;&gt;$G92,PrSettings!$M$4="●"),(($F92-$G92)=(KZ92-LA92))*1,0),"")</f>
        <v/>
      </c>
      <c r="LE92" s="281" t="str">
        <f aca="false">IF((LD92&lt;&gt;""),($F92=KZ92)*($G92=LA92),"")</f>
        <v/>
      </c>
      <c r="LF92" s="281" t="str">
        <f aca="false">IF(LC92&lt;&gt;"",IF(ABS($F92-$G92)&gt;=PrSettings!$M$7,(ABS($F92-$G92-KZ92+LA92)&lt;=1)*1,IF(AND(LC92,$F92=$G92,$F92&gt;=PrSettings!$M$6),(ABS(KZ92-$F92)&lt;=1)*1,IF(AND(LC92,$F92+$G92&gt;=PrSettings!$M$8),(ABS(KZ92-$F92)+ABS(LA92-$G92)&lt;=1)*1,""))),"")</f>
        <v/>
      </c>
      <c r="LG92" s="388" t="n">
        <f aca="false">IF(OR(($C92&lt;&gt;"")*(KV92&lt;&gt;""),($E92&lt;&gt;"")*(KX92&lt;&gt;"")),($B92=KV92)*1+($D92=KX92)*1,"")</f>
        <v>2</v>
      </c>
      <c r="LI92" s="295" t="n">
        <f aca="false">$B92</f>
        <v>25</v>
      </c>
      <c r="LJ92" s="280" t="str">
        <f aca="false">$C92</f>
        <v>Rep. of Korea</v>
      </c>
      <c r="LK92" s="296" t="n">
        <f aca="false">$D92</f>
        <v>30</v>
      </c>
      <c r="LL92" s="280" t="str">
        <f aca="false">$E92</f>
        <v>Canada</v>
      </c>
      <c r="LM92" s="284"/>
      <c r="LN92" s="284"/>
      <c r="LO92" s="389" t="n">
        <f aca="false">COUNTIF(LI$107:LI$114,LI108)+COUNTIF(LK$107:LK$114,LI108)</f>
        <v>0</v>
      </c>
      <c r="LP92" s="281" t="str">
        <f aca="false">IF(($F92&lt;&gt;"")*($G92&lt;&gt;"")*(LM92&lt;&gt;"")*(LN92&lt;&gt;""),IF(LT92&lt;&gt;2,"0",($F92&gt;$G92)*(LM92&gt;LN92)+($F92=$G92)*(LM92=LN92)+($F92&lt;$G92)*(LM92&lt;LN92)),"")</f>
        <v/>
      </c>
      <c r="LQ92" s="281" t="str">
        <f aca="false">IF((LP92&lt;&gt;""),IF(OR($F92&lt;&gt;$G92,PrSettings!$M$4="●"),(($F92-$G92)=(LM92-LN92))*1,0),"")</f>
        <v/>
      </c>
      <c r="LR92" s="281" t="str">
        <f aca="false">IF((LQ92&lt;&gt;""),($F92=LM92)*($G92=LN92),"")</f>
        <v/>
      </c>
      <c r="LS92" s="281" t="str">
        <f aca="false">IF(LP92&lt;&gt;"",IF(ABS($F92-$G92)&gt;=PrSettings!$M$7,(ABS($F92-$G92-LM92+LN92)&lt;=1)*1,IF(AND(LP92,$F92=$G92,$F92&gt;=PrSettings!$M$6),(ABS(LM92-$F92)&lt;=1)*1,IF(AND(LP92,$F92+$G92&gt;=PrSettings!$M$8),(ABS(LM92-$F92)+ABS(LN92-$G92)&lt;=1)*1,""))),"")</f>
        <v/>
      </c>
      <c r="LT92" s="388" t="n">
        <f aca="false">IF(OR(($C92&lt;&gt;"")*(LI92&lt;&gt;""),($E92&lt;&gt;"")*(LK92&lt;&gt;"")),($B92=LI92)*1+($D92=LK92)*1,"")</f>
        <v>2</v>
      </c>
      <c r="LV92" s="295" t="n">
        <f aca="false">$B92</f>
        <v>25</v>
      </c>
      <c r="LW92" s="280" t="str">
        <f aca="false">$C92</f>
        <v>Rep. of Korea</v>
      </c>
      <c r="LX92" s="296" t="n">
        <f aca="false">$D92</f>
        <v>30</v>
      </c>
      <c r="LY92" s="280" t="str">
        <f aca="false">$E92</f>
        <v>Canada</v>
      </c>
      <c r="LZ92" s="284"/>
      <c r="MA92" s="284"/>
      <c r="MB92" s="389" t="n">
        <f aca="false">COUNTIF(LV$107:LV$114,LV108)+COUNTIF(LX$107:LX$114,LV108)</f>
        <v>0</v>
      </c>
      <c r="MC92" s="281" t="str">
        <f aca="false">IF(($F92&lt;&gt;"")*($G92&lt;&gt;"")*(LZ92&lt;&gt;"")*(MA92&lt;&gt;""),IF(MG92&lt;&gt;2,"0",($F92&gt;$G92)*(LZ92&gt;MA92)+($F92=$G92)*(LZ92=MA92)+($F92&lt;$G92)*(LZ92&lt;MA92)),"")</f>
        <v/>
      </c>
      <c r="MD92" s="281" t="str">
        <f aca="false">IF((MC92&lt;&gt;""),IF(OR($F92&lt;&gt;$G92,PrSettings!$M$4="●"),(($F92-$G92)=(LZ92-MA92))*1,0),"")</f>
        <v/>
      </c>
      <c r="ME92" s="281" t="str">
        <f aca="false">IF((MD92&lt;&gt;""),($F92=LZ92)*($G92=MA92),"")</f>
        <v/>
      </c>
      <c r="MF92" s="281" t="str">
        <f aca="false">IF(MC92&lt;&gt;"",IF(ABS($F92-$G92)&gt;=PrSettings!$M$7,(ABS($F92-$G92-LZ92+MA92)&lt;=1)*1,IF(AND(MC92,$F92=$G92,$F92&gt;=PrSettings!$M$6),(ABS(LZ92-$F92)&lt;=1)*1,IF(AND(MC92,$F92+$G92&gt;=PrSettings!$M$8),(ABS(LZ92-$F92)+ABS(MA92-$G92)&lt;=1)*1,""))),"")</f>
        <v/>
      </c>
      <c r="MG92" s="388" t="n">
        <f aca="false">IF(OR(($C92&lt;&gt;"")*(LV92&lt;&gt;""),($E92&lt;&gt;"")*(LX92&lt;&gt;"")),($B92=LV92)*1+($D92=LX92)*1,"")</f>
        <v>2</v>
      </c>
    </row>
    <row r="93" customFormat="false" ht="15.75" hidden="false" customHeight="false" outlineLevel="0" collapsed="false">
      <c r="B93" s="295" t="n">
        <f aca="false">IF(C93="","",INDEX(Groups!$C$7:$C$65,MATCH(C93,Groups!$D$7:$D$65,0)))</f>
        <v>7</v>
      </c>
      <c r="C93" s="280" t="str">
        <f aca="false">'World Cup'!$K$50</f>
        <v>Netherlands</v>
      </c>
      <c r="D93" s="296" t="n">
        <f aca="false">IF(E93="","",INDEX(Groups!$C$7:$C$65,MATCH(E93,Groups!$D$7:$D$65,0)))</f>
        <v>8</v>
      </c>
      <c r="E93" s="280" t="str">
        <f aca="false">'World Cup'!$L$50</f>
        <v>Morocco</v>
      </c>
      <c r="F93" s="282" t="n">
        <f aca="false">IF(AND('World Cup'!$K$51&lt;&gt;"",'World Cup'!$L$51&lt;&gt;""),'World Cup'!$K$51,"")</f>
        <v>2</v>
      </c>
      <c r="G93" s="283" t="n">
        <f aca="false">IF(AND('World Cup'!$K$51&lt;&gt;"",'World Cup'!$L$51&lt;&gt;""),'World Cup'!$L$51,"")</f>
        <v>0</v>
      </c>
      <c r="I93" s="295" t="n">
        <f aca="false">$B93</f>
        <v>7</v>
      </c>
      <c r="J93" s="280" t="str">
        <f aca="false">$C93</f>
        <v>Netherlands</v>
      </c>
      <c r="K93" s="296" t="n">
        <f aca="false">$D93</f>
        <v>8</v>
      </c>
      <c r="L93" s="280" t="str">
        <f aca="false">$E93</f>
        <v>Morocco</v>
      </c>
      <c r="M93" s="284"/>
      <c r="N93" s="284"/>
      <c r="O93" s="389" t="n">
        <f aca="false">COUNTIF(I$107:I$114,K108)+COUNTIF(K$107:K$114,K108)</f>
        <v>0</v>
      </c>
      <c r="P93" s="281" t="str">
        <f aca="false">IF(($F93&lt;&gt;"")*($G93&lt;&gt;"")*(M93&lt;&gt;"")*(N93&lt;&gt;""),IF(T93&lt;&gt;2,"0",($F93&gt;$G93)*(M93&gt;N93)+($F93=$G93)*(M93=N93)+($F93&lt;$G93)*(M93&lt;N93)),"")</f>
        <v/>
      </c>
      <c r="Q93" s="281" t="str">
        <f aca="false">IF((P93&lt;&gt;""),IF(OR($F93&lt;&gt;$G93,PrSettings!$M$4="●"),(($F93-$G93)=(M93-N93))*1,0),"")</f>
        <v/>
      </c>
      <c r="R93" s="281" t="str">
        <f aca="false">IF((Q93&lt;&gt;""),($F93=M93)*($G93=N93),"")</f>
        <v/>
      </c>
      <c r="S93" s="281" t="str">
        <f aca="false">IF(P93&lt;&gt;"",IF(ABS($F93-$G93)&gt;=PrSettings!$M$7,(ABS($F93-$G93-M93+N93)&lt;=1)*1,IF(AND(P93,$F93=$G93,$F93&gt;=PrSettings!$M$6),(ABS(M93-$F93)&lt;=1)*1,IF(AND(P93,$F93+$G93&gt;=PrSettings!$M$8),(ABS(M93-$F93)+ABS(N93-$G93)&lt;=1)*1,""))),"")</f>
        <v/>
      </c>
      <c r="T93" s="388" t="n">
        <f aca="false">IF(OR(($C93&lt;&gt;"")*(I93&lt;&gt;""),($E93&lt;&gt;"")*(K93&lt;&gt;"")),($B93=I93)*1+($D93=K93)*1,"")</f>
        <v>2</v>
      </c>
      <c r="V93" s="295" t="n">
        <f aca="false">$B93</f>
        <v>7</v>
      </c>
      <c r="W93" s="280" t="str">
        <f aca="false">$C93</f>
        <v>Netherlands</v>
      </c>
      <c r="X93" s="296" t="n">
        <f aca="false">$D93</f>
        <v>8</v>
      </c>
      <c r="Y93" s="280" t="str">
        <f aca="false">$E93</f>
        <v>Morocco</v>
      </c>
      <c r="Z93" s="284"/>
      <c r="AA93" s="284"/>
      <c r="AB93" s="389" t="n">
        <f aca="false">COUNTIF(V$107:V$114,X108)+COUNTIF(X$107:X$114,X108)</f>
        <v>0</v>
      </c>
      <c r="AC93" s="281" t="str">
        <f aca="false">IF(($F93&lt;&gt;"")*($G93&lt;&gt;"")*(Z93&lt;&gt;"")*(AA93&lt;&gt;""),IF(AG93&lt;&gt;2,"0",($F93&gt;$G93)*(Z93&gt;AA93)+($F93=$G93)*(Z93=AA93)+($F93&lt;$G93)*(Z93&lt;AA93)),"")</f>
        <v/>
      </c>
      <c r="AD93" s="281" t="str">
        <f aca="false">IF((AC93&lt;&gt;""),IF(OR($F93&lt;&gt;$G93,PrSettings!$M$4="●"),(($F93-$G93)=(Z93-AA93))*1,0),"")</f>
        <v/>
      </c>
      <c r="AE93" s="281" t="str">
        <f aca="false">IF((AD93&lt;&gt;""),($F93=Z93)*($G93=AA93),"")</f>
        <v/>
      </c>
      <c r="AF93" s="281" t="str">
        <f aca="false">IF(AC93&lt;&gt;"",IF(ABS($F93-$G93)&gt;=PrSettings!$M$7,(ABS($F93-$G93-Z93+AA93)&lt;=1)*1,IF(AND(AC93,$F93=$G93,$F93&gt;=PrSettings!$M$6),(ABS(Z93-$F93)&lt;=1)*1,IF(AND(AC93,$F93+$G93&gt;=PrSettings!$M$8),(ABS(Z93-$F93)+ABS(AA93-$G93)&lt;=1)*1,""))),"")</f>
        <v/>
      </c>
      <c r="AG93" s="388" t="n">
        <f aca="false">IF(OR(($C93&lt;&gt;"")*(V93&lt;&gt;""),($E93&lt;&gt;"")*(X93&lt;&gt;"")),($B93=V93)*1+($D93=X93)*1,"")</f>
        <v>2</v>
      </c>
      <c r="AI93" s="295" t="n">
        <f aca="false">$B93</f>
        <v>7</v>
      </c>
      <c r="AJ93" s="280" t="str">
        <f aca="false">$C93</f>
        <v>Netherlands</v>
      </c>
      <c r="AK93" s="296" t="n">
        <f aca="false">$D93</f>
        <v>8</v>
      </c>
      <c r="AL93" s="280" t="str">
        <f aca="false">$E93</f>
        <v>Morocco</v>
      </c>
      <c r="AM93" s="284"/>
      <c r="AN93" s="284"/>
      <c r="AO93" s="389" t="n">
        <f aca="false">COUNTIF(AI$107:AI$114,AK108)+COUNTIF(AK$107:AK$114,AK108)</f>
        <v>0</v>
      </c>
      <c r="AP93" s="281" t="str">
        <f aca="false">IF(($F93&lt;&gt;"")*($G93&lt;&gt;"")*(AM93&lt;&gt;"")*(AN93&lt;&gt;""),IF(AT93&lt;&gt;2,"0",($F93&gt;$G93)*(AM93&gt;AN93)+($F93=$G93)*(AM93=AN93)+($F93&lt;$G93)*(AM93&lt;AN93)),"")</f>
        <v/>
      </c>
      <c r="AQ93" s="281" t="str">
        <f aca="false">IF((AP93&lt;&gt;""),IF(OR($F93&lt;&gt;$G93,PrSettings!$M$4="●"),(($F93-$G93)=(AM93-AN93))*1,0),"")</f>
        <v/>
      </c>
      <c r="AR93" s="281" t="str">
        <f aca="false">IF((AQ93&lt;&gt;""),($F93=AM93)*($G93=AN93),"")</f>
        <v/>
      </c>
      <c r="AS93" s="281" t="str">
        <f aca="false">IF(AP93&lt;&gt;"",IF(ABS($F93-$G93)&gt;=PrSettings!$M$7,(ABS($F93-$G93-AM93+AN93)&lt;=1)*1,IF(AND(AP93,$F93=$G93,$F93&gt;=PrSettings!$M$6),(ABS(AM93-$F93)&lt;=1)*1,IF(AND(AP93,$F93+$G93&gt;=PrSettings!$M$8),(ABS(AM93-$F93)+ABS(AN93-$G93)&lt;=1)*1,""))),"")</f>
        <v/>
      </c>
      <c r="AT93" s="388" t="n">
        <f aca="false">IF(OR(($C93&lt;&gt;"")*(AI93&lt;&gt;""),($E93&lt;&gt;"")*(AK93&lt;&gt;"")),($B93=AI93)*1+($D93=AK93)*1,"")</f>
        <v>2</v>
      </c>
      <c r="AV93" s="295" t="n">
        <f aca="false">$B93</f>
        <v>7</v>
      </c>
      <c r="AW93" s="280" t="str">
        <f aca="false">$C93</f>
        <v>Netherlands</v>
      </c>
      <c r="AX93" s="296" t="n">
        <f aca="false">$D93</f>
        <v>8</v>
      </c>
      <c r="AY93" s="280" t="str">
        <f aca="false">$E93</f>
        <v>Morocco</v>
      </c>
      <c r="AZ93" s="284"/>
      <c r="BA93" s="284"/>
      <c r="BB93" s="389" t="n">
        <f aca="false">COUNTIF(AV$107:AV$114,AX108)+COUNTIF(AX$107:AX$114,AX108)</f>
        <v>0</v>
      </c>
      <c r="BC93" s="281" t="str">
        <f aca="false">IF(($F93&lt;&gt;"")*($G93&lt;&gt;"")*(AZ93&lt;&gt;"")*(BA93&lt;&gt;""),IF(BG93&lt;&gt;2,"0",($F93&gt;$G93)*(AZ93&gt;BA93)+($F93=$G93)*(AZ93=BA93)+($F93&lt;$G93)*(AZ93&lt;BA93)),"")</f>
        <v/>
      </c>
      <c r="BD93" s="281" t="str">
        <f aca="false">IF((BC93&lt;&gt;""),IF(OR($F93&lt;&gt;$G93,PrSettings!$M$4="●"),(($F93-$G93)=(AZ93-BA93))*1,0),"")</f>
        <v/>
      </c>
      <c r="BE93" s="281" t="str">
        <f aca="false">IF((BD93&lt;&gt;""),($F93=AZ93)*($G93=BA93),"")</f>
        <v/>
      </c>
      <c r="BF93" s="281" t="str">
        <f aca="false">IF(BC93&lt;&gt;"",IF(ABS($F93-$G93)&gt;=PrSettings!$M$7,(ABS($F93-$G93-AZ93+BA93)&lt;=1)*1,IF(AND(BC93,$F93=$G93,$F93&gt;=PrSettings!$M$6),(ABS(AZ93-$F93)&lt;=1)*1,IF(AND(BC93,$F93+$G93&gt;=PrSettings!$M$8),(ABS(AZ93-$F93)+ABS(BA93-$G93)&lt;=1)*1,""))),"")</f>
        <v/>
      </c>
      <c r="BG93" s="388" t="n">
        <f aca="false">IF(OR(($C93&lt;&gt;"")*(AV93&lt;&gt;""),($E93&lt;&gt;"")*(AX93&lt;&gt;"")),($B93=AV93)*1+($D93=AX93)*1,"")</f>
        <v>2</v>
      </c>
      <c r="BI93" s="295" t="n">
        <f aca="false">$B93</f>
        <v>7</v>
      </c>
      <c r="BJ93" s="280" t="str">
        <f aca="false">$C93</f>
        <v>Netherlands</v>
      </c>
      <c r="BK93" s="296" t="n">
        <f aca="false">$D93</f>
        <v>8</v>
      </c>
      <c r="BL93" s="280" t="str">
        <f aca="false">$E93</f>
        <v>Morocco</v>
      </c>
      <c r="BM93" s="284"/>
      <c r="BN93" s="284"/>
      <c r="BO93" s="389" t="n">
        <f aca="false">COUNTIF(BI$107:BI$114,BK108)+COUNTIF(BK$107:BK$114,BK108)</f>
        <v>0</v>
      </c>
      <c r="BP93" s="281" t="str">
        <f aca="false">IF(($F93&lt;&gt;"")*($G93&lt;&gt;"")*(BM93&lt;&gt;"")*(BN93&lt;&gt;""),IF(BT93&lt;&gt;2,"0",($F93&gt;$G93)*(BM93&gt;BN93)+($F93=$G93)*(BM93=BN93)+($F93&lt;$G93)*(BM93&lt;BN93)),"")</f>
        <v/>
      </c>
      <c r="BQ93" s="281" t="str">
        <f aca="false">IF((BP93&lt;&gt;""),IF(OR($F93&lt;&gt;$G93,PrSettings!$M$4="●"),(($F93-$G93)=(BM93-BN93))*1,0),"")</f>
        <v/>
      </c>
      <c r="BR93" s="281" t="str">
        <f aca="false">IF((BQ93&lt;&gt;""),($F93=BM93)*($G93=BN93),"")</f>
        <v/>
      </c>
      <c r="BS93" s="281" t="str">
        <f aca="false">IF(BP93&lt;&gt;"",IF(ABS($F93-$G93)&gt;=PrSettings!$M$7,(ABS($F93-$G93-BM93+BN93)&lt;=1)*1,IF(AND(BP93,$F93=$G93,$F93&gt;=PrSettings!$M$6),(ABS(BM93-$F93)&lt;=1)*1,IF(AND(BP93,$F93+$G93&gt;=PrSettings!$M$8),(ABS(BM93-$F93)+ABS(BN93-$G93)&lt;=1)*1,""))),"")</f>
        <v/>
      </c>
      <c r="BT93" s="388" t="n">
        <f aca="false">IF(OR(($C93&lt;&gt;"")*(BI93&lt;&gt;""),($E93&lt;&gt;"")*(BK93&lt;&gt;"")),($B93=BI93)*1+($D93=BK93)*1,"")</f>
        <v>2</v>
      </c>
      <c r="BV93" s="295" t="n">
        <f aca="false">$B93</f>
        <v>7</v>
      </c>
      <c r="BW93" s="280" t="str">
        <f aca="false">$C93</f>
        <v>Netherlands</v>
      </c>
      <c r="BX93" s="296" t="n">
        <f aca="false">$D93</f>
        <v>8</v>
      </c>
      <c r="BY93" s="280" t="str">
        <f aca="false">$E93</f>
        <v>Morocco</v>
      </c>
      <c r="BZ93" s="284"/>
      <c r="CA93" s="284"/>
      <c r="CB93" s="389" t="n">
        <f aca="false">COUNTIF(BV$107:BV$114,BX108)+COUNTIF(BX$107:BX$114,BX108)</f>
        <v>0</v>
      </c>
      <c r="CC93" s="281" t="str">
        <f aca="false">IF(($F93&lt;&gt;"")*($G93&lt;&gt;"")*(BZ93&lt;&gt;"")*(CA93&lt;&gt;""),IF(CG93&lt;&gt;2,"0",($F93&gt;$G93)*(BZ93&gt;CA93)+($F93=$G93)*(BZ93=CA93)+($F93&lt;$G93)*(BZ93&lt;CA93)),"")</f>
        <v/>
      </c>
      <c r="CD93" s="281" t="str">
        <f aca="false">IF((CC93&lt;&gt;""),IF(OR($F93&lt;&gt;$G93,PrSettings!$M$4="●"),(($F93-$G93)=(BZ93-CA93))*1,0),"")</f>
        <v/>
      </c>
      <c r="CE93" s="281" t="str">
        <f aca="false">IF((CD93&lt;&gt;""),($F93=BZ93)*($G93=CA93),"")</f>
        <v/>
      </c>
      <c r="CF93" s="281" t="str">
        <f aca="false">IF(CC93&lt;&gt;"",IF(ABS($F93-$G93)&gt;=PrSettings!$M$7,(ABS($F93-$G93-BZ93+CA93)&lt;=1)*1,IF(AND(CC93,$F93=$G93,$F93&gt;=PrSettings!$M$6),(ABS(BZ93-$F93)&lt;=1)*1,IF(AND(CC93,$F93+$G93&gt;=PrSettings!$M$8),(ABS(BZ93-$F93)+ABS(CA93-$G93)&lt;=1)*1,""))),"")</f>
        <v/>
      </c>
      <c r="CG93" s="388" t="n">
        <f aca="false">IF(OR(($C93&lt;&gt;"")*(BV93&lt;&gt;""),($E93&lt;&gt;"")*(BX93&lt;&gt;"")),($B93=BV93)*1+($D93=BX93)*1,"")</f>
        <v>2</v>
      </c>
      <c r="CI93" s="295" t="n">
        <f aca="false">$B93</f>
        <v>7</v>
      </c>
      <c r="CJ93" s="280" t="str">
        <f aca="false">$C93</f>
        <v>Netherlands</v>
      </c>
      <c r="CK93" s="296" t="n">
        <f aca="false">$D93</f>
        <v>8</v>
      </c>
      <c r="CL93" s="280" t="str">
        <f aca="false">$E93</f>
        <v>Morocco</v>
      </c>
      <c r="CM93" s="284"/>
      <c r="CN93" s="284"/>
      <c r="CO93" s="389" t="n">
        <f aca="false">COUNTIF(CI$107:CI$114,CK108)+COUNTIF(CK$107:CK$114,CK108)</f>
        <v>0</v>
      </c>
      <c r="CP93" s="281" t="str">
        <f aca="false">IF(($F93&lt;&gt;"")*($G93&lt;&gt;"")*(CM93&lt;&gt;"")*(CN93&lt;&gt;""),IF(CT93&lt;&gt;2,"0",($F93&gt;$G93)*(CM93&gt;CN93)+($F93=$G93)*(CM93=CN93)+($F93&lt;$G93)*(CM93&lt;CN93)),"")</f>
        <v/>
      </c>
      <c r="CQ93" s="281" t="str">
        <f aca="false">IF((CP93&lt;&gt;""),IF(OR($F93&lt;&gt;$G93,PrSettings!$M$4="●"),(($F93-$G93)=(CM93-CN93))*1,0),"")</f>
        <v/>
      </c>
      <c r="CR93" s="281" t="str">
        <f aca="false">IF((CQ93&lt;&gt;""),($F93=CM93)*($G93=CN93),"")</f>
        <v/>
      </c>
      <c r="CS93" s="281" t="str">
        <f aca="false">IF(CP93&lt;&gt;"",IF(ABS($F93-$G93)&gt;=PrSettings!$M$7,(ABS($F93-$G93-CM93+CN93)&lt;=1)*1,IF(AND(CP93,$F93=$G93,$F93&gt;=PrSettings!$M$6),(ABS(CM93-$F93)&lt;=1)*1,IF(AND(CP93,$F93+$G93&gt;=PrSettings!$M$8),(ABS(CM93-$F93)+ABS(CN93-$G93)&lt;=1)*1,""))),"")</f>
        <v/>
      </c>
      <c r="CT93" s="388" t="n">
        <f aca="false">IF(OR(($C93&lt;&gt;"")*(CI93&lt;&gt;""),($E93&lt;&gt;"")*(CK93&lt;&gt;"")),($B93=CI93)*1+($D93=CK93)*1,"")</f>
        <v>2</v>
      </c>
      <c r="CV93" s="295" t="n">
        <f aca="false">$B93</f>
        <v>7</v>
      </c>
      <c r="CW93" s="280" t="str">
        <f aca="false">$C93</f>
        <v>Netherlands</v>
      </c>
      <c r="CX93" s="296" t="n">
        <f aca="false">$D93</f>
        <v>8</v>
      </c>
      <c r="CY93" s="280" t="str">
        <f aca="false">$E93</f>
        <v>Morocco</v>
      </c>
      <c r="CZ93" s="284"/>
      <c r="DA93" s="284"/>
      <c r="DB93" s="389" t="n">
        <f aca="false">COUNTIF(CV$107:CV$114,CX108)+COUNTIF(CX$107:CX$114,CX108)</f>
        <v>0</v>
      </c>
      <c r="DC93" s="281" t="str">
        <f aca="false">IF(($F93&lt;&gt;"")*($G93&lt;&gt;"")*(CZ93&lt;&gt;"")*(DA93&lt;&gt;""),IF(DG93&lt;&gt;2,"0",($F93&gt;$G93)*(CZ93&gt;DA93)+($F93=$G93)*(CZ93=DA93)+($F93&lt;$G93)*(CZ93&lt;DA93)),"")</f>
        <v/>
      </c>
      <c r="DD93" s="281" t="str">
        <f aca="false">IF((DC93&lt;&gt;""),IF(OR($F93&lt;&gt;$G93,PrSettings!$M$4="●"),(($F93-$G93)=(CZ93-DA93))*1,0),"")</f>
        <v/>
      </c>
      <c r="DE93" s="281" t="str">
        <f aca="false">IF((DD93&lt;&gt;""),($F93=CZ93)*($G93=DA93),"")</f>
        <v/>
      </c>
      <c r="DF93" s="281" t="str">
        <f aca="false">IF(DC93&lt;&gt;"",IF(ABS($F93-$G93)&gt;=PrSettings!$M$7,(ABS($F93-$G93-CZ93+DA93)&lt;=1)*1,IF(AND(DC93,$F93=$G93,$F93&gt;=PrSettings!$M$6),(ABS(CZ93-$F93)&lt;=1)*1,IF(AND(DC93,$F93+$G93&gt;=PrSettings!$M$8),(ABS(CZ93-$F93)+ABS(DA93-$G93)&lt;=1)*1,""))),"")</f>
        <v/>
      </c>
      <c r="DG93" s="388" t="n">
        <f aca="false">IF(OR(($C93&lt;&gt;"")*(CV93&lt;&gt;""),($E93&lt;&gt;"")*(CX93&lt;&gt;"")),($B93=CV93)*1+($D93=CX93)*1,"")</f>
        <v>2</v>
      </c>
      <c r="DI93" s="295" t="n">
        <f aca="false">$B93</f>
        <v>7</v>
      </c>
      <c r="DJ93" s="280" t="str">
        <f aca="false">$C93</f>
        <v>Netherlands</v>
      </c>
      <c r="DK93" s="296" t="n">
        <f aca="false">$D93</f>
        <v>8</v>
      </c>
      <c r="DL93" s="280" t="str">
        <f aca="false">$E93</f>
        <v>Morocco</v>
      </c>
      <c r="DM93" s="284"/>
      <c r="DN93" s="284"/>
      <c r="DO93" s="389" t="n">
        <f aca="false">COUNTIF(DI$107:DI$114,DK108)+COUNTIF(DK$107:DK$114,DK108)</f>
        <v>0</v>
      </c>
      <c r="DP93" s="281" t="str">
        <f aca="false">IF(($F93&lt;&gt;"")*($G93&lt;&gt;"")*(DM93&lt;&gt;"")*(DN93&lt;&gt;""),IF(DT93&lt;&gt;2,"0",($F93&gt;$G93)*(DM93&gt;DN93)+($F93=$G93)*(DM93=DN93)+($F93&lt;$G93)*(DM93&lt;DN93)),"")</f>
        <v/>
      </c>
      <c r="DQ93" s="281" t="str">
        <f aca="false">IF((DP93&lt;&gt;""),IF(OR($F93&lt;&gt;$G93,PrSettings!$M$4="●"),(($F93-$G93)=(DM93-DN93))*1,0),"")</f>
        <v/>
      </c>
      <c r="DR93" s="281" t="str">
        <f aca="false">IF((DQ93&lt;&gt;""),($F93=DM93)*($G93=DN93),"")</f>
        <v/>
      </c>
      <c r="DS93" s="281" t="str">
        <f aca="false">IF(DP93&lt;&gt;"",IF(ABS($F93-$G93)&gt;=PrSettings!$M$7,(ABS($F93-$G93-DM93+DN93)&lt;=1)*1,IF(AND(DP93,$F93=$G93,$F93&gt;=PrSettings!$M$6),(ABS(DM93-$F93)&lt;=1)*1,IF(AND(DP93,$F93+$G93&gt;=PrSettings!$M$8),(ABS(DM93-$F93)+ABS(DN93-$G93)&lt;=1)*1,""))),"")</f>
        <v/>
      </c>
      <c r="DT93" s="388" t="n">
        <f aca="false">IF(OR(($C93&lt;&gt;"")*(DI93&lt;&gt;""),($E93&lt;&gt;"")*(DK93&lt;&gt;"")),($B93=DI93)*1+($D93=DK93)*1,"")</f>
        <v>2</v>
      </c>
      <c r="DV93" s="295" t="n">
        <f aca="false">$B93</f>
        <v>7</v>
      </c>
      <c r="DW93" s="280" t="str">
        <f aca="false">$C93</f>
        <v>Netherlands</v>
      </c>
      <c r="DX93" s="296" t="n">
        <f aca="false">$D93</f>
        <v>8</v>
      </c>
      <c r="DY93" s="280" t="str">
        <f aca="false">$E93</f>
        <v>Morocco</v>
      </c>
      <c r="DZ93" s="284"/>
      <c r="EA93" s="284"/>
      <c r="EB93" s="389" t="n">
        <f aca="false">COUNTIF(DV$107:DV$114,DX108)+COUNTIF(DX$107:DX$114,DX108)</f>
        <v>0</v>
      </c>
      <c r="EC93" s="281" t="str">
        <f aca="false">IF(($F93&lt;&gt;"")*($G93&lt;&gt;"")*(DZ93&lt;&gt;"")*(EA93&lt;&gt;""),IF(EG93&lt;&gt;2,"0",($F93&gt;$G93)*(DZ93&gt;EA93)+($F93=$G93)*(DZ93=EA93)+($F93&lt;$G93)*(DZ93&lt;EA93)),"")</f>
        <v/>
      </c>
      <c r="ED93" s="281" t="str">
        <f aca="false">IF((EC93&lt;&gt;""),IF(OR($F93&lt;&gt;$G93,PrSettings!$M$4="●"),(($F93-$G93)=(DZ93-EA93))*1,0),"")</f>
        <v/>
      </c>
      <c r="EE93" s="281" t="str">
        <f aca="false">IF((ED93&lt;&gt;""),($F93=DZ93)*($G93=EA93),"")</f>
        <v/>
      </c>
      <c r="EF93" s="281" t="str">
        <f aca="false">IF(EC93&lt;&gt;"",IF(ABS($F93-$G93)&gt;=PrSettings!$M$7,(ABS($F93-$G93-DZ93+EA93)&lt;=1)*1,IF(AND(EC93,$F93=$G93,$F93&gt;=PrSettings!$M$6),(ABS(DZ93-$F93)&lt;=1)*1,IF(AND(EC93,$F93+$G93&gt;=PrSettings!$M$8),(ABS(DZ93-$F93)+ABS(EA93-$G93)&lt;=1)*1,""))),"")</f>
        <v/>
      </c>
      <c r="EG93" s="388" t="n">
        <f aca="false">IF(OR(($C93&lt;&gt;"")*(DV93&lt;&gt;""),($E93&lt;&gt;"")*(DX93&lt;&gt;"")),($B93=DV93)*1+($D93=DX93)*1,"")</f>
        <v>2</v>
      </c>
      <c r="EI93" s="295" t="n">
        <f aca="false">$B93</f>
        <v>7</v>
      </c>
      <c r="EJ93" s="280" t="str">
        <f aca="false">$C93</f>
        <v>Netherlands</v>
      </c>
      <c r="EK93" s="296" t="n">
        <f aca="false">$D93</f>
        <v>8</v>
      </c>
      <c r="EL93" s="280" t="str">
        <f aca="false">$E93</f>
        <v>Morocco</v>
      </c>
      <c r="EM93" s="284"/>
      <c r="EN93" s="284"/>
      <c r="EO93" s="389" t="n">
        <f aca="false">COUNTIF(EI$107:EI$114,EK108)+COUNTIF(EK$107:EK$114,EK108)</f>
        <v>0</v>
      </c>
      <c r="EP93" s="281" t="str">
        <f aca="false">IF(($F93&lt;&gt;"")*($G93&lt;&gt;"")*(EM93&lt;&gt;"")*(EN93&lt;&gt;""),IF(ET93&lt;&gt;2,"0",($F93&gt;$G93)*(EM93&gt;EN93)+($F93=$G93)*(EM93=EN93)+($F93&lt;$G93)*(EM93&lt;EN93)),"")</f>
        <v/>
      </c>
      <c r="EQ93" s="281" t="str">
        <f aca="false">IF((EP93&lt;&gt;""),IF(OR($F93&lt;&gt;$G93,PrSettings!$M$4="●"),(($F93-$G93)=(EM93-EN93))*1,0),"")</f>
        <v/>
      </c>
      <c r="ER93" s="281" t="str">
        <f aca="false">IF((EQ93&lt;&gt;""),($F93=EM93)*($G93=EN93),"")</f>
        <v/>
      </c>
      <c r="ES93" s="281" t="str">
        <f aca="false">IF(EP93&lt;&gt;"",IF(ABS($F93-$G93)&gt;=PrSettings!$M$7,(ABS($F93-$G93-EM93+EN93)&lt;=1)*1,IF(AND(EP93,$F93=$G93,$F93&gt;=PrSettings!$M$6),(ABS(EM93-$F93)&lt;=1)*1,IF(AND(EP93,$F93+$G93&gt;=PrSettings!$M$8),(ABS(EM93-$F93)+ABS(EN93-$G93)&lt;=1)*1,""))),"")</f>
        <v/>
      </c>
      <c r="ET93" s="388" t="n">
        <f aca="false">IF(OR(($C93&lt;&gt;"")*(EI93&lt;&gt;""),($E93&lt;&gt;"")*(EK93&lt;&gt;"")),($B93=EI93)*1+($D93=EK93)*1,"")</f>
        <v>2</v>
      </c>
      <c r="EV93" s="295" t="n">
        <f aca="false">$B93</f>
        <v>7</v>
      </c>
      <c r="EW93" s="280" t="str">
        <f aca="false">$C93</f>
        <v>Netherlands</v>
      </c>
      <c r="EX93" s="296" t="n">
        <f aca="false">$D93</f>
        <v>8</v>
      </c>
      <c r="EY93" s="280" t="str">
        <f aca="false">$E93</f>
        <v>Morocco</v>
      </c>
      <c r="EZ93" s="284"/>
      <c r="FA93" s="284"/>
      <c r="FB93" s="389" t="n">
        <f aca="false">COUNTIF(EV$107:EV$114,EX108)+COUNTIF(EX$107:EX$114,EX108)</f>
        <v>0</v>
      </c>
      <c r="FC93" s="281" t="str">
        <f aca="false">IF(($F93&lt;&gt;"")*($G93&lt;&gt;"")*(EZ93&lt;&gt;"")*(FA93&lt;&gt;""),IF(FG93&lt;&gt;2,"0",($F93&gt;$G93)*(EZ93&gt;FA93)+($F93=$G93)*(EZ93=FA93)+($F93&lt;$G93)*(EZ93&lt;FA93)),"")</f>
        <v/>
      </c>
      <c r="FD93" s="281" t="str">
        <f aca="false">IF((FC93&lt;&gt;""),IF(OR($F93&lt;&gt;$G93,PrSettings!$M$4="●"),(($F93-$G93)=(EZ93-FA93))*1,0),"")</f>
        <v/>
      </c>
      <c r="FE93" s="281" t="str">
        <f aca="false">IF((FD93&lt;&gt;""),($F93=EZ93)*($G93=FA93),"")</f>
        <v/>
      </c>
      <c r="FF93" s="281" t="str">
        <f aca="false">IF(FC93&lt;&gt;"",IF(ABS($F93-$G93)&gt;=PrSettings!$M$7,(ABS($F93-$G93-EZ93+FA93)&lt;=1)*1,IF(AND(FC93,$F93=$G93,$F93&gt;=PrSettings!$M$6),(ABS(EZ93-$F93)&lt;=1)*1,IF(AND(FC93,$F93+$G93&gt;=PrSettings!$M$8),(ABS(EZ93-$F93)+ABS(FA93-$G93)&lt;=1)*1,""))),"")</f>
        <v/>
      </c>
      <c r="FG93" s="388" t="n">
        <f aca="false">IF(OR(($C93&lt;&gt;"")*(EV93&lt;&gt;""),($E93&lt;&gt;"")*(EX93&lt;&gt;"")),($B93=EV93)*1+($D93=EX93)*1,"")</f>
        <v>2</v>
      </c>
      <c r="FI93" s="295" t="n">
        <f aca="false">$B93</f>
        <v>7</v>
      </c>
      <c r="FJ93" s="280" t="str">
        <f aca="false">$C93</f>
        <v>Netherlands</v>
      </c>
      <c r="FK93" s="296" t="n">
        <f aca="false">$D93</f>
        <v>8</v>
      </c>
      <c r="FL93" s="280" t="str">
        <f aca="false">$E93</f>
        <v>Morocco</v>
      </c>
      <c r="FM93" s="284"/>
      <c r="FN93" s="284"/>
      <c r="FO93" s="389" t="n">
        <f aca="false">COUNTIF(FI$107:FI$114,FK108)+COUNTIF(FK$107:FK$114,FK108)</f>
        <v>0</v>
      </c>
      <c r="FP93" s="281" t="str">
        <f aca="false">IF(($F93&lt;&gt;"")*($G93&lt;&gt;"")*(FM93&lt;&gt;"")*(FN93&lt;&gt;""),IF(FT93&lt;&gt;2,"0",($F93&gt;$G93)*(FM93&gt;FN93)+($F93=$G93)*(FM93=FN93)+($F93&lt;$G93)*(FM93&lt;FN93)),"")</f>
        <v/>
      </c>
      <c r="FQ93" s="281" t="str">
        <f aca="false">IF((FP93&lt;&gt;""),IF(OR($F93&lt;&gt;$G93,PrSettings!$M$4="●"),(($F93-$G93)=(FM93-FN93))*1,0),"")</f>
        <v/>
      </c>
      <c r="FR93" s="281" t="str">
        <f aca="false">IF((FQ93&lt;&gt;""),($F93=FM93)*($G93=FN93),"")</f>
        <v/>
      </c>
      <c r="FS93" s="281" t="str">
        <f aca="false">IF(FP93&lt;&gt;"",IF(ABS($F93-$G93)&gt;=PrSettings!$M$7,(ABS($F93-$G93-FM93+FN93)&lt;=1)*1,IF(AND(FP93,$F93=$G93,$F93&gt;=PrSettings!$M$6),(ABS(FM93-$F93)&lt;=1)*1,IF(AND(FP93,$F93+$G93&gt;=PrSettings!$M$8),(ABS(FM93-$F93)+ABS(FN93-$G93)&lt;=1)*1,""))),"")</f>
        <v/>
      </c>
      <c r="FT93" s="388" t="n">
        <f aca="false">IF(OR(($C93&lt;&gt;"")*(FI93&lt;&gt;""),($E93&lt;&gt;"")*(FK93&lt;&gt;"")),($B93=FI93)*1+($D93=FK93)*1,"")</f>
        <v>2</v>
      </c>
      <c r="FV93" s="295" t="n">
        <f aca="false">$B93</f>
        <v>7</v>
      </c>
      <c r="FW93" s="280" t="str">
        <f aca="false">$C93</f>
        <v>Netherlands</v>
      </c>
      <c r="FX93" s="296" t="n">
        <f aca="false">$D93</f>
        <v>8</v>
      </c>
      <c r="FY93" s="280" t="str">
        <f aca="false">$E93</f>
        <v>Morocco</v>
      </c>
      <c r="FZ93" s="284"/>
      <c r="GA93" s="284"/>
      <c r="GB93" s="389" t="n">
        <f aca="false">COUNTIF(FV$107:FV$114,FX108)+COUNTIF(FX$107:FX$114,FX108)</f>
        <v>0</v>
      </c>
      <c r="GC93" s="281" t="str">
        <f aca="false">IF(($F93&lt;&gt;"")*($G93&lt;&gt;"")*(FZ93&lt;&gt;"")*(GA93&lt;&gt;""),IF(GG93&lt;&gt;2,"0",($F93&gt;$G93)*(FZ93&gt;GA93)+($F93=$G93)*(FZ93=GA93)+($F93&lt;$G93)*(FZ93&lt;GA93)),"")</f>
        <v/>
      </c>
      <c r="GD93" s="281" t="str">
        <f aca="false">IF((GC93&lt;&gt;""),IF(OR($F93&lt;&gt;$G93,PrSettings!$M$4="●"),(($F93-$G93)=(FZ93-GA93))*1,0),"")</f>
        <v/>
      </c>
      <c r="GE93" s="281" t="str">
        <f aca="false">IF((GD93&lt;&gt;""),($F93=FZ93)*($G93=GA93),"")</f>
        <v/>
      </c>
      <c r="GF93" s="281" t="str">
        <f aca="false">IF(GC93&lt;&gt;"",IF(ABS($F93-$G93)&gt;=PrSettings!$M$7,(ABS($F93-$G93-FZ93+GA93)&lt;=1)*1,IF(AND(GC93,$F93=$G93,$F93&gt;=PrSettings!$M$6),(ABS(FZ93-$F93)&lt;=1)*1,IF(AND(GC93,$F93+$G93&gt;=PrSettings!$M$8),(ABS(FZ93-$F93)+ABS(GA93-$G93)&lt;=1)*1,""))),"")</f>
        <v/>
      </c>
      <c r="GG93" s="388" t="n">
        <f aca="false">IF(OR(($C93&lt;&gt;"")*(FV93&lt;&gt;""),($E93&lt;&gt;"")*(FX93&lt;&gt;"")),($B93=FV93)*1+($D93=FX93)*1,"")</f>
        <v>2</v>
      </c>
      <c r="GI93" s="295" t="n">
        <f aca="false">$B93</f>
        <v>7</v>
      </c>
      <c r="GJ93" s="280" t="str">
        <f aca="false">$C93</f>
        <v>Netherlands</v>
      </c>
      <c r="GK93" s="296" t="n">
        <f aca="false">$D93</f>
        <v>8</v>
      </c>
      <c r="GL93" s="280" t="str">
        <f aca="false">$E93</f>
        <v>Morocco</v>
      </c>
      <c r="GM93" s="284"/>
      <c r="GN93" s="284"/>
      <c r="GO93" s="389" t="n">
        <f aca="false">COUNTIF(GI$107:GI$114,GK108)+COUNTIF(GK$107:GK$114,GK108)</f>
        <v>0</v>
      </c>
      <c r="GP93" s="281" t="str">
        <f aca="false">IF(($F93&lt;&gt;"")*($G93&lt;&gt;"")*(GM93&lt;&gt;"")*(GN93&lt;&gt;""),IF(GT93&lt;&gt;2,"0",($F93&gt;$G93)*(GM93&gt;GN93)+($F93=$G93)*(GM93=GN93)+($F93&lt;$G93)*(GM93&lt;GN93)),"")</f>
        <v/>
      </c>
      <c r="GQ93" s="281" t="str">
        <f aca="false">IF((GP93&lt;&gt;""),IF(OR($F93&lt;&gt;$G93,PrSettings!$M$4="●"),(($F93-$G93)=(GM93-GN93))*1,0),"")</f>
        <v/>
      </c>
      <c r="GR93" s="281" t="str">
        <f aca="false">IF((GQ93&lt;&gt;""),($F93=GM93)*($G93=GN93),"")</f>
        <v/>
      </c>
      <c r="GS93" s="281" t="str">
        <f aca="false">IF(GP93&lt;&gt;"",IF(ABS($F93-$G93)&gt;=PrSettings!$M$7,(ABS($F93-$G93-GM93+GN93)&lt;=1)*1,IF(AND(GP93,$F93=$G93,$F93&gt;=PrSettings!$M$6),(ABS(GM93-$F93)&lt;=1)*1,IF(AND(GP93,$F93+$G93&gt;=PrSettings!$M$8),(ABS(GM93-$F93)+ABS(GN93-$G93)&lt;=1)*1,""))),"")</f>
        <v/>
      </c>
      <c r="GT93" s="388" t="n">
        <f aca="false">IF(OR(($C93&lt;&gt;"")*(GI93&lt;&gt;""),($E93&lt;&gt;"")*(GK93&lt;&gt;"")),($B93=GI93)*1+($D93=GK93)*1,"")</f>
        <v>2</v>
      </c>
      <c r="GV93" s="295" t="n">
        <f aca="false">$B93</f>
        <v>7</v>
      </c>
      <c r="GW93" s="280" t="str">
        <f aca="false">$C93</f>
        <v>Netherlands</v>
      </c>
      <c r="GX93" s="296" t="n">
        <f aca="false">$D93</f>
        <v>8</v>
      </c>
      <c r="GY93" s="280" t="str">
        <f aca="false">$E93</f>
        <v>Morocco</v>
      </c>
      <c r="GZ93" s="284"/>
      <c r="HA93" s="284"/>
      <c r="HB93" s="389" t="n">
        <f aca="false">COUNTIF(GV$107:GV$114,GX108)+COUNTIF(GX$107:GX$114,GX108)</f>
        <v>0</v>
      </c>
      <c r="HC93" s="281" t="str">
        <f aca="false">IF(($F93&lt;&gt;"")*($G93&lt;&gt;"")*(GZ93&lt;&gt;"")*(HA93&lt;&gt;""),IF(HG93&lt;&gt;2,"0",($F93&gt;$G93)*(GZ93&gt;HA93)+($F93=$G93)*(GZ93=HA93)+($F93&lt;$G93)*(GZ93&lt;HA93)),"")</f>
        <v/>
      </c>
      <c r="HD93" s="281" t="str">
        <f aca="false">IF((HC93&lt;&gt;""),IF(OR($F93&lt;&gt;$G93,PrSettings!$M$4="●"),(($F93-$G93)=(GZ93-HA93))*1,0),"")</f>
        <v/>
      </c>
      <c r="HE93" s="281" t="str">
        <f aca="false">IF((HD93&lt;&gt;""),($F93=GZ93)*($G93=HA93),"")</f>
        <v/>
      </c>
      <c r="HF93" s="281" t="str">
        <f aca="false">IF(HC93&lt;&gt;"",IF(ABS($F93-$G93)&gt;=PrSettings!$M$7,(ABS($F93-$G93-GZ93+HA93)&lt;=1)*1,IF(AND(HC93,$F93=$G93,$F93&gt;=PrSettings!$M$6),(ABS(GZ93-$F93)&lt;=1)*1,IF(AND(HC93,$F93+$G93&gt;=PrSettings!$M$8),(ABS(GZ93-$F93)+ABS(HA93-$G93)&lt;=1)*1,""))),"")</f>
        <v/>
      </c>
      <c r="HG93" s="388" t="n">
        <f aca="false">IF(OR(($C93&lt;&gt;"")*(GV93&lt;&gt;""),($E93&lt;&gt;"")*(GX93&lt;&gt;"")),($B93=GV93)*1+($D93=GX93)*1,"")</f>
        <v>2</v>
      </c>
      <c r="HI93" s="295" t="n">
        <f aca="false">$B93</f>
        <v>7</v>
      </c>
      <c r="HJ93" s="280" t="str">
        <f aca="false">$C93</f>
        <v>Netherlands</v>
      </c>
      <c r="HK93" s="296" t="n">
        <f aca="false">$D93</f>
        <v>8</v>
      </c>
      <c r="HL93" s="280" t="str">
        <f aca="false">$E93</f>
        <v>Morocco</v>
      </c>
      <c r="HM93" s="284"/>
      <c r="HN93" s="284"/>
      <c r="HO93" s="389" t="n">
        <f aca="false">COUNTIF(HI$107:HI$114,HK108)+COUNTIF(HK$107:HK$114,HK108)</f>
        <v>0</v>
      </c>
      <c r="HP93" s="281" t="str">
        <f aca="false">IF(($F93&lt;&gt;"")*($G93&lt;&gt;"")*(HM93&lt;&gt;"")*(HN93&lt;&gt;""),IF(HT93&lt;&gt;2,"0",($F93&gt;$G93)*(HM93&gt;HN93)+($F93=$G93)*(HM93=HN93)+($F93&lt;$G93)*(HM93&lt;HN93)),"")</f>
        <v/>
      </c>
      <c r="HQ93" s="281" t="str">
        <f aca="false">IF((HP93&lt;&gt;""),IF(OR($F93&lt;&gt;$G93,PrSettings!$M$4="●"),(($F93-$G93)=(HM93-HN93))*1,0),"")</f>
        <v/>
      </c>
      <c r="HR93" s="281" t="str">
        <f aca="false">IF((HQ93&lt;&gt;""),($F93=HM93)*($G93=HN93),"")</f>
        <v/>
      </c>
      <c r="HS93" s="281" t="str">
        <f aca="false">IF(HP93&lt;&gt;"",IF(ABS($F93-$G93)&gt;=PrSettings!$M$7,(ABS($F93-$G93-HM93+HN93)&lt;=1)*1,IF(AND(HP93,$F93=$G93,$F93&gt;=PrSettings!$M$6),(ABS(HM93-$F93)&lt;=1)*1,IF(AND(HP93,$F93+$G93&gt;=PrSettings!$M$8),(ABS(HM93-$F93)+ABS(HN93-$G93)&lt;=1)*1,""))),"")</f>
        <v/>
      </c>
      <c r="HT93" s="388" t="n">
        <f aca="false">IF(OR(($C93&lt;&gt;"")*(HI93&lt;&gt;""),($E93&lt;&gt;"")*(HK93&lt;&gt;"")),($B93=HI93)*1+($D93=HK93)*1,"")</f>
        <v>2</v>
      </c>
      <c r="HV93" s="295" t="n">
        <f aca="false">$B93</f>
        <v>7</v>
      </c>
      <c r="HW93" s="280" t="str">
        <f aca="false">$C93</f>
        <v>Netherlands</v>
      </c>
      <c r="HX93" s="296" t="n">
        <f aca="false">$D93</f>
        <v>8</v>
      </c>
      <c r="HY93" s="280" t="str">
        <f aca="false">$E93</f>
        <v>Morocco</v>
      </c>
      <c r="HZ93" s="284"/>
      <c r="IA93" s="284"/>
      <c r="IB93" s="389" t="n">
        <f aca="false">COUNTIF(HV$107:HV$114,HX108)+COUNTIF(HX$107:HX$114,HX108)</f>
        <v>0</v>
      </c>
      <c r="IC93" s="281" t="str">
        <f aca="false">IF(($F93&lt;&gt;"")*($G93&lt;&gt;"")*(HZ93&lt;&gt;"")*(IA93&lt;&gt;""),IF(IG93&lt;&gt;2,"0",($F93&gt;$G93)*(HZ93&gt;IA93)+($F93=$G93)*(HZ93=IA93)+($F93&lt;$G93)*(HZ93&lt;IA93)),"")</f>
        <v/>
      </c>
      <c r="ID93" s="281" t="str">
        <f aca="false">IF((IC93&lt;&gt;""),IF(OR($F93&lt;&gt;$G93,PrSettings!$M$4="●"),(($F93-$G93)=(HZ93-IA93))*1,0),"")</f>
        <v/>
      </c>
      <c r="IE93" s="281" t="str">
        <f aca="false">IF((ID93&lt;&gt;""),($F93=HZ93)*($G93=IA93),"")</f>
        <v/>
      </c>
      <c r="IF93" s="281" t="str">
        <f aca="false">IF(IC93&lt;&gt;"",IF(ABS($F93-$G93)&gt;=PrSettings!$M$7,(ABS($F93-$G93-HZ93+IA93)&lt;=1)*1,IF(AND(IC93,$F93=$G93,$F93&gt;=PrSettings!$M$6),(ABS(HZ93-$F93)&lt;=1)*1,IF(AND(IC93,$F93+$G93&gt;=PrSettings!$M$8),(ABS(HZ93-$F93)+ABS(IA93-$G93)&lt;=1)*1,""))),"")</f>
        <v/>
      </c>
      <c r="IG93" s="388" t="n">
        <f aca="false">IF(OR(($C93&lt;&gt;"")*(HV93&lt;&gt;""),($E93&lt;&gt;"")*(HX93&lt;&gt;"")),($B93=HV93)*1+($D93=HX93)*1,"")</f>
        <v>2</v>
      </c>
      <c r="II93" s="295" t="n">
        <f aca="false">$B93</f>
        <v>7</v>
      </c>
      <c r="IJ93" s="280" t="str">
        <f aca="false">$C93</f>
        <v>Netherlands</v>
      </c>
      <c r="IK93" s="296" t="n">
        <f aca="false">$D93</f>
        <v>8</v>
      </c>
      <c r="IL93" s="280" t="str">
        <f aca="false">$E93</f>
        <v>Morocco</v>
      </c>
      <c r="IM93" s="284"/>
      <c r="IN93" s="284"/>
      <c r="IO93" s="389" t="n">
        <f aca="false">COUNTIF(II$107:II$114,IK108)+COUNTIF(IK$107:IK$114,IK108)</f>
        <v>0</v>
      </c>
      <c r="IP93" s="281" t="str">
        <f aca="false">IF(($F93&lt;&gt;"")*($G93&lt;&gt;"")*(IM93&lt;&gt;"")*(IN93&lt;&gt;""),IF(IT93&lt;&gt;2,"0",($F93&gt;$G93)*(IM93&gt;IN93)+($F93=$G93)*(IM93=IN93)+($F93&lt;$G93)*(IM93&lt;IN93)),"")</f>
        <v/>
      </c>
      <c r="IQ93" s="281" t="str">
        <f aca="false">IF((IP93&lt;&gt;""),IF(OR($F93&lt;&gt;$G93,PrSettings!$M$4="●"),(($F93-$G93)=(IM93-IN93))*1,0),"")</f>
        <v/>
      </c>
      <c r="IR93" s="281" t="str">
        <f aca="false">IF((IQ93&lt;&gt;""),($F93=IM93)*($G93=IN93),"")</f>
        <v/>
      </c>
      <c r="IS93" s="281" t="str">
        <f aca="false">IF(IP93&lt;&gt;"",IF(ABS($F93-$G93)&gt;=PrSettings!$M$7,(ABS($F93-$G93-IM93+IN93)&lt;=1)*1,IF(AND(IP93,$F93=$G93,$F93&gt;=PrSettings!$M$6),(ABS(IM93-$F93)&lt;=1)*1,IF(AND(IP93,$F93+$G93&gt;=PrSettings!$M$8),(ABS(IM93-$F93)+ABS(IN93-$G93)&lt;=1)*1,""))),"")</f>
        <v/>
      </c>
      <c r="IT93" s="388" t="n">
        <f aca="false">IF(OR(($C93&lt;&gt;"")*(II93&lt;&gt;""),($E93&lt;&gt;"")*(IK93&lt;&gt;"")),($B93=II93)*1+($D93=IK93)*1,"")</f>
        <v>2</v>
      </c>
      <c r="IV93" s="295" t="n">
        <f aca="false">$B93</f>
        <v>7</v>
      </c>
      <c r="IW93" s="280" t="str">
        <f aca="false">$C93</f>
        <v>Netherlands</v>
      </c>
      <c r="IX93" s="296" t="n">
        <f aca="false">$D93</f>
        <v>8</v>
      </c>
      <c r="IY93" s="280" t="str">
        <f aca="false">$E93</f>
        <v>Morocco</v>
      </c>
      <c r="IZ93" s="284"/>
      <c r="JA93" s="284"/>
      <c r="JB93" s="389" t="n">
        <f aca="false">COUNTIF(IV$107:IV$114,IX108)+COUNTIF(IX$107:IX$114,IX108)</f>
        <v>0</v>
      </c>
      <c r="JC93" s="281" t="str">
        <f aca="false">IF(($F93&lt;&gt;"")*($G93&lt;&gt;"")*(IZ93&lt;&gt;"")*(JA93&lt;&gt;""),IF(JG93&lt;&gt;2,"0",($F93&gt;$G93)*(IZ93&gt;JA93)+($F93=$G93)*(IZ93=JA93)+($F93&lt;$G93)*(IZ93&lt;JA93)),"")</f>
        <v/>
      </c>
      <c r="JD93" s="281" t="str">
        <f aca="false">IF((JC93&lt;&gt;""),IF(OR($F93&lt;&gt;$G93,PrSettings!$M$4="●"),(($F93-$G93)=(IZ93-JA93))*1,0),"")</f>
        <v/>
      </c>
      <c r="JE93" s="281" t="str">
        <f aca="false">IF((JD93&lt;&gt;""),($F93=IZ93)*($G93=JA93),"")</f>
        <v/>
      </c>
      <c r="JF93" s="281" t="str">
        <f aca="false">IF(JC93&lt;&gt;"",IF(ABS($F93-$G93)&gt;=PrSettings!$M$7,(ABS($F93-$G93-IZ93+JA93)&lt;=1)*1,IF(AND(JC93,$F93=$G93,$F93&gt;=PrSettings!$M$6),(ABS(IZ93-$F93)&lt;=1)*1,IF(AND(JC93,$F93+$G93&gt;=PrSettings!$M$8),(ABS(IZ93-$F93)+ABS(JA93-$G93)&lt;=1)*1,""))),"")</f>
        <v/>
      </c>
      <c r="JG93" s="388" t="n">
        <f aca="false">IF(OR(($C93&lt;&gt;"")*(IV93&lt;&gt;""),($E93&lt;&gt;"")*(IX93&lt;&gt;"")),($B93=IV93)*1+($D93=IX93)*1,"")</f>
        <v>2</v>
      </c>
      <c r="JI93" s="295" t="n">
        <f aca="false">$B93</f>
        <v>7</v>
      </c>
      <c r="JJ93" s="280" t="str">
        <f aca="false">$C93</f>
        <v>Netherlands</v>
      </c>
      <c r="JK93" s="296" t="n">
        <f aca="false">$D93</f>
        <v>8</v>
      </c>
      <c r="JL93" s="280" t="str">
        <f aca="false">$E93</f>
        <v>Morocco</v>
      </c>
      <c r="JM93" s="284"/>
      <c r="JN93" s="284"/>
      <c r="JO93" s="389" t="n">
        <f aca="false">COUNTIF(JI$107:JI$114,JK108)+COUNTIF(JK$107:JK$114,JK108)</f>
        <v>0</v>
      </c>
      <c r="JP93" s="281" t="str">
        <f aca="false">IF(($F93&lt;&gt;"")*($G93&lt;&gt;"")*(JM93&lt;&gt;"")*(JN93&lt;&gt;""),IF(JT93&lt;&gt;2,"0",($F93&gt;$G93)*(JM93&gt;JN93)+($F93=$G93)*(JM93=JN93)+($F93&lt;$G93)*(JM93&lt;JN93)),"")</f>
        <v/>
      </c>
      <c r="JQ93" s="281" t="str">
        <f aca="false">IF((JP93&lt;&gt;""),IF(OR($F93&lt;&gt;$G93,PrSettings!$M$4="●"),(($F93-$G93)=(JM93-JN93))*1,0),"")</f>
        <v/>
      </c>
      <c r="JR93" s="281" t="str">
        <f aca="false">IF((JQ93&lt;&gt;""),($F93=JM93)*($G93=JN93),"")</f>
        <v/>
      </c>
      <c r="JS93" s="281" t="str">
        <f aca="false">IF(JP93&lt;&gt;"",IF(ABS($F93-$G93)&gt;=PrSettings!$M$7,(ABS($F93-$G93-JM93+JN93)&lt;=1)*1,IF(AND(JP93,$F93=$G93,$F93&gt;=PrSettings!$M$6),(ABS(JM93-$F93)&lt;=1)*1,IF(AND(JP93,$F93+$G93&gt;=PrSettings!$M$8),(ABS(JM93-$F93)+ABS(JN93-$G93)&lt;=1)*1,""))),"")</f>
        <v/>
      </c>
      <c r="JT93" s="388" t="n">
        <f aca="false">IF(OR(($C93&lt;&gt;"")*(JI93&lt;&gt;""),($E93&lt;&gt;"")*(JK93&lt;&gt;"")),($B93=JI93)*1+($D93=JK93)*1,"")</f>
        <v>2</v>
      </c>
      <c r="JV93" s="295" t="n">
        <f aca="false">$B93</f>
        <v>7</v>
      </c>
      <c r="JW93" s="280" t="str">
        <f aca="false">$C93</f>
        <v>Netherlands</v>
      </c>
      <c r="JX93" s="296" t="n">
        <f aca="false">$D93</f>
        <v>8</v>
      </c>
      <c r="JY93" s="280" t="str">
        <f aca="false">$E93</f>
        <v>Morocco</v>
      </c>
      <c r="JZ93" s="284"/>
      <c r="KA93" s="284"/>
      <c r="KB93" s="389" t="n">
        <f aca="false">COUNTIF(JV$107:JV$114,JX108)+COUNTIF(JX$107:JX$114,JX108)</f>
        <v>0</v>
      </c>
      <c r="KC93" s="281" t="str">
        <f aca="false">IF(($F93&lt;&gt;"")*($G93&lt;&gt;"")*(JZ93&lt;&gt;"")*(KA93&lt;&gt;""),IF(KG93&lt;&gt;2,"0",($F93&gt;$G93)*(JZ93&gt;KA93)+($F93=$G93)*(JZ93=KA93)+($F93&lt;$G93)*(JZ93&lt;KA93)),"")</f>
        <v/>
      </c>
      <c r="KD93" s="281" t="str">
        <f aca="false">IF((KC93&lt;&gt;""),IF(OR($F93&lt;&gt;$G93,PrSettings!$M$4="●"),(($F93-$G93)=(JZ93-KA93))*1,0),"")</f>
        <v/>
      </c>
      <c r="KE93" s="281" t="str">
        <f aca="false">IF((KD93&lt;&gt;""),($F93=JZ93)*($G93=KA93),"")</f>
        <v/>
      </c>
      <c r="KF93" s="281" t="str">
        <f aca="false">IF(KC93&lt;&gt;"",IF(ABS($F93-$G93)&gt;=PrSettings!$M$7,(ABS($F93-$G93-JZ93+KA93)&lt;=1)*1,IF(AND(KC93,$F93=$G93,$F93&gt;=PrSettings!$M$6),(ABS(JZ93-$F93)&lt;=1)*1,IF(AND(KC93,$F93+$G93&gt;=PrSettings!$M$8),(ABS(JZ93-$F93)+ABS(KA93-$G93)&lt;=1)*1,""))),"")</f>
        <v/>
      </c>
      <c r="KG93" s="388" t="n">
        <f aca="false">IF(OR(($C93&lt;&gt;"")*(JV93&lt;&gt;""),($E93&lt;&gt;"")*(JX93&lt;&gt;"")),($B93=JV93)*1+($D93=JX93)*1,"")</f>
        <v>2</v>
      </c>
      <c r="KI93" s="295" t="n">
        <f aca="false">$B93</f>
        <v>7</v>
      </c>
      <c r="KJ93" s="280" t="str">
        <f aca="false">$C93</f>
        <v>Netherlands</v>
      </c>
      <c r="KK93" s="296" t="n">
        <f aca="false">$D93</f>
        <v>8</v>
      </c>
      <c r="KL93" s="280" t="str">
        <f aca="false">$E93</f>
        <v>Morocco</v>
      </c>
      <c r="KM93" s="284"/>
      <c r="KN93" s="284"/>
      <c r="KO93" s="389" t="n">
        <f aca="false">COUNTIF(KI$107:KI$114,KK108)+COUNTIF(KK$107:KK$114,KK108)</f>
        <v>0</v>
      </c>
      <c r="KP93" s="281" t="str">
        <f aca="false">IF(($F93&lt;&gt;"")*($G93&lt;&gt;"")*(KM93&lt;&gt;"")*(KN93&lt;&gt;""),IF(KT93&lt;&gt;2,"0",($F93&gt;$G93)*(KM93&gt;KN93)+($F93=$G93)*(KM93=KN93)+($F93&lt;$G93)*(KM93&lt;KN93)),"")</f>
        <v/>
      </c>
      <c r="KQ93" s="281" t="str">
        <f aca="false">IF((KP93&lt;&gt;""),IF(OR($F93&lt;&gt;$G93,PrSettings!$M$4="●"),(($F93-$G93)=(KM93-KN93))*1,0),"")</f>
        <v/>
      </c>
      <c r="KR93" s="281" t="str">
        <f aca="false">IF((KQ93&lt;&gt;""),($F93=KM93)*($G93=KN93),"")</f>
        <v/>
      </c>
      <c r="KS93" s="281" t="str">
        <f aca="false">IF(KP93&lt;&gt;"",IF(ABS($F93-$G93)&gt;=PrSettings!$M$7,(ABS($F93-$G93-KM93+KN93)&lt;=1)*1,IF(AND(KP93,$F93=$G93,$F93&gt;=PrSettings!$M$6),(ABS(KM93-$F93)&lt;=1)*1,IF(AND(KP93,$F93+$G93&gt;=PrSettings!$M$8),(ABS(KM93-$F93)+ABS(KN93-$G93)&lt;=1)*1,""))),"")</f>
        <v/>
      </c>
      <c r="KT93" s="388" t="n">
        <f aca="false">IF(OR(($C93&lt;&gt;"")*(KI93&lt;&gt;""),($E93&lt;&gt;"")*(KK93&lt;&gt;"")),($B93=KI93)*1+($D93=KK93)*1,"")</f>
        <v>2</v>
      </c>
      <c r="KV93" s="295" t="n">
        <f aca="false">$B93</f>
        <v>7</v>
      </c>
      <c r="KW93" s="280" t="str">
        <f aca="false">$C93</f>
        <v>Netherlands</v>
      </c>
      <c r="KX93" s="296" t="n">
        <f aca="false">$D93</f>
        <v>8</v>
      </c>
      <c r="KY93" s="280" t="str">
        <f aca="false">$E93</f>
        <v>Morocco</v>
      </c>
      <c r="KZ93" s="284"/>
      <c r="LA93" s="284"/>
      <c r="LB93" s="389" t="n">
        <f aca="false">COUNTIF(KV$107:KV$114,KX108)+COUNTIF(KX$107:KX$114,KX108)</f>
        <v>0</v>
      </c>
      <c r="LC93" s="281" t="str">
        <f aca="false">IF(($F93&lt;&gt;"")*($G93&lt;&gt;"")*(KZ93&lt;&gt;"")*(LA93&lt;&gt;""),IF(LG93&lt;&gt;2,"0",($F93&gt;$G93)*(KZ93&gt;LA93)+($F93=$G93)*(KZ93=LA93)+($F93&lt;$G93)*(KZ93&lt;LA93)),"")</f>
        <v/>
      </c>
      <c r="LD93" s="281" t="str">
        <f aca="false">IF((LC93&lt;&gt;""),IF(OR($F93&lt;&gt;$G93,PrSettings!$M$4="●"),(($F93-$G93)=(KZ93-LA93))*1,0),"")</f>
        <v/>
      </c>
      <c r="LE93" s="281" t="str">
        <f aca="false">IF((LD93&lt;&gt;""),($F93=KZ93)*($G93=LA93),"")</f>
        <v/>
      </c>
      <c r="LF93" s="281" t="str">
        <f aca="false">IF(LC93&lt;&gt;"",IF(ABS($F93-$G93)&gt;=PrSettings!$M$7,(ABS($F93-$G93-KZ93+LA93)&lt;=1)*1,IF(AND(LC93,$F93=$G93,$F93&gt;=PrSettings!$M$6),(ABS(KZ93-$F93)&lt;=1)*1,IF(AND(LC93,$F93+$G93&gt;=PrSettings!$M$8),(ABS(KZ93-$F93)+ABS(LA93-$G93)&lt;=1)*1,""))),"")</f>
        <v/>
      </c>
      <c r="LG93" s="388" t="n">
        <f aca="false">IF(OR(($C93&lt;&gt;"")*(KV93&lt;&gt;""),($E93&lt;&gt;"")*(KX93&lt;&gt;"")),($B93=KV93)*1+($D93=KX93)*1,"")</f>
        <v>2</v>
      </c>
      <c r="LI93" s="295" t="n">
        <f aca="false">$B93</f>
        <v>7</v>
      </c>
      <c r="LJ93" s="280" t="str">
        <f aca="false">$C93</f>
        <v>Netherlands</v>
      </c>
      <c r="LK93" s="296" t="n">
        <f aca="false">$D93</f>
        <v>8</v>
      </c>
      <c r="LL93" s="280" t="str">
        <f aca="false">$E93</f>
        <v>Morocco</v>
      </c>
      <c r="LM93" s="284"/>
      <c r="LN93" s="284"/>
      <c r="LO93" s="389" t="n">
        <f aca="false">COUNTIF(LI$107:LI$114,LK108)+COUNTIF(LK$107:LK$114,LK108)</f>
        <v>0</v>
      </c>
      <c r="LP93" s="281" t="str">
        <f aca="false">IF(($F93&lt;&gt;"")*($G93&lt;&gt;"")*(LM93&lt;&gt;"")*(LN93&lt;&gt;""),IF(LT93&lt;&gt;2,"0",($F93&gt;$G93)*(LM93&gt;LN93)+($F93=$G93)*(LM93=LN93)+($F93&lt;$G93)*(LM93&lt;LN93)),"")</f>
        <v/>
      </c>
      <c r="LQ93" s="281" t="str">
        <f aca="false">IF((LP93&lt;&gt;""),IF(OR($F93&lt;&gt;$G93,PrSettings!$M$4="●"),(($F93-$G93)=(LM93-LN93))*1,0),"")</f>
        <v/>
      </c>
      <c r="LR93" s="281" t="str">
        <f aca="false">IF((LQ93&lt;&gt;""),($F93=LM93)*($G93=LN93),"")</f>
        <v/>
      </c>
      <c r="LS93" s="281" t="str">
        <f aca="false">IF(LP93&lt;&gt;"",IF(ABS($F93-$G93)&gt;=PrSettings!$M$7,(ABS($F93-$G93-LM93+LN93)&lt;=1)*1,IF(AND(LP93,$F93=$G93,$F93&gt;=PrSettings!$M$6),(ABS(LM93-$F93)&lt;=1)*1,IF(AND(LP93,$F93+$G93&gt;=PrSettings!$M$8),(ABS(LM93-$F93)+ABS(LN93-$G93)&lt;=1)*1,""))),"")</f>
        <v/>
      </c>
      <c r="LT93" s="388" t="n">
        <f aca="false">IF(OR(($C93&lt;&gt;"")*(LI93&lt;&gt;""),($E93&lt;&gt;"")*(LK93&lt;&gt;"")),($B93=LI93)*1+($D93=LK93)*1,"")</f>
        <v>2</v>
      </c>
      <c r="LV93" s="295" t="n">
        <f aca="false">$B93</f>
        <v>7</v>
      </c>
      <c r="LW93" s="280" t="str">
        <f aca="false">$C93</f>
        <v>Netherlands</v>
      </c>
      <c r="LX93" s="296" t="n">
        <f aca="false">$D93</f>
        <v>8</v>
      </c>
      <c r="LY93" s="280" t="str">
        <f aca="false">$E93</f>
        <v>Morocco</v>
      </c>
      <c r="LZ93" s="284"/>
      <c r="MA93" s="284"/>
      <c r="MB93" s="389" t="n">
        <f aca="false">COUNTIF(LV$107:LV$114,LX108)+COUNTIF(LX$107:LX$114,LX108)</f>
        <v>0</v>
      </c>
      <c r="MC93" s="281" t="str">
        <f aca="false">IF(($F93&lt;&gt;"")*($G93&lt;&gt;"")*(LZ93&lt;&gt;"")*(MA93&lt;&gt;""),IF(MG93&lt;&gt;2,"0",($F93&gt;$G93)*(LZ93&gt;MA93)+($F93=$G93)*(LZ93=MA93)+($F93&lt;$G93)*(LZ93&lt;MA93)),"")</f>
        <v/>
      </c>
      <c r="MD93" s="281" t="str">
        <f aca="false">IF((MC93&lt;&gt;""),IF(OR($F93&lt;&gt;$G93,PrSettings!$M$4="●"),(($F93-$G93)=(LZ93-MA93))*1,0),"")</f>
        <v/>
      </c>
      <c r="ME93" s="281" t="str">
        <f aca="false">IF((MD93&lt;&gt;""),($F93=LZ93)*($G93=MA93),"")</f>
        <v/>
      </c>
      <c r="MF93" s="281" t="str">
        <f aca="false">IF(MC93&lt;&gt;"",IF(ABS($F93-$G93)&gt;=PrSettings!$M$7,(ABS($F93-$G93-LZ93+MA93)&lt;=1)*1,IF(AND(MC93,$F93=$G93,$F93&gt;=PrSettings!$M$6),(ABS(LZ93-$F93)&lt;=1)*1,IF(AND(MC93,$F93+$G93&gt;=PrSettings!$M$8),(ABS(LZ93-$F93)+ABS(MA93-$G93)&lt;=1)*1,""))),"")</f>
        <v/>
      </c>
      <c r="MG93" s="388" t="n">
        <f aca="false">IF(OR(($C93&lt;&gt;"")*(LV93&lt;&gt;""),($E93&lt;&gt;"")*(LX93&lt;&gt;"")),($B93=LV93)*1+($D93=LX93)*1,"")</f>
        <v>2</v>
      </c>
    </row>
    <row r="94" customFormat="false" ht="15.75" hidden="false" customHeight="false" outlineLevel="0" collapsed="false">
      <c r="B94" s="295" t="n">
        <f aca="false">IF(C94="","",INDEX(Groups!$C$7:$C$65,MATCH(C94,Groups!$D$7:$D$65,0)))</f>
        <v>13</v>
      </c>
      <c r="C94" s="280" t="str">
        <f aca="false">'World Cup'!$N$50</f>
        <v>Colombia</v>
      </c>
      <c r="D94" s="296" t="n">
        <f aca="false">IF(E94="","",INDEX(Groups!$C$7:$C$65,MATCH(E94,Groups!$D$7:$D$65,0)))</f>
        <v>11</v>
      </c>
      <c r="E94" s="280" t="str">
        <f aca="false">'World Cup'!$O$50</f>
        <v>Croatia</v>
      </c>
      <c r="F94" s="282" t="n">
        <f aca="false">IF(AND('World Cup'!$N$51&lt;&gt;"",'World Cup'!$O$51&lt;&gt;""),'World Cup'!$N$51,"")</f>
        <v>0</v>
      </c>
      <c r="G94" s="283" t="n">
        <f aca="false">IF(AND('World Cup'!$N$51&lt;&gt;"",'World Cup'!$O$51&lt;&gt;""),'World Cup'!$O$51,"")</f>
        <v>0</v>
      </c>
      <c r="I94" s="295" t="n">
        <f aca="false">$B94</f>
        <v>13</v>
      </c>
      <c r="J94" s="280" t="str">
        <f aca="false">$C94</f>
        <v>Colombia</v>
      </c>
      <c r="K94" s="296" t="n">
        <f aca="false">$D94</f>
        <v>11</v>
      </c>
      <c r="L94" s="280" t="str">
        <f aca="false">$E94</f>
        <v>Croatia</v>
      </c>
      <c r="M94" s="284"/>
      <c r="N94" s="284"/>
      <c r="O94" s="389" t="n">
        <f aca="false">COUNTIF(I$107:I$114,I109)+COUNTIF(K$107:K$114,I109)</f>
        <v>0</v>
      </c>
      <c r="P94" s="281" t="str">
        <f aca="false">IF(($F94&lt;&gt;"")*($G94&lt;&gt;"")*(M94&lt;&gt;"")*(N94&lt;&gt;""),IF(T94&lt;&gt;2,"0",($F94&gt;$G94)*(M94&gt;N94)+($F94=$G94)*(M94=N94)+($F94&lt;$G94)*(M94&lt;N94)),"")</f>
        <v/>
      </c>
      <c r="Q94" s="281" t="str">
        <f aca="false">IF((P94&lt;&gt;""),IF(OR($F94&lt;&gt;$G94,PrSettings!$M$4="●"),(($F94-$G94)=(M94-N94))*1,0),"")</f>
        <v/>
      </c>
      <c r="R94" s="281" t="str">
        <f aca="false">IF((Q94&lt;&gt;""),($F94=M94)*($G94=N94),"")</f>
        <v/>
      </c>
      <c r="S94" s="281" t="str">
        <f aca="false">IF(P94&lt;&gt;"",IF(ABS($F94-$G94)&gt;=PrSettings!$M$7,(ABS($F94-$G94-M94+N94)&lt;=1)*1,IF(AND(P94,$F94=$G94,$F94&gt;=PrSettings!$M$6),(ABS(M94-$F94)&lt;=1)*1,IF(AND(P94,$F94+$G94&gt;=PrSettings!$M$8),(ABS(M94-$F94)+ABS(N94-$G94)&lt;=1)*1,""))),"")</f>
        <v/>
      </c>
      <c r="T94" s="388" t="n">
        <f aca="false">IF(OR(($C94&lt;&gt;"")*(I94&lt;&gt;""),($E94&lt;&gt;"")*(K94&lt;&gt;"")),($B94=I94)*1+($D94=K94)*1,"")</f>
        <v>2</v>
      </c>
      <c r="V94" s="295" t="n">
        <f aca="false">$B94</f>
        <v>13</v>
      </c>
      <c r="W94" s="280" t="str">
        <f aca="false">$C94</f>
        <v>Colombia</v>
      </c>
      <c r="X94" s="296" t="n">
        <f aca="false">$D94</f>
        <v>11</v>
      </c>
      <c r="Y94" s="280" t="str">
        <f aca="false">$E94</f>
        <v>Croatia</v>
      </c>
      <c r="Z94" s="284"/>
      <c r="AA94" s="284"/>
      <c r="AB94" s="389" t="n">
        <f aca="false">COUNTIF(V$107:V$114,V109)+COUNTIF(X$107:X$114,V109)</f>
        <v>0</v>
      </c>
      <c r="AC94" s="281" t="str">
        <f aca="false">IF(($F94&lt;&gt;"")*($G94&lt;&gt;"")*(Z94&lt;&gt;"")*(AA94&lt;&gt;""),IF(AG94&lt;&gt;2,"0",($F94&gt;$G94)*(Z94&gt;AA94)+($F94=$G94)*(Z94=AA94)+($F94&lt;$G94)*(Z94&lt;AA94)),"")</f>
        <v/>
      </c>
      <c r="AD94" s="281" t="str">
        <f aca="false">IF((AC94&lt;&gt;""),IF(OR($F94&lt;&gt;$G94,PrSettings!$M$4="●"),(($F94-$G94)=(Z94-AA94))*1,0),"")</f>
        <v/>
      </c>
      <c r="AE94" s="281" t="str">
        <f aca="false">IF((AD94&lt;&gt;""),($F94=Z94)*($G94=AA94),"")</f>
        <v/>
      </c>
      <c r="AF94" s="281" t="str">
        <f aca="false">IF(AC94&lt;&gt;"",IF(ABS($F94-$G94)&gt;=PrSettings!$M$7,(ABS($F94-$G94-Z94+AA94)&lt;=1)*1,IF(AND(AC94,$F94=$G94,$F94&gt;=PrSettings!$M$6),(ABS(Z94-$F94)&lt;=1)*1,IF(AND(AC94,$F94+$G94&gt;=PrSettings!$M$8),(ABS(Z94-$F94)+ABS(AA94-$G94)&lt;=1)*1,""))),"")</f>
        <v/>
      </c>
      <c r="AG94" s="388" t="n">
        <f aca="false">IF(OR(($C94&lt;&gt;"")*(V94&lt;&gt;""),($E94&lt;&gt;"")*(X94&lt;&gt;"")),($B94=V94)*1+($D94=X94)*1,"")</f>
        <v>2</v>
      </c>
      <c r="AI94" s="295" t="n">
        <f aca="false">$B94</f>
        <v>13</v>
      </c>
      <c r="AJ94" s="280" t="str">
        <f aca="false">$C94</f>
        <v>Colombia</v>
      </c>
      <c r="AK94" s="296" t="n">
        <f aca="false">$D94</f>
        <v>11</v>
      </c>
      <c r="AL94" s="280" t="str">
        <f aca="false">$E94</f>
        <v>Croatia</v>
      </c>
      <c r="AM94" s="284"/>
      <c r="AN94" s="284"/>
      <c r="AO94" s="389" t="n">
        <f aca="false">COUNTIF(AI$107:AI$114,AI109)+COUNTIF(AK$107:AK$114,AI109)</f>
        <v>0</v>
      </c>
      <c r="AP94" s="281" t="str">
        <f aca="false">IF(($F94&lt;&gt;"")*($G94&lt;&gt;"")*(AM94&lt;&gt;"")*(AN94&lt;&gt;""),IF(AT94&lt;&gt;2,"0",($F94&gt;$G94)*(AM94&gt;AN94)+($F94=$G94)*(AM94=AN94)+($F94&lt;$G94)*(AM94&lt;AN94)),"")</f>
        <v/>
      </c>
      <c r="AQ94" s="281" t="str">
        <f aca="false">IF((AP94&lt;&gt;""),IF(OR($F94&lt;&gt;$G94,PrSettings!$M$4="●"),(($F94-$G94)=(AM94-AN94))*1,0),"")</f>
        <v/>
      </c>
      <c r="AR94" s="281" t="str">
        <f aca="false">IF((AQ94&lt;&gt;""),($F94=AM94)*($G94=AN94),"")</f>
        <v/>
      </c>
      <c r="AS94" s="281" t="str">
        <f aca="false">IF(AP94&lt;&gt;"",IF(ABS($F94-$G94)&gt;=PrSettings!$M$7,(ABS($F94-$G94-AM94+AN94)&lt;=1)*1,IF(AND(AP94,$F94=$G94,$F94&gt;=PrSettings!$M$6),(ABS(AM94-$F94)&lt;=1)*1,IF(AND(AP94,$F94+$G94&gt;=PrSettings!$M$8),(ABS(AM94-$F94)+ABS(AN94-$G94)&lt;=1)*1,""))),"")</f>
        <v/>
      </c>
      <c r="AT94" s="388" t="n">
        <f aca="false">IF(OR(($C94&lt;&gt;"")*(AI94&lt;&gt;""),($E94&lt;&gt;"")*(AK94&lt;&gt;"")),($B94=AI94)*1+($D94=AK94)*1,"")</f>
        <v>2</v>
      </c>
      <c r="AV94" s="295" t="n">
        <f aca="false">$B94</f>
        <v>13</v>
      </c>
      <c r="AW94" s="280" t="str">
        <f aca="false">$C94</f>
        <v>Colombia</v>
      </c>
      <c r="AX94" s="296" t="n">
        <f aca="false">$D94</f>
        <v>11</v>
      </c>
      <c r="AY94" s="280" t="str">
        <f aca="false">$E94</f>
        <v>Croatia</v>
      </c>
      <c r="AZ94" s="284"/>
      <c r="BA94" s="284"/>
      <c r="BB94" s="389" t="n">
        <f aca="false">COUNTIF(AV$107:AV$114,AV109)+COUNTIF(AX$107:AX$114,AV109)</f>
        <v>0</v>
      </c>
      <c r="BC94" s="281" t="str">
        <f aca="false">IF(($F94&lt;&gt;"")*($G94&lt;&gt;"")*(AZ94&lt;&gt;"")*(BA94&lt;&gt;""),IF(BG94&lt;&gt;2,"0",($F94&gt;$G94)*(AZ94&gt;BA94)+($F94=$G94)*(AZ94=BA94)+($F94&lt;$G94)*(AZ94&lt;BA94)),"")</f>
        <v/>
      </c>
      <c r="BD94" s="281" t="str">
        <f aca="false">IF((BC94&lt;&gt;""),IF(OR($F94&lt;&gt;$G94,PrSettings!$M$4="●"),(($F94-$G94)=(AZ94-BA94))*1,0),"")</f>
        <v/>
      </c>
      <c r="BE94" s="281" t="str">
        <f aca="false">IF((BD94&lt;&gt;""),($F94=AZ94)*($G94=BA94),"")</f>
        <v/>
      </c>
      <c r="BF94" s="281" t="str">
        <f aca="false">IF(BC94&lt;&gt;"",IF(ABS($F94-$G94)&gt;=PrSettings!$M$7,(ABS($F94-$G94-AZ94+BA94)&lt;=1)*1,IF(AND(BC94,$F94=$G94,$F94&gt;=PrSettings!$M$6),(ABS(AZ94-$F94)&lt;=1)*1,IF(AND(BC94,$F94+$G94&gt;=PrSettings!$M$8),(ABS(AZ94-$F94)+ABS(BA94-$G94)&lt;=1)*1,""))),"")</f>
        <v/>
      </c>
      <c r="BG94" s="388" t="n">
        <f aca="false">IF(OR(($C94&lt;&gt;"")*(AV94&lt;&gt;""),($E94&lt;&gt;"")*(AX94&lt;&gt;"")),($B94=AV94)*1+($D94=AX94)*1,"")</f>
        <v>2</v>
      </c>
      <c r="BI94" s="295" t="n">
        <f aca="false">$B94</f>
        <v>13</v>
      </c>
      <c r="BJ94" s="280" t="str">
        <f aca="false">$C94</f>
        <v>Colombia</v>
      </c>
      <c r="BK94" s="296" t="n">
        <f aca="false">$D94</f>
        <v>11</v>
      </c>
      <c r="BL94" s="280" t="str">
        <f aca="false">$E94</f>
        <v>Croatia</v>
      </c>
      <c r="BM94" s="284"/>
      <c r="BN94" s="284"/>
      <c r="BO94" s="389" t="n">
        <f aca="false">COUNTIF(BI$107:BI$114,BI109)+COUNTIF(BK$107:BK$114,BI109)</f>
        <v>0</v>
      </c>
      <c r="BP94" s="281" t="str">
        <f aca="false">IF(($F94&lt;&gt;"")*($G94&lt;&gt;"")*(BM94&lt;&gt;"")*(BN94&lt;&gt;""),IF(BT94&lt;&gt;2,"0",($F94&gt;$G94)*(BM94&gt;BN94)+($F94=$G94)*(BM94=BN94)+($F94&lt;$G94)*(BM94&lt;BN94)),"")</f>
        <v/>
      </c>
      <c r="BQ94" s="281" t="str">
        <f aca="false">IF((BP94&lt;&gt;""),IF(OR($F94&lt;&gt;$G94,PrSettings!$M$4="●"),(($F94-$G94)=(BM94-BN94))*1,0),"")</f>
        <v/>
      </c>
      <c r="BR94" s="281" t="str">
        <f aca="false">IF((BQ94&lt;&gt;""),($F94=BM94)*($G94=BN94),"")</f>
        <v/>
      </c>
      <c r="BS94" s="281" t="str">
        <f aca="false">IF(BP94&lt;&gt;"",IF(ABS($F94-$G94)&gt;=PrSettings!$M$7,(ABS($F94-$G94-BM94+BN94)&lt;=1)*1,IF(AND(BP94,$F94=$G94,$F94&gt;=PrSettings!$M$6),(ABS(BM94-$F94)&lt;=1)*1,IF(AND(BP94,$F94+$G94&gt;=PrSettings!$M$8),(ABS(BM94-$F94)+ABS(BN94-$G94)&lt;=1)*1,""))),"")</f>
        <v/>
      </c>
      <c r="BT94" s="388" t="n">
        <f aca="false">IF(OR(($C94&lt;&gt;"")*(BI94&lt;&gt;""),($E94&lt;&gt;"")*(BK94&lt;&gt;"")),($B94=BI94)*1+($D94=BK94)*1,"")</f>
        <v>2</v>
      </c>
      <c r="BV94" s="295" t="n">
        <f aca="false">$B94</f>
        <v>13</v>
      </c>
      <c r="BW94" s="280" t="str">
        <f aca="false">$C94</f>
        <v>Colombia</v>
      </c>
      <c r="BX94" s="296" t="n">
        <f aca="false">$D94</f>
        <v>11</v>
      </c>
      <c r="BY94" s="280" t="str">
        <f aca="false">$E94</f>
        <v>Croatia</v>
      </c>
      <c r="BZ94" s="284"/>
      <c r="CA94" s="284"/>
      <c r="CB94" s="389" t="n">
        <f aca="false">COUNTIF(BV$107:BV$114,BV109)+COUNTIF(BX$107:BX$114,BV109)</f>
        <v>0</v>
      </c>
      <c r="CC94" s="281" t="str">
        <f aca="false">IF(($F94&lt;&gt;"")*($G94&lt;&gt;"")*(BZ94&lt;&gt;"")*(CA94&lt;&gt;""),IF(CG94&lt;&gt;2,"0",($F94&gt;$G94)*(BZ94&gt;CA94)+($F94=$G94)*(BZ94=CA94)+($F94&lt;$G94)*(BZ94&lt;CA94)),"")</f>
        <v/>
      </c>
      <c r="CD94" s="281" t="str">
        <f aca="false">IF((CC94&lt;&gt;""),IF(OR($F94&lt;&gt;$G94,PrSettings!$M$4="●"),(($F94-$G94)=(BZ94-CA94))*1,0),"")</f>
        <v/>
      </c>
      <c r="CE94" s="281" t="str">
        <f aca="false">IF((CD94&lt;&gt;""),($F94=BZ94)*($G94=CA94),"")</f>
        <v/>
      </c>
      <c r="CF94" s="281" t="str">
        <f aca="false">IF(CC94&lt;&gt;"",IF(ABS($F94-$G94)&gt;=PrSettings!$M$7,(ABS($F94-$G94-BZ94+CA94)&lt;=1)*1,IF(AND(CC94,$F94=$G94,$F94&gt;=PrSettings!$M$6),(ABS(BZ94-$F94)&lt;=1)*1,IF(AND(CC94,$F94+$G94&gt;=PrSettings!$M$8),(ABS(BZ94-$F94)+ABS(CA94-$G94)&lt;=1)*1,""))),"")</f>
        <v/>
      </c>
      <c r="CG94" s="388" t="n">
        <f aca="false">IF(OR(($C94&lt;&gt;"")*(BV94&lt;&gt;""),($E94&lt;&gt;"")*(BX94&lt;&gt;"")),($B94=BV94)*1+($D94=BX94)*1,"")</f>
        <v>2</v>
      </c>
      <c r="CI94" s="295" t="n">
        <f aca="false">$B94</f>
        <v>13</v>
      </c>
      <c r="CJ94" s="280" t="str">
        <f aca="false">$C94</f>
        <v>Colombia</v>
      </c>
      <c r="CK94" s="296" t="n">
        <f aca="false">$D94</f>
        <v>11</v>
      </c>
      <c r="CL94" s="280" t="str">
        <f aca="false">$E94</f>
        <v>Croatia</v>
      </c>
      <c r="CM94" s="284"/>
      <c r="CN94" s="284"/>
      <c r="CO94" s="389" t="n">
        <f aca="false">COUNTIF(CI$107:CI$114,CI109)+COUNTIF(CK$107:CK$114,CI109)</f>
        <v>0</v>
      </c>
      <c r="CP94" s="281" t="str">
        <f aca="false">IF(($F94&lt;&gt;"")*($G94&lt;&gt;"")*(CM94&lt;&gt;"")*(CN94&lt;&gt;""),IF(CT94&lt;&gt;2,"0",($F94&gt;$G94)*(CM94&gt;CN94)+($F94=$G94)*(CM94=CN94)+($F94&lt;$G94)*(CM94&lt;CN94)),"")</f>
        <v/>
      </c>
      <c r="CQ94" s="281" t="str">
        <f aca="false">IF((CP94&lt;&gt;""),IF(OR($F94&lt;&gt;$G94,PrSettings!$M$4="●"),(($F94-$G94)=(CM94-CN94))*1,0),"")</f>
        <v/>
      </c>
      <c r="CR94" s="281" t="str">
        <f aca="false">IF((CQ94&lt;&gt;""),($F94=CM94)*($G94=CN94),"")</f>
        <v/>
      </c>
      <c r="CS94" s="281" t="str">
        <f aca="false">IF(CP94&lt;&gt;"",IF(ABS($F94-$G94)&gt;=PrSettings!$M$7,(ABS($F94-$G94-CM94+CN94)&lt;=1)*1,IF(AND(CP94,$F94=$G94,$F94&gt;=PrSettings!$M$6),(ABS(CM94-$F94)&lt;=1)*1,IF(AND(CP94,$F94+$G94&gt;=PrSettings!$M$8),(ABS(CM94-$F94)+ABS(CN94-$G94)&lt;=1)*1,""))),"")</f>
        <v/>
      </c>
      <c r="CT94" s="388" t="n">
        <f aca="false">IF(OR(($C94&lt;&gt;"")*(CI94&lt;&gt;""),($E94&lt;&gt;"")*(CK94&lt;&gt;"")),($B94=CI94)*1+($D94=CK94)*1,"")</f>
        <v>2</v>
      </c>
      <c r="CV94" s="295" t="n">
        <f aca="false">$B94</f>
        <v>13</v>
      </c>
      <c r="CW94" s="280" t="str">
        <f aca="false">$C94</f>
        <v>Colombia</v>
      </c>
      <c r="CX94" s="296" t="n">
        <f aca="false">$D94</f>
        <v>11</v>
      </c>
      <c r="CY94" s="280" t="str">
        <f aca="false">$E94</f>
        <v>Croatia</v>
      </c>
      <c r="CZ94" s="284"/>
      <c r="DA94" s="284"/>
      <c r="DB94" s="389" t="n">
        <f aca="false">COUNTIF(CV$107:CV$114,CV109)+COUNTIF(CX$107:CX$114,CV109)</f>
        <v>0</v>
      </c>
      <c r="DC94" s="281" t="str">
        <f aca="false">IF(($F94&lt;&gt;"")*($G94&lt;&gt;"")*(CZ94&lt;&gt;"")*(DA94&lt;&gt;""),IF(DG94&lt;&gt;2,"0",($F94&gt;$G94)*(CZ94&gt;DA94)+($F94=$G94)*(CZ94=DA94)+($F94&lt;$G94)*(CZ94&lt;DA94)),"")</f>
        <v/>
      </c>
      <c r="DD94" s="281" t="str">
        <f aca="false">IF((DC94&lt;&gt;""),IF(OR($F94&lt;&gt;$G94,PrSettings!$M$4="●"),(($F94-$G94)=(CZ94-DA94))*1,0),"")</f>
        <v/>
      </c>
      <c r="DE94" s="281" t="str">
        <f aca="false">IF((DD94&lt;&gt;""),($F94=CZ94)*($G94=DA94),"")</f>
        <v/>
      </c>
      <c r="DF94" s="281" t="str">
        <f aca="false">IF(DC94&lt;&gt;"",IF(ABS($F94-$G94)&gt;=PrSettings!$M$7,(ABS($F94-$G94-CZ94+DA94)&lt;=1)*1,IF(AND(DC94,$F94=$G94,$F94&gt;=PrSettings!$M$6),(ABS(CZ94-$F94)&lt;=1)*1,IF(AND(DC94,$F94+$G94&gt;=PrSettings!$M$8),(ABS(CZ94-$F94)+ABS(DA94-$G94)&lt;=1)*1,""))),"")</f>
        <v/>
      </c>
      <c r="DG94" s="388" t="n">
        <f aca="false">IF(OR(($C94&lt;&gt;"")*(CV94&lt;&gt;""),($E94&lt;&gt;"")*(CX94&lt;&gt;"")),($B94=CV94)*1+($D94=CX94)*1,"")</f>
        <v>2</v>
      </c>
      <c r="DI94" s="295" t="n">
        <f aca="false">$B94</f>
        <v>13</v>
      </c>
      <c r="DJ94" s="280" t="str">
        <f aca="false">$C94</f>
        <v>Colombia</v>
      </c>
      <c r="DK94" s="296" t="n">
        <f aca="false">$D94</f>
        <v>11</v>
      </c>
      <c r="DL94" s="280" t="str">
        <f aca="false">$E94</f>
        <v>Croatia</v>
      </c>
      <c r="DM94" s="284"/>
      <c r="DN94" s="284"/>
      <c r="DO94" s="389" t="n">
        <f aca="false">COUNTIF(DI$107:DI$114,DI109)+COUNTIF(DK$107:DK$114,DI109)</f>
        <v>0</v>
      </c>
      <c r="DP94" s="281" t="str">
        <f aca="false">IF(($F94&lt;&gt;"")*($G94&lt;&gt;"")*(DM94&lt;&gt;"")*(DN94&lt;&gt;""),IF(DT94&lt;&gt;2,"0",($F94&gt;$G94)*(DM94&gt;DN94)+($F94=$G94)*(DM94=DN94)+($F94&lt;$G94)*(DM94&lt;DN94)),"")</f>
        <v/>
      </c>
      <c r="DQ94" s="281" t="str">
        <f aca="false">IF((DP94&lt;&gt;""),IF(OR($F94&lt;&gt;$G94,PrSettings!$M$4="●"),(($F94-$G94)=(DM94-DN94))*1,0),"")</f>
        <v/>
      </c>
      <c r="DR94" s="281" t="str">
        <f aca="false">IF((DQ94&lt;&gt;""),($F94=DM94)*($G94=DN94),"")</f>
        <v/>
      </c>
      <c r="DS94" s="281" t="str">
        <f aca="false">IF(DP94&lt;&gt;"",IF(ABS($F94-$G94)&gt;=PrSettings!$M$7,(ABS($F94-$G94-DM94+DN94)&lt;=1)*1,IF(AND(DP94,$F94=$G94,$F94&gt;=PrSettings!$M$6),(ABS(DM94-$F94)&lt;=1)*1,IF(AND(DP94,$F94+$G94&gt;=PrSettings!$M$8),(ABS(DM94-$F94)+ABS(DN94-$G94)&lt;=1)*1,""))),"")</f>
        <v/>
      </c>
      <c r="DT94" s="388" t="n">
        <f aca="false">IF(OR(($C94&lt;&gt;"")*(DI94&lt;&gt;""),($E94&lt;&gt;"")*(DK94&lt;&gt;"")),($B94=DI94)*1+($D94=DK94)*1,"")</f>
        <v>2</v>
      </c>
      <c r="DV94" s="295" t="n">
        <f aca="false">$B94</f>
        <v>13</v>
      </c>
      <c r="DW94" s="280" t="str">
        <f aca="false">$C94</f>
        <v>Colombia</v>
      </c>
      <c r="DX94" s="296" t="n">
        <f aca="false">$D94</f>
        <v>11</v>
      </c>
      <c r="DY94" s="280" t="str">
        <f aca="false">$E94</f>
        <v>Croatia</v>
      </c>
      <c r="DZ94" s="284"/>
      <c r="EA94" s="284"/>
      <c r="EB94" s="389" t="n">
        <f aca="false">COUNTIF(DV$107:DV$114,DV109)+COUNTIF(DX$107:DX$114,DV109)</f>
        <v>0</v>
      </c>
      <c r="EC94" s="281" t="str">
        <f aca="false">IF(($F94&lt;&gt;"")*($G94&lt;&gt;"")*(DZ94&lt;&gt;"")*(EA94&lt;&gt;""),IF(EG94&lt;&gt;2,"0",($F94&gt;$G94)*(DZ94&gt;EA94)+($F94=$G94)*(DZ94=EA94)+($F94&lt;$G94)*(DZ94&lt;EA94)),"")</f>
        <v/>
      </c>
      <c r="ED94" s="281" t="str">
        <f aca="false">IF((EC94&lt;&gt;""),IF(OR($F94&lt;&gt;$G94,PrSettings!$M$4="●"),(($F94-$G94)=(DZ94-EA94))*1,0),"")</f>
        <v/>
      </c>
      <c r="EE94" s="281" t="str">
        <f aca="false">IF((ED94&lt;&gt;""),($F94=DZ94)*($G94=EA94),"")</f>
        <v/>
      </c>
      <c r="EF94" s="281" t="str">
        <f aca="false">IF(EC94&lt;&gt;"",IF(ABS($F94-$G94)&gt;=PrSettings!$M$7,(ABS($F94-$G94-DZ94+EA94)&lt;=1)*1,IF(AND(EC94,$F94=$G94,$F94&gt;=PrSettings!$M$6),(ABS(DZ94-$F94)&lt;=1)*1,IF(AND(EC94,$F94+$G94&gt;=PrSettings!$M$8),(ABS(DZ94-$F94)+ABS(EA94-$G94)&lt;=1)*1,""))),"")</f>
        <v/>
      </c>
      <c r="EG94" s="388" t="n">
        <f aca="false">IF(OR(($C94&lt;&gt;"")*(DV94&lt;&gt;""),($E94&lt;&gt;"")*(DX94&lt;&gt;"")),($B94=DV94)*1+($D94=DX94)*1,"")</f>
        <v>2</v>
      </c>
      <c r="EI94" s="295" t="n">
        <f aca="false">$B94</f>
        <v>13</v>
      </c>
      <c r="EJ94" s="280" t="str">
        <f aca="false">$C94</f>
        <v>Colombia</v>
      </c>
      <c r="EK94" s="296" t="n">
        <f aca="false">$D94</f>
        <v>11</v>
      </c>
      <c r="EL94" s="280" t="str">
        <f aca="false">$E94</f>
        <v>Croatia</v>
      </c>
      <c r="EM94" s="284"/>
      <c r="EN94" s="284"/>
      <c r="EO94" s="389" t="n">
        <f aca="false">COUNTIF(EI$107:EI$114,EI109)+COUNTIF(EK$107:EK$114,EI109)</f>
        <v>0</v>
      </c>
      <c r="EP94" s="281" t="str">
        <f aca="false">IF(($F94&lt;&gt;"")*($G94&lt;&gt;"")*(EM94&lt;&gt;"")*(EN94&lt;&gt;""),IF(ET94&lt;&gt;2,"0",($F94&gt;$G94)*(EM94&gt;EN94)+($F94=$G94)*(EM94=EN94)+($F94&lt;$G94)*(EM94&lt;EN94)),"")</f>
        <v/>
      </c>
      <c r="EQ94" s="281" t="str">
        <f aca="false">IF((EP94&lt;&gt;""),IF(OR($F94&lt;&gt;$G94,PrSettings!$M$4="●"),(($F94-$G94)=(EM94-EN94))*1,0),"")</f>
        <v/>
      </c>
      <c r="ER94" s="281" t="str">
        <f aca="false">IF((EQ94&lt;&gt;""),($F94=EM94)*($G94=EN94),"")</f>
        <v/>
      </c>
      <c r="ES94" s="281" t="str">
        <f aca="false">IF(EP94&lt;&gt;"",IF(ABS($F94-$G94)&gt;=PrSettings!$M$7,(ABS($F94-$G94-EM94+EN94)&lt;=1)*1,IF(AND(EP94,$F94=$G94,$F94&gt;=PrSettings!$M$6),(ABS(EM94-$F94)&lt;=1)*1,IF(AND(EP94,$F94+$G94&gt;=PrSettings!$M$8),(ABS(EM94-$F94)+ABS(EN94-$G94)&lt;=1)*1,""))),"")</f>
        <v/>
      </c>
      <c r="ET94" s="388" t="n">
        <f aca="false">IF(OR(($C94&lt;&gt;"")*(EI94&lt;&gt;""),($E94&lt;&gt;"")*(EK94&lt;&gt;"")),($B94=EI94)*1+($D94=EK94)*1,"")</f>
        <v>2</v>
      </c>
      <c r="EV94" s="295" t="n">
        <f aca="false">$B94</f>
        <v>13</v>
      </c>
      <c r="EW94" s="280" t="str">
        <f aca="false">$C94</f>
        <v>Colombia</v>
      </c>
      <c r="EX94" s="296" t="n">
        <f aca="false">$D94</f>
        <v>11</v>
      </c>
      <c r="EY94" s="280" t="str">
        <f aca="false">$E94</f>
        <v>Croatia</v>
      </c>
      <c r="EZ94" s="284"/>
      <c r="FA94" s="284"/>
      <c r="FB94" s="389" t="n">
        <f aca="false">COUNTIF(EV$107:EV$114,EV109)+COUNTIF(EX$107:EX$114,EV109)</f>
        <v>0</v>
      </c>
      <c r="FC94" s="281" t="str">
        <f aca="false">IF(($F94&lt;&gt;"")*($G94&lt;&gt;"")*(EZ94&lt;&gt;"")*(FA94&lt;&gt;""),IF(FG94&lt;&gt;2,"0",($F94&gt;$G94)*(EZ94&gt;FA94)+($F94=$G94)*(EZ94=FA94)+($F94&lt;$G94)*(EZ94&lt;FA94)),"")</f>
        <v/>
      </c>
      <c r="FD94" s="281" t="str">
        <f aca="false">IF((FC94&lt;&gt;""),IF(OR($F94&lt;&gt;$G94,PrSettings!$M$4="●"),(($F94-$G94)=(EZ94-FA94))*1,0),"")</f>
        <v/>
      </c>
      <c r="FE94" s="281" t="str">
        <f aca="false">IF((FD94&lt;&gt;""),($F94=EZ94)*($G94=FA94),"")</f>
        <v/>
      </c>
      <c r="FF94" s="281" t="str">
        <f aca="false">IF(FC94&lt;&gt;"",IF(ABS($F94-$G94)&gt;=PrSettings!$M$7,(ABS($F94-$G94-EZ94+FA94)&lt;=1)*1,IF(AND(FC94,$F94=$G94,$F94&gt;=PrSettings!$M$6),(ABS(EZ94-$F94)&lt;=1)*1,IF(AND(FC94,$F94+$G94&gt;=PrSettings!$M$8),(ABS(EZ94-$F94)+ABS(FA94-$G94)&lt;=1)*1,""))),"")</f>
        <v/>
      </c>
      <c r="FG94" s="388" t="n">
        <f aca="false">IF(OR(($C94&lt;&gt;"")*(EV94&lt;&gt;""),($E94&lt;&gt;"")*(EX94&lt;&gt;"")),($B94=EV94)*1+($D94=EX94)*1,"")</f>
        <v>2</v>
      </c>
      <c r="FI94" s="295" t="n">
        <f aca="false">$B94</f>
        <v>13</v>
      </c>
      <c r="FJ94" s="280" t="str">
        <f aca="false">$C94</f>
        <v>Colombia</v>
      </c>
      <c r="FK94" s="296" t="n">
        <f aca="false">$D94</f>
        <v>11</v>
      </c>
      <c r="FL94" s="280" t="str">
        <f aca="false">$E94</f>
        <v>Croatia</v>
      </c>
      <c r="FM94" s="284"/>
      <c r="FN94" s="284"/>
      <c r="FO94" s="389" t="n">
        <f aca="false">COUNTIF(FI$107:FI$114,FI109)+COUNTIF(FK$107:FK$114,FI109)</f>
        <v>0</v>
      </c>
      <c r="FP94" s="281" t="str">
        <f aca="false">IF(($F94&lt;&gt;"")*($G94&lt;&gt;"")*(FM94&lt;&gt;"")*(FN94&lt;&gt;""),IF(FT94&lt;&gt;2,"0",($F94&gt;$G94)*(FM94&gt;FN94)+($F94=$G94)*(FM94=FN94)+($F94&lt;$G94)*(FM94&lt;FN94)),"")</f>
        <v/>
      </c>
      <c r="FQ94" s="281" t="str">
        <f aca="false">IF((FP94&lt;&gt;""),IF(OR($F94&lt;&gt;$G94,PrSettings!$M$4="●"),(($F94-$G94)=(FM94-FN94))*1,0),"")</f>
        <v/>
      </c>
      <c r="FR94" s="281" t="str">
        <f aca="false">IF((FQ94&lt;&gt;""),($F94=FM94)*($G94=FN94),"")</f>
        <v/>
      </c>
      <c r="FS94" s="281" t="str">
        <f aca="false">IF(FP94&lt;&gt;"",IF(ABS($F94-$G94)&gt;=PrSettings!$M$7,(ABS($F94-$G94-FM94+FN94)&lt;=1)*1,IF(AND(FP94,$F94=$G94,$F94&gt;=PrSettings!$M$6),(ABS(FM94-$F94)&lt;=1)*1,IF(AND(FP94,$F94+$G94&gt;=PrSettings!$M$8),(ABS(FM94-$F94)+ABS(FN94-$G94)&lt;=1)*1,""))),"")</f>
        <v/>
      </c>
      <c r="FT94" s="388" t="n">
        <f aca="false">IF(OR(($C94&lt;&gt;"")*(FI94&lt;&gt;""),($E94&lt;&gt;"")*(FK94&lt;&gt;"")),($B94=FI94)*1+($D94=FK94)*1,"")</f>
        <v>2</v>
      </c>
      <c r="FV94" s="295" t="n">
        <f aca="false">$B94</f>
        <v>13</v>
      </c>
      <c r="FW94" s="280" t="str">
        <f aca="false">$C94</f>
        <v>Colombia</v>
      </c>
      <c r="FX94" s="296" t="n">
        <f aca="false">$D94</f>
        <v>11</v>
      </c>
      <c r="FY94" s="280" t="str">
        <f aca="false">$E94</f>
        <v>Croatia</v>
      </c>
      <c r="FZ94" s="284"/>
      <c r="GA94" s="284"/>
      <c r="GB94" s="389" t="n">
        <f aca="false">COUNTIF(FV$107:FV$114,FV109)+COUNTIF(FX$107:FX$114,FV109)</f>
        <v>0</v>
      </c>
      <c r="GC94" s="281" t="str">
        <f aca="false">IF(($F94&lt;&gt;"")*($G94&lt;&gt;"")*(FZ94&lt;&gt;"")*(GA94&lt;&gt;""),IF(GG94&lt;&gt;2,"0",($F94&gt;$G94)*(FZ94&gt;GA94)+($F94=$G94)*(FZ94=GA94)+($F94&lt;$G94)*(FZ94&lt;GA94)),"")</f>
        <v/>
      </c>
      <c r="GD94" s="281" t="str">
        <f aca="false">IF((GC94&lt;&gt;""),IF(OR($F94&lt;&gt;$G94,PrSettings!$M$4="●"),(($F94-$G94)=(FZ94-GA94))*1,0),"")</f>
        <v/>
      </c>
      <c r="GE94" s="281" t="str">
        <f aca="false">IF((GD94&lt;&gt;""),($F94=FZ94)*($G94=GA94),"")</f>
        <v/>
      </c>
      <c r="GF94" s="281" t="str">
        <f aca="false">IF(GC94&lt;&gt;"",IF(ABS($F94-$G94)&gt;=PrSettings!$M$7,(ABS($F94-$G94-FZ94+GA94)&lt;=1)*1,IF(AND(GC94,$F94=$G94,$F94&gt;=PrSettings!$M$6),(ABS(FZ94-$F94)&lt;=1)*1,IF(AND(GC94,$F94+$G94&gt;=PrSettings!$M$8),(ABS(FZ94-$F94)+ABS(GA94-$G94)&lt;=1)*1,""))),"")</f>
        <v/>
      </c>
      <c r="GG94" s="388" t="n">
        <f aca="false">IF(OR(($C94&lt;&gt;"")*(FV94&lt;&gt;""),($E94&lt;&gt;"")*(FX94&lt;&gt;"")),($B94=FV94)*1+($D94=FX94)*1,"")</f>
        <v>2</v>
      </c>
      <c r="GI94" s="295" t="n">
        <f aca="false">$B94</f>
        <v>13</v>
      </c>
      <c r="GJ94" s="280" t="str">
        <f aca="false">$C94</f>
        <v>Colombia</v>
      </c>
      <c r="GK94" s="296" t="n">
        <f aca="false">$D94</f>
        <v>11</v>
      </c>
      <c r="GL94" s="280" t="str">
        <f aca="false">$E94</f>
        <v>Croatia</v>
      </c>
      <c r="GM94" s="284"/>
      <c r="GN94" s="284"/>
      <c r="GO94" s="389" t="n">
        <f aca="false">COUNTIF(GI$107:GI$114,GI109)+COUNTIF(GK$107:GK$114,GI109)</f>
        <v>0</v>
      </c>
      <c r="GP94" s="281" t="str">
        <f aca="false">IF(($F94&lt;&gt;"")*($G94&lt;&gt;"")*(GM94&lt;&gt;"")*(GN94&lt;&gt;""),IF(GT94&lt;&gt;2,"0",($F94&gt;$G94)*(GM94&gt;GN94)+($F94=$G94)*(GM94=GN94)+($F94&lt;$G94)*(GM94&lt;GN94)),"")</f>
        <v/>
      </c>
      <c r="GQ94" s="281" t="str">
        <f aca="false">IF((GP94&lt;&gt;""),IF(OR($F94&lt;&gt;$G94,PrSettings!$M$4="●"),(($F94-$G94)=(GM94-GN94))*1,0),"")</f>
        <v/>
      </c>
      <c r="GR94" s="281" t="str">
        <f aca="false">IF((GQ94&lt;&gt;""),($F94=GM94)*($G94=GN94),"")</f>
        <v/>
      </c>
      <c r="GS94" s="281" t="str">
        <f aca="false">IF(GP94&lt;&gt;"",IF(ABS($F94-$G94)&gt;=PrSettings!$M$7,(ABS($F94-$G94-GM94+GN94)&lt;=1)*1,IF(AND(GP94,$F94=$G94,$F94&gt;=PrSettings!$M$6),(ABS(GM94-$F94)&lt;=1)*1,IF(AND(GP94,$F94+$G94&gt;=PrSettings!$M$8),(ABS(GM94-$F94)+ABS(GN94-$G94)&lt;=1)*1,""))),"")</f>
        <v/>
      </c>
      <c r="GT94" s="388" t="n">
        <f aca="false">IF(OR(($C94&lt;&gt;"")*(GI94&lt;&gt;""),($E94&lt;&gt;"")*(GK94&lt;&gt;"")),($B94=GI94)*1+($D94=GK94)*1,"")</f>
        <v>2</v>
      </c>
      <c r="GV94" s="295" t="n">
        <f aca="false">$B94</f>
        <v>13</v>
      </c>
      <c r="GW94" s="280" t="str">
        <f aca="false">$C94</f>
        <v>Colombia</v>
      </c>
      <c r="GX94" s="296" t="n">
        <f aca="false">$D94</f>
        <v>11</v>
      </c>
      <c r="GY94" s="280" t="str">
        <f aca="false">$E94</f>
        <v>Croatia</v>
      </c>
      <c r="GZ94" s="284"/>
      <c r="HA94" s="284"/>
      <c r="HB94" s="389" t="n">
        <f aca="false">COUNTIF(GV$107:GV$114,GV109)+COUNTIF(GX$107:GX$114,GV109)</f>
        <v>0</v>
      </c>
      <c r="HC94" s="281" t="str">
        <f aca="false">IF(($F94&lt;&gt;"")*($G94&lt;&gt;"")*(GZ94&lt;&gt;"")*(HA94&lt;&gt;""),IF(HG94&lt;&gt;2,"0",($F94&gt;$G94)*(GZ94&gt;HA94)+($F94=$G94)*(GZ94=HA94)+($F94&lt;$G94)*(GZ94&lt;HA94)),"")</f>
        <v/>
      </c>
      <c r="HD94" s="281" t="str">
        <f aca="false">IF((HC94&lt;&gt;""),IF(OR($F94&lt;&gt;$G94,PrSettings!$M$4="●"),(($F94-$G94)=(GZ94-HA94))*1,0),"")</f>
        <v/>
      </c>
      <c r="HE94" s="281" t="str">
        <f aca="false">IF((HD94&lt;&gt;""),($F94=GZ94)*($G94=HA94),"")</f>
        <v/>
      </c>
      <c r="HF94" s="281" t="str">
        <f aca="false">IF(HC94&lt;&gt;"",IF(ABS($F94-$G94)&gt;=PrSettings!$M$7,(ABS($F94-$G94-GZ94+HA94)&lt;=1)*1,IF(AND(HC94,$F94=$G94,$F94&gt;=PrSettings!$M$6),(ABS(GZ94-$F94)&lt;=1)*1,IF(AND(HC94,$F94+$G94&gt;=PrSettings!$M$8),(ABS(GZ94-$F94)+ABS(HA94-$G94)&lt;=1)*1,""))),"")</f>
        <v/>
      </c>
      <c r="HG94" s="388" t="n">
        <f aca="false">IF(OR(($C94&lt;&gt;"")*(GV94&lt;&gt;""),($E94&lt;&gt;"")*(GX94&lt;&gt;"")),($B94=GV94)*1+($D94=GX94)*1,"")</f>
        <v>2</v>
      </c>
      <c r="HI94" s="295" t="n">
        <f aca="false">$B94</f>
        <v>13</v>
      </c>
      <c r="HJ94" s="280" t="str">
        <f aca="false">$C94</f>
        <v>Colombia</v>
      </c>
      <c r="HK94" s="296" t="n">
        <f aca="false">$D94</f>
        <v>11</v>
      </c>
      <c r="HL94" s="280" t="str">
        <f aca="false">$E94</f>
        <v>Croatia</v>
      </c>
      <c r="HM94" s="284"/>
      <c r="HN94" s="284"/>
      <c r="HO94" s="389" t="n">
        <f aca="false">COUNTIF(HI$107:HI$114,HI109)+COUNTIF(HK$107:HK$114,HI109)</f>
        <v>0</v>
      </c>
      <c r="HP94" s="281" t="str">
        <f aca="false">IF(($F94&lt;&gt;"")*($G94&lt;&gt;"")*(HM94&lt;&gt;"")*(HN94&lt;&gt;""),IF(HT94&lt;&gt;2,"0",($F94&gt;$G94)*(HM94&gt;HN94)+($F94=$G94)*(HM94=HN94)+($F94&lt;$G94)*(HM94&lt;HN94)),"")</f>
        <v/>
      </c>
      <c r="HQ94" s="281" t="str">
        <f aca="false">IF((HP94&lt;&gt;""),IF(OR($F94&lt;&gt;$G94,PrSettings!$M$4="●"),(($F94-$G94)=(HM94-HN94))*1,0),"")</f>
        <v/>
      </c>
      <c r="HR94" s="281" t="str">
        <f aca="false">IF((HQ94&lt;&gt;""),($F94=HM94)*($G94=HN94),"")</f>
        <v/>
      </c>
      <c r="HS94" s="281" t="str">
        <f aca="false">IF(HP94&lt;&gt;"",IF(ABS($F94-$G94)&gt;=PrSettings!$M$7,(ABS($F94-$G94-HM94+HN94)&lt;=1)*1,IF(AND(HP94,$F94=$G94,$F94&gt;=PrSettings!$M$6),(ABS(HM94-$F94)&lt;=1)*1,IF(AND(HP94,$F94+$G94&gt;=PrSettings!$M$8),(ABS(HM94-$F94)+ABS(HN94-$G94)&lt;=1)*1,""))),"")</f>
        <v/>
      </c>
      <c r="HT94" s="388" t="n">
        <f aca="false">IF(OR(($C94&lt;&gt;"")*(HI94&lt;&gt;""),($E94&lt;&gt;"")*(HK94&lt;&gt;"")),($B94=HI94)*1+($D94=HK94)*1,"")</f>
        <v>2</v>
      </c>
      <c r="HV94" s="295" t="n">
        <f aca="false">$B94</f>
        <v>13</v>
      </c>
      <c r="HW94" s="280" t="str">
        <f aca="false">$C94</f>
        <v>Colombia</v>
      </c>
      <c r="HX94" s="296" t="n">
        <f aca="false">$D94</f>
        <v>11</v>
      </c>
      <c r="HY94" s="280" t="str">
        <f aca="false">$E94</f>
        <v>Croatia</v>
      </c>
      <c r="HZ94" s="284"/>
      <c r="IA94" s="284"/>
      <c r="IB94" s="389" t="n">
        <f aca="false">COUNTIF(HV$107:HV$114,HV109)+COUNTIF(HX$107:HX$114,HV109)</f>
        <v>0</v>
      </c>
      <c r="IC94" s="281" t="str">
        <f aca="false">IF(($F94&lt;&gt;"")*($G94&lt;&gt;"")*(HZ94&lt;&gt;"")*(IA94&lt;&gt;""),IF(IG94&lt;&gt;2,"0",($F94&gt;$G94)*(HZ94&gt;IA94)+($F94=$G94)*(HZ94=IA94)+($F94&lt;$G94)*(HZ94&lt;IA94)),"")</f>
        <v/>
      </c>
      <c r="ID94" s="281" t="str">
        <f aca="false">IF((IC94&lt;&gt;""),IF(OR($F94&lt;&gt;$G94,PrSettings!$M$4="●"),(($F94-$G94)=(HZ94-IA94))*1,0),"")</f>
        <v/>
      </c>
      <c r="IE94" s="281" t="str">
        <f aca="false">IF((ID94&lt;&gt;""),($F94=HZ94)*($G94=IA94),"")</f>
        <v/>
      </c>
      <c r="IF94" s="281" t="str">
        <f aca="false">IF(IC94&lt;&gt;"",IF(ABS($F94-$G94)&gt;=PrSettings!$M$7,(ABS($F94-$G94-HZ94+IA94)&lt;=1)*1,IF(AND(IC94,$F94=$G94,$F94&gt;=PrSettings!$M$6),(ABS(HZ94-$F94)&lt;=1)*1,IF(AND(IC94,$F94+$G94&gt;=PrSettings!$M$8),(ABS(HZ94-$F94)+ABS(IA94-$G94)&lt;=1)*1,""))),"")</f>
        <v/>
      </c>
      <c r="IG94" s="388" t="n">
        <f aca="false">IF(OR(($C94&lt;&gt;"")*(HV94&lt;&gt;""),($E94&lt;&gt;"")*(HX94&lt;&gt;"")),($B94=HV94)*1+($D94=HX94)*1,"")</f>
        <v>2</v>
      </c>
      <c r="II94" s="295" t="n">
        <f aca="false">$B94</f>
        <v>13</v>
      </c>
      <c r="IJ94" s="280" t="str">
        <f aca="false">$C94</f>
        <v>Colombia</v>
      </c>
      <c r="IK94" s="296" t="n">
        <f aca="false">$D94</f>
        <v>11</v>
      </c>
      <c r="IL94" s="280" t="str">
        <f aca="false">$E94</f>
        <v>Croatia</v>
      </c>
      <c r="IM94" s="284"/>
      <c r="IN94" s="284"/>
      <c r="IO94" s="389" t="n">
        <f aca="false">COUNTIF(II$107:II$114,II109)+COUNTIF(IK$107:IK$114,II109)</f>
        <v>0</v>
      </c>
      <c r="IP94" s="281" t="str">
        <f aca="false">IF(($F94&lt;&gt;"")*($G94&lt;&gt;"")*(IM94&lt;&gt;"")*(IN94&lt;&gt;""),IF(IT94&lt;&gt;2,"0",($F94&gt;$G94)*(IM94&gt;IN94)+($F94=$G94)*(IM94=IN94)+($F94&lt;$G94)*(IM94&lt;IN94)),"")</f>
        <v/>
      </c>
      <c r="IQ94" s="281" t="str">
        <f aca="false">IF((IP94&lt;&gt;""),IF(OR($F94&lt;&gt;$G94,PrSettings!$M$4="●"),(($F94-$G94)=(IM94-IN94))*1,0),"")</f>
        <v/>
      </c>
      <c r="IR94" s="281" t="str">
        <f aca="false">IF((IQ94&lt;&gt;""),($F94=IM94)*($G94=IN94),"")</f>
        <v/>
      </c>
      <c r="IS94" s="281" t="str">
        <f aca="false">IF(IP94&lt;&gt;"",IF(ABS($F94-$G94)&gt;=PrSettings!$M$7,(ABS($F94-$G94-IM94+IN94)&lt;=1)*1,IF(AND(IP94,$F94=$G94,$F94&gt;=PrSettings!$M$6),(ABS(IM94-$F94)&lt;=1)*1,IF(AND(IP94,$F94+$G94&gt;=PrSettings!$M$8),(ABS(IM94-$F94)+ABS(IN94-$G94)&lt;=1)*1,""))),"")</f>
        <v/>
      </c>
      <c r="IT94" s="388" t="n">
        <f aca="false">IF(OR(($C94&lt;&gt;"")*(II94&lt;&gt;""),($E94&lt;&gt;"")*(IK94&lt;&gt;"")),($B94=II94)*1+($D94=IK94)*1,"")</f>
        <v>2</v>
      </c>
      <c r="IV94" s="295" t="n">
        <f aca="false">$B94</f>
        <v>13</v>
      </c>
      <c r="IW94" s="280" t="str">
        <f aca="false">$C94</f>
        <v>Colombia</v>
      </c>
      <c r="IX94" s="296" t="n">
        <f aca="false">$D94</f>
        <v>11</v>
      </c>
      <c r="IY94" s="280" t="str">
        <f aca="false">$E94</f>
        <v>Croatia</v>
      </c>
      <c r="IZ94" s="284"/>
      <c r="JA94" s="284"/>
      <c r="JB94" s="389" t="n">
        <f aca="false">COUNTIF(IV$107:IV$114,IV109)+COUNTIF(IX$107:IX$114,IV109)</f>
        <v>0</v>
      </c>
      <c r="JC94" s="281" t="str">
        <f aca="false">IF(($F94&lt;&gt;"")*($G94&lt;&gt;"")*(IZ94&lt;&gt;"")*(JA94&lt;&gt;""),IF(JG94&lt;&gt;2,"0",($F94&gt;$G94)*(IZ94&gt;JA94)+($F94=$G94)*(IZ94=JA94)+($F94&lt;$G94)*(IZ94&lt;JA94)),"")</f>
        <v/>
      </c>
      <c r="JD94" s="281" t="str">
        <f aca="false">IF((JC94&lt;&gt;""),IF(OR($F94&lt;&gt;$G94,PrSettings!$M$4="●"),(($F94-$G94)=(IZ94-JA94))*1,0),"")</f>
        <v/>
      </c>
      <c r="JE94" s="281" t="str">
        <f aca="false">IF((JD94&lt;&gt;""),($F94=IZ94)*($G94=JA94),"")</f>
        <v/>
      </c>
      <c r="JF94" s="281" t="str">
        <f aca="false">IF(JC94&lt;&gt;"",IF(ABS($F94-$G94)&gt;=PrSettings!$M$7,(ABS($F94-$G94-IZ94+JA94)&lt;=1)*1,IF(AND(JC94,$F94=$G94,$F94&gt;=PrSettings!$M$6),(ABS(IZ94-$F94)&lt;=1)*1,IF(AND(JC94,$F94+$G94&gt;=PrSettings!$M$8),(ABS(IZ94-$F94)+ABS(JA94-$G94)&lt;=1)*1,""))),"")</f>
        <v/>
      </c>
      <c r="JG94" s="388" t="n">
        <f aca="false">IF(OR(($C94&lt;&gt;"")*(IV94&lt;&gt;""),($E94&lt;&gt;"")*(IX94&lt;&gt;"")),($B94=IV94)*1+($D94=IX94)*1,"")</f>
        <v>2</v>
      </c>
      <c r="JI94" s="295" t="n">
        <f aca="false">$B94</f>
        <v>13</v>
      </c>
      <c r="JJ94" s="280" t="str">
        <f aca="false">$C94</f>
        <v>Colombia</v>
      </c>
      <c r="JK94" s="296" t="n">
        <f aca="false">$D94</f>
        <v>11</v>
      </c>
      <c r="JL94" s="280" t="str">
        <f aca="false">$E94</f>
        <v>Croatia</v>
      </c>
      <c r="JM94" s="284"/>
      <c r="JN94" s="284"/>
      <c r="JO94" s="389" t="n">
        <f aca="false">COUNTIF(JI$107:JI$114,JI109)+COUNTIF(JK$107:JK$114,JI109)</f>
        <v>0</v>
      </c>
      <c r="JP94" s="281" t="str">
        <f aca="false">IF(($F94&lt;&gt;"")*($G94&lt;&gt;"")*(JM94&lt;&gt;"")*(JN94&lt;&gt;""),IF(JT94&lt;&gt;2,"0",($F94&gt;$G94)*(JM94&gt;JN94)+($F94=$G94)*(JM94=JN94)+($F94&lt;$G94)*(JM94&lt;JN94)),"")</f>
        <v/>
      </c>
      <c r="JQ94" s="281" t="str">
        <f aca="false">IF((JP94&lt;&gt;""),IF(OR($F94&lt;&gt;$G94,PrSettings!$M$4="●"),(($F94-$G94)=(JM94-JN94))*1,0),"")</f>
        <v/>
      </c>
      <c r="JR94" s="281" t="str">
        <f aca="false">IF((JQ94&lt;&gt;""),($F94=JM94)*($G94=JN94),"")</f>
        <v/>
      </c>
      <c r="JS94" s="281" t="str">
        <f aca="false">IF(JP94&lt;&gt;"",IF(ABS($F94-$G94)&gt;=PrSettings!$M$7,(ABS($F94-$G94-JM94+JN94)&lt;=1)*1,IF(AND(JP94,$F94=$G94,$F94&gt;=PrSettings!$M$6),(ABS(JM94-$F94)&lt;=1)*1,IF(AND(JP94,$F94+$G94&gt;=PrSettings!$M$8),(ABS(JM94-$F94)+ABS(JN94-$G94)&lt;=1)*1,""))),"")</f>
        <v/>
      </c>
      <c r="JT94" s="388" t="n">
        <f aca="false">IF(OR(($C94&lt;&gt;"")*(JI94&lt;&gt;""),($E94&lt;&gt;"")*(JK94&lt;&gt;"")),($B94=JI94)*1+($D94=JK94)*1,"")</f>
        <v>2</v>
      </c>
      <c r="JV94" s="295" t="n">
        <f aca="false">$B94</f>
        <v>13</v>
      </c>
      <c r="JW94" s="280" t="str">
        <f aca="false">$C94</f>
        <v>Colombia</v>
      </c>
      <c r="JX94" s="296" t="n">
        <f aca="false">$D94</f>
        <v>11</v>
      </c>
      <c r="JY94" s="280" t="str">
        <f aca="false">$E94</f>
        <v>Croatia</v>
      </c>
      <c r="JZ94" s="284"/>
      <c r="KA94" s="284"/>
      <c r="KB94" s="389" t="n">
        <f aca="false">COUNTIF(JV$107:JV$114,JV109)+COUNTIF(JX$107:JX$114,JV109)</f>
        <v>0</v>
      </c>
      <c r="KC94" s="281" t="str">
        <f aca="false">IF(($F94&lt;&gt;"")*($G94&lt;&gt;"")*(JZ94&lt;&gt;"")*(KA94&lt;&gt;""),IF(KG94&lt;&gt;2,"0",($F94&gt;$G94)*(JZ94&gt;KA94)+($F94=$G94)*(JZ94=KA94)+($F94&lt;$G94)*(JZ94&lt;KA94)),"")</f>
        <v/>
      </c>
      <c r="KD94" s="281" t="str">
        <f aca="false">IF((KC94&lt;&gt;""),IF(OR($F94&lt;&gt;$G94,PrSettings!$M$4="●"),(($F94-$G94)=(JZ94-KA94))*1,0),"")</f>
        <v/>
      </c>
      <c r="KE94" s="281" t="str">
        <f aca="false">IF((KD94&lt;&gt;""),($F94=JZ94)*($G94=KA94),"")</f>
        <v/>
      </c>
      <c r="KF94" s="281" t="str">
        <f aca="false">IF(KC94&lt;&gt;"",IF(ABS($F94-$G94)&gt;=PrSettings!$M$7,(ABS($F94-$G94-JZ94+KA94)&lt;=1)*1,IF(AND(KC94,$F94=$G94,$F94&gt;=PrSettings!$M$6),(ABS(JZ94-$F94)&lt;=1)*1,IF(AND(KC94,$F94+$G94&gt;=PrSettings!$M$8),(ABS(JZ94-$F94)+ABS(KA94-$G94)&lt;=1)*1,""))),"")</f>
        <v/>
      </c>
      <c r="KG94" s="388" t="n">
        <f aca="false">IF(OR(($C94&lt;&gt;"")*(JV94&lt;&gt;""),($E94&lt;&gt;"")*(JX94&lt;&gt;"")),($B94=JV94)*1+($D94=JX94)*1,"")</f>
        <v>2</v>
      </c>
      <c r="KI94" s="295" t="n">
        <f aca="false">$B94</f>
        <v>13</v>
      </c>
      <c r="KJ94" s="280" t="str">
        <f aca="false">$C94</f>
        <v>Colombia</v>
      </c>
      <c r="KK94" s="296" t="n">
        <f aca="false">$D94</f>
        <v>11</v>
      </c>
      <c r="KL94" s="280" t="str">
        <f aca="false">$E94</f>
        <v>Croatia</v>
      </c>
      <c r="KM94" s="284"/>
      <c r="KN94" s="284"/>
      <c r="KO94" s="389" t="n">
        <f aca="false">COUNTIF(KI$107:KI$114,KI109)+COUNTIF(KK$107:KK$114,KI109)</f>
        <v>0</v>
      </c>
      <c r="KP94" s="281" t="str">
        <f aca="false">IF(($F94&lt;&gt;"")*($G94&lt;&gt;"")*(KM94&lt;&gt;"")*(KN94&lt;&gt;""),IF(KT94&lt;&gt;2,"0",($F94&gt;$G94)*(KM94&gt;KN94)+($F94=$G94)*(KM94=KN94)+($F94&lt;$G94)*(KM94&lt;KN94)),"")</f>
        <v/>
      </c>
      <c r="KQ94" s="281" t="str">
        <f aca="false">IF((KP94&lt;&gt;""),IF(OR($F94&lt;&gt;$G94,PrSettings!$M$4="●"),(($F94-$G94)=(KM94-KN94))*1,0),"")</f>
        <v/>
      </c>
      <c r="KR94" s="281" t="str">
        <f aca="false">IF((KQ94&lt;&gt;""),($F94=KM94)*($G94=KN94),"")</f>
        <v/>
      </c>
      <c r="KS94" s="281" t="str">
        <f aca="false">IF(KP94&lt;&gt;"",IF(ABS($F94-$G94)&gt;=PrSettings!$M$7,(ABS($F94-$G94-KM94+KN94)&lt;=1)*1,IF(AND(KP94,$F94=$G94,$F94&gt;=PrSettings!$M$6),(ABS(KM94-$F94)&lt;=1)*1,IF(AND(KP94,$F94+$G94&gt;=PrSettings!$M$8),(ABS(KM94-$F94)+ABS(KN94-$G94)&lt;=1)*1,""))),"")</f>
        <v/>
      </c>
      <c r="KT94" s="388" t="n">
        <f aca="false">IF(OR(($C94&lt;&gt;"")*(KI94&lt;&gt;""),($E94&lt;&gt;"")*(KK94&lt;&gt;"")),($B94=KI94)*1+($D94=KK94)*1,"")</f>
        <v>2</v>
      </c>
      <c r="KV94" s="295" t="n">
        <f aca="false">$B94</f>
        <v>13</v>
      </c>
      <c r="KW94" s="280" t="str">
        <f aca="false">$C94</f>
        <v>Colombia</v>
      </c>
      <c r="KX94" s="296" t="n">
        <f aca="false">$D94</f>
        <v>11</v>
      </c>
      <c r="KY94" s="280" t="str">
        <f aca="false">$E94</f>
        <v>Croatia</v>
      </c>
      <c r="KZ94" s="284"/>
      <c r="LA94" s="284"/>
      <c r="LB94" s="389" t="n">
        <f aca="false">COUNTIF(KV$107:KV$114,KV109)+COUNTIF(KX$107:KX$114,KV109)</f>
        <v>0</v>
      </c>
      <c r="LC94" s="281" t="str">
        <f aca="false">IF(($F94&lt;&gt;"")*($G94&lt;&gt;"")*(KZ94&lt;&gt;"")*(LA94&lt;&gt;""),IF(LG94&lt;&gt;2,"0",($F94&gt;$G94)*(KZ94&gt;LA94)+($F94=$G94)*(KZ94=LA94)+($F94&lt;$G94)*(KZ94&lt;LA94)),"")</f>
        <v/>
      </c>
      <c r="LD94" s="281" t="str">
        <f aca="false">IF((LC94&lt;&gt;""),IF(OR($F94&lt;&gt;$G94,PrSettings!$M$4="●"),(($F94-$G94)=(KZ94-LA94))*1,0),"")</f>
        <v/>
      </c>
      <c r="LE94" s="281" t="str">
        <f aca="false">IF((LD94&lt;&gt;""),($F94=KZ94)*($G94=LA94),"")</f>
        <v/>
      </c>
      <c r="LF94" s="281" t="str">
        <f aca="false">IF(LC94&lt;&gt;"",IF(ABS($F94-$G94)&gt;=PrSettings!$M$7,(ABS($F94-$G94-KZ94+LA94)&lt;=1)*1,IF(AND(LC94,$F94=$G94,$F94&gt;=PrSettings!$M$6),(ABS(KZ94-$F94)&lt;=1)*1,IF(AND(LC94,$F94+$G94&gt;=PrSettings!$M$8),(ABS(KZ94-$F94)+ABS(LA94-$G94)&lt;=1)*1,""))),"")</f>
        <v/>
      </c>
      <c r="LG94" s="388" t="n">
        <f aca="false">IF(OR(($C94&lt;&gt;"")*(KV94&lt;&gt;""),($E94&lt;&gt;"")*(KX94&lt;&gt;"")),($B94=KV94)*1+($D94=KX94)*1,"")</f>
        <v>2</v>
      </c>
      <c r="LI94" s="295" t="n">
        <f aca="false">$B94</f>
        <v>13</v>
      </c>
      <c r="LJ94" s="280" t="str">
        <f aca="false">$C94</f>
        <v>Colombia</v>
      </c>
      <c r="LK94" s="296" t="n">
        <f aca="false">$D94</f>
        <v>11</v>
      </c>
      <c r="LL94" s="280" t="str">
        <f aca="false">$E94</f>
        <v>Croatia</v>
      </c>
      <c r="LM94" s="284"/>
      <c r="LN94" s="284"/>
      <c r="LO94" s="389" t="n">
        <f aca="false">COUNTIF(LI$107:LI$114,LI109)+COUNTIF(LK$107:LK$114,LI109)</f>
        <v>0</v>
      </c>
      <c r="LP94" s="281" t="str">
        <f aca="false">IF(($F94&lt;&gt;"")*($G94&lt;&gt;"")*(LM94&lt;&gt;"")*(LN94&lt;&gt;""),IF(LT94&lt;&gt;2,"0",($F94&gt;$G94)*(LM94&gt;LN94)+($F94=$G94)*(LM94=LN94)+($F94&lt;$G94)*(LM94&lt;LN94)),"")</f>
        <v/>
      </c>
      <c r="LQ94" s="281" t="str">
        <f aca="false">IF((LP94&lt;&gt;""),IF(OR($F94&lt;&gt;$G94,PrSettings!$M$4="●"),(($F94-$G94)=(LM94-LN94))*1,0),"")</f>
        <v/>
      </c>
      <c r="LR94" s="281" t="str">
        <f aca="false">IF((LQ94&lt;&gt;""),($F94=LM94)*($G94=LN94),"")</f>
        <v/>
      </c>
      <c r="LS94" s="281" t="str">
        <f aca="false">IF(LP94&lt;&gt;"",IF(ABS($F94-$G94)&gt;=PrSettings!$M$7,(ABS($F94-$G94-LM94+LN94)&lt;=1)*1,IF(AND(LP94,$F94=$G94,$F94&gt;=PrSettings!$M$6),(ABS(LM94-$F94)&lt;=1)*1,IF(AND(LP94,$F94+$G94&gt;=PrSettings!$M$8),(ABS(LM94-$F94)+ABS(LN94-$G94)&lt;=1)*1,""))),"")</f>
        <v/>
      </c>
      <c r="LT94" s="388" t="n">
        <f aca="false">IF(OR(($C94&lt;&gt;"")*(LI94&lt;&gt;""),($E94&lt;&gt;"")*(LK94&lt;&gt;"")),($B94=LI94)*1+($D94=LK94)*1,"")</f>
        <v>2</v>
      </c>
      <c r="LV94" s="295" t="n">
        <f aca="false">$B94</f>
        <v>13</v>
      </c>
      <c r="LW94" s="280" t="str">
        <f aca="false">$C94</f>
        <v>Colombia</v>
      </c>
      <c r="LX94" s="296" t="n">
        <f aca="false">$D94</f>
        <v>11</v>
      </c>
      <c r="LY94" s="280" t="str">
        <f aca="false">$E94</f>
        <v>Croatia</v>
      </c>
      <c r="LZ94" s="284"/>
      <c r="MA94" s="284"/>
      <c r="MB94" s="389" t="n">
        <f aca="false">COUNTIF(LV$107:LV$114,LV109)+COUNTIF(LX$107:LX$114,LV109)</f>
        <v>0</v>
      </c>
      <c r="MC94" s="281" t="str">
        <f aca="false">IF(($F94&lt;&gt;"")*($G94&lt;&gt;"")*(LZ94&lt;&gt;"")*(MA94&lt;&gt;""),IF(MG94&lt;&gt;2,"0",($F94&gt;$G94)*(LZ94&gt;MA94)+($F94=$G94)*(LZ94=MA94)+($F94&lt;$G94)*(LZ94&lt;MA94)),"")</f>
        <v/>
      </c>
      <c r="MD94" s="281" t="str">
        <f aca="false">IF((MC94&lt;&gt;""),IF(OR($F94&lt;&gt;$G94,PrSettings!$M$4="●"),(($F94-$G94)=(LZ94-MA94))*1,0),"")</f>
        <v/>
      </c>
      <c r="ME94" s="281" t="str">
        <f aca="false">IF((MD94&lt;&gt;""),($F94=LZ94)*($G94=MA94),"")</f>
        <v/>
      </c>
      <c r="MF94" s="281" t="str">
        <f aca="false">IF(MC94&lt;&gt;"",IF(ABS($F94-$G94)&gt;=PrSettings!$M$7,(ABS($F94-$G94-LZ94+MA94)&lt;=1)*1,IF(AND(MC94,$F94=$G94,$F94&gt;=PrSettings!$M$6),(ABS(LZ94-$F94)&lt;=1)*1,IF(AND(MC94,$F94+$G94&gt;=PrSettings!$M$8),(ABS(LZ94-$F94)+ABS(MA94-$G94)&lt;=1)*1,""))),"")</f>
        <v/>
      </c>
      <c r="MG94" s="388" t="n">
        <f aca="false">IF(OR(($C94&lt;&gt;"")*(LV94&lt;&gt;""),($E94&lt;&gt;"")*(LX94&lt;&gt;"")),($B94=LV94)*1+($D94=LX94)*1,"")</f>
        <v>2</v>
      </c>
    </row>
    <row r="95" customFormat="false" ht="15.75" hidden="false" customHeight="false" outlineLevel="0" collapsed="false">
      <c r="B95" s="295" t="n">
        <f aca="false">IF(C95="","",INDEX(Groups!$C$7:$C$65,MATCH(C95,Groups!$D$7:$D$65,0)))</f>
        <v>2</v>
      </c>
      <c r="C95" s="280" t="str">
        <f aca="false">'World Cup'!$Q$50</f>
        <v>Spain</v>
      </c>
      <c r="D95" s="296" t="n">
        <f aca="false">IF(E95="","",INDEX(Groups!$C$7:$C$65,MATCH(E95,Groups!$D$7:$D$65,0)))</f>
        <v>24</v>
      </c>
      <c r="E95" s="280" t="str">
        <f aca="false">'World Cup'!$R$50</f>
        <v>Austria</v>
      </c>
      <c r="F95" s="282" t="n">
        <f aca="false">IF(AND('World Cup'!$Q$51&lt;&gt;"",'World Cup'!$R$51&lt;&gt;""),'World Cup'!$Q$51,"")</f>
        <v>2</v>
      </c>
      <c r="G95" s="283" t="n">
        <f aca="false">IF(AND('World Cup'!$Q$51&lt;&gt;"",'World Cup'!$R$51&lt;&gt;""),'World Cup'!$R$51,"")</f>
        <v>0</v>
      </c>
      <c r="I95" s="295" t="n">
        <f aca="false">$B95</f>
        <v>2</v>
      </c>
      <c r="J95" s="280" t="str">
        <f aca="false">$C95</f>
        <v>Spain</v>
      </c>
      <c r="K95" s="296" t="n">
        <f aca="false">$D95</f>
        <v>24</v>
      </c>
      <c r="L95" s="280" t="str">
        <f aca="false">$E95</f>
        <v>Austria</v>
      </c>
      <c r="M95" s="284"/>
      <c r="N95" s="284"/>
      <c r="O95" s="389" t="n">
        <f aca="false">COUNTIF(I$107:I$114,K109)+COUNTIF(K$107:K$114,K109)</f>
        <v>0</v>
      </c>
      <c r="P95" s="281" t="str">
        <f aca="false">IF(($F95&lt;&gt;"")*($G95&lt;&gt;"")*(M95&lt;&gt;"")*(N95&lt;&gt;""),IF(T95&lt;&gt;2,"0",($F95&gt;$G95)*(M95&gt;N95)+($F95=$G95)*(M95=N95)+($F95&lt;$G95)*(M95&lt;N95)),"")</f>
        <v/>
      </c>
      <c r="Q95" s="281" t="str">
        <f aca="false">IF((P95&lt;&gt;""),IF(OR($F95&lt;&gt;$G95,PrSettings!$M$4="●"),(($F95-$G95)=(M95-N95))*1,0),"")</f>
        <v/>
      </c>
      <c r="R95" s="281" t="str">
        <f aca="false">IF((Q95&lt;&gt;""),($F95=M95)*($G95=N95),"")</f>
        <v/>
      </c>
      <c r="S95" s="281" t="str">
        <f aca="false">IF(P95&lt;&gt;"",IF(ABS($F95-$G95)&gt;=PrSettings!$M$7,(ABS($F95-$G95-M95+N95)&lt;=1)*1,IF(AND(P95,$F95=$G95,$F95&gt;=PrSettings!$M$6),(ABS(M95-$F95)&lt;=1)*1,IF(AND(P95,$F95+$G95&gt;=PrSettings!$M$8),(ABS(M95-$F95)+ABS(N95-$G95)&lt;=1)*1,""))),"")</f>
        <v/>
      </c>
      <c r="T95" s="388" t="n">
        <f aca="false">IF(OR(($C95&lt;&gt;"")*(I95&lt;&gt;""),($E95&lt;&gt;"")*(K95&lt;&gt;"")),($B95=I95)*1+($D95=K95)*1,"")</f>
        <v>2</v>
      </c>
      <c r="V95" s="295" t="n">
        <f aca="false">$B95</f>
        <v>2</v>
      </c>
      <c r="W95" s="280" t="str">
        <f aca="false">$C95</f>
        <v>Spain</v>
      </c>
      <c r="X95" s="296" t="n">
        <f aca="false">$D95</f>
        <v>24</v>
      </c>
      <c r="Y95" s="280" t="str">
        <f aca="false">$E95</f>
        <v>Austria</v>
      </c>
      <c r="Z95" s="284"/>
      <c r="AA95" s="284"/>
      <c r="AB95" s="389" t="n">
        <f aca="false">COUNTIF(V$107:V$114,X109)+COUNTIF(X$107:X$114,X109)</f>
        <v>0</v>
      </c>
      <c r="AC95" s="281" t="str">
        <f aca="false">IF(($F95&lt;&gt;"")*($G95&lt;&gt;"")*(Z95&lt;&gt;"")*(AA95&lt;&gt;""),IF(AG95&lt;&gt;2,"0",($F95&gt;$G95)*(Z95&gt;AA95)+($F95=$G95)*(Z95=AA95)+($F95&lt;$G95)*(Z95&lt;AA95)),"")</f>
        <v/>
      </c>
      <c r="AD95" s="281" t="str">
        <f aca="false">IF((AC95&lt;&gt;""),IF(OR($F95&lt;&gt;$G95,PrSettings!$M$4="●"),(($F95-$G95)=(Z95-AA95))*1,0),"")</f>
        <v/>
      </c>
      <c r="AE95" s="281" t="str">
        <f aca="false">IF((AD95&lt;&gt;""),($F95=Z95)*($G95=AA95),"")</f>
        <v/>
      </c>
      <c r="AF95" s="281" t="str">
        <f aca="false">IF(AC95&lt;&gt;"",IF(ABS($F95-$G95)&gt;=PrSettings!$M$7,(ABS($F95-$G95-Z95+AA95)&lt;=1)*1,IF(AND(AC95,$F95=$G95,$F95&gt;=PrSettings!$M$6),(ABS(Z95-$F95)&lt;=1)*1,IF(AND(AC95,$F95+$G95&gt;=PrSettings!$M$8),(ABS(Z95-$F95)+ABS(AA95-$G95)&lt;=1)*1,""))),"")</f>
        <v/>
      </c>
      <c r="AG95" s="388" t="n">
        <f aca="false">IF(OR(($C95&lt;&gt;"")*(V95&lt;&gt;""),($E95&lt;&gt;"")*(X95&lt;&gt;"")),($B95=V95)*1+($D95=X95)*1,"")</f>
        <v>2</v>
      </c>
      <c r="AI95" s="295" t="n">
        <f aca="false">$B95</f>
        <v>2</v>
      </c>
      <c r="AJ95" s="280" t="str">
        <f aca="false">$C95</f>
        <v>Spain</v>
      </c>
      <c r="AK95" s="296" t="n">
        <f aca="false">$D95</f>
        <v>24</v>
      </c>
      <c r="AL95" s="280" t="str">
        <f aca="false">$E95</f>
        <v>Austria</v>
      </c>
      <c r="AM95" s="284"/>
      <c r="AN95" s="284"/>
      <c r="AO95" s="389" t="n">
        <f aca="false">COUNTIF(AI$107:AI$114,AK109)+COUNTIF(AK$107:AK$114,AK109)</f>
        <v>0</v>
      </c>
      <c r="AP95" s="281" t="str">
        <f aca="false">IF(($F95&lt;&gt;"")*($G95&lt;&gt;"")*(AM95&lt;&gt;"")*(AN95&lt;&gt;""),IF(AT95&lt;&gt;2,"0",($F95&gt;$G95)*(AM95&gt;AN95)+($F95=$G95)*(AM95=AN95)+($F95&lt;$G95)*(AM95&lt;AN95)),"")</f>
        <v/>
      </c>
      <c r="AQ95" s="281" t="str">
        <f aca="false">IF((AP95&lt;&gt;""),IF(OR($F95&lt;&gt;$G95,PrSettings!$M$4="●"),(($F95-$G95)=(AM95-AN95))*1,0),"")</f>
        <v/>
      </c>
      <c r="AR95" s="281" t="str">
        <f aca="false">IF((AQ95&lt;&gt;""),($F95=AM95)*($G95=AN95),"")</f>
        <v/>
      </c>
      <c r="AS95" s="281" t="str">
        <f aca="false">IF(AP95&lt;&gt;"",IF(ABS($F95-$G95)&gt;=PrSettings!$M$7,(ABS($F95-$G95-AM95+AN95)&lt;=1)*1,IF(AND(AP95,$F95=$G95,$F95&gt;=PrSettings!$M$6),(ABS(AM95-$F95)&lt;=1)*1,IF(AND(AP95,$F95+$G95&gt;=PrSettings!$M$8),(ABS(AM95-$F95)+ABS(AN95-$G95)&lt;=1)*1,""))),"")</f>
        <v/>
      </c>
      <c r="AT95" s="388" t="n">
        <f aca="false">IF(OR(($C95&lt;&gt;"")*(AI95&lt;&gt;""),($E95&lt;&gt;"")*(AK95&lt;&gt;"")),($B95=AI95)*1+($D95=AK95)*1,"")</f>
        <v>2</v>
      </c>
      <c r="AV95" s="295" t="n">
        <f aca="false">$B95</f>
        <v>2</v>
      </c>
      <c r="AW95" s="280" t="str">
        <f aca="false">$C95</f>
        <v>Spain</v>
      </c>
      <c r="AX95" s="296" t="n">
        <f aca="false">$D95</f>
        <v>24</v>
      </c>
      <c r="AY95" s="280" t="str">
        <f aca="false">$E95</f>
        <v>Austria</v>
      </c>
      <c r="AZ95" s="284"/>
      <c r="BA95" s="284"/>
      <c r="BB95" s="389" t="n">
        <f aca="false">COUNTIF(AV$107:AV$114,AX109)+COUNTIF(AX$107:AX$114,AX109)</f>
        <v>0</v>
      </c>
      <c r="BC95" s="281" t="str">
        <f aca="false">IF(($F95&lt;&gt;"")*($G95&lt;&gt;"")*(AZ95&lt;&gt;"")*(BA95&lt;&gt;""),IF(BG95&lt;&gt;2,"0",($F95&gt;$G95)*(AZ95&gt;BA95)+($F95=$G95)*(AZ95=BA95)+($F95&lt;$G95)*(AZ95&lt;BA95)),"")</f>
        <v/>
      </c>
      <c r="BD95" s="281" t="str">
        <f aca="false">IF((BC95&lt;&gt;""),IF(OR($F95&lt;&gt;$G95,PrSettings!$M$4="●"),(($F95-$G95)=(AZ95-BA95))*1,0),"")</f>
        <v/>
      </c>
      <c r="BE95" s="281" t="str">
        <f aca="false">IF((BD95&lt;&gt;""),($F95=AZ95)*($G95=BA95),"")</f>
        <v/>
      </c>
      <c r="BF95" s="281" t="str">
        <f aca="false">IF(BC95&lt;&gt;"",IF(ABS($F95-$G95)&gt;=PrSettings!$M$7,(ABS($F95-$G95-AZ95+BA95)&lt;=1)*1,IF(AND(BC95,$F95=$G95,$F95&gt;=PrSettings!$M$6),(ABS(AZ95-$F95)&lt;=1)*1,IF(AND(BC95,$F95+$G95&gt;=PrSettings!$M$8),(ABS(AZ95-$F95)+ABS(BA95-$G95)&lt;=1)*1,""))),"")</f>
        <v/>
      </c>
      <c r="BG95" s="388" t="n">
        <f aca="false">IF(OR(($C95&lt;&gt;"")*(AV95&lt;&gt;""),($E95&lt;&gt;"")*(AX95&lt;&gt;"")),($B95=AV95)*1+($D95=AX95)*1,"")</f>
        <v>2</v>
      </c>
      <c r="BI95" s="295" t="n">
        <f aca="false">$B95</f>
        <v>2</v>
      </c>
      <c r="BJ95" s="280" t="str">
        <f aca="false">$C95</f>
        <v>Spain</v>
      </c>
      <c r="BK95" s="296" t="n">
        <f aca="false">$D95</f>
        <v>24</v>
      </c>
      <c r="BL95" s="280" t="str">
        <f aca="false">$E95</f>
        <v>Austria</v>
      </c>
      <c r="BM95" s="284"/>
      <c r="BN95" s="284"/>
      <c r="BO95" s="389" t="n">
        <f aca="false">COUNTIF(BI$107:BI$114,BK109)+COUNTIF(BK$107:BK$114,BK109)</f>
        <v>0</v>
      </c>
      <c r="BP95" s="281" t="str">
        <f aca="false">IF(($F95&lt;&gt;"")*($G95&lt;&gt;"")*(BM95&lt;&gt;"")*(BN95&lt;&gt;""),IF(BT95&lt;&gt;2,"0",($F95&gt;$G95)*(BM95&gt;BN95)+($F95=$G95)*(BM95=BN95)+($F95&lt;$G95)*(BM95&lt;BN95)),"")</f>
        <v/>
      </c>
      <c r="BQ95" s="281" t="str">
        <f aca="false">IF((BP95&lt;&gt;""),IF(OR($F95&lt;&gt;$G95,PrSettings!$M$4="●"),(($F95-$G95)=(BM95-BN95))*1,0),"")</f>
        <v/>
      </c>
      <c r="BR95" s="281" t="str">
        <f aca="false">IF((BQ95&lt;&gt;""),($F95=BM95)*($G95=BN95),"")</f>
        <v/>
      </c>
      <c r="BS95" s="281" t="str">
        <f aca="false">IF(BP95&lt;&gt;"",IF(ABS($F95-$G95)&gt;=PrSettings!$M$7,(ABS($F95-$G95-BM95+BN95)&lt;=1)*1,IF(AND(BP95,$F95=$G95,$F95&gt;=PrSettings!$M$6),(ABS(BM95-$F95)&lt;=1)*1,IF(AND(BP95,$F95+$G95&gt;=PrSettings!$M$8),(ABS(BM95-$F95)+ABS(BN95-$G95)&lt;=1)*1,""))),"")</f>
        <v/>
      </c>
      <c r="BT95" s="388" t="n">
        <f aca="false">IF(OR(($C95&lt;&gt;"")*(BI95&lt;&gt;""),($E95&lt;&gt;"")*(BK95&lt;&gt;"")),($B95=BI95)*1+($D95=BK95)*1,"")</f>
        <v>2</v>
      </c>
      <c r="BV95" s="295" t="n">
        <f aca="false">$B95</f>
        <v>2</v>
      </c>
      <c r="BW95" s="280" t="str">
        <f aca="false">$C95</f>
        <v>Spain</v>
      </c>
      <c r="BX95" s="296" t="n">
        <f aca="false">$D95</f>
        <v>24</v>
      </c>
      <c r="BY95" s="280" t="str">
        <f aca="false">$E95</f>
        <v>Austria</v>
      </c>
      <c r="BZ95" s="284"/>
      <c r="CA95" s="284"/>
      <c r="CB95" s="389" t="n">
        <f aca="false">COUNTIF(BV$107:BV$114,BX109)+COUNTIF(BX$107:BX$114,BX109)</f>
        <v>0</v>
      </c>
      <c r="CC95" s="281" t="str">
        <f aca="false">IF(($F95&lt;&gt;"")*($G95&lt;&gt;"")*(BZ95&lt;&gt;"")*(CA95&lt;&gt;""),IF(CG95&lt;&gt;2,"0",($F95&gt;$G95)*(BZ95&gt;CA95)+($F95=$G95)*(BZ95=CA95)+($F95&lt;$G95)*(BZ95&lt;CA95)),"")</f>
        <v/>
      </c>
      <c r="CD95" s="281" t="str">
        <f aca="false">IF((CC95&lt;&gt;""),IF(OR($F95&lt;&gt;$G95,PrSettings!$M$4="●"),(($F95-$G95)=(BZ95-CA95))*1,0),"")</f>
        <v/>
      </c>
      <c r="CE95" s="281" t="str">
        <f aca="false">IF((CD95&lt;&gt;""),($F95=BZ95)*($G95=CA95),"")</f>
        <v/>
      </c>
      <c r="CF95" s="281" t="str">
        <f aca="false">IF(CC95&lt;&gt;"",IF(ABS($F95-$G95)&gt;=PrSettings!$M$7,(ABS($F95-$G95-BZ95+CA95)&lt;=1)*1,IF(AND(CC95,$F95=$G95,$F95&gt;=PrSettings!$M$6),(ABS(BZ95-$F95)&lt;=1)*1,IF(AND(CC95,$F95+$G95&gt;=PrSettings!$M$8),(ABS(BZ95-$F95)+ABS(CA95-$G95)&lt;=1)*1,""))),"")</f>
        <v/>
      </c>
      <c r="CG95" s="388" t="n">
        <f aca="false">IF(OR(($C95&lt;&gt;"")*(BV95&lt;&gt;""),($E95&lt;&gt;"")*(BX95&lt;&gt;"")),($B95=BV95)*1+($D95=BX95)*1,"")</f>
        <v>2</v>
      </c>
      <c r="CI95" s="295" t="n">
        <f aca="false">$B95</f>
        <v>2</v>
      </c>
      <c r="CJ95" s="280" t="str">
        <f aca="false">$C95</f>
        <v>Spain</v>
      </c>
      <c r="CK95" s="296" t="n">
        <f aca="false">$D95</f>
        <v>24</v>
      </c>
      <c r="CL95" s="280" t="str">
        <f aca="false">$E95</f>
        <v>Austria</v>
      </c>
      <c r="CM95" s="284"/>
      <c r="CN95" s="284"/>
      <c r="CO95" s="389" t="n">
        <f aca="false">COUNTIF(CI$107:CI$114,CK109)+COUNTIF(CK$107:CK$114,CK109)</f>
        <v>0</v>
      </c>
      <c r="CP95" s="281" t="str">
        <f aca="false">IF(($F95&lt;&gt;"")*($G95&lt;&gt;"")*(CM95&lt;&gt;"")*(CN95&lt;&gt;""),IF(CT95&lt;&gt;2,"0",($F95&gt;$G95)*(CM95&gt;CN95)+($F95=$G95)*(CM95=CN95)+($F95&lt;$G95)*(CM95&lt;CN95)),"")</f>
        <v/>
      </c>
      <c r="CQ95" s="281" t="str">
        <f aca="false">IF((CP95&lt;&gt;""),IF(OR($F95&lt;&gt;$G95,PrSettings!$M$4="●"),(($F95-$G95)=(CM95-CN95))*1,0),"")</f>
        <v/>
      </c>
      <c r="CR95" s="281" t="str">
        <f aca="false">IF((CQ95&lt;&gt;""),($F95=CM95)*($G95=CN95),"")</f>
        <v/>
      </c>
      <c r="CS95" s="281" t="str">
        <f aca="false">IF(CP95&lt;&gt;"",IF(ABS($F95-$G95)&gt;=PrSettings!$M$7,(ABS($F95-$G95-CM95+CN95)&lt;=1)*1,IF(AND(CP95,$F95=$G95,$F95&gt;=PrSettings!$M$6),(ABS(CM95-$F95)&lt;=1)*1,IF(AND(CP95,$F95+$G95&gt;=PrSettings!$M$8),(ABS(CM95-$F95)+ABS(CN95-$G95)&lt;=1)*1,""))),"")</f>
        <v/>
      </c>
      <c r="CT95" s="388" t="n">
        <f aca="false">IF(OR(($C95&lt;&gt;"")*(CI95&lt;&gt;""),($E95&lt;&gt;"")*(CK95&lt;&gt;"")),($B95=CI95)*1+($D95=CK95)*1,"")</f>
        <v>2</v>
      </c>
      <c r="CV95" s="295" t="n">
        <f aca="false">$B95</f>
        <v>2</v>
      </c>
      <c r="CW95" s="280" t="str">
        <f aca="false">$C95</f>
        <v>Spain</v>
      </c>
      <c r="CX95" s="296" t="n">
        <f aca="false">$D95</f>
        <v>24</v>
      </c>
      <c r="CY95" s="280" t="str">
        <f aca="false">$E95</f>
        <v>Austria</v>
      </c>
      <c r="CZ95" s="284"/>
      <c r="DA95" s="284"/>
      <c r="DB95" s="389" t="n">
        <f aca="false">COUNTIF(CV$107:CV$114,CX109)+COUNTIF(CX$107:CX$114,CX109)</f>
        <v>0</v>
      </c>
      <c r="DC95" s="281" t="str">
        <f aca="false">IF(($F95&lt;&gt;"")*($G95&lt;&gt;"")*(CZ95&lt;&gt;"")*(DA95&lt;&gt;""),IF(DG95&lt;&gt;2,"0",($F95&gt;$G95)*(CZ95&gt;DA95)+($F95=$G95)*(CZ95=DA95)+($F95&lt;$G95)*(CZ95&lt;DA95)),"")</f>
        <v/>
      </c>
      <c r="DD95" s="281" t="str">
        <f aca="false">IF((DC95&lt;&gt;""),IF(OR($F95&lt;&gt;$G95,PrSettings!$M$4="●"),(($F95-$G95)=(CZ95-DA95))*1,0),"")</f>
        <v/>
      </c>
      <c r="DE95" s="281" t="str">
        <f aca="false">IF((DD95&lt;&gt;""),($F95=CZ95)*($G95=DA95),"")</f>
        <v/>
      </c>
      <c r="DF95" s="281" t="str">
        <f aca="false">IF(DC95&lt;&gt;"",IF(ABS($F95-$G95)&gt;=PrSettings!$M$7,(ABS($F95-$G95-CZ95+DA95)&lt;=1)*1,IF(AND(DC95,$F95=$G95,$F95&gt;=PrSettings!$M$6),(ABS(CZ95-$F95)&lt;=1)*1,IF(AND(DC95,$F95+$G95&gt;=PrSettings!$M$8),(ABS(CZ95-$F95)+ABS(DA95-$G95)&lt;=1)*1,""))),"")</f>
        <v/>
      </c>
      <c r="DG95" s="388" t="n">
        <f aca="false">IF(OR(($C95&lt;&gt;"")*(CV95&lt;&gt;""),($E95&lt;&gt;"")*(CX95&lt;&gt;"")),($B95=CV95)*1+($D95=CX95)*1,"")</f>
        <v>2</v>
      </c>
      <c r="DI95" s="295" t="n">
        <f aca="false">$B95</f>
        <v>2</v>
      </c>
      <c r="DJ95" s="280" t="str">
        <f aca="false">$C95</f>
        <v>Spain</v>
      </c>
      <c r="DK95" s="296" t="n">
        <f aca="false">$D95</f>
        <v>24</v>
      </c>
      <c r="DL95" s="280" t="str">
        <f aca="false">$E95</f>
        <v>Austria</v>
      </c>
      <c r="DM95" s="284"/>
      <c r="DN95" s="284"/>
      <c r="DO95" s="389" t="n">
        <f aca="false">COUNTIF(DI$107:DI$114,DK109)+COUNTIF(DK$107:DK$114,DK109)</f>
        <v>0</v>
      </c>
      <c r="DP95" s="281" t="str">
        <f aca="false">IF(($F95&lt;&gt;"")*($G95&lt;&gt;"")*(DM95&lt;&gt;"")*(DN95&lt;&gt;""),IF(DT95&lt;&gt;2,"0",($F95&gt;$G95)*(DM95&gt;DN95)+($F95=$G95)*(DM95=DN95)+($F95&lt;$G95)*(DM95&lt;DN95)),"")</f>
        <v/>
      </c>
      <c r="DQ95" s="281" t="str">
        <f aca="false">IF((DP95&lt;&gt;""),IF(OR($F95&lt;&gt;$G95,PrSettings!$M$4="●"),(($F95-$G95)=(DM95-DN95))*1,0),"")</f>
        <v/>
      </c>
      <c r="DR95" s="281" t="str">
        <f aca="false">IF((DQ95&lt;&gt;""),($F95=DM95)*($G95=DN95),"")</f>
        <v/>
      </c>
      <c r="DS95" s="281" t="str">
        <f aca="false">IF(DP95&lt;&gt;"",IF(ABS($F95-$G95)&gt;=PrSettings!$M$7,(ABS($F95-$G95-DM95+DN95)&lt;=1)*1,IF(AND(DP95,$F95=$G95,$F95&gt;=PrSettings!$M$6),(ABS(DM95-$F95)&lt;=1)*1,IF(AND(DP95,$F95+$G95&gt;=PrSettings!$M$8),(ABS(DM95-$F95)+ABS(DN95-$G95)&lt;=1)*1,""))),"")</f>
        <v/>
      </c>
      <c r="DT95" s="388" t="n">
        <f aca="false">IF(OR(($C95&lt;&gt;"")*(DI95&lt;&gt;""),($E95&lt;&gt;"")*(DK95&lt;&gt;"")),($B95=DI95)*1+($D95=DK95)*1,"")</f>
        <v>2</v>
      </c>
      <c r="DV95" s="295" t="n">
        <f aca="false">$B95</f>
        <v>2</v>
      </c>
      <c r="DW95" s="280" t="str">
        <f aca="false">$C95</f>
        <v>Spain</v>
      </c>
      <c r="DX95" s="296" t="n">
        <f aca="false">$D95</f>
        <v>24</v>
      </c>
      <c r="DY95" s="280" t="str">
        <f aca="false">$E95</f>
        <v>Austria</v>
      </c>
      <c r="DZ95" s="284"/>
      <c r="EA95" s="284"/>
      <c r="EB95" s="389" t="n">
        <f aca="false">COUNTIF(DV$107:DV$114,DX109)+COUNTIF(DX$107:DX$114,DX109)</f>
        <v>0</v>
      </c>
      <c r="EC95" s="281" t="str">
        <f aca="false">IF(($F95&lt;&gt;"")*($G95&lt;&gt;"")*(DZ95&lt;&gt;"")*(EA95&lt;&gt;""),IF(EG95&lt;&gt;2,"0",($F95&gt;$G95)*(DZ95&gt;EA95)+($F95=$G95)*(DZ95=EA95)+($F95&lt;$G95)*(DZ95&lt;EA95)),"")</f>
        <v/>
      </c>
      <c r="ED95" s="281" t="str">
        <f aca="false">IF((EC95&lt;&gt;""),IF(OR($F95&lt;&gt;$G95,PrSettings!$M$4="●"),(($F95-$G95)=(DZ95-EA95))*1,0),"")</f>
        <v/>
      </c>
      <c r="EE95" s="281" t="str">
        <f aca="false">IF((ED95&lt;&gt;""),($F95=DZ95)*($G95=EA95),"")</f>
        <v/>
      </c>
      <c r="EF95" s="281" t="str">
        <f aca="false">IF(EC95&lt;&gt;"",IF(ABS($F95-$G95)&gt;=PrSettings!$M$7,(ABS($F95-$G95-DZ95+EA95)&lt;=1)*1,IF(AND(EC95,$F95=$G95,$F95&gt;=PrSettings!$M$6),(ABS(DZ95-$F95)&lt;=1)*1,IF(AND(EC95,$F95+$G95&gt;=PrSettings!$M$8),(ABS(DZ95-$F95)+ABS(EA95-$G95)&lt;=1)*1,""))),"")</f>
        <v/>
      </c>
      <c r="EG95" s="388" t="n">
        <f aca="false">IF(OR(($C95&lt;&gt;"")*(DV95&lt;&gt;""),($E95&lt;&gt;"")*(DX95&lt;&gt;"")),($B95=DV95)*1+($D95=DX95)*1,"")</f>
        <v>2</v>
      </c>
      <c r="EI95" s="295" t="n">
        <f aca="false">$B95</f>
        <v>2</v>
      </c>
      <c r="EJ95" s="280" t="str">
        <f aca="false">$C95</f>
        <v>Spain</v>
      </c>
      <c r="EK95" s="296" t="n">
        <f aca="false">$D95</f>
        <v>24</v>
      </c>
      <c r="EL95" s="280" t="str">
        <f aca="false">$E95</f>
        <v>Austria</v>
      </c>
      <c r="EM95" s="284"/>
      <c r="EN95" s="284"/>
      <c r="EO95" s="389" t="n">
        <f aca="false">COUNTIF(EI$107:EI$114,EK109)+COUNTIF(EK$107:EK$114,EK109)</f>
        <v>0</v>
      </c>
      <c r="EP95" s="281" t="str">
        <f aca="false">IF(($F95&lt;&gt;"")*($G95&lt;&gt;"")*(EM95&lt;&gt;"")*(EN95&lt;&gt;""),IF(ET95&lt;&gt;2,"0",($F95&gt;$G95)*(EM95&gt;EN95)+($F95=$G95)*(EM95=EN95)+($F95&lt;$G95)*(EM95&lt;EN95)),"")</f>
        <v/>
      </c>
      <c r="EQ95" s="281" t="str">
        <f aca="false">IF((EP95&lt;&gt;""),IF(OR($F95&lt;&gt;$G95,PrSettings!$M$4="●"),(($F95-$G95)=(EM95-EN95))*1,0),"")</f>
        <v/>
      </c>
      <c r="ER95" s="281" t="str">
        <f aca="false">IF((EQ95&lt;&gt;""),($F95=EM95)*($G95=EN95),"")</f>
        <v/>
      </c>
      <c r="ES95" s="281" t="str">
        <f aca="false">IF(EP95&lt;&gt;"",IF(ABS($F95-$G95)&gt;=PrSettings!$M$7,(ABS($F95-$G95-EM95+EN95)&lt;=1)*1,IF(AND(EP95,$F95=$G95,$F95&gt;=PrSettings!$M$6),(ABS(EM95-$F95)&lt;=1)*1,IF(AND(EP95,$F95+$G95&gt;=PrSettings!$M$8),(ABS(EM95-$F95)+ABS(EN95-$G95)&lt;=1)*1,""))),"")</f>
        <v/>
      </c>
      <c r="ET95" s="388" t="n">
        <f aca="false">IF(OR(($C95&lt;&gt;"")*(EI95&lt;&gt;""),($E95&lt;&gt;"")*(EK95&lt;&gt;"")),($B95=EI95)*1+($D95=EK95)*1,"")</f>
        <v>2</v>
      </c>
      <c r="EV95" s="295" t="n">
        <f aca="false">$B95</f>
        <v>2</v>
      </c>
      <c r="EW95" s="280" t="str">
        <f aca="false">$C95</f>
        <v>Spain</v>
      </c>
      <c r="EX95" s="296" t="n">
        <f aca="false">$D95</f>
        <v>24</v>
      </c>
      <c r="EY95" s="280" t="str">
        <f aca="false">$E95</f>
        <v>Austria</v>
      </c>
      <c r="EZ95" s="284"/>
      <c r="FA95" s="284"/>
      <c r="FB95" s="389" t="n">
        <f aca="false">COUNTIF(EV$107:EV$114,EX109)+COUNTIF(EX$107:EX$114,EX109)</f>
        <v>0</v>
      </c>
      <c r="FC95" s="281" t="str">
        <f aca="false">IF(($F95&lt;&gt;"")*($G95&lt;&gt;"")*(EZ95&lt;&gt;"")*(FA95&lt;&gt;""),IF(FG95&lt;&gt;2,"0",($F95&gt;$G95)*(EZ95&gt;FA95)+($F95=$G95)*(EZ95=FA95)+($F95&lt;$G95)*(EZ95&lt;FA95)),"")</f>
        <v/>
      </c>
      <c r="FD95" s="281" t="str">
        <f aca="false">IF((FC95&lt;&gt;""),IF(OR($F95&lt;&gt;$G95,PrSettings!$M$4="●"),(($F95-$G95)=(EZ95-FA95))*1,0),"")</f>
        <v/>
      </c>
      <c r="FE95" s="281" t="str">
        <f aca="false">IF((FD95&lt;&gt;""),($F95=EZ95)*($G95=FA95),"")</f>
        <v/>
      </c>
      <c r="FF95" s="281" t="str">
        <f aca="false">IF(FC95&lt;&gt;"",IF(ABS($F95-$G95)&gt;=PrSettings!$M$7,(ABS($F95-$G95-EZ95+FA95)&lt;=1)*1,IF(AND(FC95,$F95=$G95,$F95&gt;=PrSettings!$M$6),(ABS(EZ95-$F95)&lt;=1)*1,IF(AND(FC95,$F95+$G95&gt;=PrSettings!$M$8),(ABS(EZ95-$F95)+ABS(FA95-$G95)&lt;=1)*1,""))),"")</f>
        <v/>
      </c>
      <c r="FG95" s="388" t="n">
        <f aca="false">IF(OR(($C95&lt;&gt;"")*(EV95&lt;&gt;""),($E95&lt;&gt;"")*(EX95&lt;&gt;"")),($B95=EV95)*1+($D95=EX95)*1,"")</f>
        <v>2</v>
      </c>
      <c r="FI95" s="295" t="n">
        <f aca="false">$B95</f>
        <v>2</v>
      </c>
      <c r="FJ95" s="280" t="str">
        <f aca="false">$C95</f>
        <v>Spain</v>
      </c>
      <c r="FK95" s="296" t="n">
        <f aca="false">$D95</f>
        <v>24</v>
      </c>
      <c r="FL95" s="280" t="str">
        <f aca="false">$E95</f>
        <v>Austria</v>
      </c>
      <c r="FM95" s="284"/>
      <c r="FN95" s="284"/>
      <c r="FO95" s="389" t="n">
        <f aca="false">COUNTIF(FI$107:FI$114,FK109)+COUNTIF(FK$107:FK$114,FK109)</f>
        <v>0</v>
      </c>
      <c r="FP95" s="281" t="str">
        <f aca="false">IF(($F95&lt;&gt;"")*($G95&lt;&gt;"")*(FM95&lt;&gt;"")*(FN95&lt;&gt;""),IF(FT95&lt;&gt;2,"0",($F95&gt;$G95)*(FM95&gt;FN95)+($F95=$G95)*(FM95=FN95)+($F95&lt;$G95)*(FM95&lt;FN95)),"")</f>
        <v/>
      </c>
      <c r="FQ95" s="281" t="str">
        <f aca="false">IF((FP95&lt;&gt;""),IF(OR($F95&lt;&gt;$G95,PrSettings!$M$4="●"),(($F95-$G95)=(FM95-FN95))*1,0),"")</f>
        <v/>
      </c>
      <c r="FR95" s="281" t="str">
        <f aca="false">IF((FQ95&lt;&gt;""),($F95=FM95)*($G95=FN95),"")</f>
        <v/>
      </c>
      <c r="FS95" s="281" t="str">
        <f aca="false">IF(FP95&lt;&gt;"",IF(ABS($F95-$G95)&gt;=PrSettings!$M$7,(ABS($F95-$G95-FM95+FN95)&lt;=1)*1,IF(AND(FP95,$F95=$G95,$F95&gt;=PrSettings!$M$6),(ABS(FM95-$F95)&lt;=1)*1,IF(AND(FP95,$F95+$G95&gt;=PrSettings!$M$8),(ABS(FM95-$F95)+ABS(FN95-$G95)&lt;=1)*1,""))),"")</f>
        <v/>
      </c>
      <c r="FT95" s="388" t="n">
        <f aca="false">IF(OR(($C95&lt;&gt;"")*(FI95&lt;&gt;""),($E95&lt;&gt;"")*(FK95&lt;&gt;"")),($B95=FI95)*1+($D95=FK95)*1,"")</f>
        <v>2</v>
      </c>
      <c r="FV95" s="295" t="n">
        <f aca="false">$B95</f>
        <v>2</v>
      </c>
      <c r="FW95" s="280" t="str">
        <f aca="false">$C95</f>
        <v>Spain</v>
      </c>
      <c r="FX95" s="296" t="n">
        <f aca="false">$D95</f>
        <v>24</v>
      </c>
      <c r="FY95" s="280" t="str">
        <f aca="false">$E95</f>
        <v>Austria</v>
      </c>
      <c r="FZ95" s="284"/>
      <c r="GA95" s="284"/>
      <c r="GB95" s="389" t="n">
        <f aca="false">COUNTIF(FV$107:FV$114,FX109)+COUNTIF(FX$107:FX$114,FX109)</f>
        <v>0</v>
      </c>
      <c r="GC95" s="281" t="str">
        <f aca="false">IF(($F95&lt;&gt;"")*($G95&lt;&gt;"")*(FZ95&lt;&gt;"")*(GA95&lt;&gt;""),IF(GG95&lt;&gt;2,"0",($F95&gt;$G95)*(FZ95&gt;GA95)+($F95=$G95)*(FZ95=GA95)+($F95&lt;$G95)*(FZ95&lt;GA95)),"")</f>
        <v/>
      </c>
      <c r="GD95" s="281" t="str">
        <f aca="false">IF((GC95&lt;&gt;""),IF(OR($F95&lt;&gt;$G95,PrSettings!$M$4="●"),(($F95-$G95)=(FZ95-GA95))*1,0),"")</f>
        <v/>
      </c>
      <c r="GE95" s="281" t="str">
        <f aca="false">IF((GD95&lt;&gt;""),($F95=FZ95)*($G95=GA95),"")</f>
        <v/>
      </c>
      <c r="GF95" s="281" t="str">
        <f aca="false">IF(GC95&lt;&gt;"",IF(ABS($F95-$G95)&gt;=PrSettings!$M$7,(ABS($F95-$G95-FZ95+GA95)&lt;=1)*1,IF(AND(GC95,$F95=$G95,$F95&gt;=PrSettings!$M$6),(ABS(FZ95-$F95)&lt;=1)*1,IF(AND(GC95,$F95+$G95&gt;=PrSettings!$M$8),(ABS(FZ95-$F95)+ABS(GA95-$G95)&lt;=1)*1,""))),"")</f>
        <v/>
      </c>
      <c r="GG95" s="388" t="n">
        <f aca="false">IF(OR(($C95&lt;&gt;"")*(FV95&lt;&gt;""),($E95&lt;&gt;"")*(FX95&lt;&gt;"")),($B95=FV95)*1+($D95=FX95)*1,"")</f>
        <v>2</v>
      </c>
      <c r="GI95" s="295" t="n">
        <f aca="false">$B95</f>
        <v>2</v>
      </c>
      <c r="GJ95" s="280" t="str">
        <f aca="false">$C95</f>
        <v>Spain</v>
      </c>
      <c r="GK95" s="296" t="n">
        <f aca="false">$D95</f>
        <v>24</v>
      </c>
      <c r="GL95" s="280" t="str">
        <f aca="false">$E95</f>
        <v>Austria</v>
      </c>
      <c r="GM95" s="284"/>
      <c r="GN95" s="284"/>
      <c r="GO95" s="389" t="n">
        <f aca="false">COUNTIF(GI$107:GI$114,GK109)+COUNTIF(GK$107:GK$114,GK109)</f>
        <v>0</v>
      </c>
      <c r="GP95" s="281" t="str">
        <f aca="false">IF(($F95&lt;&gt;"")*($G95&lt;&gt;"")*(GM95&lt;&gt;"")*(GN95&lt;&gt;""),IF(GT95&lt;&gt;2,"0",($F95&gt;$G95)*(GM95&gt;GN95)+($F95=$G95)*(GM95=GN95)+($F95&lt;$G95)*(GM95&lt;GN95)),"")</f>
        <v/>
      </c>
      <c r="GQ95" s="281" t="str">
        <f aca="false">IF((GP95&lt;&gt;""),IF(OR($F95&lt;&gt;$G95,PrSettings!$M$4="●"),(($F95-$G95)=(GM95-GN95))*1,0),"")</f>
        <v/>
      </c>
      <c r="GR95" s="281" t="str">
        <f aca="false">IF((GQ95&lt;&gt;""),($F95=GM95)*($G95=GN95),"")</f>
        <v/>
      </c>
      <c r="GS95" s="281" t="str">
        <f aca="false">IF(GP95&lt;&gt;"",IF(ABS($F95-$G95)&gt;=PrSettings!$M$7,(ABS($F95-$G95-GM95+GN95)&lt;=1)*1,IF(AND(GP95,$F95=$G95,$F95&gt;=PrSettings!$M$6),(ABS(GM95-$F95)&lt;=1)*1,IF(AND(GP95,$F95+$G95&gt;=PrSettings!$M$8),(ABS(GM95-$F95)+ABS(GN95-$G95)&lt;=1)*1,""))),"")</f>
        <v/>
      </c>
      <c r="GT95" s="388" t="n">
        <f aca="false">IF(OR(($C95&lt;&gt;"")*(GI95&lt;&gt;""),($E95&lt;&gt;"")*(GK95&lt;&gt;"")),($B95=GI95)*1+($D95=GK95)*1,"")</f>
        <v>2</v>
      </c>
      <c r="GV95" s="295" t="n">
        <f aca="false">$B95</f>
        <v>2</v>
      </c>
      <c r="GW95" s="280" t="str">
        <f aca="false">$C95</f>
        <v>Spain</v>
      </c>
      <c r="GX95" s="296" t="n">
        <f aca="false">$D95</f>
        <v>24</v>
      </c>
      <c r="GY95" s="280" t="str">
        <f aca="false">$E95</f>
        <v>Austria</v>
      </c>
      <c r="GZ95" s="284"/>
      <c r="HA95" s="284"/>
      <c r="HB95" s="389" t="n">
        <f aca="false">COUNTIF(GV$107:GV$114,GX109)+COUNTIF(GX$107:GX$114,GX109)</f>
        <v>0</v>
      </c>
      <c r="HC95" s="281" t="str">
        <f aca="false">IF(($F95&lt;&gt;"")*($G95&lt;&gt;"")*(GZ95&lt;&gt;"")*(HA95&lt;&gt;""),IF(HG95&lt;&gt;2,"0",($F95&gt;$G95)*(GZ95&gt;HA95)+($F95=$G95)*(GZ95=HA95)+($F95&lt;$G95)*(GZ95&lt;HA95)),"")</f>
        <v/>
      </c>
      <c r="HD95" s="281" t="str">
        <f aca="false">IF((HC95&lt;&gt;""),IF(OR($F95&lt;&gt;$G95,PrSettings!$M$4="●"),(($F95-$G95)=(GZ95-HA95))*1,0),"")</f>
        <v/>
      </c>
      <c r="HE95" s="281" t="str">
        <f aca="false">IF((HD95&lt;&gt;""),($F95=GZ95)*($G95=HA95),"")</f>
        <v/>
      </c>
      <c r="HF95" s="281" t="str">
        <f aca="false">IF(HC95&lt;&gt;"",IF(ABS($F95-$G95)&gt;=PrSettings!$M$7,(ABS($F95-$G95-GZ95+HA95)&lt;=1)*1,IF(AND(HC95,$F95=$G95,$F95&gt;=PrSettings!$M$6),(ABS(GZ95-$F95)&lt;=1)*1,IF(AND(HC95,$F95+$G95&gt;=PrSettings!$M$8),(ABS(GZ95-$F95)+ABS(HA95-$G95)&lt;=1)*1,""))),"")</f>
        <v/>
      </c>
      <c r="HG95" s="388" t="n">
        <f aca="false">IF(OR(($C95&lt;&gt;"")*(GV95&lt;&gt;""),($E95&lt;&gt;"")*(GX95&lt;&gt;"")),($B95=GV95)*1+($D95=GX95)*1,"")</f>
        <v>2</v>
      </c>
      <c r="HI95" s="295" t="n">
        <f aca="false">$B95</f>
        <v>2</v>
      </c>
      <c r="HJ95" s="280" t="str">
        <f aca="false">$C95</f>
        <v>Spain</v>
      </c>
      <c r="HK95" s="296" t="n">
        <f aca="false">$D95</f>
        <v>24</v>
      </c>
      <c r="HL95" s="280" t="str">
        <f aca="false">$E95</f>
        <v>Austria</v>
      </c>
      <c r="HM95" s="284"/>
      <c r="HN95" s="284"/>
      <c r="HO95" s="389" t="n">
        <f aca="false">COUNTIF(HI$107:HI$114,HK109)+COUNTIF(HK$107:HK$114,HK109)</f>
        <v>0</v>
      </c>
      <c r="HP95" s="281" t="str">
        <f aca="false">IF(($F95&lt;&gt;"")*($G95&lt;&gt;"")*(HM95&lt;&gt;"")*(HN95&lt;&gt;""),IF(HT95&lt;&gt;2,"0",($F95&gt;$G95)*(HM95&gt;HN95)+($F95=$G95)*(HM95=HN95)+($F95&lt;$G95)*(HM95&lt;HN95)),"")</f>
        <v/>
      </c>
      <c r="HQ95" s="281" t="str">
        <f aca="false">IF((HP95&lt;&gt;""),IF(OR($F95&lt;&gt;$G95,PrSettings!$M$4="●"),(($F95-$G95)=(HM95-HN95))*1,0),"")</f>
        <v/>
      </c>
      <c r="HR95" s="281" t="str">
        <f aca="false">IF((HQ95&lt;&gt;""),($F95=HM95)*($G95=HN95),"")</f>
        <v/>
      </c>
      <c r="HS95" s="281" t="str">
        <f aca="false">IF(HP95&lt;&gt;"",IF(ABS($F95-$G95)&gt;=PrSettings!$M$7,(ABS($F95-$G95-HM95+HN95)&lt;=1)*1,IF(AND(HP95,$F95=$G95,$F95&gt;=PrSettings!$M$6),(ABS(HM95-$F95)&lt;=1)*1,IF(AND(HP95,$F95+$G95&gt;=PrSettings!$M$8),(ABS(HM95-$F95)+ABS(HN95-$G95)&lt;=1)*1,""))),"")</f>
        <v/>
      </c>
      <c r="HT95" s="388" t="n">
        <f aca="false">IF(OR(($C95&lt;&gt;"")*(HI95&lt;&gt;""),($E95&lt;&gt;"")*(HK95&lt;&gt;"")),($B95=HI95)*1+($D95=HK95)*1,"")</f>
        <v>2</v>
      </c>
      <c r="HV95" s="295" t="n">
        <f aca="false">$B95</f>
        <v>2</v>
      </c>
      <c r="HW95" s="280" t="str">
        <f aca="false">$C95</f>
        <v>Spain</v>
      </c>
      <c r="HX95" s="296" t="n">
        <f aca="false">$D95</f>
        <v>24</v>
      </c>
      <c r="HY95" s="280" t="str">
        <f aca="false">$E95</f>
        <v>Austria</v>
      </c>
      <c r="HZ95" s="284"/>
      <c r="IA95" s="284"/>
      <c r="IB95" s="389" t="n">
        <f aca="false">COUNTIF(HV$107:HV$114,HX109)+COUNTIF(HX$107:HX$114,HX109)</f>
        <v>0</v>
      </c>
      <c r="IC95" s="281" t="str">
        <f aca="false">IF(($F95&lt;&gt;"")*($G95&lt;&gt;"")*(HZ95&lt;&gt;"")*(IA95&lt;&gt;""),IF(IG95&lt;&gt;2,"0",($F95&gt;$G95)*(HZ95&gt;IA95)+($F95=$G95)*(HZ95=IA95)+($F95&lt;$G95)*(HZ95&lt;IA95)),"")</f>
        <v/>
      </c>
      <c r="ID95" s="281" t="str">
        <f aca="false">IF((IC95&lt;&gt;""),IF(OR($F95&lt;&gt;$G95,PrSettings!$M$4="●"),(($F95-$G95)=(HZ95-IA95))*1,0),"")</f>
        <v/>
      </c>
      <c r="IE95" s="281" t="str">
        <f aca="false">IF((ID95&lt;&gt;""),($F95=HZ95)*($G95=IA95),"")</f>
        <v/>
      </c>
      <c r="IF95" s="281" t="str">
        <f aca="false">IF(IC95&lt;&gt;"",IF(ABS($F95-$G95)&gt;=PrSettings!$M$7,(ABS($F95-$G95-HZ95+IA95)&lt;=1)*1,IF(AND(IC95,$F95=$G95,$F95&gt;=PrSettings!$M$6),(ABS(HZ95-$F95)&lt;=1)*1,IF(AND(IC95,$F95+$G95&gt;=PrSettings!$M$8),(ABS(HZ95-$F95)+ABS(IA95-$G95)&lt;=1)*1,""))),"")</f>
        <v/>
      </c>
      <c r="IG95" s="388" t="n">
        <f aca="false">IF(OR(($C95&lt;&gt;"")*(HV95&lt;&gt;""),($E95&lt;&gt;"")*(HX95&lt;&gt;"")),($B95=HV95)*1+($D95=HX95)*1,"")</f>
        <v>2</v>
      </c>
      <c r="II95" s="295" t="n">
        <f aca="false">$B95</f>
        <v>2</v>
      </c>
      <c r="IJ95" s="280" t="str">
        <f aca="false">$C95</f>
        <v>Spain</v>
      </c>
      <c r="IK95" s="296" t="n">
        <f aca="false">$D95</f>
        <v>24</v>
      </c>
      <c r="IL95" s="280" t="str">
        <f aca="false">$E95</f>
        <v>Austria</v>
      </c>
      <c r="IM95" s="284"/>
      <c r="IN95" s="284"/>
      <c r="IO95" s="389" t="n">
        <f aca="false">COUNTIF(II$107:II$114,IK109)+COUNTIF(IK$107:IK$114,IK109)</f>
        <v>0</v>
      </c>
      <c r="IP95" s="281" t="str">
        <f aca="false">IF(($F95&lt;&gt;"")*($G95&lt;&gt;"")*(IM95&lt;&gt;"")*(IN95&lt;&gt;""),IF(IT95&lt;&gt;2,"0",($F95&gt;$G95)*(IM95&gt;IN95)+($F95=$G95)*(IM95=IN95)+($F95&lt;$G95)*(IM95&lt;IN95)),"")</f>
        <v/>
      </c>
      <c r="IQ95" s="281" t="str">
        <f aca="false">IF((IP95&lt;&gt;""),IF(OR($F95&lt;&gt;$G95,PrSettings!$M$4="●"),(($F95-$G95)=(IM95-IN95))*1,0),"")</f>
        <v/>
      </c>
      <c r="IR95" s="281" t="str">
        <f aca="false">IF((IQ95&lt;&gt;""),($F95=IM95)*($G95=IN95),"")</f>
        <v/>
      </c>
      <c r="IS95" s="281" t="str">
        <f aca="false">IF(IP95&lt;&gt;"",IF(ABS($F95-$G95)&gt;=PrSettings!$M$7,(ABS($F95-$G95-IM95+IN95)&lt;=1)*1,IF(AND(IP95,$F95=$G95,$F95&gt;=PrSettings!$M$6),(ABS(IM95-$F95)&lt;=1)*1,IF(AND(IP95,$F95+$G95&gt;=PrSettings!$M$8),(ABS(IM95-$F95)+ABS(IN95-$G95)&lt;=1)*1,""))),"")</f>
        <v/>
      </c>
      <c r="IT95" s="388" t="n">
        <f aca="false">IF(OR(($C95&lt;&gt;"")*(II95&lt;&gt;""),($E95&lt;&gt;"")*(IK95&lt;&gt;"")),($B95=II95)*1+($D95=IK95)*1,"")</f>
        <v>2</v>
      </c>
      <c r="IV95" s="295" t="n">
        <f aca="false">$B95</f>
        <v>2</v>
      </c>
      <c r="IW95" s="280" t="str">
        <f aca="false">$C95</f>
        <v>Spain</v>
      </c>
      <c r="IX95" s="296" t="n">
        <f aca="false">$D95</f>
        <v>24</v>
      </c>
      <c r="IY95" s="280" t="str">
        <f aca="false">$E95</f>
        <v>Austria</v>
      </c>
      <c r="IZ95" s="284"/>
      <c r="JA95" s="284"/>
      <c r="JB95" s="389" t="n">
        <f aca="false">COUNTIF(IV$107:IV$114,IX109)+COUNTIF(IX$107:IX$114,IX109)</f>
        <v>0</v>
      </c>
      <c r="JC95" s="281" t="str">
        <f aca="false">IF(($F95&lt;&gt;"")*($G95&lt;&gt;"")*(IZ95&lt;&gt;"")*(JA95&lt;&gt;""),IF(JG95&lt;&gt;2,"0",($F95&gt;$G95)*(IZ95&gt;JA95)+($F95=$G95)*(IZ95=JA95)+($F95&lt;$G95)*(IZ95&lt;JA95)),"")</f>
        <v/>
      </c>
      <c r="JD95" s="281" t="str">
        <f aca="false">IF((JC95&lt;&gt;""),IF(OR($F95&lt;&gt;$G95,PrSettings!$M$4="●"),(($F95-$G95)=(IZ95-JA95))*1,0),"")</f>
        <v/>
      </c>
      <c r="JE95" s="281" t="str">
        <f aca="false">IF((JD95&lt;&gt;""),($F95=IZ95)*($G95=JA95),"")</f>
        <v/>
      </c>
      <c r="JF95" s="281" t="str">
        <f aca="false">IF(JC95&lt;&gt;"",IF(ABS($F95-$G95)&gt;=PrSettings!$M$7,(ABS($F95-$G95-IZ95+JA95)&lt;=1)*1,IF(AND(JC95,$F95=$G95,$F95&gt;=PrSettings!$M$6),(ABS(IZ95-$F95)&lt;=1)*1,IF(AND(JC95,$F95+$G95&gt;=PrSettings!$M$8),(ABS(IZ95-$F95)+ABS(JA95-$G95)&lt;=1)*1,""))),"")</f>
        <v/>
      </c>
      <c r="JG95" s="388" t="n">
        <f aca="false">IF(OR(($C95&lt;&gt;"")*(IV95&lt;&gt;""),($E95&lt;&gt;"")*(IX95&lt;&gt;"")),($B95=IV95)*1+($D95=IX95)*1,"")</f>
        <v>2</v>
      </c>
      <c r="JI95" s="295" t="n">
        <f aca="false">$B95</f>
        <v>2</v>
      </c>
      <c r="JJ95" s="280" t="str">
        <f aca="false">$C95</f>
        <v>Spain</v>
      </c>
      <c r="JK95" s="296" t="n">
        <f aca="false">$D95</f>
        <v>24</v>
      </c>
      <c r="JL95" s="280" t="str">
        <f aca="false">$E95</f>
        <v>Austria</v>
      </c>
      <c r="JM95" s="284"/>
      <c r="JN95" s="284"/>
      <c r="JO95" s="389" t="n">
        <f aca="false">COUNTIF(JI$107:JI$114,JK109)+COUNTIF(JK$107:JK$114,JK109)</f>
        <v>0</v>
      </c>
      <c r="JP95" s="281" t="str">
        <f aca="false">IF(($F95&lt;&gt;"")*($G95&lt;&gt;"")*(JM95&lt;&gt;"")*(JN95&lt;&gt;""),IF(JT95&lt;&gt;2,"0",($F95&gt;$G95)*(JM95&gt;JN95)+($F95=$G95)*(JM95=JN95)+($F95&lt;$G95)*(JM95&lt;JN95)),"")</f>
        <v/>
      </c>
      <c r="JQ95" s="281" t="str">
        <f aca="false">IF((JP95&lt;&gt;""),IF(OR($F95&lt;&gt;$G95,PrSettings!$M$4="●"),(($F95-$G95)=(JM95-JN95))*1,0),"")</f>
        <v/>
      </c>
      <c r="JR95" s="281" t="str">
        <f aca="false">IF((JQ95&lt;&gt;""),($F95=JM95)*($G95=JN95),"")</f>
        <v/>
      </c>
      <c r="JS95" s="281" t="str">
        <f aca="false">IF(JP95&lt;&gt;"",IF(ABS($F95-$G95)&gt;=PrSettings!$M$7,(ABS($F95-$G95-JM95+JN95)&lt;=1)*1,IF(AND(JP95,$F95=$G95,$F95&gt;=PrSettings!$M$6),(ABS(JM95-$F95)&lt;=1)*1,IF(AND(JP95,$F95+$G95&gt;=PrSettings!$M$8),(ABS(JM95-$F95)+ABS(JN95-$G95)&lt;=1)*1,""))),"")</f>
        <v/>
      </c>
      <c r="JT95" s="388" t="n">
        <f aca="false">IF(OR(($C95&lt;&gt;"")*(JI95&lt;&gt;""),($E95&lt;&gt;"")*(JK95&lt;&gt;"")),($B95=JI95)*1+($D95=JK95)*1,"")</f>
        <v>2</v>
      </c>
      <c r="JV95" s="295" t="n">
        <f aca="false">$B95</f>
        <v>2</v>
      </c>
      <c r="JW95" s="280" t="str">
        <f aca="false">$C95</f>
        <v>Spain</v>
      </c>
      <c r="JX95" s="296" t="n">
        <f aca="false">$D95</f>
        <v>24</v>
      </c>
      <c r="JY95" s="280" t="str">
        <f aca="false">$E95</f>
        <v>Austria</v>
      </c>
      <c r="JZ95" s="284"/>
      <c r="KA95" s="284"/>
      <c r="KB95" s="389" t="n">
        <f aca="false">COUNTIF(JV$107:JV$114,JX109)+COUNTIF(JX$107:JX$114,JX109)</f>
        <v>0</v>
      </c>
      <c r="KC95" s="281" t="str">
        <f aca="false">IF(($F95&lt;&gt;"")*($G95&lt;&gt;"")*(JZ95&lt;&gt;"")*(KA95&lt;&gt;""),IF(KG95&lt;&gt;2,"0",($F95&gt;$G95)*(JZ95&gt;KA95)+($F95=$G95)*(JZ95=KA95)+($F95&lt;$G95)*(JZ95&lt;KA95)),"")</f>
        <v/>
      </c>
      <c r="KD95" s="281" t="str">
        <f aca="false">IF((KC95&lt;&gt;""),IF(OR($F95&lt;&gt;$G95,PrSettings!$M$4="●"),(($F95-$G95)=(JZ95-KA95))*1,0),"")</f>
        <v/>
      </c>
      <c r="KE95" s="281" t="str">
        <f aca="false">IF((KD95&lt;&gt;""),($F95=JZ95)*($G95=KA95),"")</f>
        <v/>
      </c>
      <c r="KF95" s="281" t="str">
        <f aca="false">IF(KC95&lt;&gt;"",IF(ABS($F95-$G95)&gt;=PrSettings!$M$7,(ABS($F95-$G95-JZ95+KA95)&lt;=1)*1,IF(AND(KC95,$F95=$G95,$F95&gt;=PrSettings!$M$6),(ABS(JZ95-$F95)&lt;=1)*1,IF(AND(KC95,$F95+$G95&gt;=PrSettings!$M$8),(ABS(JZ95-$F95)+ABS(KA95-$G95)&lt;=1)*1,""))),"")</f>
        <v/>
      </c>
      <c r="KG95" s="388" t="n">
        <f aca="false">IF(OR(($C95&lt;&gt;"")*(JV95&lt;&gt;""),($E95&lt;&gt;"")*(JX95&lt;&gt;"")),($B95=JV95)*1+($D95=JX95)*1,"")</f>
        <v>2</v>
      </c>
      <c r="KI95" s="295" t="n">
        <f aca="false">$B95</f>
        <v>2</v>
      </c>
      <c r="KJ95" s="280" t="str">
        <f aca="false">$C95</f>
        <v>Spain</v>
      </c>
      <c r="KK95" s="296" t="n">
        <f aca="false">$D95</f>
        <v>24</v>
      </c>
      <c r="KL95" s="280" t="str">
        <f aca="false">$E95</f>
        <v>Austria</v>
      </c>
      <c r="KM95" s="284"/>
      <c r="KN95" s="284"/>
      <c r="KO95" s="389" t="n">
        <f aca="false">COUNTIF(KI$107:KI$114,KK109)+COUNTIF(KK$107:KK$114,KK109)</f>
        <v>0</v>
      </c>
      <c r="KP95" s="281" t="str">
        <f aca="false">IF(($F95&lt;&gt;"")*($G95&lt;&gt;"")*(KM95&lt;&gt;"")*(KN95&lt;&gt;""),IF(KT95&lt;&gt;2,"0",($F95&gt;$G95)*(KM95&gt;KN95)+($F95=$G95)*(KM95=KN95)+($F95&lt;$G95)*(KM95&lt;KN95)),"")</f>
        <v/>
      </c>
      <c r="KQ95" s="281" t="str">
        <f aca="false">IF((KP95&lt;&gt;""),IF(OR($F95&lt;&gt;$G95,PrSettings!$M$4="●"),(($F95-$G95)=(KM95-KN95))*1,0),"")</f>
        <v/>
      </c>
      <c r="KR95" s="281" t="str">
        <f aca="false">IF((KQ95&lt;&gt;""),($F95=KM95)*($G95=KN95),"")</f>
        <v/>
      </c>
      <c r="KS95" s="281" t="str">
        <f aca="false">IF(KP95&lt;&gt;"",IF(ABS($F95-$G95)&gt;=PrSettings!$M$7,(ABS($F95-$G95-KM95+KN95)&lt;=1)*1,IF(AND(KP95,$F95=$G95,$F95&gt;=PrSettings!$M$6),(ABS(KM95-$F95)&lt;=1)*1,IF(AND(KP95,$F95+$G95&gt;=PrSettings!$M$8),(ABS(KM95-$F95)+ABS(KN95-$G95)&lt;=1)*1,""))),"")</f>
        <v/>
      </c>
      <c r="KT95" s="388" t="n">
        <f aca="false">IF(OR(($C95&lt;&gt;"")*(KI95&lt;&gt;""),($E95&lt;&gt;"")*(KK95&lt;&gt;"")),($B95=KI95)*1+($D95=KK95)*1,"")</f>
        <v>2</v>
      </c>
      <c r="KV95" s="295" t="n">
        <f aca="false">$B95</f>
        <v>2</v>
      </c>
      <c r="KW95" s="280" t="str">
        <f aca="false">$C95</f>
        <v>Spain</v>
      </c>
      <c r="KX95" s="296" t="n">
        <f aca="false">$D95</f>
        <v>24</v>
      </c>
      <c r="KY95" s="280" t="str">
        <f aca="false">$E95</f>
        <v>Austria</v>
      </c>
      <c r="KZ95" s="284"/>
      <c r="LA95" s="284"/>
      <c r="LB95" s="389" t="n">
        <f aca="false">COUNTIF(KV$107:KV$114,KX109)+COUNTIF(KX$107:KX$114,KX109)</f>
        <v>0</v>
      </c>
      <c r="LC95" s="281" t="str">
        <f aca="false">IF(($F95&lt;&gt;"")*($G95&lt;&gt;"")*(KZ95&lt;&gt;"")*(LA95&lt;&gt;""),IF(LG95&lt;&gt;2,"0",($F95&gt;$G95)*(KZ95&gt;LA95)+($F95=$G95)*(KZ95=LA95)+($F95&lt;$G95)*(KZ95&lt;LA95)),"")</f>
        <v/>
      </c>
      <c r="LD95" s="281" t="str">
        <f aca="false">IF((LC95&lt;&gt;""),IF(OR($F95&lt;&gt;$G95,PrSettings!$M$4="●"),(($F95-$G95)=(KZ95-LA95))*1,0),"")</f>
        <v/>
      </c>
      <c r="LE95" s="281" t="str">
        <f aca="false">IF((LD95&lt;&gt;""),($F95=KZ95)*($G95=LA95),"")</f>
        <v/>
      </c>
      <c r="LF95" s="281" t="str">
        <f aca="false">IF(LC95&lt;&gt;"",IF(ABS($F95-$G95)&gt;=PrSettings!$M$7,(ABS($F95-$G95-KZ95+LA95)&lt;=1)*1,IF(AND(LC95,$F95=$G95,$F95&gt;=PrSettings!$M$6),(ABS(KZ95-$F95)&lt;=1)*1,IF(AND(LC95,$F95+$G95&gt;=PrSettings!$M$8),(ABS(KZ95-$F95)+ABS(LA95-$G95)&lt;=1)*1,""))),"")</f>
        <v/>
      </c>
      <c r="LG95" s="388" t="n">
        <f aca="false">IF(OR(($C95&lt;&gt;"")*(KV95&lt;&gt;""),($E95&lt;&gt;"")*(KX95&lt;&gt;"")),($B95=KV95)*1+($D95=KX95)*1,"")</f>
        <v>2</v>
      </c>
      <c r="LI95" s="295" t="n">
        <f aca="false">$B95</f>
        <v>2</v>
      </c>
      <c r="LJ95" s="280" t="str">
        <f aca="false">$C95</f>
        <v>Spain</v>
      </c>
      <c r="LK95" s="296" t="n">
        <f aca="false">$D95</f>
        <v>24</v>
      </c>
      <c r="LL95" s="280" t="str">
        <f aca="false">$E95</f>
        <v>Austria</v>
      </c>
      <c r="LM95" s="284"/>
      <c r="LN95" s="284"/>
      <c r="LO95" s="389" t="n">
        <f aca="false">COUNTIF(LI$107:LI$114,LK109)+COUNTIF(LK$107:LK$114,LK109)</f>
        <v>0</v>
      </c>
      <c r="LP95" s="281" t="str">
        <f aca="false">IF(($F95&lt;&gt;"")*($G95&lt;&gt;"")*(LM95&lt;&gt;"")*(LN95&lt;&gt;""),IF(LT95&lt;&gt;2,"0",($F95&gt;$G95)*(LM95&gt;LN95)+($F95=$G95)*(LM95=LN95)+($F95&lt;$G95)*(LM95&lt;LN95)),"")</f>
        <v/>
      </c>
      <c r="LQ95" s="281" t="str">
        <f aca="false">IF((LP95&lt;&gt;""),IF(OR($F95&lt;&gt;$G95,PrSettings!$M$4="●"),(($F95-$G95)=(LM95-LN95))*1,0),"")</f>
        <v/>
      </c>
      <c r="LR95" s="281" t="str">
        <f aca="false">IF((LQ95&lt;&gt;""),($F95=LM95)*($G95=LN95),"")</f>
        <v/>
      </c>
      <c r="LS95" s="281" t="str">
        <f aca="false">IF(LP95&lt;&gt;"",IF(ABS($F95-$G95)&gt;=PrSettings!$M$7,(ABS($F95-$G95-LM95+LN95)&lt;=1)*1,IF(AND(LP95,$F95=$G95,$F95&gt;=PrSettings!$M$6),(ABS(LM95-$F95)&lt;=1)*1,IF(AND(LP95,$F95+$G95&gt;=PrSettings!$M$8),(ABS(LM95-$F95)+ABS(LN95-$G95)&lt;=1)*1,""))),"")</f>
        <v/>
      </c>
      <c r="LT95" s="388" t="n">
        <f aca="false">IF(OR(($C95&lt;&gt;"")*(LI95&lt;&gt;""),($E95&lt;&gt;"")*(LK95&lt;&gt;"")),($B95=LI95)*1+($D95=LK95)*1,"")</f>
        <v>2</v>
      </c>
      <c r="LV95" s="295" t="n">
        <f aca="false">$B95</f>
        <v>2</v>
      </c>
      <c r="LW95" s="280" t="str">
        <f aca="false">$C95</f>
        <v>Spain</v>
      </c>
      <c r="LX95" s="296" t="n">
        <f aca="false">$D95</f>
        <v>24</v>
      </c>
      <c r="LY95" s="280" t="str">
        <f aca="false">$E95</f>
        <v>Austria</v>
      </c>
      <c r="LZ95" s="284"/>
      <c r="MA95" s="284"/>
      <c r="MB95" s="389" t="n">
        <f aca="false">COUNTIF(LV$107:LV$114,LX109)+COUNTIF(LX$107:LX$114,LX109)</f>
        <v>0</v>
      </c>
      <c r="MC95" s="281" t="str">
        <f aca="false">IF(($F95&lt;&gt;"")*($G95&lt;&gt;"")*(LZ95&lt;&gt;"")*(MA95&lt;&gt;""),IF(MG95&lt;&gt;2,"0",($F95&gt;$G95)*(LZ95&gt;MA95)+($F95=$G95)*(LZ95=MA95)+($F95&lt;$G95)*(LZ95&lt;MA95)),"")</f>
        <v/>
      </c>
      <c r="MD95" s="281" t="str">
        <f aca="false">IF((MC95&lt;&gt;""),IF(OR($F95&lt;&gt;$G95,PrSettings!$M$4="●"),(($F95-$G95)=(LZ95-MA95))*1,0),"")</f>
        <v/>
      </c>
      <c r="ME95" s="281" t="str">
        <f aca="false">IF((MD95&lt;&gt;""),($F95=LZ95)*($G95=MA95),"")</f>
        <v/>
      </c>
      <c r="MF95" s="281" t="str">
        <f aca="false">IF(MC95&lt;&gt;"",IF(ABS($F95-$G95)&gt;=PrSettings!$M$7,(ABS($F95-$G95-LZ95+MA95)&lt;=1)*1,IF(AND(MC95,$F95=$G95,$F95&gt;=PrSettings!$M$6),(ABS(LZ95-$F95)&lt;=1)*1,IF(AND(MC95,$F95+$G95&gt;=PrSettings!$M$8),(ABS(LZ95-$F95)+ABS(MA95-$G95)&lt;=1)*1,""))),"")</f>
        <v/>
      </c>
      <c r="MG95" s="388" t="n">
        <f aca="false">IF(OR(($C95&lt;&gt;"")*(LV95&lt;&gt;""),($E95&lt;&gt;"")*(LX95&lt;&gt;"")),($B95=LV95)*1+($D95=LX95)*1,"")</f>
        <v>2</v>
      </c>
    </row>
    <row r="96" customFormat="false" ht="15.75" hidden="false" customHeight="false" outlineLevel="0" collapsed="false">
      <c r="B96" s="295" t="n">
        <f aca="false">IF(C96="","",INDEX(Groups!$C$7:$C$65,MATCH(C96,Groups!$D$7:$D$65,0)))</f>
        <v>16</v>
      </c>
      <c r="C96" s="280" t="str">
        <f aca="false">'World Cup'!$T$50</f>
        <v>USA</v>
      </c>
      <c r="D96" s="296" t="n">
        <f aca="false">IF(E96="","",INDEX(Groups!$C$7:$C$65,MATCH(E96,Groups!$D$7:$D$65,0)))</f>
        <v>28</v>
      </c>
      <c r="E96" s="280" t="str">
        <f aca="false">'World Cup'!$U$50</f>
        <v>Algeria</v>
      </c>
      <c r="F96" s="282" t="n">
        <f aca="false">IF(AND('World Cup'!$T$51&lt;&gt;"",'World Cup'!$U$51&lt;&gt;""),'World Cup'!$T$51,"")</f>
        <v>1</v>
      </c>
      <c r="G96" s="283" t="n">
        <f aca="false">IF(AND('World Cup'!$T$51&lt;&gt;"",'World Cup'!$U$51&lt;&gt;""),'World Cup'!$U$51,"")</f>
        <v>0</v>
      </c>
      <c r="I96" s="295" t="n">
        <f aca="false">$B96</f>
        <v>16</v>
      </c>
      <c r="J96" s="280" t="str">
        <f aca="false">$C96</f>
        <v>USA</v>
      </c>
      <c r="K96" s="296" t="n">
        <f aca="false">$D96</f>
        <v>28</v>
      </c>
      <c r="L96" s="280" t="str">
        <f aca="false">$E96</f>
        <v>Algeria</v>
      </c>
      <c r="M96" s="284"/>
      <c r="N96" s="284"/>
      <c r="O96" s="389" t="n">
        <f aca="false">COUNTIF(I$107:I$114,I110)+COUNTIF(K$107:K$114,I110)</f>
        <v>0</v>
      </c>
      <c r="P96" s="281" t="str">
        <f aca="false">IF(($F96&lt;&gt;"")*($G96&lt;&gt;"")*(M96&lt;&gt;"")*(N96&lt;&gt;""),IF(T96&lt;&gt;2,"0",($F96&gt;$G96)*(M96&gt;N96)+($F96=$G96)*(M96=N96)+($F96&lt;$G96)*(M96&lt;N96)),"")</f>
        <v/>
      </c>
      <c r="Q96" s="281" t="str">
        <f aca="false">IF((P96&lt;&gt;""),IF(OR($F96&lt;&gt;$G96,PrSettings!$M$4="●"),(($F96-$G96)=(M96-N96))*1,0),"")</f>
        <v/>
      </c>
      <c r="R96" s="281" t="str">
        <f aca="false">IF((Q96&lt;&gt;""),($F96=M96)*($G96=N96),"")</f>
        <v/>
      </c>
      <c r="S96" s="281" t="str">
        <f aca="false">IF(P96&lt;&gt;"",IF(ABS($F96-$G96)&gt;=PrSettings!$M$7,(ABS($F96-$G96-M96+N96)&lt;=1)*1,IF(AND(P96,$F96=$G96,$F96&gt;=PrSettings!$M$6),(ABS(M96-$F96)&lt;=1)*1,IF(AND(P96,$F96+$G96&gt;=PrSettings!$M$8),(ABS(M96-$F96)+ABS(N96-$G96)&lt;=1)*1,""))),"")</f>
        <v/>
      </c>
      <c r="T96" s="388" t="n">
        <f aca="false">IF(OR(($C96&lt;&gt;"")*(I96&lt;&gt;""),($E96&lt;&gt;"")*(K96&lt;&gt;"")),($B96=I96)*1+($D96=K96)*1,"")</f>
        <v>2</v>
      </c>
      <c r="V96" s="295" t="n">
        <f aca="false">$B96</f>
        <v>16</v>
      </c>
      <c r="W96" s="280" t="str">
        <f aca="false">$C96</f>
        <v>USA</v>
      </c>
      <c r="X96" s="296" t="n">
        <f aca="false">$D96</f>
        <v>28</v>
      </c>
      <c r="Y96" s="280" t="str">
        <f aca="false">$E96</f>
        <v>Algeria</v>
      </c>
      <c r="Z96" s="284"/>
      <c r="AA96" s="284"/>
      <c r="AB96" s="389" t="n">
        <f aca="false">COUNTIF(V$107:V$114,V110)+COUNTIF(X$107:X$114,V110)</f>
        <v>0</v>
      </c>
      <c r="AC96" s="281" t="str">
        <f aca="false">IF(($F96&lt;&gt;"")*($G96&lt;&gt;"")*(Z96&lt;&gt;"")*(AA96&lt;&gt;""),IF(AG96&lt;&gt;2,"0",($F96&gt;$G96)*(Z96&gt;AA96)+($F96=$G96)*(Z96=AA96)+($F96&lt;$G96)*(Z96&lt;AA96)),"")</f>
        <v/>
      </c>
      <c r="AD96" s="281" t="str">
        <f aca="false">IF((AC96&lt;&gt;""),IF(OR($F96&lt;&gt;$G96,PrSettings!$M$4="●"),(($F96-$G96)=(Z96-AA96))*1,0),"")</f>
        <v/>
      </c>
      <c r="AE96" s="281" t="str">
        <f aca="false">IF((AD96&lt;&gt;""),($F96=Z96)*($G96=AA96),"")</f>
        <v/>
      </c>
      <c r="AF96" s="281" t="str">
        <f aca="false">IF(AC96&lt;&gt;"",IF(ABS($F96-$G96)&gt;=PrSettings!$M$7,(ABS($F96-$G96-Z96+AA96)&lt;=1)*1,IF(AND(AC96,$F96=$G96,$F96&gt;=PrSettings!$M$6),(ABS(Z96-$F96)&lt;=1)*1,IF(AND(AC96,$F96+$G96&gt;=PrSettings!$M$8),(ABS(Z96-$F96)+ABS(AA96-$G96)&lt;=1)*1,""))),"")</f>
        <v/>
      </c>
      <c r="AG96" s="388" t="n">
        <f aca="false">IF(OR(($C96&lt;&gt;"")*(V96&lt;&gt;""),($E96&lt;&gt;"")*(X96&lt;&gt;"")),($B96=V96)*1+($D96=X96)*1,"")</f>
        <v>2</v>
      </c>
      <c r="AI96" s="295" t="n">
        <f aca="false">$B96</f>
        <v>16</v>
      </c>
      <c r="AJ96" s="280" t="str">
        <f aca="false">$C96</f>
        <v>USA</v>
      </c>
      <c r="AK96" s="296" t="n">
        <f aca="false">$D96</f>
        <v>28</v>
      </c>
      <c r="AL96" s="280" t="str">
        <f aca="false">$E96</f>
        <v>Algeria</v>
      </c>
      <c r="AM96" s="284"/>
      <c r="AN96" s="284"/>
      <c r="AO96" s="389" t="n">
        <f aca="false">COUNTIF(AI$107:AI$114,AI110)+COUNTIF(AK$107:AK$114,AI110)</f>
        <v>0</v>
      </c>
      <c r="AP96" s="281" t="str">
        <f aca="false">IF(($F96&lt;&gt;"")*($G96&lt;&gt;"")*(AM96&lt;&gt;"")*(AN96&lt;&gt;""),IF(AT96&lt;&gt;2,"0",($F96&gt;$G96)*(AM96&gt;AN96)+($F96=$G96)*(AM96=AN96)+($F96&lt;$G96)*(AM96&lt;AN96)),"")</f>
        <v/>
      </c>
      <c r="AQ96" s="281" t="str">
        <f aca="false">IF((AP96&lt;&gt;""),IF(OR($F96&lt;&gt;$G96,PrSettings!$M$4="●"),(($F96-$G96)=(AM96-AN96))*1,0),"")</f>
        <v/>
      </c>
      <c r="AR96" s="281" t="str">
        <f aca="false">IF((AQ96&lt;&gt;""),($F96=AM96)*($G96=AN96),"")</f>
        <v/>
      </c>
      <c r="AS96" s="281" t="str">
        <f aca="false">IF(AP96&lt;&gt;"",IF(ABS($F96-$G96)&gt;=PrSettings!$M$7,(ABS($F96-$G96-AM96+AN96)&lt;=1)*1,IF(AND(AP96,$F96=$G96,$F96&gt;=PrSettings!$M$6),(ABS(AM96-$F96)&lt;=1)*1,IF(AND(AP96,$F96+$G96&gt;=PrSettings!$M$8),(ABS(AM96-$F96)+ABS(AN96-$G96)&lt;=1)*1,""))),"")</f>
        <v/>
      </c>
      <c r="AT96" s="388" t="n">
        <f aca="false">IF(OR(($C96&lt;&gt;"")*(AI96&lt;&gt;""),($E96&lt;&gt;"")*(AK96&lt;&gt;"")),($B96=AI96)*1+($D96=AK96)*1,"")</f>
        <v>2</v>
      </c>
      <c r="AV96" s="295" t="n">
        <f aca="false">$B96</f>
        <v>16</v>
      </c>
      <c r="AW96" s="280" t="str">
        <f aca="false">$C96</f>
        <v>USA</v>
      </c>
      <c r="AX96" s="296" t="n">
        <f aca="false">$D96</f>
        <v>28</v>
      </c>
      <c r="AY96" s="280" t="str">
        <f aca="false">$E96</f>
        <v>Algeria</v>
      </c>
      <c r="AZ96" s="284"/>
      <c r="BA96" s="284"/>
      <c r="BB96" s="389" t="n">
        <f aca="false">COUNTIF(AV$107:AV$114,AV110)+COUNTIF(AX$107:AX$114,AV110)</f>
        <v>0</v>
      </c>
      <c r="BC96" s="281" t="str">
        <f aca="false">IF(($F96&lt;&gt;"")*($G96&lt;&gt;"")*(AZ96&lt;&gt;"")*(BA96&lt;&gt;""),IF(BG96&lt;&gt;2,"0",($F96&gt;$G96)*(AZ96&gt;BA96)+($F96=$G96)*(AZ96=BA96)+($F96&lt;$G96)*(AZ96&lt;BA96)),"")</f>
        <v/>
      </c>
      <c r="BD96" s="281" t="str">
        <f aca="false">IF((BC96&lt;&gt;""),IF(OR($F96&lt;&gt;$G96,PrSettings!$M$4="●"),(($F96-$G96)=(AZ96-BA96))*1,0),"")</f>
        <v/>
      </c>
      <c r="BE96" s="281" t="str">
        <f aca="false">IF((BD96&lt;&gt;""),($F96=AZ96)*($G96=BA96),"")</f>
        <v/>
      </c>
      <c r="BF96" s="281" t="str">
        <f aca="false">IF(BC96&lt;&gt;"",IF(ABS($F96-$G96)&gt;=PrSettings!$M$7,(ABS($F96-$G96-AZ96+BA96)&lt;=1)*1,IF(AND(BC96,$F96=$G96,$F96&gt;=PrSettings!$M$6),(ABS(AZ96-$F96)&lt;=1)*1,IF(AND(BC96,$F96+$G96&gt;=PrSettings!$M$8),(ABS(AZ96-$F96)+ABS(BA96-$G96)&lt;=1)*1,""))),"")</f>
        <v/>
      </c>
      <c r="BG96" s="388" t="n">
        <f aca="false">IF(OR(($C96&lt;&gt;"")*(AV96&lt;&gt;""),($E96&lt;&gt;"")*(AX96&lt;&gt;"")),($B96=AV96)*1+($D96=AX96)*1,"")</f>
        <v>2</v>
      </c>
      <c r="BI96" s="295" t="n">
        <f aca="false">$B96</f>
        <v>16</v>
      </c>
      <c r="BJ96" s="280" t="str">
        <f aca="false">$C96</f>
        <v>USA</v>
      </c>
      <c r="BK96" s="296" t="n">
        <f aca="false">$D96</f>
        <v>28</v>
      </c>
      <c r="BL96" s="280" t="str">
        <f aca="false">$E96</f>
        <v>Algeria</v>
      </c>
      <c r="BM96" s="284"/>
      <c r="BN96" s="284"/>
      <c r="BO96" s="389" t="n">
        <f aca="false">COUNTIF(BI$107:BI$114,BI110)+COUNTIF(BK$107:BK$114,BI110)</f>
        <v>0</v>
      </c>
      <c r="BP96" s="281" t="str">
        <f aca="false">IF(($F96&lt;&gt;"")*($G96&lt;&gt;"")*(BM96&lt;&gt;"")*(BN96&lt;&gt;""),IF(BT96&lt;&gt;2,"0",($F96&gt;$G96)*(BM96&gt;BN96)+($F96=$G96)*(BM96=BN96)+($F96&lt;$G96)*(BM96&lt;BN96)),"")</f>
        <v/>
      </c>
      <c r="BQ96" s="281" t="str">
        <f aca="false">IF((BP96&lt;&gt;""),IF(OR($F96&lt;&gt;$G96,PrSettings!$M$4="●"),(($F96-$G96)=(BM96-BN96))*1,0),"")</f>
        <v/>
      </c>
      <c r="BR96" s="281" t="str">
        <f aca="false">IF((BQ96&lt;&gt;""),($F96=BM96)*($G96=BN96),"")</f>
        <v/>
      </c>
      <c r="BS96" s="281" t="str">
        <f aca="false">IF(BP96&lt;&gt;"",IF(ABS($F96-$G96)&gt;=PrSettings!$M$7,(ABS($F96-$G96-BM96+BN96)&lt;=1)*1,IF(AND(BP96,$F96=$G96,$F96&gt;=PrSettings!$M$6),(ABS(BM96-$F96)&lt;=1)*1,IF(AND(BP96,$F96+$G96&gt;=PrSettings!$M$8),(ABS(BM96-$F96)+ABS(BN96-$G96)&lt;=1)*1,""))),"")</f>
        <v/>
      </c>
      <c r="BT96" s="388" t="n">
        <f aca="false">IF(OR(($C96&lt;&gt;"")*(BI96&lt;&gt;""),($E96&lt;&gt;"")*(BK96&lt;&gt;"")),($B96=BI96)*1+($D96=BK96)*1,"")</f>
        <v>2</v>
      </c>
      <c r="BV96" s="295" t="n">
        <f aca="false">$B96</f>
        <v>16</v>
      </c>
      <c r="BW96" s="280" t="str">
        <f aca="false">$C96</f>
        <v>USA</v>
      </c>
      <c r="BX96" s="296" t="n">
        <f aca="false">$D96</f>
        <v>28</v>
      </c>
      <c r="BY96" s="280" t="str">
        <f aca="false">$E96</f>
        <v>Algeria</v>
      </c>
      <c r="BZ96" s="284"/>
      <c r="CA96" s="284"/>
      <c r="CB96" s="389" t="n">
        <f aca="false">COUNTIF(BV$107:BV$114,BV110)+COUNTIF(BX$107:BX$114,BV110)</f>
        <v>0</v>
      </c>
      <c r="CC96" s="281" t="str">
        <f aca="false">IF(($F96&lt;&gt;"")*($G96&lt;&gt;"")*(BZ96&lt;&gt;"")*(CA96&lt;&gt;""),IF(CG96&lt;&gt;2,"0",($F96&gt;$G96)*(BZ96&gt;CA96)+($F96=$G96)*(BZ96=CA96)+($F96&lt;$G96)*(BZ96&lt;CA96)),"")</f>
        <v/>
      </c>
      <c r="CD96" s="281" t="str">
        <f aca="false">IF((CC96&lt;&gt;""),IF(OR($F96&lt;&gt;$G96,PrSettings!$M$4="●"),(($F96-$G96)=(BZ96-CA96))*1,0),"")</f>
        <v/>
      </c>
      <c r="CE96" s="281" t="str">
        <f aca="false">IF((CD96&lt;&gt;""),($F96=BZ96)*($G96=CA96),"")</f>
        <v/>
      </c>
      <c r="CF96" s="281" t="str">
        <f aca="false">IF(CC96&lt;&gt;"",IF(ABS($F96-$G96)&gt;=PrSettings!$M$7,(ABS($F96-$G96-BZ96+CA96)&lt;=1)*1,IF(AND(CC96,$F96=$G96,$F96&gt;=PrSettings!$M$6),(ABS(BZ96-$F96)&lt;=1)*1,IF(AND(CC96,$F96+$G96&gt;=PrSettings!$M$8),(ABS(BZ96-$F96)+ABS(CA96-$G96)&lt;=1)*1,""))),"")</f>
        <v/>
      </c>
      <c r="CG96" s="388" t="n">
        <f aca="false">IF(OR(($C96&lt;&gt;"")*(BV96&lt;&gt;""),($E96&lt;&gt;"")*(BX96&lt;&gt;"")),($B96=BV96)*1+($D96=BX96)*1,"")</f>
        <v>2</v>
      </c>
      <c r="CI96" s="295" t="n">
        <f aca="false">$B96</f>
        <v>16</v>
      </c>
      <c r="CJ96" s="280" t="str">
        <f aca="false">$C96</f>
        <v>USA</v>
      </c>
      <c r="CK96" s="296" t="n">
        <f aca="false">$D96</f>
        <v>28</v>
      </c>
      <c r="CL96" s="280" t="str">
        <f aca="false">$E96</f>
        <v>Algeria</v>
      </c>
      <c r="CM96" s="284"/>
      <c r="CN96" s="284"/>
      <c r="CO96" s="389" t="n">
        <f aca="false">COUNTIF(CI$107:CI$114,CI110)+COUNTIF(CK$107:CK$114,CI110)</f>
        <v>0</v>
      </c>
      <c r="CP96" s="281" t="str">
        <f aca="false">IF(($F96&lt;&gt;"")*($G96&lt;&gt;"")*(CM96&lt;&gt;"")*(CN96&lt;&gt;""),IF(CT96&lt;&gt;2,"0",($F96&gt;$G96)*(CM96&gt;CN96)+($F96=$G96)*(CM96=CN96)+($F96&lt;$G96)*(CM96&lt;CN96)),"")</f>
        <v/>
      </c>
      <c r="CQ96" s="281" t="str">
        <f aca="false">IF((CP96&lt;&gt;""),IF(OR($F96&lt;&gt;$G96,PrSettings!$M$4="●"),(($F96-$G96)=(CM96-CN96))*1,0),"")</f>
        <v/>
      </c>
      <c r="CR96" s="281" t="str">
        <f aca="false">IF((CQ96&lt;&gt;""),($F96=CM96)*($G96=CN96),"")</f>
        <v/>
      </c>
      <c r="CS96" s="281" t="str">
        <f aca="false">IF(CP96&lt;&gt;"",IF(ABS($F96-$G96)&gt;=PrSettings!$M$7,(ABS($F96-$G96-CM96+CN96)&lt;=1)*1,IF(AND(CP96,$F96=$G96,$F96&gt;=PrSettings!$M$6),(ABS(CM96-$F96)&lt;=1)*1,IF(AND(CP96,$F96+$G96&gt;=PrSettings!$M$8),(ABS(CM96-$F96)+ABS(CN96-$G96)&lt;=1)*1,""))),"")</f>
        <v/>
      </c>
      <c r="CT96" s="388" t="n">
        <f aca="false">IF(OR(($C96&lt;&gt;"")*(CI96&lt;&gt;""),($E96&lt;&gt;"")*(CK96&lt;&gt;"")),($B96=CI96)*1+($D96=CK96)*1,"")</f>
        <v>2</v>
      </c>
      <c r="CV96" s="295" t="n">
        <f aca="false">$B96</f>
        <v>16</v>
      </c>
      <c r="CW96" s="280" t="str">
        <f aca="false">$C96</f>
        <v>USA</v>
      </c>
      <c r="CX96" s="296" t="n">
        <f aca="false">$D96</f>
        <v>28</v>
      </c>
      <c r="CY96" s="280" t="str">
        <f aca="false">$E96</f>
        <v>Algeria</v>
      </c>
      <c r="CZ96" s="284"/>
      <c r="DA96" s="284"/>
      <c r="DB96" s="389" t="n">
        <f aca="false">COUNTIF(CV$107:CV$114,CV110)+COUNTIF(CX$107:CX$114,CV110)</f>
        <v>0</v>
      </c>
      <c r="DC96" s="281" t="str">
        <f aca="false">IF(($F96&lt;&gt;"")*($G96&lt;&gt;"")*(CZ96&lt;&gt;"")*(DA96&lt;&gt;""),IF(DG96&lt;&gt;2,"0",($F96&gt;$G96)*(CZ96&gt;DA96)+($F96=$G96)*(CZ96=DA96)+($F96&lt;$G96)*(CZ96&lt;DA96)),"")</f>
        <v/>
      </c>
      <c r="DD96" s="281" t="str">
        <f aca="false">IF((DC96&lt;&gt;""),IF(OR($F96&lt;&gt;$G96,PrSettings!$M$4="●"),(($F96-$G96)=(CZ96-DA96))*1,0),"")</f>
        <v/>
      </c>
      <c r="DE96" s="281" t="str">
        <f aca="false">IF((DD96&lt;&gt;""),($F96=CZ96)*($G96=DA96),"")</f>
        <v/>
      </c>
      <c r="DF96" s="281" t="str">
        <f aca="false">IF(DC96&lt;&gt;"",IF(ABS($F96-$G96)&gt;=PrSettings!$M$7,(ABS($F96-$G96-CZ96+DA96)&lt;=1)*1,IF(AND(DC96,$F96=$G96,$F96&gt;=PrSettings!$M$6),(ABS(CZ96-$F96)&lt;=1)*1,IF(AND(DC96,$F96+$G96&gt;=PrSettings!$M$8),(ABS(CZ96-$F96)+ABS(DA96-$G96)&lt;=1)*1,""))),"")</f>
        <v/>
      </c>
      <c r="DG96" s="388" t="n">
        <f aca="false">IF(OR(($C96&lt;&gt;"")*(CV96&lt;&gt;""),($E96&lt;&gt;"")*(CX96&lt;&gt;"")),($B96=CV96)*1+($D96=CX96)*1,"")</f>
        <v>2</v>
      </c>
      <c r="DI96" s="295" t="n">
        <f aca="false">$B96</f>
        <v>16</v>
      </c>
      <c r="DJ96" s="280" t="str">
        <f aca="false">$C96</f>
        <v>USA</v>
      </c>
      <c r="DK96" s="296" t="n">
        <f aca="false">$D96</f>
        <v>28</v>
      </c>
      <c r="DL96" s="280" t="str">
        <f aca="false">$E96</f>
        <v>Algeria</v>
      </c>
      <c r="DM96" s="284"/>
      <c r="DN96" s="284"/>
      <c r="DO96" s="389" t="n">
        <f aca="false">COUNTIF(DI$107:DI$114,DI110)+COUNTIF(DK$107:DK$114,DI110)</f>
        <v>0</v>
      </c>
      <c r="DP96" s="281" t="str">
        <f aca="false">IF(($F96&lt;&gt;"")*($G96&lt;&gt;"")*(DM96&lt;&gt;"")*(DN96&lt;&gt;""),IF(DT96&lt;&gt;2,"0",($F96&gt;$G96)*(DM96&gt;DN96)+($F96=$G96)*(DM96=DN96)+($F96&lt;$G96)*(DM96&lt;DN96)),"")</f>
        <v/>
      </c>
      <c r="DQ96" s="281" t="str">
        <f aca="false">IF((DP96&lt;&gt;""),IF(OR($F96&lt;&gt;$G96,PrSettings!$M$4="●"),(($F96-$G96)=(DM96-DN96))*1,0),"")</f>
        <v/>
      </c>
      <c r="DR96" s="281" t="str">
        <f aca="false">IF((DQ96&lt;&gt;""),($F96=DM96)*($G96=DN96),"")</f>
        <v/>
      </c>
      <c r="DS96" s="281" t="str">
        <f aca="false">IF(DP96&lt;&gt;"",IF(ABS($F96-$G96)&gt;=PrSettings!$M$7,(ABS($F96-$G96-DM96+DN96)&lt;=1)*1,IF(AND(DP96,$F96=$G96,$F96&gt;=PrSettings!$M$6),(ABS(DM96-$F96)&lt;=1)*1,IF(AND(DP96,$F96+$G96&gt;=PrSettings!$M$8),(ABS(DM96-$F96)+ABS(DN96-$G96)&lt;=1)*1,""))),"")</f>
        <v/>
      </c>
      <c r="DT96" s="388" t="n">
        <f aca="false">IF(OR(($C96&lt;&gt;"")*(DI96&lt;&gt;""),($E96&lt;&gt;"")*(DK96&lt;&gt;"")),($B96=DI96)*1+($D96=DK96)*1,"")</f>
        <v>2</v>
      </c>
      <c r="DV96" s="295" t="n">
        <f aca="false">$B96</f>
        <v>16</v>
      </c>
      <c r="DW96" s="280" t="str">
        <f aca="false">$C96</f>
        <v>USA</v>
      </c>
      <c r="DX96" s="296" t="n">
        <f aca="false">$D96</f>
        <v>28</v>
      </c>
      <c r="DY96" s="280" t="str">
        <f aca="false">$E96</f>
        <v>Algeria</v>
      </c>
      <c r="DZ96" s="284"/>
      <c r="EA96" s="284"/>
      <c r="EB96" s="389" t="n">
        <f aca="false">COUNTIF(DV$107:DV$114,DV110)+COUNTIF(DX$107:DX$114,DV110)</f>
        <v>0</v>
      </c>
      <c r="EC96" s="281" t="str">
        <f aca="false">IF(($F96&lt;&gt;"")*($G96&lt;&gt;"")*(DZ96&lt;&gt;"")*(EA96&lt;&gt;""),IF(EG96&lt;&gt;2,"0",($F96&gt;$G96)*(DZ96&gt;EA96)+($F96=$G96)*(DZ96=EA96)+($F96&lt;$G96)*(DZ96&lt;EA96)),"")</f>
        <v/>
      </c>
      <c r="ED96" s="281" t="str">
        <f aca="false">IF((EC96&lt;&gt;""),IF(OR($F96&lt;&gt;$G96,PrSettings!$M$4="●"),(($F96-$G96)=(DZ96-EA96))*1,0),"")</f>
        <v/>
      </c>
      <c r="EE96" s="281" t="str">
        <f aca="false">IF((ED96&lt;&gt;""),($F96=DZ96)*($G96=EA96),"")</f>
        <v/>
      </c>
      <c r="EF96" s="281" t="str">
        <f aca="false">IF(EC96&lt;&gt;"",IF(ABS($F96-$G96)&gt;=PrSettings!$M$7,(ABS($F96-$G96-DZ96+EA96)&lt;=1)*1,IF(AND(EC96,$F96=$G96,$F96&gt;=PrSettings!$M$6),(ABS(DZ96-$F96)&lt;=1)*1,IF(AND(EC96,$F96+$G96&gt;=PrSettings!$M$8),(ABS(DZ96-$F96)+ABS(EA96-$G96)&lt;=1)*1,""))),"")</f>
        <v/>
      </c>
      <c r="EG96" s="388" t="n">
        <f aca="false">IF(OR(($C96&lt;&gt;"")*(DV96&lt;&gt;""),($E96&lt;&gt;"")*(DX96&lt;&gt;"")),($B96=DV96)*1+($D96=DX96)*1,"")</f>
        <v>2</v>
      </c>
      <c r="EI96" s="295" t="n">
        <f aca="false">$B96</f>
        <v>16</v>
      </c>
      <c r="EJ96" s="280" t="str">
        <f aca="false">$C96</f>
        <v>USA</v>
      </c>
      <c r="EK96" s="296" t="n">
        <f aca="false">$D96</f>
        <v>28</v>
      </c>
      <c r="EL96" s="280" t="str">
        <f aca="false">$E96</f>
        <v>Algeria</v>
      </c>
      <c r="EM96" s="284"/>
      <c r="EN96" s="284"/>
      <c r="EO96" s="389" t="n">
        <f aca="false">COUNTIF(EI$107:EI$114,EI110)+COUNTIF(EK$107:EK$114,EI110)</f>
        <v>0</v>
      </c>
      <c r="EP96" s="281" t="str">
        <f aca="false">IF(($F96&lt;&gt;"")*($G96&lt;&gt;"")*(EM96&lt;&gt;"")*(EN96&lt;&gt;""),IF(ET96&lt;&gt;2,"0",($F96&gt;$G96)*(EM96&gt;EN96)+($F96=$G96)*(EM96=EN96)+($F96&lt;$G96)*(EM96&lt;EN96)),"")</f>
        <v/>
      </c>
      <c r="EQ96" s="281" t="str">
        <f aca="false">IF((EP96&lt;&gt;""),IF(OR($F96&lt;&gt;$G96,PrSettings!$M$4="●"),(($F96-$G96)=(EM96-EN96))*1,0),"")</f>
        <v/>
      </c>
      <c r="ER96" s="281" t="str">
        <f aca="false">IF((EQ96&lt;&gt;""),($F96=EM96)*($G96=EN96),"")</f>
        <v/>
      </c>
      <c r="ES96" s="281" t="str">
        <f aca="false">IF(EP96&lt;&gt;"",IF(ABS($F96-$G96)&gt;=PrSettings!$M$7,(ABS($F96-$G96-EM96+EN96)&lt;=1)*1,IF(AND(EP96,$F96=$G96,$F96&gt;=PrSettings!$M$6),(ABS(EM96-$F96)&lt;=1)*1,IF(AND(EP96,$F96+$G96&gt;=PrSettings!$M$8),(ABS(EM96-$F96)+ABS(EN96-$G96)&lt;=1)*1,""))),"")</f>
        <v/>
      </c>
      <c r="ET96" s="388" t="n">
        <f aca="false">IF(OR(($C96&lt;&gt;"")*(EI96&lt;&gt;""),($E96&lt;&gt;"")*(EK96&lt;&gt;"")),($B96=EI96)*1+($D96=EK96)*1,"")</f>
        <v>2</v>
      </c>
      <c r="EV96" s="295" t="n">
        <f aca="false">$B96</f>
        <v>16</v>
      </c>
      <c r="EW96" s="280" t="str">
        <f aca="false">$C96</f>
        <v>USA</v>
      </c>
      <c r="EX96" s="296" t="n">
        <f aca="false">$D96</f>
        <v>28</v>
      </c>
      <c r="EY96" s="280" t="str">
        <f aca="false">$E96</f>
        <v>Algeria</v>
      </c>
      <c r="EZ96" s="284"/>
      <c r="FA96" s="284"/>
      <c r="FB96" s="389" t="n">
        <f aca="false">COUNTIF(EV$107:EV$114,EV110)+COUNTIF(EX$107:EX$114,EV110)</f>
        <v>0</v>
      </c>
      <c r="FC96" s="281" t="str">
        <f aca="false">IF(($F96&lt;&gt;"")*($G96&lt;&gt;"")*(EZ96&lt;&gt;"")*(FA96&lt;&gt;""),IF(FG96&lt;&gt;2,"0",($F96&gt;$G96)*(EZ96&gt;FA96)+($F96=$G96)*(EZ96=FA96)+($F96&lt;$G96)*(EZ96&lt;FA96)),"")</f>
        <v/>
      </c>
      <c r="FD96" s="281" t="str">
        <f aca="false">IF((FC96&lt;&gt;""),IF(OR($F96&lt;&gt;$G96,PrSettings!$M$4="●"),(($F96-$G96)=(EZ96-FA96))*1,0),"")</f>
        <v/>
      </c>
      <c r="FE96" s="281" t="str">
        <f aca="false">IF((FD96&lt;&gt;""),($F96=EZ96)*($G96=FA96),"")</f>
        <v/>
      </c>
      <c r="FF96" s="281" t="str">
        <f aca="false">IF(FC96&lt;&gt;"",IF(ABS($F96-$G96)&gt;=PrSettings!$M$7,(ABS($F96-$G96-EZ96+FA96)&lt;=1)*1,IF(AND(FC96,$F96=$G96,$F96&gt;=PrSettings!$M$6),(ABS(EZ96-$F96)&lt;=1)*1,IF(AND(FC96,$F96+$G96&gt;=PrSettings!$M$8),(ABS(EZ96-$F96)+ABS(FA96-$G96)&lt;=1)*1,""))),"")</f>
        <v/>
      </c>
      <c r="FG96" s="388" t="n">
        <f aca="false">IF(OR(($C96&lt;&gt;"")*(EV96&lt;&gt;""),($E96&lt;&gt;"")*(EX96&lt;&gt;"")),($B96=EV96)*1+($D96=EX96)*1,"")</f>
        <v>2</v>
      </c>
      <c r="FI96" s="295" t="n">
        <f aca="false">$B96</f>
        <v>16</v>
      </c>
      <c r="FJ96" s="280" t="str">
        <f aca="false">$C96</f>
        <v>USA</v>
      </c>
      <c r="FK96" s="296" t="n">
        <f aca="false">$D96</f>
        <v>28</v>
      </c>
      <c r="FL96" s="280" t="str">
        <f aca="false">$E96</f>
        <v>Algeria</v>
      </c>
      <c r="FM96" s="284"/>
      <c r="FN96" s="284"/>
      <c r="FO96" s="389" t="n">
        <f aca="false">COUNTIF(FI$107:FI$114,FI110)+COUNTIF(FK$107:FK$114,FI110)</f>
        <v>0</v>
      </c>
      <c r="FP96" s="281" t="str">
        <f aca="false">IF(($F96&lt;&gt;"")*($G96&lt;&gt;"")*(FM96&lt;&gt;"")*(FN96&lt;&gt;""),IF(FT96&lt;&gt;2,"0",($F96&gt;$G96)*(FM96&gt;FN96)+($F96=$G96)*(FM96=FN96)+($F96&lt;$G96)*(FM96&lt;FN96)),"")</f>
        <v/>
      </c>
      <c r="FQ96" s="281" t="str">
        <f aca="false">IF((FP96&lt;&gt;""),IF(OR($F96&lt;&gt;$G96,PrSettings!$M$4="●"),(($F96-$G96)=(FM96-FN96))*1,0),"")</f>
        <v/>
      </c>
      <c r="FR96" s="281" t="str">
        <f aca="false">IF((FQ96&lt;&gt;""),($F96=FM96)*($G96=FN96),"")</f>
        <v/>
      </c>
      <c r="FS96" s="281" t="str">
        <f aca="false">IF(FP96&lt;&gt;"",IF(ABS($F96-$G96)&gt;=PrSettings!$M$7,(ABS($F96-$G96-FM96+FN96)&lt;=1)*1,IF(AND(FP96,$F96=$G96,$F96&gt;=PrSettings!$M$6),(ABS(FM96-$F96)&lt;=1)*1,IF(AND(FP96,$F96+$G96&gt;=PrSettings!$M$8),(ABS(FM96-$F96)+ABS(FN96-$G96)&lt;=1)*1,""))),"")</f>
        <v/>
      </c>
      <c r="FT96" s="388" t="n">
        <f aca="false">IF(OR(($C96&lt;&gt;"")*(FI96&lt;&gt;""),($E96&lt;&gt;"")*(FK96&lt;&gt;"")),($B96=FI96)*1+($D96=FK96)*1,"")</f>
        <v>2</v>
      </c>
      <c r="FV96" s="295" t="n">
        <f aca="false">$B96</f>
        <v>16</v>
      </c>
      <c r="FW96" s="280" t="str">
        <f aca="false">$C96</f>
        <v>USA</v>
      </c>
      <c r="FX96" s="296" t="n">
        <f aca="false">$D96</f>
        <v>28</v>
      </c>
      <c r="FY96" s="280" t="str">
        <f aca="false">$E96</f>
        <v>Algeria</v>
      </c>
      <c r="FZ96" s="284"/>
      <c r="GA96" s="284"/>
      <c r="GB96" s="389" t="n">
        <f aca="false">COUNTIF(FV$107:FV$114,FV110)+COUNTIF(FX$107:FX$114,FV110)</f>
        <v>0</v>
      </c>
      <c r="GC96" s="281" t="str">
        <f aca="false">IF(($F96&lt;&gt;"")*($G96&lt;&gt;"")*(FZ96&lt;&gt;"")*(GA96&lt;&gt;""),IF(GG96&lt;&gt;2,"0",($F96&gt;$G96)*(FZ96&gt;GA96)+($F96=$G96)*(FZ96=GA96)+($F96&lt;$G96)*(FZ96&lt;GA96)),"")</f>
        <v/>
      </c>
      <c r="GD96" s="281" t="str">
        <f aca="false">IF((GC96&lt;&gt;""),IF(OR($F96&lt;&gt;$G96,PrSettings!$M$4="●"),(($F96-$G96)=(FZ96-GA96))*1,0),"")</f>
        <v/>
      </c>
      <c r="GE96" s="281" t="str">
        <f aca="false">IF((GD96&lt;&gt;""),($F96=FZ96)*($G96=GA96),"")</f>
        <v/>
      </c>
      <c r="GF96" s="281" t="str">
        <f aca="false">IF(GC96&lt;&gt;"",IF(ABS($F96-$G96)&gt;=PrSettings!$M$7,(ABS($F96-$G96-FZ96+GA96)&lt;=1)*1,IF(AND(GC96,$F96=$G96,$F96&gt;=PrSettings!$M$6),(ABS(FZ96-$F96)&lt;=1)*1,IF(AND(GC96,$F96+$G96&gt;=PrSettings!$M$8),(ABS(FZ96-$F96)+ABS(GA96-$G96)&lt;=1)*1,""))),"")</f>
        <v/>
      </c>
      <c r="GG96" s="388" t="n">
        <f aca="false">IF(OR(($C96&lt;&gt;"")*(FV96&lt;&gt;""),($E96&lt;&gt;"")*(FX96&lt;&gt;"")),($B96=FV96)*1+($D96=FX96)*1,"")</f>
        <v>2</v>
      </c>
      <c r="GI96" s="295" t="n">
        <f aca="false">$B96</f>
        <v>16</v>
      </c>
      <c r="GJ96" s="280" t="str">
        <f aca="false">$C96</f>
        <v>USA</v>
      </c>
      <c r="GK96" s="296" t="n">
        <f aca="false">$D96</f>
        <v>28</v>
      </c>
      <c r="GL96" s="280" t="str">
        <f aca="false">$E96</f>
        <v>Algeria</v>
      </c>
      <c r="GM96" s="284"/>
      <c r="GN96" s="284"/>
      <c r="GO96" s="389" t="n">
        <f aca="false">COUNTIF(GI$107:GI$114,GI110)+COUNTIF(GK$107:GK$114,GI110)</f>
        <v>0</v>
      </c>
      <c r="GP96" s="281" t="str">
        <f aca="false">IF(($F96&lt;&gt;"")*($G96&lt;&gt;"")*(GM96&lt;&gt;"")*(GN96&lt;&gt;""),IF(GT96&lt;&gt;2,"0",($F96&gt;$G96)*(GM96&gt;GN96)+($F96=$G96)*(GM96=GN96)+($F96&lt;$G96)*(GM96&lt;GN96)),"")</f>
        <v/>
      </c>
      <c r="GQ96" s="281" t="str">
        <f aca="false">IF((GP96&lt;&gt;""),IF(OR($F96&lt;&gt;$G96,PrSettings!$M$4="●"),(($F96-$G96)=(GM96-GN96))*1,0),"")</f>
        <v/>
      </c>
      <c r="GR96" s="281" t="str">
        <f aca="false">IF((GQ96&lt;&gt;""),($F96=GM96)*($G96=GN96),"")</f>
        <v/>
      </c>
      <c r="GS96" s="281" t="str">
        <f aca="false">IF(GP96&lt;&gt;"",IF(ABS($F96-$G96)&gt;=PrSettings!$M$7,(ABS($F96-$G96-GM96+GN96)&lt;=1)*1,IF(AND(GP96,$F96=$G96,$F96&gt;=PrSettings!$M$6),(ABS(GM96-$F96)&lt;=1)*1,IF(AND(GP96,$F96+$G96&gt;=PrSettings!$M$8),(ABS(GM96-$F96)+ABS(GN96-$G96)&lt;=1)*1,""))),"")</f>
        <v/>
      </c>
      <c r="GT96" s="388" t="n">
        <f aca="false">IF(OR(($C96&lt;&gt;"")*(GI96&lt;&gt;""),($E96&lt;&gt;"")*(GK96&lt;&gt;"")),($B96=GI96)*1+($D96=GK96)*1,"")</f>
        <v>2</v>
      </c>
      <c r="GV96" s="295" t="n">
        <f aca="false">$B96</f>
        <v>16</v>
      </c>
      <c r="GW96" s="280" t="str">
        <f aca="false">$C96</f>
        <v>USA</v>
      </c>
      <c r="GX96" s="296" t="n">
        <f aca="false">$D96</f>
        <v>28</v>
      </c>
      <c r="GY96" s="280" t="str">
        <f aca="false">$E96</f>
        <v>Algeria</v>
      </c>
      <c r="GZ96" s="284"/>
      <c r="HA96" s="284"/>
      <c r="HB96" s="389" t="n">
        <f aca="false">COUNTIF(GV$107:GV$114,GV110)+COUNTIF(GX$107:GX$114,GV110)</f>
        <v>0</v>
      </c>
      <c r="HC96" s="281" t="str">
        <f aca="false">IF(($F96&lt;&gt;"")*($G96&lt;&gt;"")*(GZ96&lt;&gt;"")*(HA96&lt;&gt;""),IF(HG96&lt;&gt;2,"0",($F96&gt;$G96)*(GZ96&gt;HA96)+($F96=$G96)*(GZ96=HA96)+($F96&lt;$G96)*(GZ96&lt;HA96)),"")</f>
        <v/>
      </c>
      <c r="HD96" s="281" t="str">
        <f aca="false">IF((HC96&lt;&gt;""),IF(OR($F96&lt;&gt;$G96,PrSettings!$M$4="●"),(($F96-$G96)=(GZ96-HA96))*1,0),"")</f>
        <v/>
      </c>
      <c r="HE96" s="281" t="str">
        <f aca="false">IF((HD96&lt;&gt;""),($F96=GZ96)*($G96=HA96),"")</f>
        <v/>
      </c>
      <c r="HF96" s="281" t="str">
        <f aca="false">IF(HC96&lt;&gt;"",IF(ABS($F96-$G96)&gt;=PrSettings!$M$7,(ABS($F96-$G96-GZ96+HA96)&lt;=1)*1,IF(AND(HC96,$F96=$G96,$F96&gt;=PrSettings!$M$6),(ABS(GZ96-$F96)&lt;=1)*1,IF(AND(HC96,$F96+$G96&gt;=PrSettings!$M$8),(ABS(GZ96-$F96)+ABS(HA96-$G96)&lt;=1)*1,""))),"")</f>
        <v/>
      </c>
      <c r="HG96" s="388" t="n">
        <f aca="false">IF(OR(($C96&lt;&gt;"")*(GV96&lt;&gt;""),($E96&lt;&gt;"")*(GX96&lt;&gt;"")),($B96=GV96)*1+($D96=GX96)*1,"")</f>
        <v>2</v>
      </c>
      <c r="HI96" s="295" t="n">
        <f aca="false">$B96</f>
        <v>16</v>
      </c>
      <c r="HJ96" s="280" t="str">
        <f aca="false">$C96</f>
        <v>USA</v>
      </c>
      <c r="HK96" s="296" t="n">
        <f aca="false">$D96</f>
        <v>28</v>
      </c>
      <c r="HL96" s="280" t="str">
        <f aca="false">$E96</f>
        <v>Algeria</v>
      </c>
      <c r="HM96" s="284"/>
      <c r="HN96" s="284"/>
      <c r="HO96" s="389" t="n">
        <f aca="false">COUNTIF(HI$107:HI$114,HI110)+COUNTIF(HK$107:HK$114,HI110)</f>
        <v>0</v>
      </c>
      <c r="HP96" s="281" t="str">
        <f aca="false">IF(($F96&lt;&gt;"")*($G96&lt;&gt;"")*(HM96&lt;&gt;"")*(HN96&lt;&gt;""),IF(HT96&lt;&gt;2,"0",($F96&gt;$G96)*(HM96&gt;HN96)+($F96=$G96)*(HM96=HN96)+($F96&lt;$G96)*(HM96&lt;HN96)),"")</f>
        <v/>
      </c>
      <c r="HQ96" s="281" t="str">
        <f aca="false">IF((HP96&lt;&gt;""),IF(OR($F96&lt;&gt;$G96,PrSettings!$M$4="●"),(($F96-$G96)=(HM96-HN96))*1,0),"")</f>
        <v/>
      </c>
      <c r="HR96" s="281" t="str">
        <f aca="false">IF((HQ96&lt;&gt;""),($F96=HM96)*($G96=HN96),"")</f>
        <v/>
      </c>
      <c r="HS96" s="281" t="str">
        <f aca="false">IF(HP96&lt;&gt;"",IF(ABS($F96-$G96)&gt;=PrSettings!$M$7,(ABS($F96-$G96-HM96+HN96)&lt;=1)*1,IF(AND(HP96,$F96=$G96,$F96&gt;=PrSettings!$M$6),(ABS(HM96-$F96)&lt;=1)*1,IF(AND(HP96,$F96+$G96&gt;=PrSettings!$M$8),(ABS(HM96-$F96)+ABS(HN96-$G96)&lt;=1)*1,""))),"")</f>
        <v/>
      </c>
      <c r="HT96" s="388" t="n">
        <f aca="false">IF(OR(($C96&lt;&gt;"")*(HI96&lt;&gt;""),($E96&lt;&gt;"")*(HK96&lt;&gt;"")),($B96=HI96)*1+($D96=HK96)*1,"")</f>
        <v>2</v>
      </c>
      <c r="HV96" s="295" t="n">
        <f aca="false">$B96</f>
        <v>16</v>
      </c>
      <c r="HW96" s="280" t="str">
        <f aca="false">$C96</f>
        <v>USA</v>
      </c>
      <c r="HX96" s="296" t="n">
        <f aca="false">$D96</f>
        <v>28</v>
      </c>
      <c r="HY96" s="280" t="str">
        <f aca="false">$E96</f>
        <v>Algeria</v>
      </c>
      <c r="HZ96" s="284"/>
      <c r="IA96" s="284"/>
      <c r="IB96" s="389" t="n">
        <f aca="false">COUNTIF(HV$107:HV$114,HV110)+COUNTIF(HX$107:HX$114,HV110)</f>
        <v>0</v>
      </c>
      <c r="IC96" s="281" t="str">
        <f aca="false">IF(($F96&lt;&gt;"")*($G96&lt;&gt;"")*(HZ96&lt;&gt;"")*(IA96&lt;&gt;""),IF(IG96&lt;&gt;2,"0",($F96&gt;$G96)*(HZ96&gt;IA96)+($F96=$G96)*(HZ96=IA96)+($F96&lt;$G96)*(HZ96&lt;IA96)),"")</f>
        <v/>
      </c>
      <c r="ID96" s="281" t="str">
        <f aca="false">IF((IC96&lt;&gt;""),IF(OR($F96&lt;&gt;$G96,PrSettings!$M$4="●"),(($F96-$G96)=(HZ96-IA96))*1,0),"")</f>
        <v/>
      </c>
      <c r="IE96" s="281" t="str">
        <f aca="false">IF((ID96&lt;&gt;""),($F96=HZ96)*($G96=IA96),"")</f>
        <v/>
      </c>
      <c r="IF96" s="281" t="str">
        <f aca="false">IF(IC96&lt;&gt;"",IF(ABS($F96-$G96)&gt;=PrSettings!$M$7,(ABS($F96-$G96-HZ96+IA96)&lt;=1)*1,IF(AND(IC96,$F96=$G96,$F96&gt;=PrSettings!$M$6),(ABS(HZ96-$F96)&lt;=1)*1,IF(AND(IC96,$F96+$G96&gt;=PrSettings!$M$8),(ABS(HZ96-$F96)+ABS(IA96-$G96)&lt;=1)*1,""))),"")</f>
        <v/>
      </c>
      <c r="IG96" s="388" t="n">
        <f aca="false">IF(OR(($C96&lt;&gt;"")*(HV96&lt;&gt;""),($E96&lt;&gt;"")*(HX96&lt;&gt;"")),($B96=HV96)*1+($D96=HX96)*1,"")</f>
        <v>2</v>
      </c>
      <c r="II96" s="295" t="n">
        <f aca="false">$B96</f>
        <v>16</v>
      </c>
      <c r="IJ96" s="280" t="str">
        <f aca="false">$C96</f>
        <v>USA</v>
      </c>
      <c r="IK96" s="296" t="n">
        <f aca="false">$D96</f>
        <v>28</v>
      </c>
      <c r="IL96" s="280" t="str">
        <f aca="false">$E96</f>
        <v>Algeria</v>
      </c>
      <c r="IM96" s="284"/>
      <c r="IN96" s="284"/>
      <c r="IO96" s="389" t="n">
        <f aca="false">COUNTIF(II$107:II$114,II110)+COUNTIF(IK$107:IK$114,II110)</f>
        <v>0</v>
      </c>
      <c r="IP96" s="281" t="str">
        <f aca="false">IF(($F96&lt;&gt;"")*($G96&lt;&gt;"")*(IM96&lt;&gt;"")*(IN96&lt;&gt;""),IF(IT96&lt;&gt;2,"0",($F96&gt;$G96)*(IM96&gt;IN96)+($F96=$G96)*(IM96=IN96)+($F96&lt;$G96)*(IM96&lt;IN96)),"")</f>
        <v/>
      </c>
      <c r="IQ96" s="281" t="str">
        <f aca="false">IF((IP96&lt;&gt;""),IF(OR($F96&lt;&gt;$G96,PrSettings!$M$4="●"),(($F96-$G96)=(IM96-IN96))*1,0),"")</f>
        <v/>
      </c>
      <c r="IR96" s="281" t="str">
        <f aca="false">IF((IQ96&lt;&gt;""),($F96=IM96)*($G96=IN96),"")</f>
        <v/>
      </c>
      <c r="IS96" s="281" t="str">
        <f aca="false">IF(IP96&lt;&gt;"",IF(ABS($F96-$G96)&gt;=PrSettings!$M$7,(ABS($F96-$G96-IM96+IN96)&lt;=1)*1,IF(AND(IP96,$F96=$G96,$F96&gt;=PrSettings!$M$6),(ABS(IM96-$F96)&lt;=1)*1,IF(AND(IP96,$F96+$G96&gt;=PrSettings!$M$8),(ABS(IM96-$F96)+ABS(IN96-$G96)&lt;=1)*1,""))),"")</f>
        <v/>
      </c>
      <c r="IT96" s="388" t="n">
        <f aca="false">IF(OR(($C96&lt;&gt;"")*(II96&lt;&gt;""),($E96&lt;&gt;"")*(IK96&lt;&gt;"")),($B96=II96)*1+($D96=IK96)*1,"")</f>
        <v>2</v>
      </c>
      <c r="IV96" s="295" t="n">
        <f aca="false">$B96</f>
        <v>16</v>
      </c>
      <c r="IW96" s="280" t="str">
        <f aca="false">$C96</f>
        <v>USA</v>
      </c>
      <c r="IX96" s="296" t="n">
        <f aca="false">$D96</f>
        <v>28</v>
      </c>
      <c r="IY96" s="280" t="str">
        <f aca="false">$E96</f>
        <v>Algeria</v>
      </c>
      <c r="IZ96" s="284"/>
      <c r="JA96" s="284"/>
      <c r="JB96" s="389" t="n">
        <f aca="false">COUNTIF(IV$107:IV$114,IV110)+COUNTIF(IX$107:IX$114,IV110)</f>
        <v>0</v>
      </c>
      <c r="JC96" s="281" t="str">
        <f aca="false">IF(($F96&lt;&gt;"")*($G96&lt;&gt;"")*(IZ96&lt;&gt;"")*(JA96&lt;&gt;""),IF(JG96&lt;&gt;2,"0",($F96&gt;$G96)*(IZ96&gt;JA96)+($F96=$G96)*(IZ96=JA96)+($F96&lt;$G96)*(IZ96&lt;JA96)),"")</f>
        <v/>
      </c>
      <c r="JD96" s="281" t="str">
        <f aca="false">IF((JC96&lt;&gt;""),IF(OR($F96&lt;&gt;$G96,PrSettings!$M$4="●"),(($F96-$G96)=(IZ96-JA96))*1,0),"")</f>
        <v/>
      </c>
      <c r="JE96" s="281" t="str">
        <f aca="false">IF((JD96&lt;&gt;""),($F96=IZ96)*($G96=JA96),"")</f>
        <v/>
      </c>
      <c r="JF96" s="281" t="str">
        <f aca="false">IF(JC96&lt;&gt;"",IF(ABS($F96-$G96)&gt;=PrSettings!$M$7,(ABS($F96-$G96-IZ96+JA96)&lt;=1)*1,IF(AND(JC96,$F96=$G96,$F96&gt;=PrSettings!$M$6),(ABS(IZ96-$F96)&lt;=1)*1,IF(AND(JC96,$F96+$G96&gt;=PrSettings!$M$8),(ABS(IZ96-$F96)+ABS(JA96-$G96)&lt;=1)*1,""))),"")</f>
        <v/>
      </c>
      <c r="JG96" s="388" t="n">
        <f aca="false">IF(OR(($C96&lt;&gt;"")*(IV96&lt;&gt;""),($E96&lt;&gt;"")*(IX96&lt;&gt;"")),($B96=IV96)*1+($D96=IX96)*1,"")</f>
        <v>2</v>
      </c>
      <c r="JI96" s="295" t="n">
        <f aca="false">$B96</f>
        <v>16</v>
      </c>
      <c r="JJ96" s="280" t="str">
        <f aca="false">$C96</f>
        <v>USA</v>
      </c>
      <c r="JK96" s="296" t="n">
        <f aca="false">$D96</f>
        <v>28</v>
      </c>
      <c r="JL96" s="280" t="str">
        <f aca="false">$E96</f>
        <v>Algeria</v>
      </c>
      <c r="JM96" s="284"/>
      <c r="JN96" s="284"/>
      <c r="JO96" s="389" t="n">
        <f aca="false">COUNTIF(JI$107:JI$114,JI110)+COUNTIF(JK$107:JK$114,JI110)</f>
        <v>0</v>
      </c>
      <c r="JP96" s="281" t="str">
        <f aca="false">IF(($F96&lt;&gt;"")*($G96&lt;&gt;"")*(JM96&lt;&gt;"")*(JN96&lt;&gt;""),IF(JT96&lt;&gt;2,"0",($F96&gt;$G96)*(JM96&gt;JN96)+($F96=$G96)*(JM96=JN96)+($F96&lt;$G96)*(JM96&lt;JN96)),"")</f>
        <v/>
      </c>
      <c r="JQ96" s="281" t="str">
        <f aca="false">IF((JP96&lt;&gt;""),IF(OR($F96&lt;&gt;$G96,PrSettings!$M$4="●"),(($F96-$G96)=(JM96-JN96))*1,0),"")</f>
        <v/>
      </c>
      <c r="JR96" s="281" t="str">
        <f aca="false">IF((JQ96&lt;&gt;""),($F96=JM96)*($G96=JN96),"")</f>
        <v/>
      </c>
      <c r="JS96" s="281" t="str">
        <f aca="false">IF(JP96&lt;&gt;"",IF(ABS($F96-$G96)&gt;=PrSettings!$M$7,(ABS($F96-$G96-JM96+JN96)&lt;=1)*1,IF(AND(JP96,$F96=$G96,$F96&gt;=PrSettings!$M$6),(ABS(JM96-$F96)&lt;=1)*1,IF(AND(JP96,$F96+$G96&gt;=PrSettings!$M$8),(ABS(JM96-$F96)+ABS(JN96-$G96)&lt;=1)*1,""))),"")</f>
        <v/>
      </c>
      <c r="JT96" s="388" t="n">
        <f aca="false">IF(OR(($C96&lt;&gt;"")*(JI96&lt;&gt;""),($E96&lt;&gt;"")*(JK96&lt;&gt;"")),($B96=JI96)*1+($D96=JK96)*1,"")</f>
        <v>2</v>
      </c>
      <c r="JV96" s="295" t="n">
        <f aca="false">$B96</f>
        <v>16</v>
      </c>
      <c r="JW96" s="280" t="str">
        <f aca="false">$C96</f>
        <v>USA</v>
      </c>
      <c r="JX96" s="296" t="n">
        <f aca="false">$D96</f>
        <v>28</v>
      </c>
      <c r="JY96" s="280" t="str">
        <f aca="false">$E96</f>
        <v>Algeria</v>
      </c>
      <c r="JZ96" s="284"/>
      <c r="KA96" s="284"/>
      <c r="KB96" s="389" t="n">
        <f aca="false">COUNTIF(JV$107:JV$114,JV110)+COUNTIF(JX$107:JX$114,JV110)</f>
        <v>0</v>
      </c>
      <c r="KC96" s="281" t="str">
        <f aca="false">IF(($F96&lt;&gt;"")*($G96&lt;&gt;"")*(JZ96&lt;&gt;"")*(KA96&lt;&gt;""),IF(KG96&lt;&gt;2,"0",($F96&gt;$G96)*(JZ96&gt;KA96)+($F96=$G96)*(JZ96=KA96)+($F96&lt;$G96)*(JZ96&lt;KA96)),"")</f>
        <v/>
      </c>
      <c r="KD96" s="281" t="str">
        <f aca="false">IF((KC96&lt;&gt;""),IF(OR($F96&lt;&gt;$G96,PrSettings!$M$4="●"),(($F96-$G96)=(JZ96-KA96))*1,0),"")</f>
        <v/>
      </c>
      <c r="KE96" s="281" t="str">
        <f aca="false">IF((KD96&lt;&gt;""),($F96=JZ96)*($G96=KA96),"")</f>
        <v/>
      </c>
      <c r="KF96" s="281" t="str">
        <f aca="false">IF(KC96&lt;&gt;"",IF(ABS($F96-$G96)&gt;=PrSettings!$M$7,(ABS($F96-$G96-JZ96+KA96)&lt;=1)*1,IF(AND(KC96,$F96=$G96,$F96&gt;=PrSettings!$M$6),(ABS(JZ96-$F96)&lt;=1)*1,IF(AND(KC96,$F96+$G96&gt;=PrSettings!$M$8),(ABS(JZ96-$F96)+ABS(KA96-$G96)&lt;=1)*1,""))),"")</f>
        <v/>
      </c>
      <c r="KG96" s="388" t="n">
        <f aca="false">IF(OR(($C96&lt;&gt;"")*(JV96&lt;&gt;""),($E96&lt;&gt;"")*(JX96&lt;&gt;"")),($B96=JV96)*1+($D96=JX96)*1,"")</f>
        <v>2</v>
      </c>
      <c r="KI96" s="295" t="n">
        <f aca="false">$B96</f>
        <v>16</v>
      </c>
      <c r="KJ96" s="280" t="str">
        <f aca="false">$C96</f>
        <v>USA</v>
      </c>
      <c r="KK96" s="296" t="n">
        <f aca="false">$D96</f>
        <v>28</v>
      </c>
      <c r="KL96" s="280" t="str">
        <f aca="false">$E96</f>
        <v>Algeria</v>
      </c>
      <c r="KM96" s="284"/>
      <c r="KN96" s="284"/>
      <c r="KO96" s="389" t="n">
        <f aca="false">COUNTIF(KI$107:KI$114,KI110)+COUNTIF(KK$107:KK$114,KI110)</f>
        <v>0</v>
      </c>
      <c r="KP96" s="281" t="str">
        <f aca="false">IF(($F96&lt;&gt;"")*($G96&lt;&gt;"")*(KM96&lt;&gt;"")*(KN96&lt;&gt;""),IF(KT96&lt;&gt;2,"0",($F96&gt;$G96)*(KM96&gt;KN96)+($F96=$G96)*(KM96=KN96)+($F96&lt;$G96)*(KM96&lt;KN96)),"")</f>
        <v/>
      </c>
      <c r="KQ96" s="281" t="str">
        <f aca="false">IF((KP96&lt;&gt;""),IF(OR($F96&lt;&gt;$G96,PrSettings!$M$4="●"),(($F96-$G96)=(KM96-KN96))*1,0),"")</f>
        <v/>
      </c>
      <c r="KR96" s="281" t="str">
        <f aca="false">IF((KQ96&lt;&gt;""),($F96=KM96)*($G96=KN96),"")</f>
        <v/>
      </c>
      <c r="KS96" s="281" t="str">
        <f aca="false">IF(KP96&lt;&gt;"",IF(ABS($F96-$G96)&gt;=PrSettings!$M$7,(ABS($F96-$G96-KM96+KN96)&lt;=1)*1,IF(AND(KP96,$F96=$G96,$F96&gt;=PrSettings!$M$6),(ABS(KM96-$F96)&lt;=1)*1,IF(AND(KP96,$F96+$G96&gt;=PrSettings!$M$8),(ABS(KM96-$F96)+ABS(KN96-$G96)&lt;=1)*1,""))),"")</f>
        <v/>
      </c>
      <c r="KT96" s="388" t="n">
        <f aca="false">IF(OR(($C96&lt;&gt;"")*(KI96&lt;&gt;""),($E96&lt;&gt;"")*(KK96&lt;&gt;"")),($B96=KI96)*1+($D96=KK96)*1,"")</f>
        <v>2</v>
      </c>
      <c r="KV96" s="295" t="n">
        <f aca="false">$B96</f>
        <v>16</v>
      </c>
      <c r="KW96" s="280" t="str">
        <f aca="false">$C96</f>
        <v>USA</v>
      </c>
      <c r="KX96" s="296" t="n">
        <f aca="false">$D96</f>
        <v>28</v>
      </c>
      <c r="KY96" s="280" t="str">
        <f aca="false">$E96</f>
        <v>Algeria</v>
      </c>
      <c r="KZ96" s="284"/>
      <c r="LA96" s="284"/>
      <c r="LB96" s="389" t="n">
        <f aca="false">COUNTIF(KV$107:KV$114,KV110)+COUNTIF(KX$107:KX$114,KV110)</f>
        <v>0</v>
      </c>
      <c r="LC96" s="281" t="str">
        <f aca="false">IF(($F96&lt;&gt;"")*($G96&lt;&gt;"")*(KZ96&lt;&gt;"")*(LA96&lt;&gt;""),IF(LG96&lt;&gt;2,"0",($F96&gt;$G96)*(KZ96&gt;LA96)+($F96=$G96)*(KZ96=LA96)+($F96&lt;$G96)*(KZ96&lt;LA96)),"")</f>
        <v/>
      </c>
      <c r="LD96" s="281" t="str">
        <f aca="false">IF((LC96&lt;&gt;""),IF(OR($F96&lt;&gt;$G96,PrSettings!$M$4="●"),(($F96-$G96)=(KZ96-LA96))*1,0),"")</f>
        <v/>
      </c>
      <c r="LE96" s="281" t="str">
        <f aca="false">IF((LD96&lt;&gt;""),($F96=KZ96)*($G96=LA96),"")</f>
        <v/>
      </c>
      <c r="LF96" s="281" t="str">
        <f aca="false">IF(LC96&lt;&gt;"",IF(ABS($F96-$G96)&gt;=PrSettings!$M$7,(ABS($F96-$G96-KZ96+LA96)&lt;=1)*1,IF(AND(LC96,$F96=$G96,$F96&gt;=PrSettings!$M$6),(ABS(KZ96-$F96)&lt;=1)*1,IF(AND(LC96,$F96+$G96&gt;=PrSettings!$M$8),(ABS(KZ96-$F96)+ABS(LA96-$G96)&lt;=1)*1,""))),"")</f>
        <v/>
      </c>
      <c r="LG96" s="388" t="n">
        <f aca="false">IF(OR(($C96&lt;&gt;"")*(KV96&lt;&gt;""),($E96&lt;&gt;"")*(KX96&lt;&gt;"")),($B96=KV96)*1+($D96=KX96)*1,"")</f>
        <v>2</v>
      </c>
      <c r="LI96" s="295" t="n">
        <f aca="false">$B96</f>
        <v>16</v>
      </c>
      <c r="LJ96" s="280" t="str">
        <f aca="false">$C96</f>
        <v>USA</v>
      </c>
      <c r="LK96" s="296" t="n">
        <f aca="false">$D96</f>
        <v>28</v>
      </c>
      <c r="LL96" s="280" t="str">
        <f aca="false">$E96</f>
        <v>Algeria</v>
      </c>
      <c r="LM96" s="284"/>
      <c r="LN96" s="284"/>
      <c r="LO96" s="389" t="n">
        <f aca="false">COUNTIF(LI$107:LI$114,LI110)+COUNTIF(LK$107:LK$114,LI110)</f>
        <v>0</v>
      </c>
      <c r="LP96" s="281" t="str">
        <f aca="false">IF(($F96&lt;&gt;"")*($G96&lt;&gt;"")*(LM96&lt;&gt;"")*(LN96&lt;&gt;""),IF(LT96&lt;&gt;2,"0",($F96&gt;$G96)*(LM96&gt;LN96)+($F96=$G96)*(LM96=LN96)+($F96&lt;$G96)*(LM96&lt;LN96)),"")</f>
        <v/>
      </c>
      <c r="LQ96" s="281" t="str">
        <f aca="false">IF((LP96&lt;&gt;""),IF(OR($F96&lt;&gt;$G96,PrSettings!$M$4="●"),(($F96-$G96)=(LM96-LN96))*1,0),"")</f>
        <v/>
      </c>
      <c r="LR96" s="281" t="str">
        <f aca="false">IF((LQ96&lt;&gt;""),($F96=LM96)*($G96=LN96),"")</f>
        <v/>
      </c>
      <c r="LS96" s="281" t="str">
        <f aca="false">IF(LP96&lt;&gt;"",IF(ABS($F96-$G96)&gt;=PrSettings!$M$7,(ABS($F96-$G96-LM96+LN96)&lt;=1)*1,IF(AND(LP96,$F96=$G96,$F96&gt;=PrSettings!$M$6),(ABS(LM96-$F96)&lt;=1)*1,IF(AND(LP96,$F96+$G96&gt;=PrSettings!$M$8),(ABS(LM96-$F96)+ABS(LN96-$G96)&lt;=1)*1,""))),"")</f>
        <v/>
      </c>
      <c r="LT96" s="388" t="n">
        <f aca="false">IF(OR(($C96&lt;&gt;"")*(LI96&lt;&gt;""),($E96&lt;&gt;"")*(LK96&lt;&gt;"")),($B96=LI96)*1+($D96=LK96)*1,"")</f>
        <v>2</v>
      </c>
      <c r="LV96" s="295" t="n">
        <f aca="false">$B96</f>
        <v>16</v>
      </c>
      <c r="LW96" s="280" t="str">
        <f aca="false">$C96</f>
        <v>USA</v>
      </c>
      <c r="LX96" s="296" t="n">
        <f aca="false">$D96</f>
        <v>28</v>
      </c>
      <c r="LY96" s="280" t="str">
        <f aca="false">$E96</f>
        <v>Algeria</v>
      </c>
      <c r="LZ96" s="284"/>
      <c r="MA96" s="284"/>
      <c r="MB96" s="389" t="n">
        <f aca="false">COUNTIF(LV$107:LV$114,LV110)+COUNTIF(LX$107:LX$114,LV110)</f>
        <v>0</v>
      </c>
      <c r="MC96" s="281" t="str">
        <f aca="false">IF(($F96&lt;&gt;"")*($G96&lt;&gt;"")*(LZ96&lt;&gt;"")*(MA96&lt;&gt;""),IF(MG96&lt;&gt;2,"0",($F96&gt;$G96)*(LZ96&gt;MA96)+($F96=$G96)*(LZ96=MA96)+($F96&lt;$G96)*(LZ96&lt;MA96)),"")</f>
        <v/>
      </c>
      <c r="MD96" s="281" t="str">
        <f aca="false">IF((MC96&lt;&gt;""),IF(OR($F96&lt;&gt;$G96,PrSettings!$M$4="●"),(($F96-$G96)=(LZ96-MA96))*1,0),"")</f>
        <v/>
      </c>
      <c r="ME96" s="281" t="str">
        <f aca="false">IF((MD96&lt;&gt;""),($F96=LZ96)*($G96=MA96),"")</f>
        <v/>
      </c>
      <c r="MF96" s="281" t="str">
        <f aca="false">IF(MC96&lt;&gt;"",IF(ABS($F96-$G96)&gt;=PrSettings!$M$7,(ABS($F96-$G96-LZ96+MA96)&lt;=1)*1,IF(AND(MC96,$F96=$G96,$F96&gt;=PrSettings!$M$6),(ABS(LZ96-$F96)&lt;=1)*1,IF(AND(MC96,$F96+$G96&gt;=PrSettings!$M$8),(ABS(LZ96-$F96)+ABS(MA96-$G96)&lt;=1)*1,""))),"")</f>
        <v/>
      </c>
      <c r="MG96" s="388" t="n">
        <f aca="false">IF(OR(($C96&lt;&gt;"")*(LV96&lt;&gt;""),($E96&lt;&gt;"")*(LX96&lt;&gt;"")),($B96=LV96)*1+($D96=LX96)*1,"")</f>
        <v>2</v>
      </c>
    </row>
    <row r="97" customFormat="false" ht="15.75" hidden="false" customHeight="false" outlineLevel="0" collapsed="false">
      <c r="B97" s="295" t="n">
        <f aca="false">IF(C97="","",INDEX(Groups!$C$7:$C$65,MATCH(C97,Groups!$D$7:$D$65,0)))</f>
        <v>9</v>
      </c>
      <c r="C97" s="280" t="str">
        <f aca="false">'World Cup'!$W$50</f>
        <v>Belgium</v>
      </c>
      <c r="D97" s="296" t="n">
        <f aca="false">IF(E97="","",INDEX(Groups!$C$7:$C$65,MATCH(E97,Groups!$D$7:$D$65,0)))</f>
        <v>41</v>
      </c>
      <c r="E97" s="280" t="str">
        <f aca="false">'World Cup'!$X$50</f>
        <v>Czech Rep.</v>
      </c>
      <c r="F97" s="282" t="n">
        <f aca="false">IF(AND('World Cup'!$W$51&lt;&gt;"",'World Cup'!$X$51&lt;&gt;""),'World Cup'!$W$51,"")</f>
        <v>3</v>
      </c>
      <c r="G97" s="283" t="n">
        <f aca="false">IF(AND('World Cup'!$W$51&lt;&gt;"",'World Cup'!$X$51&lt;&gt;""),'World Cup'!$X$51,"")</f>
        <v>1</v>
      </c>
      <c r="I97" s="295" t="n">
        <f aca="false">$B97</f>
        <v>9</v>
      </c>
      <c r="J97" s="280" t="str">
        <f aca="false">$C97</f>
        <v>Belgium</v>
      </c>
      <c r="K97" s="296" t="n">
        <f aca="false">$D97</f>
        <v>41</v>
      </c>
      <c r="L97" s="280" t="str">
        <f aca="false">$E97</f>
        <v>Czech Rep.</v>
      </c>
      <c r="M97" s="284"/>
      <c r="N97" s="284"/>
      <c r="O97" s="389" t="n">
        <f aca="false">COUNTIF(I$107:I$114,K110)+COUNTIF(K$107:K$114,K110)</f>
        <v>0</v>
      </c>
      <c r="P97" s="281" t="str">
        <f aca="false">IF(($F97&lt;&gt;"")*($G97&lt;&gt;"")*(M97&lt;&gt;"")*(N97&lt;&gt;""),IF(T97&lt;&gt;2,"0",($F97&gt;$G97)*(M97&gt;N97)+($F97=$G97)*(M97=N97)+($F97&lt;$G97)*(M97&lt;N97)),"")</f>
        <v/>
      </c>
      <c r="Q97" s="281" t="str">
        <f aca="false">IF((P97&lt;&gt;""),IF(OR($F97&lt;&gt;$G97,PrSettings!$M$4="●"),(($F97-$G97)=(M97-N97))*1,0),"")</f>
        <v/>
      </c>
      <c r="R97" s="281" t="str">
        <f aca="false">IF((Q97&lt;&gt;""),($F97=M97)*($G97=N97),"")</f>
        <v/>
      </c>
      <c r="S97" s="281" t="str">
        <f aca="false">IF(P97&lt;&gt;"",IF(ABS($F97-$G97)&gt;=PrSettings!$M$7,(ABS($F97-$G97-M97+N97)&lt;=1)*1,IF(AND(P97,$F97=$G97,$F97&gt;=PrSettings!$M$6),(ABS(M97-$F97)&lt;=1)*1,IF(AND(P97,$F97+$G97&gt;=PrSettings!$M$8),(ABS(M97-$F97)+ABS(N97-$G97)&lt;=1)*1,""))),"")</f>
        <v/>
      </c>
      <c r="T97" s="388" t="n">
        <f aca="false">IF(OR(($C97&lt;&gt;"")*(I97&lt;&gt;""),($E97&lt;&gt;"")*(K97&lt;&gt;"")),($B97=I97)*1+($D97=K97)*1,"")</f>
        <v>2</v>
      </c>
      <c r="V97" s="295" t="n">
        <f aca="false">$B97</f>
        <v>9</v>
      </c>
      <c r="W97" s="280" t="str">
        <f aca="false">$C97</f>
        <v>Belgium</v>
      </c>
      <c r="X97" s="296" t="n">
        <f aca="false">$D97</f>
        <v>41</v>
      </c>
      <c r="Y97" s="280" t="str">
        <f aca="false">$E97</f>
        <v>Czech Rep.</v>
      </c>
      <c r="Z97" s="284"/>
      <c r="AA97" s="284"/>
      <c r="AB97" s="389" t="n">
        <f aca="false">COUNTIF(V$107:V$114,X110)+COUNTIF(X$107:X$114,X110)</f>
        <v>0</v>
      </c>
      <c r="AC97" s="281" t="str">
        <f aca="false">IF(($F97&lt;&gt;"")*($G97&lt;&gt;"")*(Z97&lt;&gt;"")*(AA97&lt;&gt;""),IF(AG97&lt;&gt;2,"0",($F97&gt;$G97)*(Z97&gt;AA97)+($F97=$G97)*(Z97=AA97)+($F97&lt;$G97)*(Z97&lt;AA97)),"")</f>
        <v/>
      </c>
      <c r="AD97" s="281" t="str">
        <f aca="false">IF((AC97&lt;&gt;""),IF(OR($F97&lt;&gt;$G97,PrSettings!$M$4="●"),(($F97-$G97)=(Z97-AA97))*1,0),"")</f>
        <v/>
      </c>
      <c r="AE97" s="281" t="str">
        <f aca="false">IF((AD97&lt;&gt;""),($F97=Z97)*($G97=AA97),"")</f>
        <v/>
      </c>
      <c r="AF97" s="281" t="str">
        <f aca="false">IF(AC97&lt;&gt;"",IF(ABS($F97-$G97)&gt;=PrSettings!$M$7,(ABS($F97-$G97-Z97+AA97)&lt;=1)*1,IF(AND(AC97,$F97=$G97,$F97&gt;=PrSettings!$M$6),(ABS(Z97-$F97)&lt;=1)*1,IF(AND(AC97,$F97+$G97&gt;=PrSettings!$M$8),(ABS(Z97-$F97)+ABS(AA97-$G97)&lt;=1)*1,""))),"")</f>
        <v/>
      </c>
      <c r="AG97" s="388" t="n">
        <f aca="false">IF(OR(($C97&lt;&gt;"")*(V97&lt;&gt;""),($E97&lt;&gt;"")*(X97&lt;&gt;"")),($B97=V97)*1+($D97=X97)*1,"")</f>
        <v>2</v>
      </c>
      <c r="AI97" s="295" t="n">
        <f aca="false">$B97</f>
        <v>9</v>
      </c>
      <c r="AJ97" s="280" t="str">
        <f aca="false">$C97</f>
        <v>Belgium</v>
      </c>
      <c r="AK97" s="296" t="n">
        <f aca="false">$D97</f>
        <v>41</v>
      </c>
      <c r="AL97" s="280" t="str">
        <f aca="false">$E97</f>
        <v>Czech Rep.</v>
      </c>
      <c r="AM97" s="284"/>
      <c r="AN97" s="284"/>
      <c r="AO97" s="389" t="n">
        <f aca="false">COUNTIF(AI$107:AI$114,AK110)+COUNTIF(AK$107:AK$114,AK110)</f>
        <v>0</v>
      </c>
      <c r="AP97" s="281" t="str">
        <f aca="false">IF(($F97&lt;&gt;"")*($G97&lt;&gt;"")*(AM97&lt;&gt;"")*(AN97&lt;&gt;""),IF(AT97&lt;&gt;2,"0",($F97&gt;$G97)*(AM97&gt;AN97)+($F97=$G97)*(AM97=AN97)+($F97&lt;$G97)*(AM97&lt;AN97)),"")</f>
        <v/>
      </c>
      <c r="AQ97" s="281" t="str">
        <f aca="false">IF((AP97&lt;&gt;""),IF(OR($F97&lt;&gt;$G97,PrSettings!$M$4="●"),(($F97-$G97)=(AM97-AN97))*1,0),"")</f>
        <v/>
      </c>
      <c r="AR97" s="281" t="str">
        <f aca="false">IF((AQ97&lt;&gt;""),($F97=AM97)*($G97=AN97),"")</f>
        <v/>
      </c>
      <c r="AS97" s="281" t="str">
        <f aca="false">IF(AP97&lt;&gt;"",IF(ABS($F97-$G97)&gt;=PrSettings!$M$7,(ABS($F97-$G97-AM97+AN97)&lt;=1)*1,IF(AND(AP97,$F97=$G97,$F97&gt;=PrSettings!$M$6),(ABS(AM97-$F97)&lt;=1)*1,IF(AND(AP97,$F97+$G97&gt;=PrSettings!$M$8),(ABS(AM97-$F97)+ABS(AN97-$G97)&lt;=1)*1,""))),"")</f>
        <v/>
      </c>
      <c r="AT97" s="388" t="n">
        <f aca="false">IF(OR(($C97&lt;&gt;"")*(AI97&lt;&gt;""),($E97&lt;&gt;"")*(AK97&lt;&gt;"")),($B97=AI97)*1+($D97=AK97)*1,"")</f>
        <v>2</v>
      </c>
      <c r="AV97" s="295" t="n">
        <f aca="false">$B97</f>
        <v>9</v>
      </c>
      <c r="AW97" s="280" t="str">
        <f aca="false">$C97</f>
        <v>Belgium</v>
      </c>
      <c r="AX97" s="296" t="n">
        <f aca="false">$D97</f>
        <v>41</v>
      </c>
      <c r="AY97" s="280" t="str">
        <f aca="false">$E97</f>
        <v>Czech Rep.</v>
      </c>
      <c r="AZ97" s="284"/>
      <c r="BA97" s="284"/>
      <c r="BB97" s="389" t="n">
        <f aca="false">COUNTIF(AV$107:AV$114,AX110)+COUNTIF(AX$107:AX$114,AX110)</f>
        <v>0</v>
      </c>
      <c r="BC97" s="281" t="str">
        <f aca="false">IF(($F97&lt;&gt;"")*($G97&lt;&gt;"")*(AZ97&lt;&gt;"")*(BA97&lt;&gt;""),IF(BG97&lt;&gt;2,"0",($F97&gt;$G97)*(AZ97&gt;BA97)+($F97=$G97)*(AZ97=BA97)+($F97&lt;$G97)*(AZ97&lt;BA97)),"")</f>
        <v/>
      </c>
      <c r="BD97" s="281" t="str">
        <f aca="false">IF((BC97&lt;&gt;""),IF(OR($F97&lt;&gt;$G97,PrSettings!$M$4="●"),(($F97-$G97)=(AZ97-BA97))*1,0),"")</f>
        <v/>
      </c>
      <c r="BE97" s="281" t="str">
        <f aca="false">IF((BD97&lt;&gt;""),($F97=AZ97)*($G97=BA97),"")</f>
        <v/>
      </c>
      <c r="BF97" s="281" t="str">
        <f aca="false">IF(BC97&lt;&gt;"",IF(ABS($F97-$G97)&gt;=PrSettings!$M$7,(ABS($F97-$G97-AZ97+BA97)&lt;=1)*1,IF(AND(BC97,$F97=$G97,$F97&gt;=PrSettings!$M$6),(ABS(AZ97-$F97)&lt;=1)*1,IF(AND(BC97,$F97+$G97&gt;=PrSettings!$M$8),(ABS(AZ97-$F97)+ABS(BA97-$G97)&lt;=1)*1,""))),"")</f>
        <v/>
      </c>
      <c r="BG97" s="388" t="n">
        <f aca="false">IF(OR(($C97&lt;&gt;"")*(AV97&lt;&gt;""),($E97&lt;&gt;"")*(AX97&lt;&gt;"")),($B97=AV97)*1+($D97=AX97)*1,"")</f>
        <v>2</v>
      </c>
      <c r="BI97" s="295" t="n">
        <f aca="false">$B97</f>
        <v>9</v>
      </c>
      <c r="BJ97" s="280" t="str">
        <f aca="false">$C97</f>
        <v>Belgium</v>
      </c>
      <c r="BK97" s="296" t="n">
        <f aca="false">$D97</f>
        <v>41</v>
      </c>
      <c r="BL97" s="280" t="str">
        <f aca="false">$E97</f>
        <v>Czech Rep.</v>
      </c>
      <c r="BM97" s="284"/>
      <c r="BN97" s="284"/>
      <c r="BO97" s="389" t="n">
        <f aca="false">COUNTIF(BI$107:BI$114,BK110)+COUNTIF(BK$107:BK$114,BK110)</f>
        <v>0</v>
      </c>
      <c r="BP97" s="281" t="str">
        <f aca="false">IF(($F97&lt;&gt;"")*($G97&lt;&gt;"")*(BM97&lt;&gt;"")*(BN97&lt;&gt;""),IF(BT97&lt;&gt;2,"0",($F97&gt;$G97)*(BM97&gt;BN97)+($F97=$G97)*(BM97=BN97)+($F97&lt;$G97)*(BM97&lt;BN97)),"")</f>
        <v/>
      </c>
      <c r="BQ97" s="281" t="str">
        <f aca="false">IF((BP97&lt;&gt;""),IF(OR($F97&lt;&gt;$G97,PrSettings!$M$4="●"),(($F97-$G97)=(BM97-BN97))*1,0),"")</f>
        <v/>
      </c>
      <c r="BR97" s="281" t="str">
        <f aca="false">IF((BQ97&lt;&gt;""),($F97=BM97)*($G97=BN97),"")</f>
        <v/>
      </c>
      <c r="BS97" s="281" t="str">
        <f aca="false">IF(BP97&lt;&gt;"",IF(ABS($F97-$G97)&gt;=PrSettings!$M$7,(ABS($F97-$G97-BM97+BN97)&lt;=1)*1,IF(AND(BP97,$F97=$G97,$F97&gt;=PrSettings!$M$6),(ABS(BM97-$F97)&lt;=1)*1,IF(AND(BP97,$F97+$G97&gt;=PrSettings!$M$8),(ABS(BM97-$F97)+ABS(BN97-$G97)&lt;=1)*1,""))),"")</f>
        <v/>
      </c>
      <c r="BT97" s="388" t="n">
        <f aca="false">IF(OR(($C97&lt;&gt;"")*(BI97&lt;&gt;""),($E97&lt;&gt;"")*(BK97&lt;&gt;"")),($B97=BI97)*1+($D97=BK97)*1,"")</f>
        <v>2</v>
      </c>
      <c r="BV97" s="295" t="n">
        <f aca="false">$B97</f>
        <v>9</v>
      </c>
      <c r="BW97" s="280" t="str">
        <f aca="false">$C97</f>
        <v>Belgium</v>
      </c>
      <c r="BX97" s="296" t="n">
        <f aca="false">$D97</f>
        <v>41</v>
      </c>
      <c r="BY97" s="280" t="str">
        <f aca="false">$E97</f>
        <v>Czech Rep.</v>
      </c>
      <c r="BZ97" s="284"/>
      <c r="CA97" s="284"/>
      <c r="CB97" s="389" t="n">
        <f aca="false">COUNTIF(BV$107:BV$114,BX110)+COUNTIF(BX$107:BX$114,BX110)</f>
        <v>0</v>
      </c>
      <c r="CC97" s="281" t="str">
        <f aca="false">IF(($F97&lt;&gt;"")*($G97&lt;&gt;"")*(BZ97&lt;&gt;"")*(CA97&lt;&gt;""),IF(CG97&lt;&gt;2,"0",($F97&gt;$G97)*(BZ97&gt;CA97)+($F97=$G97)*(BZ97=CA97)+($F97&lt;$G97)*(BZ97&lt;CA97)),"")</f>
        <v/>
      </c>
      <c r="CD97" s="281" t="str">
        <f aca="false">IF((CC97&lt;&gt;""),IF(OR($F97&lt;&gt;$G97,PrSettings!$M$4="●"),(($F97-$G97)=(BZ97-CA97))*1,0),"")</f>
        <v/>
      </c>
      <c r="CE97" s="281" t="str">
        <f aca="false">IF((CD97&lt;&gt;""),($F97=BZ97)*($G97=CA97),"")</f>
        <v/>
      </c>
      <c r="CF97" s="281" t="str">
        <f aca="false">IF(CC97&lt;&gt;"",IF(ABS($F97-$G97)&gt;=PrSettings!$M$7,(ABS($F97-$G97-BZ97+CA97)&lt;=1)*1,IF(AND(CC97,$F97=$G97,$F97&gt;=PrSettings!$M$6),(ABS(BZ97-$F97)&lt;=1)*1,IF(AND(CC97,$F97+$G97&gt;=PrSettings!$M$8),(ABS(BZ97-$F97)+ABS(CA97-$G97)&lt;=1)*1,""))),"")</f>
        <v/>
      </c>
      <c r="CG97" s="388" t="n">
        <f aca="false">IF(OR(($C97&lt;&gt;"")*(BV97&lt;&gt;""),($E97&lt;&gt;"")*(BX97&lt;&gt;"")),($B97=BV97)*1+($D97=BX97)*1,"")</f>
        <v>2</v>
      </c>
      <c r="CI97" s="295" t="n">
        <f aca="false">$B97</f>
        <v>9</v>
      </c>
      <c r="CJ97" s="280" t="str">
        <f aca="false">$C97</f>
        <v>Belgium</v>
      </c>
      <c r="CK97" s="296" t="n">
        <f aca="false">$D97</f>
        <v>41</v>
      </c>
      <c r="CL97" s="280" t="str">
        <f aca="false">$E97</f>
        <v>Czech Rep.</v>
      </c>
      <c r="CM97" s="284"/>
      <c r="CN97" s="284"/>
      <c r="CO97" s="389" t="n">
        <f aca="false">COUNTIF(CI$107:CI$114,CK110)+COUNTIF(CK$107:CK$114,CK110)</f>
        <v>0</v>
      </c>
      <c r="CP97" s="281" t="str">
        <f aca="false">IF(($F97&lt;&gt;"")*($G97&lt;&gt;"")*(CM97&lt;&gt;"")*(CN97&lt;&gt;""),IF(CT97&lt;&gt;2,"0",($F97&gt;$G97)*(CM97&gt;CN97)+($F97=$G97)*(CM97=CN97)+($F97&lt;$G97)*(CM97&lt;CN97)),"")</f>
        <v/>
      </c>
      <c r="CQ97" s="281" t="str">
        <f aca="false">IF((CP97&lt;&gt;""),IF(OR($F97&lt;&gt;$G97,PrSettings!$M$4="●"),(($F97-$G97)=(CM97-CN97))*1,0),"")</f>
        <v/>
      </c>
      <c r="CR97" s="281" t="str">
        <f aca="false">IF((CQ97&lt;&gt;""),($F97=CM97)*($G97=CN97),"")</f>
        <v/>
      </c>
      <c r="CS97" s="281" t="str">
        <f aca="false">IF(CP97&lt;&gt;"",IF(ABS($F97-$G97)&gt;=PrSettings!$M$7,(ABS($F97-$G97-CM97+CN97)&lt;=1)*1,IF(AND(CP97,$F97=$G97,$F97&gt;=PrSettings!$M$6),(ABS(CM97-$F97)&lt;=1)*1,IF(AND(CP97,$F97+$G97&gt;=PrSettings!$M$8),(ABS(CM97-$F97)+ABS(CN97-$G97)&lt;=1)*1,""))),"")</f>
        <v/>
      </c>
      <c r="CT97" s="388" t="n">
        <f aca="false">IF(OR(($C97&lt;&gt;"")*(CI97&lt;&gt;""),($E97&lt;&gt;"")*(CK97&lt;&gt;"")),($B97=CI97)*1+($D97=CK97)*1,"")</f>
        <v>2</v>
      </c>
      <c r="CV97" s="295" t="n">
        <f aca="false">$B97</f>
        <v>9</v>
      </c>
      <c r="CW97" s="280" t="str">
        <f aca="false">$C97</f>
        <v>Belgium</v>
      </c>
      <c r="CX97" s="296" t="n">
        <f aca="false">$D97</f>
        <v>41</v>
      </c>
      <c r="CY97" s="280" t="str">
        <f aca="false">$E97</f>
        <v>Czech Rep.</v>
      </c>
      <c r="CZ97" s="284"/>
      <c r="DA97" s="284"/>
      <c r="DB97" s="389" t="n">
        <f aca="false">COUNTIF(CV$107:CV$114,CX110)+COUNTIF(CX$107:CX$114,CX110)</f>
        <v>0</v>
      </c>
      <c r="DC97" s="281" t="str">
        <f aca="false">IF(($F97&lt;&gt;"")*($G97&lt;&gt;"")*(CZ97&lt;&gt;"")*(DA97&lt;&gt;""),IF(DG97&lt;&gt;2,"0",($F97&gt;$G97)*(CZ97&gt;DA97)+($F97=$G97)*(CZ97=DA97)+($F97&lt;$G97)*(CZ97&lt;DA97)),"")</f>
        <v/>
      </c>
      <c r="DD97" s="281" t="str">
        <f aca="false">IF((DC97&lt;&gt;""),IF(OR($F97&lt;&gt;$G97,PrSettings!$M$4="●"),(($F97-$G97)=(CZ97-DA97))*1,0),"")</f>
        <v/>
      </c>
      <c r="DE97" s="281" t="str">
        <f aca="false">IF((DD97&lt;&gt;""),($F97=CZ97)*($G97=DA97),"")</f>
        <v/>
      </c>
      <c r="DF97" s="281" t="str">
        <f aca="false">IF(DC97&lt;&gt;"",IF(ABS($F97-$G97)&gt;=PrSettings!$M$7,(ABS($F97-$G97-CZ97+DA97)&lt;=1)*1,IF(AND(DC97,$F97=$G97,$F97&gt;=PrSettings!$M$6),(ABS(CZ97-$F97)&lt;=1)*1,IF(AND(DC97,$F97+$G97&gt;=PrSettings!$M$8),(ABS(CZ97-$F97)+ABS(DA97-$G97)&lt;=1)*1,""))),"")</f>
        <v/>
      </c>
      <c r="DG97" s="388" t="n">
        <f aca="false">IF(OR(($C97&lt;&gt;"")*(CV97&lt;&gt;""),($E97&lt;&gt;"")*(CX97&lt;&gt;"")),($B97=CV97)*1+($D97=CX97)*1,"")</f>
        <v>2</v>
      </c>
      <c r="DI97" s="295" t="n">
        <f aca="false">$B97</f>
        <v>9</v>
      </c>
      <c r="DJ97" s="280" t="str">
        <f aca="false">$C97</f>
        <v>Belgium</v>
      </c>
      <c r="DK97" s="296" t="n">
        <f aca="false">$D97</f>
        <v>41</v>
      </c>
      <c r="DL97" s="280" t="str">
        <f aca="false">$E97</f>
        <v>Czech Rep.</v>
      </c>
      <c r="DM97" s="284"/>
      <c r="DN97" s="284"/>
      <c r="DO97" s="389" t="n">
        <f aca="false">COUNTIF(DI$107:DI$114,DK110)+COUNTIF(DK$107:DK$114,DK110)</f>
        <v>0</v>
      </c>
      <c r="DP97" s="281" t="str">
        <f aca="false">IF(($F97&lt;&gt;"")*($G97&lt;&gt;"")*(DM97&lt;&gt;"")*(DN97&lt;&gt;""),IF(DT97&lt;&gt;2,"0",($F97&gt;$G97)*(DM97&gt;DN97)+($F97=$G97)*(DM97=DN97)+($F97&lt;$G97)*(DM97&lt;DN97)),"")</f>
        <v/>
      </c>
      <c r="DQ97" s="281" t="str">
        <f aca="false">IF((DP97&lt;&gt;""),IF(OR($F97&lt;&gt;$G97,PrSettings!$M$4="●"),(($F97-$G97)=(DM97-DN97))*1,0),"")</f>
        <v/>
      </c>
      <c r="DR97" s="281" t="str">
        <f aca="false">IF((DQ97&lt;&gt;""),($F97=DM97)*($G97=DN97),"")</f>
        <v/>
      </c>
      <c r="DS97" s="281" t="str">
        <f aca="false">IF(DP97&lt;&gt;"",IF(ABS($F97-$G97)&gt;=PrSettings!$M$7,(ABS($F97-$G97-DM97+DN97)&lt;=1)*1,IF(AND(DP97,$F97=$G97,$F97&gt;=PrSettings!$M$6),(ABS(DM97-$F97)&lt;=1)*1,IF(AND(DP97,$F97+$G97&gt;=PrSettings!$M$8),(ABS(DM97-$F97)+ABS(DN97-$G97)&lt;=1)*1,""))),"")</f>
        <v/>
      </c>
      <c r="DT97" s="388" t="n">
        <f aca="false">IF(OR(($C97&lt;&gt;"")*(DI97&lt;&gt;""),($E97&lt;&gt;"")*(DK97&lt;&gt;"")),($B97=DI97)*1+($D97=DK97)*1,"")</f>
        <v>2</v>
      </c>
      <c r="DV97" s="295" t="n">
        <f aca="false">$B97</f>
        <v>9</v>
      </c>
      <c r="DW97" s="280" t="str">
        <f aca="false">$C97</f>
        <v>Belgium</v>
      </c>
      <c r="DX97" s="296" t="n">
        <f aca="false">$D97</f>
        <v>41</v>
      </c>
      <c r="DY97" s="280" t="str">
        <f aca="false">$E97</f>
        <v>Czech Rep.</v>
      </c>
      <c r="DZ97" s="284"/>
      <c r="EA97" s="284"/>
      <c r="EB97" s="389" t="n">
        <f aca="false">COUNTIF(DV$107:DV$114,DX110)+COUNTIF(DX$107:DX$114,DX110)</f>
        <v>0</v>
      </c>
      <c r="EC97" s="281" t="str">
        <f aca="false">IF(($F97&lt;&gt;"")*($G97&lt;&gt;"")*(DZ97&lt;&gt;"")*(EA97&lt;&gt;""),IF(EG97&lt;&gt;2,"0",($F97&gt;$G97)*(DZ97&gt;EA97)+($F97=$G97)*(DZ97=EA97)+($F97&lt;$G97)*(DZ97&lt;EA97)),"")</f>
        <v/>
      </c>
      <c r="ED97" s="281" t="str">
        <f aca="false">IF((EC97&lt;&gt;""),IF(OR($F97&lt;&gt;$G97,PrSettings!$M$4="●"),(($F97-$G97)=(DZ97-EA97))*1,0),"")</f>
        <v/>
      </c>
      <c r="EE97" s="281" t="str">
        <f aca="false">IF((ED97&lt;&gt;""),($F97=DZ97)*($G97=EA97),"")</f>
        <v/>
      </c>
      <c r="EF97" s="281" t="str">
        <f aca="false">IF(EC97&lt;&gt;"",IF(ABS($F97-$G97)&gt;=PrSettings!$M$7,(ABS($F97-$G97-DZ97+EA97)&lt;=1)*1,IF(AND(EC97,$F97=$G97,$F97&gt;=PrSettings!$M$6),(ABS(DZ97-$F97)&lt;=1)*1,IF(AND(EC97,$F97+$G97&gt;=PrSettings!$M$8),(ABS(DZ97-$F97)+ABS(EA97-$G97)&lt;=1)*1,""))),"")</f>
        <v/>
      </c>
      <c r="EG97" s="388" t="n">
        <f aca="false">IF(OR(($C97&lt;&gt;"")*(DV97&lt;&gt;""),($E97&lt;&gt;"")*(DX97&lt;&gt;"")),($B97=DV97)*1+($D97=DX97)*1,"")</f>
        <v>2</v>
      </c>
      <c r="EI97" s="295" t="n">
        <f aca="false">$B97</f>
        <v>9</v>
      </c>
      <c r="EJ97" s="280" t="str">
        <f aca="false">$C97</f>
        <v>Belgium</v>
      </c>
      <c r="EK97" s="296" t="n">
        <f aca="false">$D97</f>
        <v>41</v>
      </c>
      <c r="EL97" s="280" t="str">
        <f aca="false">$E97</f>
        <v>Czech Rep.</v>
      </c>
      <c r="EM97" s="284"/>
      <c r="EN97" s="284"/>
      <c r="EO97" s="389" t="n">
        <f aca="false">COUNTIF(EI$107:EI$114,EK110)+COUNTIF(EK$107:EK$114,EK110)</f>
        <v>0</v>
      </c>
      <c r="EP97" s="281" t="str">
        <f aca="false">IF(($F97&lt;&gt;"")*($G97&lt;&gt;"")*(EM97&lt;&gt;"")*(EN97&lt;&gt;""),IF(ET97&lt;&gt;2,"0",($F97&gt;$G97)*(EM97&gt;EN97)+($F97=$G97)*(EM97=EN97)+($F97&lt;$G97)*(EM97&lt;EN97)),"")</f>
        <v/>
      </c>
      <c r="EQ97" s="281" t="str">
        <f aca="false">IF((EP97&lt;&gt;""),IF(OR($F97&lt;&gt;$G97,PrSettings!$M$4="●"),(($F97-$G97)=(EM97-EN97))*1,0),"")</f>
        <v/>
      </c>
      <c r="ER97" s="281" t="str">
        <f aca="false">IF((EQ97&lt;&gt;""),($F97=EM97)*($G97=EN97),"")</f>
        <v/>
      </c>
      <c r="ES97" s="281" t="str">
        <f aca="false">IF(EP97&lt;&gt;"",IF(ABS($F97-$G97)&gt;=PrSettings!$M$7,(ABS($F97-$G97-EM97+EN97)&lt;=1)*1,IF(AND(EP97,$F97=$G97,$F97&gt;=PrSettings!$M$6),(ABS(EM97-$F97)&lt;=1)*1,IF(AND(EP97,$F97+$G97&gt;=PrSettings!$M$8),(ABS(EM97-$F97)+ABS(EN97-$G97)&lt;=1)*1,""))),"")</f>
        <v/>
      </c>
      <c r="ET97" s="388" t="n">
        <f aca="false">IF(OR(($C97&lt;&gt;"")*(EI97&lt;&gt;""),($E97&lt;&gt;"")*(EK97&lt;&gt;"")),($B97=EI97)*1+($D97=EK97)*1,"")</f>
        <v>2</v>
      </c>
      <c r="EV97" s="295" t="n">
        <f aca="false">$B97</f>
        <v>9</v>
      </c>
      <c r="EW97" s="280" t="str">
        <f aca="false">$C97</f>
        <v>Belgium</v>
      </c>
      <c r="EX97" s="296" t="n">
        <f aca="false">$D97</f>
        <v>41</v>
      </c>
      <c r="EY97" s="280" t="str">
        <f aca="false">$E97</f>
        <v>Czech Rep.</v>
      </c>
      <c r="EZ97" s="284"/>
      <c r="FA97" s="284"/>
      <c r="FB97" s="389" t="n">
        <f aca="false">COUNTIF(EV$107:EV$114,EX110)+COUNTIF(EX$107:EX$114,EX110)</f>
        <v>0</v>
      </c>
      <c r="FC97" s="281" t="str">
        <f aca="false">IF(($F97&lt;&gt;"")*($G97&lt;&gt;"")*(EZ97&lt;&gt;"")*(FA97&lt;&gt;""),IF(FG97&lt;&gt;2,"0",($F97&gt;$G97)*(EZ97&gt;FA97)+($F97=$G97)*(EZ97=FA97)+($F97&lt;$G97)*(EZ97&lt;FA97)),"")</f>
        <v/>
      </c>
      <c r="FD97" s="281" t="str">
        <f aca="false">IF((FC97&lt;&gt;""),IF(OR($F97&lt;&gt;$G97,PrSettings!$M$4="●"),(($F97-$G97)=(EZ97-FA97))*1,0),"")</f>
        <v/>
      </c>
      <c r="FE97" s="281" t="str">
        <f aca="false">IF((FD97&lt;&gt;""),($F97=EZ97)*($G97=FA97),"")</f>
        <v/>
      </c>
      <c r="FF97" s="281" t="str">
        <f aca="false">IF(FC97&lt;&gt;"",IF(ABS($F97-$G97)&gt;=PrSettings!$M$7,(ABS($F97-$G97-EZ97+FA97)&lt;=1)*1,IF(AND(FC97,$F97=$G97,$F97&gt;=PrSettings!$M$6),(ABS(EZ97-$F97)&lt;=1)*1,IF(AND(FC97,$F97+$G97&gt;=PrSettings!$M$8),(ABS(EZ97-$F97)+ABS(FA97-$G97)&lt;=1)*1,""))),"")</f>
        <v/>
      </c>
      <c r="FG97" s="388" t="n">
        <f aca="false">IF(OR(($C97&lt;&gt;"")*(EV97&lt;&gt;""),($E97&lt;&gt;"")*(EX97&lt;&gt;"")),($B97=EV97)*1+($D97=EX97)*1,"")</f>
        <v>2</v>
      </c>
      <c r="FI97" s="295" t="n">
        <f aca="false">$B97</f>
        <v>9</v>
      </c>
      <c r="FJ97" s="280" t="str">
        <f aca="false">$C97</f>
        <v>Belgium</v>
      </c>
      <c r="FK97" s="296" t="n">
        <f aca="false">$D97</f>
        <v>41</v>
      </c>
      <c r="FL97" s="280" t="str">
        <f aca="false">$E97</f>
        <v>Czech Rep.</v>
      </c>
      <c r="FM97" s="284"/>
      <c r="FN97" s="284"/>
      <c r="FO97" s="389" t="n">
        <f aca="false">COUNTIF(FI$107:FI$114,FK110)+COUNTIF(FK$107:FK$114,FK110)</f>
        <v>0</v>
      </c>
      <c r="FP97" s="281" t="str">
        <f aca="false">IF(($F97&lt;&gt;"")*($G97&lt;&gt;"")*(FM97&lt;&gt;"")*(FN97&lt;&gt;""),IF(FT97&lt;&gt;2,"0",($F97&gt;$G97)*(FM97&gt;FN97)+($F97=$G97)*(FM97=FN97)+($F97&lt;$G97)*(FM97&lt;FN97)),"")</f>
        <v/>
      </c>
      <c r="FQ97" s="281" t="str">
        <f aca="false">IF((FP97&lt;&gt;""),IF(OR($F97&lt;&gt;$G97,PrSettings!$M$4="●"),(($F97-$G97)=(FM97-FN97))*1,0),"")</f>
        <v/>
      </c>
      <c r="FR97" s="281" t="str">
        <f aca="false">IF((FQ97&lt;&gt;""),($F97=FM97)*($G97=FN97),"")</f>
        <v/>
      </c>
      <c r="FS97" s="281" t="str">
        <f aca="false">IF(FP97&lt;&gt;"",IF(ABS($F97-$G97)&gt;=PrSettings!$M$7,(ABS($F97-$G97-FM97+FN97)&lt;=1)*1,IF(AND(FP97,$F97=$G97,$F97&gt;=PrSettings!$M$6),(ABS(FM97-$F97)&lt;=1)*1,IF(AND(FP97,$F97+$G97&gt;=PrSettings!$M$8),(ABS(FM97-$F97)+ABS(FN97-$G97)&lt;=1)*1,""))),"")</f>
        <v/>
      </c>
      <c r="FT97" s="388" t="n">
        <f aca="false">IF(OR(($C97&lt;&gt;"")*(FI97&lt;&gt;""),($E97&lt;&gt;"")*(FK97&lt;&gt;"")),($B97=FI97)*1+($D97=FK97)*1,"")</f>
        <v>2</v>
      </c>
      <c r="FV97" s="295" t="n">
        <f aca="false">$B97</f>
        <v>9</v>
      </c>
      <c r="FW97" s="280" t="str">
        <f aca="false">$C97</f>
        <v>Belgium</v>
      </c>
      <c r="FX97" s="296" t="n">
        <f aca="false">$D97</f>
        <v>41</v>
      </c>
      <c r="FY97" s="280" t="str">
        <f aca="false">$E97</f>
        <v>Czech Rep.</v>
      </c>
      <c r="FZ97" s="284"/>
      <c r="GA97" s="284"/>
      <c r="GB97" s="389" t="n">
        <f aca="false">COUNTIF(FV$107:FV$114,FX110)+COUNTIF(FX$107:FX$114,FX110)</f>
        <v>0</v>
      </c>
      <c r="GC97" s="281" t="str">
        <f aca="false">IF(($F97&lt;&gt;"")*($G97&lt;&gt;"")*(FZ97&lt;&gt;"")*(GA97&lt;&gt;""),IF(GG97&lt;&gt;2,"0",($F97&gt;$G97)*(FZ97&gt;GA97)+($F97=$G97)*(FZ97=GA97)+($F97&lt;$G97)*(FZ97&lt;GA97)),"")</f>
        <v/>
      </c>
      <c r="GD97" s="281" t="str">
        <f aca="false">IF((GC97&lt;&gt;""),IF(OR($F97&lt;&gt;$G97,PrSettings!$M$4="●"),(($F97-$G97)=(FZ97-GA97))*1,0),"")</f>
        <v/>
      </c>
      <c r="GE97" s="281" t="str">
        <f aca="false">IF((GD97&lt;&gt;""),($F97=FZ97)*($G97=GA97),"")</f>
        <v/>
      </c>
      <c r="GF97" s="281" t="str">
        <f aca="false">IF(GC97&lt;&gt;"",IF(ABS($F97-$G97)&gt;=PrSettings!$M$7,(ABS($F97-$G97-FZ97+GA97)&lt;=1)*1,IF(AND(GC97,$F97=$G97,$F97&gt;=PrSettings!$M$6),(ABS(FZ97-$F97)&lt;=1)*1,IF(AND(GC97,$F97+$G97&gt;=PrSettings!$M$8),(ABS(FZ97-$F97)+ABS(GA97-$G97)&lt;=1)*1,""))),"")</f>
        <v/>
      </c>
      <c r="GG97" s="388" t="n">
        <f aca="false">IF(OR(($C97&lt;&gt;"")*(FV97&lt;&gt;""),($E97&lt;&gt;"")*(FX97&lt;&gt;"")),($B97=FV97)*1+($D97=FX97)*1,"")</f>
        <v>2</v>
      </c>
      <c r="GI97" s="295" t="n">
        <f aca="false">$B97</f>
        <v>9</v>
      </c>
      <c r="GJ97" s="280" t="str">
        <f aca="false">$C97</f>
        <v>Belgium</v>
      </c>
      <c r="GK97" s="296" t="n">
        <f aca="false">$D97</f>
        <v>41</v>
      </c>
      <c r="GL97" s="280" t="str">
        <f aca="false">$E97</f>
        <v>Czech Rep.</v>
      </c>
      <c r="GM97" s="284"/>
      <c r="GN97" s="284"/>
      <c r="GO97" s="389" t="n">
        <f aca="false">COUNTIF(GI$107:GI$114,GK110)+COUNTIF(GK$107:GK$114,GK110)</f>
        <v>0</v>
      </c>
      <c r="GP97" s="281" t="str">
        <f aca="false">IF(($F97&lt;&gt;"")*($G97&lt;&gt;"")*(GM97&lt;&gt;"")*(GN97&lt;&gt;""),IF(GT97&lt;&gt;2,"0",($F97&gt;$G97)*(GM97&gt;GN97)+($F97=$G97)*(GM97=GN97)+($F97&lt;$G97)*(GM97&lt;GN97)),"")</f>
        <v/>
      </c>
      <c r="GQ97" s="281" t="str">
        <f aca="false">IF((GP97&lt;&gt;""),IF(OR($F97&lt;&gt;$G97,PrSettings!$M$4="●"),(($F97-$G97)=(GM97-GN97))*1,0),"")</f>
        <v/>
      </c>
      <c r="GR97" s="281" t="str">
        <f aca="false">IF((GQ97&lt;&gt;""),($F97=GM97)*($G97=GN97),"")</f>
        <v/>
      </c>
      <c r="GS97" s="281" t="str">
        <f aca="false">IF(GP97&lt;&gt;"",IF(ABS($F97-$G97)&gt;=PrSettings!$M$7,(ABS($F97-$G97-GM97+GN97)&lt;=1)*1,IF(AND(GP97,$F97=$G97,$F97&gt;=PrSettings!$M$6),(ABS(GM97-$F97)&lt;=1)*1,IF(AND(GP97,$F97+$G97&gt;=PrSettings!$M$8),(ABS(GM97-$F97)+ABS(GN97-$G97)&lt;=1)*1,""))),"")</f>
        <v/>
      </c>
      <c r="GT97" s="388" t="n">
        <f aca="false">IF(OR(($C97&lt;&gt;"")*(GI97&lt;&gt;""),($E97&lt;&gt;"")*(GK97&lt;&gt;"")),($B97=GI97)*1+($D97=GK97)*1,"")</f>
        <v>2</v>
      </c>
      <c r="GV97" s="295" t="n">
        <f aca="false">$B97</f>
        <v>9</v>
      </c>
      <c r="GW97" s="280" t="str">
        <f aca="false">$C97</f>
        <v>Belgium</v>
      </c>
      <c r="GX97" s="296" t="n">
        <f aca="false">$D97</f>
        <v>41</v>
      </c>
      <c r="GY97" s="280" t="str">
        <f aca="false">$E97</f>
        <v>Czech Rep.</v>
      </c>
      <c r="GZ97" s="284"/>
      <c r="HA97" s="284"/>
      <c r="HB97" s="389" t="n">
        <f aca="false">COUNTIF(GV$107:GV$114,GX110)+COUNTIF(GX$107:GX$114,GX110)</f>
        <v>0</v>
      </c>
      <c r="HC97" s="281" t="str">
        <f aca="false">IF(($F97&lt;&gt;"")*($G97&lt;&gt;"")*(GZ97&lt;&gt;"")*(HA97&lt;&gt;""),IF(HG97&lt;&gt;2,"0",($F97&gt;$G97)*(GZ97&gt;HA97)+($F97=$G97)*(GZ97=HA97)+($F97&lt;$G97)*(GZ97&lt;HA97)),"")</f>
        <v/>
      </c>
      <c r="HD97" s="281" t="str">
        <f aca="false">IF((HC97&lt;&gt;""),IF(OR($F97&lt;&gt;$G97,PrSettings!$M$4="●"),(($F97-$G97)=(GZ97-HA97))*1,0),"")</f>
        <v/>
      </c>
      <c r="HE97" s="281" t="str">
        <f aca="false">IF((HD97&lt;&gt;""),($F97=GZ97)*($G97=HA97),"")</f>
        <v/>
      </c>
      <c r="HF97" s="281" t="str">
        <f aca="false">IF(HC97&lt;&gt;"",IF(ABS($F97-$G97)&gt;=PrSettings!$M$7,(ABS($F97-$G97-GZ97+HA97)&lt;=1)*1,IF(AND(HC97,$F97=$G97,$F97&gt;=PrSettings!$M$6),(ABS(GZ97-$F97)&lt;=1)*1,IF(AND(HC97,$F97+$G97&gt;=PrSettings!$M$8),(ABS(GZ97-$F97)+ABS(HA97-$G97)&lt;=1)*1,""))),"")</f>
        <v/>
      </c>
      <c r="HG97" s="388" t="n">
        <f aca="false">IF(OR(($C97&lt;&gt;"")*(GV97&lt;&gt;""),($E97&lt;&gt;"")*(GX97&lt;&gt;"")),($B97=GV97)*1+($D97=GX97)*1,"")</f>
        <v>2</v>
      </c>
      <c r="HI97" s="295" t="n">
        <f aca="false">$B97</f>
        <v>9</v>
      </c>
      <c r="HJ97" s="280" t="str">
        <f aca="false">$C97</f>
        <v>Belgium</v>
      </c>
      <c r="HK97" s="296" t="n">
        <f aca="false">$D97</f>
        <v>41</v>
      </c>
      <c r="HL97" s="280" t="str">
        <f aca="false">$E97</f>
        <v>Czech Rep.</v>
      </c>
      <c r="HM97" s="284"/>
      <c r="HN97" s="284"/>
      <c r="HO97" s="389" t="n">
        <f aca="false">COUNTIF(HI$107:HI$114,HK110)+COUNTIF(HK$107:HK$114,HK110)</f>
        <v>0</v>
      </c>
      <c r="HP97" s="281" t="str">
        <f aca="false">IF(($F97&lt;&gt;"")*($G97&lt;&gt;"")*(HM97&lt;&gt;"")*(HN97&lt;&gt;""),IF(HT97&lt;&gt;2,"0",($F97&gt;$G97)*(HM97&gt;HN97)+($F97=$G97)*(HM97=HN97)+($F97&lt;$G97)*(HM97&lt;HN97)),"")</f>
        <v/>
      </c>
      <c r="HQ97" s="281" t="str">
        <f aca="false">IF((HP97&lt;&gt;""),IF(OR($F97&lt;&gt;$G97,PrSettings!$M$4="●"),(($F97-$G97)=(HM97-HN97))*1,0),"")</f>
        <v/>
      </c>
      <c r="HR97" s="281" t="str">
        <f aca="false">IF((HQ97&lt;&gt;""),($F97=HM97)*($G97=HN97),"")</f>
        <v/>
      </c>
      <c r="HS97" s="281" t="str">
        <f aca="false">IF(HP97&lt;&gt;"",IF(ABS($F97-$G97)&gt;=PrSettings!$M$7,(ABS($F97-$G97-HM97+HN97)&lt;=1)*1,IF(AND(HP97,$F97=$G97,$F97&gt;=PrSettings!$M$6),(ABS(HM97-$F97)&lt;=1)*1,IF(AND(HP97,$F97+$G97&gt;=PrSettings!$M$8),(ABS(HM97-$F97)+ABS(HN97-$G97)&lt;=1)*1,""))),"")</f>
        <v/>
      </c>
      <c r="HT97" s="388" t="n">
        <f aca="false">IF(OR(($C97&lt;&gt;"")*(HI97&lt;&gt;""),($E97&lt;&gt;"")*(HK97&lt;&gt;"")),($B97=HI97)*1+($D97=HK97)*1,"")</f>
        <v>2</v>
      </c>
      <c r="HV97" s="295" t="n">
        <f aca="false">$B97</f>
        <v>9</v>
      </c>
      <c r="HW97" s="280" t="str">
        <f aca="false">$C97</f>
        <v>Belgium</v>
      </c>
      <c r="HX97" s="296" t="n">
        <f aca="false">$D97</f>
        <v>41</v>
      </c>
      <c r="HY97" s="280" t="str">
        <f aca="false">$E97</f>
        <v>Czech Rep.</v>
      </c>
      <c r="HZ97" s="284"/>
      <c r="IA97" s="284"/>
      <c r="IB97" s="389" t="n">
        <f aca="false">COUNTIF(HV$107:HV$114,HX110)+COUNTIF(HX$107:HX$114,HX110)</f>
        <v>0</v>
      </c>
      <c r="IC97" s="281" t="str">
        <f aca="false">IF(($F97&lt;&gt;"")*($G97&lt;&gt;"")*(HZ97&lt;&gt;"")*(IA97&lt;&gt;""),IF(IG97&lt;&gt;2,"0",($F97&gt;$G97)*(HZ97&gt;IA97)+($F97=$G97)*(HZ97=IA97)+($F97&lt;$G97)*(HZ97&lt;IA97)),"")</f>
        <v/>
      </c>
      <c r="ID97" s="281" t="str">
        <f aca="false">IF((IC97&lt;&gt;""),IF(OR($F97&lt;&gt;$G97,PrSettings!$M$4="●"),(($F97-$G97)=(HZ97-IA97))*1,0),"")</f>
        <v/>
      </c>
      <c r="IE97" s="281" t="str">
        <f aca="false">IF((ID97&lt;&gt;""),($F97=HZ97)*($G97=IA97),"")</f>
        <v/>
      </c>
      <c r="IF97" s="281" t="str">
        <f aca="false">IF(IC97&lt;&gt;"",IF(ABS($F97-$G97)&gt;=PrSettings!$M$7,(ABS($F97-$G97-HZ97+IA97)&lt;=1)*1,IF(AND(IC97,$F97=$G97,$F97&gt;=PrSettings!$M$6),(ABS(HZ97-$F97)&lt;=1)*1,IF(AND(IC97,$F97+$G97&gt;=PrSettings!$M$8),(ABS(HZ97-$F97)+ABS(IA97-$G97)&lt;=1)*1,""))),"")</f>
        <v/>
      </c>
      <c r="IG97" s="388" t="n">
        <f aca="false">IF(OR(($C97&lt;&gt;"")*(HV97&lt;&gt;""),($E97&lt;&gt;"")*(HX97&lt;&gt;"")),($B97=HV97)*1+($D97=HX97)*1,"")</f>
        <v>2</v>
      </c>
      <c r="II97" s="295" t="n">
        <f aca="false">$B97</f>
        <v>9</v>
      </c>
      <c r="IJ97" s="280" t="str">
        <f aca="false">$C97</f>
        <v>Belgium</v>
      </c>
      <c r="IK97" s="296" t="n">
        <f aca="false">$D97</f>
        <v>41</v>
      </c>
      <c r="IL97" s="280" t="str">
        <f aca="false">$E97</f>
        <v>Czech Rep.</v>
      </c>
      <c r="IM97" s="284"/>
      <c r="IN97" s="284"/>
      <c r="IO97" s="389" t="n">
        <f aca="false">COUNTIF(II$107:II$114,IK110)+COUNTIF(IK$107:IK$114,IK110)</f>
        <v>0</v>
      </c>
      <c r="IP97" s="281" t="str">
        <f aca="false">IF(($F97&lt;&gt;"")*($G97&lt;&gt;"")*(IM97&lt;&gt;"")*(IN97&lt;&gt;""),IF(IT97&lt;&gt;2,"0",($F97&gt;$G97)*(IM97&gt;IN97)+($F97=$G97)*(IM97=IN97)+($F97&lt;$G97)*(IM97&lt;IN97)),"")</f>
        <v/>
      </c>
      <c r="IQ97" s="281" t="str">
        <f aca="false">IF((IP97&lt;&gt;""),IF(OR($F97&lt;&gt;$G97,PrSettings!$M$4="●"),(($F97-$G97)=(IM97-IN97))*1,0),"")</f>
        <v/>
      </c>
      <c r="IR97" s="281" t="str">
        <f aca="false">IF((IQ97&lt;&gt;""),($F97=IM97)*($G97=IN97),"")</f>
        <v/>
      </c>
      <c r="IS97" s="281" t="str">
        <f aca="false">IF(IP97&lt;&gt;"",IF(ABS($F97-$G97)&gt;=PrSettings!$M$7,(ABS($F97-$G97-IM97+IN97)&lt;=1)*1,IF(AND(IP97,$F97=$G97,$F97&gt;=PrSettings!$M$6),(ABS(IM97-$F97)&lt;=1)*1,IF(AND(IP97,$F97+$G97&gt;=PrSettings!$M$8),(ABS(IM97-$F97)+ABS(IN97-$G97)&lt;=1)*1,""))),"")</f>
        <v/>
      </c>
      <c r="IT97" s="388" t="n">
        <f aca="false">IF(OR(($C97&lt;&gt;"")*(II97&lt;&gt;""),($E97&lt;&gt;"")*(IK97&lt;&gt;"")),($B97=II97)*1+($D97=IK97)*1,"")</f>
        <v>2</v>
      </c>
      <c r="IV97" s="295" t="n">
        <f aca="false">$B97</f>
        <v>9</v>
      </c>
      <c r="IW97" s="280" t="str">
        <f aca="false">$C97</f>
        <v>Belgium</v>
      </c>
      <c r="IX97" s="296" t="n">
        <f aca="false">$D97</f>
        <v>41</v>
      </c>
      <c r="IY97" s="280" t="str">
        <f aca="false">$E97</f>
        <v>Czech Rep.</v>
      </c>
      <c r="IZ97" s="284"/>
      <c r="JA97" s="284"/>
      <c r="JB97" s="389" t="n">
        <f aca="false">COUNTIF(IV$107:IV$114,IX110)+COUNTIF(IX$107:IX$114,IX110)</f>
        <v>0</v>
      </c>
      <c r="JC97" s="281" t="str">
        <f aca="false">IF(($F97&lt;&gt;"")*($G97&lt;&gt;"")*(IZ97&lt;&gt;"")*(JA97&lt;&gt;""),IF(JG97&lt;&gt;2,"0",($F97&gt;$G97)*(IZ97&gt;JA97)+($F97=$G97)*(IZ97=JA97)+($F97&lt;$G97)*(IZ97&lt;JA97)),"")</f>
        <v/>
      </c>
      <c r="JD97" s="281" t="str">
        <f aca="false">IF((JC97&lt;&gt;""),IF(OR($F97&lt;&gt;$G97,PrSettings!$M$4="●"),(($F97-$G97)=(IZ97-JA97))*1,0),"")</f>
        <v/>
      </c>
      <c r="JE97" s="281" t="str">
        <f aca="false">IF((JD97&lt;&gt;""),($F97=IZ97)*($G97=JA97),"")</f>
        <v/>
      </c>
      <c r="JF97" s="281" t="str">
        <f aca="false">IF(JC97&lt;&gt;"",IF(ABS($F97-$G97)&gt;=PrSettings!$M$7,(ABS($F97-$G97-IZ97+JA97)&lt;=1)*1,IF(AND(JC97,$F97=$G97,$F97&gt;=PrSettings!$M$6),(ABS(IZ97-$F97)&lt;=1)*1,IF(AND(JC97,$F97+$G97&gt;=PrSettings!$M$8),(ABS(IZ97-$F97)+ABS(JA97-$G97)&lt;=1)*1,""))),"")</f>
        <v/>
      </c>
      <c r="JG97" s="388" t="n">
        <f aca="false">IF(OR(($C97&lt;&gt;"")*(IV97&lt;&gt;""),($E97&lt;&gt;"")*(IX97&lt;&gt;"")),($B97=IV97)*1+($D97=IX97)*1,"")</f>
        <v>2</v>
      </c>
      <c r="JI97" s="295" t="n">
        <f aca="false">$B97</f>
        <v>9</v>
      </c>
      <c r="JJ97" s="280" t="str">
        <f aca="false">$C97</f>
        <v>Belgium</v>
      </c>
      <c r="JK97" s="296" t="n">
        <f aca="false">$D97</f>
        <v>41</v>
      </c>
      <c r="JL97" s="280" t="str">
        <f aca="false">$E97</f>
        <v>Czech Rep.</v>
      </c>
      <c r="JM97" s="284"/>
      <c r="JN97" s="284"/>
      <c r="JO97" s="389" t="n">
        <f aca="false">COUNTIF(JI$107:JI$114,JK110)+COUNTIF(JK$107:JK$114,JK110)</f>
        <v>0</v>
      </c>
      <c r="JP97" s="281" t="str">
        <f aca="false">IF(($F97&lt;&gt;"")*($G97&lt;&gt;"")*(JM97&lt;&gt;"")*(JN97&lt;&gt;""),IF(JT97&lt;&gt;2,"0",($F97&gt;$G97)*(JM97&gt;JN97)+($F97=$G97)*(JM97=JN97)+($F97&lt;$G97)*(JM97&lt;JN97)),"")</f>
        <v/>
      </c>
      <c r="JQ97" s="281" t="str">
        <f aca="false">IF((JP97&lt;&gt;""),IF(OR($F97&lt;&gt;$G97,PrSettings!$M$4="●"),(($F97-$G97)=(JM97-JN97))*1,0),"")</f>
        <v/>
      </c>
      <c r="JR97" s="281" t="str">
        <f aca="false">IF((JQ97&lt;&gt;""),($F97=JM97)*($G97=JN97),"")</f>
        <v/>
      </c>
      <c r="JS97" s="281" t="str">
        <f aca="false">IF(JP97&lt;&gt;"",IF(ABS($F97-$G97)&gt;=PrSettings!$M$7,(ABS($F97-$G97-JM97+JN97)&lt;=1)*1,IF(AND(JP97,$F97=$G97,$F97&gt;=PrSettings!$M$6),(ABS(JM97-$F97)&lt;=1)*1,IF(AND(JP97,$F97+$G97&gt;=PrSettings!$M$8),(ABS(JM97-$F97)+ABS(JN97-$G97)&lt;=1)*1,""))),"")</f>
        <v/>
      </c>
      <c r="JT97" s="388" t="n">
        <f aca="false">IF(OR(($C97&lt;&gt;"")*(JI97&lt;&gt;""),($E97&lt;&gt;"")*(JK97&lt;&gt;"")),($B97=JI97)*1+($D97=JK97)*1,"")</f>
        <v>2</v>
      </c>
      <c r="JV97" s="295" t="n">
        <f aca="false">$B97</f>
        <v>9</v>
      </c>
      <c r="JW97" s="280" t="str">
        <f aca="false">$C97</f>
        <v>Belgium</v>
      </c>
      <c r="JX97" s="296" t="n">
        <f aca="false">$D97</f>
        <v>41</v>
      </c>
      <c r="JY97" s="280" t="str">
        <f aca="false">$E97</f>
        <v>Czech Rep.</v>
      </c>
      <c r="JZ97" s="284"/>
      <c r="KA97" s="284"/>
      <c r="KB97" s="389" t="n">
        <f aca="false">COUNTIF(JV$107:JV$114,JX110)+COUNTIF(JX$107:JX$114,JX110)</f>
        <v>0</v>
      </c>
      <c r="KC97" s="281" t="str">
        <f aca="false">IF(($F97&lt;&gt;"")*($G97&lt;&gt;"")*(JZ97&lt;&gt;"")*(KA97&lt;&gt;""),IF(KG97&lt;&gt;2,"0",($F97&gt;$G97)*(JZ97&gt;KA97)+($F97=$G97)*(JZ97=KA97)+($F97&lt;$G97)*(JZ97&lt;KA97)),"")</f>
        <v/>
      </c>
      <c r="KD97" s="281" t="str">
        <f aca="false">IF((KC97&lt;&gt;""),IF(OR($F97&lt;&gt;$G97,PrSettings!$M$4="●"),(($F97-$G97)=(JZ97-KA97))*1,0),"")</f>
        <v/>
      </c>
      <c r="KE97" s="281" t="str">
        <f aca="false">IF((KD97&lt;&gt;""),($F97=JZ97)*($G97=KA97),"")</f>
        <v/>
      </c>
      <c r="KF97" s="281" t="str">
        <f aca="false">IF(KC97&lt;&gt;"",IF(ABS($F97-$G97)&gt;=PrSettings!$M$7,(ABS($F97-$G97-JZ97+KA97)&lt;=1)*1,IF(AND(KC97,$F97=$G97,$F97&gt;=PrSettings!$M$6),(ABS(JZ97-$F97)&lt;=1)*1,IF(AND(KC97,$F97+$G97&gt;=PrSettings!$M$8),(ABS(JZ97-$F97)+ABS(KA97-$G97)&lt;=1)*1,""))),"")</f>
        <v/>
      </c>
      <c r="KG97" s="388" t="n">
        <f aca="false">IF(OR(($C97&lt;&gt;"")*(JV97&lt;&gt;""),($E97&lt;&gt;"")*(JX97&lt;&gt;"")),($B97=JV97)*1+($D97=JX97)*1,"")</f>
        <v>2</v>
      </c>
      <c r="KI97" s="295" t="n">
        <f aca="false">$B97</f>
        <v>9</v>
      </c>
      <c r="KJ97" s="280" t="str">
        <f aca="false">$C97</f>
        <v>Belgium</v>
      </c>
      <c r="KK97" s="296" t="n">
        <f aca="false">$D97</f>
        <v>41</v>
      </c>
      <c r="KL97" s="280" t="str">
        <f aca="false">$E97</f>
        <v>Czech Rep.</v>
      </c>
      <c r="KM97" s="284"/>
      <c r="KN97" s="284"/>
      <c r="KO97" s="389" t="n">
        <f aca="false">COUNTIF(KI$107:KI$114,KK110)+COUNTIF(KK$107:KK$114,KK110)</f>
        <v>0</v>
      </c>
      <c r="KP97" s="281" t="str">
        <f aca="false">IF(($F97&lt;&gt;"")*($G97&lt;&gt;"")*(KM97&lt;&gt;"")*(KN97&lt;&gt;""),IF(KT97&lt;&gt;2,"0",($F97&gt;$G97)*(KM97&gt;KN97)+($F97=$G97)*(KM97=KN97)+($F97&lt;$G97)*(KM97&lt;KN97)),"")</f>
        <v/>
      </c>
      <c r="KQ97" s="281" t="str">
        <f aca="false">IF((KP97&lt;&gt;""),IF(OR($F97&lt;&gt;$G97,PrSettings!$M$4="●"),(($F97-$G97)=(KM97-KN97))*1,0),"")</f>
        <v/>
      </c>
      <c r="KR97" s="281" t="str">
        <f aca="false">IF((KQ97&lt;&gt;""),($F97=KM97)*($G97=KN97),"")</f>
        <v/>
      </c>
      <c r="KS97" s="281" t="str">
        <f aca="false">IF(KP97&lt;&gt;"",IF(ABS($F97-$G97)&gt;=PrSettings!$M$7,(ABS($F97-$G97-KM97+KN97)&lt;=1)*1,IF(AND(KP97,$F97=$G97,$F97&gt;=PrSettings!$M$6),(ABS(KM97-$F97)&lt;=1)*1,IF(AND(KP97,$F97+$G97&gt;=PrSettings!$M$8),(ABS(KM97-$F97)+ABS(KN97-$G97)&lt;=1)*1,""))),"")</f>
        <v/>
      </c>
      <c r="KT97" s="388" t="n">
        <f aca="false">IF(OR(($C97&lt;&gt;"")*(KI97&lt;&gt;""),($E97&lt;&gt;"")*(KK97&lt;&gt;"")),($B97=KI97)*1+($D97=KK97)*1,"")</f>
        <v>2</v>
      </c>
      <c r="KV97" s="295" t="n">
        <f aca="false">$B97</f>
        <v>9</v>
      </c>
      <c r="KW97" s="280" t="str">
        <f aca="false">$C97</f>
        <v>Belgium</v>
      </c>
      <c r="KX97" s="296" t="n">
        <f aca="false">$D97</f>
        <v>41</v>
      </c>
      <c r="KY97" s="280" t="str">
        <f aca="false">$E97</f>
        <v>Czech Rep.</v>
      </c>
      <c r="KZ97" s="284"/>
      <c r="LA97" s="284"/>
      <c r="LB97" s="389" t="n">
        <f aca="false">COUNTIF(KV$107:KV$114,KX110)+COUNTIF(KX$107:KX$114,KX110)</f>
        <v>0</v>
      </c>
      <c r="LC97" s="281" t="str">
        <f aca="false">IF(($F97&lt;&gt;"")*($G97&lt;&gt;"")*(KZ97&lt;&gt;"")*(LA97&lt;&gt;""),IF(LG97&lt;&gt;2,"0",($F97&gt;$G97)*(KZ97&gt;LA97)+($F97=$G97)*(KZ97=LA97)+($F97&lt;$G97)*(KZ97&lt;LA97)),"")</f>
        <v/>
      </c>
      <c r="LD97" s="281" t="str">
        <f aca="false">IF((LC97&lt;&gt;""),IF(OR($F97&lt;&gt;$G97,PrSettings!$M$4="●"),(($F97-$G97)=(KZ97-LA97))*1,0),"")</f>
        <v/>
      </c>
      <c r="LE97" s="281" t="str">
        <f aca="false">IF((LD97&lt;&gt;""),($F97=KZ97)*($G97=LA97),"")</f>
        <v/>
      </c>
      <c r="LF97" s="281" t="str">
        <f aca="false">IF(LC97&lt;&gt;"",IF(ABS($F97-$G97)&gt;=PrSettings!$M$7,(ABS($F97-$G97-KZ97+LA97)&lt;=1)*1,IF(AND(LC97,$F97=$G97,$F97&gt;=PrSettings!$M$6),(ABS(KZ97-$F97)&lt;=1)*1,IF(AND(LC97,$F97+$G97&gt;=PrSettings!$M$8),(ABS(KZ97-$F97)+ABS(LA97-$G97)&lt;=1)*1,""))),"")</f>
        <v/>
      </c>
      <c r="LG97" s="388" t="n">
        <f aca="false">IF(OR(($C97&lt;&gt;"")*(KV97&lt;&gt;""),($E97&lt;&gt;"")*(KX97&lt;&gt;"")),($B97=KV97)*1+($D97=KX97)*1,"")</f>
        <v>2</v>
      </c>
      <c r="LI97" s="295" t="n">
        <f aca="false">$B97</f>
        <v>9</v>
      </c>
      <c r="LJ97" s="280" t="str">
        <f aca="false">$C97</f>
        <v>Belgium</v>
      </c>
      <c r="LK97" s="296" t="n">
        <f aca="false">$D97</f>
        <v>41</v>
      </c>
      <c r="LL97" s="280" t="str">
        <f aca="false">$E97</f>
        <v>Czech Rep.</v>
      </c>
      <c r="LM97" s="284"/>
      <c r="LN97" s="284"/>
      <c r="LO97" s="389" t="n">
        <f aca="false">COUNTIF(LI$107:LI$114,LK110)+COUNTIF(LK$107:LK$114,LK110)</f>
        <v>0</v>
      </c>
      <c r="LP97" s="281" t="str">
        <f aca="false">IF(($F97&lt;&gt;"")*($G97&lt;&gt;"")*(LM97&lt;&gt;"")*(LN97&lt;&gt;""),IF(LT97&lt;&gt;2,"0",($F97&gt;$G97)*(LM97&gt;LN97)+($F97=$G97)*(LM97=LN97)+($F97&lt;$G97)*(LM97&lt;LN97)),"")</f>
        <v/>
      </c>
      <c r="LQ97" s="281" t="str">
        <f aca="false">IF((LP97&lt;&gt;""),IF(OR($F97&lt;&gt;$G97,PrSettings!$M$4="●"),(($F97-$G97)=(LM97-LN97))*1,0),"")</f>
        <v/>
      </c>
      <c r="LR97" s="281" t="str">
        <f aca="false">IF((LQ97&lt;&gt;""),($F97=LM97)*($G97=LN97),"")</f>
        <v/>
      </c>
      <c r="LS97" s="281" t="str">
        <f aca="false">IF(LP97&lt;&gt;"",IF(ABS($F97-$G97)&gt;=PrSettings!$M$7,(ABS($F97-$G97-LM97+LN97)&lt;=1)*1,IF(AND(LP97,$F97=$G97,$F97&gt;=PrSettings!$M$6),(ABS(LM97-$F97)&lt;=1)*1,IF(AND(LP97,$F97+$G97&gt;=PrSettings!$M$8),(ABS(LM97-$F97)+ABS(LN97-$G97)&lt;=1)*1,""))),"")</f>
        <v/>
      </c>
      <c r="LT97" s="388" t="n">
        <f aca="false">IF(OR(($C97&lt;&gt;"")*(LI97&lt;&gt;""),($E97&lt;&gt;"")*(LK97&lt;&gt;"")),($B97=LI97)*1+($D97=LK97)*1,"")</f>
        <v>2</v>
      </c>
      <c r="LV97" s="295" t="n">
        <f aca="false">$B97</f>
        <v>9</v>
      </c>
      <c r="LW97" s="280" t="str">
        <f aca="false">$C97</f>
        <v>Belgium</v>
      </c>
      <c r="LX97" s="296" t="n">
        <f aca="false">$D97</f>
        <v>41</v>
      </c>
      <c r="LY97" s="280" t="str">
        <f aca="false">$E97</f>
        <v>Czech Rep.</v>
      </c>
      <c r="LZ97" s="284"/>
      <c r="MA97" s="284"/>
      <c r="MB97" s="389" t="n">
        <f aca="false">COUNTIF(LV$107:LV$114,LX110)+COUNTIF(LX$107:LX$114,LX110)</f>
        <v>0</v>
      </c>
      <c r="MC97" s="281" t="str">
        <f aca="false">IF(($F97&lt;&gt;"")*($G97&lt;&gt;"")*(LZ97&lt;&gt;"")*(MA97&lt;&gt;""),IF(MG97&lt;&gt;2,"0",($F97&gt;$G97)*(LZ97&gt;MA97)+($F97=$G97)*(LZ97=MA97)+($F97&lt;$G97)*(LZ97&lt;MA97)),"")</f>
        <v/>
      </c>
      <c r="MD97" s="281" t="str">
        <f aca="false">IF((MC97&lt;&gt;""),IF(OR($F97&lt;&gt;$G97,PrSettings!$M$4="●"),(($F97-$G97)=(LZ97-MA97))*1,0),"")</f>
        <v/>
      </c>
      <c r="ME97" s="281" t="str">
        <f aca="false">IF((MD97&lt;&gt;""),($F97=LZ97)*($G97=MA97),"")</f>
        <v/>
      </c>
      <c r="MF97" s="281" t="str">
        <f aca="false">IF(MC97&lt;&gt;"",IF(ABS($F97-$G97)&gt;=PrSettings!$M$7,(ABS($F97-$G97-LZ97+MA97)&lt;=1)*1,IF(AND(MC97,$F97=$G97,$F97&gt;=PrSettings!$M$6),(ABS(LZ97-$F97)&lt;=1)*1,IF(AND(MC97,$F97+$G97&gt;=PrSettings!$M$8),(ABS(LZ97-$F97)+ABS(MA97-$G97)&lt;=1)*1,""))),"")</f>
        <v/>
      </c>
      <c r="MG97" s="388" t="n">
        <f aca="false">IF(OR(($C97&lt;&gt;"")*(LV97&lt;&gt;""),($E97&lt;&gt;"")*(LX97&lt;&gt;"")),($B97=LV97)*1+($D97=LX97)*1,"")</f>
        <v>2</v>
      </c>
    </row>
    <row r="98" customFormat="false" ht="15.75" hidden="false" customHeight="false" outlineLevel="0" collapsed="false">
      <c r="B98" s="295" t="n">
        <f aca="false">IF(C98="","",INDEX(Groups!$C$7:$C$65,MATCH(C98,Groups!$D$7:$D$65,0)))</f>
        <v>6</v>
      </c>
      <c r="C98" s="280" t="str">
        <f aca="false">'World Cup'!$Z$50</f>
        <v>Brazil</v>
      </c>
      <c r="D98" s="296" t="n">
        <f aca="false">IF(E98="","",INDEX(Groups!$C$7:$C$65,MATCH(E98,Groups!$D$7:$D$65,0)))</f>
        <v>38</v>
      </c>
      <c r="E98" s="280" t="str">
        <f aca="false">'World Cup'!$AA$50</f>
        <v>Sweden</v>
      </c>
      <c r="F98" s="282" t="n">
        <f aca="false">IF(AND('World Cup'!$Z$51&lt;&gt;"",'World Cup'!$AA$51&lt;&gt;""),'World Cup'!$Z$51,"")</f>
        <v>2</v>
      </c>
      <c r="G98" s="283" t="n">
        <f aca="false">IF(AND('World Cup'!$Z$51&lt;&gt;"",'World Cup'!$AA$51&lt;&gt;""),'World Cup'!$AA$51,"")</f>
        <v>1</v>
      </c>
      <c r="I98" s="295" t="n">
        <f aca="false">$B98</f>
        <v>6</v>
      </c>
      <c r="J98" s="280" t="str">
        <f aca="false">$C98</f>
        <v>Brazil</v>
      </c>
      <c r="K98" s="296" t="n">
        <f aca="false">$D98</f>
        <v>38</v>
      </c>
      <c r="L98" s="280" t="str">
        <f aca="false">$E98</f>
        <v>Sweden</v>
      </c>
      <c r="M98" s="284"/>
      <c r="N98" s="284"/>
      <c r="O98" s="389" t="n">
        <f aca="false">COUNTIF(I$107:I$114,I111)+COUNTIF(K$107:K$114,I111)</f>
        <v>0</v>
      </c>
      <c r="P98" s="281" t="str">
        <f aca="false">IF(($F98&lt;&gt;"")*($G98&lt;&gt;"")*(M98&lt;&gt;"")*(N98&lt;&gt;""),IF(T98&lt;&gt;2,"0",($F98&gt;$G98)*(M98&gt;N98)+($F98=$G98)*(M98=N98)+($F98&lt;$G98)*(M98&lt;N98)),"")</f>
        <v/>
      </c>
      <c r="Q98" s="281" t="str">
        <f aca="false">IF((P98&lt;&gt;""),IF(OR($F98&lt;&gt;$G98,PrSettings!$M$4="●"),(($F98-$G98)=(M98-N98))*1,0),"")</f>
        <v/>
      </c>
      <c r="R98" s="281" t="str">
        <f aca="false">IF((Q98&lt;&gt;""),($F98=M98)*($G98=N98),"")</f>
        <v/>
      </c>
      <c r="S98" s="281" t="str">
        <f aca="false">IF(P98&lt;&gt;"",IF(ABS($F98-$G98)&gt;=PrSettings!$M$7,(ABS($F98-$G98-M98+N98)&lt;=1)*1,IF(AND(P98,$F98=$G98,$F98&gt;=PrSettings!$M$6),(ABS(M98-$F98)&lt;=1)*1,IF(AND(P98,$F98+$G98&gt;=PrSettings!$M$8),(ABS(M98-$F98)+ABS(N98-$G98)&lt;=1)*1,""))),"")</f>
        <v/>
      </c>
      <c r="T98" s="388" t="n">
        <f aca="false">IF(OR(($C98&lt;&gt;"")*(I98&lt;&gt;""),($E98&lt;&gt;"")*(K98&lt;&gt;"")),($B98=I98)*1+($D98=K98)*1,"")</f>
        <v>2</v>
      </c>
      <c r="V98" s="295" t="n">
        <f aca="false">$B98</f>
        <v>6</v>
      </c>
      <c r="W98" s="280" t="str">
        <f aca="false">$C98</f>
        <v>Brazil</v>
      </c>
      <c r="X98" s="296" t="n">
        <f aca="false">$D98</f>
        <v>38</v>
      </c>
      <c r="Y98" s="280" t="str">
        <f aca="false">$E98</f>
        <v>Sweden</v>
      </c>
      <c r="Z98" s="284"/>
      <c r="AA98" s="284"/>
      <c r="AB98" s="389" t="n">
        <f aca="false">COUNTIF(V$107:V$114,V111)+COUNTIF(X$107:X$114,V111)</f>
        <v>0</v>
      </c>
      <c r="AC98" s="281" t="str">
        <f aca="false">IF(($F98&lt;&gt;"")*($G98&lt;&gt;"")*(Z98&lt;&gt;"")*(AA98&lt;&gt;""),IF(AG98&lt;&gt;2,"0",($F98&gt;$G98)*(Z98&gt;AA98)+($F98=$G98)*(Z98=AA98)+($F98&lt;$G98)*(Z98&lt;AA98)),"")</f>
        <v/>
      </c>
      <c r="AD98" s="281" t="str">
        <f aca="false">IF((AC98&lt;&gt;""),IF(OR($F98&lt;&gt;$G98,PrSettings!$M$4="●"),(($F98-$G98)=(Z98-AA98))*1,0),"")</f>
        <v/>
      </c>
      <c r="AE98" s="281" t="str">
        <f aca="false">IF((AD98&lt;&gt;""),($F98=Z98)*($G98=AA98),"")</f>
        <v/>
      </c>
      <c r="AF98" s="281" t="str">
        <f aca="false">IF(AC98&lt;&gt;"",IF(ABS($F98-$G98)&gt;=PrSettings!$M$7,(ABS($F98-$G98-Z98+AA98)&lt;=1)*1,IF(AND(AC98,$F98=$G98,$F98&gt;=PrSettings!$M$6),(ABS(Z98-$F98)&lt;=1)*1,IF(AND(AC98,$F98+$G98&gt;=PrSettings!$M$8),(ABS(Z98-$F98)+ABS(AA98-$G98)&lt;=1)*1,""))),"")</f>
        <v/>
      </c>
      <c r="AG98" s="388" t="n">
        <f aca="false">IF(OR(($C98&lt;&gt;"")*(V98&lt;&gt;""),($E98&lt;&gt;"")*(X98&lt;&gt;"")),($B98=V98)*1+($D98=X98)*1,"")</f>
        <v>2</v>
      </c>
      <c r="AI98" s="295" t="n">
        <f aca="false">$B98</f>
        <v>6</v>
      </c>
      <c r="AJ98" s="280" t="str">
        <f aca="false">$C98</f>
        <v>Brazil</v>
      </c>
      <c r="AK98" s="296" t="n">
        <f aca="false">$D98</f>
        <v>38</v>
      </c>
      <c r="AL98" s="280" t="str">
        <f aca="false">$E98</f>
        <v>Sweden</v>
      </c>
      <c r="AM98" s="284"/>
      <c r="AN98" s="284"/>
      <c r="AO98" s="389" t="n">
        <f aca="false">COUNTIF(AI$107:AI$114,AI111)+COUNTIF(AK$107:AK$114,AI111)</f>
        <v>0</v>
      </c>
      <c r="AP98" s="281" t="str">
        <f aca="false">IF(($F98&lt;&gt;"")*($G98&lt;&gt;"")*(AM98&lt;&gt;"")*(AN98&lt;&gt;""),IF(AT98&lt;&gt;2,"0",($F98&gt;$G98)*(AM98&gt;AN98)+($F98=$G98)*(AM98=AN98)+($F98&lt;$G98)*(AM98&lt;AN98)),"")</f>
        <v/>
      </c>
      <c r="AQ98" s="281" t="str">
        <f aca="false">IF((AP98&lt;&gt;""),IF(OR($F98&lt;&gt;$G98,PrSettings!$M$4="●"),(($F98-$G98)=(AM98-AN98))*1,0),"")</f>
        <v/>
      </c>
      <c r="AR98" s="281" t="str">
        <f aca="false">IF((AQ98&lt;&gt;""),($F98=AM98)*($G98=AN98),"")</f>
        <v/>
      </c>
      <c r="AS98" s="281" t="str">
        <f aca="false">IF(AP98&lt;&gt;"",IF(ABS($F98-$G98)&gt;=PrSettings!$M$7,(ABS($F98-$G98-AM98+AN98)&lt;=1)*1,IF(AND(AP98,$F98=$G98,$F98&gt;=PrSettings!$M$6),(ABS(AM98-$F98)&lt;=1)*1,IF(AND(AP98,$F98+$G98&gt;=PrSettings!$M$8),(ABS(AM98-$F98)+ABS(AN98-$G98)&lt;=1)*1,""))),"")</f>
        <v/>
      </c>
      <c r="AT98" s="388" t="n">
        <f aca="false">IF(OR(($C98&lt;&gt;"")*(AI98&lt;&gt;""),($E98&lt;&gt;"")*(AK98&lt;&gt;"")),($B98=AI98)*1+($D98=AK98)*1,"")</f>
        <v>2</v>
      </c>
      <c r="AV98" s="295" t="n">
        <f aca="false">$B98</f>
        <v>6</v>
      </c>
      <c r="AW98" s="280" t="str">
        <f aca="false">$C98</f>
        <v>Brazil</v>
      </c>
      <c r="AX98" s="296" t="n">
        <f aca="false">$D98</f>
        <v>38</v>
      </c>
      <c r="AY98" s="280" t="str">
        <f aca="false">$E98</f>
        <v>Sweden</v>
      </c>
      <c r="AZ98" s="284"/>
      <c r="BA98" s="284"/>
      <c r="BB98" s="389" t="n">
        <f aca="false">COUNTIF(AV$107:AV$114,AV111)+COUNTIF(AX$107:AX$114,AV111)</f>
        <v>0</v>
      </c>
      <c r="BC98" s="281" t="str">
        <f aca="false">IF(($F98&lt;&gt;"")*($G98&lt;&gt;"")*(AZ98&lt;&gt;"")*(BA98&lt;&gt;""),IF(BG98&lt;&gt;2,"0",($F98&gt;$G98)*(AZ98&gt;BA98)+($F98=$G98)*(AZ98=BA98)+($F98&lt;$G98)*(AZ98&lt;BA98)),"")</f>
        <v/>
      </c>
      <c r="BD98" s="281" t="str">
        <f aca="false">IF((BC98&lt;&gt;""),IF(OR($F98&lt;&gt;$G98,PrSettings!$M$4="●"),(($F98-$G98)=(AZ98-BA98))*1,0),"")</f>
        <v/>
      </c>
      <c r="BE98" s="281" t="str">
        <f aca="false">IF((BD98&lt;&gt;""),($F98=AZ98)*($G98=BA98),"")</f>
        <v/>
      </c>
      <c r="BF98" s="281" t="str">
        <f aca="false">IF(BC98&lt;&gt;"",IF(ABS($F98-$G98)&gt;=PrSettings!$M$7,(ABS($F98-$G98-AZ98+BA98)&lt;=1)*1,IF(AND(BC98,$F98=$G98,$F98&gt;=PrSettings!$M$6),(ABS(AZ98-$F98)&lt;=1)*1,IF(AND(BC98,$F98+$G98&gt;=PrSettings!$M$8),(ABS(AZ98-$F98)+ABS(BA98-$G98)&lt;=1)*1,""))),"")</f>
        <v/>
      </c>
      <c r="BG98" s="388" t="n">
        <f aca="false">IF(OR(($C98&lt;&gt;"")*(AV98&lt;&gt;""),($E98&lt;&gt;"")*(AX98&lt;&gt;"")),($B98=AV98)*1+($D98=AX98)*1,"")</f>
        <v>2</v>
      </c>
      <c r="BI98" s="295" t="n">
        <f aca="false">$B98</f>
        <v>6</v>
      </c>
      <c r="BJ98" s="280" t="str">
        <f aca="false">$C98</f>
        <v>Brazil</v>
      </c>
      <c r="BK98" s="296" t="n">
        <f aca="false">$D98</f>
        <v>38</v>
      </c>
      <c r="BL98" s="280" t="str">
        <f aca="false">$E98</f>
        <v>Sweden</v>
      </c>
      <c r="BM98" s="284"/>
      <c r="BN98" s="284"/>
      <c r="BO98" s="389" t="n">
        <f aca="false">COUNTIF(BI$107:BI$114,BI111)+COUNTIF(BK$107:BK$114,BI111)</f>
        <v>0</v>
      </c>
      <c r="BP98" s="281" t="str">
        <f aca="false">IF(($F98&lt;&gt;"")*($G98&lt;&gt;"")*(BM98&lt;&gt;"")*(BN98&lt;&gt;""),IF(BT98&lt;&gt;2,"0",($F98&gt;$G98)*(BM98&gt;BN98)+($F98=$G98)*(BM98=BN98)+($F98&lt;$G98)*(BM98&lt;BN98)),"")</f>
        <v/>
      </c>
      <c r="BQ98" s="281" t="str">
        <f aca="false">IF((BP98&lt;&gt;""),IF(OR($F98&lt;&gt;$G98,PrSettings!$M$4="●"),(($F98-$G98)=(BM98-BN98))*1,0),"")</f>
        <v/>
      </c>
      <c r="BR98" s="281" t="str">
        <f aca="false">IF((BQ98&lt;&gt;""),($F98=BM98)*($G98=BN98),"")</f>
        <v/>
      </c>
      <c r="BS98" s="281" t="str">
        <f aca="false">IF(BP98&lt;&gt;"",IF(ABS($F98-$G98)&gt;=PrSettings!$M$7,(ABS($F98-$G98-BM98+BN98)&lt;=1)*1,IF(AND(BP98,$F98=$G98,$F98&gt;=PrSettings!$M$6),(ABS(BM98-$F98)&lt;=1)*1,IF(AND(BP98,$F98+$G98&gt;=PrSettings!$M$8),(ABS(BM98-$F98)+ABS(BN98-$G98)&lt;=1)*1,""))),"")</f>
        <v/>
      </c>
      <c r="BT98" s="388" t="n">
        <f aca="false">IF(OR(($C98&lt;&gt;"")*(BI98&lt;&gt;""),($E98&lt;&gt;"")*(BK98&lt;&gt;"")),($B98=BI98)*1+($D98=BK98)*1,"")</f>
        <v>2</v>
      </c>
      <c r="BV98" s="295" t="n">
        <f aca="false">$B98</f>
        <v>6</v>
      </c>
      <c r="BW98" s="280" t="str">
        <f aca="false">$C98</f>
        <v>Brazil</v>
      </c>
      <c r="BX98" s="296" t="n">
        <f aca="false">$D98</f>
        <v>38</v>
      </c>
      <c r="BY98" s="280" t="str">
        <f aca="false">$E98</f>
        <v>Sweden</v>
      </c>
      <c r="BZ98" s="284"/>
      <c r="CA98" s="284"/>
      <c r="CB98" s="389" t="n">
        <f aca="false">COUNTIF(BV$107:BV$114,BV111)+COUNTIF(BX$107:BX$114,BV111)</f>
        <v>0</v>
      </c>
      <c r="CC98" s="281" t="str">
        <f aca="false">IF(($F98&lt;&gt;"")*($G98&lt;&gt;"")*(BZ98&lt;&gt;"")*(CA98&lt;&gt;""),IF(CG98&lt;&gt;2,"0",($F98&gt;$G98)*(BZ98&gt;CA98)+($F98=$G98)*(BZ98=CA98)+($F98&lt;$G98)*(BZ98&lt;CA98)),"")</f>
        <v/>
      </c>
      <c r="CD98" s="281" t="str">
        <f aca="false">IF((CC98&lt;&gt;""),IF(OR($F98&lt;&gt;$G98,PrSettings!$M$4="●"),(($F98-$G98)=(BZ98-CA98))*1,0),"")</f>
        <v/>
      </c>
      <c r="CE98" s="281" t="str">
        <f aca="false">IF((CD98&lt;&gt;""),($F98=BZ98)*($G98=CA98),"")</f>
        <v/>
      </c>
      <c r="CF98" s="281" t="str">
        <f aca="false">IF(CC98&lt;&gt;"",IF(ABS($F98-$G98)&gt;=PrSettings!$M$7,(ABS($F98-$G98-BZ98+CA98)&lt;=1)*1,IF(AND(CC98,$F98=$G98,$F98&gt;=PrSettings!$M$6),(ABS(BZ98-$F98)&lt;=1)*1,IF(AND(CC98,$F98+$G98&gt;=PrSettings!$M$8),(ABS(BZ98-$F98)+ABS(CA98-$G98)&lt;=1)*1,""))),"")</f>
        <v/>
      </c>
      <c r="CG98" s="388" t="n">
        <f aca="false">IF(OR(($C98&lt;&gt;"")*(BV98&lt;&gt;""),($E98&lt;&gt;"")*(BX98&lt;&gt;"")),($B98=BV98)*1+($D98=BX98)*1,"")</f>
        <v>2</v>
      </c>
      <c r="CI98" s="295" t="n">
        <f aca="false">$B98</f>
        <v>6</v>
      </c>
      <c r="CJ98" s="280" t="str">
        <f aca="false">$C98</f>
        <v>Brazil</v>
      </c>
      <c r="CK98" s="296" t="n">
        <f aca="false">$D98</f>
        <v>38</v>
      </c>
      <c r="CL98" s="280" t="str">
        <f aca="false">$E98</f>
        <v>Sweden</v>
      </c>
      <c r="CM98" s="284"/>
      <c r="CN98" s="284"/>
      <c r="CO98" s="389" t="n">
        <f aca="false">COUNTIF(CI$107:CI$114,CI111)+COUNTIF(CK$107:CK$114,CI111)</f>
        <v>0</v>
      </c>
      <c r="CP98" s="281" t="str">
        <f aca="false">IF(($F98&lt;&gt;"")*($G98&lt;&gt;"")*(CM98&lt;&gt;"")*(CN98&lt;&gt;""),IF(CT98&lt;&gt;2,"0",($F98&gt;$G98)*(CM98&gt;CN98)+($F98=$G98)*(CM98=CN98)+($F98&lt;$G98)*(CM98&lt;CN98)),"")</f>
        <v/>
      </c>
      <c r="CQ98" s="281" t="str">
        <f aca="false">IF((CP98&lt;&gt;""),IF(OR($F98&lt;&gt;$G98,PrSettings!$M$4="●"),(($F98-$G98)=(CM98-CN98))*1,0),"")</f>
        <v/>
      </c>
      <c r="CR98" s="281" t="str">
        <f aca="false">IF((CQ98&lt;&gt;""),($F98=CM98)*($G98=CN98),"")</f>
        <v/>
      </c>
      <c r="CS98" s="281" t="str">
        <f aca="false">IF(CP98&lt;&gt;"",IF(ABS($F98-$G98)&gt;=PrSettings!$M$7,(ABS($F98-$G98-CM98+CN98)&lt;=1)*1,IF(AND(CP98,$F98=$G98,$F98&gt;=PrSettings!$M$6),(ABS(CM98-$F98)&lt;=1)*1,IF(AND(CP98,$F98+$G98&gt;=PrSettings!$M$8),(ABS(CM98-$F98)+ABS(CN98-$G98)&lt;=1)*1,""))),"")</f>
        <v/>
      </c>
      <c r="CT98" s="388" t="n">
        <f aca="false">IF(OR(($C98&lt;&gt;"")*(CI98&lt;&gt;""),($E98&lt;&gt;"")*(CK98&lt;&gt;"")),($B98=CI98)*1+($D98=CK98)*1,"")</f>
        <v>2</v>
      </c>
      <c r="CV98" s="295" t="n">
        <f aca="false">$B98</f>
        <v>6</v>
      </c>
      <c r="CW98" s="280" t="str">
        <f aca="false">$C98</f>
        <v>Brazil</v>
      </c>
      <c r="CX98" s="296" t="n">
        <f aca="false">$D98</f>
        <v>38</v>
      </c>
      <c r="CY98" s="280" t="str">
        <f aca="false">$E98</f>
        <v>Sweden</v>
      </c>
      <c r="CZ98" s="284"/>
      <c r="DA98" s="284"/>
      <c r="DB98" s="389" t="n">
        <f aca="false">COUNTIF(CV$107:CV$114,CV111)+COUNTIF(CX$107:CX$114,CV111)</f>
        <v>0</v>
      </c>
      <c r="DC98" s="281" t="str">
        <f aca="false">IF(($F98&lt;&gt;"")*($G98&lt;&gt;"")*(CZ98&lt;&gt;"")*(DA98&lt;&gt;""),IF(DG98&lt;&gt;2,"0",($F98&gt;$G98)*(CZ98&gt;DA98)+($F98=$G98)*(CZ98=DA98)+($F98&lt;$G98)*(CZ98&lt;DA98)),"")</f>
        <v/>
      </c>
      <c r="DD98" s="281" t="str">
        <f aca="false">IF((DC98&lt;&gt;""),IF(OR($F98&lt;&gt;$G98,PrSettings!$M$4="●"),(($F98-$G98)=(CZ98-DA98))*1,0),"")</f>
        <v/>
      </c>
      <c r="DE98" s="281" t="str">
        <f aca="false">IF((DD98&lt;&gt;""),($F98=CZ98)*($G98=DA98),"")</f>
        <v/>
      </c>
      <c r="DF98" s="281" t="str">
        <f aca="false">IF(DC98&lt;&gt;"",IF(ABS($F98-$G98)&gt;=PrSettings!$M$7,(ABS($F98-$G98-CZ98+DA98)&lt;=1)*1,IF(AND(DC98,$F98=$G98,$F98&gt;=PrSettings!$M$6),(ABS(CZ98-$F98)&lt;=1)*1,IF(AND(DC98,$F98+$G98&gt;=PrSettings!$M$8),(ABS(CZ98-$F98)+ABS(DA98-$G98)&lt;=1)*1,""))),"")</f>
        <v/>
      </c>
      <c r="DG98" s="388" t="n">
        <f aca="false">IF(OR(($C98&lt;&gt;"")*(CV98&lt;&gt;""),($E98&lt;&gt;"")*(CX98&lt;&gt;"")),($B98=CV98)*1+($D98=CX98)*1,"")</f>
        <v>2</v>
      </c>
      <c r="DI98" s="295" t="n">
        <f aca="false">$B98</f>
        <v>6</v>
      </c>
      <c r="DJ98" s="280" t="str">
        <f aca="false">$C98</f>
        <v>Brazil</v>
      </c>
      <c r="DK98" s="296" t="n">
        <f aca="false">$D98</f>
        <v>38</v>
      </c>
      <c r="DL98" s="280" t="str">
        <f aca="false">$E98</f>
        <v>Sweden</v>
      </c>
      <c r="DM98" s="284"/>
      <c r="DN98" s="284"/>
      <c r="DO98" s="389" t="n">
        <f aca="false">COUNTIF(DI$107:DI$114,DI111)+COUNTIF(DK$107:DK$114,DI111)</f>
        <v>0</v>
      </c>
      <c r="DP98" s="281" t="str">
        <f aca="false">IF(($F98&lt;&gt;"")*($G98&lt;&gt;"")*(DM98&lt;&gt;"")*(DN98&lt;&gt;""),IF(DT98&lt;&gt;2,"0",($F98&gt;$G98)*(DM98&gt;DN98)+($F98=$G98)*(DM98=DN98)+($F98&lt;$G98)*(DM98&lt;DN98)),"")</f>
        <v/>
      </c>
      <c r="DQ98" s="281" t="str">
        <f aca="false">IF((DP98&lt;&gt;""),IF(OR($F98&lt;&gt;$G98,PrSettings!$M$4="●"),(($F98-$G98)=(DM98-DN98))*1,0),"")</f>
        <v/>
      </c>
      <c r="DR98" s="281" t="str">
        <f aca="false">IF((DQ98&lt;&gt;""),($F98=DM98)*($G98=DN98),"")</f>
        <v/>
      </c>
      <c r="DS98" s="281" t="str">
        <f aca="false">IF(DP98&lt;&gt;"",IF(ABS($F98-$G98)&gt;=PrSettings!$M$7,(ABS($F98-$G98-DM98+DN98)&lt;=1)*1,IF(AND(DP98,$F98=$G98,$F98&gt;=PrSettings!$M$6),(ABS(DM98-$F98)&lt;=1)*1,IF(AND(DP98,$F98+$G98&gt;=PrSettings!$M$8),(ABS(DM98-$F98)+ABS(DN98-$G98)&lt;=1)*1,""))),"")</f>
        <v/>
      </c>
      <c r="DT98" s="388" t="n">
        <f aca="false">IF(OR(($C98&lt;&gt;"")*(DI98&lt;&gt;""),($E98&lt;&gt;"")*(DK98&lt;&gt;"")),($B98=DI98)*1+($D98=DK98)*1,"")</f>
        <v>2</v>
      </c>
      <c r="DV98" s="295" t="n">
        <f aca="false">$B98</f>
        <v>6</v>
      </c>
      <c r="DW98" s="280" t="str">
        <f aca="false">$C98</f>
        <v>Brazil</v>
      </c>
      <c r="DX98" s="296" t="n">
        <f aca="false">$D98</f>
        <v>38</v>
      </c>
      <c r="DY98" s="280" t="str">
        <f aca="false">$E98</f>
        <v>Sweden</v>
      </c>
      <c r="DZ98" s="284"/>
      <c r="EA98" s="284"/>
      <c r="EB98" s="389" t="n">
        <f aca="false">COUNTIF(DV$107:DV$114,DV111)+COUNTIF(DX$107:DX$114,DV111)</f>
        <v>0</v>
      </c>
      <c r="EC98" s="281" t="str">
        <f aca="false">IF(($F98&lt;&gt;"")*($G98&lt;&gt;"")*(DZ98&lt;&gt;"")*(EA98&lt;&gt;""),IF(EG98&lt;&gt;2,"0",($F98&gt;$G98)*(DZ98&gt;EA98)+($F98=$G98)*(DZ98=EA98)+($F98&lt;$G98)*(DZ98&lt;EA98)),"")</f>
        <v/>
      </c>
      <c r="ED98" s="281" t="str">
        <f aca="false">IF((EC98&lt;&gt;""),IF(OR($F98&lt;&gt;$G98,PrSettings!$M$4="●"),(($F98-$G98)=(DZ98-EA98))*1,0),"")</f>
        <v/>
      </c>
      <c r="EE98" s="281" t="str">
        <f aca="false">IF((ED98&lt;&gt;""),($F98=DZ98)*($G98=EA98),"")</f>
        <v/>
      </c>
      <c r="EF98" s="281" t="str">
        <f aca="false">IF(EC98&lt;&gt;"",IF(ABS($F98-$G98)&gt;=PrSettings!$M$7,(ABS($F98-$G98-DZ98+EA98)&lt;=1)*1,IF(AND(EC98,$F98=$G98,$F98&gt;=PrSettings!$M$6),(ABS(DZ98-$F98)&lt;=1)*1,IF(AND(EC98,$F98+$G98&gt;=PrSettings!$M$8),(ABS(DZ98-$F98)+ABS(EA98-$G98)&lt;=1)*1,""))),"")</f>
        <v/>
      </c>
      <c r="EG98" s="388" t="n">
        <f aca="false">IF(OR(($C98&lt;&gt;"")*(DV98&lt;&gt;""),($E98&lt;&gt;"")*(DX98&lt;&gt;"")),($B98=DV98)*1+($D98=DX98)*1,"")</f>
        <v>2</v>
      </c>
      <c r="EI98" s="295" t="n">
        <f aca="false">$B98</f>
        <v>6</v>
      </c>
      <c r="EJ98" s="280" t="str">
        <f aca="false">$C98</f>
        <v>Brazil</v>
      </c>
      <c r="EK98" s="296" t="n">
        <f aca="false">$D98</f>
        <v>38</v>
      </c>
      <c r="EL98" s="280" t="str">
        <f aca="false">$E98</f>
        <v>Sweden</v>
      </c>
      <c r="EM98" s="284"/>
      <c r="EN98" s="284"/>
      <c r="EO98" s="389" t="n">
        <f aca="false">COUNTIF(EI$107:EI$114,EI111)+COUNTIF(EK$107:EK$114,EI111)</f>
        <v>0</v>
      </c>
      <c r="EP98" s="281" t="str">
        <f aca="false">IF(($F98&lt;&gt;"")*($G98&lt;&gt;"")*(EM98&lt;&gt;"")*(EN98&lt;&gt;""),IF(ET98&lt;&gt;2,"0",($F98&gt;$G98)*(EM98&gt;EN98)+($F98=$G98)*(EM98=EN98)+($F98&lt;$G98)*(EM98&lt;EN98)),"")</f>
        <v/>
      </c>
      <c r="EQ98" s="281" t="str">
        <f aca="false">IF((EP98&lt;&gt;""),IF(OR($F98&lt;&gt;$G98,PrSettings!$M$4="●"),(($F98-$G98)=(EM98-EN98))*1,0),"")</f>
        <v/>
      </c>
      <c r="ER98" s="281" t="str">
        <f aca="false">IF((EQ98&lt;&gt;""),($F98=EM98)*($G98=EN98),"")</f>
        <v/>
      </c>
      <c r="ES98" s="281" t="str">
        <f aca="false">IF(EP98&lt;&gt;"",IF(ABS($F98-$G98)&gt;=PrSettings!$M$7,(ABS($F98-$G98-EM98+EN98)&lt;=1)*1,IF(AND(EP98,$F98=$G98,$F98&gt;=PrSettings!$M$6),(ABS(EM98-$F98)&lt;=1)*1,IF(AND(EP98,$F98+$G98&gt;=PrSettings!$M$8),(ABS(EM98-$F98)+ABS(EN98-$G98)&lt;=1)*1,""))),"")</f>
        <v/>
      </c>
      <c r="ET98" s="388" t="n">
        <f aca="false">IF(OR(($C98&lt;&gt;"")*(EI98&lt;&gt;""),($E98&lt;&gt;"")*(EK98&lt;&gt;"")),($B98=EI98)*1+($D98=EK98)*1,"")</f>
        <v>2</v>
      </c>
      <c r="EV98" s="295" t="n">
        <f aca="false">$B98</f>
        <v>6</v>
      </c>
      <c r="EW98" s="280" t="str">
        <f aca="false">$C98</f>
        <v>Brazil</v>
      </c>
      <c r="EX98" s="296" t="n">
        <f aca="false">$D98</f>
        <v>38</v>
      </c>
      <c r="EY98" s="280" t="str">
        <f aca="false">$E98</f>
        <v>Sweden</v>
      </c>
      <c r="EZ98" s="284"/>
      <c r="FA98" s="284"/>
      <c r="FB98" s="389" t="n">
        <f aca="false">COUNTIF(EV$107:EV$114,EV111)+COUNTIF(EX$107:EX$114,EV111)</f>
        <v>0</v>
      </c>
      <c r="FC98" s="281" t="str">
        <f aca="false">IF(($F98&lt;&gt;"")*($G98&lt;&gt;"")*(EZ98&lt;&gt;"")*(FA98&lt;&gt;""),IF(FG98&lt;&gt;2,"0",($F98&gt;$G98)*(EZ98&gt;FA98)+($F98=$G98)*(EZ98=FA98)+($F98&lt;$G98)*(EZ98&lt;FA98)),"")</f>
        <v/>
      </c>
      <c r="FD98" s="281" t="str">
        <f aca="false">IF((FC98&lt;&gt;""),IF(OR($F98&lt;&gt;$G98,PrSettings!$M$4="●"),(($F98-$G98)=(EZ98-FA98))*1,0),"")</f>
        <v/>
      </c>
      <c r="FE98" s="281" t="str">
        <f aca="false">IF((FD98&lt;&gt;""),($F98=EZ98)*($G98=FA98),"")</f>
        <v/>
      </c>
      <c r="FF98" s="281" t="str">
        <f aca="false">IF(FC98&lt;&gt;"",IF(ABS($F98-$G98)&gt;=PrSettings!$M$7,(ABS($F98-$G98-EZ98+FA98)&lt;=1)*1,IF(AND(FC98,$F98=$G98,$F98&gt;=PrSettings!$M$6),(ABS(EZ98-$F98)&lt;=1)*1,IF(AND(FC98,$F98+$G98&gt;=PrSettings!$M$8),(ABS(EZ98-$F98)+ABS(FA98-$G98)&lt;=1)*1,""))),"")</f>
        <v/>
      </c>
      <c r="FG98" s="388" t="n">
        <f aca="false">IF(OR(($C98&lt;&gt;"")*(EV98&lt;&gt;""),($E98&lt;&gt;"")*(EX98&lt;&gt;"")),($B98=EV98)*1+($D98=EX98)*1,"")</f>
        <v>2</v>
      </c>
      <c r="FI98" s="295" t="n">
        <f aca="false">$B98</f>
        <v>6</v>
      </c>
      <c r="FJ98" s="280" t="str">
        <f aca="false">$C98</f>
        <v>Brazil</v>
      </c>
      <c r="FK98" s="296" t="n">
        <f aca="false">$D98</f>
        <v>38</v>
      </c>
      <c r="FL98" s="280" t="str">
        <f aca="false">$E98</f>
        <v>Sweden</v>
      </c>
      <c r="FM98" s="284"/>
      <c r="FN98" s="284"/>
      <c r="FO98" s="389" t="n">
        <f aca="false">COUNTIF(FI$107:FI$114,FI111)+COUNTIF(FK$107:FK$114,FI111)</f>
        <v>0</v>
      </c>
      <c r="FP98" s="281" t="str">
        <f aca="false">IF(($F98&lt;&gt;"")*($G98&lt;&gt;"")*(FM98&lt;&gt;"")*(FN98&lt;&gt;""),IF(FT98&lt;&gt;2,"0",($F98&gt;$G98)*(FM98&gt;FN98)+($F98=$G98)*(FM98=FN98)+($F98&lt;$G98)*(FM98&lt;FN98)),"")</f>
        <v/>
      </c>
      <c r="FQ98" s="281" t="str">
        <f aca="false">IF((FP98&lt;&gt;""),IF(OR($F98&lt;&gt;$G98,PrSettings!$M$4="●"),(($F98-$G98)=(FM98-FN98))*1,0),"")</f>
        <v/>
      </c>
      <c r="FR98" s="281" t="str">
        <f aca="false">IF((FQ98&lt;&gt;""),($F98=FM98)*($G98=FN98),"")</f>
        <v/>
      </c>
      <c r="FS98" s="281" t="str">
        <f aca="false">IF(FP98&lt;&gt;"",IF(ABS($F98-$G98)&gt;=PrSettings!$M$7,(ABS($F98-$G98-FM98+FN98)&lt;=1)*1,IF(AND(FP98,$F98=$G98,$F98&gt;=PrSettings!$M$6),(ABS(FM98-$F98)&lt;=1)*1,IF(AND(FP98,$F98+$G98&gt;=PrSettings!$M$8),(ABS(FM98-$F98)+ABS(FN98-$G98)&lt;=1)*1,""))),"")</f>
        <v/>
      </c>
      <c r="FT98" s="388" t="n">
        <f aca="false">IF(OR(($C98&lt;&gt;"")*(FI98&lt;&gt;""),($E98&lt;&gt;"")*(FK98&lt;&gt;"")),($B98=FI98)*1+($D98=FK98)*1,"")</f>
        <v>2</v>
      </c>
      <c r="FV98" s="295" t="n">
        <f aca="false">$B98</f>
        <v>6</v>
      </c>
      <c r="FW98" s="280" t="str">
        <f aca="false">$C98</f>
        <v>Brazil</v>
      </c>
      <c r="FX98" s="296" t="n">
        <f aca="false">$D98</f>
        <v>38</v>
      </c>
      <c r="FY98" s="280" t="str">
        <f aca="false">$E98</f>
        <v>Sweden</v>
      </c>
      <c r="FZ98" s="284"/>
      <c r="GA98" s="284"/>
      <c r="GB98" s="389" t="n">
        <f aca="false">COUNTIF(FV$107:FV$114,FV111)+COUNTIF(FX$107:FX$114,FV111)</f>
        <v>0</v>
      </c>
      <c r="GC98" s="281" t="str">
        <f aca="false">IF(($F98&lt;&gt;"")*($G98&lt;&gt;"")*(FZ98&lt;&gt;"")*(GA98&lt;&gt;""),IF(GG98&lt;&gt;2,"0",($F98&gt;$G98)*(FZ98&gt;GA98)+($F98=$G98)*(FZ98=GA98)+($F98&lt;$G98)*(FZ98&lt;GA98)),"")</f>
        <v/>
      </c>
      <c r="GD98" s="281" t="str">
        <f aca="false">IF((GC98&lt;&gt;""),IF(OR($F98&lt;&gt;$G98,PrSettings!$M$4="●"),(($F98-$G98)=(FZ98-GA98))*1,0),"")</f>
        <v/>
      </c>
      <c r="GE98" s="281" t="str">
        <f aca="false">IF((GD98&lt;&gt;""),($F98=FZ98)*($G98=GA98),"")</f>
        <v/>
      </c>
      <c r="GF98" s="281" t="str">
        <f aca="false">IF(GC98&lt;&gt;"",IF(ABS($F98-$G98)&gt;=PrSettings!$M$7,(ABS($F98-$G98-FZ98+GA98)&lt;=1)*1,IF(AND(GC98,$F98=$G98,$F98&gt;=PrSettings!$M$6),(ABS(FZ98-$F98)&lt;=1)*1,IF(AND(GC98,$F98+$G98&gt;=PrSettings!$M$8),(ABS(FZ98-$F98)+ABS(GA98-$G98)&lt;=1)*1,""))),"")</f>
        <v/>
      </c>
      <c r="GG98" s="388" t="n">
        <f aca="false">IF(OR(($C98&lt;&gt;"")*(FV98&lt;&gt;""),($E98&lt;&gt;"")*(FX98&lt;&gt;"")),($B98=FV98)*1+($D98=FX98)*1,"")</f>
        <v>2</v>
      </c>
      <c r="GI98" s="295" t="n">
        <f aca="false">$B98</f>
        <v>6</v>
      </c>
      <c r="GJ98" s="280" t="str">
        <f aca="false">$C98</f>
        <v>Brazil</v>
      </c>
      <c r="GK98" s="296" t="n">
        <f aca="false">$D98</f>
        <v>38</v>
      </c>
      <c r="GL98" s="280" t="str">
        <f aca="false">$E98</f>
        <v>Sweden</v>
      </c>
      <c r="GM98" s="284"/>
      <c r="GN98" s="284"/>
      <c r="GO98" s="389" t="n">
        <f aca="false">COUNTIF(GI$107:GI$114,GI111)+COUNTIF(GK$107:GK$114,GI111)</f>
        <v>0</v>
      </c>
      <c r="GP98" s="281" t="str">
        <f aca="false">IF(($F98&lt;&gt;"")*($G98&lt;&gt;"")*(GM98&lt;&gt;"")*(GN98&lt;&gt;""),IF(GT98&lt;&gt;2,"0",($F98&gt;$G98)*(GM98&gt;GN98)+($F98=$G98)*(GM98=GN98)+($F98&lt;$G98)*(GM98&lt;GN98)),"")</f>
        <v/>
      </c>
      <c r="GQ98" s="281" t="str">
        <f aca="false">IF((GP98&lt;&gt;""),IF(OR($F98&lt;&gt;$G98,PrSettings!$M$4="●"),(($F98-$G98)=(GM98-GN98))*1,0),"")</f>
        <v/>
      </c>
      <c r="GR98" s="281" t="str">
        <f aca="false">IF((GQ98&lt;&gt;""),($F98=GM98)*($G98=GN98),"")</f>
        <v/>
      </c>
      <c r="GS98" s="281" t="str">
        <f aca="false">IF(GP98&lt;&gt;"",IF(ABS($F98-$G98)&gt;=PrSettings!$M$7,(ABS($F98-$G98-GM98+GN98)&lt;=1)*1,IF(AND(GP98,$F98=$G98,$F98&gt;=PrSettings!$M$6),(ABS(GM98-$F98)&lt;=1)*1,IF(AND(GP98,$F98+$G98&gt;=PrSettings!$M$8),(ABS(GM98-$F98)+ABS(GN98-$G98)&lt;=1)*1,""))),"")</f>
        <v/>
      </c>
      <c r="GT98" s="388" t="n">
        <f aca="false">IF(OR(($C98&lt;&gt;"")*(GI98&lt;&gt;""),($E98&lt;&gt;"")*(GK98&lt;&gt;"")),($B98=GI98)*1+($D98=GK98)*1,"")</f>
        <v>2</v>
      </c>
      <c r="GV98" s="295" t="n">
        <f aca="false">$B98</f>
        <v>6</v>
      </c>
      <c r="GW98" s="280" t="str">
        <f aca="false">$C98</f>
        <v>Brazil</v>
      </c>
      <c r="GX98" s="296" t="n">
        <f aca="false">$D98</f>
        <v>38</v>
      </c>
      <c r="GY98" s="280" t="str">
        <f aca="false">$E98</f>
        <v>Sweden</v>
      </c>
      <c r="GZ98" s="284"/>
      <c r="HA98" s="284"/>
      <c r="HB98" s="389" t="n">
        <f aca="false">COUNTIF(GV$107:GV$114,GV111)+COUNTIF(GX$107:GX$114,GV111)</f>
        <v>0</v>
      </c>
      <c r="HC98" s="281" t="str">
        <f aca="false">IF(($F98&lt;&gt;"")*($G98&lt;&gt;"")*(GZ98&lt;&gt;"")*(HA98&lt;&gt;""),IF(HG98&lt;&gt;2,"0",($F98&gt;$G98)*(GZ98&gt;HA98)+($F98=$G98)*(GZ98=HA98)+($F98&lt;$G98)*(GZ98&lt;HA98)),"")</f>
        <v/>
      </c>
      <c r="HD98" s="281" t="str">
        <f aca="false">IF((HC98&lt;&gt;""),IF(OR($F98&lt;&gt;$G98,PrSettings!$M$4="●"),(($F98-$G98)=(GZ98-HA98))*1,0),"")</f>
        <v/>
      </c>
      <c r="HE98" s="281" t="str">
        <f aca="false">IF((HD98&lt;&gt;""),($F98=GZ98)*($G98=HA98),"")</f>
        <v/>
      </c>
      <c r="HF98" s="281" t="str">
        <f aca="false">IF(HC98&lt;&gt;"",IF(ABS($F98-$G98)&gt;=PrSettings!$M$7,(ABS($F98-$G98-GZ98+HA98)&lt;=1)*1,IF(AND(HC98,$F98=$G98,$F98&gt;=PrSettings!$M$6),(ABS(GZ98-$F98)&lt;=1)*1,IF(AND(HC98,$F98+$G98&gt;=PrSettings!$M$8),(ABS(GZ98-$F98)+ABS(HA98-$G98)&lt;=1)*1,""))),"")</f>
        <v/>
      </c>
      <c r="HG98" s="388" t="n">
        <f aca="false">IF(OR(($C98&lt;&gt;"")*(GV98&lt;&gt;""),($E98&lt;&gt;"")*(GX98&lt;&gt;"")),($B98=GV98)*1+($D98=GX98)*1,"")</f>
        <v>2</v>
      </c>
      <c r="HI98" s="295" t="n">
        <f aca="false">$B98</f>
        <v>6</v>
      </c>
      <c r="HJ98" s="280" t="str">
        <f aca="false">$C98</f>
        <v>Brazil</v>
      </c>
      <c r="HK98" s="296" t="n">
        <f aca="false">$D98</f>
        <v>38</v>
      </c>
      <c r="HL98" s="280" t="str">
        <f aca="false">$E98</f>
        <v>Sweden</v>
      </c>
      <c r="HM98" s="284"/>
      <c r="HN98" s="284"/>
      <c r="HO98" s="389" t="n">
        <f aca="false">COUNTIF(HI$107:HI$114,HI111)+COUNTIF(HK$107:HK$114,HI111)</f>
        <v>0</v>
      </c>
      <c r="HP98" s="281" t="str">
        <f aca="false">IF(($F98&lt;&gt;"")*($G98&lt;&gt;"")*(HM98&lt;&gt;"")*(HN98&lt;&gt;""),IF(HT98&lt;&gt;2,"0",($F98&gt;$G98)*(HM98&gt;HN98)+($F98=$G98)*(HM98=HN98)+($F98&lt;$G98)*(HM98&lt;HN98)),"")</f>
        <v/>
      </c>
      <c r="HQ98" s="281" t="str">
        <f aca="false">IF((HP98&lt;&gt;""),IF(OR($F98&lt;&gt;$G98,PrSettings!$M$4="●"),(($F98-$G98)=(HM98-HN98))*1,0),"")</f>
        <v/>
      </c>
      <c r="HR98" s="281" t="str">
        <f aca="false">IF((HQ98&lt;&gt;""),($F98=HM98)*($G98=HN98),"")</f>
        <v/>
      </c>
      <c r="HS98" s="281" t="str">
        <f aca="false">IF(HP98&lt;&gt;"",IF(ABS($F98-$G98)&gt;=PrSettings!$M$7,(ABS($F98-$G98-HM98+HN98)&lt;=1)*1,IF(AND(HP98,$F98=$G98,$F98&gt;=PrSettings!$M$6),(ABS(HM98-$F98)&lt;=1)*1,IF(AND(HP98,$F98+$G98&gt;=PrSettings!$M$8),(ABS(HM98-$F98)+ABS(HN98-$G98)&lt;=1)*1,""))),"")</f>
        <v/>
      </c>
      <c r="HT98" s="388" t="n">
        <f aca="false">IF(OR(($C98&lt;&gt;"")*(HI98&lt;&gt;""),($E98&lt;&gt;"")*(HK98&lt;&gt;"")),($B98=HI98)*1+($D98=HK98)*1,"")</f>
        <v>2</v>
      </c>
      <c r="HV98" s="295" t="n">
        <f aca="false">$B98</f>
        <v>6</v>
      </c>
      <c r="HW98" s="280" t="str">
        <f aca="false">$C98</f>
        <v>Brazil</v>
      </c>
      <c r="HX98" s="296" t="n">
        <f aca="false">$D98</f>
        <v>38</v>
      </c>
      <c r="HY98" s="280" t="str">
        <f aca="false">$E98</f>
        <v>Sweden</v>
      </c>
      <c r="HZ98" s="284"/>
      <c r="IA98" s="284"/>
      <c r="IB98" s="389" t="n">
        <f aca="false">COUNTIF(HV$107:HV$114,HV111)+COUNTIF(HX$107:HX$114,HV111)</f>
        <v>0</v>
      </c>
      <c r="IC98" s="281" t="str">
        <f aca="false">IF(($F98&lt;&gt;"")*($G98&lt;&gt;"")*(HZ98&lt;&gt;"")*(IA98&lt;&gt;""),IF(IG98&lt;&gt;2,"0",($F98&gt;$G98)*(HZ98&gt;IA98)+($F98=$G98)*(HZ98=IA98)+($F98&lt;$G98)*(HZ98&lt;IA98)),"")</f>
        <v/>
      </c>
      <c r="ID98" s="281" t="str">
        <f aca="false">IF((IC98&lt;&gt;""),IF(OR($F98&lt;&gt;$G98,PrSettings!$M$4="●"),(($F98-$G98)=(HZ98-IA98))*1,0),"")</f>
        <v/>
      </c>
      <c r="IE98" s="281" t="str">
        <f aca="false">IF((ID98&lt;&gt;""),($F98=HZ98)*($G98=IA98),"")</f>
        <v/>
      </c>
      <c r="IF98" s="281" t="str">
        <f aca="false">IF(IC98&lt;&gt;"",IF(ABS($F98-$G98)&gt;=PrSettings!$M$7,(ABS($F98-$G98-HZ98+IA98)&lt;=1)*1,IF(AND(IC98,$F98=$G98,$F98&gt;=PrSettings!$M$6),(ABS(HZ98-$F98)&lt;=1)*1,IF(AND(IC98,$F98+$G98&gt;=PrSettings!$M$8),(ABS(HZ98-$F98)+ABS(IA98-$G98)&lt;=1)*1,""))),"")</f>
        <v/>
      </c>
      <c r="IG98" s="388" t="n">
        <f aca="false">IF(OR(($C98&lt;&gt;"")*(HV98&lt;&gt;""),($E98&lt;&gt;"")*(HX98&lt;&gt;"")),($B98=HV98)*1+($D98=HX98)*1,"")</f>
        <v>2</v>
      </c>
      <c r="II98" s="295" t="n">
        <f aca="false">$B98</f>
        <v>6</v>
      </c>
      <c r="IJ98" s="280" t="str">
        <f aca="false">$C98</f>
        <v>Brazil</v>
      </c>
      <c r="IK98" s="296" t="n">
        <f aca="false">$D98</f>
        <v>38</v>
      </c>
      <c r="IL98" s="280" t="str">
        <f aca="false">$E98</f>
        <v>Sweden</v>
      </c>
      <c r="IM98" s="284"/>
      <c r="IN98" s="284"/>
      <c r="IO98" s="389" t="n">
        <f aca="false">COUNTIF(II$107:II$114,II111)+COUNTIF(IK$107:IK$114,II111)</f>
        <v>0</v>
      </c>
      <c r="IP98" s="281" t="str">
        <f aca="false">IF(($F98&lt;&gt;"")*($G98&lt;&gt;"")*(IM98&lt;&gt;"")*(IN98&lt;&gt;""),IF(IT98&lt;&gt;2,"0",($F98&gt;$G98)*(IM98&gt;IN98)+($F98=$G98)*(IM98=IN98)+($F98&lt;$G98)*(IM98&lt;IN98)),"")</f>
        <v/>
      </c>
      <c r="IQ98" s="281" t="str">
        <f aca="false">IF((IP98&lt;&gt;""),IF(OR($F98&lt;&gt;$G98,PrSettings!$M$4="●"),(($F98-$G98)=(IM98-IN98))*1,0),"")</f>
        <v/>
      </c>
      <c r="IR98" s="281" t="str">
        <f aca="false">IF((IQ98&lt;&gt;""),($F98=IM98)*($G98=IN98),"")</f>
        <v/>
      </c>
      <c r="IS98" s="281" t="str">
        <f aca="false">IF(IP98&lt;&gt;"",IF(ABS($F98-$G98)&gt;=PrSettings!$M$7,(ABS($F98-$G98-IM98+IN98)&lt;=1)*1,IF(AND(IP98,$F98=$G98,$F98&gt;=PrSettings!$M$6),(ABS(IM98-$F98)&lt;=1)*1,IF(AND(IP98,$F98+$G98&gt;=PrSettings!$M$8),(ABS(IM98-$F98)+ABS(IN98-$G98)&lt;=1)*1,""))),"")</f>
        <v/>
      </c>
      <c r="IT98" s="388" t="n">
        <f aca="false">IF(OR(($C98&lt;&gt;"")*(II98&lt;&gt;""),($E98&lt;&gt;"")*(IK98&lt;&gt;"")),($B98=II98)*1+($D98=IK98)*1,"")</f>
        <v>2</v>
      </c>
      <c r="IV98" s="295" t="n">
        <f aca="false">$B98</f>
        <v>6</v>
      </c>
      <c r="IW98" s="280" t="str">
        <f aca="false">$C98</f>
        <v>Brazil</v>
      </c>
      <c r="IX98" s="296" t="n">
        <f aca="false">$D98</f>
        <v>38</v>
      </c>
      <c r="IY98" s="280" t="str">
        <f aca="false">$E98</f>
        <v>Sweden</v>
      </c>
      <c r="IZ98" s="284"/>
      <c r="JA98" s="284"/>
      <c r="JB98" s="389" t="n">
        <f aca="false">COUNTIF(IV$107:IV$114,IV111)+COUNTIF(IX$107:IX$114,IV111)</f>
        <v>0</v>
      </c>
      <c r="JC98" s="281" t="str">
        <f aca="false">IF(($F98&lt;&gt;"")*($G98&lt;&gt;"")*(IZ98&lt;&gt;"")*(JA98&lt;&gt;""),IF(JG98&lt;&gt;2,"0",($F98&gt;$G98)*(IZ98&gt;JA98)+($F98=$G98)*(IZ98=JA98)+($F98&lt;$G98)*(IZ98&lt;JA98)),"")</f>
        <v/>
      </c>
      <c r="JD98" s="281" t="str">
        <f aca="false">IF((JC98&lt;&gt;""),IF(OR($F98&lt;&gt;$G98,PrSettings!$M$4="●"),(($F98-$G98)=(IZ98-JA98))*1,0),"")</f>
        <v/>
      </c>
      <c r="JE98" s="281" t="str">
        <f aca="false">IF((JD98&lt;&gt;""),($F98=IZ98)*($G98=JA98),"")</f>
        <v/>
      </c>
      <c r="JF98" s="281" t="str">
        <f aca="false">IF(JC98&lt;&gt;"",IF(ABS($F98-$G98)&gt;=PrSettings!$M$7,(ABS($F98-$G98-IZ98+JA98)&lt;=1)*1,IF(AND(JC98,$F98=$G98,$F98&gt;=PrSettings!$M$6),(ABS(IZ98-$F98)&lt;=1)*1,IF(AND(JC98,$F98+$G98&gt;=PrSettings!$M$8),(ABS(IZ98-$F98)+ABS(JA98-$G98)&lt;=1)*1,""))),"")</f>
        <v/>
      </c>
      <c r="JG98" s="388" t="n">
        <f aca="false">IF(OR(($C98&lt;&gt;"")*(IV98&lt;&gt;""),($E98&lt;&gt;"")*(IX98&lt;&gt;"")),($B98=IV98)*1+($D98=IX98)*1,"")</f>
        <v>2</v>
      </c>
      <c r="JI98" s="295" t="n">
        <f aca="false">$B98</f>
        <v>6</v>
      </c>
      <c r="JJ98" s="280" t="str">
        <f aca="false">$C98</f>
        <v>Brazil</v>
      </c>
      <c r="JK98" s="296" t="n">
        <f aca="false">$D98</f>
        <v>38</v>
      </c>
      <c r="JL98" s="280" t="str">
        <f aca="false">$E98</f>
        <v>Sweden</v>
      </c>
      <c r="JM98" s="284"/>
      <c r="JN98" s="284"/>
      <c r="JO98" s="389" t="n">
        <f aca="false">COUNTIF(JI$107:JI$114,JI111)+COUNTIF(JK$107:JK$114,JI111)</f>
        <v>0</v>
      </c>
      <c r="JP98" s="281" t="str">
        <f aca="false">IF(($F98&lt;&gt;"")*($G98&lt;&gt;"")*(JM98&lt;&gt;"")*(JN98&lt;&gt;""),IF(JT98&lt;&gt;2,"0",($F98&gt;$G98)*(JM98&gt;JN98)+($F98=$G98)*(JM98=JN98)+($F98&lt;$G98)*(JM98&lt;JN98)),"")</f>
        <v/>
      </c>
      <c r="JQ98" s="281" t="str">
        <f aca="false">IF((JP98&lt;&gt;""),IF(OR($F98&lt;&gt;$G98,PrSettings!$M$4="●"),(($F98-$G98)=(JM98-JN98))*1,0),"")</f>
        <v/>
      </c>
      <c r="JR98" s="281" t="str">
        <f aca="false">IF((JQ98&lt;&gt;""),($F98=JM98)*($G98=JN98),"")</f>
        <v/>
      </c>
      <c r="JS98" s="281" t="str">
        <f aca="false">IF(JP98&lt;&gt;"",IF(ABS($F98-$G98)&gt;=PrSettings!$M$7,(ABS($F98-$G98-JM98+JN98)&lt;=1)*1,IF(AND(JP98,$F98=$G98,$F98&gt;=PrSettings!$M$6),(ABS(JM98-$F98)&lt;=1)*1,IF(AND(JP98,$F98+$G98&gt;=PrSettings!$M$8),(ABS(JM98-$F98)+ABS(JN98-$G98)&lt;=1)*1,""))),"")</f>
        <v/>
      </c>
      <c r="JT98" s="388" t="n">
        <f aca="false">IF(OR(($C98&lt;&gt;"")*(JI98&lt;&gt;""),($E98&lt;&gt;"")*(JK98&lt;&gt;"")),($B98=JI98)*1+($D98=JK98)*1,"")</f>
        <v>2</v>
      </c>
      <c r="JV98" s="295" t="n">
        <f aca="false">$B98</f>
        <v>6</v>
      </c>
      <c r="JW98" s="280" t="str">
        <f aca="false">$C98</f>
        <v>Brazil</v>
      </c>
      <c r="JX98" s="296" t="n">
        <f aca="false">$D98</f>
        <v>38</v>
      </c>
      <c r="JY98" s="280" t="str">
        <f aca="false">$E98</f>
        <v>Sweden</v>
      </c>
      <c r="JZ98" s="284"/>
      <c r="KA98" s="284"/>
      <c r="KB98" s="389" t="n">
        <f aca="false">COUNTIF(JV$107:JV$114,JV111)+COUNTIF(JX$107:JX$114,JV111)</f>
        <v>0</v>
      </c>
      <c r="KC98" s="281" t="str">
        <f aca="false">IF(($F98&lt;&gt;"")*($G98&lt;&gt;"")*(JZ98&lt;&gt;"")*(KA98&lt;&gt;""),IF(KG98&lt;&gt;2,"0",($F98&gt;$G98)*(JZ98&gt;KA98)+($F98=$G98)*(JZ98=KA98)+($F98&lt;$G98)*(JZ98&lt;KA98)),"")</f>
        <v/>
      </c>
      <c r="KD98" s="281" t="str">
        <f aca="false">IF((KC98&lt;&gt;""),IF(OR($F98&lt;&gt;$G98,PrSettings!$M$4="●"),(($F98-$G98)=(JZ98-KA98))*1,0),"")</f>
        <v/>
      </c>
      <c r="KE98" s="281" t="str">
        <f aca="false">IF((KD98&lt;&gt;""),($F98=JZ98)*($G98=KA98),"")</f>
        <v/>
      </c>
      <c r="KF98" s="281" t="str">
        <f aca="false">IF(KC98&lt;&gt;"",IF(ABS($F98-$G98)&gt;=PrSettings!$M$7,(ABS($F98-$G98-JZ98+KA98)&lt;=1)*1,IF(AND(KC98,$F98=$G98,$F98&gt;=PrSettings!$M$6),(ABS(JZ98-$F98)&lt;=1)*1,IF(AND(KC98,$F98+$G98&gt;=PrSettings!$M$8),(ABS(JZ98-$F98)+ABS(KA98-$G98)&lt;=1)*1,""))),"")</f>
        <v/>
      </c>
      <c r="KG98" s="388" t="n">
        <f aca="false">IF(OR(($C98&lt;&gt;"")*(JV98&lt;&gt;""),($E98&lt;&gt;"")*(JX98&lt;&gt;"")),($B98=JV98)*1+($D98=JX98)*1,"")</f>
        <v>2</v>
      </c>
      <c r="KI98" s="295" t="n">
        <f aca="false">$B98</f>
        <v>6</v>
      </c>
      <c r="KJ98" s="280" t="str">
        <f aca="false">$C98</f>
        <v>Brazil</v>
      </c>
      <c r="KK98" s="296" t="n">
        <f aca="false">$D98</f>
        <v>38</v>
      </c>
      <c r="KL98" s="280" t="str">
        <f aca="false">$E98</f>
        <v>Sweden</v>
      </c>
      <c r="KM98" s="284"/>
      <c r="KN98" s="284"/>
      <c r="KO98" s="389" t="n">
        <f aca="false">COUNTIF(KI$107:KI$114,KI111)+COUNTIF(KK$107:KK$114,KI111)</f>
        <v>0</v>
      </c>
      <c r="KP98" s="281" t="str">
        <f aca="false">IF(($F98&lt;&gt;"")*($G98&lt;&gt;"")*(KM98&lt;&gt;"")*(KN98&lt;&gt;""),IF(KT98&lt;&gt;2,"0",($F98&gt;$G98)*(KM98&gt;KN98)+($F98=$G98)*(KM98=KN98)+($F98&lt;$G98)*(KM98&lt;KN98)),"")</f>
        <v/>
      </c>
      <c r="KQ98" s="281" t="str">
        <f aca="false">IF((KP98&lt;&gt;""),IF(OR($F98&lt;&gt;$G98,PrSettings!$M$4="●"),(($F98-$G98)=(KM98-KN98))*1,0),"")</f>
        <v/>
      </c>
      <c r="KR98" s="281" t="str">
        <f aca="false">IF((KQ98&lt;&gt;""),($F98=KM98)*($G98=KN98),"")</f>
        <v/>
      </c>
      <c r="KS98" s="281" t="str">
        <f aca="false">IF(KP98&lt;&gt;"",IF(ABS($F98-$G98)&gt;=PrSettings!$M$7,(ABS($F98-$G98-KM98+KN98)&lt;=1)*1,IF(AND(KP98,$F98=$G98,$F98&gt;=PrSettings!$M$6),(ABS(KM98-$F98)&lt;=1)*1,IF(AND(KP98,$F98+$G98&gt;=PrSettings!$M$8),(ABS(KM98-$F98)+ABS(KN98-$G98)&lt;=1)*1,""))),"")</f>
        <v/>
      </c>
      <c r="KT98" s="388" t="n">
        <f aca="false">IF(OR(($C98&lt;&gt;"")*(KI98&lt;&gt;""),($E98&lt;&gt;"")*(KK98&lt;&gt;"")),($B98=KI98)*1+($D98=KK98)*1,"")</f>
        <v>2</v>
      </c>
      <c r="KV98" s="295" t="n">
        <f aca="false">$B98</f>
        <v>6</v>
      </c>
      <c r="KW98" s="280" t="str">
        <f aca="false">$C98</f>
        <v>Brazil</v>
      </c>
      <c r="KX98" s="296" t="n">
        <f aca="false">$D98</f>
        <v>38</v>
      </c>
      <c r="KY98" s="280" t="str">
        <f aca="false">$E98</f>
        <v>Sweden</v>
      </c>
      <c r="KZ98" s="284"/>
      <c r="LA98" s="284"/>
      <c r="LB98" s="389" t="n">
        <f aca="false">COUNTIF(KV$107:KV$114,KV111)+COUNTIF(KX$107:KX$114,KV111)</f>
        <v>0</v>
      </c>
      <c r="LC98" s="281" t="str">
        <f aca="false">IF(($F98&lt;&gt;"")*($G98&lt;&gt;"")*(KZ98&lt;&gt;"")*(LA98&lt;&gt;""),IF(LG98&lt;&gt;2,"0",($F98&gt;$G98)*(KZ98&gt;LA98)+($F98=$G98)*(KZ98=LA98)+($F98&lt;$G98)*(KZ98&lt;LA98)),"")</f>
        <v/>
      </c>
      <c r="LD98" s="281" t="str">
        <f aca="false">IF((LC98&lt;&gt;""),IF(OR($F98&lt;&gt;$G98,PrSettings!$M$4="●"),(($F98-$G98)=(KZ98-LA98))*1,0),"")</f>
        <v/>
      </c>
      <c r="LE98" s="281" t="str">
        <f aca="false">IF((LD98&lt;&gt;""),($F98=KZ98)*($G98=LA98),"")</f>
        <v/>
      </c>
      <c r="LF98" s="281" t="str">
        <f aca="false">IF(LC98&lt;&gt;"",IF(ABS($F98-$G98)&gt;=PrSettings!$M$7,(ABS($F98-$G98-KZ98+LA98)&lt;=1)*1,IF(AND(LC98,$F98=$G98,$F98&gt;=PrSettings!$M$6),(ABS(KZ98-$F98)&lt;=1)*1,IF(AND(LC98,$F98+$G98&gt;=PrSettings!$M$8),(ABS(KZ98-$F98)+ABS(LA98-$G98)&lt;=1)*1,""))),"")</f>
        <v/>
      </c>
      <c r="LG98" s="388" t="n">
        <f aca="false">IF(OR(($C98&lt;&gt;"")*(KV98&lt;&gt;""),($E98&lt;&gt;"")*(KX98&lt;&gt;"")),($B98=KV98)*1+($D98=KX98)*1,"")</f>
        <v>2</v>
      </c>
      <c r="LI98" s="295" t="n">
        <f aca="false">$B98</f>
        <v>6</v>
      </c>
      <c r="LJ98" s="280" t="str">
        <f aca="false">$C98</f>
        <v>Brazil</v>
      </c>
      <c r="LK98" s="296" t="n">
        <f aca="false">$D98</f>
        <v>38</v>
      </c>
      <c r="LL98" s="280" t="str">
        <f aca="false">$E98</f>
        <v>Sweden</v>
      </c>
      <c r="LM98" s="284"/>
      <c r="LN98" s="284"/>
      <c r="LO98" s="389" t="n">
        <f aca="false">COUNTIF(LI$107:LI$114,LI111)+COUNTIF(LK$107:LK$114,LI111)</f>
        <v>0</v>
      </c>
      <c r="LP98" s="281" t="str">
        <f aca="false">IF(($F98&lt;&gt;"")*($G98&lt;&gt;"")*(LM98&lt;&gt;"")*(LN98&lt;&gt;""),IF(LT98&lt;&gt;2,"0",($F98&gt;$G98)*(LM98&gt;LN98)+($F98=$G98)*(LM98=LN98)+($F98&lt;$G98)*(LM98&lt;LN98)),"")</f>
        <v/>
      </c>
      <c r="LQ98" s="281" t="str">
        <f aca="false">IF((LP98&lt;&gt;""),IF(OR($F98&lt;&gt;$G98,PrSettings!$M$4="●"),(($F98-$G98)=(LM98-LN98))*1,0),"")</f>
        <v/>
      </c>
      <c r="LR98" s="281" t="str">
        <f aca="false">IF((LQ98&lt;&gt;""),($F98=LM98)*($G98=LN98),"")</f>
        <v/>
      </c>
      <c r="LS98" s="281" t="str">
        <f aca="false">IF(LP98&lt;&gt;"",IF(ABS($F98-$G98)&gt;=PrSettings!$M$7,(ABS($F98-$G98-LM98+LN98)&lt;=1)*1,IF(AND(LP98,$F98=$G98,$F98&gt;=PrSettings!$M$6),(ABS(LM98-$F98)&lt;=1)*1,IF(AND(LP98,$F98+$G98&gt;=PrSettings!$M$8),(ABS(LM98-$F98)+ABS(LN98-$G98)&lt;=1)*1,""))),"")</f>
        <v/>
      </c>
      <c r="LT98" s="388" t="n">
        <f aca="false">IF(OR(($C98&lt;&gt;"")*(LI98&lt;&gt;""),($E98&lt;&gt;"")*(LK98&lt;&gt;"")),($B98=LI98)*1+($D98=LK98)*1,"")</f>
        <v>2</v>
      </c>
      <c r="LV98" s="295" t="n">
        <f aca="false">$B98</f>
        <v>6</v>
      </c>
      <c r="LW98" s="280" t="str">
        <f aca="false">$C98</f>
        <v>Brazil</v>
      </c>
      <c r="LX98" s="296" t="n">
        <f aca="false">$D98</f>
        <v>38</v>
      </c>
      <c r="LY98" s="280" t="str">
        <f aca="false">$E98</f>
        <v>Sweden</v>
      </c>
      <c r="LZ98" s="284"/>
      <c r="MA98" s="284"/>
      <c r="MB98" s="389" t="n">
        <f aca="false">COUNTIF(LV$107:LV$114,LV111)+COUNTIF(LX$107:LX$114,LV111)</f>
        <v>0</v>
      </c>
      <c r="MC98" s="281" t="str">
        <f aca="false">IF(($F98&lt;&gt;"")*($G98&lt;&gt;"")*(LZ98&lt;&gt;"")*(MA98&lt;&gt;""),IF(MG98&lt;&gt;2,"0",($F98&gt;$G98)*(LZ98&gt;MA98)+($F98=$G98)*(LZ98=MA98)+($F98&lt;$G98)*(LZ98&lt;MA98)),"")</f>
        <v/>
      </c>
      <c r="MD98" s="281" t="str">
        <f aca="false">IF((MC98&lt;&gt;""),IF(OR($F98&lt;&gt;$G98,PrSettings!$M$4="●"),(($F98-$G98)=(LZ98-MA98))*1,0),"")</f>
        <v/>
      </c>
      <c r="ME98" s="281" t="str">
        <f aca="false">IF((MD98&lt;&gt;""),($F98=LZ98)*($G98=MA98),"")</f>
        <v/>
      </c>
      <c r="MF98" s="281" t="str">
        <f aca="false">IF(MC98&lt;&gt;"",IF(ABS($F98-$G98)&gt;=PrSettings!$M$7,(ABS($F98-$G98-LZ98+MA98)&lt;=1)*1,IF(AND(MC98,$F98=$G98,$F98&gt;=PrSettings!$M$6),(ABS(LZ98-$F98)&lt;=1)*1,IF(AND(MC98,$F98+$G98&gt;=PrSettings!$M$8),(ABS(LZ98-$F98)+ABS(MA98-$G98)&lt;=1)*1,""))),"")</f>
        <v/>
      </c>
      <c r="MG98" s="388" t="n">
        <f aca="false">IF(OR(($C98&lt;&gt;"")*(LV98&lt;&gt;""),($E98&lt;&gt;"")*(LX98&lt;&gt;"")),($B98=LV98)*1+($D98=LX98)*1,"")</f>
        <v>2</v>
      </c>
    </row>
    <row r="99" customFormat="false" ht="15.75" hidden="false" customHeight="false" outlineLevel="0" collapsed="false">
      <c r="B99" s="295" t="n">
        <f aca="false">IF(C99="","",INDEX(Groups!$C$7:$C$65,MATCH(C99,Groups!$D$7:$D$65,0)))</f>
        <v>23</v>
      </c>
      <c r="C99" s="280" t="str">
        <f aca="false">'World Cup'!$AC$50</f>
        <v>Ecuador</v>
      </c>
      <c r="D99" s="296" t="n">
        <f aca="false">IF(E99="","",INDEX(Groups!$C$7:$C$65,MATCH(E99,Groups!$D$7:$D$65,0)))</f>
        <v>31</v>
      </c>
      <c r="E99" s="280" t="str">
        <f aca="false">'World Cup'!$AD$50</f>
        <v>Norway</v>
      </c>
      <c r="F99" s="282" t="n">
        <f aca="false">IF(AND('World Cup'!$AC$51&lt;&gt;"",'World Cup'!$AD$51&lt;&gt;""),'World Cup'!$AC$51,"")</f>
        <v>0</v>
      </c>
      <c r="G99" s="283" t="n">
        <f aca="false">IF(AND('World Cup'!$AC$51&lt;&gt;"",'World Cup'!$AD$51&lt;&gt;""),'World Cup'!$AD$51,"")</f>
        <v>1</v>
      </c>
      <c r="I99" s="295" t="n">
        <f aca="false">$B99</f>
        <v>23</v>
      </c>
      <c r="J99" s="280" t="str">
        <f aca="false">$C99</f>
        <v>Ecuador</v>
      </c>
      <c r="K99" s="296" t="n">
        <f aca="false">$D99</f>
        <v>31</v>
      </c>
      <c r="L99" s="280" t="str">
        <f aca="false">$E99</f>
        <v>Norway</v>
      </c>
      <c r="M99" s="284"/>
      <c r="N99" s="284"/>
      <c r="O99" s="389" t="n">
        <f aca="false">COUNTIF(I$107:I$114,K111)+COUNTIF(K$107:K$114,K111)</f>
        <v>0</v>
      </c>
      <c r="P99" s="281" t="str">
        <f aca="false">IF(($F99&lt;&gt;"")*($G99&lt;&gt;"")*(M99&lt;&gt;"")*(N99&lt;&gt;""),IF(T99&lt;&gt;2,"0",($F99&gt;$G99)*(M99&gt;N99)+($F99=$G99)*(M99=N99)+($F99&lt;$G99)*(M99&lt;N99)),"")</f>
        <v/>
      </c>
      <c r="Q99" s="281" t="str">
        <f aca="false">IF((P99&lt;&gt;""),IF(OR($F99&lt;&gt;$G99,PrSettings!$M$4="●"),(($F99-$G99)=(M99-N99))*1,0),"")</f>
        <v/>
      </c>
      <c r="R99" s="281" t="str">
        <f aca="false">IF((Q99&lt;&gt;""),($F99=M99)*($G99=N99),"")</f>
        <v/>
      </c>
      <c r="S99" s="281" t="str">
        <f aca="false">IF(P99&lt;&gt;"",IF(ABS($F99-$G99)&gt;=PrSettings!$M$7,(ABS($F99-$G99-M99+N99)&lt;=1)*1,IF(AND(P99,$F99=$G99,$F99&gt;=PrSettings!$M$6),(ABS(M99-$F99)&lt;=1)*1,IF(AND(P99,$F99+$G99&gt;=PrSettings!$M$8),(ABS(M99-$F99)+ABS(N99-$G99)&lt;=1)*1,""))),"")</f>
        <v/>
      </c>
      <c r="T99" s="388" t="n">
        <f aca="false">IF(OR(($C99&lt;&gt;"")*(I99&lt;&gt;""),($E99&lt;&gt;"")*(K99&lt;&gt;"")),($B99=I99)*1+($D99=K99)*1,"")</f>
        <v>2</v>
      </c>
      <c r="V99" s="295" t="n">
        <f aca="false">$B99</f>
        <v>23</v>
      </c>
      <c r="W99" s="280" t="str">
        <f aca="false">$C99</f>
        <v>Ecuador</v>
      </c>
      <c r="X99" s="296" t="n">
        <f aca="false">$D99</f>
        <v>31</v>
      </c>
      <c r="Y99" s="280" t="str">
        <f aca="false">$E99</f>
        <v>Norway</v>
      </c>
      <c r="Z99" s="284"/>
      <c r="AA99" s="284"/>
      <c r="AB99" s="389" t="n">
        <f aca="false">COUNTIF(V$107:V$114,X111)+COUNTIF(X$107:X$114,X111)</f>
        <v>0</v>
      </c>
      <c r="AC99" s="281" t="str">
        <f aca="false">IF(($F99&lt;&gt;"")*($G99&lt;&gt;"")*(Z99&lt;&gt;"")*(AA99&lt;&gt;""),IF(AG99&lt;&gt;2,"0",($F99&gt;$G99)*(Z99&gt;AA99)+($F99=$G99)*(Z99=AA99)+($F99&lt;$G99)*(Z99&lt;AA99)),"")</f>
        <v/>
      </c>
      <c r="AD99" s="281" t="str">
        <f aca="false">IF((AC99&lt;&gt;""),IF(OR($F99&lt;&gt;$G99,PrSettings!$M$4="●"),(($F99-$G99)=(Z99-AA99))*1,0),"")</f>
        <v/>
      </c>
      <c r="AE99" s="281" t="str">
        <f aca="false">IF((AD99&lt;&gt;""),($F99=Z99)*($G99=AA99),"")</f>
        <v/>
      </c>
      <c r="AF99" s="281" t="str">
        <f aca="false">IF(AC99&lt;&gt;"",IF(ABS($F99-$G99)&gt;=PrSettings!$M$7,(ABS($F99-$G99-Z99+AA99)&lt;=1)*1,IF(AND(AC99,$F99=$G99,$F99&gt;=PrSettings!$M$6),(ABS(Z99-$F99)&lt;=1)*1,IF(AND(AC99,$F99+$G99&gt;=PrSettings!$M$8),(ABS(Z99-$F99)+ABS(AA99-$G99)&lt;=1)*1,""))),"")</f>
        <v/>
      </c>
      <c r="AG99" s="388" t="n">
        <f aca="false">IF(OR(($C99&lt;&gt;"")*(V99&lt;&gt;""),($E99&lt;&gt;"")*(X99&lt;&gt;"")),($B99=V99)*1+($D99=X99)*1,"")</f>
        <v>2</v>
      </c>
      <c r="AI99" s="295" t="n">
        <f aca="false">$B99</f>
        <v>23</v>
      </c>
      <c r="AJ99" s="280" t="str">
        <f aca="false">$C99</f>
        <v>Ecuador</v>
      </c>
      <c r="AK99" s="296" t="n">
        <f aca="false">$D99</f>
        <v>31</v>
      </c>
      <c r="AL99" s="280" t="str">
        <f aca="false">$E99</f>
        <v>Norway</v>
      </c>
      <c r="AM99" s="284"/>
      <c r="AN99" s="284"/>
      <c r="AO99" s="389" t="n">
        <f aca="false">COUNTIF(AI$107:AI$114,AK111)+COUNTIF(AK$107:AK$114,AK111)</f>
        <v>0</v>
      </c>
      <c r="AP99" s="281" t="str">
        <f aca="false">IF(($F99&lt;&gt;"")*($G99&lt;&gt;"")*(AM99&lt;&gt;"")*(AN99&lt;&gt;""),IF(AT99&lt;&gt;2,"0",($F99&gt;$G99)*(AM99&gt;AN99)+($F99=$G99)*(AM99=AN99)+($F99&lt;$G99)*(AM99&lt;AN99)),"")</f>
        <v/>
      </c>
      <c r="AQ99" s="281" t="str">
        <f aca="false">IF((AP99&lt;&gt;""),IF(OR($F99&lt;&gt;$G99,PrSettings!$M$4="●"),(($F99-$G99)=(AM99-AN99))*1,0),"")</f>
        <v/>
      </c>
      <c r="AR99" s="281" t="str">
        <f aca="false">IF((AQ99&lt;&gt;""),($F99=AM99)*($G99=AN99),"")</f>
        <v/>
      </c>
      <c r="AS99" s="281" t="str">
        <f aca="false">IF(AP99&lt;&gt;"",IF(ABS($F99-$G99)&gt;=PrSettings!$M$7,(ABS($F99-$G99-AM99+AN99)&lt;=1)*1,IF(AND(AP99,$F99=$G99,$F99&gt;=PrSettings!$M$6),(ABS(AM99-$F99)&lt;=1)*1,IF(AND(AP99,$F99+$G99&gt;=PrSettings!$M$8),(ABS(AM99-$F99)+ABS(AN99-$G99)&lt;=1)*1,""))),"")</f>
        <v/>
      </c>
      <c r="AT99" s="388" t="n">
        <f aca="false">IF(OR(($C99&lt;&gt;"")*(AI99&lt;&gt;""),($E99&lt;&gt;"")*(AK99&lt;&gt;"")),($B99=AI99)*1+($D99=AK99)*1,"")</f>
        <v>2</v>
      </c>
      <c r="AV99" s="295" t="n">
        <f aca="false">$B99</f>
        <v>23</v>
      </c>
      <c r="AW99" s="280" t="str">
        <f aca="false">$C99</f>
        <v>Ecuador</v>
      </c>
      <c r="AX99" s="296" t="n">
        <f aca="false">$D99</f>
        <v>31</v>
      </c>
      <c r="AY99" s="280" t="str">
        <f aca="false">$E99</f>
        <v>Norway</v>
      </c>
      <c r="AZ99" s="284"/>
      <c r="BA99" s="284"/>
      <c r="BB99" s="389" t="n">
        <f aca="false">COUNTIF(AV$107:AV$114,AX111)+COUNTIF(AX$107:AX$114,AX111)</f>
        <v>0</v>
      </c>
      <c r="BC99" s="281" t="str">
        <f aca="false">IF(($F99&lt;&gt;"")*($G99&lt;&gt;"")*(AZ99&lt;&gt;"")*(BA99&lt;&gt;""),IF(BG99&lt;&gt;2,"0",($F99&gt;$G99)*(AZ99&gt;BA99)+($F99=$G99)*(AZ99=BA99)+($F99&lt;$G99)*(AZ99&lt;BA99)),"")</f>
        <v/>
      </c>
      <c r="BD99" s="281" t="str">
        <f aca="false">IF((BC99&lt;&gt;""),IF(OR($F99&lt;&gt;$G99,PrSettings!$M$4="●"),(($F99-$G99)=(AZ99-BA99))*1,0),"")</f>
        <v/>
      </c>
      <c r="BE99" s="281" t="str">
        <f aca="false">IF((BD99&lt;&gt;""),($F99=AZ99)*($G99=BA99),"")</f>
        <v/>
      </c>
      <c r="BF99" s="281" t="str">
        <f aca="false">IF(BC99&lt;&gt;"",IF(ABS($F99-$G99)&gt;=PrSettings!$M$7,(ABS($F99-$G99-AZ99+BA99)&lt;=1)*1,IF(AND(BC99,$F99=$G99,$F99&gt;=PrSettings!$M$6),(ABS(AZ99-$F99)&lt;=1)*1,IF(AND(BC99,$F99+$G99&gt;=PrSettings!$M$8),(ABS(AZ99-$F99)+ABS(BA99-$G99)&lt;=1)*1,""))),"")</f>
        <v/>
      </c>
      <c r="BG99" s="388" t="n">
        <f aca="false">IF(OR(($C99&lt;&gt;"")*(AV99&lt;&gt;""),($E99&lt;&gt;"")*(AX99&lt;&gt;"")),($B99=AV99)*1+($D99=AX99)*1,"")</f>
        <v>2</v>
      </c>
      <c r="BI99" s="295" t="n">
        <f aca="false">$B99</f>
        <v>23</v>
      </c>
      <c r="BJ99" s="280" t="str">
        <f aca="false">$C99</f>
        <v>Ecuador</v>
      </c>
      <c r="BK99" s="296" t="n">
        <f aca="false">$D99</f>
        <v>31</v>
      </c>
      <c r="BL99" s="280" t="str">
        <f aca="false">$E99</f>
        <v>Norway</v>
      </c>
      <c r="BM99" s="284"/>
      <c r="BN99" s="284"/>
      <c r="BO99" s="389" t="n">
        <f aca="false">COUNTIF(BI$107:BI$114,BK111)+COUNTIF(BK$107:BK$114,BK111)</f>
        <v>0</v>
      </c>
      <c r="BP99" s="281" t="str">
        <f aca="false">IF(($F99&lt;&gt;"")*($G99&lt;&gt;"")*(BM99&lt;&gt;"")*(BN99&lt;&gt;""),IF(BT99&lt;&gt;2,"0",($F99&gt;$G99)*(BM99&gt;BN99)+($F99=$G99)*(BM99=BN99)+($F99&lt;$G99)*(BM99&lt;BN99)),"")</f>
        <v/>
      </c>
      <c r="BQ99" s="281" t="str">
        <f aca="false">IF((BP99&lt;&gt;""),IF(OR($F99&lt;&gt;$G99,PrSettings!$M$4="●"),(($F99-$G99)=(BM99-BN99))*1,0),"")</f>
        <v/>
      </c>
      <c r="BR99" s="281" t="str">
        <f aca="false">IF((BQ99&lt;&gt;""),($F99=BM99)*($G99=BN99),"")</f>
        <v/>
      </c>
      <c r="BS99" s="281" t="str">
        <f aca="false">IF(BP99&lt;&gt;"",IF(ABS($F99-$G99)&gt;=PrSettings!$M$7,(ABS($F99-$G99-BM99+BN99)&lt;=1)*1,IF(AND(BP99,$F99=$G99,$F99&gt;=PrSettings!$M$6),(ABS(BM99-$F99)&lt;=1)*1,IF(AND(BP99,$F99+$G99&gt;=PrSettings!$M$8),(ABS(BM99-$F99)+ABS(BN99-$G99)&lt;=1)*1,""))),"")</f>
        <v/>
      </c>
      <c r="BT99" s="388" t="n">
        <f aca="false">IF(OR(($C99&lt;&gt;"")*(BI99&lt;&gt;""),($E99&lt;&gt;"")*(BK99&lt;&gt;"")),($B99=BI99)*1+($D99=BK99)*1,"")</f>
        <v>2</v>
      </c>
      <c r="BV99" s="295" t="n">
        <f aca="false">$B99</f>
        <v>23</v>
      </c>
      <c r="BW99" s="280" t="str">
        <f aca="false">$C99</f>
        <v>Ecuador</v>
      </c>
      <c r="BX99" s="296" t="n">
        <f aca="false">$D99</f>
        <v>31</v>
      </c>
      <c r="BY99" s="280" t="str">
        <f aca="false">$E99</f>
        <v>Norway</v>
      </c>
      <c r="BZ99" s="284"/>
      <c r="CA99" s="284"/>
      <c r="CB99" s="389" t="n">
        <f aca="false">COUNTIF(BV$107:BV$114,BX111)+COUNTIF(BX$107:BX$114,BX111)</f>
        <v>0</v>
      </c>
      <c r="CC99" s="281" t="str">
        <f aca="false">IF(($F99&lt;&gt;"")*($G99&lt;&gt;"")*(BZ99&lt;&gt;"")*(CA99&lt;&gt;""),IF(CG99&lt;&gt;2,"0",($F99&gt;$G99)*(BZ99&gt;CA99)+($F99=$G99)*(BZ99=CA99)+($F99&lt;$G99)*(BZ99&lt;CA99)),"")</f>
        <v/>
      </c>
      <c r="CD99" s="281" t="str">
        <f aca="false">IF((CC99&lt;&gt;""),IF(OR($F99&lt;&gt;$G99,PrSettings!$M$4="●"),(($F99-$G99)=(BZ99-CA99))*1,0),"")</f>
        <v/>
      </c>
      <c r="CE99" s="281" t="str">
        <f aca="false">IF((CD99&lt;&gt;""),($F99=BZ99)*($G99=CA99),"")</f>
        <v/>
      </c>
      <c r="CF99" s="281" t="str">
        <f aca="false">IF(CC99&lt;&gt;"",IF(ABS($F99-$G99)&gt;=PrSettings!$M$7,(ABS($F99-$G99-BZ99+CA99)&lt;=1)*1,IF(AND(CC99,$F99=$G99,$F99&gt;=PrSettings!$M$6),(ABS(BZ99-$F99)&lt;=1)*1,IF(AND(CC99,$F99+$G99&gt;=PrSettings!$M$8),(ABS(BZ99-$F99)+ABS(CA99-$G99)&lt;=1)*1,""))),"")</f>
        <v/>
      </c>
      <c r="CG99" s="388" t="n">
        <f aca="false">IF(OR(($C99&lt;&gt;"")*(BV99&lt;&gt;""),($E99&lt;&gt;"")*(BX99&lt;&gt;"")),($B99=BV99)*1+($D99=BX99)*1,"")</f>
        <v>2</v>
      </c>
      <c r="CI99" s="295" t="n">
        <f aca="false">$B99</f>
        <v>23</v>
      </c>
      <c r="CJ99" s="280" t="str">
        <f aca="false">$C99</f>
        <v>Ecuador</v>
      </c>
      <c r="CK99" s="296" t="n">
        <f aca="false">$D99</f>
        <v>31</v>
      </c>
      <c r="CL99" s="280" t="str">
        <f aca="false">$E99</f>
        <v>Norway</v>
      </c>
      <c r="CM99" s="284"/>
      <c r="CN99" s="284"/>
      <c r="CO99" s="389" t="n">
        <f aca="false">COUNTIF(CI$107:CI$114,CK111)+COUNTIF(CK$107:CK$114,CK111)</f>
        <v>0</v>
      </c>
      <c r="CP99" s="281" t="str">
        <f aca="false">IF(($F99&lt;&gt;"")*($G99&lt;&gt;"")*(CM99&lt;&gt;"")*(CN99&lt;&gt;""),IF(CT99&lt;&gt;2,"0",($F99&gt;$G99)*(CM99&gt;CN99)+($F99=$G99)*(CM99=CN99)+($F99&lt;$G99)*(CM99&lt;CN99)),"")</f>
        <v/>
      </c>
      <c r="CQ99" s="281" t="str">
        <f aca="false">IF((CP99&lt;&gt;""),IF(OR($F99&lt;&gt;$G99,PrSettings!$M$4="●"),(($F99-$G99)=(CM99-CN99))*1,0),"")</f>
        <v/>
      </c>
      <c r="CR99" s="281" t="str">
        <f aca="false">IF((CQ99&lt;&gt;""),($F99=CM99)*($G99=CN99),"")</f>
        <v/>
      </c>
      <c r="CS99" s="281" t="str">
        <f aca="false">IF(CP99&lt;&gt;"",IF(ABS($F99-$G99)&gt;=PrSettings!$M$7,(ABS($F99-$G99-CM99+CN99)&lt;=1)*1,IF(AND(CP99,$F99=$G99,$F99&gt;=PrSettings!$M$6),(ABS(CM99-$F99)&lt;=1)*1,IF(AND(CP99,$F99+$G99&gt;=PrSettings!$M$8),(ABS(CM99-$F99)+ABS(CN99-$G99)&lt;=1)*1,""))),"")</f>
        <v/>
      </c>
      <c r="CT99" s="388" t="n">
        <f aca="false">IF(OR(($C99&lt;&gt;"")*(CI99&lt;&gt;""),($E99&lt;&gt;"")*(CK99&lt;&gt;"")),($B99=CI99)*1+($D99=CK99)*1,"")</f>
        <v>2</v>
      </c>
      <c r="CV99" s="295" t="n">
        <f aca="false">$B99</f>
        <v>23</v>
      </c>
      <c r="CW99" s="280" t="str">
        <f aca="false">$C99</f>
        <v>Ecuador</v>
      </c>
      <c r="CX99" s="296" t="n">
        <f aca="false">$D99</f>
        <v>31</v>
      </c>
      <c r="CY99" s="280" t="str">
        <f aca="false">$E99</f>
        <v>Norway</v>
      </c>
      <c r="CZ99" s="284"/>
      <c r="DA99" s="284"/>
      <c r="DB99" s="389" t="n">
        <f aca="false">COUNTIF(CV$107:CV$114,CX111)+COUNTIF(CX$107:CX$114,CX111)</f>
        <v>0</v>
      </c>
      <c r="DC99" s="281" t="str">
        <f aca="false">IF(($F99&lt;&gt;"")*($G99&lt;&gt;"")*(CZ99&lt;&gt;"")*(DA99&lt;&gt;""),IF(DG99&lt;&gt;2,"0",($F99&gt;$G99)*(CZ99&gt;DA99)+($F99=$G99)*(CZ99=DA99)+($F99&lt;$G99)*(CZ99&lt;DA99)),"")</f>
        <v/>
      </c>
      <c r="DD99" s="281" t="str">
        <f aca="false">IF((DC99&lt;&gt;""),IF(OR($F99&lt;&gt;$G99,PrSettings!$M$4="●"),(($F99-$G99)=(CZ99-DA99))*1,0),"")</f>
        <v/>
      </c>
      <c r="DE99" s="281" t="str">
        <f aca="false">IF((DD99&lt;&gt;""),($F99=CZ99)*($G99=DA99),"")</f>
        <v/>
      </c>
      <c r="DF99" s="281" t="str">
        <f aca="false">IF(DC99&lt;&gt;"",IF(ABS($F99-$G99)&gt;=PrSettings!$M$7,(ABS($F99-$G99-CZ99+DA99)&lt;=1)*1,IF(AND(DC99,$F99=$G99,$F99&gt;=PrSettings!$M$6),(ABS(CZ99-$F99)&lt;=1)*1,IF(AND(DC99,$F99+$G99&gt;=PrSettings!$M$8),(ABS(CZ99-$F99)+ABS(DA99-$G99)&lt;=1)*1,""))),"")</f>
        <v/>
      </c>
      <c r="DG99" s="388" t="n">
        <f aca="false">IF(OR(($C99&lt;&gt;"")*(CV99&lt;&gt;""),($E99&lt;&gt;"")*(CX99&lt;&gt;"")),($B99=CV99)*1+($D99=CX99)*1,"")</f>
        <v>2</v>
      </c>
      <c r="DI99" s="295" t="n">
        <f aca="false">$B99</f>
        <v>23</v>
      </c>
      <c r="DJ99" s="280" t="str">
        <f aca="false">$C99</f>
        <v>Ecuador</v>
      </c>
      <c r="DK99" s="296" t="n">
        <f aca="false">$D99</f>
        <v>31</v>
      </c>
      <c r="DL99" s="280" t="str">
        <f aca="false">$E99</f>
        <v>Norway</v>
      </c>
      <c r="DM99" s="284"/>
      <c r="DN99" s="284"/>
      <c r="DO99" s="389" t="n">
        <f aca="false">COUNTIF(DI$107:DI$114,DK111)+COUNTIF(DK$107:DK$114,DK111)</f>
        <v>0</v>
      </c>
      <c r="DP99" s="281" t="str">
        <f aca="false">IF(($F99&lt;&gt;"")*($G99&lt;&gt;"")*(DM99&lt;&gt;"")*(DN99&lt;&gt;""),IF(DT99&lt;&gt;2,"0",($F99&gt;$G99)*(DM99&gt;DN99)+($F99=$G99)*(DM99=DN99)+($F99&lt;$G99)*(DM99&lt;DN99)),"")</f>
        <v/>
      </c>
      <c r="DQ99" s="281" t="str">
        <f aca="false">IF((DP99&lt;&gt;""),IF(OR($F99&lt;&gt;$G99,PrSettings!$M$4="●"),(($F99-$G99)=(DM99-DN99))*1,0),"")</f>
        <v/>
      </c>
      <c r="DR99" s="281" t="str">
        <f aca="false">IF((DQ99&lt;&gt;""),($F99=DM99)*($G99=DN99),"")</f>
        <v/>
      </c>
      <c r="DS99" s="281" t="str">
        <f aca="false">IF(DP99&lt;&gt;"",IF(ABS($F99-$G99)&gt;=PrSettings!$M$7,(ABS($F99-$G99-DM99+DN99)&lt;=1)*1,IF(AND(DP99,$F99=$G99,$F99&gt;=PrSettings!$M$6),(ABS(DM99-$F99)&lt;=1)*1,IF(AND(DP99,$F99+$G99&gt;=PrSettings!$M$8),(ABS(DM99-$F99)+ABS(DN99-$G99)&lt;=1)*1,""))),"")</f>
        <v/>
      </c>
      <c r="DT99" s="388" t="n">
        <f aca="false">IF(OR(($C99&lt;&gt;"")*(DI99&lt;&gt;""),($E99&lt;&gt;"")*(DK99&lt;&gt;"")),($B99=DI99)*1+($D99=DK99)*1,"")</f>
        <v>2</v>
      </c>
      <c r="DV99" s="295" t="n">
        <f aca="false">$B99</f>
        <v>23</v>
      </c>
      <c r="DW99" s="280" t="str">
        <f aca="false">$C99</f>
        <v>Ecuador</v>
      </c>
      <c r="DX99" s="296" t="n">
        <f aca="false">$D99</f>
        <v>31</v>
      </c>
      <c r="DY99" s="280" t="str">
        <f aca="false">$E99</f>
        <v>Norway</v>
      </c>
      <c r="DZ99" s="284"/>
      <c r="EA99" s="284"/>
      <c r="EB99" s="389" t="n">
        <f aca="false">COUNTIF(DV$107:DV$114,DX111)+COUNTIF(DX$107:DX$114,DX111)</f>
        <v>0</v>
      </c>
      <c r="EC99" s="281" t="str">
        <f aca="false">IF(($F99&lt;&gt;"")*($G99&lt;&gt;"")*(DZ99&lt;&gt;"")*(EA99&lt;&gt;""),IF(EG99&lt;&gt;2,"0",($F99&gt;$G99)*(DZ99&gt;EA99)+($F99=$G99)*(DZ99=EA99)+($F99&lt;$G99)*(DZ99&lt;EA99)),"")</f>
        <v/>
      </c>
      <c r="ED99" s="281" t="str">
        <f aca="false">IF((EC99&lt;&gt;""),IF(OR($F99&lt;&gt;$G99,PrSettings!$M$4="●"),(($F99-$G99)=(DZ99-EA99))*1,0),"")</f>
        <v/>
      </c>
      <c r="EE99" s="281" t="str">
        <f aca="false">IF((ED99&lt;&gt;""),($F99=DZ99)*($G99=EA99),"")</f>
        <v/>
      </c>
      <c r="EF99" s="281" t="str">
        <f aca="false">IF(EC99&lt;&gt;"",IF(ABS($F99-$G99)&gt;=PrSettings!$M$7,(ABS($F99-$G99-DZ99+EA99)&lt;=1)*1,IF(AND(EC99,$F99=$G99,$F99&gt;=PrSettings!$M$6),(ABS(DZ99-$F99)&lt;=1)*1,IF(AND(EC99,$F99+$G99&gt;=PrSettings!$M$8),(ABS(DZ99-$F99)+ABS(EA99-$G99)&lt;=1)*1,""))),"")</f>
        <v/>
      </c>
      <c r="EG99" s="388" t="n">
        <f aca="false">IF(OR(($C99&lt;&gt;"")*(DV99&lt;&gt;""),($E99&lt;&gt;"")*(DX99&lt;&gt;"")),($B99=DV99)*1+($D99=DX99)*1,"")</f>
        <v>2</v>
      </c>
      <c r="EI99" s="295" t="n">
        <f aca="false">$B99</f>
        <v>23</v>
      </c>
      <c r="EJ99" s="280" t="str">
        <f aca="false">$C99</f>
        <v>Ecuador</v>
      </c>
      <c r="EK99" s="296" t="n">
        <f aca="false">$D99</f>
        <v>31</v>
      </c>
      <c r="EL99" s="280" t="str">
        <f aca="false">$E99</f>
        <v>Norway</v>
      </c>
      <c r="EM99" s="284"/>
      <c r="EN99" s="284"/>
      <c r="EO99" s="389" t="n">
        <f aca="false">COUNTIF(EI$107:EI$114,EK111)+COUNTIF(EK$107:EK$114,EK111)</f>
        <v>0</v>
      </c>
      <c r="EP99" s="281" t="str">
        <f aca="false">IF(($F99&lt;&gt;"")*($G99&lt;&gt;"")*(EM99&lt;&gt;"")*(EN99&lt;&gt;""),IF(ET99&lt;&gt;2,"0",($F99&gt;$G99)*(EM99&gt;EN99)+($F99=$G99)*(EM99=EN99)+($F99&lt;$G99)*(EM99&lt;EN99)),"")</f>
        <v/>
      </c>
      <c r="EQ99" s="281" t="str">
        <f aca="false">IF((EP99&lt;&gt;""),IF(OR($F99&lt;&gt;$G99,PrSettings!$M$4="●"),(($F99-$G99)=(EM99-EN99))*1,0),"")</f>
        <v/>
      </c>
      <c r="ER99" s="281" t="str">
        <f aca="false">IF((EQ99&lt;&gt;""),($F99=EM99)*($G99=EN99),"")</f>
        <v/>
      </c>
      <c r="ES99" s="281" t="str">
        <f aca="false">IF(EP99&lt;&gt;"",IF(ABS($F99-$G99)&gt;=PrSettings!$M$7,(ABS($F99-$G99-EM99+EN99)&lt;=1)*1,IF(AND(EP99,$F99=$G99,$F99&gt;=PrSettings!$M$6),(ABS(EM99-$F99)&lt;=1)*1,IF(AND(EP99,$F99+$G99&gt;=PrSettings!$M$8),(ABS(EM99-$F99)+ABS(EN99-$G99)&lt;=1)*1,""))),"")</f>
        <v/>
      </c>
      <c r="ET99" s="388" t="n">
        <f aca="false">IF(OR(($C99&lt;&gt;"")*(EI99&lt;&gt;""),($E99&lt;&gt;"")*(EK99&lt;&gt;"")),($B99=EI99)*1+($D99=EK99)*1,"")</f>
        <v>2</v>
      </c>
      <c r="EV99" s="295" t="n">
        <f aca="false">$B99</f>
        <v>23</v>
      </c>
      <c r="EW99" s="280" t="str">
        <f aca="false">$C99</f>
        <v>Ecuador</v>
      </c>
      <c r="EX99" s="296" t="n">
        <f aca="false">$D99</f>
        <v>31</v>
      </c>
      <c r="EY99" s="280" t="str">
        <f aca="false">$E99</f>
        <v>Norway</v>
      </c>
      <c r="EZ99" s="284"/>
      <c r="FA99" s="284"/>
      <c r="FB99" s="389" t="n">
        <f aca="false">COUNTIF(EV$107:EV$114,EX111)+COUNTIF(EX$107:EX$114,EX111)</f>
        <v>0</v>
      </c>
      <c r="FC99" s="281" t="str">
        <f aca="false">IF(($F99&lt;&gt;"")*($G99&lt;&gt;"")*(EZ99&lt;&gt;"")*(FA99&lt;&gt;""),IF(FG99&lt;&gt;2,"0",($F99&gt;$G99)*(EZ99&gt;FA99)+($F99=$G99)*(EZ99=FA99)+($F99&lt;$G99)*(EZ99&lt;FA99)),"")</f>
        <v/>
      </c>
      <c r="FD99" s="281" t="str">
        <f aca="false">IF((FC99&lt;&gt;""),IF(OR($F99&lt;&gt;$G99,PrSettings!$M$4="●"),(($F99-$G99)=(EZ99-FA99))*1,0),"")</f>
        <v/>
      </c>
      <c r="FE99" s="281" t="str">
        <f aca="false">IF((FD99&lt;&gt;""),($F99=EZ99)*($G99=FA99),"")</f>
        <v/>
      </c>
      <c r="FF99" s="281" t="str">
        <f aca="false">IF(FC99&lt;&gt;"",IF(ABS($F99-$G99)&gt;=PrSettings!$M$7,(ABS($F99-$G99-EZ99+FA99)&lt;=1)*1,IF(AND(FC99,$F99=$G99,$F99&gt;=PrSettings!$M$6),(ABS(EZ99-$F99)&lt;=1)*1,IF(AND(FC99,$F99+$G99&gt;=PrSettings!$M$8),(ABS(EZ99-$F99)+ABS(FA99-$G99)&lt;=1)*1,""))),"")</f>
        <v/>
      </c>
      <c r="FG99" s="388" t="n">
        <f aca="false">IF(OR(($C99&lt;&gt;"")*(EV99&lt;&gt;""),($E99&lt;&gt;"")*(EX99&lt;&gt;"")),($B99=EV99)*1+($D99=EX99)*1,"")</f>
        <v>2</v>
      </c>
      <c r="FI99" s="295" t="n">
        <f aca="false">$B99</f>
        <v>23</v>
      </c>
      <c r="FJ99" s="280" t="str">
        <f aca="false">$C99</f>
        <v>Ecuador</v>
      </c>
      <c r="FK99" s="296" t="n">
        <f aca="false">$D99</f>
        <v>31</v>
      </c>
      <c r="FL99" s="280" t="str">
        <f aca="false">$E99</f>
        <v>Norway</v>
      </c>
      <c r="FM99" s="284"/>
      <c r="FN99" s="284"/>
      <c r="FO99" s="389" t="n">
        <f aca="false">COUNTIF(FI$107:FI$114,FK111)+COUNTIF(FK$107:FK$114,FK111)</f>
        <v>0</v>
      </c>
      <c r="FP99" s="281" t="str">
        <f aca="false">IF(($F99&lt;&gt;"")*($G99&lt;&gt;"")*(FM99&lt;&gt;"")*(FN99&lt;&gt;""),IF(FT99&lt;&gt;2,"0",($F99&gt;$G99)*(FM99&gt;FN99)+($F99=$G99)*(FM99=FN99)+($F99&lt;$G99)*(FM99&lt;FN99)),"")</f>
        <v/>
      </c>
      <c r="FQ99" s="281" t="str">
        <f aca="false">IF((FP99&lt;&gt;""),IF(OR($F99&lt;&gt;$G99,PrSettings!$M$4="●"),(($F99-$G99)=(FM99-FN99))*1,0),"")</f>
        <v/>
      </c>
      <c r="FR99" s="281" t="str">
        <f aca="false">IF((FQ99&lt;&gt;""),($F99=FM99)*($G99=FN99),"")</f>
        <v/>
      </c>
      <c r="FS99" s="281" t="str">
        <f aca="false">IF(FP99&lt;&gt;"",IF(ABS($F99-$G99)&gt;=PrSettings!$M$7,(ABS($F99-$G99-FM99+FN99)&lt;=1)*1,IF(AND(FP99,$F99=$G99,$F99&gt;=PrSettings!$M$6),(ABS(FM99-$F99)&lt;=1)*1,IF(AND(FP99,$F99+$G99&gt;=PrSettings!$M$8),(ABS(FM99-$F99)+ABS(FN99-$G99)&lt;=1)*1,""))),"")</f>
        <v/>
      </c>
      <c r="FT99" s="388" t="n">
        <f aca="false">IF(OR(($C99&lt;&gt;"")*(FI99&lt;&gt;""),($E99&lt;&gt;"")*(FK99&lt;&gt;"")),($B99=FI99)*1+($D99=FK99)*1,"")</f>
        <v>2</v>
      </c>
      <c r="FV99" s="295" t="n">
        <f aca="false">$B99</f>
        <v>23</v>
      </c>
      <c r="FW99" s="280" t="str">
        <f aca="false">$C99</f>
        <v>Ecuador</v>
      </c>
      <c r="FX99" s="296" t="n">
        <f aca="false">$D99</f>
        <v>31</v>
      </c>
      <c r="FY99" s="280" t="str">
        <f aca="false">$E99</f>
        <v>Norway</v>
      </c>
      <c r="FZ99" s="284"/>
      <c r="GA99" s="284"/>
      <c r="GB99" s="389" t="n">
        <f aca="false">COUNTIF(FV$107:FV$114,FX111)+COUNTIF(FX$107:FX$114,FX111)</f>
        <v>0</v>
      </c>
      <c r="GC99" s="281" t="str">
        <f aca="false">IF(($F99&lt;&gt;"")*($G99&lt;&gt;"")*(FZ99&lt;&gt;"")*(GA99&lt;&gt;""),IF(GG99&lt;&gt;2,"0",($F99&gt;$G99)*(FZ99&gt;GA99)+($F99=$G99)*(FZ99=GA99)+($F99&lt;$G99)*(FZ99&lt;GA99)),"")</f>
        <v/>
      </c>
      <c r="GD99" s="281" t="str">
        <f aca="false">IF((GC99&lt;&gt;""),IF(OR($F99&lt;&gt;$G99,PrSettings!$M$4="●"),(($F99-$G99)=(FZ99-GA99))*1,0),"")</f>
        <v/>
      </c>
      <c r="GE99" s="281" t="str">
        <f aca="false">IF((GD99&lt;&gt;""),($F99=FZ99)*($G99=GA99),"")</f>
        <v/>
      </c>
      <c r="GF99" s="281" t="str">
        <f aca="false">IF(GC99&lt;&gt;"",IF(ABS($F99-$G99)&gt;=PrSettings!$M$7,(ABS($F99-$G99-FZ99+GA99)&lt;=1)*1,IF(AND(GC99,$F99=$G99,$F99&gt;=PrSettings!$M$6),(ABS(FZ99-$F99)&lt;=1)*1,IF(AND(GC99,$F99+$G99&gt;=PrSettings!$M$8),(ABS(FZ99-$F99)+ABS(GA99-$G99)&lt;=1)*1,""))),"")</f>
        <v/>
      </c>
      <c r="GG99" s="388" t="n">
        <f aca="false">IF(OR(($C99&lt;&gt;"")*(FV99&lt;&gt;""),($E99&lt;&gt;"")*(FX99&lt;&gt;"")),($B99=FV99)*1+($D99=FX99)*1,"")</f>
        <v>2</v>
      </c>
      <c r="GI99" s="295" t="n">
        <f aca="false">$B99</f>
        <v>23</v>
      </c>
      <c r="GJ99" s="280" t="str">
        <f aca="false">$C99</f>
        <v>Ecuador</v>
      </c>
      <c r="GK99" s="296" t="n">
        <f aca="false">$D99</f>
        <v>31</v>
      </c>
      <c r="GL99" s="280" t="str">
        <f aca="false">$E99</f>
        <v>Norway</v>
      </c>
      <c r="GM99" s="284"/>
      <c r="GN99" s="284"/>
      <c r="GO99" s="389" t="n">
        <f aca="false">COUNTIF(GI$107:GI$114,GK111)+COUNTIF(GK$107:GK$114,GK111)</f>
        <v>0</v>
      </c>
      <c r="GP99" s="281" t="str">
        <f aca="false">IF(($F99&lt;&gt;"")*($G99&lt;&gt;"")*(GM99&lt;&gt;"")*(GN99&lt;&gt;""),IF(GT99&lt;&gt;2,"0",($F99&gt;$G99)*(GM99&gt;GN99)+($F99=$G99)*(GM99=GN99)+($F99&lt;$G99)*(GM99&lt;GN99)),"")</f>
        <v/>
      </c>
      <c r="GQ99" s="281" t="str">
        <f aca="false">IF((GP99&lt;&gt;""),IF(OR($F99&lt;&gt;$G99,PrSettings!$M$4="●"),(($F99-$G99)=(GM99-GN99))*1,0),"")</f>
        <v/>
      </c>
      <c r="GR99" s="281" t="str">
        <f aca="false">IF((GQ99&lt;&gt;""),($F99=GM99)*($G99=GN99),"")</f>
        <v/>
      </c>
      <c r="GS99" s="281" t="str">
        <f aca="false">IF(GP99&lt;&gt;"",IF(ABS($F99-$G99)&gt;=PrSettings!$M$7,(ABS($F99-$G99-GM99+GN99)&lt;=1)*1,IF(AND(GP99,$F99=$G99,$F99&gt;=PrSettings!$M$6),(ABS(GM99-$F99)&lt;=1)*1,IF(AND(GP99,$F99+$G99&gt;=PrSettings!$M$8),(ABS(GM99-$F99)+ABS(GN99-$G99)&lt;=1)*1,""))),"")</f>
        <v/>
      </c>
      <c r="GT99" s="388" t="n">
        <f aca="false">IF(OR(($C99&lt;&gt;"")*(GI99&lt;&gt;""),($E99&lt;&gt;"")*(GK99&lt;&gt;"")),($B99=GI99)*1+($D99=GK99)*1,"")</f>
        <v>2</v>
      </c>
      <c r="GV99" s="295" t="n">
        <f aca="false">$B99</f>
        <v>23</v>
      </c>
      <c r="GW99" s="280" t="str">
        <f aca="false">$C99</f>
        <v>Ecuador</v>
      </c>
      <c r="GX99" s="296" t="n">
        <f aca="false">$D99</f>
        <v>31</v>
      </c>
      <c r="GY99" s="280" t="str">
        <f aca="false">$E99</f>
        <v>Norway</v>
      </c>
      <c r="GZ99" s="284"/>
      <c r="HA99" s="284"/>
      <c r="HB99" s="389" t="n">
        <f aca="false">COUNTIF(GV$107:GV$114,GX111)+COUNTIF(GX$107:GX$114,GX111)</f>
        <v>0</v>
      </c>
      <c r="HC99" s="281" t="str">
        <f aca="false">IF(($F99&lt;&gt;"")*($G99&lt;&gt;"")*(GZ99&lt;&gt;"")*(HA99&lt;&gt;""),IF(HG99&lt;&gt;2,"0",($F99&gt;$G99)*(GZ99&gt;HA99)+($F99=$G99)*(GZ99=HA99)+($F99&lt;$G99)*(GZ99&lt;HA99)),"")</f>
        <v/>
      </c>
      <c r="HD99" s="281" t="str">
        <f aca="false">IF((HC99&lt;&gt;""),IF(OR($F99&lt;&gt;$G99,PrSettings!$M$4="●"),(($F99-$G99)=(GZ99-HA99))*1,0),"")</f>
        <v/>
      </c>
      <c r="HE99" s="281" t="str">
        <f aca="false">IF((HD99&lt;&gt;""),($F99=GZ99)*($G99=HA99),"")</f>
        <v/>
      </c>
      <c r="HF99" s="281" t="str">
        <f aca="false">IF(HC99&lt;&gt;"",IF(ABS($F99-$G99)&gt;=PrSettings!$M$7,(ABS($F99-$G99-GZ99+HA99)&lt;=1)*1,IF(AND(HC99,$F99=$G99,$F99&gt;=PrSettings!$M$6),(ABS(GZ99-$F99)&lt;=1)*1,IF(AND(HC99,$F99+$G99&gt;=PrSettings!$M$8),(ABS(GZ99-$F99)+ABS(HA99-$G99)&lt;=1)*1,""))),"")</f>
        <v/>
      </c>
      <c r="HG99" s="388" t="n">
        <f aca="false">IF(OR(($C99&lt;&gt;"")*(GV99&lt;&gt;""),($E99&lt;&gt;"")*(GX99&lt;&gt;"")),($B99=GV99)*1+($D99=GX99)*1,"")</f>
        <v>2</v>
      </c>
      <c r="HI99" s="295" t="n">
        <f aca="false">$B99</f>
        <v>23</v>
      </c>
      <c r="HJ99" s="280" t="str">
        <f aca="false">$C99</f>
        <v>Ecuador</v>
      </c>
      <c r="HK99" s="296" t="n">
        <f aca="false">$D99</f>
        <v>31</v>
      </c>
      <c r="HL99" s="280" t="str">
        <f aca="false">$E99</f>
        <v>Norway</v>
      </c>
      <c r="HM99" s="284"/>
      <c r="HN99" s="284"/>
      <c r="HO99" s="389" t="n">
        <f aca="false">COUNTIF(HI$107:HI$114,HK111)+COUNTIF(HK$107:HK$114,HK111)</f>
        <v>0</v>
      </c>
      <c r="HP99" s="281" t="str">
        <f aca="false">IF(($F99&lt;&gt;"")*($G99&lt;&gt;"")*(HM99&lt;&gt;"")*(HN99&lt;&gt;""),IF(HT99&lt;&gt;2,"0",($F99&gt;$G99)*(HM99&gt;HN99)+($F99=$G99)*(HM99=HN99)+($F99&lt;$G99)*(HM99&lt;HN99)),"")</f>
        <v/>
      </c>
      <c r="HQ99" s="281" t="str">
        <f aca="false">IF((HP99&lt;&gt;""),IF(OR($F99&lt;&gt;$G99,PrSettings!$M$4="●"),(($F99-$G99)=(HM99-HN99))*1,0),"")</f>
        <v/>
      </c>
      <c r="HR99" s="281" t="str">
        <f aca="false">IF((HQ99&lt;&gt;""),($F99=HM99)*($G99=HN99),"")</f>
        <v/>
      </c>
      <c r="HS99" s="281" t="str">
        <f aca="false">IF(HP99&lt;&gt;"",IF(ABS($F99-$G99)&gt;=PrSettings!$M$7,(ABS($F99-$G99-HM99+HN99)&lt;=1)*1,IF(AND(HP99,$F99=$G99,$F99&gt;=PrSettings!$M$6),(ABS(HM99-$F99)&lt;=1)*1,IF(AND(HP99,$F99+$G99&gt;=PrSettings!$M$8),(ABS(HM99-$F99)+ABS(HN99-$G99)&lt;=1)*1,""))),"")</f>
        <v/>
      </c>
      <c r="HT99" s="388" t="n">
        <f aca="false">IF(OR(($C99&lt;&gt;"")*(HI99&lt;&gt;""),($E99&lt;&gt;"")*(HK99&lt;&gt;"")),($B99=HI99)*1+($D99=HK99)*1,"")</f>
        <v>2</v>
      </c>
      <c r="HV99" s="295" t="n">
        <f aca="false">$B99</f>
        <v>23</v>
      </c>
      <c r="HW99" s="280" t="str">
        <f aca="false">$C99</f>
        <v>Ecuador</v>
      </c>
      <c r="HX99" s="296" t="n">
        <f aca="false">$D99</f>
        <v>31</v>
      </c>
      <c r="HY99" s="280" t="str">
        <f aca="false">$E99</f>
        <v>Norway</v>
      </c>
      <c r="HZ99" s="284"/>
      <c r="IA99" s="284"/>
      <c r="IB99" s="389" t="n">
        <f aca="false">COUNTIF(HV$107:HV$114,HX111)+COUNTIF(HX$107:HX$114,HX111)</f>
        <v>0</v>
      </c>
      <c r="IC99" s="281" t="str">
        <f aca="false">IF(($F99&lt;&gt;"")*($G99&lt;&gt;"")*(HZ99&lt;&gt;"")*(IA99&lt;&gt;""),IF(IG99&lt;&gt;2,"0",($F99&gt;$G99)*(HZ99&gt;IA99)+($F99=$G99)*(HZ99=IA99)+($F99&lt;$G99)*(HZ99&lt;IA99)),"")</f>
        <v/>
      </c>
      <c r="ID99" s="281" t="str">
        <f aca="false">IF((IC99&lt;&gt;""),IF(OR($F99&lt;&gt;$G99,PrSettings!$M$4="●"),(($F99-$G99)=(HZ99-IA99))*1,0),"")</f>
        <v/>
      </c>
      <c r="IE99" s="281" t="str">
        <f aca="false">IF((ID99&lt;&gt;""),($F99=HZ99)*($G99=IA99),"")</f>
        <v/>
      </c>
      <c r="IF99" s="281" t="str">
        <f aca="false">IF(IC99&lt;&gt;"",IF(ABS($F99-$G99)&gt;=PrSettings!$M$7,(ABS($F99-$G99-HZ99+IA99)&lt;=1)*1,IF(AND(IC99,$F99=$G99,$F99&gt;=PrSettings!$M$6),(ABS(HZ99-$F99)&lt;=1)*1,IF(AND(IC99,$F99+$G99&gt;=PrSettings!$M$8),(ABS(HZ99-$F99)+ABS(IA99-$G99)&lt;=1)*1,""))),"")</f>
        <v/>
      </c>
      <c r="IG99" s="388" t="n">
        <f aca="false">IF(OR(($C99&lt;&gt;"")*(HV99&lt;&gt;""),($E99&lt;&gt;"")*(HX99&lt;&gt;"")),($B99=HV99)*1+($D99=HX99)*1,"")</f>
        <v>2</v>
      </c>
      <c r="II99" s="295" t="n">
        <f aca="false">$B99</f>
        <v>23</v>
      </c>
      <c r="IJ99" s="280" t="str">
        <f aca="false">$C99</f>
        <v>Ecuador</v>
      </c>
      <c r="IK99" s="296" t="n">
        <f aca="false">$D99</f>
        <v>31</v>
      </c>
      <c r="IL99" s="280" t="str">
        <f aca="false">$E99</f>
        <v>Norway</v>
      </c>
      <c r="IM99" s="284"/>
      <c r="IN99" s="284"/>
      <c r="IO99" s="389" t="n">
        <f aca="false">COUNTIF(II$107:II$114,IK111)+COUNTIF(IK$107:IK$114,IK111)</f>
        <v>0</v>
      </c>
      <c r="IP99" s="281" t="str">
        <f aca="false">IF(($F99&lt;&gt;"")*($G99&lt;&gt;"")*(IM99&lt;&gt;"")*(IN99&lt;&gt;""),IF(IT99&lt;&gt;2,"0",($F99&gt;$G99)*(IM99&gt;IN99)+($F99=$G99)*(IM99=IN99)+($F99&lt;$G99)*(IM99&lt;IN99)),"")</f>
        <v/>
      </c>
      <c r="IQ99" s="281" t="str">
        <f aca="false">IF((IP99&lt;&gt;""),IF(OR($F99&lt;&gt;$G99,PrSettings!$M$4="●"),(($F99-$G99)=(IM99-IN99))*1,0),"")</f>
        <v/>
      </c>
      <c r="IR99" s="281" t="str">
        <f aca="false">IF((IQ99&lt;&gt;""),($F99=IM99)*($G99=IN99),"")</f>
        <v/>
      </c>
      <c r="IS99" s="281" t="str">
        <f aca="false">IF(IP99&lt;&gt;"",IF(ABS($F99-$G99)&gt;=PrSettings!$M$7,(ABS($F99-$G99-IM99+IN99)&lt;=1)*1,IF(AND(IP99,$F99=$G99,$F99&gt;=PrSettings!$M$6),(ABS(IM99-$F99)&lt;=1)*1,IF(AND(IP99,$F99+$G99&gt;=PrSettings!$M$8),(ABS(IM99-$F99)+ABS(IN99-$G99)&lt;=1)*1,""))),"")</f>
        <v/>
      </c>
      <c r="IT99" s="388" t="n">
        <f aca="false">IF(OR(($C99&lt;&gt;"")*(II99&lt;&gt;""),($E99&lt;&gt;"")*(IK99&lt;&gt;"")),($B99=II99)*1+($D99=IK99)*1,"")</f>
        <v>2</v>
      </c>
      <c r="IV99" s="295" t="n">
        <f aca="false">$B99</f>
        <v>23</v>
      </c>
      <c r="IW99" s="280" t="str">
        <f aca="false">$C99</f>
        <v>Ecuador</v>
      </c>
      <c r="IX99" s="296" t="n">
        <f aca="false">$D99</f>
        <v>31</v>
      </c>
      <c r="IY99" s="280" t="str">
        <f aca="false">$E99</f>
        <v>Norway</v>
      </c>
      <c r="IZ99" s="284"/>
      <c r="JA99" s="284"/>
      <c r="JB99" s="389" t="n">
        <f aca="false">COUNTIF(IV$107:IV$114,IX111)+COUNTIF(IX$107:IX$114,IX111)</f>
        <v>0</v>
      </c>
      <c r="JC99" s="281" t="str">
        <f aca="false">IF(($F99&lt;&gt;"")*($G99&lt;&gt;"")*(IZ99&lt;&gt;"")*(JA99&lt;&gt;""),IF(JG99&lt;&gt;2,"0",($F99&gt;$G99)*(IZ99&gt;JA99)+($F99=$G99)*(IZ99=JA99)+($F99&lt;$G99)*(IZ99&lt;JA99)),"")</f>
        <v/>
      </c>
      <c r="JD99" s="281" t="str">
        <f aca="false">IF((JC99&lt;&gt;""),IF(OR($F99&lt;&gt;$G99,PrSettings!$M$4="●"),(($F99-$G99)=(IZ99-JA99))*1,0),"")</f>
        <v/>
      </c>
      <c r="JE99" s="281" t="str">
        <f aca="false">IF((JD99&lt;&gt;""),($F99=IZ99)*($G99=JA99),"")</f>
        <v/>
      </c>
      <c r="JF99" s="281" t="str">
        <f aca="false">IF(JC99&lt;&gt;"",IF(ABS($F99-$G99)&gt;=PrSettings!$M$7,(ABS($F99-$G99-IZ99+JA99)&lt;=1)*1,IF(AND(JC99,$F99=$G99,$F99&gt;=PrSettings!$M$6),(ABS(IZ99-$F99)&lt;=1)*1,IF(AND(JC99,$F99+$G99&gt;=PrSettings!$M$8),(ABS(IZ99-$F99)+ABS(JA99-$G99)&lt;=1)*1,""))),"")</f>
        <v/>
      </c>
      <c r="JG99" s="388" t="n">
        <f aca="false">IF(OR(($C99&lt;&gt;"")*(IV99&lt;&gt;""),($E99&lt;&gt;"")*(IX99&lt;&gt;"")),($B99=IV99)*1+($D99=IX99)*1,"")</f>
        <v>2</v>
      </c>
      <c r="JI99" s="295" t="n">
        <f aca="false">$B99</f>
        <v>23</v>
      </c>
      <c r="JJ99" s="280" t="str">
        <f aca="false">$C99</f>
        <v>Ecuador</v>
      </c>
      <c r="JK99" s="296" t="n">
        <f aca="false">$D99</f>
        <v>31</v>
      </c>
      <c r="JL99" s="280" t="str">
        <f aca="false">$E99</f>
        <v>Norway</v>
      </c>
      <c r="JM99" s="284"/>
      <c r="JN99" s="284"/>
      <c r="JO99" s="389" t="n">
        <f aca="false">COUNTIF(JI$107:JI$114,JK111)+COUNTIF(JK$107:JK$114,JK111)</f>
        <v>0</v>
      </c>
      <c r="JP99" s="281" t="str">
        <f aca="false">IF(($F99&lt;&gt;"")*($G99&lt;&gt;"")*(JM99&lt;&gt;"")*(JN99&lt;&gt;""),IF(JT99&lt;&gt;2,"0",($F99&gt;$G99)*(JM99&gt;JN99)+($F99=$G99)*(JM99=JN99)+($F99&lt;$G99)*(JM99&lt;JN99)),"")</f>
        <v/>
      </c>
      <c r="JQ99" s="281" t="str">
        <f aca="false">IF((JP99&lt;&gt;""),IF(OR($F99&lt;&gt;$G99,PrSettings!$M$4="●"),(($F99-$G99)=(JM99-JN99))*1,0),"")</f>
        <v/>
      </c>
      <c r="JR99" s="281" t="str">
        <f aca="false">IF((JQ99&lt;&gt;""),($F99=JM99)*($G99=JN99),"")</f>
        <v/>
      </c>
      <c r="JS99" s="281" t="str">
        <f aca="false">IF(JP99&lt;&gt;"",IF(ABS($F99-$G99)&gt;=PrSettings!$M$7,(ABS($F99-$G99-JM99+JN99)&lt;=1)*1,IF(AND(JP99,$F99=$G99,$F99&gt;=PrSettings!$M$6),(ABS(JM99-$F99)&lt;=1)*1,IF(AND(JP99,$F99+$G99&gt;=PrSettings!$M$8),(ABS(JM99-$F99)+ABS(JN99-$G99)&lt;=1)*1,""))),"")</f>
        <v/>
      </c>
      <c r="JT99" s="388" t="n">
        <f aca="false">IF(OR(($C99&lt;&gt;"")*(JI99&lt;&gt;""),($E99&lt;&gt;"")*(JK99&lt;&gt;"")),($B99=JI99)*1+($D99=JK99)*1,"")</f>
        <v>2</v>
      </c>
      <c r="JV99" s="295" t="n">
        <f aca="false">$B99</f>
        <v>23</v>
      </c>
      <c r="JW99" s="280" t="str">
        <f aca="false">$C99</f>
        <v>Ecuador</v>
      </c>
      <c r="JX99" s="296" t="n">
        <f aca="false">$D99</f>
        <v>31</v>
      </c>
      <c r="JY99" s="280" t="str">
        <f aca="false">$E99</f>
        <v>Norway</v>
      </c>
      <c r="JZ99" s="284"/>
      <c r="KA99" s="284"/>
      <c r="KB99" s="389" t="n">
        <f aca="false">COUNTIF(JV$107:JV$114,JX111)+COUNTIF(JX$107:JX$114,JX111)</f>
        <v>0</v>
      </c>
      <c r="KC99" s="281" t="str">
        <f aca="false">IF(($F99&lt;&gt;"")*($G99&lt;&gt;"")*(JZ99&lt;&gt;"")*(KA99&lt;&gt;""),IF(KG99&lt;&gt;2,"0",($F99&gt;$G99)*(JZ99&gt;KA99)+($F99=$G99)*(JZ99=KA99)+($F99&lt;$G99)*(JZ99&lt;KA99)),"")</f>
        <v/>
      </c>
      <c r="KD99" s="281" t="str">
        <f aca="false">IF((KC99&lt;&gt;""),IF(OR($F99&lt;&gt;$G99,PrSettings!$M$4="●"),(($F99-$G99)=(JZ99-KA99))*1,0),"")</f>
        <v/>
      </c>
      <c r="KE99" s="281" t="str">
        <f aca="false">IF((KD99&lt;&gt;""),($F99=JZ99)*($G99=KA99),"")</f>
        <v/>
      </c>
      <c r="KF99" s="281" t="str">
        <f aca="false">IF(KC99&lt;&gt;"",IF(ABS($F99-$G99)&gt;=PrSettings!$M$7,(ABS($F99-$G99-JZ99+KA99)&lt;=1)*1,IF(AND(KC99,$F99=$G99,$F99&gt;=PrSettings!$M$6),(ABS(JZ99-$F99)&lt;=1)*1,IF(AND(KC99,$F99+$G99&gt;=PrSettings!$M$8),(ABS(JZ99-$F99)+ABS(KA99-$G99)&lt;=1)*1,""))),"")</f>
        <v/>
      </c>
      <c r="KG99" s="388" t="n">
        <f aca="false">IF(OR(($C99&lt;&gt;"")*(JV99&lt;&gt;""),($E99&lt;&gt;"")*(JX99&lt;&gt;"")),($B99=JV99)*1+($D99=JX99)*1,"")</f>
        <v>2</v>
      </c>
      <c r="KI99" s="295" t="n">
        <f aca="false">$B99</f>
        <v>23</v>
      </c>
      <c r="KJ99" s="280" t="str">
        <f aca="false">$C99</f>
        <v>Ecuador</v>
      </c>
      <c r="KK99" s="296" t="n">
        <f aca="false">$D99</f>
        <v>31</v>
      </c>
      <c r="KL99" s="280" t="str">
        <f aca="false">$E99</f>
        <v>Norway</v>
      </c>
      <c r="KM99" s="284"/>
      <c r="KN99" s="284"/>
      <c r="KO99" s="389" t="n">
        <f aca="false">COUNTIF(KI$107:KI$114,KK111)+COUNTIF(KK$107:KK$114,KK111)</f>
        <v>0</v>
      </c>
      <c r="KP99" s="281" t="str">
        <f aca="false">IF(($F99&lt;&gt;"")*($G99&lt;&gt;"")*(KM99&lt;&gt;"")*(KN99&lt;&gt;""),IF(KT99&lt;&gt;2,"0",($F99&gt;$G99)*(KM99&gt;KN99)+($F99=$G99)*(KM99=KN99)+($F99&lt;$G99)*(KM99&lt;KN99)),"")</f>
        <v/>
      </c>
      <c r="KQ99" s="281" t="str">
        <f aca="false">IF((KP99&lt;&gt;""),IF(OR($F99&lt;&gt;$G99,PrSettings!$M$4="●"),(($F99-$G99)=(KM99-KN99))*1,0),"")</f>
        <v/>
      </c>
      <c r="KR99" s="281" t="str">
        <f aca="false">IF((KQ99&lt;&gt;""),($F99=KM99)*($G99=KN99),"")</f>
        <v/>
      </c>
      <c r="KS99" s="281" t="str">
        <f aca="false">IF(KP99&lt;&gt;"",IF(ABS($F99-$G99)&gt;=PrSettings!$M$7,(ABS($F99-$G99-KM99+KN99)&lt;=1)*1,IF(AND(KP99,$F99=$G99,$F99&gt;=PrSettings!$M$6),(ABS(KM99-$F99)&lt;=1)*1,IF(AND(KP99,$F99+$G99&gt;=PrSettings!$M$8),(ABS(KM99-$F99)+ABS(KN99-$G99)&lt;=1)*1,""))),"")</f>
        <v/>
      </c>
      <c r="KT99" s="388" t="n">
        <f aca="false">IF(OR(($C99&lt;&gt;"")*(KI99&lt;&gt;""),($E99&lt;&gt;"")*(KK99&lt;&gt;"")),($B99=KI99)*1+($D99=KK99)*1,"")</f>
        <v>2</v>
      </c>
      <c r="KV99" s="295" t="n">
        <f aca="false">$B99</f>
        <v>23</v>
      </c>
      <c r="KW99" s="280" t="str">
        <f aca="false">$C99</f>
        <v>Ecuador</v>
      </c>
      <c r="KX99" s="296" t="n">
        <f aca="false">$D99</f>
        <v>31</v>
      </c>
      <c r="KY99" s="280" t="str">
        <f aca="false">$E99</f>
        <v>Norway</v>
      </c>
      <c r="KZ99" s="284"/>
      <c r="LA99" s="284"/>
      <c r="LB99" s="389" t="n">
        <f aca="false">COUNTIF(KV$107:KV$114,KX111)+COUNTIF(KX$107:KX$114,KX111)</f>
        <v>0</v>
      </c>
      <c r="LC99" s="281" t="str">
        <f aca="false">IF(($F99&lt;&gt;"")*($G99&lt;&gt;"")*(KZ99&lt;&gt;"")*(LA99&lt;&gt;""),IF(LG99&lt;&gt;2,"0",($F99&gt;$G99)*(KZ99&gt;LA99)+($F99=$G99)*(KZ99=LA99)+($F99&lt;$G99)*(KZ99&lt;LA99)),"")</f>
        <v/>
      </c>
      <c r="LD99" s="281" t="str">
        <f aca="false">IF((LC99&lt;&gt;""),IF(OR($F99&lt;&gt;$G99,PrSettings!$M$4="●"),(($F99-$G99)=(KZ99-LA99))*1,0),"")</f>
        <v/>
      </c>
      <c r="LE99" s="281" t="str">
        <f aca="false">IF((LD99&lt;&gt;""),($F99=KZ99)*($G99=LA99),"")</f>
        <v/>
      </c>
      <c r="LF99" s="281" t="str">
        <f aca="false">IF(LC99&lt;&gt;"",IF(ABS($F99-$G99)&gt;=PrSettings!$M$7,(ABS($F99-$G99-KZ99+LA99)&lt;=1)*1,IF(AND(LC99,$F99=$G99,$F99&gt;=PrSettings!$M$6),(ABS(KZ99-$F99)&lt;=1)*1,IF(AND(LC99,$F99+$G99&gt;=PrSettings!$M$8),(ABS(KZ99-$F99)+ABS(LA99-$G99)&lt;=1)*1,""))),"")</f>
        <v/>
      </c>
      <c r="LG99" s="388" t="n">
        <f aca="false">IF(OR(($C99&lt;&gt;"")*(KV99&lt;&gt;""),($E99&lt;&gt;"")*(KX99&lt;&gt;"")),($B99=KV99)*1+($D99=KX99)*1,"")</f>
        <v>2</v>
      </c>
      <c r="LI99" s="295" t="n">
        <f aca="false">$B99</f>
        <v>23</v>
      </c>
      <c r="LJ99" s="280" t="str">
        <f aca="false">$C99</f>
        <v>Ecuador</v>
      </c>
      <c r="LK99" s="296" t="n">
        <f aca="false">$D99</f>
        <v>31</v>
      </c>
      <c r="LL99" s="280" t="str">
        <f aca="false">$E99</f>
        <v>Norway</v>
      </c>
      <c r="LM99" s="284"/>
      <c r="LN99" s="284"/>
      <c r="LO99" s="389" t="n">
        <f aca="false">COUNTIF(LI$107:LI$114,LK111)+COUNTIF(LK$107:LK$114,LK111)</f>
        <v>0</v>
      </c>
      <c r="LP99" s="281" t="str">
        <f aca="false">IF(($F99&lt;&gt;"")*($G99&lt;&gt;"")*(LM99&lt;&gt;"")*(LN99&lt;&gt;""),IF(LT99&lt;&gt;2,"0",($F99&gt;$G99)*(LM99&gt;LN99)+($F99=$G99)*(LM99=LN99)+($F99&lt;$G99)*(LM99&lt;LN99)),"")</f>
        <v/>
      </c>
      <c r="LQ99" s="281" t="str">
        <f aca="false">IF((LP99&lt;&gt;""),IF(OR($F99&lt;&gt;$G99,PrSettings!$M$4="●"),(($F99-$G99)=(LM99-LN99))*1,0),"")</f>
        <v/>
      </c>
      <c r="LR99" s="281" t="str">
        <f aca="false">IF((LQ99&lt;&gt;""),($F99=LM99)*($G99=LN99),"")</f>
        <v/>
      </c>
      <c r="LS99" s="281" t="str">
        <f aca="false">IF(LP99&lt;&gt;"",IF(ABS($F99-$G99)&gt;=PrSettings!$M$7,(ABS($F99-$G99-LM99+LN99)&lt;=1)*1,IF(AND(LP99,$F99=$G99,$F99&gt;=PrSettings!$M$6),(ABS(LM99-$F99)&lt;=1)*1,IF(AND(LP99,$F99+$G99&gt;=PrSettings!$M$8),(ABS(LM99-$F99)+ABS(LN99-$G99)&lt;=1)*1,""))),"")</f>
        <v/>
      </c>
      <c r="LT99" s="388" t="n">
        <f aca="false">IF(OR(($C99&lt;&gt;"")*(LI99&lt;&gt;""),($E99&lt;&gt;"")*(LK99&lt;&gt;"")),($B99=LI99)*1+($D99=LK99)*1,"")</f>
        <v>2</v>
      </c>
      <c r="LV99" s="295" t="n">
        <f aca="false">$B99</f>
        <v>23</v>
      </c>
      <c r="LW99" s="280" t="str">
        <f aca="false">$C99</f>
        <v>Ecuador</v>
      </c>
      <c r="LX99" s="296" t="n">
        <f aca="false">$D99</f>
        <v>31</v>
      </c>
      <c r="LY99" s="280" t="str">
        <f aca="false">$E99</f>
        <v>Norway</v>
      </c>
      <c r="LZ99" s="284"/>
      <c r="MA99" s="284"/>
      <c r="MB99" s="389" t="n">
        <f aca="false">COUNTIF(LV$107:LV$114,LX111)+COUNTIF(LX$107:LX$114,LX111)</f>
        <v>0</v>
      </c>
      <c r="MC99" s="281" t="str">
        <f aca="false">IF(($F99&lt;&gt;"")*($G99&lt;&gt;"")*(LZ99&lt;&gt;"")*(MA99&lt;&gt;""),IF(MG99&lt;&gt;2,"0",($F99&gt;$G99)*(LZ99&gt;MA99)+($F99=$G99)*(LZ99=MA99)+($F99&lt;$G99)*(LZ99&lt;MA99)),"")</f>
        <v/>
      </c>
      <c r="MD99" s="281" t="str">
        <f aca="false">IF((MC99&lt;&gt;""),IF(OR($F99&lt;&gt;$G99,PrSettings!$M$4="●"),(($F99-$G99)=(LZ99-MA99))*1,0),"")</f>
        <v/>
      </c>
      <c r="ME99" s="281" t="str">
        <f aca="false">IF((MD99&lt;&gt;""),($F99=LZ99)*($G99=MA99),"")</f>
        <v/>
      </c>
      <c r="MF99" s="281" t="str">
        <f aca="false">IF(MC99&lt;&gt;"",IF(ABS($F99-$G99)&gt;=PrSettings!$M$7,(ABS($F99-$G99-LZ99+MA99)&lt;=1)*1,IF(AND(MC99,$F99=$G99,$F99&gt;=PrSettings!$M$6),(ABS(LZ99-$F99)&lt;=1)*1,IF(AND(MC99,$F99+$G99&gt;=PrSettings!$M$8),(ABS(LZ99-$F99)+ABS(MA99-$G99)&lt;=1)*1,""))),"")</f>
        <v/>
      </c>
      <c r="MG99" s="388" t="n">
        <f aca="false">IF(OR(($C99&lt;&gt;"")*(LV99&lt;&gt;""),($E99&lt;&gt;"")*(LX99&lt;&gt;"")),($B99=LV99)*1+($D99=LX99)*1,"")</f>
        <v>2</v>
      </c>
    </row>
    <row r="100" customFormat="false" ht="15.75" hidden="false" customHeight="false" outlineLevel="0" collapsed="false">
      <c r="B100" s="295" t="n">
        <f aca="false">IF(C100="","",INDEX(Groups!$C$7:$C$65,MATCH(C100,Groups!$D$7:$D$65,0)))</f>
        <v>15</v>
      </c>
      <c r="C100" s="280" t="str">
        <f aca="false">'World Cup'!$AF$50</f>
        <v>Mexico</v>
      </c>
      <c r="D100" s="296" t="n">
        <f aca="false">IF(E100="","",INDEX(Groups!$C$7:$C$65,MATCH(E100,Groups!$D$7:$D$65,0)))</f>
        <v>34</v>
      </c>
      <c r="E100" s="280" t="str">
        <f aca="false">'World Cup'!$AG$50</f>
        <v>Ivory Coast</v>
      </c>
      <c r="F100" s="282" t="n">
        <f aca="false">IF(AND('World Cup'!$AF$51&lt;&gt;"",'World Cup'!$AG$51&lt;&gt;""),'World Cup'!$AF$51,"")</f>
        <v>1</v>
      </c>
      <c r="G100" s="283" t="n">
        <f aca="false">IF(AND('World Cup'!$AF$51&lt;&gt;"",'World Cup'!$AG$51&lt;&gt;""),'World Cup'!$AG$51,"")</f>
        <v>0</v>
      </c>
      <c r="I100" s="295" t="n">
        <f aca="false">$B100</f>
        <v>15</v>
      </c>
      <c r="J100" s="280" t="str">
        <f aca="false">$C100</f>
        <v>Mexico</v>
      </c>
      <c r="K100" s="296" t="n">
        <f aca="false">$D100</f>
        <v>34</v>
      </c>
      <c r="L100" s="280" t="str">
        <f aca="false">$E100</f>
        <v>Ivory Coast</v>
      </c>
      <c r="M100" s="284"/>
      <c r="N100" s="284"/>
      <c r="O100" s="389" t="n">
        <f aca="false">COUNTIF(I$107:I$114,I112)+COUNTIF(K$107:K$114,I112)</f>
        <v>0</v>
      </c>
      <c r="P100" s="281" t="str">
        <f aca="false">IF(($F100&lt;&gt;"")*($G100&lt;&gt;"")*(M100&lt;&gt;"")*(N100&lt;&gt;""),IF(T100&lt;&gt;2,"0",($F100&gt;$G100)*(M100&gt;N100)+($F100=$G100)*(M100=N100)+($F100&lt;$G100)*(M100&lt;N100)),"")</f>
        <v/>
      </c>
      <c r="Q100" s="281" t="str">
        <f aca="false">IF((P100&lt;&gt;""),IF(OR($F100&lt;&gt;$G100,PrSettings!$M$4="●"),(($F100-$G100)=(M100-N100))*1,0),"")</f>
        <v/>
      </c>
      <c r="R100" s="281" t="str">
        <f aca="false">IF((Q100&lt;&gt;""),($F100=M100)*($G100=N100),"")</f>
        <v/>
      </c>
      <c r="S100" s="281" t="str">
        <f aca="false">IF(P100&lt;&gt;"",IF(ABS($F100-$G100)&gt;=PrSettings!$M$7,(ABS($F100-$G100-M100+N100)&lt;=1)*1,IF(AND(P100,$F100=$G100,$F100&gt;=PrSettings!$M$6),(ABS(M100-$F100)&lt;=1)*1,IF(AND(P100,$F100+$G100&gt;=PrSettings!$M$8),(ABS(M100-$F100)+ABS(N100-$G100)&lt;=1)*1,""))),"")</f>
        <v/>
      </c>
      <c r="T100" s="388" t="n">
        <f aca="false">IF(OR(($C100&lt;&gt;"")*(I100&lt;&gt;""),($E100&lt;&gt;"")*(K100&lt;&gt;"")),($B100=I100)*1+($D100=K100)*1,"")</f>
        <v>2</v>
      </c>
      <c r="V100" s="295" t="n">
        <f aca="false">$B100</f>
        <v>15</v>
      </c>
      <c r="W100" s="280" t="str">
        <f aca="false">$C100</f>
        <v>Mexico</v>
      </c>
      <c r="X100" s="296" t="n">
        <f aca="false">$D100</f>
        <v>34</v>
      </c>
      <c r="Y100" s="280" t="str">
        <f aca="false">$E100</f>
        <v>Ivory Coast</v>
      </c>
      <c r="Z100" s="284"/>
      <c r="AA100" s="284"/>
      <c r="AB100" s="389" t="n">
        <f aca="false">COUNTIF(V$107:V$114,V112)+COUNTIF(X$107:X$114,V112)</f>
        <v>0</v>
      </c>
      <c r="AC100" s="281" t="str">
        <f aca="false">IF(($F100&lt;&gt;"")*($G100&lt;&gt;"")*(Z100&lt;&gt;"")*(AA100&lt;&gt;""),IF(AG100&lt;&gt;2,"0",($F100&gt;$G100)*(Z100&gt;AA100)+($F100=$G100)*(Z100=AA100)+($F100&lt;$G100)*(Z100&lt;AA100)),"")</f>
        <v/>
      </c>
      <c r="AD100" s="281" t="str">
        <f aca="false">IF((AC100&lt;&gt;""),IF(OR($F100&lt;&gt;$G100,PrSettings!$M$4="●"),(($F100-$G100)=(Z100-AA100))*1,0),"")</f>
        <v/>
      </c>
      <c r="AE100" s="281" t="str">
        <f aca="false">IF((AD100&lt;&gt;""),($F100=Z100)*($G100=AA100),"")</f>
        <v/>
      </c>
      <c r="AF100" s="281" t="str">
        <f aca="false">IF(AC100&lt;&gt;"",IF(ABS($F100-$G100)&gt;=PrSettings!$M$7,(ABS($F100-$G100-Z100+AA100)&lt;=1)*1,IF(AND(AC100,$F100=$G100,$F100&gt;=PrSettings!$M$6),(ABS(Z100-$F100)&lt;=1)*1,IF(AND(AC100,$F100+$G100&gt;=PrSettings!$M$8),(ABS(Z100-$F100)+ABS(AA100-$G100)&lt;=1)*1,""))),"")</f>
        <v/>
      </c>
      <c r="AG100" s="388" t="n">
        <f aca="false">IF(OR(($C100&lt;&gt;"")*(V100&lt;&gt;""),($E100&lt;&gt;"")*(X100&lt;&gt;"")),($B100=V100)*1+($D100=X100)*1,"")</f>
        <v>2</v>
      </c>
      <c r="AI100" s="295" t="n">
        <f aca="false">$B100</f>
        <v>15</v>
      </c>
      <c r="AJ100" s="280" t="str">
        <f aca="false">$C100</f>
        <v>Mexico</v>
      </c>
      <c r="AK100" s="296" t="n">
        <f aca="false">$D100</f>
        <v>34</v>
      </c>
      <c r="AL100" s="280" t="str">
        <f aca="false">$E100</f>
        <v>Ivory Coast</v>
      </c>
      <c r="AM100" s="284"/>
      <c r="AN100" s="284"/>
      <c r="AO100" s="389" t="n">
        <f aca="false">COUNTIF(AI$107:AI$114,AI112)+COUNTIF(AK$107:AK$114,AI112)</f>
        <v>0</v>
      </c>
      <c r="AP100" s="281" t="str">
        <f aca="false">IF(($F100&lt;&gt;"")*($G100&lt;&gt;"")*(AM100&lt;&gt;"")*(AN100&lt;&gt;""),IF(AT100&lt;&gt;2,"0",($F100&gt;$G100)*(AM100&gt;AN100)+($F100=$G100)*(AM100=AN100)+($F100&lt;$G100)*(AM100&lt;AN100)),"")</f>
        <v/>
      </c>
      <c r="AQ100" s="281" t="str">
        <f aca="false">IF((AP100&lt;&gt;""),IF(OR($F100&lt;&gt;$G100,PrSettings!$M$4="●"),(($F100-$G100)=(AM100-AN100))*1,0),"")</f>
        <v/>
      </c>
      <c r="AR100" s="281" t="str">
        <f aca="false">IF((AQ100&lt;&gt;""),($F100=AM100)*($G100=AN100),"")</f>
        <v/>
      </c>
      <c r="AS100" s="281" t="str">
        <f aca="false">IF(AP100&lt;&gt;"",IF(ABS($F100-$G100)&gt;=PrSettings!$M$7,(ABS($F100-$G100-AM100+AN100)&lt;=1)*1,IF(AND(AP100,$F100=$G100,$F100&gt;=PrSettings!$M$6),(ABS(AM100-$F100)&lt;=1)*1,IF(AND(AP100,$F100+$G100&gt;=PrSettings!$M$8),(ABS(AM100-$F100)+ABS(AN100-$G100)&lt;=1)*1,""))),"")</f>
        <v/>
      </c>
      <c r="AT100" s="388" t="n">
        <f aca="false">IF(OR(($C100&lt;&gt;"")*(AI100&lt;&gt;""),($E100&lt;&gt;"")*(AK100&lt;&gt;"")),($B100=AI100)*1+($D100=AK100)*1,"")</f>
        <v>2</v>
      </c>
      <c r="AV100" s="295" t="n">
        <f aca="false">$B100</f>
        <v>15</v>
      </c>
      <c r="AW100" s="280" t="str">
        <f aca="false">$C100</f>
        <v>Mexico</v>
      </c>
      <c r="AX100" s="296" t="n">
        <f aca="false">$D100</f>
        <v>34</v>
      </c>
      <c r="AY100" s="280" t="str">
        <f aca="false">$E100</f>
        <v>Ivory Coast</v>
      </c>
      <c r="AZ100" s="284"/>
      <c r="BA100" s="284"/>
      <c r="BB100" s="389" t="n">
        <f aca="false">COUNTIF(AV$107:AV$114,AV112)+COUNTIF(AX$107:AX$114,AV112)</f>
        <v>0</v>
      </c>
      <c r="BC100" s="281" t="str">
        <f aca="false">IF(($F100&lt;&gt;"")*($G100&lt;&gt;"")*(AZ100&lt;&gt;"")*(BA100&lt;&gt;""),IF(BG100&lt;&gt;2,"0",($F100&gt;$G100)*(AZ100&gt;BA100)+($F100=$G100)*(AZ100=BA100)+($F100&lt;$G100)*(AZ100&lt;BA100)),"")</f>
        <v/>
      </c>
      <c r="BD100" s="281" t="str">
        <f aca="false">IF((BC100&lt;&gt;""),IF(OR($F100&lt;&gt;$G100,PrSettings!$M$4="●"),(($F100-$G100)=(AZ100-BA100))*1,0),"")</f>
        <v/>
      </c>
      <c r="BE100" s="281" t="str">
        <f aca="false">IF((BD100&lt;&gt;""),($F100=AZ100)*($G100=BA100),"")</f>
        <v/>
      </c>
      <c r="BF100" s="281" t="str">
        <f aca="false">IF(BC100&lt;&gt;"",IF(ABS($F100-$G100)&gt;=PrSettings!$M$7,(ABS($F100-$G100-AZ100+BA100)&lt;=1)*1,IF(AND(BC100,$F100=$G100,$F100&gt;=PrSettings!$M$6),(ABS(AZ100-$F100)&lt;=1)*1,IF(AND(BC100,$F100+$G100&gt;=PrSettings!$M$8),(ABS(AZ100-$F100)+ABS(BA100-$G100)&lt;=1)*1,""))),"")</f>
        <v/>
      </c>
      <c r="BG100" s="388" t="n">
        <f aca="false">IF(OR(($C100&lt;&gt;"")*(AV100&lt;&gt;""),($E100&lt;&gt;"")*(AX100&lt;&gt;"")),($B100=AV100)*1+($D100=AX100)*1,"")</f>
        <v>2</v>
      </c>
      <c r="BI100" s="295" t="n">
        <f aca="false">$B100</f>
        <v>15</v>
      </c>
      <c r="BJ100" s="280" t="str">
        <f aca="false">$C100</f>
        <v>Mexico</v>
      </c>
      <c r="BK100" s="296" t="n">
        <f aca="false">$D100</f>
        <v>34</v>
      </c>
      <c r="BL100" s="280" t="str">
        <f aca="false">$E100</f>
        <v>Ivory Coast</v>
      </c>
      <c r="BM100" s="284"/>
      <c r="BN100" s="284"/>
      <c r="BO100" s="389" t="n">
        <f aca="false">COUNTIF(BI$107:BI$114,BI112)+COUNTIF(BK$107:BK$114,BI112)</f>
        <v>0</v>
      </c>
      <c r="BP100" s="281" t="str">
        <f aca="false">IF(($F100&lt;&gt;"")*($G100&lt;&gt;"")*(BM100&lt;&gt;"")*(BN100&lt;&gt;""),IF(BT100&lt;&gt;2,"0",($F100&gt;$G100)*(BM100&gt;BN100)+($F100=$G100)*(BM100=BN100)+($F100&lt;$G100)*(BM100&lt;BN100)),"")</f>
        <v/>
      </c>
      <c r="BQ100" s="281" t="str">
        <f aca="false">IF((BP100&lt;&gt;""),IF(OR($F100&lt;&gt;$G100,PrSettings!$M$4="●"),(($F100-$G100)=(BM100-BN100))*1,0),"")</f>
        <v/>
      </c>
      <c r="BR100" s="281" t="str">
        <f aca="false">IF((BQ100&lt;&gt;""),($F100=BM100)*($G100=BN100),"")</f>
        <v/>
      </c>
      <c r="BS100" s="281" t="str">
        <f aca="false">IF(BP100&lt;&gt;"",IF(ABS($F100-$G100)&gt;=PrSettings!$M$7,(ABS($F100-$G100-BM100+BN100)&lt;=1)*1,IF(AND(BP100,$F100=$G100,$F100&gt;=PrSettings!$M$6),(ABS(BM100-$F100)&lt;=1)*1,IF(AND(BP100,$F100+$G100&gt;=PrSettings!$M$8),(ABS(BM100-$F100)+ABS(BN100-$G100)&lt;=1)*1,""))),"")</f>
        <v/>
      </c>
      <c r="BT100" s="388" t="n">
        <f aca="false">IF(OR(($C100&lt;&gt;"")*(BI100&lt;&gt;""),($E100&lt;&gt;"")*(BK100&lt;&gt;"")),($B100=BI100)*1+($D100=BK100)*1,"")</f>
        <v>2</v>
      </c>
      <c r="BV100" s="295" t="n">
        <f aca="false">$B100</f>
        <v>15</v>
      </c>
      <c r="BW100" s="280" t="str">
        <f aca="false">$C100</f>
        <v>Mexico</v>
      </c>
      <c r="BX100" s="296" t="n">
        <f aca="false">$D100</f>
        <v>34</v>
      </c>
      <c r="BY100" s="280" t="str">
        <f aca="false">$E100</f>
        <v>Ivory Coast</v>
      </c>
      <c r="BZ100" s="284"/>
      <c r="CA100" s="284"/>
      <c r="CB100" s="389" t="n">
        <f aca="false">COUNTIF(BV$107:BV$114,BV112)+COUNTIF(BX$107:BX$114,BV112)</f>
        <v>0</v>
      </c>
      <c r="CC100" s="281" t="str">
        <f aca="false">IF(($F100&lt;&gt;"")*($G100&lt;&gt;"")*(BZ100&lt;&gt;"")*(CA100&lt;&gt;""),IF(CG100&lt;&gt;2,"0",($F100&gt;$G100)*(BZ100&gt;CA100)+($F100=$G100)*(BZ100=CA100)+($F100&lt;$G100)*(BZ100&lt;CA100)),"")</f>
        <v/>
      </c>
      <c r="CD100" s="281" t="str">
        <f aca="false">IF((CC100&lt;&gt;""),IF(OR($F100&lt;&gt;$G100,PrSettings!$M$4="●"),(($F100-$G100)=(BZ100-CA100))*1,0),"")</f>
        <v/>
      </c>
      <c r="CE100" s="281" t="str">
        <f aca="false">IF((CD100&lt;&gt;""),($F100=BZ100)*($G100=CA100),"")</f>
        <v/>
      </c>
      <c r="CF100" s="281" t="str">
        <f aca="false">IF(CC100&lt;&gt;"",IF(ABS($F100-$G100)&gt;=PrSettings!$M$7,(ABS($F100-$G100-BZ100+CA100)&lt;=1)*1,IF(AND(CC100,$F100=$G100,$F100&gt;=PrSettings!$M$6),(ABS(BZ100-$F100)&lt;=1)*1,IF(AND(CC100,$F100+$G100&gt;=PrSettings!$M$8),(ABS(BZ100-$F100)+ABS(CA100-$G100)&lt;=1)*1,""))),"")</f>
        <v/>
      </c>
      <c r="CG100" s="388" t="n">
        <f aca="false">IF(OR(($C100&lt;&gt;"")*(BV100&lt;&gt;""),($E100&lt;&gt;"")*(BX100&lt;&gt;"")),($B100=BV100)*1+($D100=BX100)*1,"")</f>
        <v>2</v>
      </c>
      <c r="CI100" s="295" t="n">
        <f aca="false">$B100</f>
        <v>15</v>
      </c>
      <c r="CJ100" s="280" t="str">
        <f aca="false">$C100</f>
        <v>Mexico</v>
      </c>
      <c r="CK100" s="296" t="n">
        <f aca="false">$D100</f>
        <v>34</v>
      </c>
      <c r="CL100" s="280" t="str">
        <f aca="false">$E100</f>
        <v>Ivory Coast</v>
      </c>
      <c r="CM100" s="284"/>
      <c r="CN100" s="284"/>
      <c r="CO100" s="389" t="n">
        <f aca="false">COUNTIF(CI$107:CI$114,CI112)+COUNTIF(CK$107:CK$114,CI112)</f>
        <v>0</v>
      </c>
      <c r="CP100" s="281" t="str">
        <f aca="false">IF(($F100&lt;&gt;"")*($G100&lt;&gt;"")*(CM100&lt;&gt;"")*(CN100&lt;&gt;""),IF(CT100&lt;&gt;2,"0",($F100&gt;$G100)*(CM100&gt;CN100)+($F100=$G100)*(CM100=CN100)+($F100&lt;$G100)*(CM100&lt;CN100)),"")</f>
        <v/>
      </c>
      <c r="CQ100" s="281" t="str">
        <f aca="false">IF((CP100&lt;&gt;""),IF(OR($F100&lt;&gt;$G100,PrSettings!$M$4="●"),(($F100-$G100)=(CM100-CN100))*1,0),"")</f>
        <v/>
      </c>
      <c r="CR100" s="281" t="str">
        <f aca="false">IF((CQ100&lt;&gt;""),($F100=CM100)*($G100=CN100),"")</f>
        <v/>
      </c>
      <c r="CS100" s="281" t="str">
        <f aca="false">IF(CP100&lt;&gt;"",IF(ABS($F100-$G100)&gt;=PrSettings!$M$7,(ABS($F100-$G100-CM100+CN100)&lt;=1)*1,IF(AND(CP100,$F100=$G100,$F100&gt;=PrSettings!$M$6),(ABS(CM100-$F100)&lt;=1)*1,IF(AND(CP100,$F100+$G100&gt;=PrSettings!$M$8),(ABS(CM100-$F100)+ABS(CN100-$G100)&lt;=1)*1,""))),"")</f>
        <v/>
      </c>
      <c r="CT100" s="388" t="n">
        <f aca="false">IF(OR(($C100&lt;&gt;"")*(CI100&lt;&gt;""),($E100&lt;&gt;"")*(CK100&lt;&gt;"")),($B100=CI100)*1+($D100=CK100)*1,"")</f>
        <v>2</v>
      </c>
      <c r="CV100" s="295" t="n">
        <f aca="false">$B100</f>
        <v>15</v>
      </c>
      <c r="CW100" s="280" t="str">
        <f aca="false">$C100</f>
        <v>Mexico</v>
      </c>
      <c r="CX100" s="296" t="n">
        <f aca="false">$D100</f>
        <v>34</v>
      </c>
      <c r="CY100" s="280" t="str">
        <f aca="false">$E100</f>
        <v>Ivory Coast</v>
      </c>
      <c r="CZ100" s="284"/>
      <c r="DA100" s="284"/>
      <c r="DB100" s="389" t="n">
        <f aca="false">COUNTIF(CV$107:CV$114,CV112)+COUNTIF(CX$107:CX$114,CV112)</f>
        <v>0</v>
      </c>
      <c r="DC100" s="281" t="str">
        <f aca="false">IF(($F100&lt;&gt;"")*($G100&lt;&gt;"")*(CZ100&lt;&gt;"")*(DA100&lt;&gt;""),IF(DG100&lt;&gt;2,"0",($F100&gt;$G100)*(CZ100&gt;DA100)+($F100=$G100)*(CZ100=DA100)+($F100&lt;$G100)*(CZ100&lt;DA100)),"")</f>
        <v/>
      </c>
      <c r="DD100" s="281" t="str">
        <f aca="false">IF((DC100&lt;&gt;""),IF(OR($F100&lt;&gt;$G100,PrSettings!$M$4="●"),(($F100-$G100)=(CZ100-DA100))*1,0),"")</f>
        <v/>
      </c>
      <c r="DE100" s="281" t="str">
        <f aca="false">IF((DD100&lt;&gt;""),($F100=CZ100)*($G100=DA100),"")</f>
        <v/>
      </c>
      <c r="DF100" s="281" t="str">
        <f aca="false">IF(DC100&lt;&gt;"",IF(ABS($F100-$G100)&gt;=PrSettings!$M$7,(ABS($F100-$G100-CZ100+DA100)&lt;=1)*1,IF(AND(DC100,$F100=$G100,$F100&gt;=PrSettings!$M$6),(ABS(CZ100-$F100)&lt;=1)*1,IF(AND(DC100,$F100+$G100&gt;=PrSettings!$M$8),(ABS(CZ100-$F100)+ABS(DA100-$G100)&lt;=1)*1,""))),"")</f>
        <v/>
      </c>
      <c r="DG100" s="388" t="n">
        <f aca="false">IF(OR(($C100&lt;&gt;"")*(CV100&lt;&gt;""),($E100&lt;&gt;"")*(CX100&lt;&gt;"")),($B100=CV100)*1+($D100=CX100)*1,"")</f>
        <v>2</v>
      </c>
      <c r="DI100" s="295" t="n">
        <f aca="false">$B100</f>
        <v>15</v>
      </c>
      <c r="DJ100" s="280" t="str">
        <f aca="false">$C100</f>
        <v>Mexico</v>
      </c>
      <c r="DK100" s="296" t="n">
        <f aca="false">$D100</f>
        <v>34</v>
      </c>
      <c r="DL100" s="280" t="str">
        <f aca="false">$E100</f>
        <v>Ivory Coast</v>
      </c>
      <c r="DM100" s="284"/>
      <c r="DN100" s="284"/>
      <c r="DO100" s="389" t="n">
        <f aca="false">COUNTIF(DI$107:DI$114,DI112)+COUNTIF(DK$107:DK$114,DI112)</f>
        <v>0</v>
      </c>
      <c r="DP100" s="281" t="str">
        <f aca="false">IF(($F100&lt;&gt;"")*($G100&lt;&gt;"")*(DM100&lt;&gt;"")*(DN100&lt;&gt;""),IF(DT100&lt;&gt;2,"0",($F100&gt;$G100)*(DM100&gt;DN100)+($F100=$G100)*(DM100=DN100)+($F100&lt;$G100)*(DM100&lt;DN100)),"")</f>
        <v/>
      </c>
      <c r="DQ100" s="281" t="str">
        <f aca="false">IF((DP100&lt;&gt;""),IF(OR($F100&lt;&gt;$G100,PrSettings!$M$4="●"),(($F100-$G100)=(DM100-DN100))*1,0),"")</f>
        <v/>
      </c>
      <c r="DR100" s="281" t="str">
        <f aca="false">IF((DQ100&lt;&gt;""),($F100=DM100)*($G100=DN100),"")</f>
        <v/>
      </c>
      <c r="DS100" s="281" t="str">
        <f aca="false">IF(DP100&lt;&gt;"",IF(ABS($F100-$G100)&gt;=PrSettings!$M$7,(ABS($F100-$G100-DM100+DN100)&lt;=1)*1,IF(AND(DP100,$F100=$G100,$F100&gt;=PrSettings!$M$6),(ABS(DM100-$F100)&lt;=1)*1,IF(AND(DP100,$F100+$G100&gt;=PrSettings!$M$8),(ABS(DM100-$F100)+ABS(DN100-$G100)&lt;=1)*1,""))),"")</f>
        <v/>
      </c>
      <c r="DT100" s="388" t="n">
        <f aca="false">IF(OR(($C100&lt;&gt;"")*(DI100&lt;&gt;""),($E100&lt;&gt;"")*(DK100&lt;&gt;"")),($B100=DI100)*1+($D100=DK100)*1,"")</f>
        <v>2</v>
      </c>
      <c r="DV100" s="295" t="n">
        <f aca="false">$B100</f>
        <v>15</v>
      </c>
      <c r="DW100" s="280" t="str">
        <f aca="false">$C100</f>
        <v>Mexico</v>
      </c>
      <c r="DX100" s="296" t="n">
        <f aca="false">$D100</f>
        <v>34</v>
      </c>
      <c r="DY100" s="280" t="str">
        <f aca="false">$E100</f>
        <v>Ivory Coast</v>
      </c>
      <c r="DZ100" s="284"/>
      <c r="EA100" s="284"/>
      <c r="EB100" s="389" t="n">
        <f aca="false">COUNTIF(DV$107:DV$114,DV112)+COUNTIF(DX$107:DX$114,DV112)</f>
        <v>0</v>
      </c>
      <c r="EC100" s="281" t="str">
        <f aca="false">IF(($F100&lt;&gt;"")*($G100&lt;&gt;"")*(DZ100&lt;&gt;"")*(EA100&lt;&gt;""),IF(EG100&lt;&gt;2,"0",($F100&gt;$G100)*(DZ100&gt;EA100)+($F100=$G100)*(DZ100=EA100)+($F100&lt;$G100)*(DZ100&lt;EA100)),"")</f>
        <v/>
      </c>
      <c r="ED100" s="281" t="str">
        <f aca="false">IF((EC100&lt;&gt;""),IF(OR($F100&lt;&gt;$G100,PrSettings!$M$4="●"),(($F100-$G100)=(DZ100-EA100))*1,0),"")</f>
        <v/>
      </c>
      <c r="EE100" s="281" t="str">
        <f aca="false">IF((ED100&lt;&gt;""),($F100=DZ100)*($G100=EA100),"")</f>
        <v/>
      </c>
      <c r="EF100" s="281" t="str">
        <f aca="false">IF(EC100&lt;&gt;"",IF(ABS($F100-$G100)&gt;=PrSettings!$M$7,(ABS($F100-$G100-DZ100+EA100)&lt;=1)*1,IF(AND(EC100,$F100=$G100,$F100&gt;=PrSettings!$M$6),(ABS(DZ100-$F100)&lt;=1)*1,IF(AND(EC100,$F100+$G100&gt;=PrSettings!$M$8),(ABS(DZ100-$F100)+ABS(EA100-$G100)&lt;=1)*1,""))),"")</f>
        <v/>
      </c>
      <c r="EG100" s="388" t="n">
        <f aca="false">IF(OR(($C100&lt;&gt;"")*(DV100&lt;&gt;""),($E100&lt;&gt;"")*(DX100&lt;&gt;"")),($B100=DV100)*1+($D100=DX100)*1,"")</f>
        <v>2</v>
      </c>
      <c r="EI100" s="295" t="n">
        <f aca="false">$B100</f>
        <v>15</v>
      </c>
      <c r="EJ100" s="280" t="str">
        <f aca="false">$C100</f>
        <v>Mexico</v>
      </c>
      <c r="EK100" s="296" t="n">
        <f aca="false">$D100</f>
        <v>34</v>
      </c>
      <c r="EL100" s="280" t="str">
        <f aca="false">$E100</f>
        <v>Ivory Coast</v>
      </c>
      <c r="EM100" s="284"/>
      <c r="EN100" s="284"/>
      <c r="EO100" s="389" t="n">
        <f aca="false">COUNTIF(EI$107:EI$114,EI112)+COUNTIF(EK$107:EK$114,EI112)</f>
        <v>0</v>
      </c>
      <c r="EP100" s="281" t="str">
        <f aca="false">IF(($F100&lt;&gt;"")*($G100&lt;&gt;"")*(EM100&lt;&gt;"")*(EN100&lt;&gt;""),IF(ET100&lt;&gt;2,"0",($F100&gt;$G100)*(EM100&gt;EN100)+($F100=$G100)*(EM100=EN100)+($F100&lt;$G100)*(EM100&lt;EN100)),"")</f>
        <v/>
      </c>
      <c r="EQ100" s="281" t="str">
        <f aca="false">IF((EP100&lt;&gt;""),IF(OR($F100&lt;&gt;$G100,PrSettings!$M$4="●"),(($F100-$G100)=(EM100-EN100))*1,0),"")</f>
        <v/>
      </c>
      <c r="ER100" s="281" t="str">
        <f aca="false">IF((EQ100&lt;&gt;""),($F100=EM100)*($G100=EN100),"")</f>
        <v/>
      </c>
      <c r="ES100" s="281" t="str">
        <f aca="false">IF(EP100&lt;&gt;"",IF(ABS($F100-$G100)&gt;=PrSettings!$M$7,(ABS($F100-$G100-EM100+EN100)&lt;=1)*1,IF(AND(EP100,$F100=$G100,$F100&gt;=PrSettings!$M$6),(ABS(EM100-$F100)&lt;=1)*1,IF(AND(EP100,$F100+$G100&gt;=PrSettings!$M$8),(ABS(EM100-$F100)+ABS(EN100-$G100)&lt;=1)*1,""))),"")</f>
        <v/>
      </c>
      <c r="ET100" s="388" t="n">
        <f aca="false">IF(OR(($C100&lt;&gt;"")*(EI100&lt;&gt;""),($E100&lt;&gt;"")*(EK100&lt;&gt;"")),($B100=EI100)*1+($D100=EK100)*1,"")</f>
        <v>2</v>
      </c>
      <c r="EV100" s="295" t="n">
        <f aca="false">$B100</f>
        <v>15</v>
      </c>
      <c r="EW100" s="280" t="str">
        <f aca="false">$C100</f>
        <v>Mexico</v>
      </c>
      <c r="EX100" s="296" t="n">
        <f aca="false">$D100</f>
        <v>34</v>
      </c>
      <c r="EY100" s="280" t="str">
        <f aca="false">$E100</f>
        <v>Ivory Coast</v>
      </c>
      <c r="EZ100" s="284"/>
      <c r="FA100" s="284"/>
      <c r="FB100" s="389" t="n">
        <f aca="false">COUNTIF(EV$107:EV$114,EV112)+COUNTIF(EX$107:EX$114,EV112)</f>
        <v>0</v>
      </c>
      <c r="FC100" s="281" t="str">
        <f aca="false">IF(($F100&lt;&gt;"")*($G100&lt;&gt;"")*(EZ100&lt;&gt;"")*(FA100&lt;&gt;""),IF(FG100&lt;&gt;2,"0",($F100&gt;$G100)*(EZ100&gt;FA100)+($F100=$G100)*(EZ100=FA100)+($F100&lt;$G100)*(EZ100&lt;FA100)),"")</f>
        <v/>
      </c>
      <c r="FD100" s="281" t="str">
        <f aca="false">IF((FC100&lt;&gt;""),IF(OR($F100&lt;&gt;$G100,PrSettings!$M$4="●"),(($F100-$G100)=(EZ100-FA100))*1,0),"")</f>
        <v/>
      </c>
      <c r="FE100" s="281" t="str">
        <f aca="false">IF((FD100&lt;&gt;""),($F100=EZ100)*($G100=FA100),"")</f>
        <v/>
      </c>
      <c r="FF100" s="281" t="str">
        <f aca="false">IF(FC100&lt;&gt;"",IF(ABS($F100-$G100)&gt;=PrSettings!$M$7,(ABS($F100-$G100-EZ100+FA100)&lt;=1)*1,IF(AND(FC100,$F100=$G100,$F100&gt;=PrSettings!$M$6),(ABS(EZ100-$F100)&lt;=1)*1,IF(AND(FC100,$F100+$G100&gt;=PrSettings!$M$8),(ABS(EZ100-$F100)+ABS(FA100-$G100)&lt;=1)*1,""))),"")</f>
        <v/>
      </c>
      <c r="FG100" s="388" t="n">
        <f aca="false">IF(OR(($C100&lt;&gt;"")*(EV100&lt;&gt;""),($E100&lt;&gt;"")*(EX100&lt;&gt;"")),($B100=EV100)*1+($D100=EX100)*1,"")</f>
        <v>2</v>
      </c>
      <c r="FI100" s="295" t="n">
        <f aca="false">$B100</f>
        <v>15</v>
      </c>
      <c r="FJ100" s="280" t="str">
        <f aca="false">$C100</f>
        <v>Mexico</v>
      </c>
      <c r="FK100" s="296" t="n">
        <f aca="false">$D100</f>
        <v>34</v>
      </c>
      <c r="FL100" s="280" t="str">
        <f aca="false">$E100</f>
        <v>Ivory Coast</v>
      </c>
      <c r="FM100" s="284"/>
      <c r="FN100" s="284"/>
      <c r="FO100" s="389" t="n">
        <f aca="false">COUNTIF(FI$107:FI$114,FI112)+COUNTIF(FK$107:FK$114,FI112)</f>
        <v>0</v>
      </c>
      <c r="FP100" s="281" t="str">
        <f aca="false">IF(($F100&lt;&gt;"")*($G100&lt;&gt;"")*(FM100&lt;&gt;"")*(FN100&lt;&gt;""),IF(FT100&lt;&gt;2,"0",($F100&gt;$G100)*(FM100&gt;FN100)+($F100=$G100)*(FM100=FN100)+($F100&lt;$G100)*(FM100&lt;FN100)),"")</f>
        <v/>
      </c>
      <c r="FQ100" s="281" t="str">
        <f aca="false">IF((FP100&lt;&gt;""),IF(OR($F100&lt;&gt;$G100,PrSettings!$M$4="●"),(($F100-$G100)=(FM100-FN100))*1,0),"")</f>
        <v/>
      </c>
      <c r="FR100" s="281" t="str">
        <f aca="false">IF((FQ100&lt;&gt;""),($F100=FM100)*($G100=FN100),"")</f>
        <v/>
      </c>
      <c r="FS100" s="281" t="str">
        <f aca="false">IF(FP100&lt;&gt;"",IF(ABS($F100-$G100)&gt;=PrSettings!$M$7,(ABS($F100-$G100-FM100+FN100)&lt;=1)*1,IF(AND(FP100,$F100=$G100,$F100&gt;=PrSettings!$M$6),(ABS(FM100-$F100)&lt;=1)*1,IF(AND(FP100,$F100+$G100&gt;=PrSettings!$M$8),(ABS(FM100-$F100)+ABS(FN100-$G100)&lt;=1)*1,""))),"")</f>
        <v/>
      </c>
      <c r="FT100" s="388" t="n">
        <f aca="false">IF(OR(($C100&lt;&gt;"")*(FI100&lt;&gt;""),($E100&lt;&gt;"")*(FK100&lt;&gt;"")),($B100=FI100)*1+($D100=FK100)*1,"")</f>
        <v>2</v>
      </c>
      <c r="FV100" s="295" t="n">
        <f aca="false">$B100</f>
        <v>15</v>
      </c>
      <c r="FW100" s="280" t="str">
        <f aca="false">$C100</f>
        <v>Mexico</v>
      </c>
      <c r="FX100" s="296" t="n">
        <f aca="false">$D100</f>
        <v>34</v>
      </c>
      <c r="FY100" s="280" t="str">
        <f aca="false">$E100</f>
        <v>Ivory Coast</v>
      </c>
      <c r="FZ100" s="284"/>
      <c r="GA100" s="284"/>
      <c r="GB100" s="389" t="n">
        <f aca="false">COUNTIF(FV$107:FV$114,FV112)+COUNTIF(FX$107:FX$114,FV112)</f>
        <v>0</v>
      </c>
      <c r="GC100" s="281" t="str">
        <f aca="false">IF(($F100&lt;&gt;"")*($G100&lt;&gt;"")*(FZ100&lt;&gt;"")*(GA100&lt;&gt;""),IF(GG100&lt;&gt;2,"0",($F100&gt;$G100)*(FZ100&gt;GA100)+($F100=$G100)*(FZ100=GA100)+($F100&lt;$G100)*(FZ100&lt;GA100)),"")</f>
        <v/>
      </c>
      <c r="GD100" s="281" t="str">
        <f aca="false">IF((GC100&lt;&gt;""),IF(OR($F100&lt;&gt;$G100,PrSettings!$M$4="●"),(($F100-$G100)=(FZ100-GA100))*1,0),"")</f>
        <v/>
      </c>
      <c r="GE100" s="281" t="str">
        <f aca="false">IF((GD100&lt;&gt;""),($F100=FZ100)*($G100=GA100),"")</f>
        <v/>
      </c>
      <c r="GF100" s="281" t="str">
        <f aca="false">IF(GC100&lt;&gt;"",IF(ABS($F100-$G100)&gt;=PrSettings!$M$7,(ABS($F100-$G100-FZ100+GA100)&lt;=1)*1,IF(AND(GC100,$F100=$G100,$F100&gt;=PrSettings!$M$6),(ABS(FZ100-$F100)&lt;=1)*1,IF(AND(GC100,$F100+$G100&gt;=PrSettings!$M$8),(ABS(FZ100-$F100)+ABS(GA100-$G100)&lt;=1)*1,""))),"")</f>
        <v/>
      </c>
      <c r="GG100" s="388" t="n">
        <f aca="false">IF(OR(($C100&lt;&gt;"")*(FV100&lt;&gt;""),($E100&lt;&gt;"")*(FX100&lt;&gt;"")),($B100=FV100)*1+($D100=FX100)*1,"")</f>
        <v>2</v>
      </c>
      <c r="GI100" s="295" t="n">
        <f aca="false">$B100</f>
        <v>15</v>
      </c>
      <c r="GJ100" s="280" t="str">
        <f aca="false">$C100</f>
        <v>Mexico</v>
      </c>
      <c r="GK100" s="296" t="n">
        <f aca="false">$D100</f>
        <v>34</v>
      </c>
      <c r="GL100" s="280" t="str">
        <f aca="false">$E100</f>
        <v>Ivory Coast</v>
      </c>
      <c r="GM100" s="284"/>
      <c r="GN100" s="284"/>
      <c r="GO100" s="389" t="n">
        <f aca="false">COUNTIF(GI$107:GI$114,GI112)+COUNTIF(GK$107:GK$114,GI112)</f>
        <v>0</v>
      </c>
      <c r="GP100" s="281" t="str">
        <f aca="false">IF(($F100&lt;&gt;"")*($G100&lt;&gt;"")*(GM100&lt;&gt;"")*(GN100&lt;&gt;""),IF(GT100&lt;&gt;2,"0",($F100&gt;$G100)*(GM100&gt;GN100)+($F100=$G100)*(GM100=GN100)+($F100&lt;$G100)*(GM100&lt;GN100)),"")</f>
        <v/>
      </c>
      <c r="GQ100" s="281" t="str">
        <f aca="false">IF((GP100&lt;&gt;""),IF(OR($F100&lt;&gt;$G100,PrSettings!$M$4="●"),(($F100-$G100)=(GM100-GN100))*1,0),"")</f>
        <v/>
      </c>
      <c r="GR100" s="281" t="str">
        <f aca="false">IF((GQ100&lt;&gt;""),($F100=GM100)*($G100=GN100),"")</f>
        <v/>
      </c>
      <c r="GS100" s="281" t="str">
        <f aca="false">IF(GP100&lt;&gt;"",IF(ABS($F100-$G100)&gt;=PrSettings!$M$7,(ABS($F100-$G100-GM100+GN100)&lt;=1)*1,IF(AND(GP100,$F100=$G100,$F100&gt;=PrSettings!$M$6),(ABS(GM100-$F100)&lt;=1)*1,IF(AND(GP100,$F100+$G100&gt;=PrSettings!$M$8),(ABS(GM100-$F100)+ABS(GN100-$G100)&lt;=1)*1,""))),"")</f>
        <v/>
      </c>
      <c r="GT100" s="388" t="n">
        <f aca="false">IF(OR(($C100&lt;&gt;"")*(GI100&lt;&gt;""),($E100&lt;&gt;"")*(GK100&lt;&gt;"")),($B100=GI100)*1+($D100=GK100)*1,"")</f>
        <v>2</v>
      </c>
      <c r="GV100" s="295" t="n">
        <f aca="false">$B100</f>
        <v>15</v>
      </c>
      <c r="GW100" s="280" t="str">
        <f aca="false">$C100</f>
        <v>Mexico</v>
      </c>
      <c r="GX100" s="296" t="n">
        <f aca="false">$D100</f>
        <v>34</v>
      </c>
      <c r="GY100" s="280" t="str">
        <f aca="false">$E100</f>
        <v>Ivory Coast</v>
      </c>
      <c r="GZ100" s="284"/>
      <c r="HA100" s="284"/>
      <c r="HB100" s="389" t="n">
        <f aca="false">COUNTIF(GV$107:GV$114,GV112)+COUNTIF(GX$107:GX$114,GV112)</f>
        <v>0</v>
      </c>
      <c r="HC100" s="281" t="str">
        <f aca="false">IF(($F100&lt;&gt;"")*($G100&lt;&gt;"")*(GZ100&lt;&gt;"")*(HA100&lt;&gt;""),IF(HG100&lt;&gt;2,"0",($F100&gt;$G100)*(GZ100&gt;HA100)+($F100=$G100)*(GZ100=HA100)+($F100&lt;$G100)*(GZ100&lt;HA100)),"")</f>
        <v/>
      </c>
      <c r="HD100" s="281" t="str">
        <f aca="false">IF((HC100&lt;&gt;""),IF(OR($F100&lt;&gt;$G100,PrSettings!$M$4="●"),(($F100-$G100)=(GZ100-HA100))*1,0),"")</f>
        <v/>
      </c>
      <c r="HE100" s="281" t="str">
        <f aca="false">IF((HD100&lt;&gt;""),($F100=GZ100)*($G100=HA100),"")</f>
        <v/>
      </c>
      <c r="HF100" s="281" t="str">
        <f aca="false">IF(HC100&lt;&gt;"",IF(ABS($F100-$G100)&gt;=PrSettings!$M$7,(ABS($F100-$G100-GZ100+HA100)&lt;=1)*1,IF(AND(HC100,$F100=$G100,$F100&gt;=PrSettings!$M$6),(ABS(GZ100-$F100)&lt;=1)*1,IF(AND(HC100,$F100+$G100&gt;=PrSettings!$M$8),(ABS(GZ100-$F100)+ABS(HA100-$G100)&lt;=1)*1,""))),"")</f>
        <v/>
      </c>
      <c r="HG100" s="388" t="n">
        <f aca="false">IF(OR(($C100&lt;&gt;"")*(GV100&lt;&gt;""),($E100&lt;&gt;"")*(GX100&lt;&gt;"")),($B100=GV100)*1+($D100=GX100)*1,"")</f>
        <v>2</v>
      </c>
      <c r="HI100" s="295" t="n">
        <f aca="false">$B100</f>
        <v>15</v>
      </c>
      <c r="HJ100" s="280" t="str">
        <f aca="false">$C100</f>
        <v>Mexico</v>
      </c>
      <c r="HK100" s="296" t="n">
        <f aca="false">$D100</f>
        <v>34</v>
      </c>
      <c r="HL100" s="280" t="str">
        <f aca="false">$E100</f>
        <v>Ivory Coast</v>
      </c>
      <c r="HM100" s="284"/>
      <c r="HN100" s="284"/>
      <c r="HO100" s="389" t="n">
        <f aca="false">COUNTIF(HI$107:HI$114,HI112)+COUNTIF(HK$107:HK$114,HI112)</f>
        <v>0</v>
      </c>
      <c r="HP100" s="281" t="str">
        <f aca="false">IF(($F100&lt;&gt;"")*($G100&lt;&gt;"")*(HM100&lt;&gt;"")*(HN100&lt;&gt;""),IF(HT100&lt;&gt;2,"0",($F100&gt;$G100)*(HM100&gt;HN100)+($F100=$G100)*(HM100=HN100)+($F100&lt;$G100)*(HM100&lt;HN100)),"")</f>
        <v/>
      </c>
      <c r="HQ100" s="281" t="str">
        <f aca="false">IF((HP100&lt;&gt;""),IF(OR($F100&lt;&gt;$G100,PrSettings!$M$4="●"),(($F100-$G100)=(HM100-HN100))*1,0),"")</f>
        <v/>
      </c>
      <c r="HR100" s="281" t="str">
        <f aca="false">IF((HQ100&lt;&gt;""),($F100=HM100)*($G100=HN100),"")</f>
        <v/>
      </c>
      <c r="HS100" s="281" t="str">
        <f aca="false">IF(HP100&lt;&gt;"",IF(ABS($F100-$G100)&gt;=PrSettings!$M$7,(ABS($F100-$G100-HM100+HN100)&lt;=1)*1,IF(AND(HP100,$F100=$G100,$F100&gt;=PrSettings!$M$6),(ABS(HM100-$F100)&lt;=1)*1,IF(AND(HP100,$F100+$G100&gt;=PrSettings!$M$8),(ABS(HM100-$F100)+ABS(HN100-$G100)&lt;=1)*1,""))),"")</f>
        <v/>
      </c>
      <c r="HT100" s="388" t="n">
        <f aca="false">IF(OR(($C100&lt;&gt;"")*(HI100&lt;&gt;""),($E100&lt;&gt;"")*(HK100&lt;&gt;"")),($B100=HI100)*1+($D100=HK100)*1,"")</f>
        <v>2</v>
      </c>
      <c r="HV100" s="295" t="n">
        <f aca="false">$B100</f>
        <v>15</v>
      </c>
      <c r="HW100" s="280" t="str">
        <f aca="false">$C100</f>
        <v>Mexico</v>
      </c>
      <c r="HX100" s="296" t="n">
        <f aca="false">$D100</f>
        <v>34</v>
      </c>
      <c r="HY100" s="280" t="str">
        <f aca="false">$E100</f>
        <v>Ivory Coast</v>
      </c>
      <c r="HZ100" s="284"/>
      <c r="IA100" s="284"/>
      <c r="IB100" s="389" t="n">
        <f aca="false">COUNTIF(HV$107:HV$114,HV112)+COUNTIF(HX$107:HX$114,HV112)</f>
        <v>0</v>
      </c>
      <c r="IC100" s="281" t="str">
        <f aca="false">IF(($F100&lt;&gt;"")*($G100&lt;&gt;"")*(HZ100&lt;&gt;"")*(IA100&lt;&gt;""),IF(IG100&lt;&gt;2,"0",($F100&gt;$G100)*(HZ100&gt;IA100)+($F100=$G100)*(HZ100=IA100)+($F100&lt;$G100)*(HZ100&lt;IA100)),"")</f>
        <v/>
      </c>
      <c r="ID100" s="281" t="str">
        <f aca="false">IF((IC100&lt;&gt;""),IF(OR($F100&lt;&gt;$G100,PrSettings!$M$4="●"),(($F100-$G100)=(HZ100-IA100))*1,0),"")</f>
        <v/>
      </c>
      <c r="IE100" s="281" t="str">
        <f aca="false">IF((ID100&lt;&gt;""),($F100=HZ100)*($G100=IA100),"")</f>
        <v/>
      </c>
      <c r="IF100" s="281" t="str">
        <f aca="false">IF(IC100&lt;&gt;"",IF(ABS($F100-$G100)&gt;=PrSettings!$M$7,(ABS($F100-$G100-HZ100+IA100)&lt;=1)*1,IF(AND(IC100,$F100=$G100,$F100&gt;=PrSettings!$M$6),(ABS(HZ100-$F100)&lt;=1)*1,IF(AND(IC100,$F100+$G100&gt;=PrSettings!$M$8),(ABS(HZ100-$F100)+ABS(IA100-$G100)&lt;=1)*1,""))),"")</f>
        <v/>
      </c>
      <c r="IG100" s="388" t="n">
        <f aca="false">IF(OR(($C100&lt;&gt;"")*(HV100&lt;&gt;""),($E100&lt;&gt;"")*(HX100&lt;&gt;"")),($B100=HV100)*1+($D100=HX100)*1,"")</f>
        <v>2</v>
      </c>
      <c r="II100" s="295" t="n">
        <f aca="false">$B100</f>
        <v>15</v>
      </c>
      <c r="IJ100" s="280" t="str">
        <f aca="false">$C100</f>
        <v>Mexico</v>
      </c>
      <c r="IK100" s="296" t="n">
        <f aca="false">$D100</f>
        <v>34</v>
      </c>
      <c r="IL100" s="280" t="str">
        <f aca="false">$E100</f>
        <v>Ivory Coast</v>
      </c>
      <c r="IM100" s="284"/>
      <c r="IN100" s="284"/>
      <c r="IO100" s="389" t="n">
        <f aca="false">COUNTIF(II$107:II$114,II112)+COUNTIF(IK$107:IK$114,II112)</f>
        <v>0</v>
      </c>
      <c r="IP100" s="281" t="str">
        <f aca="false">IF(($F100&lt;&gt;"")*($G100&lt;&gt;"")*(IM100&lt;&gt;"")*(IN100&lt;&gt;""),IF(IT100&lt;&gt;2,"0",($F100&gt;$G100)*(IM100&gt;IN100)+($F100=$G100)*(IM100=IN100)+($F100&lt;$G100)*(IM100&lt;IN100)),"")</f>
        <v/>
      </c>
      <c r="IQ100" s="281" t="str">
        <f aca="false">IF((IP100&lt;&gt;""),IF(OR($F100&lt;&gt;$G100,PrSettings!$M$4="●"),(($F100-$G100)=(IM100-IN100))*1,0),"")</f>
        <v/>
      </c>
      <c r="IR100" s="281" t="str">
        <f aca="false">IF((IQ100&lt;&gt;""),($F100=IM100)*($G100=IN100),"")</f>
        <v/>
      </c>
      <c r="IS100" s="281" t="str">
        <f aca="false">IF(IP100&lt;&gt;"",IF(ABS($F100-$G100)&gt;=PrSettings!$M$7,(ABS($F100-$G100-IM100+IN100)&lt;=1)*1,IF(AND(IP100,$F100=$G100,$F100&gt;=PrSettings!$M$6),(ABS(IM100-$F100)&lt;=1)*1,IF(AND(IP100,$F100+$G100&gt;=PrSettings!$M$8),(ABS(IM100-$F100)+ABS(IN100-$G100)&lt;=1)*1,""))),"")</f>
        <v/>
      </c>
      <c r="IT100" s="388" t="n">
        <f aca="false">IF(OR(($C100&lt;&gt;"")*(II100&lt;&gt;""),($E100&lt;&gt;"")*(IK100&lt;&gt;"")),($B100=II100)*1+($D100=IK100)*1,"")</f>
        <v>2</v>
      </c>
      <c r="IV100" s="295" t="n">
        <f aca="false">$B100</f>
        <v>15</v>
      </c>
      <c r="IW100" s="280" t="str">
        <f aca="false">$C100</f>
        <v>Mexico</v>
      </c>
      <c r="IX100" s="296" t="n">
        <f aca="false">$D100</f>
        <v>34</v>
      </c>
      <c r="IY100" s="280" t="str">
        <f aca="false">$E100</f>
        <v>Ivory Coast</v>
      </c>
      <c r="IZ100" s="284"/>
      <c r="JA100" s="284"/>
      <c r="JB100" s="389" t="n">
        <f aca="false">COUNTIF(IV$107:IV$114,IV112)+COUNTIF(IX$107:IX$114,IV112)</f>
        <v>0</v>
      </c>
      <c r="JC100" s="281" t="str">
        <f aca="false">IF(($F100&lt;&gt;"")*($G100&lt;&gt;"")*(IZ100&lt;&gt;"")*(JA100&lt;&gt;""),IF(JG100&lt;&gt;2,"0",($F100&gt;$G100)*(IZ100&gt;JA100)+($F100=$G100)*(IZ100=JA100)+($F100&lt;$G100)*(IZ100&lt;JA100)),"")</f>
        <v/>
      </c>
      <c r="JD100" s="281" t="str">
        <f aca="false">IF((JC100&lt;&gt;""),IF(OR($F100&lt;&gt;$G100,PrSettings!$M$4="●"),(($F100-$G100)=(IZ100-JA100))*1,0),"")</f>
        <v/>
      </c>
      <c r="JE100" s="281" t="str">
        <f aca="false">IF((JD100&lt;&gt;""),($F100=IZ100)*($G100=JA100),"")</f>
        <v/>
      </c>
      <c r="JF100" s="281" t="str">
        <f aca="false">IF(JC100&lt;&gt;"",IF(ABS($F100-$G100)&gt;=PrSettings!$M$7,(ABS($F100-$G100-IZ100+JA100)&lt;=1)*1,IF(AND(JC100,$F100=$G100,$F100&gt;=PrSettings!$M$6),(ABS(IZ100-$F100)&lt;=1)*1,IF(AND(JC100,$F100+$G100&gt;=PrSettings!$M$8),(ABS(IZ100-$F100)+ABS(JA100-$G100)&lt;=1)*1,""))),"")</f>
        <v/>
      </c>
      <c r="JG100" s="388" t="n">
        <f aca="false">IF(OR(($C100&lt;&gt;"")*(IV100&lt;&gt;""),($E100&lt;&gt;"")*(IX100&lt;&gt;"")),($B100=IV100)*1+($D100=IX100)*1,"")</f>
        <v>2</v>
      </c>
      <c r="JI100" s="295" t="n">
        <f aca="false">$B100</f>
        <v>15</v>
      </c>
      <c r="JJ100" s="280" t="str">
        <f aca="false">$C100</f>
        <v>Mexico</v>
      </c>
      <c r="JK100" s="296" t="n">
        <f aca="false">$D100</f>
        <v>34</v>
      </c>
      <c r="JL100" s="280" t="str">
        <f aca="false">$E100</f>
        <v>Ivory Coast</v>
      </c>
      <c r="JM100" s="284"/>
      <c r="JN100" s="284"/>
      <c r="JO100" s="389" t="n">
        <f aca="false">COUNTIF(JI$107:JI$114,JI112)+COUNTIF(JK$107:JK$114,JI112)</f>
        <v>0</v>
      </c>
      <c r="JP100" s="281" t="str">
        <f aca="false">IF(($F100&lt;&gt;"")*($G100&lt;&gt;"")*(JM100&lt;&gt;"")*(JN100&lt;&gt;""),IF(JT100&lt;&gt;2,"0",($F100&gt;$G100)*(JM100&gt;JN100)+($F100=$G100)*(JM100=JN100)+($F100&lt;$G100)*(JM100&lt;JN100)),"")</f>
        <v/>
      </c>
      <c r="JQ100" s="281" t="str">
        <f aca="false">IF((JP100&lt;&gt;""),IF(OR($F100&lt;&gt;$G100,PrSettings!$M$4="●"),(($F100-$G100)=(JM100-JN100))*1,0),"")</f>
        <v/>
      </c>
      <c r="JR100" s="281" t="str">
        <f aca="false">IF((JQ100&lt;&gt;""),($F100=JM100)*($G100=JN100),"")</f>
        <v/>
      </c>
      <c r="JS100" s="281" t="str">
        <f aca="false">IF(JP100&lt;&gt;"",IF(ABS($F100-$G100)&gt;=PrSettings!$M$7,(ABS($F100-$G100-JM100+JN100)&lt;=1)*1,IF(AND(JP100,$F100=$G100,$F100&gt;=PrSettings!$M$6),(ABS(JM100-$F100)&lt;=1)*1,IF(AND(JP100,$F100+$G100&gt;=PrSettings!$M$8),(ABS(JM100-$F100)+ABS(JN100-$G100)&lt;=1)*1,""))),"")</f>
        <v/>
      </c>
      <c r="JT100" s="388" t="n">
        <f aca="false">IF(OR(($C100&lt;&gt;"")*(JI100&lt;&gt;""),($E100&lt;&gt;"")*(JK100&lt;&gt;"")),($B100=JI100)*1+($D100=JK100)*1,"")</f>
        <v>2</v>
      </c>
      <c r="JV100" s="295" t="n">
        <f aca="false">$B100</f>
        <v>15</v>
      </c>
      <c r="JW100" s="280" t="str">
        <f aca="false">$C100</f>
        <v>Mexico</v>
      </c>
      <c r="JX100" s="296" t="n">
        <f aca="false">$D100</f>
        <v>34</v>
      </c>
      <c r="JY100" s="280" t="str">
        <f aca="false">$E100</f>
        <v>Ivory Coast</v>
      </c>
      <c r="JZ100" s="284"/>
      <c r="KA100" s="284"/>
      <c r="KB100" s="389" t="n">
        <f aca="false">COUNTIF(JV$107:JV$114,JV112)+COUNTIF(JX$107:JX$114,JV112)</f>
        <v>0</v>
      </c>
      <c r="KC100" s="281" t="str">
        <f aca="false">IF(($F100&lt;&gt;"")*($G100&lt;&gt;"")*(JZ100&lt;&gt;"")*(KA100&lt;&gt;""),IF(KG100&lt;&gt;2,"0",($F100&gt;$G100)*(JZ100&gt;KA100)+($F100=$G100)*(JZ100=KA100)+($F100&lt;$G100)*(JZ100&lt;KA100)),"")</f>
        <v/>
      </c>
      <c r="KD100" s="281" t="str">
        <f aca="false">IF((KC100&lt;&gt;""),IF(OR($F100&lt;&gt;$G100,PrSettings!$M$4="●"),(($F100-$G100)=(JZ100-KA100))*1,0),"")</f>
        <v/>
      </c>
      <c r="KE100" s="281" t="str">
        <f aca="false">IF((KD100&lt;&gt;""),($F100=JZ100)*($G100=KA100),"")</f>
        <v/>
      </c>
      <c r="KF100" s="281" t="str">
        <f aca="false">IF(KC100&lt;&gt;"",IF(ABS($F100-$G100)&gt;=PrSettings!$M$7,(ABS($F100-$G100-JZ100+KA100)&lt;=1)*1,IF(AND(KC100,$F100=$G100,$F100&gt;=PrSettings!$M$6),(ABS(JZ100-$F100)&lt;=1)*1,IF(AND(KC100,$F100+$G100&gt;=PrSettings!$M$8),(ABS(JZ100-$F100)+ABS(KA100-$G100)&lt;=1)*1,""))),"")</f>
        <v/>
      </c>
      <c r="KG100" s="388" t="n">
        <f aca="false">IF(OR(($C100&lt;&gt;"")*(JV100&lt;&gt;""),($E100&lt;&gt;"")*(JX100&lt;&gt;"")),($B100=JV100)*1+($D100=JX100)*1,"")</f>
        <v>2</v>
      </c>
      <c r="KI100" s="295" t="n">
        <f aca="false">$B100</f>
        <v>15</v>
      </c>
      <c r="KJ100" s="280" t="str">
        <f aca="false">$C100</f>
        <v>Mexico</v>
      </c>
      <c r="KK100" s="296" t="n">
        <f aca="false">$D100</f>
        <v>34</v>
      </c>
      <c r="KL100" s="280" t="str">
        <f aca="false">$E100</f>
        <v>Ivory Coast</v>
      </c>
      <c r="KM100" s="284"/>
      <c r="KN100" s="284"/>
      <c r="KO100" s="389" t="n">
        <f aca="false">COUNTIF(KI$107:KI$114,KI112)+COUNTIF(KK$107:KK$114,KI112)</f>
        <v>0</v>
      </c>
      <c r="KP100" s="281" t="str">
        <f aca="false">IF(($F100&lt;&gt;"")*($G100&lt;&gt;"")*(KM100&lt;&gt;"")*(KN100&lt;&gt;""),IF(KT100&lt;&gt;2,"0",($F100&gt;$G100)*(KM100&gt;KN100)+($F100=$G100)*(KM100=KN100)+($F100&lt;$G100)*(KM100&lt;KN100)),"")</f>
        <v/>
      </c>
      <c r="KQ100" s="281" t="str">
        <f aca="false">IF((KP100&lt;&gt;""),IF(OR($F100&lt;&gt;$G100,PrSettings!$M$4="●"),(($F100-$G100)=(KM100-KN100))*1,0),"")</f>
        <v/>
      </c>
      <c r="KR100" s="281" t="str">
        <f aca="false">IF((KQ100&lt;&gt;""),($F100=KM100)*($G100=KN100),"")</f>
        <v/>
      </c>
      <c r="KS100" s="281" t="str">
        <f aca="false">IF(KP100&lt;&gt;"",IF(ABS($F100-$G100)&gt;=PrSettings!$M$7,(ABS($F100-$G100-KM100+KN100)&lt;=1)*1,IF(AND(KP100,$F100=$G100,$F100&gt;=PrSettings!$M$6),(ABS(KM100-$F100)&lt;=1)*1,IF(AND(KP100,$F100+$G100&gt;=PrSettings!$M$8),(ABS(KM100-$F100)+ABS(KN100-$G100)&lt;=1)*1,""))),"")</f>
        <v/>
      </c>
      <c r="KT100" s="388" t="n">
        <f aca="false">IF(OR(($C100&lt;&gt;"")*(KI100&lt;&gt;""),($E100&lt;&gt;"")*(KK100&lt;&gt;"")),($B100=KI100)*1+($D100=KK100)*1,"")</f>
        <v>2</v>
      </c>
      <c r="KV100" s="295" t="n">
        <f aca="false">$B100</f>
        <v>15</v>
      </c>
      <c r="KW100" s="280" t="str">
        <f aca="false">$C100</f>
        <v>Mexico</v>
      </c>
      <c r="KX100" s="296" t="n">
        <f aca="false">$D100</f>
        <v>34</v>
      </c>
      <c r="KY100" s="280" t="str">
        <f aca="false">$E100</f>
        <v>Ivory Coast</v>
      </c>
      <c r="KZ100" s="284"/>
      <c r="LA100" s="284"/>
      <c r="LB100" s="389" t="n">
        <f aca="false">COUNTIF(KV$107:KV$114,KV112)+COUNTIF(KX$107:KX$114,KV112)</f>
        <v>0</v>
      </c>
      <c r="LC100" s="281" t="str">
        <f aca="false">IF(($F100&lt;&gt;"")*($G100&lt;&gt;"")*(KZ100&lt;&gt;"")*(LA100&lt;&gt;""),IF(LG100&lt;&gt;2,"0",($F100&gt;$G100)*(KZ100&gt;LA100)+($F100=$G100)*(KZ100=LA100)+($F100&lt;$G100)*(KZ100&lt;LA100)),"")</f>
        <v/>
      </c>
      <c r="LD100" s="281" t="str">
        <f aca="false">IF((LC100&lt;&gt;""),IF(OR($F100&lt;&gt;$G100,PrSettings!$M$4="●"),(($F100-$G100)=(KZ100-LA100))*1,0),"")</f>
        <v/>
      </c>
      <c r="LE100" s="281" t="str">
        <f aca="false">IF((LD100&lt;&gt;""),($F100=KZ100)*($G100=LA100),"")</f>
        <v/>
      </c>
      <c r="LF100" s="281" t="str">
        <f aca="false">IF(LC100&lt;&gt;"",IF(ABS($F100-$G100)&gt;=PrSettings!$M$7,(ABS($F100-$G100-KZ100+LA100)&lt;=1)*1,IF(AND(LC100,$F100=$G100,$F100&gt;=PrSettings!$M$6),(ABS(KZ100-$F100)&lt;=1)*1,IF(AND(LC100,$F100+$G100&gt;=PrSettings!$M$8),(ABS(KZ100-$F100)+ABS(LA100-$G100)&lt;=1)*1,""))),"")</f>
        <v/>
      </c>
      <c r="LG100" s="388" t="n">
        <f aca="false">IF(OR(($C100&lt;&gt;"")*(KV100&lt;&gt;""),($E100&lt;&gt;"")*(KX100&lt;&gt;"")),($B100=KV100)*1+($D100=KX100)*1,"")</f>
        <v>2</v>
      </c>
      <c r="LI100" s="295" t="n">
        <f aca="false">$B100</f>
        <v>15</v>
      </c>
      <c r="LJ100" s="280" t="str">
        <f aca="false">$C100</f>
        <v>Mexico</v>
      </c>
      <c r="LK100" s="296" t="n">
        <f aca="false">$D100</f>
        <v>34</v>
      </c>
      <c r="LL100" s="280" t="str">
        <f aca="false">$E100</f>
        <v>Ivory Coast</v>
      </c>
      <c r="LM100" s="284"/>
      <c r="LN100" s="284"/>
      <c r="LO100" s="389" t="n">
        <f aca="false">COUNTIF(LI$107:LI$114,LI112)+COUNTIF(LK$107:LK$114,LI112)</f>
        <v>0</v>
      </c>
      <c r="LP100" s="281" t="str">
        <f aca="false">IF(($F100&lt;&gt;"")*($G100&lt;&gt;"")*(LM100&lt;&gt;"")*(LN100&lt;&gt;""),IF(LT100&lt;&gt;2,"0",($F100&gt;$G100)*(LM100&gt;LN100)+($F100=$G100)*(LM100=LN100)+($F100&lt;$G100)*(LM100&lt;LN100)),"")</f>
        <v/>
      </c>
      <c r="LQ100" s="281" t="str">
        <f aca="false">IF((LP100&lt;&gt;""),IF(OR($F100&lt;&gt;$G100,PrSettings!$M$4="●"),(($F100-$G100)=(LM100-LN100))*1,0),"")</f>
        <v/>
      </c>
      <c r="LR100" s="281" t="str">
        <f aca="false">IF((LQ100&lt;&gt;""),($F100=LM100)*($G100=LN100),"")</f>
        <v/>
      </c>
      <c r="LS100" s="281" t="str">
        <f aca="false">IF(LP100&lt;&gt;"",IF(ABS($F100-$G100)&gt;=PrSettings!$M$7,(ABS($F100-$G100-LM100+LN100)&lt;=1)*1,IF(AND(LP100,$F100=$G100,$F100&gt;=PrSettings!$M$6),(ABS(LM100-$F100)&lt;=1)*1,IF(AND(LP100,$F100+$G100&gt;=PrSettings!$M$8),(ABS(LM100-$F100)+ABS(LN100-$G100)&lt;=1)*1,""))),"")</f>
        <v/>
      </c>
      <c r="LT100" s="388" t="n">
        <f aca="false">IF(OR(($C100&lt;&gt;"")*(LI100&lt;&gt;""),($E100&lt;&gt;"")*(LK100&lt;&gt;"")),($B100=LI100)*1+($D100=LK100)*1,"")</f>
        <v>2</v>
      </c>
      <c r="LV100" s="295" t="n">
        <f aca="false">$B100</f>
        <v>15</v>
      </c>
      <c r="LW100" s="280" t="str">
        <f aca="false">$C100</f>
        <v>Mexico</v>
      </c>
      <c r="LX100" s="296" t="n">
        <f aca="false">$D100</f>
        <v>34</v>
      </c>
      <c r="LY100" s="280" t="str">
        <f aca="false">$E100</f>
        <v>Ivory Coast</v>
      </c>
      <c r="LZ100" s="284"/>
      <c r="MA100" s="284"/>
      <c r="MB100" s="389" t="n">
        <f aca="false">COUNTIF(LV$107:LV$114,LV112)+COUNTIF(LX$107:LX$114,LV112)</f>
        <v>0</v>
      </c>
      <c r="MC100" s="281" t="str">
        <f aca="false">IF(($F100&lt;&gt;"")*($G100&lt;&gt;"")*(LZ100&lt;&gt;"")*(MA100&lt;&gt;""),IF(MG100&lt;&gt;2,"0",($F100&gt;$G100)*(LZ100&gt;MA100)+($F100=$G100)*(LZ100=MA100)+($F100&lt;$G100)*(LZ100&lt;MA100)),"")</f>
        <v/>
      </c>
      <c r="MD100" s="281" t="str">
        <f aca="false">IF((MC100&lt;&gt;""),IF(OR($F100&lt;&gt;$G100,PrSettings!$M$4="●"),(($F100-$G100)=(LZ100-MA100))*1,0),"")</f>
        <v/>
      </c>
      <c r="ME100" s="281" t="str">
        <f aca="false">IF((MD100&lt;&gt;""),($F100=LZ100)*($G100=MA100),"")</f>
        <v/>
      </c>
      <c r="MF100" s="281" t="str">
        <f aca="false">IF(MC100&lt;&gt;"",IF(ABS($F100-$G100)&gt;=PrSettings!$M$7,(ABS($F100-$G100-LZ100+MA100)&lt;=1)*1,IF(AND(MC100,$F100=$G100,$F100&gt;=PrSettings!$M$6),(ABS(LZ100-$F100)&lt;=1)*1,IF(AND(MC100,$F100+$G100&gt;=PrSettings!$M$8),(ABS(LZ100-$F100)+ABS(MA100-$G100)&lt;=1)*1,""))),"")</f>
        <v/>
      </c>
      <c r="MG100" s="388" t="n">
        <f aca="false">IF(OR(($C100&lt;&gt;"")*(LV100&lt;&gt;""),($E100&lt;&gt;"")*(LX100&lt;&gt;"")),($B100=LV100)*1+($D100=LX100)*1,"")</f>
        <v>2</v>
      </c>
    </row>
    <row r="101" customFormat="false" ht="15.75" hidden="false" customHeight="false" outlineLevel="0" collapsed="false">
      <c r="B101" s="295" t="n">
        <f aca="false">IF(C101="","",INDEX(Groups!$C$7:$C$65,MATCH(C101,Groups!$D$7:$D$65,0)))</f>
        <v>4</v>
      </c>
      <c r="C101" s="280" t="str">
        <f aca="false">'World Cup'!$AI$50</f>
        <v>England</v>
      </c>
      <c r="D101" s="296" t="n">
        <f aca="false">IF(E101="","",INDEX(Groups!$C$7:$C$65,MATCH(E101,Groups!$D$7:$D$65,0)))</f>
        <v>14</v>
      </c>
      <c r="E101" s="280" t="str">
        <f aca="false">'World Cup'!$AJ$50</f>
        <v>Senegal</v>
      </c>
      <c r="F101" s="282" t="n">
        <f aca="false">IF(AND('World Cup'!$AI$51&lt;&gt;"",'World Cup'!$AJ$51&lt;&gt;""),'World Cup'!$AI$51,"")</f>
        <v>3</v>
      </c>
      <c r="G101" s="283" t="n">
        <f aca="false">IF(AND('World Cup'!$AI$51&lt;&gt;"",'World Cup'!$AJ$51&lt;&gt;""),'World Cup'!$AJ$51,"")</f>
        <v>0</v>
      </c>
      <c r="I101" s="295" t="n">
        <f aca="false">$B101</f>
        <v>4</v>
      </c>
      <c r="J101" s="280" t="str">
        <f aca="false">$C101</f>
        <v>England</v>
      </c>
      <c r="K101" s="296" t="n">
        <f aca="false">$D101</f>
        <v>14</v>
      </c>
      <c r="L101" s="280" t="str">
        <f aca="false">$E101</f>
        <v>Senegal</v>
      </c>
      <c r="M101" s="284"/>
      <c r="N101" s="284"/>
      <c r="O101" s="389" t="n">
        <f aca="false">COUNTIF(I$107:I$114,K112)+COUNTIF(K$107:K$114,K112)</f>
        <v>0</v>
      </c>
      <c r="P101" s="281" t="str">
        <f aca="false">IF(($F101&lt;&gt;"")*($G101&lt;&gt;"")*(M101&lt;&gt;"")*(N101&lt;&gt;""),IF(T101&lt;&gt;2,"0",($F101&gt;$G101)*(M101&gt;N101)+($F101=$G101)*(M101=N101)+($F101&lt;$G101)*(M101&lt;N101)),"")</f>
        <v/>
      </c>
      <c r="Q101" s="281" t="str">
        <f aca="false">IF((P101&lt;&gt;""),IF(OR($F101&lt;&gt;$G101,PrSettings!$M$4="●"),(($F101-$G101)=(M101-N101))*1,0),"")</f>
        <v/>
      </c>
      <c r="R101" s="281" t="str">
        <f aca="false">IF((Q101&lt;&gt;""),($F101=M101)*($G101=N101),"")</f>
        <v/>
      </c>
      <c r="S101" s="281" t="str">
        <f aca="false">IF(P101&lt;&gt;"",IF(ABS($F101-$G101)&gt;=PrSettings!$M$7,(ABS($F101-$G101-M101+N101)&lt;=1)*1,IF(AND(P101,$F101=$G101,$F101&gt;=PrSettings!$M$6),(ABS(M101-$F101)&lt;=1)*1,IF(AND(P101,$F101+$G101&gt;=PrSettings!$M$8),(ABS(M101-$F101)+ABS(N101-$G101)&lt;=1)*1,""))),"")</f>
        <v/>
      </c>
      <c r="T101" s="388" t="n">
        <f aca="false">IF(OR(($C101&lt;&gt;"")*(I101&lt;&gt;""),($E101&lt;&gt;"")*(K101&lt;&gt;"")),($B101=I101)*1+($D101=K101)*1,"")</f>
        <v>2</v>
      </c>
      <c r="V101" s="295" t="n">
        <f aca="false">$B101</f>
        <v>4</v>
      </c>
      <c r="W101" s="280" t="str">
        <f aca="false">$C101</f>
        <v>England</v>
      </c>
      <c r="X101" s="296" t="n">
        <f aca="false">$D101</f>
        <v>14</v>
      </c>
      <c r="Y101" s="280" t="str">
        <f aca="false">$E101</f>
        <v>Senegal</v>
      </c>
      <c r="Z101" s="284"/>
      <c r="AA101" s="284"/>
      <c r="AB101" s="389" t="n">
        <f aca="false">COUNTIF(V$107:V$114,X112)+COUNTIF(X$107:X$114,X112)</f>
        <v>0</v>
      </c>
      <c r="AC101" s="281" t="str">
        <f aca="false">IF(($F101&lt;&gt;"")*($G101&lt;&gt;"")*(Z101&lt;&gt;"")*(AA101&lt;&gt;""),IF(AG101&lt;&gt;2,"0",($F101&gt;$G101)*(Z101&gt;AA101)+($F101=$G101)*(Z101=AA101)+($F101&lt;$G101)*(Z101&lt;AA101)),"")</f>
        <v/>
      </c>
      <c r="AD101" s="281" t="str">
        <f aca="false">IF((AC101&lt;&gt;""),IF(OR($F101&lt;&gt;$G101,PrSettings!$M$4="●"),(($F101-$G101)=(Z101-AA101))*1,0),"")</f>
        <v/>
      </c>
      <c r="AE101" s="281" t="str">
        <f aca="false">IF((AD101&lt;&gt;""),($F101=Z101)*($G101=AA101),"")</f>
        <v/>
      </c>
      <c r="AF101" s="281" t="str">
        <f aca="false">IF(AC101&lt;&gt;"",IF(ABS($F101-$G101)&gt;=PrSettings!$M$7,(ABS($F101-$G101-Z101+AA101)&lt;=1)*1,IF(AND(AC101,$F101=$G101,$F101&gt;=PrSettings!$M$6),(ABS(Z101-$F101)&lt;=1)*1,IF(AND(AC101,$F101+$G101&gt;=PrSettings!$M$8),(ABS(Z101-$F101)+ABS(AA101-$G101)&lt;=1)*1,""))),"")</f>
        <v/>
      </c>
      <c r="AG101" s="388" t="n">
        <f aca="false">IF(OR(($C101&lt;&gt;"")*(V101&lt;&gt;""),($E101&lt;&gt;"")*(X101&lt;&gt;"")),($B101=V101)*1+($D101=X101)*1,"")</f>
        <v>2</v>
      </c>
      <c r="AI101" s="295" t="n">
        <f aca="false">$B101</f>
        <v>4</v>
      </c>
      <c r="AJ101" s="280" t="str">
        <f aca="false">$C101</f>
        <v>England</v>
      </c>
      <c r="AK101" s="296" t="n">
        <f aca="false">$D101</f>
        <v>14</v>
      </c>
      <c r="AL101" s="280" t="str">
        <f aca="false">$E101</f>
        <v>Senegal</v>
      </c>
      <c r="AM101" s="284"/>
      <c r="AN101" s="284"/>
      <c r="AO101" s="389" t="n">
        <f aca="false">COUNTIF(AI$107:AI$114,AK112)+COUNTIF(AK$107:AK$114,AK112)</f>
        <v>0</v>
      </c>
      <c r="AP101" s="281" t="str">
        <f aca="false">IF(($F101&lt;&gt;"")*($G101&lt;&gt;"")*(AM101&lt;&gt;"")*(AN101&lt;&gt;""),IF(AT101&lt;&gt;2,"0",($F101&gt;$G101)*(AM101&gt;AN101)+($F101=$G101)*(AM101=AN101)+($F101&lt;$G101)*(AM101&lt;AN101)),"")</f>
        <v/>
      </c>
      <c r="AQ101" s="281" t="str">
        <f aca="false">IF((AP101&lt;&gt;""),IF(OR($F101&lt;&gt;$G101,PrSettings!$M$4="●"),(($F101-$G101)=(AM101-AN101))*1,0),"")</f>
        <v/>
      </c>
      <c r="AR101" s="281" t="str">
        <f aca="false">IF((AQ101&lt;&gt;""),($F101=AM101)*($G101=AN101),"")</f>
        <v/>
      </c>
      <c r="AS101" s="281" t="str">
        <f aca="false">IF(AP101&lt;&gt;"",IF(ABS($F101-$G101)&gt;=PrSettings!$M$7,(ABS($F101-$G101-AM101+AN101)&lt;=1)*1,IF(AND(AP101,$F101=$G101,$F101&gt;=PrSettings!$M$6),(ABS(AM101-$F101)&lt;=1)*1,IF(AND(AP101,$F101+$G101&gt;=PrSettings!$M$8),(ABS(AM101-$F101)+ABS(AN101-$G101)&lt;=1)*1,""))),"")</f>
        <v/>
      </c>
      <c r="AT101" s="388" t="n">
        <f aca="false">IF(OR(($C101&lt;&gt;"")*(AI101&lt;&gt;""),($E101&lt;&gt;"")*(AK101&lt;&gt;"")),($B101=AI101)*1+($D101=AK101)*1,"")</f>
        <v>2</v>
      </c>
      <c r="AV101" s="295" t="n">
        <f aca="false">$B101</f>
        <v>4</v>
      </c>
      <c r="AW101" s="280" t="str">
        <f aca="false">$C101</f>
        <v>England</v>
      </c>
      <c r="AX101" s="296" t="n">
        <f aca="false">$D101</f>
        <v>14</v>
      </c>
      <c r="AY101" s="280" t="str">
        <f aca="false">$E101</f>
        <v>Senegal</v>
      </c>
      <c r="AZ101" s="284"/>
      <c r="BA101" s="284"/>
      <c r="BB101" s="389" t="n">
        <f aca="false">COUNTIF(AV$107:AV$114,AX112)+COUNTIF(AX$107:AX$114,AX112)</f>
        <v>0</v>
      </c>
      <c r="BC101" s="281" t="str">
        <f aca="false">IF(($F101&lt;&gt;"")*($G101&lt;&gt;"")*(AZ101&lt;&gt;"")*(BA101&lt;&gt;""),IF(BG101&lt;&gt;2,"0",($F101&gt;$G101)*(AZ101&gt;BA101)+($F101=$G101)*(AZ101=BA101)+($F101&lt;$G101)*(AZ101&lt;BA101)),"")</f>
        <v/>
      </c>
      <c r="BD101" s="281" t="str">
        <f aca="false">IF((BC101&lt;&gt;""),IF(OR($F101&lt;&gt;$G101,PrSettings!$M$4="●"),(($F101-$G101)=(AZ101-BA101))*1,0),"")</f>
        <v/>
      </c>
      <c r="BE101" s="281" t="str">
        <f aca="false">IF((BD101&lt;&gt;""),($F101=AZ101)*($G101=BA101),"")</f>
        <v/>
      </c>
      <c r="BF101" s="281" t="str">
        <f aca="false">IF(BC101&lt;&gt;"",IF(ABS($F101-$G101)&gt;=PrSettings!$M$7,(ABS($F101-$G101-AZ101+BA101)&lt;=1)*1,IF(AND(BC101,$F101=$G101,$F101&gt;=PrSettings!$M$6),(ABS(AZ101-$F101)&lt;=1)*1,IF(AND(BC101,$F101+$G101&gt;=PrSettings!$M$8),(ABS(AZ101-$F101)+ABS(BA101-$G101)&lt;=1)*1,""))),"")</f>
        <v/>
      </c>
      <c r="BG101" s="388" t="n">
        <f aca="false">IF(OR(($C101&lt;&gt;"")*(AV101&lt;&gt;""),($E101&lt;&gt;"")*(AX101&lt;&gt;"")),($B101=AV101)*1+($D101=AX101)*1,"")</f>
        <v>2</v>
      </c>
      <c r="BI101" s="295" t="n">
        <f aca="false">$B101</f>
        <v>4</v>
      </c>
      <c r="BJ101" s="280" t="str">
        <f aca="false">$C101</f>
        <v>England</v>
      </c>
      <c r="BK101" s="296" t="n">
        <f aca="false">$D101</f>
        <v>14</v>
      </c>
      <c r="BL101" s="280" t="str">
        <f aca="false">$E101</f>
        <v>Senegal</v>
      </c>
      <c r="BM101" s="284"/>
      <c r="BN101" s="284"/>
      <c r="BO101" s="389" t="n">
        <f aca="false">COUNTIF(BI$107:BI$114,BK112)+COUNTIF(BK$107:BK$114,BK112)</f>
        <v>0</v>
      </c>
      <c r="BP101" s="281" t="str">
        <f aca="false">IF(($F101&lt;&gt;"")*($G101&lt;&gt;"")*(BM101&lt;&gt;"")*(BN101&lt;&gt;""),IF(BT101&lt;&gt;2,"0",($F101&gt;$G101)*(BM101&gt;BN101)+($F101=$G101)*(BM101=BN101)+($F101&lt;$G101)*(BM101&lt;BN101)),"")</f>
        <v/>
      </c>
      <c r="BQ101" s="281" t="str">
        <f aca="false">IF((BP101&lt;&gt;""),IF(OR($F101&lt;&gt;$G101,PrSettings!$M$4="●"),(($F101-$G101)=(BM101-BN101))*1,0),"")</f>
        <v/>
      </c>
      <c r="BR101" s="281" t="str">
        <f aca="false">IF((BQ101&lt;&gt;""),($F101=BM101)*($G101=BN101),"")</f>
        <v/>
      </c>
      <c r="BS101" s="281" t="str">
        <f aca="false">IF(BP101&lt;&gt;"",IF(ABS($F101-$G101)&gt;=PrSettings!$M$7,(ABS($F101-$G101-BM101+BN101)&lt;=1)*1,IF(AND(BP101,$F101=$G101,$F101&gt;=PrSettings!$M$6),(ABS(BM101-$F101)&lt;=1)*1,IF(AND(BP101,$F101+$G101&gt;=PrSettings!$M$8),(ABS(BM101-$F101)+ABS(BN101-$G101)&lt;=1)*1,""))),"")</f>
        <v/>
      </c>
      <c r="BT101" s="388" t="n">
        <f aca="false">IF(OR(($C101&lt;&gt;"")*(BI101&lt;&gt;""),($E101&lt;&gt;"")*(BK101&lt;&gt;"")),($B101=BI101)*1+($D101=BK101)*1,"")</f>
        <v>2</v>
      </c>
      <c r="BV101" s="295" t="n">
        <f aca="false">$B101</f>
        <v>4</v>
      </c>
      <c r="BW101" s="280" t="str">
        <f aca="false">$C101</f>
        <v>England</v>
      </c>
      <c r="BX101" s="296" t="n">
        <f aca="false">$D101</f>
        <v>14</v>
      </c>
      <c r="BY101" s="280" t="str">
        <f aca="false">$E101</f>
        <v>Senegal</v>
      </c>
      <c r="BZ101" s="284"/>
      <c r="CA101" s="284"/>
      <c r="CB101" s="389" t="n">
        <f aca="false">COUNTIF(BV$107:BV$114,BX112)+COUNTIF(BX$107:BX$114,BX112)</f>
        <v>0</v>
      </c>
      <c r="CC101" s="281" t="str">
        <f aca="false">IF(($F101&lt;&gt;"")*($G101&lt;&gt;"")*(BZ101&lt;&gt;"")*(CA101&lt;&gt;""),IF(CG101&lt;&gt;2,"0",($F101&gt;$G101)*(BZ101&gt;CA101)+($F101=$G101)*(BZ101=CA101)+($F101&lt;$G101)*(BZ101&lt;CA101)),"")</f>
        <v/>
      </c>
      <c r="CD101" s="281" t="str">
        <f aca="false">IF((CC101&lt;&gt;""),IF(OR($F101&lt;&gt;$G101,PrSettings!$M$4="●"),(($F101-$G101)=(BZ101-CA101))*1,0),"")</f>
        <v/>
      </c>
      <c r="CE101" s="281" t="str">
        <f aca="false">IF((CD101&lt;&gt;""),($F101=BZ101)*($G101=CA101),"")</f>
        <v/>
      </c>
      <c r="CF101" s="281" t="str">
        <f aca="false">IF(CC101&lt;&gt;"",IF(ABS($F101-$G101)&gt;=PrSettings!$M$7,(ABS($F101-$G101-BZ101+CA101)&lt;=1)*1,IF(AND(CC101,$F101=$G101,$F101&gt;=PrSettings!$M$6),(ABS(BZ101-$F101)&lt;=1)*1,IF(AND(CC101,$F101+$G101&gt;=PrSettings!$M$8),(ABS(BZ101-$F101)+ABS(CA101-$G101)&lt;=1)*1,""))),"")</f>
        <v/>
      </c>
      <c r="CG101" s="388" t="n">
        <f aca="false">IF(OR(($C101&lt;&gt;"")*(BV101&lt;&gt;""),($E101&lt;&gt;"")*(BX101&lt;&gt;"")),($B101=BV101)*1+($D101=BX101)*1,"")</f>
        <v>2</v>
      </c>
      <c r="CI101" s="295" t="n">
        <f aca="false">$B101</f>
        <v>4</v>
      </c>
      <c r="CJ101" s="280" t="str">
        <f aca="false">$C101</f>
        <v>England</v>
      </c>
      <c r="CK101" s="296" t="n">
        <f aca="false">$D101</f>
        <v>14</v>
      </c>
      <c r="CL101" s="280" t="str">
        <f aca="false">$E101</f>
        <v>Senegal</v>
      </c>
      <c r="CM101" s="284"/>
      <c r="CN101" s="284"/>
      <c r="CO101" s="389" t="n">
        <f aca="false">COUNTIF(CI$107:CI$114,CK112)+COUNTIF(CK$107:CK$114,CK112)</f>
        <v>0</v>
      </c>
      <c r="CP101" s="281" t="str">
        <f aca="false">IF(($F101&lt;&gt;"")*($G101&lt;&gt;"")*(CM101&lt;&gt;"")*(CN101&lt;&gt;""),IF(CT101&lt;&gt;2,"0",($F101&gt;$G101)*(CM101&gt;CN101)+($F101=$G101)*(CM101=CN101)+($F101&lt;$G101)*(CM101&lt;CN101)),"")</f>
        <v/>
      </c>
      <c r="CQ101" s="281" t="str">
        <f aca="false">IF((CP101&lt;&gt;""),IF(OR($F101&lt;&gt;$G101,PrSettings!$M$4="●"),(($F101-$G101)=(CM101-CN101))*1,0),"")</f>
        <v/>
      </c>
      <c r="CR101" s="281" t="str">
        <f aca="false">IF((CQ101&lt;&gt;""),($F101=CM101)*($G101=CN101),"")</f>
        <v/>
      </c>
      <c r="CS101" s="281" t="str">
        <f aca="false">IF(CP101&lt;&gt;"",IF(ABS($F101-$G101)&gt;=PrSettings!$M$7,(ABS($F101-$G101-CM101+CN101)&lt;=1)*1,IF(AND(CP101,$F101=$G101,$F101&gt;=PrSettings!$M$6),(ABS(CM101-$F101)&lt;=1)*1,IF(AND(CP101,$F101+$G101&gt;=PrSettings!$M$8),(ABS(CM101-$F101)+ABS(CN101-$G101)&lt;=1)*1,""))),"")</f>
        <v/>
      </c>
      <c r="CT101" s="388" t="n">
        <f aca="false">IF(OR(($C101&lt;&gt;"")*(CI101&lt;&gt;""),($E101&lt;&gt;"")*(CK101&lt;&gt;"")),($B101=CI101)*1+($D101=CK101)*1,"")</f>
        <v>2</v>
      </c>
      <c r="CV101" s="295" t="n">
        <f aca="false">$B101</f>
        <v>4</v>
      </c>
      <c r="CW101" s="280" t="str">
        <f aca="false">$C101</f>
        <v>England</v>
      </c>
      <c r="CX101" s="296" t="n">
        <f aca="false">$D101</f>
        <v>14</v>
      </c>
      <c r="CY101" s="280" t="str">
        <f aca="false">$E101</f>
        <v>Senegal</v>
      </c>
      <c r="CZ101" s="284"/>
      <c r="DA101" s="284"/>
      <c r="DB101" s="389" t="n">
        <f aca="false">COUNTIF(CV$107:CV$114,CX112)+COUNTIF(CX$107:CX$114,CX112)</f>
        <v>0</v>
      </c>
      <c r="DC101" s="281" t="str">
        <f aca="false">IF(($F101&lt;&gt;"")*($G101&lt;&gt;"")*(CZ101&lt;&gt;"")*(DA101&lt;&gt;""),IF(DG101&lt;&gt;2,"0",($F101&gt;$G101)*(CZ101&gt;DA101)+($F101=$G101)*(CZ101=DA101)+($F101&lt;$G101)*(CZ101&lt;DA101)),"")</f>
        <v/>
      </c>
      <c r="DD101" s="281" t="str">
        <f aca="false">IF((DC101&lt;&gt;""),IF(OR($F101&lt;&gt;$G101,PrSettings!$M$4="●"),(($F101-$G101)=(CZ101-DA101))*1,0),"")</f>
        <v/>
      </c>
      <c r="DE101" s="281" t="str">
        <f aca="false">IF((DD101&lt;&gt;""),($F101=CZ101)*($G101=DA101),"")</f>
        <v/>
      </c>
      <c r="DF101" s="281" t="str">
        <f aca="false">IF(DC101&lt;&gt;"",IF(ABS($F101-$G101)&gt;=PrSettings!$M$7,(ABS($F101-$G101-CZ101+DA101)&lt;=1)*1,IF(AND(DC101,$F101=$G101,$F101&gt;=PrSettings!$M$6),(ABS(CZ101-$F101)&lt;=1)*1,IF(AND(DC101,$F101+$G101&gt;=PrSettings!$M$8),(ABS(CZ101-$F101)+ABS(DA101-$G101)&lt;=1)*1,""))),"")</f>
        <v/>
      </c>
      <c r="DG101" s="388" t="n">
        <f aca="false">IF(OR(($C101&lt;&gt;"")*(CV101&lt;&gt;""),($E101&lt;&gt;"")*(CX101&lt;&gt;"")),($B101=CV101)*1+($D101=CX101)*1,"")</f>
        <v>2</v>
      </c>
      <c r="DI101" s="295" t="n">
        <f aca="false">$B101</f>
        <v>4</v>
      </c>
      <c r="DJ101" s="280" t="str">
        <f aca="false">$C101</f>
        <v>England</v>
      </c>
      <c r="DK101" s="296" t="n">
        <f aca="false">$D101</f>
        <v>14</v>
      </c>
      <c r="DL101" s="280" t="str">
        <f aca="false">$E101</f>
        <v>Senegal</v>
      </c>
      <c r="DM101" s="284"/>
      <c r="DN101" s="284"/>
      <c r="DO101" s="389" t="n">
        <f aca="false">COUNTIF(DI$107:DI$114,DK112)+COUNTIF(DK$107:DK$114,DK112)</f>
        <v>0</v>
      </c>
      <c r="DP101" s="281" t="str">
        <f aca="false">IF(($F101&lt;&gt;"")*($G101&lt;&gt;"")*(DM101&lt;&gt;"")*(DN101&lt;&gt;""),IF(DT101&lt;&gt;2,"0",($F101&gt;$G101)*(DM101&gt;DN101)+($F101=$G101)*(DM101=DN101)+($F101&lt;$G101)*(DM101&lt;DN101)),"")</f>
        <v/>
      </c>
      <c r="DQ101" s="281" t="str">
        <f aca="false">IF((DP101&lt;&gt;""),IF(OR($F101&lt;&gt;$G101,PrSettings!$M$4="●"),(($F101-$G101)=(DM101-DN101))*1,0),"")</f>
        <v/>
      </c>
      <c r="DR101" s="281" t="str">
        <f aca="false">IF((DQ101&lt;&gt;""),($F101=DM101)*($G101=DN101),"")</f>
        <v/>
      </c>
      <c r="DS101" s="281" t="str">
        <f aca="false">IF(DP101&lt;&gt;"",IF(ABS($F101-$G101)&gt;=PrSettings!$M$7,(ABS($F101-$G101-DM101+DN101)&lt;=1)*1,IF(AND(DP101,$F101=$G101,$F101&gt;=PrSettings!$M$6),(ABS(DM101-$F101)&lt;=1)*1,IF(AND(DP101,$F101+$G101&gt;=PrSettings!$M$8),(ABS(DM101-$F101)+ABS(DN101-$G101)&lt;=1)*1,""))),"")</f>
        <v/>
      </c>
      <c r="DT101" s="388" t="n">
        <f aca="false">IF(OR(($C101&lt;&gt;"")*(DI101&lt;&gt;""),($E101&lt;&gt;"")*(DK101&lt;&gt;"")),($B101=DI101)*1+($D101=DK101)*1,"")</f>
        <v>2</v>
      </c>
      <c r="DV101" s="295" t="n">
        <f aca="false">$B101</f>
        <v>4</v>
      </c>
      <c r="DW101" s="280" t="str">
        <f aca="false">$C101</f>
        <v>England</v>
      </c>
      <c r="DX101" s="296" t="n">
        <f aca="false">$D101</f>
        <v>14</v>
      </c>
      <c r="DY101" s="280" t="str">
        <f aca="false">$E101</f>
        <v>Senegal</v>
      </c>
      <c r="DZ101" s="284"/>
      <c r="EA101" s="284"/>
      <c r="EB101" s="389" t="n">
        <f aca="false">COUNTIF(DV$107:DV$114,DX112)+COUNTIF(DX$107:DX$114,DX112)</f>
        <v>0</v>
      </c>
      <c r="EC101" s="281" t="str">
        <f aca="false">IF(($F101&lt;&gt;"")*($G101&lt;&gt;"")*(DZ101&lt;&gt;"")*(EA101&lt;&gt;""),IF(EG101&lt;&gt;2,"0",($F101&gt;$G101)*(DZ101&gt;EA101)+($F101=$G101)*(DZ101=EA101)+($F101&lt;$G101)*(DZ101&lt;EA101)),"")</f>
        <v/>
      </c>
      <c r="ED101" s="281" t="str">
        <f aca="false">IF((EC101&lt;&gt;""),IF(OR($F101&lt;&gt;$G101,PrSettings!$M$4="●"),(($F101-$G101)=(DZ101-EA101))*1,0),"")</f>
        <v/>
      </c>
      <c r="EE101" s="281" t="str">
        <f aca="false">IF((ED101&lt;&gt;""),($F101=DZ101)*($G101=EA101),"")</f>
        <v/>
      </c>
      <c r="EF101" s="281" t="str">
        <f aca="false">IF(EC101&lt;&gt;"",IF(ABS($F101-$G101)&gt;=PrSettings!$M$7,(ABS($F101-$G101-DZ101+EA101)&lt;=1)*1,IF(AND(EC101,$F101=$G101,$F101&gt;=PrSettings!$M$6),(ABS(DZ101-$F101)&lt;=1)*1,IF(AND(EC101,$F101+$G101&gt;=PrSettings!$M$8),(ABS(DZ101-$F101)+ABS(EA101-$G101)&lt;=1)*1,""))),"")</f>
        <v/>
      </c>
      <c r="EG101" s="388" t="n">
        <f aca="false">IF(OR(($C101&lt;&gt;"")*(DV101&lt;&gt;""),($E101&lt;&gt;"")*(DX101&lt;&gt;"")),($B101=DV101)*1+($D101=DX101)*1,"")</f>
        <v>2</v>
      </c>
      <c r="EI101" s="295" t="n">
        <f aca="false">$B101</f>
        <v>4</v>
      </c>
      <c r="EJ101" s="280" t="str">
        <f aca="false">$C101</f>
        <v>England</v>
      </c>
      <c r="EK101" s="296" t="n">
        <f aca="false">$D101</f>
        <v>14</v>
      </c>
      <c r="EL101" s="280" t="str">
        <f aca="false">$E101</f>
        <v>Senegal</v>
      </c>
      <c r="EM101" s="284"/>
      <c r="EN101" s="284"/>
      <c r="EO101" s="389" t="n">
        <f aca="false">COUNTIF(EI$107:EI$114,EK112)+COUNTIF(EK$107:EK$114,EK112)</f>
        <v>0</v>
      </c>
      <c r="EP101" s="281" t="str">
        <f aca="false">IF(($F101&lt;&gt;"")*($G101&lt;&gt;"")*(EM101&lt;&gt;"")*(EN101&lt;&gt;""),IF(ET101&lt;&gt;2,"0",($F101&gt;$G101)*(EM101&gt;EN101)+($F101=$G101)*(EM101=EN101)+($F101&lt;$G101)*(EM101&lt;EN101)),"")</f>
        <v/>
      </c>
      <c r="EQ101" s="281" t="str">
        <f aca="false">IF((EP101&lt;&gt;""),IF(OR($F101&lt;&gt;$G101,PrSettings!$M$4="●"),(($F101-$G101)=(EM101-EN101))*1,0),"")</f>
        <v/>
      </c>
      <c r="ER101" s="281" t="str">
        <f aca="false">IF((EQ101&lt;&gt;""),($F101=EM101)*($G101=EN101),"")</f>
        <v/>
      </c>
      <c r="ES101" s="281" t="str">
        <f aca="false">IF(EP101&lt;&gt;"",IF(ABS($F101-$G101)&gt;=PrSettings!$M$7,(ABS($F101-$G101-EM101+EN101)&lt;=1)*1,IF(AND(EP101,$F101=$G101,$F101&gt;=PrSettings!$M$6),(ABS(EM101-$F101)&lt;=1)*1,IF(AND(EP101,$F101+$G101&gt;=PrSettings!$M$8),(ABS(EM101-$F101)+ABS(EN101-$G101)&lt;=1)*1,""))),"")</f>
        <v/>
      </c>
      <c r="ET101" s="388" t="n">
        <f aca="false">IF(OR(($C101&lt;&gt;"")*(EI101&lt;&gt;""),($E101&lt;&gt;"")*(EK101&lt;&gt;"")),($B101=EI101)*1+($D101=EK101)*1,"")</f>
        <v>2</v>
      </c>
      <c r="EV101" s="295" t="n">
        <f aca="false">$B101</f>
        <v>4</v>
      </c>
      <c r="EW101" s="280" t="str">
        <f aca="false">$C101</f>
        <v>England</v>
      </c>
      <c r="EX101" s="296" t="n">
        <f aca="false">$D101</f>
        <v>14</v>
      </c>
      <c r="EY101" s="280" t="str">
        <f aca="false">$E101</f>
        <v>Senegal</v>
      </c>
      <c r="EZ101" s="284"/>
      <c r="FA101" s="284"/>
      <c r="FB101" s="389" t="n">
        <f aca="false">COUNTIF(EV$107:EV$114,EX112)+COUNTIF(EX$107:EX$114,EX112)</f>
        <v>0</v>
      </c>
      <c r="FC101" s="281" t="str">
        <f aca="false">IF(($F101&lt;&gt;"")*($G101&lt;&gt;"")*(EZ101&lt;&gt;"")*(FA101&lt;&gt;""),IF(FG101&lt;&gt;2,"0",($F101&gt;$G101)*(EZ101&gt;FA101)+($F101=$G101)*(EZ101=FA101)+($F101&lt;$G101)*(EZ101&lt;FA101)),"")</f>
        <v/>
      </c>
      <c r="FD101" s="281" t="str">
        <f aca="false">IF((FC101&lt;&gt;""),IF(OR($F101&lt;&gt;$G101,PrSettings!$M$4="●"),(($F101-$G101)=(EZ101-FA101))*1,0),"")</f>
        <v/>
      </c>
      <c r="FE101" s="281" t="str">
        <f aca="false">IF((FD101&lt;&gt;""),($F101=EZ101)*($G101=FA101),"")</f>
        <v/>
      </c>
      <c r="FF101" s="281" t="str">
        <f aca="false">IF(FC101&lt;&gt;"",IF(ABS($F101-$G101)&gt;=PrSettings!$M$7,(ABS($F101-$G101-EZ101+FA101)&lt;=1)*1,IF(AND(FC101,$F101=$G101,$F101&gt;=PrSettings!$M$6),(ABS(EZ101-$F101)&lt;=1)*1,IF(AND(FC101,$F101+$G101&gt;=PrSettings!$M$8),(ABS(EZ101-$F101)+ABS(FA101-$G101)&lt;=1)*1,""))),"")</f>
        <v/>
      </c>
      <c r="FG101" s="388" t="n">
        <f aca="false">IF(OR(($C101&lt;&gt;"")*(EV101&lt;&gt;""),($E101&lt;&gt;"")*(EX101&lt;&gt;"")),($B101=EV101)*1+($D101=EX101)*1,"")</f>
        <v>2</v>
      </c>
      <c r="FI101" s="295" t="n">
        <f aca="false">$B101</f>
        <v>4</v>
      </c>
      <c r="FJ101" s="280" t="str">
        <f aca="false">$C101</f>
        <v>England</v>
      </c>
      <c r="FK101" s="296" t="n">
        <f aca="false">$D101</f>
        <v>14</v>
      </c>
      <c r="FL101" s="280" t="str">
        <f aca="false">$E101</f>
        <v>Senegal</v>
      </c>
      <c r="FM101" s="284"/>
      <c r="FN101" s="284"/>
      <c r="FO101" s="389" t="n">
        <f aca="false">COUNTIF(FI$107:FI$114,FK112)+COUNTIF(FK$107:FK$114,FK112)</f>
        <v>0</v>
      </c>
      <c r="FP101" s="281" t="str">
        <f aca="false">IF(($F101&lt;&gt;"")*($G101&lt;&gt;"")*(FM101&lt;&gt;"")*(FN101&lt;&gt;""),IF(FT101&lt;&gt;2,"0",($F101&gt;$G101)*(FM101&gt;FN101)+($F101=$G101)*(FM101=FN101)+($F101&lt;$G101)*(FM101&lt;FN101)),"")</f>
        <v/>
      </c>
      <c r="FQ101" s="281" t="str">
        <f aca="false">IF((FP101&lt;&gt;""),IF(OR($F101&lt;&gt;$G101,PrSettings!$M$4="●"),(($F101-$G101)=(FM101-FN101))*1,0),"")</f>
        <v/>
      </c>
      <c r="FR101" s="281" t="str">
        <f aca="false">IF((FQ101&lt;&gt;""),($F101=FM101)*($G101=FN101),"")</f>
        <v/>
      </c>
      <c r="FS101" s="281" t="str">
        <f aca="false">IF(FP101&lt;&gt;"",IF(ABS($F101-$G101)&gt;=PrSettings!$M$7,(ABS($F101-$G101-FM101+FN101)&lt;=1)*1,IF(AND(FP101,$F101=$G101,$F101&gt;=PrSettings!$M$6),(ABS(FM101-$F101)&lt;=1)*1,IF(AND(FP101,$F101+$G101&gt;=PrSettings!$M$8),(ABS(FM101-$F101)+ABS(FN101-$G101)&lt;=1)*1,""))),"")</f>
        <v/>
      </c>
      <c r="FT101" s="388" t="n">
        <f aca="false">IF(OR(($C101&lt;&gt;"")*(FI101&lt;&gt;""),($E101&lt;&gt;"")*(FK101&lt;&gt;"")),($B101=FI101)*1+($D101=FK101)*1,"")</f>
        <v>2</v>
      </c>
      <c r="FV101" s="295" t="n">
        <f aca="false">$B101</f>
        <v>4</v>
      </c>
      <c r="FW101" s="280" t="str">
        <f aca="false">$C101</f>
        <v>England</v>
      </c>
      <c r="FX101" s="296" t="n">
        <f aca="false">$D101</f>
        <v>14</v>
      </c>
      <c r="FY101" s="280" t="str">
        <f aca="false">$E101</f>
        <v>Senegal</v>
      </c>
      <c r="FZ101" s="284"/>
      <c r="GA101" s="284"/>
      <c r="GB101" s="389" t="n">
        <f aca="false">COUNTIF(FV$107:FV$114,FX112)+COUNTIF(FX$107:FX$114,FX112)</f>
        <v>0</v>
      </c>
      <c r="GC101" s="281" t="str">
        <f aca="false">IF(($F101&lt;&gt;"")*($G101&lt;&gt;"")*(FZ101&lt;&gt;"")*(GA101&lt;&gt;""),IF(GG101&lt;&gt;2,"0",($F101&gt;$G101)*(FZ101&gt;GA101)+($F101=$G101)*(FZ101=GA101)+($F101&lt;$G101)*(FZ101&lt;GA101)),"")</f>
        <v/>
      </c>
      <c r="GD101" s="281" t="str">
        <f aca="false">IF((GC101&lt;&gt;""),IF(OR($F101&lt;&gt;$G101,PrSettings!$M$4="●"),(($F101-$G101)=(FZ101-GA101))*1,0),"")</f>
        <v/>
      </c>
      <c r="GE101" s="281" t="str">
        <f aca="false">IF((GD101&lt;&gt;""),($F101=FZ101)*($G101=GA101),"")</f>
        <v/>
      </c>
      <c r="GF101" s="281" t="str">
        <f aca="false">IF(GC101&lt;&gt;"",IF(ABS($F101-$G101)&gt;=PrSettings!$M$7,(ABS($F101-$G101-FZ101+GA101)&lt;=1)*1,IF(AND(GC101,$F101=$G101,$F101&gt;=PrSettings!$M$6),(ABS(FZ101-$F101)&lt;=1)*1,IF(AND(GC101,$F101+$G101&gt;=PrSettings!$M$8),(ABS(FZ101-$F101)+ABS(GA101-$G101)&lt;=1)*1,""))),"")</f>
        <v/>
      </c>
      <c r="GG101" s="388" t="n">
        <f aca="false">IF(OR(($C101&lt;&gt;"")*(FV101&lt;&gt;""),($E101&lt;&gt;"")*(FX101&lt;&gt;"")),($B101=FV101)*1+($D101=FX101)*1,"")</f>
        <v>2</v>
      </c>
      <c r="GI101" s="295" t="n">
        <f aca="false">$B101</f>
        <v>4</v>
      </c>
      <c r="GJ101" s="280" t="str">
        <f aca="false">$C101</f>
        <v>England</v>
      </c>
      <c r="GK101" s="296" t="n">
        <f aca="false">$D101</f>
        <v>14</v>
      </c>
      <c r="GL101" s="280" t="str">
        <f aca="false">$E101</f>
        <v>Senegal</v>
      </c>
      <c r="GM101" s="284"/>
      <c r="GN101" s="284"/>
      <c r="GO101" s="389" t="n">
        <f aca="false">COUNTIF(GI$107:GI$114,GK112)+COUNTIF(GK$107:GK$114,GK112)</f>
        <v>0</v>
      </c>
      <c r="GP101" s="281" t="str">
        <f aca="false">IF(($F101&lt;&gt;"")*($G101&lt;&gt;"")*(GM101&lt;&gt;"")*(GN101&lt;&gt;""),IF(GT101&lt;&gt;2,"0",($F101&gt;$G101)*(GM101&gt;GN101)+($F101=$G101)*(GM101=GN101)+($F101&lt;$G101)*(GM101&lt;GN101)),"")</f>
        <v/>
      </c>
      <c r="GQ101" s="281" t="str">
        <f aca="false">IF((GP101&lt;&gt;""),IF(OR($F101&lt;&gt;$G101,PrSettings!$M$4="●"),(($F101-$G101)=(GM101-GN101))*1,0),"")</f>
        <v/>
      </c>
      <c r="GR101" s="281" t="str">
        <f aca="false">IF((GQ101&lt;&gt;""),($F101=GM101)*($G101=GN101),"")</f>
        <v/>
      </c>
      <c r="GS101" s="281" t="str">
        <f aca="false">IF(GP101&lt;&gt;"",IF(ABS($F101-$G101)&gt;=PrSettings!$M$7,(ABS($F101-$G101-GM101+GN101)&lt;=1)*1,IF(AND(GP101,$F101=$G101,$F101&gt;=PrSettings!$M$6),(ABS(GM101-$F101)&lt;=1)*1,IF(AND(GP101,$F101+$G101&gt;=PrSettings!$M$8),(ABS(GM101-$F101)+ABS(GN101-$G101)&lt;=1)*1,""))),"")</f>
        <v/>
      </c>
      <c r="GT101" s="388" t="n">
        <f aca="false">IF(OR(($C101&lt;&gt;"")*(GI101&lt;&gt;""),($E101&lt;&gt;"")*(GK101&lt;&gt;"")),($B101=GI101)*1+($D101=GK101)*1,"")</f>
        <v>2</v>
      </c>
      <c r="GV101" s="295" t="n">
        <f aca="false">$B101</f>
        <v>4</v>
      </c>
      <c r="GW101" s="280" t="str">
        <f aca="false">$C101</f>
        <v>England</v>
      </c>
      <c r="GX101" s="296" t="n">
        <f aca="false">$D101</f>
        <v>14</v>
      </c>
      <c r="GY101" s="280" t="str">
        <f aca="false">$E101</f>
        <v>Senegal</v>
      </c>
      <c r="GZ101" s="284"/>
      <c r="HA101" s="284"/>
      <c r="HB101" s="389" t="n">
        <f aca="false">COUNTIF(GV$107:GV$114,GX112)+COUNTIF(GX$107:GX$114,GX112)</f>
        <v>0</v>
      </c>
      <c r="HC101" s="281" t="str">
        <f aca="false">IF(($F101&lt;&gt;"")*($G101&lt;&gt;"")*(GZ101&lt;&gt;"")*(HA101&lt;&gt;""),IF(HG101&lt;&gt;2,"0",($F101&gt;$G101)*(GZ101&gt;HA101)+($F101=$G101)*(GZ101=HA101)+($F101&lt;$G101)*(GZ101&lt;HA101)),"")</f>
        <v/>
      </c>
      <c r="HD101" s="281" t="str">
        <f aca="false">IF((HC101&lt;&gt;""),IF(OR($F101&lt;&gt;$G101,PrSettings!$M$4="●"),(($F101-$G101)=(GZ101-HA101))*1,0),"")</f>
        <v/>
      </c>
      <c r="HE101" s="281" t="str">
        <f aca="false">IF((HD101&lt;&gt;""),($F101=GZ101)*($G101=HA101),"")</f>
        <v/>
      </c>
      <c r="HF101" s="281" t="str">
        <f aca="false">IF(HC101&lt;&gt;"",IF(ABS($F101-$G101)&gt;=PrSettings!$M$7,(ABS($F101-$G101-GZ101+HA101)&lt;=1)*1,IF(AND(HC101,$F101=$G101,$F101&gt;=PrSettings!$M$6),(ABS(GZ101-$F101)&lt;=1)*1,IF(AND(HC101,$F101+$G101&gt;=PrSettings!$M$8),(ABS(GZ101-$F101)+ABS(HA101-$G101)&lt;=1)*1,""))),"")</f>
        <v/>
      </c>
      <c r="HG101" s="388" t="n">
        <f aca="false">IF(OR(($C101&lt;&gt;"")*(GV101&lt;&gt;""),($E101&lt;&gt;"")*(GX101&lt;&gt;"")),($B101=GV101)*1+($D101=GX101)*1,"")</f>
        <v>2</v>
      </c>
      <c r="HI101" s="295" t="n">
        <f aca="false">$B101</f>
        <v>4</v>
      </c>
      <c r="HJ101" s="280" t="str">
        <f aca="false">$C101</f>
        <v>England</v>
      </c>
      <c r="HK101" s="296" t="n">
        <f aca="false">$D101</f>
        <v>14</v>
      </c>
      <c r="HL101" s="280" t="str">
        <f aca="false">$E101</f>
        <v>Senegal</v>
      </c>
      <c r="HM101" s="284"/>
      <c r="HN101" s="284"/>
      <c r="HO101" s="389" t="n">
        <f aca="false">COUNTIF(HI$107:HI$114,HK112)+COUNTIF(HK$107:HK$114,HK112)</f>
        <v>0</v>
      </c>
      <c r="HP101" s="281" t="str">
        <f aca="false">IF(($F101&lt;&gt;"")*($G101&lt;&gt;"")*(HM101&lt;&gt;"")*(HN101&lt;&gt;""),IF(HT101&lt;&gt;2,"0",($F101&gt;$G101)*(HM101&gt;HN101)+($F101=$G101)*(HM101=HN101)+($F101&lt;$G101)*(HM101&lt;HN101)),"")</f>
        <v/>
      </c>
      <c r="HQ101" s="281" t="str">
        <f aca="false">IF((HP101&lt;&gt;""),IF(OR($F101&lt;&gt;$G101,PrSettings!$M$4="●"),(($F101-$G101)=(HM101-HN101))*1,0),"")</f>
        <v/>
      </c>
      <c r="HR101" s="281" t="str">
        <f aca="false">IF((HQ101&lt;&gt;""),($F101=HM101)*($G101=HN101),"")</f>
        <v/>
      </c>
      <c r="HS101" s="281" t="str">
        <f aca="false">IF(HP101&lt;&gt;"",IF(ABS($F101-$G101)&gt;=PrSettings!$M$7,(ABS($F101-$G101-HM101+HN101)&lt;=1)*1,IF(AND(HP101,$F101=$G101,$F101&gt;=PrSettings!$M$6),(ABS(HM101-$F101)&lt;=1)*1,IF(AND(HP101,$F101+$G101&gt;=PrSettings!$M$8),(ABS(HM101-$F101)+ABS(HN101-$G101)&lt;=1)*1,""))),"")</f>
        <v/>
      </c>
      <c r="HT101" s="388" t="n">
        <f aca="false">IF(OR(($C101&lt;&gt;"")*(HI101&lt;&gt;""),($E101&lt;&gt;"")*(HK101&lt;&gt;"")),($B101=HI101)*1+($D101=HK101)*1,"")</f>
        <v>2</v>
      </c>
      <c r="HV101" s="295" t="n">
        <f aca="false">$B101</f>
        <v>4</v>
      </c>
      <c r="HW101" s="280" t="str">
        <f aca="false">$C101</f>
        <v>England</v>
      </c>
      <c r="HX101" s="296" t="n">
        <f aca="false">$D101</f>
        <v>14</v>
      </c>
      <c r="HY101" s="280" t="str">
        <f aca="false">$E101</f>
        <v>Senegal</v>
      </c>
      <c r="HZ101" s="284"/>
      <c r="IA101" s="284"/>
      <c r="IB101" s="389" t="n">
        <f aca="false">COUNTIF(HV$107:HV$114,HX112)+COUNTIF(HX$107:HX$114,HX112)</f>
        <v>0</v>
      </c>
      <c r="IC101" s="281" t="str">
        <f aca="false">IF(($F101&lt;&gt;"")*($G101&lt;&gt;"")*(HZ101&lt;&gt;"")*(IA101&lt;&gt;""),IF(IG101&lt;&gt;2,"0",($F101&gt;$G101)*(HZ101&gt;IA101)+($F101=$G101)*(HZ101=IA101)+($F101&lt;$G101)*(HZ101&lt;IA101)),"")</f>
        <v/>
      </c>
      <c r="ID101" s="281" t="str">
        <f aca="false">IF((IC101&lt;&gt;""),IF(OR($F101&lt;&gt;$G101,PrSettings!$M$4="●"),(($F101-$G101)=(HZ101-IA101))*1,0),"")</f>
        <v/>
      </c>
      <c r="IE101" s="281" t="str">
        <f aca="false">IF((ID101&lt;&gt;""),($F101=HZ101)*($G101=IA101),"")</f>
        <v/>
      </c>
      <c r="IF101" s="281" t="str">
        <f aca="false">IF(IC101&lt;&gt;"",IF(ABS($F101-$G101)&gt;=PrSettings!$M$7,(ABS($F101-$G101-HZ101+IA101)&lt;=1)*1,IF(AND(IC101,$F101=$G101,$F101&gt;=PrSettings!$M$6),(ABS(HZ101-$F101)&lt;=1)*1,IF(AND(IC101,$F101+$G101&gt;=PrSettings!$M$8),(ABS(HZ101-$F101)+ABS(IA101-$G101)&lt;=1)*1,""))),"")</f>
        <v/>
      </c>
      <c r="IG101" s="388" t="n">
        <f aca="false">IF(OR(($C101&lt;&gt;"")*(HV101&lt;&gt;""),($E101&lt;&gt;"")*(HX101&lt;&gt;"")),($B101=HV101)*1+($D101=HX101)*1,"")</f>
        <v>2</v>
      </c>
      <c r="II101" s="295" t="n">
        <f aca="false">$B101</f>
        <v>4</v>
      </c>
      <c r="IJ101" s="280" t="str">
        <f aca="false">$C101</f>
        <v>England</v>
      </c>
      <c r="IK101" s="296" t="n">
        <f aca="false">$D101</f>
        <v>14</v>
      </c>
      <c r="IL101" s="280" t="str">
        <f aca="false">$E101</f>
        <v>Senegal</v>
      </c>
      <c r="IM101" s="284"/>
      <c r="IN101" s="284"/>
      <c r="IO101" s="389" t="n">
        <f aca="false">COUNTIF(II$107:II$114,IK112)+COUNTIF(IK$107:IK$114,IK112)</f>
        <v>0</v>
      </c>
      <c r="IP101" s="281" t="str">
        <f aca="false">IF(($F101&lt;&gt;"")*($G101&lt;&gt;"")*(IM101&lt;&gt;"")*(IN101&lt;&gt;""),IF(IT101&lt;&gt;2,"0",($F101&gt;$G101)*(IM101&gt;IN101)+($F101=$G101)*(IM101=IN101)+($F101&lt;$G101)*(IM101&lt;IN101)),"")</f>
        <v/>
      </c>
      <c r="IQ101" s="281" t="str">
        <f aca="false">IF((IP101&lt;&gt;""),IF(OR($F101&lt;&gt;$G101,PrSettings!$M$4="●"),(($F101-$G101)=(IM101-IN101))*1,0),"")</f>
        <v/>
      </c>
      <c r="IR101" s="281" t="str">
        <f aca="false">IF((IQ101&lt;&gt;""),($F101=IM101)*($G101=IN101),"")</f>
        <v/>
      </c>
      <c r="IS101" s="281" t="str">
        <f aca="false">IF(IP101&lt;&gt;"",IF(ABS($F101-$G101)&gt;=PrSettings!$M$7,(ABS($F101-$G101-IM101+IN101)&lt;=1)*1,IF(AND(IP101,$F101=$G101,$F101&gt;=PrSettings!$M$6),(ABS(IM101-$F101)&lt;=1)*1,IF(AND(IP101,$F101+$G101&gt;=PrSettings!$M$8),(ABS(IM101-$F101)+ABS(IN101-$G101)&lt;=1)*1,""))),"")</f>
        <v/>
      </c>
      <c r="IT101" s="388" t="n">
        <f aca="false">IF(OR(($C101&lt;&gt;"")*(II101&lt;&gt;""),($E101&lt;&gt;"")*(IK101&lt;&gt;"")),($B101=II101)*1+($D101=IK101)*1,"")</f>
        <v>2</v>
      </c>
      <c r="IV101" s="295" t="n">
        <f aca="false">$B101</f>
        <v>4</v>
      </c>
      <c r="IW101" s="280" t="str">
        <f aca="false">$C101</f>
        <v>England</v>
      </c>
      <c r="IX101" s="296" t="n">
        <f aca="false">$D101</f>
        <v>14</v>
      </c>
      <c r="IY101" s="280" t="str">
        <f aca="false">$E101</f>
        <v>Senegal</v>
      </c>
      <c r="IZ101" s="284"/>
      <c r="JA101" s="284"/>
      <c r="JB101" s="389" t="n">
        <f aca="false">COUNTIF(IV$107:IV$114,IX112)+COUNTIF(IX$107:IX$114,IX112)</f>
        <v>0</v>
      </c>
      <c r="JC101" s="281" t="str">
        <f aca="false">IF(($F101&lt;&gt;"")*($G101&lt;&gt;"")*(IZ101&lt;&gt;"")*(JA101&lt;&gt;""),IF(JG101&lt;&gt;2,"0",($F101&gt;$G101)*(IZ101&gt;JA101)+($F101=$G101)*(IZ101=JA101)+($F101&lt;$G101)*(IZ101&lt;JA101)),"")</f>
        <v/>
      </c>
      <c r="JD101" s="281" t="str">
        <f aca="false">IF((JC101&lt;&gt;""),IF(OR($F101&lt;&gt;$G101,PrSettings!$M$4="●"),(($F101-$G101)=(IZ101-JA101))*1,0),"")</f>
        <v/>
      </c>
      <c r="JE101" s="281" t="str">
        <f aca="false">IF((JD101&lt;&gt;""),($F101=IZ101)*($G101=JA101),"")</f>
        <v/>
      </c>
      <c r="JF101" s="281" t="str">
        <f aca="false">IF(JC101&lt;&gt;"",IF(ABS($F101-$G101)&gt;=PrSettings!$M$7,(ABS($F101-$G101-IZ101+JA101)&lt;=1)*1,IF(AND(JC101,$F101=$G101,$F101&gt;=PrSettings!$M$6),(ABS(IZ101-$F101)&lt;=1)*1,IF(AND(JC101,$F101+$G101&gt;=PrSettings!$M$8),(ABS(IZ101-$F101)+ABS(JA101-$G101)&lt;=1)*1,""))),"")</f>
        <v/>
      </c>
      <c r="JG101" s="388" t="n">
        <f aca="false">IF(OR(($C101&lt;&gt;"")*(IV101&lt;&gt;""),($E101&lt;&gt;"")*(IX101&lt;&gt;"")),($B101=IV101)*1+($D101=IX101)*1,"")</f>
        <v>2</v>
      </c>
      <c r="JI101" s="295" t="n">
        <f aca="false">$B101</f>
        <v>4</v>
      </c>
      <c r="JJ101" s="280" t="str">
        <f aca="false">$C101</f>
        <v>England</v>
      </c>
      <c r="JK101" s="296" t="n">
        <f aca="false">$D101</f>
        <v>14</v>
      </c>
      <c r="JL101" s="280" t="str">
        <f aca="false">$E101</f>
        <v>Senegal</v>
      </c>
      <c r="JM101" s="284"/>
      <c r="JN101" s="284"/>
      <c r="JO101" s="389" t="n">
        <f aca="false">COUNTIF(JI$107:JI$114,JK112)+COUNTIF(JK$107:JK$114,JK112)</f>
        <v>0</v>
      </c>
      <c r="JP101" s="281" t="str">
        <f aca="false">IF(($F101&lt;&gt;"")*($G101&lt;&gt;"")*(JM101&lt;&gt;"")*(JN101&lt;&gt;""),IF(JT101&lt;&gt;2,"0",($F101&gt;$G101)*(JM101&gt;JN101)+($F101=$G101)*(JM101=JN101)+($F101&lt;$G101)*(JM101&lt;JN101)),"")</f>
        <v/>
      </c>
      <c r="JQ101" s="281" t="str">
        <f aca="false">IF((JP101&lt;&gt;""),IF(OR($F101&lt;&gt;$G101,PrSettings!$M$4="●"),(($F101-$G101)=(JM101-JN101))*1,0),"")</f>
        <v/>
      </c>
      <c r="JR101" s="281" t="str">
        <f aca="false">IF((JQ101&lt;&gt;""),($F101=JM101)*($G101=JN101),"")</f>
        <v/>
      </c>
      <c r="JS101" s="281" t="str">
        <f aca="false">IF(JP101&lt;&gt;"",IF(ABS($F101-$G101)&gt;=PrSettings!$M$7,(ABS($F101-$G101-JM101+JN101)&lt;=1)*1,IF(AND(JP101,$F101=$G101,$F101&gt;=PrSettings!$M$6),(ABS(JM101-$F101)&lt;=1)*1,IF(AND(JP101,$F101+$G101&gt;=PrSettings!$M$8),(ABS(JM101-$F101)+ABS(JN101-$G101)&lt;=1)*1,""))),"")</f>
        <v/>
      </c>
      <c r="JT101" s="388" t="n">
        <f aca="false">IF(OR(($C101&lt;&gt;"")*(JI101&lt;&gt;""),($E101&lt;&gt;"")*(JK101&lt;&gt;"")),($B101=JI101)*1+($D101=JK101)*1,"")</f>
        <v>2</v>
      </c>
      <c r="JV101" s="295" t="n">
        <f aca="false">$B101</f>
        <v>4</v>
      </c>
      <c r="JW101" s="280" t="str">
        <f aca="false">$C101</f>
        <v>England</v>
      </c>
      <c r="JX101" s="296" t="n">
        <f aca="false">$D101</f>
        <v>14</v>
      </c>
      <c r="JY101" s="280" t="str">
        <f aca="false">$E101</f>
        <v>Senegal</v>
      </c>
      <c r="JZ101" s="284"/>
      <c r="KA101" s="284"/>
      <c r="KB101" s="389" t="n">
        <f aca="false">COUNTIF(JV$107:JV$114,JX112)+COUNTIF(JX$107:JX$114,JX112)</f>
        <v>0</v>
      </c>
      <c r="KC101" s="281" t="str">
        <f aca="false">IF(($F101&lt;&gt;"")*($G101&lt;&gt;"")*(JZ101&lt;&gt;"")*(KA101&lt;&gt;""),IF(KG101&lt;&gt;2,"0",($F101&gt;$G101)*(JZ101&gt;KA101)+($F101=$G101)*(JZ101=KA101)+($F101&lt;$G101)*(JZ101&lt;KA101)),"")</f>
        <v/>
      </c>
      <c r="KD101" s="281" t="str">
        <f aca="false">IF((KC101&lt;&gt;""),IF(OR($F101&lt;&gt;$G101,PrSettings!$M$4="●"),(($F101-$G101)=(JZ101-KA101))*1,0),"")</f>
        <v/>
      </c>
      <c r="KE101" s="281" t="str">
        <f aca="false">IF((KD101&lt;&gt;""),($F101=JZ101)*($G101=KA101),"")</f>
        <v/>
      </c>
      <c r="KF101" s="281" t="str">
        <f aca="false">IF(KC101&lt;&gt;"",IF(ABS($F101-$G101)&gt;=PrSettings!$M$7,(ABS($F101-$G101-JZ101+KA101)&lt;=1)*1,IF(AND(KC101,$F101=$G101,$F101&gt;=PrSettings!$M$6),(ABS(JZ101-$F101)&lt;=1)*1,IF(AND(KC101,$F101+$G101&gt;=PrSettings!$M$8),(ABS(JZ101-$F101)+ABS(KA101-$G101)&lt;=1)*1,""))),"")</f>
        <v/>
      </c>
      <c r="KG101" s="388" t="n">
        <f aca="false">IF(OR(($C101&lt;&gt;"")*(JV101&lt;&gt;""),($E101&lt;&gt;"")*(JX101&lt;&gt;"")),($B101=JV101)*1+($D101=JX101)*1,"")</f>
        <v>2</v>
      </c>
      <c r="KI101" s="295" t="n">
        <f aca="false">$B101</f>
        <v>4</v>
      </c>
      <c r="KJ101" s="280" t="str">
        <f aca="false">$C101</f>
        <v>England</v>
      </c>
      <c r="KK101" s="296" t="n">
        <f aca="false">$D101</f>
        <v>14</v>
      </c>
      <c r="KL101" s="280" t="str">
        <f aca="false">$E101</f>
        <v>Senegal</v>
      </c>
      <c r="KM101" s="284"/>
      <c r="KN101" s="284"/>
      <c r="KO101" s="389" t="n">
        <f aca="false">COUNTIF(KI$107:KI$114,KK112)+COUNTIF(KK$107:KK$114,KK112)</f>
        <v>0</v>
      </c>
      <c r="KP101" s="281" t="str">
        <f aca="false">IF(($F101&lt;&gt;"")*($G101&lt;&gt;"")*(KM101&lt;&gt;"")*(KN101&lt;&gt;""),IF(KT101&lt;&gt;2,"0",($F101&gt;$G101)*(KM101&gt;KN101)+($F101=$G101)*(KM101=KN101)+($F101&lt;$G101)*(KM101&lt;KN101)),"")</f>
        <v/>
      </c>
      <c r="KQ101" s="281" t="str">
        <f aca="false">IF((KP101&lt;&gt;""),IF(OR($F101&lt;&gt;$G101,PrSettings!$M$4="●"),(($F101-$G101)=(KM101-KN101))*1,0),"")</f>
        <v/>
      </c>
      <c r="KR101" s="281" t="str">
        <f aca="false">IF((KQ101&lt;&gt;""),($F101=KM101)*($G101=KN101),"")</f>
        <v/>
      </c>
      <c r="KS101" s="281" t="str">
        <f aca="false">IF(KP101&lt;&gt;"",IF(ABS($F101-$G101)&gt;=PrSettings!$M$7,(ABS($F101-$G101-KM101+KN101)&lt;=1)*1,IF(AND(KP101,$F101=$G101,$F101&gt;=PrSettings!$M$6),(ABS(KM101-$F101)&lt;=1)*1,IF(AND(KP101,$F101+$G101&gt;=PrSettings!$M$8),(ABS(KM101-$F101)+ABS(KN101-$G101)&lt;=1)*1,""))),"")</f>
        <v/>
      </c>
      <c r="KT101" s="388" t="n">
        <f aca="false">IF(OR(($C101&lt;&gt;"")*(KI101&lt;&gt;""),($E101&lt;&gt;"")*(KK101&lt;&gt;"")),($B101=KI101)*1+($D101=KK101)*1,"")</f>
        <v>2</v>
      </c>
      <c r="KV101" s="295" t="n">
        <f aca="false">$B101</f>
        <v>4</v>
      </c>
      <c r="KW101" s="280" t="str">
        <f aca="false">$C101</f>
        <v>England</v>
      </c>
      <c r="KX101" s="296" t="n">
        <f aca="false">$D101</f>
        <v>14</v>
      </c>
      <c r="KY101" s="280" t="str">
        <f aca="false">$E101</f>
        <v>Senegal</v>
      </c>
      <c r="KZ101" s="284"/>
      <c r="LA101" s="284"/>
      <c r="LB101" s="389" t="n">
        <f aca="false">COUNTIF(KV$107:KV$114,KX112)+COUNTIF(KX$107:KX$114,KX112)</f>
        <v>0</v>
      </c>
      <c r="LC101" s="281" t="str">
        <f aca="false">IF(($F101&lt;&gt;"")*($G101&lt;&gt;"")*(KZ101&lt;&gt;"")*(LA101&lt;&gt;""),IF(LG101&lt;&gt;2,"0",($F101&gt;$G101)*(KZ101&gt;LA101)+($F101=$G101)*(KZ101=LA101)+($F101&lt;$G101)*(KZ101&lt;LA101)),"")</f>
        <v/>
      </c>
      <c r="LD101" s="281" t="str">
        <f aca="false">IF((LC101&lt;&gt;""),IF(OR($F101&lt;&gt;$G101,PrSettings!$M$4="●"),(($F101-$G101)=(KZ101-LA101))*1,0),"")</f>
        <v/>
      </c>
      <c r="LE101" s="281" t="str">
        <f aca="false">IF((LD101&lt;&gt;""),($F101=KZ101)*($G101=LA101),"")</f>
        <v/>
      </c>
      <c r="LF101" s="281" t="str">
        <f aca="false">IF(LC101&lt;&gt;"",IF(ABS($F101-$G101)&gt;=PrSettings!$M$7,(ABS($F101-$G101-KZ101+LA101)&lt;=1)*1,IF(AND(LC101,$F101=$G101,$F101&gt;=PrSettings!$M$6),(ABS(KZ101-$F101)&lt;=1)*1,IF(AND(LC101,$F101+$G101&gt;=PrSettings!$M$8),(ABS(KZ101-$F101)+ABS(LA101-$G101)&lt;=1)*1,""))),"")</f>
        <v/>
      </c>
      <c r="LG101" s="388" t="n">
        <f aca="false">IF(OR(($C101&lt;&gt;"")*(KV101&lt;&gt;""),($E101&lt;&gt;"")*(KX101&lt;&gt;"")),($B101=KV101)*1+($D101=KX101)*1,"")</f>
        <v>2</v>
      </c>
      <c r="LI101" s="295" t="n">
        <f aca="false">$B101</f>
        <v>4</v>
      </c>
      <c r="LJ101" s="280" t="str">
        <f aca="false">$C101</f>
        <v>England</v>
      </c>
      <c r="LK101" s="296" t="n">
        <f aca="false">$D101</f>
        <v>14</v>
      </c>
      <c r="LL101" s="280" t="str">
        <f aca="false">$E101</f>
        <v>Senegal</v>
      </c>
      <c r="LM101" s="284"/>
      <c r="LN101" s="284"/>
      <c r="LO101" s="389" t="n">
        <f aca="false">COUNTIF(LI$107:LI$114,LK112)+COUNTIF(LK$107:LK$114,LK112)</f>
        <v>0</v>
      </c>
      <c r="LP101" s="281" t="str">
        <f aca="false">IF(($F101&lt;&gt;"")*($G101&lt;&gt;"")*(LM101&lt;&gt;"")*(LN101&lt;&gt;""),IF(LT101&lt;&gt;2,"0",($F101&gt;$G101)*(LM101&gt;LN101)+($F101=$G101)*(LM101=LN101)+($F101&lt;$G101)*(LM101&lt;LN101)),"")</f>
        <v/>
      </c>
      <c r="LQ101" s="281" t="str">
        <f aca="false">IF((LP101&lt;&gt;""),IF(OR($F101&lt;&gt;$G101,PrSettings!$M$4="●"),(($F101-$G101)=(LM101-LN101))*1,0),"")</f>
        <v/>
      </c>
      <c r="LR101" s="281" t="str">
        <f aca="false">IF((LQ101&lt;&gt;""),($F101=LM101)*($G101=LN101),"")</f>
        <v/>
      </c>
      <c r="LS101" s="281" t="str">
        <f aca="false">IF(LP101&lt;&gt;"",IF(ABS($F101-$G101)&gt;=PrSettings!$M$7,(ABS($F101-$G101-LM101+LN101)&lt;=1)*1,IF(AND(LP101,$F101=$G101,$F101&gt;=PrSettings!$M$6),(ABS(LM101-$F101)&lt;=1)*1,IF(AND(LP101,$F101+$G101&gt;=PrSettings!$M$8),(ABS(LM101-$F101)+ABS(LN101-$G101)&lt;=1)*1,""))),"")</f>
        <v/>
      </c>
      <c r="LT101" s="388" t="n">
        <f aca="false">IF(OR(($C101&lt;&gt;"")*(LI101&lt;&gt;""),($E101&lt;&gt;"")*(LK101&lt;&gt;"")),($B101=LI101)*1+($D101=LK101)*1,"")</f>
        <v>2</v>
      </c>
      <c r="LV101" s="295" t="n">
        <f aca="false">$B101</f>
        <v>4</v>
      </c>
      <c r="LW101" s="280" t="str">
        <f aca="false">$C101</f>
        <v>England</v>
      </c>
      <c r="LX101" s="296" t="n">
        <f aca="false">$D101</f>
        <v>14</v>
      </c>
      <c r="LY101" s="280" t="str">
        <f aca="false">$E101</f>
        <v>Senegal</v>
      </c>
      <c r="LZ101" s="284"/>
      <c r="MA101" s="284"/>
      <c r="MB101" s="389" t="n">
        <f aca="false">COUNTIF(LV$107:LV$114,LX112)+COUNTIF(LX$107:LX$114,LX112)</f>
        <v>0</v>
      </c>
      <c r="MC101" s="281" t="str">
        <f aca="false">IF(($F101&lt;&gt;"")*($G101&lt;&gt;"")*(LZ101&lt;&gt;"")*(MA101&lt;&gt;""),IF(MG101&lt;&gt;2,"0",($F101&gt;$G101)*(LZ101&gt;MA101)+($F101=$G101)*(LZ101=MA101)+($F101&lt;$G101)*(LZ101&lt;MA101)),"")</f>
        <v/>
      </c>
      <c r="MD101" s="281" t="str">
        <f aca="false">IF((MC101&lt;&gt;""),IF(OR($F101&lt;&gt;$G101,PrSettings!$M$4="●"),(($F101-$G101)=(LZ101-MA101))*1,0),"")</f>
        <v/>
      </c>
      <c r="ME101" s="281" t="str">
        <f aca="false">IF((MD101&lt;&gt;""),($F101=LZ101)*($G101=MA101),"")</f>
        <v/>
      </c>
      <c r="MF101" s="281" t="str">
        <f aca="false">IF(MC101&lt;&gt;"",IF(ABS($F101-$G101)&gt;=PrSettings!$M$7,(ABS($F101-$G101-LZ101+MA101)&lt;=1)*1,IF(AND(MC101,$F101=$G101,$F101&gt;=PrSettings!$M$6),(ABS(LZ101-$F101)&lt;=1)*1,IF(AND(MC101,$F101+$G101&gt;=PrSettings!$M$8),(ABS(LZ101-$F101)+ABS(MA101-$G101)&lt;=1)*1,""))),"")</f>
        <v/>
      </c>
      <c r="MG101" s="388" t="n">
        <f aca="false">IF(OR(($C101&lt;&gt;"")*(LV101&lt;&gt;""),($E101&lt;&gt;"")*(LX101&lt;&gt;"")),($B101=LV101)*1+($D101=LX101)*1,"")</f>
        <v>2</v>
      </c>
    </row>
    <row r="102" customFormat="false" ht="15.75" hidden="false" customHeight="false" outlineLevel="0" collapsed="false">
      <c r="B102" s="295" t="n">
        <f aca="false">IF(C102="","",INDEX(Groups!$C$7:$C$65,MATCH(C102,Groups!$D$7:$D$65,0)))</f>
        <v>3</v>
      </c>
      <c r="C102" s="280" t="str">
        <f aca="false">'World Cup'!$AL$50</f>
        <v>Argentina</v>
      </c>
      <c r="D102" s="296" t="n">
        <f aca="false">IF(E102="","",INDEX(Groups!$C$7:$C$65,MATCH(E102,Groups!$D$7:$D$65,0)))</f>
        <v>17</v>
      </c>
      <c r="E102" s="280" t="str">
        <f aca="false">'World Cup'!$AM$50</f>
        <v>Uruguay</v>
      </c>
      <c r="F102" s="282" t="n">
        <f aca="false">IF(AND('World Cup'!$AL$51&lt;&gt;"",'World Cup'!$AM$51&lt;&gt;""),'World Cup'!$AL$51,"")</f>
        <v>1</v>
      </c>
      <c r="G102" s="283" t="n">
        <f aca="false">IF(AND('World Cup'!$AL$51&lt;&gt;"",'World Cup'!$AM$51&lt;&gt;""),'World Cup'!$AM$51,"")</f>
        <v>0</v>
      </c>
      <c r="I102" s="295" t="n">
        <f aca="false">$B102</f>
        <v>3</v>
      </c>
      <c r="J102" s="280" t="str">
        <f aca="false">$C102</f>
        <v>Argentina</v>
      </c>
      <c r="K102" s="296" t="n">
        <f aca="false">$D102</f>
        <v>17</v>
      </c>
      <c r="L102" s="280" t="str">
        <f aca="false">$E102</f>
        <v>Uruguay</v>
      </c>
      <c r="M102" s="284"/>
      <c r="N102" s="284"/>
      <c r="O102" s="389" t="n">
        <f aca="false">COUNTIF(I$107:I$114,I113)+COUNTIF(K$107:K$114,I113)</f>
        <v>0</v>
      </c>
      <c r="P102" s="281" t="str">
        <f aca="false">IF(($F102&lt;&gt;"")*($G102&lt;&gt;"")*(M102&lt;&gt;"")*(N102&lt;&gt;""),IF(T102&lt;&gt;2,"0",($F102&gt;$G102)*(M102&gt;N102)+($F102=$G102)*(M102=N102)+($F102&lt;$G102)*(M102&lt;N102)),"")</f>
        <v/>
      </c>
      <c r="Q102" s="281" t="str">
        <f aca="false">IF((P102&lt;&gt;""),IF(OR($F102&lt;&gt;$G102,PrSettings!$M$4="●"),(($F102-$G102)=(M102-N102))*1,0),"")</f>
        <v/>
      </c>
      <c r="R102" s="281" t="str">
        <f aca="false">IF((Q102&lt;&gt;""),($F102=M102)*($G102=N102),"")</f>
        <v/>
      </c>
      <c r="S102" s="281" t="str">
        <f aca="false">IF(P102&lt;&gt;"",IF(ABS($F102-$G102)&gt;=PrSettings!$M$7,(ABS($F102-$G102-M102+N102)&lt;=1)*1,IF(AND(P102,$F102=$G102,$F102&gt;=PrSettings!$M$6),(ABS(M102-$F102)&lt;=1)*1,IF(AND(P102,$F102+$G102&gt;=PrSettings!$M$8),(ABS(M102-$F102)+ABS(N102-$G102)&lt;=1)*1,""))),"")</f>
        <v/>
      </c>
      <c r="T102" s="388" t="n">
        <f aca="false">IF(OR(($C102&lt;&gt;"")*(I102&lt;&gt;""),($E102&lt;&gt;"")*(K102&lt;&gt;"")),($B102=I102)*1+($D102=K102)*1,"")</f>
        <v>2</v>
      </c>
      <c r="V102" s="295" t="n">
        <f aca="false">$B102</f>
        <v>3</v>
      </c>
      <c r="W102" s="280" t="str">
        <f aca="false">$C102</f>
        <v>Argentina</v>
      </c>
      <c r="X102" s="296" t="n">
        <f aca="false">$D102</f>
        <v>17</v>
      </c>
      <c r="Y102" s="280" t="str">
        <f aca="false">$E102</f>
        <v>Uruguay</v>
      </c>
      <c r="Z102" s="284"/>
      <c r="AA102" s="284"/>
      <c r="AB102" s="389" t="n">
        <f aca="false">COUNTIF(V$107:V$114,V113)+COUNTIF(X$107:X$114,V113)</f>
        <v>0</v>
      </c>
      <c r="AC102" s="281" t="str">
        <f aca="false">IF(($F102&lt;&gt;"")*($G102&lt;&gt;"")*(Z102&lt;&gt;"")*(AA102&lt;&gt;""),IF(AG102&lt;&gt;2,"0",($F102&gt;$G102)*(Z102&gt;AA102)+($F102=$G102)*(Z102=AA102)+($F102&lt;$G102)*(Z102&lt;AA102)),"")</f>
        <v/>
      </c>
      <c r="AD102" s="281" t="str">
        <f aca="false">IF((AC102&lt;&gt;""),IF(OR($F102&lt;&gt;$G102,PrSettings!$M$4="●"),(($F102-$G102)=(Z102-AA102))*1,0),"")</f>
        <v/>
      </c>
      <c r="AE102" s="281" t="str">
        <f aca="false">IF((AD102&lt;&gt;""),($F102=Z102)*($G102=AA102),"")</f>
        <v/>
      </c>
      <c r="AF102" s="281" t="str">
        <f aca="false">IF(AC102&lt;&gt;"",IF(ABS($F102-$G102)&gt;=PrSettings!$M$7,(ABS($F102-$G102-Z102+AA102)&lt;=1)*1,IF(AND(AC102,$F102=$G102,$F102&gt;=PrSettings!$M$6),(ABS(Z102-$F102)&lt;=1)*1,IF(AND(AC102,$F102+$G102&gt;=PrSettings!$M$8),(ABS(Z102-$F102)+ABS(AA102-$G102)&lt;=1)*1,""))),"")</f>
        <v/>
      </c>
      <c r="AG102" s="388" t="n">
        <f aca="false">IF(OR(($C102&lt;&gt;"")*(V102&lt;&gt;""),($E102&lt;&gt;"")*(X102&lt;&gt;"")),($B102=V102)*1+($D102=X102)*1,"")</f>
        <v>2</v>
      </c>
      <c r="AI102" s="295" t="n">
        <f aca="false">$B102</f>
        <v>3</v>
      </c>
      <c r="AJ102" s="280" t="str">
        <f aca="false">$C102</f>
        <v>Argentina</v>
      </c>
      <c r="AK102" s="296" t="n">
        <f aca="false">$D102</f>
        <v>17</v>
      </c>
      <c r="AL102" s="280" t="str">
        <f aca="false">$E102</f>
        <v>Uruguay</v>
      </c>
      <c r="AM102" s="284"/>
      <c r="AN102" s="284"/>
      <c r="AO102" s="389" t="n">
        <f aca="false">COUNTIF(AI$107:AI$114,AI113)+COUNTIF(AK$107:AK$114,AI113)</f>
        <v>0</v>
      </c>
      <c r="AP102" s="281" t="str">
        <f aca="false">IF(($F102&lt;&gt;"")*($G102&lt;&gt;"")*(AM102&lt;&gt;"")*(AN102&lt;&gt;""),IF(AT102&lt;&gt;2,"0",($F102&gt;$G102)*(AM102&gt;AN102)+($F102=$G102)*(AM102=AN102)+($F102&lt;$G102)*(AM102&lt;AN102)),"")</f>
        <v/>
      </c>
      <c r="AQ102" s="281" t="str">
        <f aca="false">IF((AP102&lt;&gt;""),IF(OR($F102&lt;&gt;$G102,PrSettings!$M$4="●"),(($F102-$G102)=(AM102-AN102))*1,0),"")</f>
        <v/>
      </c>
      <c r="AR102" s="281" t="str">
        <f aca="false">IF((AQ102&lt;&gt;""),($F102=AM102)*($G102=AN102),"")</f>
        <v/>
      </c>
      <c r="AS102" s="281" t="str">
        <f aca="false">IF(AP102&lt;&gt;"",IF(ABS($F102-$G102)&gt;=PrSettings!$M$7,(ABS($F102-$G102-AM102+AN102)&lt;=1)*1,IF(AND(AP102,$F102=$G102,$F102&gt;=PrSettings!$M$6),(ABS(AM102-$F102)&lt;=1)*1,IF(AND(AP102,$F102+$G102&gt;=PrSettings!$M$8),(ABS(AM102-$F102)+ABS(AN102-$G102)&lt;=1)*1,""))),"")</f>
        <v/>
      </c>
      <c r="AT102" s="388" t="n">
        <f aca="false">IF(OR(($C102&lt;&gt;"")*(AI102&lt;&gt;""),($E102&lt;&gt;"")*(AK102&lt;&gt;"")),($B102=AI102)*1+($D102=AK102)*1,"")</f>
        <v>2</v>
      </c>
      <c r="AV102" s="295" t="n">
        <f aca="false">$B102</f>
        <v>3</v>
      </c>
      <c r="AW102" s="280" t="str">
        <f aca="false">$C102</f>
        <v>Argentina</v>
      </c>
      <c r="AX102" s="296" t="n">
        <f aca="false">$D102</f>
        <v>17</v>
      </c>
      <c r="AY102" s="280" t="str">
        <f aca="false">$E102</f>
        <v>Uruguay</v>
      </c>
      <c r="AZ102" s="284"/>
      <c r="BA102" s="284"/>
      <c r="BB102" s="389" t="n">
        <f aca="false">COUNTIF(AV$107:AV$114,AV113)+COUNTIF(AX$107:AX$114,AV113)</f>
        <v>0</v>
      </c>
      <c r="BC102" s="281" t="str">
        <f aca="false">IF(($F102&lt;&gt;"")*($G102&lt;&gt;"")*(AZ102&lt;&gt;"")*(BA102&lt;&gt;""),IF(BG102&lt;&gt;2,"0",($F102&gt;$G102)*(AZ102&gt;BA102)+($F102=$G102)*(AZ102=BA102)+($F102&lt;$G102)*(AZ102&lt;BA102)),"")</f>
        <v/>
      </c>
      <c r="BD102" s="281" t="str">
        <f aca="false">IF((BC102&lt;&gt;""),IF(OR($F102&lt;&gt;$G102,PrSettings!$M$4="●"),(($F102-$G102)=(AZ102-BA102))*1,0),"")</f>
        <v/>
      </c>
      <c r="BE102" s="281" t="str">
        <f aca="false">IF((BD102&lt;&gt;""),($F102=AZ102)*($G102=BA102),"")</f>
        <v/>
      </c>
      <c r="BF102" s="281" t="str">
        <f aca="false">IF(BC102&lt;&gt;"",IF(ABS($F102-$G102)&gt;=PrSettings!$M$7,(ABS($F102-$G102-AZ102+BA102)&lt;=1)*1,IF(AND(BC102,$F102=$G102,$F102&gt;=PrSettings!$M$6),(ABS(AZ102-$F102)&lt;=1)*1,IF(AND(BC102,$F102+$G102&gt;=PrSettings!$M$8),(ABS(AZ102-$F102)+ABS(BA102-$G102)&lt;=1)*1,""))),"")</f>
        <v/>
      </c>
      <c r="BG102" s="388" t="n">
        <f aca="false">IF(OR(($C102&lt;&gt;"")*(AV102&lt;&gt;""),($E102&lt;&gt;"")*(AX102&lt;&gt;"")),($B102=AV102)*1+($D102=AX102)*1,"")</f>
        <v>2</v>
      </c>
      <c r="BI102" s="295" t="n">
        <f aca="false">$B102</f>
        <v>3</v>
      </c>
      <c r="BJ102" s="280" t="str">
        <f aca="false">$C102</f>
        <v>Argentina</v>
      </c>
      <c r="BK102" s="296" t="n">
        <f aca="false">$D102</f>
        <v>17</v>
      </c>
      <c r="BL102" s="280" t="str">
        <f aca="false">$E102</f>
        <v>Uruguay</v>
      </c>
      <c r="BM102" s="284"/>
      <c r="BN102" s="284"/>
      <c r="BO102" s="389" t="n">
        <f aca="false">COUNTIF(BI$107:BI$114,BI113)+COUNTIF(BK$107:BK$114,BI113)</f>
        <v>0</v>
      </c>
      <c r="BP102" s="281" t="str">
        <f aca="false">IF(($F102&lt;&gt;"")*($G102&lt;&gt;"")*(BM102&lt;&gt;"")*(BN102&lt;&gt;""),IF(BT102&lt;&gt;2,"0",($F102&gt;$G102)*(BM102&gt;BN102)+($F102=$G102)*(BM102=BN102)+($F102&lt;$G102)*(BM102&lt;BN102)),"")</f>
        <v/>
      </c>
      <c r="BQ102" s="281" t="str">
        <f aca="false">IF((BP102&lt;&gt;""),IF(OR($F102&lt;&gt;$G102,PrSettings!$M$4="●"),(($F102-$G102)=(BM102-BN102))*1,0),"")</f>
        <v/>
      </c>
      <c r="BR102" s="281" t="str">
        <f aca="false">IF((BQ102&lt;&gt;""),($F102=BM102)*($G102=BN102),"")</f>
        <v/>
      </c>
      <c r="BS102" s="281" t="str">
        <f aca="false">IF(BP102&lt;&gt;"",IF(ABS($F102-$G102)&gt;=PrSettings!$M$7,(ABS($F102-$G102-BM102+BN102)&lt;=1)*1,IF(AND(BP102,$F102=$G102,$F102&gt;=PrSettings!$M$6),(ABS(BM102-$F102)&lt;=1)*1,IF(AND(BP102,$F102+$G102&gt;=PrSettings!$M$8),(ABS(BM102-$F102)+ABS(BN102-$G102)&lt;=1)*1,""))),"")</f>
        <v/>
      </c>
      <c r="BT102" s="388" t="n">
        <f aca="false">IF(OR(($C102&lt;&gt;"")*(BI102&lt;&gt;""),($E102&lt;&gt;"")*(BK102&lt;&gt;"")),($B102=BI102)*1+($D102=BK102)*1,"")</f>
        <v>2</v>
      </c>
      <c r="BV102" s="295" t="n">
        <f aca="false">$B102</f>
        <v>3</v>
      </c>
      <c r="BW102" s="280" t="str">
        <f aca="false">$C102</f>
        <v>Argentina</v>
      </c>
      <c r="BX102" s="296" t="n">
        <f aca="false">$D102</f>
        <v>17</v>
      </c>
      <c r="BY102" s="280" t="str">
        <f aca="false">$E102</f>
        <v>Uruguay</v>
      </c>
      <c r="BZ102" s="284"/>
      <c r="CA102" s="284"/>
      <c r="CB102" s="389" t="n">
        <f aca="false">COUNTIF(BV$107:BV$114,BV113)+COUNTIF(BX$107:BX$114,BV113)</f>
        <v>0</v>
      </c>
      <c r="CC102" s="281" t="str">
        <f aca="false">IF(($F102&lt;&gt;"")*($G102&lt;&gt;"")*(BZ102&lt;&gt;"")*(CA102&lt;&gt;""),IF(CG102&lt;&gt;2,"0",($F102&gt;$G102)*(BZ102&gt;CA102)+($F102=$G102)*(BZ102=CA102)+($F102&lt;$G102)*(BZ102&lt;CA102)),"")</f>
        <v/>
      </c>
      <c r="CD102" s="281" t="str">
        <f aca="false">IF((CC102&lt;&gt;""),IF(OR($F102&lt;&gt;$G102,PrSettings!$M$4="●"),(($F102-$G102)=(BZ102-CA102))*1,0),"")</f>
        <v/>
      </c>
      <c r="CE102" s="281" t="str">
        <f aca="false">IF((CD102&lt;&gt;""),($F102=BZ102)*($G102=CA102),"")</f>
        <v/>
      </c>
      <c r="CF102" s="281" t="str">
        <f aca="false">IF(CC102&lt;&gt;"",IF(ABS($F102-$G102)&gt;=PrSettings!$M$7,(ABS($F102-$G102-BZ102+CA102)&lt;=1)*1,IF(AND(CC102,$F102=$G102,$F102&gt;=PrSettings!$M$6),(ABS(BZ102-$F102)&lt;=1)*1,IF(AND(CC102,$F102+$G102&gt;=PrSettings!$M$8),(ABS(BZ102-$F102)+ABS(CA102-$G102)&lt;=1)*1,""))),"")</f>
        <v/>
      </c>
      <c r="CG102" s="388" t="n">
        <f aca="false">IF(OR(($C102&lt;&gt;"")*(BV102&lt;&gt;""),($E102&lt;&gt;"")*(BX102&lt;&gt;"")),($B102=BV102)*1+($D102=BX102)*1,"")</f>
        <v>2</v>
      </c>
      <c r="CI102" s="295" t="n">
        <f aca="false">$B102</f>
        <v>3</v>
      </c>
      <c r="CJ102" s="280" t="str">
        <f aca="false">$C102</f>
        <v>Argentina</v>
      </c>
      <c r="CK102" s="296" t="n">
        <f aca="false">$D102</f>
        <v>17</v>
      </c>
      <c r="CL102" s="280" t="str">
        <f aca="false">$E102</f>
        <v>Uruguay</v>
      </c>
      <c r="CM102" s="284"/>
      <c r="CN102" s="284"/>
      <c r="CO102" s="389" t="n">
        <f aca="false">COUNTIF(CI$107:CI$114,CI113)+COUNTIF(CK$107:CK$114,CI113)</f>
        <v>0</v>
      </c>
      <c r="CP102" s="281" t="str">
        <f aca="false">IF(($F102&lt;&gt;"")*($G102&lt;&gt;"")*(CM102&lt;&gt;"")*(CN102&lt;&gt;""),IF(CT102&lt;&gt;2,"0",($F102&gt;$G102)*(CM102&gt;CN102)+($F102=$G102)*(CM102=CN102)+($F102&lt;$G102)*(CM102&lt;CN102)),"")</f>
        <v/>
      </c>
      <c r="CQ102" s="281" t="str">
        <f aca="false">IF((CP102&lt;&gt;""),IF(OR($F102&lt;&gt;$G102,PrSettings!$M$4="●"),(($F102-$G102)=(CM102-CN102))*1,0),"")</f>
        <v/>
      </c>
      <c r="CR102" s="281" t="str">
        <f aca="false">IF((CQ102&lt;&gt;""),($F102=CM102)*($G102=CN102),"")</f>
        <v/>
      </c>
      <c r="CS102" s="281" t="str">
        <f aca="false">IF(CP102&lt;&gt;"",IF(ABS($F102-$G102)&gt;=PrSettings!$M$7,(ABS($F102-$G102-CM102+CN102)&lt;=1)*1,IF(AND(CP102,$F102=$G102,$F102&gt;=PrSettings!$M$6),(ABS(CM102-$F102)&lt;=1)*1,IF(AND(CP102,$F102+$G102&gt;=PrSettings!$M$8),(ABS(CM102-$F102)+ABS(CN102-$G102)&lt;=1)*1,""))),"")</f>
        <v/>
      </c>
      <c r="CT102" s="388" t="n">
        <f aca="false">IF(OR(($C102&lt;&gt;"")*(CI102&lt;&gt;""),($E102&lt;&gt;"")*(CK102&lt;&gt;"")),($B102=CI102)*1+($D102=CK102)*1,"")</f>
        <v>2</v>
      </c>
      <c r="CV102" s="295" t="n">
        <f aca="false">$B102</f>
        <v>3</v>
      </c>
      <c r="CW102" s="280" t="str">
        <f aca="false">$C102</f>
        <v>Argentina</v>
      </c>
      <c r="CX102" s="296" t="n">
        <f aca="false">$D102</f>
        <v>17</v>
      </c>
      <c r="CY102" s="280" t="str">
        <f aca="false">$E102</f>
        <v>Uruguay</v>
      </c>
      <c r="CZ102" s="284"/>
      <c r="DA102" s="284"/>
      <c r="DB102" s="389" t="n">
        <f aca="false">COUNTIF(CV$107:CV$114,CV113)+COUNTIF(CX$107:CX$114,CV113)</f>
        <v>0</v>
      </c>
      <c r="DC102" s="281" t="str">
        <f aca="false">IF(($F102&lt;&gt;"")*($G102&lt;&gt;"")*(CZ102&lt;&gt;"")*(DA102&lt;&gt;""),IF(DG102&lt;&gt;2,"0",($F102&gt;$G102)*(CZ102&gt;DA102)+($F102=$G102)*(CZ102=DA102)+($F102&lt;$G102)*(CZ102&lt;DA102)),"")</f>
        <v/>
      </c>
      <c r="DD102" s="281" t="str">
        <f aca="false">IF((DC102&lt;&gt;""),IF(OR($F102&lt;&gt;$G102,PrSettings!$M$4="●"),(($F102-$G102)=(CZ102-DA102))*1,0),"")</f>
        <v/>
      </c>
      <c r="DE102" s="281" t="str">
        <f aca="false">IF((DD102&lt;&gt;""),($F102=CZ102)*($G102=DA102),"")</f>
        <v/>
      </c>
      <c r="DF102" s="281" t="str">
        <f aca="false">IF(DC102&lt;&gt;"",IF(ABS($F102-$G102)&gt;=PrSettings!$M$7,(ABS($F102-$G102-CZ102+DA102)&lt;=1)*1,IF(AND(DC102,$F102=$G102,$F102&gt;=PrSettings!$M$6),(ABS(CZ102-$F102)&lt;=1)*1,IF(AND(DC102,$F102+$G102&gt;=PrSettings!$M$8),(ABS(CZ102-$F102)+ABS(DA102-$G102)&lt;=1)*1,""))),"")</f>
        <v/>
      </c>
      <c r="DG102" s="388" t="n">
        <f aca="false">IF(OR(($C102&lt;&gt;"")*(CV102&lt;&gt;""),($E102&lt;&gt;"")*(CX102&lt;&gt;"")),($B102=CV102)*1+($D102=CX102)*1,"")</f>
        <v>2</v>
      </c>
      <c r="DI102" s="295" t="n">
        <f aca="false">$B102</f>
        <v>3</v>
      </c>
      <c r="DJ102" s="280" t="str">
        <f aca="false">$C102</f>
        <v>Argentina</v>
      </c>
      <c r="DK102" s="296" t="n">
        <f aca="false">$D102</f>
        <v>17</v>
      </c>
      <c r="DL102" s="280" t="str">
        <f aca="false">$E102</f>
        <v>Uruguay</v>
      </c>
      <c r="DM102" s="284"/>
      <c r="DN102" s="284"/>
      <c r="DO102" s="389" t="n">
        <f aca="false">COUNTIF(DI$107:DI$114,DI113)+COUNTIF(DK$107:DK$114,DI113)</f>
        <v>0</v>
      </c>
      <c r="DP102" s="281" t="str">
        <f aca="false">IF(($F102&lt;&gt;"")*($G102&lt;&gt;"")*(DM102&lt;&gt;"")*(DN102&lt;&gt;""),IF(DT102&lt;&gt;2,"0",($F102&gt;$G102)*(DM102&gt;DN102)+($F102=$G102)*(DM102=DN102)+($F102&lt;$G102)*(DM102&lt;DN102)),"")</f>
        <v/>
      </c>
      <c r="DQ102" s="281" t="str">
        <f aca="false">IF((DP102&lt;&gt;""),IF(OR($F102&lt;&gt;$G102,PrSettings!$M$4="●"),(($F102-$G102)=(DM102-DN102))*1,0),"")</f>
        <v/>
      </c>
      <c r="DR102" s="281" t="str">
        <f aca="false">IF((DQ102&lt;&gt;""),($F102=DM102)*($G102=DN102),"")</f>
        <v/>
      </c>
      <c r="DS102" s="281" t="str">
        <f aca="false">IF(DP102&lt;&gt;"",IF(ABS($F102-$G102)&gt;=PrSettings!$M$7,(ABS($F102-$G102-DM102+DN102)&lt;=1)*1,IF(AND(DP102,$F102=$G102,$F102&gt;=PrSettings!$M$6),(ABS(DM102-$F102)&lt;=1)*1,IF(AND(DP102,$F102+$G102&gt;=PrSettings!$M$8),(ABS(DM102-$F102)+ABS(DN102-$G102)&lt;=1)*1,""))),"")</f>
        <v/>
      </c>
      <c r="DT102" s="388" t="n">
        <f aca="false">IF(OR(($C102&lt;&gt;"")*(DI102&lt;&gt;""),($E102&lt;&gt;"")*(DK102&lt;&gt;"")),($B102=DI102)*1+($D102=DK102)*1,"")</f>
        <v>2</v>
      </c>
      <c r="DV102" s="295" t="n">
        <f aca="false">$B102</f>
        <v>3</v>
      </c>
      <c r="DW102" s="280" t="str">
        <f aca="false">$C102</f>
        <v>Argentina</v>
      </c>
      <c r="DX102" s="296" t="n">
        <f aca="false">$D102</f>
        <v>17</v>
      </c>
      <c r="DY102" s="280" t="str">
        <f aca="false">$E102</f>
        <v>Uruguay</v>
      </c>
      <c r="DZ102" s="284"/>
      <c r="EA102" s="284"/>
      <c r="EB102" s="389" t="n">
        <f aca="false">COUNTIF(DV$107:DV$114,DV113)+COUNTIF(DX$107:DX$114,DV113)</f>
        <v>0</v>
      </c>
      <c r="EC102" s="281" t="str">
        <f aca="false">IF(($F102&lt;&gt;"")*($G102&lt;&gt;"")*(DZ102&lt;&gt;"")*(EA102&lt;&gt;""),IF(EG102&lt;&gt;2,"0",($F102&gt;$G102)*(DZ102&gt;EA102)+($F102=$G102)*(DZ102=EA102)+($F102&lt;$G102)*(DZ102&lt;EA102)),"")</f>
        <v/>
      </c>
      <c r="ED102" s="281" t="str">
        <f aca="false">IF((EC102&lt;&gt;""),IF(OR($F102&lt;&gt;$G102,PrSettings!$M$4="●"),(($F102-$G102)=(DZ102-EA102))*1,0),"")</f>
        <v/>
      </c>
      <c r="EE102" s="281" t="str">
        <f aca="false">IF((ED102&lt;&gt;""),($F102=DZ102)*($G102=EA102),"")</f>
        <v/>
      </c>
      <c r="EF102" s="281" t="str">
        <f aca="false">IF(EC102&lt;&gt;"",IF(ABS($F102-$G102)&gt;=PrSettings!$M$7,(ABS($F102-$G102-DZ102+EA102)&lt;=1)*1,IF(AND(EC102,$F102=$G102,$F102&gt;=PrSettings!$M$6),(ABS(DZ102-$F102)&lt;=1)*1,IF(AND(EC102,$F102+$G102&gt;=PrSettings!$M$8),(ABS(DZ102-$F102)+ABS(EA102-$G102)&lt;=1)*1,""))),"")</f>
        <v/>
      </c>
      <c r="EG102" s="388" t="n">
        <f aca="false">IF(OR(($C102&lt;&gt;"")*(DV102&lt;&gt;""),($E102&lt;&gt;"")*(DX102&lt;&gt;"")),($B102=DV102)*1+($D102=DX102)*1,"")</f>
        <v>2</v>
      </c>
      <c r="EI102" s="295" t="n">
        <f aca="false">$B102</f>
        <v>3</v>
      </c>
      <c r="EJ102" s="280" t="str">
        <f aca="false">$C102</f>
        <v>Argentina</v>
      </c>
      <c r="EK102" s="296" t="n">
        <f aca="false">$D102</f>
        <v>17</v>
      </c>
      <c r="EL102" s="280" t="str">
        <f aca="false">$E102</f>
        <v>Uruguay</v>
      </c>
      <c r="EM102" s="284"/>
      <c r="EN102" s="284"/>
      <c r="EO102" s="389" t="n">
        <f aca="false">COUNTIF(EI$107:EI$114,EI113)+COUNTIF(EK$107:EK$114,EI113)</f>
        <v>0</v>
      </c>
      <c r="EP102" s="281" t="str">
        <f aca="false">IF(($F102&lt;&gt;"")*($G102&lt;&gt;"")*(EM102&lt;&gt;"")*(EN102&lt;&gt;""),IF(ET102&lt;&gt;2,"0",($F102&gt;$G102)*(EM102&gt;EN102)+($F102=$G102)*(EM102=EN102)+($F102&lt;$G102)*(EM102&lt;EN102)),"")</f>
        <v/>
      </c>
      <c r="EQ102" s="281" t="str">
        <f aca="false">IF((EP102&lt;&gt;""),IF(OR($F102&lt;&gt;$G102,PrSettings!$M$4="●"),(($F102-$G102)=(EM102-EN102))*1,0),"")</f>
        <v/>
      </c>
      <c r="ER102" s="281" t="str">
        <f aca="false">IF((EQ102&lt;&gt;""),($F102=EM102)*($G102=EN102),"")</f>
        <v/>
      </c>
      <c r="ES102" s="281" t="str">
        <f aca="false">IF(EP102&lt;&gt;"",IF(ABS($F102-$G102)&gt;=PrSettings!$M$7,(ABS($F102-$G102-EM102+EN102)&lt;=1)*1,IF(AND(EP102,$F102=$G102,$F102&gt;=PrSettings!$M$6),(ABS(EM102-$F102)&lt;=1)*1,IF(AND(EP102,$F102+$G102&gt;=PrSettings!$M$8),(ABS(EM102-$F102)+ABS(EN102-$G102)&lt;=1)*1,""))),"")</f>
        <v/>
      </c>
      <c r="ET102" s="388" t="n">
        <f aca="false">IF(OR(($C102&lt;&gt;"")*(EI102&lt;&gt;""),($E102&lt;&gt;"")*(EK102&lt;&gt;"")),($B102=EI102)*1+($D102=EK102)*1,"")</f>
        <v>2</v>
      </c>
      <c r="EV102" s="295" t="n">
        <f aca="false">$B102</f>
        <v>3</v>
      </c>
      <c r="EW102" s="280" t="str">
        <f aca="false">$C102</f>
        <v>Argentina</v>
      </c>
      <c r="EX102" s="296" t="n">
        <f aca="false">$D102</f>
        <v>17</v>
      </c>
      <c r="EY102" s="280" t="str">
        <f aca="false">$E102</f>
        <v>Uruguay</v>
      </c>
      <c r="EZ102" s="284"/>
      <c r="FA102" s="284"/>
      <c r="FB102" s="389" t="n">
        <f aca="false">COUNTIF(EV$107:EV$114,EV113)+COUNTIF(EX$107:EX$114,EV113)</f>
        <v>0</v>
      </c>
      <c r="FC102" s="281" t="str">
        <f aca="false">IF(($F102&lt;&gt;"")*($G102&lt;&gt;"")*(EZ102&lt;&gt;"")*(FA102&lt;&gt;""),IF(FG102&lt;&gt;2,"0",($F102&gt;$G102)*(EZ102&gt;FA102)+($F102=$G102)*(EZ102=FA102)+($F102&lt;$G102)*(EZ102&lt;FA102)),"")</f>
        <v/>
      </c>
      <c r="FD102" s="281" t="str">
        <f aca="false">IF((FC102&lt;&gt;""),IF(OR($F102&lt;&gt;$G102,PrSettings!$M$4="●"),(($F102-$G102)=(EZ102-FA102))*1,0),"")</f>
        <v/>
      </c>
      <c r="FE102" s="281" t="str">
        <f aca="false">IF((FD102&lt;&gt;""),($F102=EZ102)*($G102=FA102),"")</f>
        <v/>
      </c>
      <c r="FF102" s="281" t="str">
        <f aca="false">IF(FC102&lt;&gt;"",IF(ABS($F102-$G102)&gt;=PrSettings!$M$7,(ABS($F102-$G102-EZ102+FA102)&lt;=1)*1,IF(AND(FC102,$F102=$G102,$F102&gt;=PrSettings!$M$6),(ABS(EZ102-$F102)&lt;=1)*1,IF(AND(FC102,$F102+$G102&gt;=PrSettings!$M$8),(ABS(EZ102-$F102)+ABS(FA102-$G102)&lt;=1)*1,""))),"")</f>
        <v/>
      </c>
      <c r="FG102" s="388" t="n">
        <f aca="false">IF(OR(($C102&lt;&gt;"")*(EV102&lt;&gt;""),($E102&lt;&gt;"")*(EX102&lt;&gt;"")),($B102=EV102)*1+($D102=EX102)*1,"")</f>
        <v>2</v>
      </c>
      <c r="FI102" s="295" t="n">
        <f aca="false">$B102</f>
        <v>3</v>
      </c>
      <c r="FJ102" s="280" t="str">
        <f aca="false">$C102</f>
        <v>Argentina</v>
      </c>
      <c r="FK102" s="296" t="n">
        <f aca="false">$D102</f>
        <v>17</v>
      </c>
      <c r="FL102" s="280" t="str">
        <f aca="false">$E102</f>
        <v>Uruguay</v>
      </c>
      <c r="FM102" s="284"/>
      <c r="FN102" s="284"/>
      <c r="FO102" s="389" t="n">
        <f aca="false">COUNTIF(FI$107:FI$114,FI113)+COUNTIF(FK$107:FK$114,FI113)</f>
        <v>0</v>
      </c>
      <c r="FP102" s="281" t="str">
        <f aca="false">IF(($F102&lt;&gt;"")*($G102&lt;&gt;"")*(FM102&lt;&gt;"")*(FN102&lt;&gt;""),IF(FT102&lt;&gt;2,"0",($F102&gt;$G102)*(FM102&gt;FN102)+($F102=$G102)*(FM102=FN102)+($F102&lt;$G102)*(FM102&lt;FN102)),"")</f>
        <v/>
      </c>
      <c r="FQ102" s="281" t="str">
        <f aca="false">IF((FP102&lt;&gt;""),IF(OR($F102&lt;&gt;$G102,PrSettings!$M$4="●"),(($F102-$G102)=(FM102-FN102))*1,0),"")</f>
        <v/>
      </c>
      <c r="FR102" s="281" t="str">
        <f aca="false">IF((FQ102&lt;&gt;""),($F102=FM102)*($G102=FN102),"")</f>
        <v/>
      </c>
      <c r="FS102" s="281" t="str">
        <f aca="false">IF(FP102&lt;&gt;"",IF(ABS($F102-$G102)&gt;=PrSettings!$M$7,(ABS($F102-$G102-FM102+FN102)&lt;=1)*1,IF(AND(FP102,$F102=$G102,$F102&gt;=PrSettings!$M$6),(ABS(FM102-$F102)&lt;=1)*1,IF(AND(FP102,$F102+$G102&gt;=PrSettings!$M$8),(ABS(FM102-$F102)+ABS(FN102-$G102)&lt;=1)*1,""))),"")</f>
        <v/>
      </c>
      <c r="FT102" s="388" t="n">
        <f aca="false">IF(OR(($C102&lt;&gt;"")*(FI102&lt;&gt;""),($E102&lt;&gt;"")*(FK102&lt;&gt;"")),($B102=FI102)*1+($D102=FK102)*1,"")</f>
        <v>2</v>
      </c>
      <c r="FV102" s="295" t="n">
        <f aca="false">$B102</f>
        <v>3</v>
      </c>
      <c r="FW102" s="280" t="str">
        <f aca="false">$C102</f>
        <v>Argentina</v>
      </c>
      <c r="FX102" s="296" t="n">
        <f aca="false">$D102</f>
        <v>17</v>
      </c>
      <c r="FY102" s="280" t="str">
        <f aca="false">$E102</f>
        <v>Uruguay</v>
      </c>
      <c r="FZ102" s="284"/>
      <c r="GA102" s="284"/>
      <c r="GB102" s="389" t="n">
        <f aca="false">COUNTIF(FV$107:FV$114,FV113)+COUNTIF(FX$107:FX$114,FV113)</f>
        <v>0</v>
      </c>
      <c r="GC102" s="281" t="str">
        <f aca="false">IF(($F102&lt;&gt;"")*($G102&lt;&gt;"")*(FZ102&lt;&gt;"")*(GA102&lt;&gt;""),IF(GG102&lt;&gt;2,"0",($F102&gt;$G102)*(FZ102&gt;GA102)+($F102=$G102)*(FZ102=GA102)+($F102&lt;$G102)*(FZ102&lt;GA102)),"")</f>
        <v/>
      </c>
      <c r="GD102" s="281" t="str">
        <f aca="false">IF((GC102&lt;&gt;""),IF(OR($F102&lt;&gt;$G102,PrSettings!$M$4="●"),(($F102-$G102)=(FZ102-GA102))*1,0),"")</f>
        <v/>
      </c>
      <c r="GE102" s="281" t="str">
        <f aca="false">IF((GD102&lt;&gt;""),($F102=FZ102)*($G102=GA102),"")</f>
        <v/>
      </c>
      <c r="GF102" s="281" t="str">
        <f aca="false">IF(GC102&lt;&gt;"",IF(ABS($F102-$G102)&gt;=PrSettings!$M$7,(ABS($F102-$G102-FZ102+GA102)&lt;=1)*1,IF(AND(GC102,$F102=$G102,$F102&gt;=PrSettings!$M$6),(ABS(FZ102-$F102)&lt;=1)*1,IF(AND(GC102,$F102+$G102&gt;=PrSettings!$M$8),(ABS(FZ102-$F102)+ABS(GA102-$G102)&lt;=1)*1,""))),"")</f>
        <v/>
      </c>
      <c r="GG102" s="388" t="n">
        <f aca="false">IF(OR(($C102&lt;&gt;"")*(FV102&lt;&gt;""),($E102&lt;&gt;"")*(FX102&lt;&gt;"")),($B102=FV102)*1+($D102=FX102)*1,"")</f>
        <v>2</v>
      </c>
      <c r="GI102" s="295" t="n">
        <f aca="false">$B102</f>
        <v>3</v>
      </c>
      <c r="GJ102" s="280" t="str">
        <f aca="false">$C102</f>
        <v>Argentina</v>
      </c>
      <c r="GK102" s="296" t="n">
        <f aca="false">$D102</f>
        <v>17</v>
      </c>
      <c r="GL102" s="280" t="str">
        <f aca="false">$E102</f>
        <v>Uruguay</v>
      </c>
      <c r="GM102" s="284"/>
      <c r="GN102" s="284"/>
      <c r="GO102" s="389" t="n">
        <f aca="false">COUNTIF(GI$107:GI$114,GI113)+COUNTIF(GK$107:GK$114,GI113)</f>
        <v>0</v>
      </c>
      <c r="GP102" s="281" t="str">
        <f aca="false">IF(($F102&lt;&gt;"")*($G102&lt;&gt;"")*(GM102&lt;&gt;"")*(GN102&lt;&gt;""),IF(GT102&lt;&gt;2,"0",($F102&gt;$G102)*(GM102&gt;GN102)+($F102=$G102)*(GM102=GN102)+($F102&lt;$G102)*(GM102&lt;GN102)),"")</f>
        <v/>
      </c>
      <c r="GQ102" s="281" t="str">
        <f aca="false">IF((GP102&lt;&gt;""),IF(OR($F102&lt;&gt;$G102,PrSettings!$M$4="●"),(($F102-$G102)=(GM102-GN102))*1,0),"")</f>
        <v/>
      </c>
      <c r="GR102" s="281" t="str">
        <f aca="false">IF((GQ102&lt;&gt;""),($F102=GM102)*($G102=GN102),"")</f>
        <v/>
      </c>
      <c r="GS102" s="281" t="str">
        <f aca="false">IF(GP102&lt;&gt;"",IF(ABS($F102-$G102)&gt;=PrSettings!$M$7,(ABS($F102-$G102-GM102+GN102)&lt;=1)*1,IF(AND(GP102,$F102=$G102,$F102&gt;=PrSettings!$M$6),(ABS(GM102-$F102)&lt;=1)*1,IF(AND(GP102,$F102+$G102&gt;=PrSettings!$M$8),(ABS(GM102-$F102)+ABS(GN102-$G102)&lt;=1)*1,""))),"")</f>
        <v/>
      </c>
      <c r="GT102" s="388" t="n">
        <f aca="false">IF(OR(($C102&lt;&gt;"")*(GI102&lt;&gt;""),($E102&lt;&gt;"")*(GK102&lt;&gt;"")),($B102=GI102)*1+($D102=GK102)*1,"")</f>
        <v>2</v>
      </c>
      <c r="GV102" s="295" t="n">
        <f aca="false">$B102</f>
        <v>3</v>
      </c>
      <c r="GW102" s="280" t="str">
        <f aca="false">$C102</f>
        <v>Argentina</v>
      </c>
      <c r="GX102" s="296" t="n">
        <f aca="false">$D102</f>
        <v>17</v>
      </c>
      <c r="GY102" s="280" t="str">
        <f aca="false">$E102</f>
        <v>Uruguay</v>
      </c>
      <c r="GZ102" s="284"/>
      <c r="HA102" s="284"/>
      <c r="HB102" s="389" t="n">
        <f aca="false">COUNTIF(GV$107:GV$114,GV113)+COUNTIF(GX$107:GX$114,GV113)</f>
        <v>0</v>
      </c>
      <c r="HC102" s="281" t="str">
        <f aca="false">IF(($F102&lt;&gt;"")*($G102&lt;&gt;"")*(GZ102&lt;&gt;"")*(HA102&lt;&gt;""),IF(HG102&lt;&gt;2,"0",($F102&gt;$G102)*(GZ102&gt;HA102)+($F102=$G102)*(GZ102=HA102)+($F102&lt;$G102)*(GZ102&lt;HA102)),"")</f>
        <v/>
      </c>
      <c r="HD102" s="281" t="str">
        <f aca="false">IF((HC102&lt;&gt;""),IF(OR($F102&lt;&gt;$G102,PrSettings!$M$4="●"),(($F102-$G102)=(GZ102-HA102))*1,0),"")</f>
        <v/>
      </c>
      <c r="HE102" s="281" t="str">
        <f aca="false">IF((HD102&lt;&gt;""),($F102=GZ102)*($G102=HA102),"")</f>
        <v/>
      </c>
      <c r="HF102" s="281" t="str">
        <f aca="false">IF(HC102&lt;&gt;"",IF(ABS($F102-$G102)&gt;=PrSettings!$M$7,(ABS($F102-$G102-GZ102+HA102)&lt;=1)*1,IF(AND(HC102,$F102=$G102,$F102&gt;=PrSettings!$M$6),(ABS(GZ102-$F102)&lt;=1)*1,IF(AND(HC102,$F102+$G102&gt;=PrSettings!$M$8),(ABS(GZ102-$F102)+ABS(HA102-$G102)&lt;=1)*1,""))),"")</f>
        <v/>
      </c>
      <c r="HG102" s="388" t="n">
        <f aca="false">IF(OR(($C102&lt;&gt;"")*(GV102&lt;&gt;""),($E102&lt;&gt;"")*(GX102&lt;&gt;"")),($B102=GV102)*1+($D102=GX102)*1,"")</f>
        <v>2</v>
      </c>
      <c r="HI102" s="295" t="n">
        <f aca="false">$B102</f>
        <v>3</v>
      </c>
      <c r="HJ102" s="280" t="str">
        <f aca="false">$C102</f>
        <v>Argentina</v>
      </c>
      <c r="HK102" s="296" t="n">
        <f aca="false">$D102</f>
        <v>17</v>
      </c>
      <c r="HL102" s="280" t="str">
        <f aca="false">$E102</f>
        <v>Uruguay</v>
      </c>
      <c r="HM102" s="284"/>
      <c r="HN102" s="284"/>
      <c r="HO102" s="389" t="n">
        <f aca="false">COUNTIF(HI$107:HI$114,HI113)+COUNTIF(HK$107:HK$114,HI113)</f>
        <v>0</v>
      </c>
      <c r="HP102" s="281" t="str">
        <f aca="false">IF(($F102&lt;&gt;"")*($G102&lt;&gt;"")*(HM102&lt;&gt;"")*(HN102&lt;&gt;""),IF(HT102&lt;&gt;2,"0",($F102&gt;$G102)*(HM102&gt;HN102)+($F102=$G102)*(HM102=HN102)+($F102&lt;$G102)*(HM102&lt;HN102)),"")</f>
        <v/>
      </c>
      <c r="HQ102" s="281" t="str">
        <f aca="false">IF((HP102&lt;&gt;""),IF(OR($F102&lt;&gt;$G102,PrSettings!$M$4="●"),(($F102-$G102)=(HM102-HN102))*1,0),"")</f>
        <v/>
      </c>
      <c r="HR102" s="281" t="str">
        <f aca="false">IF((HQ102&lt;&gt;""),($F102=HM102)*($G102=HN102),"")</f>
        <v/>
      </c>
      <c r="HS102" s="281" t="str">
        <f aca="false">IF(HP102&lt;&gt;"",IF(ABS($F102-$G102)&gt;=PrSettings!$M$7,(ABS($F102-$G102-HM102+HN102)&lt;=1)*1,IF(AND(HP102,$F102=$G102,$F102&gt;=PrSettings!$M$6),(ABS(HM102-$F102)&lt;=1)*1,IF(AND(HP102,$F102+$G102&gt;=PrSettings!$M$8),(ABS(HM102-$F102)+ABS(HN102-$G102)&lt;=1)*1,""))),"")</f>
        <v/>
      </c>
      <c r="HT102" s="388" t="n">
        <f aca="false">IF(OR(($C102&lt;&gt;"")*(HI102&lt;&gt;""),($E102&lt;&gt;"")*(HK102&lt;&gt;"")),($B102=HI102)*1+($D102=HK102)*1,"")</f>
        <v>2</v>
      </c>
      <c r="HV102" s="295" t="n">
        <f aca="false">$B102</f>
        <v>3</v>
      </c>
      <c r="HW102" s="280" t="str">
        <f aca="false">$C102</f>
        <v>Argentina</v>
      </c>
      <c r="HX102" s="296" t="n">
        <f aca="false">$D102</f>
        <v>17</v>
      </c>
      <c r="HY102" s="280" t="str">
        <f aca="false">$E102</f>
        <v>Uruguay</v>
      </c>
      <c r="HZ102" s="284"/>
      <c r="IA102" s="284"/>
      <c r="IB102" s="389" t="n">
        <f aca="false">COUNTIF(HV$107:HV$114,HV113)+COUNTIF(HX$107:HX$114,HV113)</f>
        <v>0</v>
      </c>
      <c r="IC102" s="281" t="str">
        <f aca="false">IF(($F102&lt;&gt;"")*($G102&lt;&gt;"")*(HZ102&lt;&gt;"")*(IA102&lt;&gt;""),IF(IG102&lt;&gt;2,"0",($F102&gt;$G102)*(HZ102&gt;IA102)+($F102=$G102)*(HZ102=IA102)+($F102&lt;$G102)*(HZ102&lt;IA102)),"")</f>
        <v/>
      </c>
      <c r="ID102" s="281" t="str">
        <f aca="false">IF((IC102&lt;&gt;""),IF(OR($F102&lt;&gt;$G102,PrSettings!$M$4="●"),(($F102-$G102)=(HZ102-IA102))*1,0),"")</f>
        <v/>
      </c>
      <c r="IE102" s="281" t="str">
        <f aca="false">IF((ID102&lt;&gt;""),($F102=HZ102)*($G102=IA102),"")</f>
        <v/>
      </c>
      <c r="IF102" s="281" t="str">
        <f aca="false">IF(IC102&lt;&gt;"",IF(ABS($F102-$G102)&gt;=PrSettings!$M$7,(ABS($F102-$G102-HZ102+IA102)&lt;=1)*1,IF(AND(IC102,$F102=$G102,$F102&gt;=PrSettings!$M$6),(ABS(HZ102-$F102)&lt;=1)*1,IF(AND(IC102,$F102+$G102&gt;=PrSettings!$M$8),(ABS(HZ102-$F102)+ABS(IA102-$G102)&lt;=1)*1,""))),"")</f>
        <v/>
      </c>
      <c r="IG102" s="388" t="n">
        <f aca="false">IF(OR(($C102&lt;&gt;"")*(HV102&lt;&gt;""),($E102&lt;&gt;"")*(HX102&lt;&gt;"")),($B102=HV102)*1+($D102=HX102)*1,"")</f>
        <v>2</v>
      </c>
      <c r="II102" s="295" t="n">
        <f aca="false">$B102</f>
        <v>3</v>
      </c>
      <c r="IJ102" s="280" t="str">
        <f aca="false">$C102</f>
        <v>Argentina</v>
      </c>
      <c r="IK102" s="296" t="n">
        <f aca="false">$D102</f>
        <v>17</v>
      </c>
      <c r="IL102" s="280" t="str">
        <f aca="false">$E102</f>
        <v>Uruguay</v>
      </c>
      <c r="IM102" s="284"/>
      <c r="IN102" s="284"/>
      <c r="IO102" s="389" t="n">
        <f aca="false">COUNTIF(II$107:II$114,II113)+COUNTIF(IK$107:IK$114,II113)</f>
        <v>0</v>
      </c>
      <c r="IP102" s="281" t="str">
        <f aca="false">IF(($F102&lt;&gt;"")*($G102&lt;&gt;"")*(IM102&lt;&gt;"")*(IN102&lt;&gt;""),IF(IT102&lt;&gt;2,"0",($F102&gt;$G102)*(IM102&gt;IN102)+($F102=$G102)*(IM102=IN102)+($F102&lt;$G102)*(IM102&lt;IN102)),"")</f>
        <v/>
      </c>
      <c r="IQ102" s="281" t="str">
        <f aca="false">IF((IP102&lt;&gt;""),IF(OR($F102&lt;&gt;$G102,PrSettings!$M$4="●"),(($F102-$G102)=(IM102-IN102))*1,0),"")</f>
        <v/>
      </c>
      <c r="IR102" s="281" t="str">
        <f aca="false">IF((IQ102&lt;&gt;""),($F102=IM102)*($G102=IN102),"")</f>
        <v/>
      </c>
      <c r="IS102" s="281" t="str">
        <f aca="false">IF(IP102&lt;&gt;"",IF(ABS($F102-$G102)&gt;=PrSettings!$M$7,(ABS($F102-$G102-IM102+IN102)&lt;=1)*1,IF(AND(IP102,$F102=$G102,$F102&gt;=PrSettings!$M$6),(ABS(IM102-$F102)&lt;=1)*1,IF(AND(IP102,$F102+$G102&gt;=PrSettings!$M$8),(ABS(IM102-$F102)+ABS(IN102-$G102)&lt;=1)*1,""))),"")</f>
        <v/>
      </c>
      <c r="IT102" s="388" t="n">
        <f aca="false">IF(OR(($C102&lt;&gt;"")*(II102&lt;&gt;""),($E102&lt;&gt;"")*(IK102&lt;&gt;"")),($B102=II102)*1+($D102=IK102)*1,"")</f>
        <v>2</v>
      </c>
      <c r="IV102" s="295" t="n">
        <f aca="false">$B102</f>
        <v>3</v>
      </c>
      <c r="IW102" s="280" t="str">
        <f aca="false">$C102</f>
        <v>Argentina</v>
      </c>
      <c r="IX102" s="296" t="n">
        <f aca="false">$D102</f>
        <v>17</v>
      </c>
      <c r="IY102" s="280" t="str">
        <f aca="false">$E102</f>
        <v>Uruguay</v>
      </c>
      <c r="IZ102" s="284"/>
      <c r="JA102" s="284"/>
      <c r="JB102" s="389" t="n">
        <f aca="false">COUNTIF(IV$107:IV$114,IV113)+COUNTIF(IX$107:IX$114,IV113)</f>
        <v>0</v>
      </c>
      <c r="JC102" s="281" t="str">
        <f aca="false">IF(($F102&lt;&gt;"")*($G102&lt;&gt;"")*(IZ102&lt;&gt;"")*(JA102&lt;&gt;""),IF(JG102&lt;&gt;2,"0",($F102&gt;$G102)*(IZ102&gt;JA102)+($F102=$G102)*(IZ102=JA102)+($F102&lt;$G102)*(IZ102&lt;JA102)),"")</f>
        <v/>
      </c>
      <c r="JD102" s="281" t="str">
        <f aca="false">IF((JC102&lt;&gt;""),IF(OR($F102&lt;&gt;$G102,PrSettings!$M$4="●"),(($F102-$G102)=(IZ102-JA102))*1,0),"")</f>
        <v/>
      </c>
      <c r="JE102" s="281" t="str">
        <f aca="false">IF((JD102&lt;&gt;""),($F102=IZ102)*($G102=JA102),"")</f>
        <v/>
      </c>
      <c r="JF102" s="281" t="str">
        <f aca="false">IF(JC102&lt;&gt;"",IF(ABS($F102-$G102)&gt;=PrSettings!$M$7,(ABS($F102-$G102-IZ102+JA102)&lt;=1)*1,IF(AND(JC102,$F102=$G102,$F102&gt;=PrSettings!$M$6),(ABS(IZ102-$F102)&lt;=1)*1,IF(AND(JC102,$F102+$G102&gt;=PrSettings!$M$8),(ABS(IZ102-$F102)+ABS(JA102-$G102)&lt;=1)*1,""))),"")</f>
        <v/>
      </c>
      <c r="JG102" s="388" t="n">
        <f aca="false">IF(OR(($C102&lt;&gt;"")*(IV102&lt;&gt;""),($E102&lt;&gt;"")*(IX102&lt;&gt;"")),($B102=IV102)*1+($D102=IX102)*1,"")</f>
        <v>2</v>
      </c>
      <c r="JI102" s="295" t="n">
        <f aca="false">$B102</f>
        <v>3</v>
      </c>
      <c r="JJ102" s="280" t="str">
        <f aca="false">$C102</f>
        <v>Argentina</v>
      </c>
      <c r="JK102" s="296" t="n">
        <f aca="false">$D102</f>
        <v>17</v>
      </c>
      <c r="JL102" s="280" t="str">
        <f aca="false">$E102</f>
        <v>Uruguay</v>
      </c>
      <c r="JM102" s="284"/>
      <c r="JN102" s="284"/>
      <c r="JO102" s="389" t="n">
        <f aca="false">COUNTIF(JI$107:JI$114,JI113)+COUNTIF(JK$107:JK$114,JI113)</f>
        <v>0</v>
      </c>
      <c r="JP102" s="281" t="str">
        <f aca="false">IF(($F102&lt;&gt;"")*($G102&lt;&gt;"")*(JM102&lt;&gt;"")*(JN102&lt;&gt;""),IF(JT102&lt;&gt;2,"0",($F102&gt;$G102)*(JM102&gt;JN102)+($F102=$G102)*(JM102=JN102)+($F102&lt;$G102)*(JM102&lt;JN102)),"")</f>
        <v/>
      </c>
      <c r="JQ102" s="281" t="str">
        <f aca="false">IF((JP102&lt;&gt;""),IF(OR($F102&lt;&gt;$G102,PrSettings!$M$4="●"),(($F102-$G102)=(JM102-JN102))*1,0),"")</f>
        <v/>
      </c>
      <c r="JR102" s="281" t="str">
        <f aca="false">IF((JQ102&lt;&gt;""),($F102=JM102)*($G102=JN102),"")</f>
        <v/>
      </c>
      <c r="JS102" s="281" t="str">
        <f aca="false">IF(JP102&lt;&gt;"",IF(ABS($F102-$G102)&gt;=PrSettings!$M$7,(ABS($F102-$G102-JM102+JN102)&lt;=1)*1,IF(AND(JP102,$F102=$G102,$F102&gt;=PrSettings!$M$6),(ABS(JM102-$F102)&lt;=1)*1,IF(AND(JP102,$F102+$G102&gt;=PrSettings!$M$8),(ABS(JM102-$F102)+ABS(JN102-$G102)&lt;=1)*1,""))),"")</f>
        <v/>
      </c>
      <c r="JT102" s="388" t="n">
        <f aca="false">IF(OR(($C102&lt;&gt;"")*(JI102&lt;&gt;""),($E102&lt;&gt;"")*(JK102&lt;&gt;"")),($B102=JI102)*1+($D102=JK102)*1,"")</f>
        <v>2</v>
      </c>
      <c r="JV102" s="295" t="n">
        <f aca="false">$B102</f>
        <v>3</v>
      </c>
      <c r="JW102" s="280" t="str">
        <f aca="false">$C102</f>
        <v>Argentina</v>
      </c>
      <c r="JX102" s="296" t="n">
        <f aca="false">$D102</f>
        <v>17</v>
      </c>
      <c r="JY102" s="280" t="str">
        <f aca="false">$E102</f>
        <v>Uruguay</v>
      </c>
      <c r="JZ102" s="284"/>
      <c r="KA102" s="284"/>
      <c r="KB102" s="389" t="n">
        <f aca="false">COUNTIF(JV$107:JV$114,JV113)+COUNTIF(JX$107:JX$114,JV113)</f>
        <v>0</v>
      </c>
      <c r="KC102" s="281" t="str">
        <f aca="false">IF(($F102&lt;&gt;"")*($G102&lt;&gt;"")*(JZ102&lt;&gt;"")*(KA102&lt;&gt;""),IF(KG102&lt;&gt;2,"0",($F102&gt;$G102)*(JZ102&gt;KA102)+($F102=$G102)*(JZ102=KA102)+($F102&lt;$G102)*(JZ102&lt;KA102)),"")</f>
        <v/>
      </c>
      <c r="KD102" s="281" t="str">
        <f aca="false">IF((KC102&lt;&gt;""),IF(OR($F102&lt;&gt;$G102,PrSettings!$M$4="●"),(($F102-$G102)=(JZ102-KA102))*1,0),"")</f>
        <v/>
      </c>
      <c r="KE102" s="281" t="str">
        <f aca="false">IF((KD102&lt;&gt;""),($F102=JZ102)*($G102=KA102),"")</f>
        <v/>
      </c>
      <c r="KF102" s="281" t="str">
        <f aca="false">IF(KC102&lt;&gt;"",IF(ABS($F102-$G102)&gt;=PrSettings!$M$7,(ABS($F102-$G102-JZ102+KA102)&lt;=1)*1,IF(AND(KC102,$F102=$G102,$F102&gt;=PrSettings!$M$6),(ABS(JZ102-$F102)&lt;=1)*1,IF(AND(KC102,$F102+$G102&gt;=PrSettings!$M$8),(ABS(JZ102-$F102)+ABS(KA102-$G102)&lt;=1)*1,""))),"")</f>
        <v/>
      </c>
      <c r="KG102" s="388" t="n">
        <f aca="false">IF(OR(($C102&lt;&gt;"")*(JV102&lt;&gt;""),($E102&lt;&gt;"")*(JX102&lt;&gt;"")),($B102=JV102)*1+($D102=JX102)*1,"")</f>
        <v>2</v>
      </c>
      <c r="KI102" s="295" t="n">
        <f aca="false">$B102</f>
        <v>3</v>
      </c>
      <c r="KJ102" s="280" t="str">
        <f aca="false">$C102</f>
        <v>Argentina</v>
      </c>
      <c r="KK102" s="296" t="n">
        <f aca="false">$D102</f>
        <v>17</v>
      </c>
      <c r="KL102" s="280" t="str">
        <f aca="false">$E102</f>
        <v>Uruguay</v>
      </c>
      <c r="KM102" s="284"/>
      <c r="KN102" s="284"/>
      <c r="KO102" s="389" t="n">
        <f aca="false">COUNTIF(KI$107:KI$114,KI113)+COUNTIF(KK$107:KK$114,KI113)</f>
        <v>0</v>
      </c>
      <c r="KP102" s="281" t="str">
        <f aca="false">IF(($F102&lt;&gt;"")*($G102&lt;&gt;"")*(KM102&lt;&gt;"")*(KN102&lt;&gt;""),IF(KT102&lt;&gt;2,"0",($F102&gt;$G102)*(KM102&gt;KN102)+($F102=$G102)*(KM102=KN102)+($F102&lt;$G102)*(KM102&lt;KN102)),"")</f>
        <v/>
      </c>
      <c r="KQ102" s="281" t="str">
        <f aca="false">IF((KP102&lt;&gt;""),IF(OR($F102&lt;&gt;$G102,PrSettings!$M$4="●"),(($F102-$G102)=(KM102-KN102))*1,0),"")</f>
        <v/>
      </c>
      <c r="KR102" s="281" t="str">
        <f aca="false">IF((KQ102&lt;&gt;""),($F102=KM102)*($G102=KN102),"")</f>
        <v/>
      </c>
      <c r="KS102" s="281" t="str">
        <f aca="false">IF(KP102&lt;&gt;"",IF(ABS($F102-$G102)&gt;=PrSettings!$M$7,(ABS($F102-$G102-KM102+KN102)&lt;=1)*1,IF(AND(KP102,$F102=$G102,$F102&gt;=PrSettings!$M$6),(ABS(KM102-$F102)&lt;=1)*1,IF(AND(KP102,$F102+$G102&gt;=PrSettings!$M$8),(ABS(KM102-$F102)+ABS(KN102-$G102)&lt;=1)*1,""))),"")</f>
        <v/>
      </c>
      <c r="KT102" s="388" t="n">
        <f aca="false">IF(OR(($C102&lt;&gt;"")*(KI102&lt;&gt;""),($E102&lt;&gt;"")*(KK102&lt;&gt;"")),($B102=KI102)*1+($D102=KK102)*1,"")</f>
        <v>2</v>
      </c>
      <c r="KV102" s="295" t="n">
        <f aca="false">$B102</f>
        <v>3</v>
      </c>
      <c r="KW102" s="280" t="str">
        <f aca="false">$C102</f>
        <v>Argentina</v>
      </c>
      <c r="KX102" s="296" t="n">
        <f aca="false">$D102</f>
        <v>17</v>
      </c>
      <c r="KY102" s="280" t="str">
        <f aca="false">$E102</f>
        <v>Uruguay</v>
      </c>
      <c r="KZ102" s="284"/>
      <c r="LA102" s="284"/>
      <c r="LB102" s="389" t="n">
        <f aca="false">COUNTIF(KV$107:KV$114,KV113)+COUNTIF(KX$107:KX$114,KV113)</f>
        <v>0</v>
      </c>
      <c r="LC102" s="281" t="str">
        <f aca="false">IF(($F102&lt;&gt;"")*($G102&lt;&gt;"")*(KZ102&lt;&gt;"")*(LA102&lt;&gt;""),IF(LG102&lt;&gt;2,"0",($F102&gt;$G102)*(KZ102&gt;LA102)+($F102=$G102)*(KZ102=LA102)+($F102&lt;$G102)*(KZ102&lt;LA102)),"")</f>
        <v/>
      </c>
      <c r="LD102" s="281" t="str">
        <f aca="false">IF((LC102&lt;&gt;""),IF(OR($F102&lt;&gt;$G102,PrSettings!$M$4="●"),(($F102-$G102)=(KZ102-LA102))*1,0),"")</f>
        <v/>
      </c>
      <c r="LE102" s="281" t="str">
        <f aca="false">IF((LD102&lt;&gt;""),($F102=KZ102)*($G102=LA102),"")</f>
        <v/>
      </c>
      <c r="LF102" s="281" t="str">
        <f aca="false">IF(LC102&lt;&gt;"",IF(ABS($F102-$G102)&gt;=PrSettings!$M$7,(ABS($F102-$G102-KZ102+LA102)&lt;=1)*1,IF(AND(LC102,$F102=$G102,$F102&gt;=PrSettings!$M$6),(ABS(KZ102-$F102)&lt;=1)*1,IF(AND(LC102,$F102+$G102&gt;=PrSettings!$M$8),(ABS(KZ102-$F102)+ABS(LA102-$G102)&lt;=1)*1,""))),"")</f>
        <v/>
      </c>
      <c r="LG102" s="388" t="n">
        <f aca="false">IF(OR(($C102&lt;&gt;"")*(KV102&lt;&gt;""),($E102&lt;&gt;"")*(KX102&lt;&gt;"")),($B102=KV102)*1+($D102=KX102)*1,"")</f>
        <v>2</v>
      </c>
      <c r="LI102" s="295" t="n">
        <f aca="false">$B102</f>
        <v>3</v>
      </c>
      <c r="LJ102" s="280" t="str">
        <f aca="false">$C102</f>
        <v>Argentina</v>
      </c>
      <c r="LK102" s="296" t="n">
        <f aca="false">$D102</f>
        <v>17</v>
      </c>
      <c r="LL102" s="280" t="str">
        <f aca="false">$E102</f>
        <v>Uruguay</v>
      </c>
      <c r="LM102" s="284"/>
      <c r="LN102" s="284"/>
      <c r="LO102" s="389" t="n">
        <f aca="false">COUNTIF(LI$107:LI$114,LI113)+COUNTIF(LK$107:LK$114,LI113)</f>
        <v>0</v>
      </c>
      <c r="LP102" s="281" t="str">
        <f aca="false">IF(($F102&lt;&gt;"")*($G102&lt;&gt;"")*(LM102&lt;&gt;"")*(LN102&lt;&gt;""),IF(LT102&lt;&gt;2,"0",($F102&gt;$G102)*(LM102&gt;LN102)+($F102=$G102)*(LM102=LN102)+($F102&lt;$G102)*(LM102&lt;LN102)),"")</f>
        <v/>
      </c>
      <c r="LQ102" s="281" t="str">
        <f aca="false">IF((LP102&lt;&gt;""),IF(OR($F102&lt;&gt;$G102,PrSettings!$M$4="●"),(($F102-$G102)=(LM102-LN102))*1,0),"")</f>
        <v/>
      </c>
      <c r="LR102" s="281" t="str">
        <f aca="false">IF((LQ102&lt;&gt;""),($F102=LM102)*($G102=LN102),"")</f>
        <v/>
      </c>
      <c r="LS102" s="281" t="str">
        <f aca="false">IF(LP102&lt;&gt;"",IF(ABS($F102-$G102)&gt;=PrSettings!$M$7,(ABS($F102-$G102-LM102+LN102)&lt;=1)*1,IF(AND(LP102,$F102=$G102,$F102&gt;=PrSettings!$M$6),(ABS(LM102-$F102)&lt;=1)*1,IF(AND(LP102,$F102+$G102&gt;=PrSettings!$M$8),(ABS(LM102-$F102)+ABS(LN102-$G102)&lt;=1)*1,""))),"")</f>
        <v/>
      </c>
      <c r="LT102" s="388" t="n">
        <f aca="false">IF(OR(($C102&lt;&gt;"")*(LI102&lt;&gt;""),($E102&lt;&gt;"")*(LK102&lt;&gt;"")),($B102=LI102)*1+($D102=LK102)*1,"")</f>
        <v>2</v>
      </c>
      <c r="LV102" s="295" t="n">
        <f aca="false">$B102</f>
        <v>3</v>
      </c>
      <c r="LW102" s="280" t="str">
        <f aca="false">$C102</f>
        <v>Argentina</v>
      </c>
      <c r="LX102" s="296" t="n">
        <f aca="false">$D102</f>
        <v>17</v>
      </c>
      <c r="LY102" s="280" t="str">
        <f aca="false">$E102</f>
        <v>Uruguay</v>
      </c>
      <c r="LZ102" s="284"/>
      <c r="MA102" s="284"/>
      <c r="MB102" s="389" t="n">
        <f aca="false">COUNTIF(LV$107:LV$114,LV113)+COUNTIF(LX$107:LX$114,LV113)</f>
        <v>0</v>
      </c>
      <c r="MC102" s="281" t="str">
        <f aca="false">IF(($F102&lt;&gt;"")*($G102&lt;&gt;"")*(LZ102&lt;&gt;"")*(MA102&lt;&gt;""),IF(MG102&lt;&gt;2,"0",($F102&gt;$G102)*(LZ102&gt;MA102)+($F102=$G102)*(LZ102=MA102)+($F102&lt;$G102)*(LZ102&lt;MA102)),"")</f>
        <v/>
      </c>
      <c r="MD102" s="281" t="str">
        <f aca="false">IF((MC102&lt;&gt;""),IF(OR($F102&lt;&gt;$G102,PrSettings!$M$4="●"),(($F102-$G102)=(LZ102-MA102))*1,0),"")</f>
        <v/>
      </c>
      <c r="ME102" s="281" t="str">
        <f aca="false">IF((MD102&lt;&gt;""),($F102=LZ102)*($G102=MA102),"")</f>
        <v/>
      </c>
      <c r="MF102" s="281" t="str">
        <f aca="false">IF(MC102&lt;&gt;"",IF(ABS($F102-$G102)&gt;=PrSettings!$M$7,(ABS($F102-$G102-LZ102+MA102)&lt;=1)*1,IF(AND(MC102,$F102=$G102,$F102&gt;=PrSettings!$M$6),(ABS(LZ102-$F102)&lt;=1)*1,IF(AND(MC102,$F102+$G102&gt;=PrSettings!$M$8),(ABS(LZ102-$F102)+ABS(MA102-$G102)&lt;=1)*1,""))),"")</f>
        <v/>
      </c>
      <c r="MG102" s="388" t="n">
        <f aca="false">IF(OR(($C102&lt;&gt;"")*(LV102&lt;&gt;""),($E102&lt;&gt;"")*(LX102&lt;&gt;"")),($B102=LV102)*1+($D102=LX102)*1,"")</f>
        <v>2</v>
      </c>
    </row>
    <row r="103" customFormat="false" ht="15.75" hidden="false" customHeight="false" outlineLevel="0" collapsed="false">
      <c r="B103" s="295" t="n">
        <f aca="false">IF(C103="","",INDEX(Groups!$C$7:$C$65,MATCH(C103,Groups!$D$7:$D$65,0)))</f>
        <v>22</v>
      </c>
      <c r="C103" s="280" t="str">
        <f aca="false">'World Cup'!$AO$50</f>
        <v>Turkey</v>
      </c>
      <c r="D103" s="296" t="n">
        <f aca="false">IF(E103="","",INDEX(Groups!$C$7:$C$65,MATCH(E103,Groups!$D$7:$D$65,0)))</f>
        <v>21</v>
      </c>
      <c r="E103" s="280" t="str">
        <f aca="false">'World Cup'!$AP$50</f>
        <v>IR Iran</v>
      </c>
      <c r="F103" s="282" t="n">
        <f aca="false">IF(AND('World Cup'!$AO$51&lt;&gt;"",'World Cup'!$AP$51&lt;&gt;""),'World Cup'!$AO$51,"")</f>
        <v>1</v>
      </c>
      <c r="G103" s="283" t="n">
        <f aca="false">IF(AND('World Cup'!$AO$51&lt;&gt;"",'World Cup'!$AP$51&lt;&gt;""),'World Cup'!$AP$51,"")</f>
        <v>0</v>
      </c>
      <c r="I103" s="295" t="n">
        <f aca="false">$B103</f>
        <v>22</v>
      </c>
      <c r="J103" s="280" t="str">
        <f aca="false">$C103</f>
        <v>Turkey</v>
      </c>
      <c r="K103" s="296" t="n">
        <f aca="false">$D103</f>
        <v>21</v>
      </c>
      <c r="L103" s="280" t="str">
        <f aca="false">$E103</f>
        <v>IR Iran</v>
      </c>
      <c r="M103" s="284"/>
      <c r="N103" s="284"/>
      <c r="O103" s="389" t="n">
        <f aca="false">COUNTIF(I$107:I$114,K113)+COUNTIF(K$107:K$114,K113)</f>
        <v>0</v>
      </c>
      <c r="P103" s="281" t="str">
        <f aca="false">IF(($F103&lt;&gt;"")*($G103&lt;&gt;"")*(M103&lt;&gt;"")*(N103&lt;&gt;""),IF(T103&lt;&gt;2,"0",($F103&gt;$G103)*(M103&gt;N103)+($F103=$G103)*(M103=N103)+($F103&lt;$G103)*(M103&lt;N103)),"")</f>
        <v/>
      </c>
      <c r="Q103" s="281" t="str">
        <f aca="false">IF((P103&lt;&gt;""),IF(OR($F103&lt;&gt;$G103,PrSettings!$M$4="●"),(($F103-$G103)=(M103-N103))*1,0),"")</f>
        <v/>
      </c>
      <c r="R103" s="281" t="str">
        <f aca="false">IF((Q103&lt;&gt;""),($F103=M103)*($G103=N103),"")</f>
        <v/>
      </c>
      <c r="S103" s="281" t="str">
        <f aca="false">IF(P103&lt;&gt;"",IF(ABS($F103-$G103)&gt;=PrSettings!$M$7,(ABS($F103-$G103-M103+N103)&lt;=1)*1,IF(AND(P103,$F103=$G103,$F103&gt;=PrSettings!$M$6),(ABS(M103-$F103)&lt;=1)*1,IF(AND(P103,$F103+$G103&gt;=PrSettings!$M$8),(ABS(M103-$F103)+ABS(N103-$G103)&lt;=1)*1,""))),"")</f>
        <v/>
      </c>
      <c r="T103" s="388" t="n">
        <f aca="false">IF(OR(($C103&lt;&gt;"")*(I103&lt;&gt;""),($E103&lt;&gt;"")*(K103&lt;&gt;"")),($B103=I103)*1+($D103=K103)*1,"")</f>
        <v>2</v>
      </c>
      <c r="V103" s="295" t="n">
        <f aca="false">$B103</f>
        <v>22</v>
      </c>
      <c r="W103" s="280" t="str">
        <f aca="false">$C103</f>
        <v>Turkey</v>
      </c>
      <c r="X103" s="296" t="n">
        <f aca="false">$D103</f>
        <v>21</v>
      </c>
      <c r="Y103" s="280" t="str">
        <f aca="false">$E103</f>
        <v>IR Iran</v>
      </c>
      <c r="Z103" s="284"/>
      <c r="AA103" s="284"/>
      <c r="AB103" s="389" t="n">
        <f aca="false">COUNTIF(V$107:V$114,X113)+COUNTIF(X$107:X$114,X113)</f>
        <v>0</v>
      </c>
      <c r="AC103" s="281" t="str">
        <f aca="false">IF(($F103&lt;&gt;"")*($G103&lt;&gt;"")*(Z103&lt;&gt;"")*(AA103&lt;&gt;""),IF(AG103&lt;&gt;2,"0",($F103&gt;$G103)*(Z103&gt;AA103)+($F103=$G103)*(Z103=AA103)+($F103&lt;$G103)*(Z103&lt;AA103)),"")</f>
        <v/>
      </c>
      <c r="AD103" s="281" t="str">
        <f aca="false">IF((AC103&lt;&gt;""),IF(OR($F103&lt;&gt;$G103,PrSettings!$M$4="●"),(($F103-$G103)=(Z103-AA103))*1,0),"")</f>
        <v/>
      </c>
      <c r="AE103" s="281" t="str">
        <f aca="false">IF((AD103&lt;&gt;""),($F103=Z103)*($G103=AA103),"")</f>
        <v/>
      </c>
      <c r="AF103" s="281" t="str">
        <f aca="false">IF(AC103&lt;&gt;"",IF(ABS($F103-$G103)&gt;=PrSettings!$M$7,(ABS($F103-$G103-Z103+AA103)&lt;=1)*1,IF(AND(AC103,$F103=$G103,$F103&gt;=PrSettings!$M$6),(ABS(Z103-$F103)&lt;=1)*1,IF(AND(AC103,$F103+$G103&gt;=PrSettings!$M$8),(ABS(Z103-$F103)+ABS(AA103-$G103)&lt;=1)*1,""))),"")</f>
        <v/>
      </c>
      <c r="AG103" s="388" t="n">
        <f aca="false">IF(OR(($C103&lt;&gt;"")*(V103&lt;&gt;""),($E103&lt;&gt;"")*(X103&lt;&gt;"")),($B103=V103)*1+($D103=X103)*1,"")</f>
        <v>2</v>
      </c>
      <c r="AI103" s="295" t="n">
        <f aca="false">$B103</f>
        <v>22</v>
      </c>
      <c r="AJ103" s="280" t="str">
        <f aca="false">$C103</f>
        <v>Turkey</v>
      </c>
      <c r="AK103" s="296" t="n">
        <f aca="false">$D103</f>
        <v>21</v>
      </c>
      <c r="AL103" s="280" t="str">
        <f aca="false">$E103</f>
        <v>IR Iran</v>
      </c>
      <c r="AM103" s="284"/>
      <c r="AN103" s="284"/>
      <c r="AO103" s="389" t="n">
        <f aca="false">COUNTIF(AI$107:AI$114,AK113)+COUNTIF(AK$107:AK$114,AK113)</f>
        <v>0</v>
      </c>
      <c r="AP103" s="281" t="str">
        <f aca="false">IF(($F103&lt;&gt;"")*($G103&lt;&gt;"")*(AM103&lt;&gt;"")*(AN103&lt;&gt;""),IF(AT103&lt;&gt;2,"0",($F103&gt;$G103)*(AM103&gt;AN103)+($F103=$G103)*(AM103=AN103)+($F103&lt;$G103)*(AM103&lt;AN103)),"")</f>
        <v/>
      </c>
      <c r="AQ103" s="281" t="str">
        <f aca="false">IF((AP103&lt;&gt;""),IF(OR($F103&lt;&gt;$G103,PrSettings!$M$4="●"),(($F103-$G103)=(AM103-AN103))*1,0),"")</f>
        <v/>
      </c>
      <c r="AR103" s="281" t="str">
        <f aca="false">IF((AQ103&lt;&gt;""),($F103=AM103)*($G103=AN103),"")</f>
        <v/>
      </c>
      <c r="AS103" s="281" t="str">
        <f aca="false">IF(AP103&lt;&gt;"",IF(ABS($F103-$G103)&gt;=PrSettings!$M$7,(ABS($F103-$G103-AM103+AN103)&lt;=1)*1,IF(AND(AP103,$F103=$G103,$F103&gt;=PrSettings!$M$6),(ABS(AM103-$F103)&lt;=1)*1,IF(AND(AP103,$F103+$G103&gt;=PrSettings!$M$8),(ABS(AM103-$F103)+ABS(AN103-$G103)&lt;=1)*1,""))),"")</f>
        <v/>
      </c>
      <c r="AT103" s="388" t="n">
        <f aca="false">IF(OR(($C103&lt;&gt;"")*(AI103&lt;&gt;""),($E103&lt;&gt;"")*(AK103&lt;&gt;"")),($B103=AI103)*1+($D103=AK103)*1,"")</f>
        <v>2</v>
      </c>
      <c r="AV103" s="295" t="n">
        <f aca="false">$B103</f>
        <v>22</v>
      </c>
      <c r="AW103" s="280" t="str">
        <f aca="false">$C103</f>
        <v>Turkey</v>
      </c>
      <c r="AX103" s="296" t="n">
        <f aca="false">$D103</f>
        <v>21</v>
      </c>
      <c r="AY103" s="280" t="str">
        <f aca="false">$E103</f>
        <v>IR Iran</v>
      </c>
      <c r="AZ103" s="284"/>
      <c r="BA103" s="284"/>
      <c r="BB103" s="389" t="n">
        <f aca="false">COUNTIF(AV$107:AV$114,AX113)+COUNTIF(AX$107:AX$114,AX113)</f>
        <v>0</v>
      </c>
      <c r="BC103" s="281" t="str">
        <f aca="false">IF(($F103&lt;&gt;"")*($G103&lt;&gt;"")*(AZ103&lt;&gt;"")*(BA103&lt;&gt;""),IF(BG103&lt;&gt;2,"0",($F103&gt;$G103)*(AZ103&gt;BA103)+($F103=$G103)*(AZ103=BA103)+($F103&lt;$G103)*(AZ103&lt;BA103)),"")</f>
        <v/>
      </c>
      <c r="BD103" s="281" t="str">
        <f aca="false">IF((BC103&lt;&gt;""),IF(OR($F103&lt;&gt;$G103,PrSettings!$M$4="●"),(($F103-$G103)=(AZ103-BA103))*1,0),"")</f>
        <v/>
      </c>
      <c r="BE103" s="281" t="str">
        <f aca="false">IF((BD103&lt;&gt;""),($F103=AZ103)*($G103=BA103),"")</f>
        <v/>
      </c>
      <c r="BF103" s="281" t="str">
        <f aca="false">IF(BC103&lt;&gt;"",IF(ABS($F103-$G103)&gt;=PrSettings!$M$7,(ABS($F103-$G103-AZ103+BA103)&lt;=1)*1,IF(AND(BC103,$F103=$G103,$F103&gt;=PrSettings!$M$6),(ABS(AZ103-$F103)&lt;=1)*1,IF(AND(BC103,$F103+$G103&gt;=PrSettings!$M$8),(ABS(AZ103-$F103)+ABS(BA103-$G103)&lt;=1)*1,""))),"")</f>
        <v/>
      </c>
      <c r="BG103" s="388" t="n">
        <f aca="false">IF(OR(($C103&lt;&gt;"")*(AV103&lt;&gt;""),($E103&lt;&gt;"")*(AX103&lt;&gt;"")),($B103=AV103)*1+($D103=AX103)*1,"")</f>
        <v>2</v>
      </c>
      <c r="BI103" s="295" t="n">
        <f aca="false">$B103</f>
        <v>22</v>
      </c>
      <c r="BJ103" s="280" t="str">
        <f aca="false">$C103</f>
        <v>Turkey</v>
      </c>
      <c r="BK103" s="296" t="n">
        <f aca="false">$D103</f>
        <v>21</v>
      </c>
      <c r="BL103" s="280" t="str">
        <f aca="false">$E103</f>
        <v>IR Iran</v>
      </c>
      <c r="BM103" s="284"/>
      <c r="BN103" s="284"/>
      <c r="BO103" s="389" t="n">
        <f aca="false">COUNTIF(BI$107:BI$114,BK113)+COUNTIF(BK$107:BK$114,BK113)</f>
        <v>0</v>
      </c>
      <c r="BP103" s="281" t="str">
        <f aca="false">IF(($F103&lt;&gt;"")*($G103&lt;&gt;"")*(BM103&lt;&gt;"")*(BN103&lt;&gt;""),IF(BT103&lt;&gt;2,"0",($F103&gt;$G103)*(BM103&gt;BN103)+($F103=$G103)*(BM103=BN103)+($F103&lt;$G103)*(BM103&lt;BN103)),"")</f>
        <v/>
      </c>
      <c r="BQ103" s="281" t="str">
        <f aca="false">IF((BP103&lt;&gt;""),IF(OR($F103&lt;&gt;$G103,PrSettings!$M$4="●"),(($F103-$G103)=(BM103-BN103))*1,0),"")</f>
        <v/>
      </c>
      <c r="BR103" s="281" t="str">
        <f aca="false">IF((BQ103&lt;&gt;""),($F103=BM103)*($G103=BN103),"")</f>
        <v/>
      </c>
      <c r="BS103" s="281" t="str">
        <f aca="false">IF(BP103&lt;&gt;"",IF(ABS($F103-$G103)&gt;=PrSettings!$M$7,(ABS($F103-$G103-BM103+BN103)&lt;=1)*1,IF(AND(BP103,$F103=$G103,$F103&gt;=PrSettings!$M$6),(ABS(BM103-$F103)&lt;=1)*1,IF(AND(BP103,$F103+$G103&gt;=PrSettings!$M$8),(ABS(BM103-$F103)+ABS(BN103-$G103)&lt;=1)*1,""))),"")</f>
        <v/>
      </c>
      <c r="BT103" s="388" t="n">
        <f aca="false">IF(OR(($C103&lt;&gt;"")*(BI103&lt;&gt;""),($E103&lt;&gt;"")*(BK103&lt;&gt;"")),($B103=BI103)*1+($D103=BK103)*1,"")</f>
        <v>2</v>
      </c>
      <c r="BV103" s="295" t="n">
        <f aca="false">$B103</f>
        <v>22</v>
      </c>
      <c r="BW103" s="280" t="str">
        <f aca="false">$C103</f>
        <v>Turkey</v>
      </c>
      <c r="BX103" s="296" t="n">
        <f aca="false">$D103</f>
        <v>21</v>
      </c>
      <c r="BY103" s="280" t="str">
        <f aca="false">$E103</f>
        <v>IR Iran</v>
      </c>
      <c r="BZ103" s="284"/>
      <c r="CA103" s="284"/>
      <c r="CB103" s="389" t="n">
        <f aca="false">COUNTIF(BV$107:BV$114,BX113)+COUNTIF(BX$107:BX$114,BX113)</f>
        <v>0</v>
      </c>
      <c r="CC103" s="281" t="str">
        <f aca="false">IF(($F103&lt;&gt;"")*($G103&lt;&gt;"")*(BZ103&lt;&gt;"")*(CA103&lt;&gt;""),IF(CG103&lt;&gt;2,"0",($F103&gt;$G103)*(BZ103&gt;CA103)+($F103=$G103)*(BZ103=CA103)+($F103&lt;$G103)*(BZ103&lt;CA103)),"")</f>
        <v/>
      </c>
      <c r="CD103" s="281" t="str">
        <f aca="false">IF((CC103&lt;&gt;""),IF(OR($F103&lt;&gt;$G103,PrSettings!$M$4="●"),(($F103-$G103)=(BZ103-CA103))*1,0),"")</f>
        <v/>
      </c>
      <c r="CE103" s="281" t="str">
        <f aca="false">IF((CD103&lt;&gt;""),($F103=BZ103)*($G103=CA103),"")</f>
        <v/>
      </c>
      <c r="CF103" s="281" t="str">
        <f aca="false">IF(CC103&lt;&gt;"",IF(ABS($F103-$G103)&gt;=PrSettings!$M$7,(ABS($F103-$G103-BZ103+CA103)&lt;=1)*1,IF(AND(CC103,$F103=$G103,$F103&gt;=PrSettings!$M$6),(ABS(BZ103-$F103)&lt;=1)*1,IF(AND(CC103,$F103+$G103&gt;=PrSettings!$M$8),(ABS(BZ103-$F103)+ABS(CA103-$G103)&lt;=1)*1,""))),"")</f>
        <v/>
      </c>
      <c r="CG103" s="388" t="n">
        <f aca="false">IF(OR(($C103&lt;&gt;"")*(BV103&lt;&gt;""),($E103&lt;&gt;"")*(BX103&lt;&gt;"")),($B103=BV103)*1+($D103=BX103)*1,"")</f>
        <v>2</v>
      </c>
      <c r="CI103" s="295" t="n">
        <f aca="false">$B103</f>
        <v>22</v>
      </c>
      <c r="CJ103" s="280" t="str">
        <f aca="false">$C103</f>
        <v>Turkey</v>
      </c>
      <c r="CK103" s="296" t="n">
        <f aca="false">$D103</f>
        <v>21</v>
      </c>
      <c r="CL103" s="280" t="str">
        <f aca="false">$E103</f>
        <v>IR Iran</v>
      </c>
      <c r="CM103" s="284"/>
      <c r="CN103" s="284"/>
      <c r="CO103" s="389" t="n">
        <f aca="false">COUNTIF(CI$107:CI$114,CK113)+COUNTIF(CK$107:CK$114,CK113)</f>
        <v>0</v>
      </c>
      <c r="CP103" s="281" t="str">
        <f aca="false">IF(($F103&lt;&gt;"")*($G103&lt;&gt;"")*(CM103&lt;&gt;"")*(CN103&lt;&gt;""),IF(CT103&lt;&gt;2,"0",($F103&gt;$G103)*(CM103&gt;CN103)+($F103=$G103)*(CM103=CN103)+($F103&lt;$G103)*(CM103&lt;CN103)),"")</f>
        <v/>
      </c>
      <c r="CQ103" s="281" t="str">
        <f aca="false">IF((CP103&lt;&gt;""),IF(OR($F103&lt;&gt;$G103,PrSettings!$M$4="●"),(($F103-$G103)=(CM103-CN103))*1,0),"")</f>
        <v/>
      </c>
      <c r="CR103" s="281" t="str">
        <f aca="false">IF((CQ103&lt;&gt;""),($F103=CM103)*($G103=CN103),"")</f>
        <v/>
      </c>
      <c r="CS103" s="281" t="str">
        <f aca="false">IF(CP103&lt;&gt;"",IF(ABS($F103-$G103)&gt;=PrSettings!$M$7,(ABS($F103-$G103-CM103+CN103)&lt;=1)*1,IF(AND(CP103,$F103=$G103,$F103&gt;=PrSettings!$M$6),(ABS(CM103-$F103)&lt;=1)*1,IF(AND(CP103,$F103+$G103&gt;=PrSettings!$M$8),(ABS(CM103-$F103)+ABS(CN103-$G103)&lt;=1)*1,""))),"")</f>
        <v/>
      </c>
      <c r="CT103" s="388" t="n">
        <f aca="false">IF(OR(($C103&lt;&gt;"")*(CI103&lt;&gt;""),($E103&lt;&gt;"")*(CK103&lt;&gt;"")),($B103=CI103)*1+($D103=CK103)*1,"")</f>
        <v>2</v>
      </c>
      <c r="CV103" s="295" t="n">
        <f aca="false">$B103</f>
        <v>22</v>
      </c>
      <c r="CW103" s="280" t="str">
        <f aca="false">$C103</f>
        <v>Turkey</v>
      </c>
      <c r="CX103" s="296" t="n">
        <f aca="false">$D103</f>
        <v>21</v>
      </c>
      <c r="CY103" s="280" t="str">
        <f aca="false">$E103</f>
        <v>IR Iran</v>
      </c>
      <c r="CZ103" s="284"/>
      <c r="DA103" s="284"/>
      <c r="DB103" s="389" t="n">
        <f aca="false">COUNTIF(CV$107:CV$114,CX113)+COUNTIF(CX$107:CX$114,CX113)</f>
        <v>0</v>
      </c>
      <c r="DC103" s="281" t="str">
        <f aca="false">IF(($F103&lt;&gt;"")*($G103&lt;&gt;"")*(CZ103&lt;&gt;"")*(DA103&lt;&gt;""),IF(DG103&lt;&gt;2,"0",($F103&gt;$G103)*(CZ103&gt;DA103)+($F103=$G103)*(CZ103=DA103)+($F103&lt;$G103)*(CZ103&lt;DA103)),"")</f>
        <v/>
      </c>
      <c r="DD103" s="281" t="str">
        <f aca="false">IF((DC103&lt;&gt;""),IF(OR($F103&lt;&gt;$G103,PrSettings!$M$4="●"),(($F103-$G103)=(CZ103-DA103))*1,0),"")</f>
        <v/>
      </c>
      <c r="DE103" s="281" t="str">
        <f aca="false">IF((DD103&lt;&gt;""),($F103=CZ103)*($G103=DA103),"")</f>
        <v/>
      </c>
      <c r="DF103" s="281" t="str">
        <f aca="false">IF(DC103&lt;&gt;"",IF(ABS($F103-$G103)&gt;=PrSettings!$M$7,(ABS($F103-$G103-CZ103+DA103)&lt;=1)*1,IF(AND(DC103,$F103=$G103,$F103&gt;=PrSettings!$M$6),(ABS(CZ103-$F103)&lt;=1)*1,IF(AND(DC103,$F103+$G103&gt;=PrSettings!$M$8),(ABS(CZ103-$F103)+ABS(DA103-$G103)&lt;=1)*1,""))),"")</f>
        <v/>
      </c>
      <c r="DG103" s="388" t="n">
        <f aca="false">IF(OR(($C103&lt;&gt;"")*(CV103&lt;&gt;""),($E103&lt;&gt;"")*(CX103&lt;&gt;"")),($B103=CV103)*1+($D103=CX103)*1,"")</f>
        <v>2</v>
      </c>
      <c r="DI103" s="295" t="n">
        <f aca="false">$B103</f>
        <v>22</v>
      </c>
      <c r="DJ103" s="280" t="str">
        <f aca="false">$C103</f>
        <v>Turkey</v>
      </c>
      <c r="DK103" s="296" t="n">
        <f aca="false">$D103</f>
        <v>21</v>
      </c>
      <c r="DL103" s="280" t="str">
        <f aca="false">$E103</f>
        <v>IR Iran</v>
      </c>
      <c r="DM103" s="284"/>
      <c r="DN103" s="284"/>
      <c r="DO103" s="389" t="n">
        <f aca="false">COUNTIF(DI$107:DI$114,DK113)+COUNTIF(DK$107:DK$114,DK113)</f>
        <v>0</v>
      </c>
      <c r="DP103" s="281" t="str">
        <f aca="false">IF(($F103&lt;&gt;"")*($G103&lt;&gt;"")*(DM103&lt;&gt;"")*(DN103&lt;&gt;""),IF(DT103&lt;&gt;2,"0",($F103&gt;$G103)*(DM103&gt;DN103)+($F103=$G103)*(DM103=DN103)+($F103&lt;$G103)*(DM103&lt;DN103)),"")</f>
        <v/>
      </c>
      <c r="DQ103" s="281" t="str">
        <f aca="false">IF((DP103&lt;&gt;""),IF(OR($F103&lt;&gt;$G103,PrSettings!$M$4="●"),(($F103-$G103)=(DM103-DN103))*1,0),"")</f>
        <v/>
      </c>
      <c r="DR103" s="281" t="str">
        <f aca="false">IF((DQ103&lt;&gt;""),($F103=DM103)*($G103=DN103),"")</f>
        <v/>
      </c>
      <c r="DS103" s="281" t="str">
        <f aca="false">IF(DP103&lt;&gt;"",IF(ABS($F103-$G103)&gt;=PrSettings!$M$7,(ABS($F103-$G103-DM103+DN103)&lt;=1)*1,IF(AND(DP103,$F103=$G103,$F103&gt;=PrSettings!$M$6),(ABS(DM103-$F103)&lt;=1)*1,IF(AND(DP103,$F103+$G103&gt;=PrSettings!$M$8),(ABS(DM103-$F103)+ABS(DN103-$G103)&lt;=1)*1,""))),"")</f>
        <v/>
      </c>
      <c r="DT103" s="388" t="n">
        <f aca="false">IF(OR(($C103&lt;&gt;"")*(DI103&lt;&gt;""),($E103&lt;&gt;"")*(DK103&lt;&gt;"")),($B103=DI103)*1+($D103=DK103)*1,"")</f>
        <v>2</v>
      </c>
      <c r="DV103" s="295" t="n">
        <f aca="false">$B103</f>
        <v>22</v>
      </c>
      <c r="DW103" s="280" t="str">
        <f aca="false">$C103</f>
        <v>Turkey</v>
      </c>
      <c r="DX103" s="296" t="n">
        <f aca="false">$D103</f>
        <v>21</v>
      </c>
      <c r="DY103" s="280" t="str">
        <f aca="false">$E103</f>
        <v>IR Iran</v>
      </c>
      <c r="DZ103" s="284"/>
      <c r="EA103" s="284"/>
      <c r="EB103" s="389" t="n">
        <f aca="false">COUNTIF(DV$107:DV$114,DX113)+COUNTIF(DX$107:DX$114,DX113)</f>
        <v>0</v>
      </c>
      <c r="EC103" s="281" t="str">
        <f aca="false">IF(($F103&lt;&gt;"")*($G103&lt;&gt;"")*(DZ103&lt;&gt;"")*(EA103&lt;&gt;""),IF(EG103&lt;&gt;2,"0",($F103&gt;$G103)*(DZ103&gt;EA103)+($F103=$G103)*(DZ103=EA103)+($F103&lt;$G103)*(DZ103&lt;EA103)),"")</f>
        <v/>
      </c>
      <c r="ED103" s="281" t="str">
        <f aca="false">IF((EC103&lt;&gt;""),IF(OR($F103&lt;&gt;$G103,PrSettings!$M$4="●"),(($F103-$G103)=(DZ103-EA103))*1,0),"")</f>
        <v/>
      </c>
      <c r="EE103" s="281" t="str">
        <f aca="false">IF((ED103&lt;&gt;""),($F103=DZ103)*($G103=EA103),"")</f>
        <v/>
      </c>
      <c r="EF103" s="281" t="str">
        <f aca="false">IF(EC103&lt;&gt;"",IF(ABS($F103-$G103)&gt;=PrSettings!$M$7,(ABS($F103-$G103-DZ103+EA103)&lt;=1)*1,IF(AND(EC103,$F103=$G103,$F103&gt;=PrSettings!$M$6),(ABS(DZ103-$F103)&lt;=1)*1,IF(AND(EC103,$F103+$G103&gt;=PrSettings!$M$8),(ABS(DZ103-$F103)+ABS(EA103-$G103)&lt;=1)*1,""))),"")</f>
        <v/>
      </c>
      <c r="EG103" s="388" t="n">
        <f aca="false">IF(OR(($C103&lt;&gt;"")*(DV103&lt;&gt;""),($E103&lt;&gt;"")*(DX103&lt;&gt;"")),($B103=DV103)*1+($D103=DX103)*1,"")</f>
        <v>2</v>
      </c>
      <c r="EI103" s="295" t="n">
        <f aca="false">$B103</f>
        <v>22</v>
      </c>
      <c r="EJ103" s="280" t="str">
        <f aca="false">$C103</f>
        <v>Turkey</v>
      </c>
      <c r="EK103" s="296" t="n">
        <f aca="false">$D103</f>
        <v>21</v>
      </c>
      <c r="EL103" s="280" t="str">
        <f aca="false">$E103</f>
        <v>IR Iran</v>
      </c>
      <c r="EM103" s="284"/>
      <c r="EN103" s="284"/>
      <c r="EO103" s="389" t="n">
        <f aca="false">COUNTIF(EI$107:EI$114,EK113)+COUNTIF(EK$107:EK$114,EK113)</f>
        <v>0</v>
      </c>
      <c r="EP103" s="281" t="str">
        <f aca="false">IF(($F103&lt;&gt;"")*($G103&lt;&gt;"")*(EM103&lt;&gt;"")*(EN103&lt;&gt;""),IF(ET103&lt;&gt;2,"0",($F103&gt;$G103)*(EM103&gt;EN103)+($F103=$G103)*(EM103=EN103)+($F103&lt;$G103)*(EM103&lt;EN103)),"")</f>
        <v/>
      </c>
      <c r="EQ103" s="281" t="str">
        <f aca="false">IF((EP103&lt;&gt;""),IF(OR($F103&lt;&gt;$G103,PrSettings!$M$4="●"),(($F103-$G103)=(EM103-EN103))*1,0),"")</f>
        <v/>
      </c>
      <c r="ER103" s="281" t="str">
        <f aca="false">IF((EQ103&lt;&gt;""),($F103=EM103)*($G103=EN103),"")</f>
        <v/>
      </c>
      <c r="ES103" s="281" t="str">
        <f aca="false">IF(EP103&lt;&gt;"",IF(ABS($F103-$G103)&gt;=PrSettings!$M$7,(ABS($F103-$G103-EM103+EN103)&lt;=1)*1,IF(AND(EP103,$F103=$G103,$F103&gt;=PrSettings!$M$6),(ABS(EM103-$F103)&lt;=1)*1,IF(AND(EP103,$F103+$G103&gt;=PrSettings!$M$8),(ABS(EM103-$F103)+ABS(EN103-$G103)&lt;=1)*1,""))),"")</f>
        <v/>
      </c>
      <c r="ET103" s="388" t="n">
        <f aca="false">IF(OR(($C103&lt;&gt;"")*(EI103&lt;&gt;""),($E103&lt;&gt;"")*(EK103&lt;&gt;"")),($B103=EI103)*1+($D103=EK103)*1,"")</f>
        <v>2</v>
      </c>
      <c r="EV103" s="295" t="n">
        <f aca="false">$B103</f>
        <v>22</v>
      </c>
      <c r="EW103" s="280" t="str">
        <f aca="false">$C103</f>
        <v>Turkey</v>
      </c>
      <c r="EX103" s="296" t="n">
        <f aca="false">$D103</f>
        <v>21</v>
      </c>
      <c r="EY103" s="280" t="str">
        <f aca="false">$E103</f>
        <v>IR Iran</v>
      </c>
      <c r="EZ103" s="284"/>
      <c r="FA103" s="284"/>
      <c r="FB103" s="389" t="n">
        <f aca="false">COUNTIF(EV$107:EV$114,EX113)+COUNTIF(EX$107:EX$114,EX113)</f>
        <v>0</v>
      </c>
      <c r="FC103" s="281" t="str">
        <f aca="false">IF(($F103&lt;&gt;"")*($G103&lt;&gt;"")*(EZ103&lt;&gt;"")*(FA103&lt;&gt;""),IF(FG103&lt;&gt;2,"0",($F103&gt;$G103)*(EZ103&gt;FA103)+($F103=$G103)*(EZ103=FA103)+($F103&lt;$G103)*(EZ103&lt;FA103)),"")</f>
        <v/>
      </c>
      <c r="FD103" s="281" t="str">
        <f aca="false">IF((FC103&lt;&gt;""),IF(OR($F103&lt;&gt;$G103,PrSettings!$M$4="●"),(($F103-$G103)=(EZ103-FA103))*1,0),"")</f>
        <v/>
      </c>
      <c r="FE103" s="281" t="str">
        <f aca="false">IF((FD103&lt;&gt;""),($F103=EZ103)*($G103=FA103),"")</f>
        <v/>
      </c>
      <c r="FF103" s="281" t="str">
        <f aca="false">IF(FC103&lt;&gt;"",IF(ABS($F103-$G103)&gt;=PrSettings!$M$7,(ABS($F103-$G103-EZ103+FA103)&lt;=1)*1,IF(AND(FC103,$F103=$G103,$F103&gt;=PrSettings!$M$6),(ABS(EZ103-$F103)&lt;=1)*1,IF(AND(FC103,$F103+$G103&gt;=PrSettings!$M$8),(ABS(EZ103-$F103)+ABS(FA103-$G103)&lt;=1)*1,""))),"")</f>
        <v/>
      </c>
      <c r="FG103" s="388" t="n">
        <f aca="false">IF(OR(($C103&lt;&gt;"")*(EV103&lt;&gt;""),($E103&lt;&gt;"")*(EX103&lt;&gt;"")),($B103=EV103)*1+($D103=EX103)*1,"")</f>
        <v>2</v>
      </c>
      <c r="FI103" s="295" t="n">
        <f aca="false">$B103</f>
        <v>22</v>
      </c>
      <c r="FJ103" s="280" t="str">
        <f aca="false">$C103</f>
        <v>Turkey</v>
      </c>
      <c r="FK103" s="296" t="n">
        <f aca="false">$D103</f>
        <v>21</v>
      </c>
      <c r="FL103" s="280" t="str">
        <f aca="false">$E103</f>
        <v>IR Iran</v>
      </c>
      <c r="FM103" s="284"/>
      <c r="FN103" s="284"/>
      <c r="FO103" s="389" t="n">
        <f aca="false">COUNTIF(FI$107:FI$114,FK113)+COUNTIF(FK$107:FK$114,FK113)</f>
        <v>0</v>
      </c>
      <c r="FP103" s="281" t="str">
        <f aca="false">IF(($F103&lt;&gt;"")*($G103&lt;&gt;"")*(FM103&lt;&gt;"")*(FN103&lt;&gt;""),IF(FT103&lt;&gt;2,"0",($F103&gt;$G103)*(FM103&gt;FN103)+($F103=$G103)*(FM103=FN103)+($F103&lt;$G103)*(FM103&lt;FN103)),"")</f>
        <v/>
      </c>
      <c r="FQ103" s="281" t="str">
        <f aca="false">IF((FP103&lt;&gt;""),IF(OR($F103&lt;&gt;$G103,PrSettings!$M$4="●"),(($F103-$G103)=(FM103-FN103))*1,0),"")</f>
        <v/>
      </c>
      <c r="FR103" s="281" t="str">
        <f aca="false">IF((FQ103&lt;&gt;""),($F103=FM103)*($G103=FN103),"")</f>
        <v/>
      </c>
      <c r="FS103" s="281" t="str">
        <f aca="false">IF(FP103&lt;&gt;"",IF(ABS($F103-$G103)&gt;=PrSettings!$M$7,(ABS($F103-$G103-FM103+FN103)&lt;=1)*1,IF(AND(FP103,$F103=$G103,$F103&gt;=PrSettings!$M$6),(ABS(FM103-$F103)&lt;=1)*1,IF(AND(FP103,$F103+$G103&gt;=PrSettings!$M$8),(ABS(FM103-$F103)+ABS(FN103-$G103)&lt;=1)*1,""))),"")</f>
        <v/>
      </c>
      <c r="FT103" s="388" t="n">
        <f aca="false">IF(OR(($C103&lt;&gt;"")*(FI103&lt;&gt;""),($E103&lt;&gt;"")*(FK103&lt;&gt;"")),($B103=FI103)*1+($D103=FK103)*1,"")</f>
        <v>2</v>
      </c>
      <c r="FV103" s="295" t="n">
        <f aca="false">$B103</f>
        <v>22</v>
      </c>
      <c r="FW103" s="280" t="str">
        <f aca="false">$C103</f>
        <v>Turkey</v>
      </c>
      <c r="FX103" s="296" t="n">
        <f aca="false">$D103</f>
        <v>21</v>
      </c>
      <c r="FY103" s="280" t="str">
        <f aca="false">$E103</f>
        <v>IR Iran</v>
      </c>
      <c r="FZ103" s="284"/>
      <c r="GA103" s="284"/>
      <c r="GB103" s="389" t="n">
        <f aca="false">COUNTIF(FV$107:FV$114,FX113)+COUNTIF(FX$107:FX$114,FX113)</f>
        <v>0</v>
      </c>
      <c r="GC103" s="281" t="str">
        <f aca="false">IF(($F103&lt;&gt;"")*($G103&lt;&gt;"")*(FZ103&lt;&gt;"")*(GA103&lt;&gt;""),IF(GG103&lt;&gt;2,"0",($F103&gt;$G103)*(FZ103&gt;GA103)+($F103=$G103)*(FZ103=GA103)+($F103&lt;$G103)*(FZ103&lt;GA103)),"")</f>
        <v/>
      </c>
      <c r="GD103" s="281" t="str">
        <f aca="false">IF((GC103&lt;&gt;""),IF(OR($F103&lt;&gt;$G103,PrSettings!$M$4="●"),(($F103-$G103)=(FZ103-GA103))*1,0),"")</f>
        <v/>
      </c>
      <c r="GE103" s="281" t="str">
        <f aca="false">IF((GD103&lt;&gt;""),($F103=FZ103)*($G103=GA103),"")</f>
        <v/>
      </c>
      <c r="GF103" s="281" t="str">
        <f aca="false">IF(GC103&lt;&gt;"",IF(ABS($F103-$G103)&gt;=PrSettings!$M$7,(ABS($F103-$G103-FZ103+GA103)&lt;=1)*1,IF(AND(GC103,$F103=$G103,$F103&gt;=PrSettings!$M$6),(ABS(FZ103-$F103)&lt;=1)*1,IF(AND(GC103,$F103+$G103&gt;=PrSettings!$M$8),(ABS(FZ103-$F103)+ABS(GA103-$G103)&lt;=1)*1,""))),"")</f>
        <v/>
      </c>
      <c r="GG103" s="388" t="n">
        <f aca="false">IF(OR(($C103&lt;&gt;"")*(FV103&lt;&gt;""),($E103&lt;&gt;"")*(FX103&lt;&gt;"")),($B103=FV103)*1+($D103=FX103)*1,"")</f>
        <v>2</v>
      </c>
      <c r="GI103" s="295" t="n">
        <f aca="false">$B103</f>
        <v>22</v>
      </c>
      <c r="GJ103" s="280" t="str">
        <f aca="false">$C103</f>
        <v>Turkey</v>
      </c>
      <c r="GK103" s="296" t="n">
        <f aca="false">$D103</f>
        <v>21</v>
      </c>
      <c r="GL103" s="280" t="str">
        <f aca="false">$E103</f>
        <v>IR Iran</v>
      </c>
      <c r="GM103" s="284"/>
      <c r="GN103" s="284"/>
      <c r="GO103" s="389" t="n">
        <f aca="false">COUNTIF(GI$107:GI$114,GK113)+COUNTIF(GK$107:GK$114,GK113)</f>
        <v>0</v>
      </c>
      <c r="GP103" s="281" t="str">
        <f aca="false">IF(($F103&lt;&gt;"")*($G103&lt;&gt;"")*(GM103&lt;&gt;"")*(GN103&lt;&gt;""),IF(GT103&lt;&gt;2,"0",($F103&gt;$G103)*(GM103&gt;GN103)+($F103=$G103)*(GM103=GN103)+($F103&lt;$G103)*(GM103&lt;GN103)),"")</f>
        <v/>
      </c>
      <c r="GQ103" s="281" t="str">
        <f aca="false">IF((GP103&lt;&gt;""),IF(OR($F103&lt;&gt;$G103,PrSettings!$M$4="●"),(($F103-$G103)=(GM103-GN103))*1,0),"")</f>
        <v/>
      </c>
      <c r="GR103" s="281" t="str">
        <f aca="false">IF((GQ103&lt;&gt;""),($F103=GM103)*($G103=GN103),"")</f>
        <v/>
      </c>
      <c r="GS103" s="281" t="str">
        <f aca="false">IF(GP103&lt;&gt;"",IF(ABS($F103-$G103)&gt;=PrSettings!$M$7,(ABS($F103-$G103-GM103+GN103)&lt;=1)*1,IF(AND(GP103,$F103=$G103,$F103&gt;=PrSettings!$M$6),(ABS(GM103-$F103)&lt;=1)*1,IF(AND(GP103,$F103+$G103&gt;=PrSettings!$M$8),(ABS(GM103-$F103)+ABS(GN103-$G103)&lt;=1)*1,""))),"")</f>
        <v/>
      </c>
      <c r="GT103" s="388" t="n">
        <f aca="false">IF(OR(($C103&lt;&gt;"")*(GI103&lt;&gt;""),($E103&lt;&gt;"")*(GK103&lt;&gt;"")),($B103=GI103)*1+($D103=GK103)*1,"")</f>
        <v>2</v>
      </c>
      <c r="GV103" s="295" t="n">
        <f aca="false">$B103</f>
        <v>22</v>
      </c>
      <c r="GW103" s="280" t="str">
        <f aca="false">$C103</f>
        <v>Turkey</v>
      </c>
      <c r="GX103" s="296" t="n">
        <f aca="false">$D103</f>
        <v>21</v>
      </c>
      <c r="GY103" s="280" t="str">
        <f aca="false">$E103</f>
        <v>IR Iran</v>
      </c>
      <c r="GZ103" s="284"/>
      <c r="HA103" s="284"/>
      <c r="HB103" s="389" t="n">
        <f aca="false">COUNTIF(GV$107:GV$114,GX113)+COUNTIF(GX$107:GX$114,GX113)</f>
        <v>0</v>
      </c>
      <c r="HC103" s="281" t="str">
        <f aca="false">IF(($F103&lt;&gt;"")*($G103&lt;&gt;"")*(GZ103&lt;&gt;"")*(HA103&lt;&gt;""),IF(HG103&lt;&gt;2,"0",($F103&gt;$G103)*(GZ103&gt;HA103)+($F103=$G103)*(GZ103=HA103)+($F103&lt;$G103)*(GZ103&lt;HA103)),"")</f>
        <v/>
      </c>
      <c r="HD103" s="281" t="str">
        <f aca="false">IF((HC103&lt;&gt;""),IF(OR($F103&lt;&gt;$G103,PrSettings!$M$4="●"),(($F103-$G103)=(GZ103-HA103))*1,0),"")</f>
        <v/>
      </c>
      <c r="HE103" s="281" t="str">
        <f aca="false">IF((HD103&lt;&gt;""),($F103=GZ103)*($G103=HA103),"")</f>
        <v/>
      </c>
      <c r="HF103" s="281" t="str">
        <f aca="false">IF(HC103&lt;&gt;"",IF(ABS($F103-$G103)&gt;=PrSettings!$M$7,(ABS($F103-$G103-GZ103+HA103)&lt;=1)*1,IF(AND(HC103,$F103=$G103,$F103&gt;=PrSettings!$M$6),(ABS(GZ103-$F103)&lt;=1)*1,IF(AND(HC103,$F103+$G103&gt;=PrSettings!$M$8),(ABS(GZ103-$F103)+ABS(HA103-$G103)&lt;=1)*1,""))),"")</f>
        <v/>
      </c>
      <c r="HG103" s="388" t="n">
        <f aca="false">IF(OR(($C103&lt;&gt;"")*(GV103&lt;&gt;""),($E103&lt;&gt;"")*(GX103&lt;&gt;"")),($B103=GV103)*1+($D103=GX103)*1,"")</f>
        <v>2</v>
      </c>
      <c r="HI103" s="295" t="n">
        <f aca="false">$B103</f>
        <v>22</v>
      </c>
      <c r="HJ103" s="280" t="str">
        <f aca="false">$C103</f>
        <v>Turkey</v>
      </c>
      <c r="HK103" s="296" t="n">
        <f aca="false">$D103</f>
        <v>21</v>
      </c>
      <c r="HL103" s="280" t="str">
        <f aca="false">$E103</f>
        <v>IR Iran</v>
      </c>
      <c r="HM103" s="284"/>
      <c r="HN103" s="284"/>
      <c r="HO103" s="389" t="n">
        <f aca="false">COUNTIF(HI$107:HI$114,HK113)+COUNTIF(HK$107:HK$114,HK113)</f>
        <v>0</v>
      </c>
      <c r="HP103" s="281" t="str">
        <f aca="false">IF(($F103&lt;&gt;"")*($G103&lt;&gt;"")*(HM103&lt;&gt;"")*(HN103&lt;&gt;""),IF(HT103&lt;&gt;2,"0",($F103&gt;$G103)*(HM103&gt;HN103)+($F103=$G103)*(HM103=HN103)+($F103&lt;$G103)*(HM103&lt;HN103)),"")</f>
        <v/>
      </c>
      <c r="HQ103" s="281" t="str">
        <f aca="false">IF((HP103&lt;&gt;""),IF(OR($F103&lt;&gt;$G103,PrSettings!$M$4="●"),(($F103-$G103)=(HM103-HN103))*1,0),"")</f>
        <v/>
      </c>
      <c r="HR103" s="281" t="str">
        <f aca="false">IF((HQ103&lt;&gt;""),($F103=HM103)*($G103=HN103),"")</f>
        <v/>
      </c>
      <c r="HS103" s="281" t="str">
        <f aca="false">IF(HP103&lt;&gt;"",IF(ABS($F103-$G103)&gt;=PrSettings!$M$7,(ABS($F103-$G103-HM103+HN103)&lt;=1)*1,IF(AND(HP103,$F103=$G103,$F103&gt;=PrSettings!$M$6),(ABS(HM103-$F103)&lt;=1)*1,IF(AND(HP103,$F103+$G103&gt;=PrSettings!$M$8),(ABS(HM103-$F103)+ABS(HN103-$G103)&lt;=1)*1,""))),"")</f>
        <v/>
      </c>
      <c r="HT103" s="388" t="n">
        <f aca="false">IF(OR(($C103&lt;&gt;"")*(HI103&lt;&gt;""),($E103&lt;&gt;"")*(HK103&lt;&gt;"")),($B103=HI103)*1+($D103=HK103)*1,"")</f>
        <v>2</v>
      </c>
      <c r="HV103" s="295" t="n">
        <f aca="false">$B103</f>
        <v>22</v>
      </c>
      <c r="HW103" s="280" t="str">
        <f aca="false">$C103</f>
        <v>Turkey</v>
      </c>
      <c r="HX103" s="296" t="n">
        <f aca="false">$D103</f>
        <v>21</v>
      </c>
      <c r="HY103" s="280" t="str">
        <f aca="false">$E103</f>
        <v>IR Iran</v>
      </c>
      <c r="HZ103" s="284"/>
      <c r="IA103" s="284"/>
      <c r="IB103" s="389" t="n">
        <f aca="false">COUNTIF(HV$107:HV$114,HX113)+COUNTIF(HX$107:HX$114,HX113)</f>
        <v>0</v>
      </c>
      <c r="IC103" s="281" t="str">
        <f aca="false">IF(($F103&lt;&gt;"")*($G103&lt;&gt;"")*(HZ103&lt;&gt;"")*(IA103&lt;&gt;""),IF(IG103&lt;&gt;2,"0",($F103&gt;$G103)*(HZ103&gt;IA103)+($F103=$G103)*(HZ103=IA103)+($F103&lt;$G103)*(HZ103&lt;IA103)),"")</f>
        <v/>
      </c>
      <c r="ID103" s="281" t="str">
        <f aca="false">IF((IC103&lt;&gt;""),IF(OR($F103&lt;&gt;$G103,PrSettings!$M$4="●"),(($F103-$G103)=(HZ103-IA103))*1,0),"")</f>
        <v/>
      </c>
      <c r="IE103" s="281" t="str">
        <f aca="false">IF((ID103&lt;&gt;""),($F103=HZ103)*($G103=IA103),"")</f>
        <v/>
      </c>
      <c r="IF103" s="281" t="str">
        <f aca="false">IF(IC103&lt;&gt;"",IF(ABS($F103-$G103)&gt;=PrSettings!$M$7,(ABS($F103-$G103-HZ103+IA103)&lt;=1)*1,IF(AND(IC103,$F103=$G103,$F103&gt;=PrSettings!$M$6),(ABS(HZ103-$F103)&lt;=1)*1,IF(AND(IC103,$F103+$G103&gt;=PrSettings!$M$8),(ABS(HZ103-$F103)+ABS(IA103-$G103)&lt;=1)*1,""))),"")</f>
        <v/>
      </c>
      <c r="IG103" s="388" t="n">
        <f aca="false">IF(OR(($C103&lt;&gt;"")*(HV103&lt;&gt;""),($E103&lt;&gt;"")*(HX103&lt;&gt;"")),($B103=HV103)*1+($D103=HX103)*1,"")</f>
        <v>2</v>
      </c>
      <c r="II103" s="295" t="n">
        <f aca="false">$B103</f>
        <v>22</v>
      </c>
      <c r="IJ103" s="280" t="str">
        <f aca="false">$C103</f>
        <v>Turkey</v>
      </c>
      <c r="IK103" s="296" t="n">
        <f aca="false">$D103</f>
        <v>21</v>
      </c>
      <c r="IL103" s="280" t="str">
        <f aca="false">$E103</f>
        <v>IR Iran</v>
      </c>
      <c r="IM103" s="284"/>
      <c r="IN103" s="284"/>
      <c r="IO103" s="389" t="n">
        <f aca="false">COUNTIF(II$107:II$114,IK113)+COUNTIF(IK$107:IK$114,IK113)</f>
        <v>0</v>
      </c>
      <c r="IP103" s="281" t="str">
        <f aca="false">IF(($F103&lt;&gt;"")*($G103&lt;&gt;"")*(IM103&lt;&gt;"")*(IN103&lt;&gt;""),IF(IT103&lt;&gt;2,"0",($F103&gt;$G103)*(IM103&gt;IN103)+($F103=$G103)*(IM103=IN103)+($F103&lt;$G103)*(IM103&lt;IN103)),"")</f>
        <v/>
      </c>
      <c r="IQ103" s="281" t="str">
        <f aca="false">IF((IP103&lt;&gt;""),IF(OR($F103&lt;&gt;$G103,PrSettings!$M$4="●"),(($F103-$G103)=(IM103-IN103))*1,0),"")</f>
        <v/>
      </c>
      <c r="IR103" s="281" t="str">
        <f aca="false">IF((IQ103&lt;&gt;""),($F103=IM103)*($G103=IN103),"")</f>
        <v/>
      </c>
      <c r="IS103" s="281" t="str">
        <f aca="false">IF(IP103&lt;&gt;"",IF(ABS($F103-$G103)&gt;=PrSettings!$M$7,(ABS($F103-$G103-IM103+IN103)&lt;=1)*1,IF(AND(IP103,$F103=$G103,$F103&gt;=PrSettings!$M$6),(ABS(IM103-$F103)&lt;=1)*1,IF(AND(IP103,$F103+$G103&gt;=PrSettings!$M$8),(ABS(IM103-$F103)+ABS(IN103-$G103)&lt;=1)*1,""))),"")</f>
        <v/>
      </c>
      <c r="IT103" s="388" t="n">
        <f aca="false">IF(OR(($C103&lt;&gt;"")*(II103&lt;&gt;""),($E103&lt;&gt;"")*(IK103&lt;&gt;"")),($B103=II103)*1+($D103=IK103)*1,"")</f>
        <v>2</v>
      </c>
      <c r="IV103" s="295" t="n">
        <f aca="false">$B103</f>
        <v>22</v>
      </c>
      <c r="IW103" s="280" t="str">
        <f aca="false">$C103</f>
        <v>Turkey</v>
      </c>
      <c r="IX103" s="296" t="n">
        <f aca="false">$D103</f>
        <v>21</v>
      </c>
      <c r="IY103" s="280" t="str">
        <f aca="false">$E103</f>
        <v>IR Iran</v>
      </c>
      <c r="IZ103" s="284"/>
      <c r="JA103" s="284"/>
      <c r="JB103" s="389" t="n">
        <f aca="false">COUNTIF(IV$107:IV$114,IX113)+COUNTIF(IX$107:IX$114,IX113)</f>
        <v>0</v>
      </c>
      <c r="JC103" s="281" t="str">
        <f aca="false">IF(($F103&lt;&gt;"")*($G103&lt;&gt;"")*(IZ103&lt;&gt;"")*(JA103&lt;&gt;""),IF(JG103&lt;&gt;2,"0",($F103&gt;$G103)*(IZ103&gt;JA103)+($F103=$G103)*(IZ103=JA103)+($F103&lt;$G103)*(IZ103&lt;JA103)),"")</f>
        <v/>
      </c>
      <c r="JD103" s="281" t="str">
        <f aca="false">IF((JC103&lt;&gt;""),IF(OR($F103&lt;&gt;$G103,PrSettings!$M$4="●"),(($F103-$G103)=(IZ103-JA103))*1,0),"")</f>
        <v/>
      </c>
      <c r="JE103" s="281" t="str">
        <f aca="false">IF((JD103&lt;&gt;""),($F103=IZ103)*($G103=JA103),"")</f>
        <v/>
      </c>
      <c r="JF103" s="281" t="str">
        <f aca="false">IF(JC103&lt;&gt;"",IF(ABS($F103-$G103)&gt;=PrSettings!$M$7,(ABS($F103-$G103-IZ103+JA103)&lt;=1)*1,IF(AND(JC103,$F103=$G103,$F103&gt;=PrSettings!$M$6),(ABS(IZ103-$F103)&lt;=1)*1,IF(AND(JC103,$F103+$G103&gt;=PrSettings!$M$8),(ABS(IZ103-$F103)+ABS(JA103-$G103)&lt;=1)*1,""))),"")</f>
        <v/>
      </c>
      <c r="JG103" s="388" t="n">
        <f aca="false">IF(OR(($C103&lt;&gt;"")*(IV103&lt;&gt;""),($E103&lt;&gt;"")*(IX103&lt;&gt;"")),($B103=IV103)*1+($D103=IX103)*1,"")</f>
        <v>2</v>
      </c>
      <c r="JI103" s="295" t="n">
        <f aca="false">$B103</f>
        <v>22</v>
      </c>
      <c r="JJ103" s="280" t="str">
        <f aca="false">$C103</f>
        <v>Turkey</v>
      </c>
      <c r="JK103" s="296" t="n">
        <f aca="false">$D103</f>
        <v>21</v>
      </c>
      <c r="JL103" s="280" t="str">
        <f aca="false">$E103</f>
        <v>IR Iran</v>
      </c>
      <c r="JM103" s="284"/>
      <c r="JN103" s="284"/>
      <c r="JO103" s="389" t="n">
        <f aca="false">COUNTIF(JI$107:JI$114,JK113)+COUNTIF(JK$107:JK$114,JK113)</f>
        <v>0</v>
      </c>
      <c r="JP103" s="281" t="str">
        <f aca="false">IF(($F103&lt;&gt;"")*($G103&lt;&gt;"")*(JM103&lt;&gt;"")*(JN103&lt;&gt;""),IF(JT103&lt;&gt;2,"0",($F103&gt;$G103)*(JM103&gt;JN103)+($F103=$G103)*(JM103=JN103)+($F103&lt;$G103)*(JM103&lt;JN103)),"")</f>
        <v/>
      </c>
      <c r="JQ103" s="281" t="str">
        <f aca="false">IF((JP103&lt;&gt;""),IF(OR($F103&lt;&gt;$G103,PrSettings!$M$4="●"),(($F103-$G103)=(JM103-JN103))*1,0),"")</f>
        <v/>
      </c>
      <c r="JR103" s="281" t="str">
        <f aca="false">IF((JQ103&lt;&gt;""),($F103=JM103)*($G103=JN103),"")</f>
        <v/>
      </c>
      <c r="JS103" s="281" t="str">
        <f aca="false">IF(JP103&lt;&gt;"",IF(ABS($F103-$G103)&gt;=PrSettings!$M$7,(ABS($F103-$G103-JM103+JN103)&lt;=1)*1,IF(AND(JP103,$F103=$G103,$F103&gt;=PrSettings!$M$6),(ABS(JM103-$F103)&lt;=1)*1,IF(AND(JP103,$F103+$G103&gt;=PrSettings!$M$8),(ABS(JM103-$F103)+ABS(JN103-$G103)&lt;=1)*1,""))),"")</f>
        <v/>
      </c>
      <c r="JT103" s="388" t="n">
        <f aca="false">IF(OR(($C103&lt;&gt;"")*(JI103&lt;&gt;""),($E103&lt;&gt;"")*(JK103&lt;&gt;"")),($B103=JI103)*1+($D103=JK103)*1,"")</f>
        <v>2</v>
      </c>
      <c r="JV103" s="295" t="n">
        <f aca="false">$B103</f>
        <v>22</v>
      </c>
      <c r="JW103" s="280" t="str">
        <f aca="false">$C103</f>
        <v>Turkey</v>
      </c>
      <c r="JX103" s="296" t="n">
        <f aca="false">$D103</f>
        <v>21</v>
      </c>
      <c r="JY103" s="280" t="str">
        <f aca="false">$E103</f>
        <v>IR Iran</v>
      </c>
      <c r="JZ103" s="284"/>
      <c r="KA103" s="284"/>
      <c r="KB103" s="389" t="n">
        <f aca="false">COUNTIF(JV$107:JV$114,JX113)+COUNTIF(JX$107:JX$114,JX113)</f>
        <v>0</v>
      </c>
      <c r="KC103" s="281" t="str">
        <f aca="false">IF(($F103&lt;&gt;"")*($G103&lt;&gt;"")*(JZ103&lt;&gt;"")*(KA103&lt;&gt;""),IF(KG103&lt;&gt;2,"0",($F103&gt;$G103)*(JZ103&gt;KA103)+($F103=$G103)*(JZ103=KA103)+($F103&lt;$G103)*(JZ103&lt;KA103)),"")</f>
        <v/>
      </c>
      <c r="KD103" s="281" t="str">
        <f aca="false">IF((KC103&lt;&gt;""),IF(OR($F103&lt;&gt;$G103,PrSettings!$M$4="●"),(($F103-$G103)=(JZ103-KA103))*1,0),"")</f>
        <v/>
      </c>
      <c r="KE103" s="281" t="str">
        <f aca="false">IF((KD103&lt;&gt;""),($F103=JZ103)*($G103=KA103),"")</f>
        <v/>
      </c>
      <c r="KF103" s="281" t="str">
        <f aca="false">IF(KC103&lt;&gt;"",IF(ABS($F103-$G103)&gt;=PrSettings!$M$7,(ABS($F103-$G103-JZ103+KA103)&lt;=1)*1,IF(AND(KC103,$F103=$G103,$F103&gt;=PrSettings!$M$6),(ABS(JZ103-$F103)&lt;=1)*1,IF(AND(KC103,$F103+$G103&gt;=PrSettings!$M$8),(ABS(JZ103-$F103)+ABS(KA103-$G103)&lt;=1)*1,""))),"")</f>
        <v/>
      </c>
      <c r="KG103" s="388" t="n">
        <f aca="false">IF(OR(($C103&lt;&gt;"")*(JV103&lt;&gt;""),($E103&lt;&gt;"")*(JX103&lt;&gt;"")),($B103=JV103)*1+($D103=JX103)*1,"")</f>
        <v>2</v>
      </c>
      <c r="KI103" s="295" t="n">
        <f aca="false">$B103</f>
        <v>22</v>
      </c>
      <c r="KJ103" s="280" t="str">
        <f aca="false">$C103</f>
        <v>Turkey</v>
      </c>
      <c r="KK103" s="296" t="n">
        <f aca="false">$D103</f>
        <v>21</v>
      </c>
      <c r="KL103" s="280" t="str">
        <f aca="false">$E103</f>
        <v>IR Iran</v>
      </c>
      <c r="KM103" s="284"/>
      <c r="KN103" s="284"/>
      <c r="KO103" s="389" t="n">
        <f aca="false">COUNTIF(KI$107:KI$114,KK113)+COUNTIF(KK$107:KK$114,KK113)</f>
        <v>0</v>
      </c>
      <c r="KP103" s="281" t="str">
        <f aca="false">IF(($F103&lt;&gt;"")*($G103&lt;&gt;"")*(KM103&lt;&gt;"")*(KN103&lt;&gt;""),IF(KT103&lt;&gt;2,"0",($F103&gt;$G103)*(KM103&gt;KN103)+($F103=$G103)*(KM103=KN103)+($F103&lt;$G103)*(KM103&lt;KN103)),"")</f>
        <v/>
      </c>
      <c r="KQ103" s="281" t="str">
        <f aca="false">IF((KP103&lt;&gt;""),IF(OR($F103&lt;&gt;$G103,PrSettings!$M$4="●"),(($F103-$G103)=(KM103-KN103))*1,0),"")</f>
        <v/>
      </c>
      <c r="KR103" s="281" t="str">
        <f aca="false">IF((KQ103&lt;&gt;""),($F103=KM103)*($G103=KN103),"")</f>
        <v/>
      </c>
      <c r="KS103" s="281" t="str">
        <f aca="false">IF(KP103&lt;&gt;"",IF(ABS($F103-$G103)&gt;=PrSettings!$M$7,(ABS($F103-$G103-KM103+KN103)&lt;=1)*1,IF(AND(KP103,$F103=$G103,$F103&gt;=PrSettings!$M$6),(ABS(KM103-$F103)&lt;=1)*1,IF(AND(KP103,$F103+$G103&gt;=PrSettings!$M$8),(ABS(KM103-$F103)+ABS(KN103-$G103)&lt;=1)*1,""))),"")</f>
        <v/>
      </c>
      <c r="KT103" s="388" t="n">
        <f aca="false">IF(OR(($C103&lt;&gt;"")*(KI103&lt;&gt;""),($E103&lt;&gt;"")*(KK103&lt;&gt;"")),($B103=KI103)*1+($D103=KK103)*1,"")</f>
        <v>2</v>
      </c>
      <c r="KV103" s="295" t="n">
        <f aca="false">$B103</f>
        <v>22</v>
      </c>
      <c r="KW103" s="280" t="str">
        <f aca="false">$C103</f>
        <v>Turkey</v>
      </c>
      <c r="KX103" s="296" t="n">
        <f aca="false">$D103</f>
        <v>21</v>
      </c>
      <c r="KY103" s="280" t="str">
        <f aca="false">$E103</f>
        <v>IR Iran</v>
      </c>
      <c r="KZ103" s="284"/>
      <c r="LA103" s="284"/>
      <c r="LB103" s="389" t="n">
        <f aca="false">COUNTIF(KV$107:KV$114,KX113)+COUNTIF(KX$107:KX$114,KX113)</f>
        <v>0</v>
      </c>
      <c r="LC103" s="281" t="str">
        <f aca="false">IF(($F103&lt;&gt;"")*($G103&lt;&gt;"")*(KZ103&lt;&gt;"")*(LA103&lt;&gt;""),IF(LG103&lt;&gt;2,"0",($F103&gt;$G103)*(KZ103&gt;LA103)+($F103=$G103)*(KZ103=LA103)+($F103&lt;$G103)*(KZ103&lt;LA103)),"")</f>
        <v/>
      </c>
      <c r="LD103" s="281" t="str">
        <f aca="false">IF((LC103&lt;&gt;""),IF(OR($F103&lt;&gt;$G103,PrSettings!$M$4="●"),(($F103-$G103)=(KZ103-LA103))*1,0),"")</f>
        <v/>
      </c>
      <c r="LE103" s="281" t="str">
        <f aca="false">IF((LD103&lt;&gt;""),($F103=KZ103)*($G103=LA103),"")</f>
        <v/>
      </c>
      <c r="LF103" s="281" t="str">
        <f aca="false">IF(LC103&lt;&gt;"",IF(ABS($F103-$G103)&gt;=PrSettings!$M$7,(ABS($F103-$G103-KZ103+LA103)&lt;=1)*1,IF(AND(LC103,$F103=$G103,$F103&gt;=PrSettings!$M$6),(ABS(KZ103-$F103)&lt;=1)*1,IF(AND(LC103,$F103+$G103&gt;=PrSettings!$M$8),(ABS(KZ103-$F103)+ABS(LA103-$G103)&lt;=1)*1,""))),"")</f>
        <v/>
      </c>
      <c r="LG103" s="388" t="n">
        <f aca="false">IF(OR(($C103&lt;&gt;"")*(KV103&lt;&gt;""),($E103&lt;&gt;"")*(KX103&lt;&gt;"")),($B103=KV103)*1+($D103=KX103)*1,"")</f>
        <v>2</v>
      </c>
      <c r="LI103" s="295" t="n">
        <f aca="false">$B103</f>
        <v>22</v>
      </c>
      <c r="LJ103" s="280" t="str">
        <f aca="false">$C103</f>
        <v>Turkey</v>
      </c>
      <c r="LK103" s="296" t="n">
        <f aca="false">$D103</f>
        <v>21</v>
      </c>
      <c r="LL103" s="280" t="str">
        <f aca="false">$E103</f>
        <v>IR Iran</v>
      </c>
      <c r="LM103" s="284"/>
      <c r="LN103" s="284"/>
      <c r="LO103" s="389" t="n">
        <f aca="false">COUNTIF(LI$107:LI$114,LK113)+COUNTIF(LK$107:LK$114,LK113)</f>
        <v>0</v>
      </c>
      <c r="LP103" s="281" t="str">
        <f aca="false">IF(($F103&lt;&gt;"")*($G103&lt;&gt;"")*(LM103&lt;&gt;"")*(LN103&lt;&gt;""),IF(LT103&lt;&gt;2,"0",($F103&gt;$G103)*(LM103&gt;LN103)+($F103=$G103)*(LM103=LN103)+($F103&lt;$G103)*(LM103&lt;LN103)),"")</f>
        <v/>
      </c>
      <c r="LQ103" s="281" t="str">
        <f aca="false">IF((LP103&lt;&gt;""),IF(OR($F103&lt;&gt;$G103,PrSettings!$M$4="●"),(($F103-$G103)=(LM103-LN103))*1,0),"")</f>
        <v/>
      </c>
      <c r="LR103" s="281" t="str">
        <f aca="false">IF((LQ103&lt;&gt;""),($F103=LM103)*($G103=LN103),"")</f>
        <v/>
      </c>
      <c r="LS103" s="281" t="str">
        <f aca="false">IF(LP103&lt;&gt;"",IF(ABS($F103-$G103)&gt;=PrSettings!$M$7,(ABS($F103-$G103-LM103+LN103)&lt;=1)*1,IF(AND(LP103,$F103=$G103,$F103&gt;=PrSettings!$M$6),(ABS(LM103-$F103)&lt;=1)*1,IF(AND(LP103,$F103+$G103&gt;=PrSettings!$M$8),(ABS(LM103-$F103)+ABS(LN103-$G103)&lt;=1)*1,""))),"")</f>
        <v/>
      </c>
      <c r="LT103" s="388" t="n">
        <f aca="false">IF(OR(($C103&lt;&gt;"")*(LI103&lt;&gt;""),($E103&lt;&gt;"")*(LK103&lt;&gt;"")),($B103=LI103)*1+($D103=LK103)*1,"")</f>
        <v>2</v>
      </c>
      <c r="LV103" s="295" t="n">
        <f aca="false">$B103</f>
        <v>22</v>
      </c>
      <c r="LW103" s="280" t="str">
        <f aca="false">$C103</f>
        <v>Turkey</v>
      </c>
      <c r="LX103" s="296" t="n">
        <f aca="false">$D103</f>
        <v>21</v>
      </c>
      <c r="LY103" s="280" t="str">
        <f aca="false">$E103</f>
        <v>IR Iran</v>
      </c>
      <c r="LZ103" s="284"/>
      <c r="MA103" s="284"/>
      <c r="MB103" s="389" t="n">
        <f aca="false">COUNTIF(LV$107:LV$114,LX113)+COUNTIF(LX$107:LX$114,LX113)</f>
        <v>0</v>
      </c>
      <c r="MC103" s="281" t="str">
        <f aca="false">IF(($F103&lt;&gt;"")*($G103&lt;&gt;"")*(LZ103&lt;&gt;"")*(MA103&lt;&gt;""),IF(MG103&lt;&gt;2,"0",($F103&gt;$G103)*(LZ103&gt;MA103)+($F103=$G103)*(LZ103=MA103)+($F103&lt;$G103)*(LZ103&lt;MA103)),"")</f>
        <v/>
      </c>
      <c r="MD103" s="281" t="str">
        <f aca="false">IF((MC103&lt;&gt;""),IF(OR($F103&lt;&gt;$G103,PrSettings!$M$4="●"),(($F103-$G103)=(LZ103-MA103))*1,0),"")</f>
        <v/>
      </c>
      <c r="ME103" s="281" t="str">
        <f aca="false">IF((MD103&lt;&gt;""),($F103=LZ103)*($G103=MA103),"")</f>
        <v/>
      </c>
      <c r="MF103" s="281" t="str">
        <f aca="false">IF(MC103&lt;&gt;"",IF(ABS($F103-$G103)&gt;=PrSettings!$M$7,(ABS($F103-$G103-LZ103+MA103)&lt;=1)*1,IF(AND(MC103,$F103=$G103,$F103&gt;=PrSettings!$M$6),(ABS(LZ103-$F103)&lt;=1)*1,IF(AND(MC103,$F103+$G103&gt;=PrSettings!$M$8),(ABS(LZ103-$F103)+ABS(MA103-$G103)&lt;=1)*1,""))),"")</f>
        <v/>
      </c>
      <c r="MG103" s="388" t="n">
        <f aca="false">IF(OR(($C103&lt;&gt;"")*(LV103&lt;&gt;""),($E103&lt;&gt;"")*(LX103&lt;&gt;"")),($B103=LV103)*1+($D103=LX103)*1,"")</f>
        <v>2</v>
      </c>
    </row>
    <row r="104" customFormat="false" ht="15.75" hidden="false" customHeight="false" outlineLevel="0" collapsed="false">
      <c r="B104" s="295" t="n">
        <f aca="false">IF(C104="","",INDEX(Groups!$C$7:$C$65,MATCH(C104,Groups!$D$7:$D$65,0)))</f>
        <v>19</v>
      </c>
      <c r="C104" s="280" t="str">
        <f aca="false">'World Cup'!$AR$50</f>
        <v>Switzerland</v>
      </c>
      <c r="D104" s="296" t="n">
        <f aca="false">IF(E104="","",INDEX(Groups!$C$7:$C$65,MATCH(E104,Groups!$D$7:$D$65,0)))</f>
        <v>29</v>
      </c>
      <c r="E104" s="280" t="str">
        <f aca="false">'World Cup'!$AS$50</f>
        <v>Egypt</v>
      </c>
      <c r="F104" s="282" t="n">
        <f aca="false">IF(AND('World Cup'!$AR$51&lt;&gt;"",'World Cup'!$AS$51&lt;&gt;""),'World Cup'!$AR$51,"")</f>
        <v>1</v>
      </c>
      <c r="G104" s="283" t="n">
        <f aca="false">IF(AND('World Cup'!$AR$51&lt;&gt;"",'World Cup'!$AS$51&lt;&gt;""),'World Cup'!$AS$51,"")</f>
        <v>1</v>
      </c>
      <c r="I104" s="295" t="n">
        <f aca="false">$B104</f>
        <v>19</v>
      </c>
      <c r="J104" s="280" t="str">
        <f aca="false">$C104</f>
        <v>Switzerland</v>
      </c>
      <c r="K104" s="296" t="n">
        <f aca="false">$D104</f>
        <v>29</v>
      </c>
      <c r="L104" s="280" t="str">
        <f aca="false">$E104</f>
        <v>Egypt</v>
      </c>
      <c r="M104" s="284"/>
      <c r="N104" s="284"/>
      <c r="O104" s="389" t="n">
        <f aca="false">COUNTIF(I$107:I$114,I114)+COUNTIF(K$107:K$114,I114)</f>
        <v>0</v>
      </c>
      <c r="P104" s="281" t="str">
        <f aca="false">IF(($F104&lt;&gt;"")*($G104&lt;&gt;"")*(M104&lt;&gt;"")*(N104&lt;&gt;""),IF(T104&lt;&gt;2,"0",($F104&gt;$G104)*(M104&gt;N104)+($F104=$G104)*(M104=N104)+($F104&lt;$G104)*(M104&lt;N104)),"")</f>
        <v/>
      </c>
      <c r="Q104" s="281" t="str">
        <f aca="false">IF((P104&lt;&gt;""),IF(OR($F104&lt;&gt;$G104,PrSettings!$M$4="●"),(($F104-$G104)=(M104-N104))*1,0),"")</f>
        <v/>
      </c>
      <c r="R104" s="281" t="str">
        <f aca="false">IF((Q104&lt;&gt;""),($F104=M104)*($G104=N104),"")</f>
        <v/>
      </c>
      <c r="S104" s="281" t="str">
        <f aca="false">IF(P104&lt;&gt;"",IF(ABS($F104-$G104)&gt;=PrSettings!$M$7,(ABS($F104-$G104-M104+N104)&lt;=1)*1,IF(AND(P104,$F104=$G104,$F104&gt;=PrSettings!$M$6),(ABS(M104-$F104)&lt;=1)*1,IF(AND(P104,$F104+$G104&gt;=PrSettings!$M$8),(ABS(M104-$F104)+ABS(N104-$G104)&lt;=1)*1,""))),"")</f>
        <v/>
      </c>
      <c r="T104" s="388" t="n">
        <f aca="false">IF(OR(($C104&lt;&gt;"")*(I104&lt;&gt;""),($E104&lt;&gt;"")*(K104&lt;&gt;"")),($B104=I104)*1+($D104=K104)*1,"")</f>
        <v>2</v>
      </c>
      <c r="V104" s="295" t="n">
        <f aca="false">$B104</f>
        <v>19</v>
      </c>
      <c r="W104" s="280" t="str">
        <f aca="false">$C104</f>
        <v>Switzerland</v>
      </c>
      <c r="X104" s="296" t="n">
        <f aca="false">$D104</f>
        <v>29</v>
      </c>
      <c r="Y104" s="280" t="str">
        <f aca="false">$E104</f>
        <v>Egypt</v>
      </c>
      <c r="Z104" s="284"/>
      <c r="AA104" s="284"/>
      <c r="AB104" s="389" t="n">
        <f aca="false">COUNTIF(V$107:V$114,V114)+COUNTIF(X$107:X$114,V114)</f>
        <v>0</v>
      </c>
      <c r="AC104" s="281" t="str">
        <f aca="false">IF(($F104&lt;&gt;"")*($G104&lt;&gt;"")*(Z104&lt;&gt;"")*(AA104&lt;&gt;""),IF(AG104&lt;&gt;2,"0",($F104&gt;$G104)*(Z104&gt;AA104)+($F104=$G104)*(Z104=AA104)+($F104&lt;$G104)*(Z104&lt;AA104)),"")</f>
        <v/>
      </c>
      <c r="AD104" s="281" t="str">
        <f aca="false">IF((AC104&lt;&gt;""),IF(OR($F104&lt;&gt;$G104,PrSettings!$M$4="●"),(($F104-$G104)=(Z104-AA104))*1,0),"")</f>
        <v/>
      </c>
      <c r="AE104" s="281" t="str">
        <f aca="false">IF((AD104&lt;&gt;""),($F104=Z104)*($G104=AA104),"")</f>
        <v/>
      </c>
      <c r="AF104" s="281" t="str">
        <f aca="false">IF(AC104&lt;&gt;"",IF(ABS($F104-$G104)&gt;=PrSettings!$M$7,(ABS($F104-$G104-Z104+AA104)&lt;=1)*1,IF(AND(AC104,$F104=$G104,$F104&gt;=PrSettings!$M$6),(ABS(Z104-$F104)&lt;=1)*1,IF(AND(AC104,$F104+$G104&gt;=PrSettings!$M$8),(ABS(Z104-$F104)+ABS(AA104-$G104)&lt;=1)*1,""))),"")</f>
        <v/>
      </c>
      <c r="AG104" s="388" t="n">
        <f aca="false">IF(OR(($C104&lt;&gt;"")*(V104&lt;&gt;""),($E104&lt;&gt;"")*(X104&lt;&gt;"")),($B104=V104)*1+($D104=X104)*1,"")</f>
        <v>2</v>
      </c>
      <c r="AI104" s="295" t="n">
        <f aca="false">$B104</f>
        <v>19</v>
      </c>
      <c r="AJ104" s="280" t="str">
        <f aca="false">$C104</f>
        <v>Switzerland</v>
      </c>
      <c r="AK104" s="296" t="n">
        <f aca="false">$D104</f>
        <v>29</v>
      </c>
      <c r="AL104" s="280" t="str">
        <f aca="false">$E104</f>
        <v>Egypt</v>
      </c>
      <c r="AM104" s="284"/>
      <c r="AN104" s="284"/>
      <c r="AO104" s="389" t="n">
        <f aca="false">COUNTIF(AI$107:AI$114,AI114)+COUNTIF(AK$107:AK$114,AI114)</f>
        <v>0</v>
      </c>
      <c r="AP104" s="281" t="str">
        <f aca="false">IF(($F104&lt;&gt;"")*($G104&lt;&gt;"")*(AM104&lt;&gt;"")*(AN104&lt;&gt;""),IF(AT104&lt;&gt;2,"0",($F104&gt;$G104)*(AM104&gt;AN104)+($F104=$G104)*(AM104=AN104)+($F104&lt;$G104)*(AM104&lt;AN104)),"")</f>
        <v/>
      </c>
      <c r="AQ104" s="281" t="str">
        <f aca="false">IF((AP104&lt;&gt;""),IF(OR($F104&lt;&gt;$G104,PrSettings!$M$4="●"),(($F104-$G104)=(AM104-AN104))*1,0),"")</f>
        <v/>
      </c>
      <c r="AR104" s="281" t="str">
        <f aca="false">IF((AQ104&lt;&gt;""),($F104=AM104)*($G104=AN104),"")</f>
        <v/>
      </c>
      <c r="AS104" s="281" t="str">
        <f aca="false">IF(AP104&lt;&gt;"",IF(ABS($F104-$G104)&gt;=PrSettings!$M$7,(ABS($F104-$G104-AM104+AN104)&lt;=1)*1,IF(AND(AP104,$F104=$G104,$F104&gt;=PrSettings!$M$6),(ABS(AM104-$F104)&lt;=1)*1,IF(AND(AP104,$F104+$G104&gt;=PrSettings!$M$8),(ABS(AM104-$F104)+ABS(AN104-$G104)&lt;=1)*1,""))),"")</f>
        <v/>
      </c>
      <c r="AT104" s="388" t="n">
        <f aca="false">IF(OR(($C104&lt;&gt;"")*(AI104&lt;&gt;""),($E104&lt;&gt;"")*(AK104&lt;&gt;"")),($B104=AI104)*1+($D104=AK104)*1,"")</f>
        <v>2</v>
      </c>
      <c r="AV104" s="295" t="n">
        <f aca="false">$B104</f>
        <v>19</v>
      </c>
      <c r="AW104" s="280" t="str">
        <f aca="false">$C104</f>
        <v>Switzerland</v>
      </c>
      <c r="AX104" s="296" t="n">
        <f aca="false">$D104</f>
        <v>29</v>
      </c>
      <c r="AY104" s="280" t="str">
        <f aca="false">$E104</f>
        <v>Egypt</v>
      </c>
      <c r="AZ104" s="284"/>
      <c r="BA104" s="284"/>
      <c r="BB104" s="389" t="n">
        <f aca="false">COUNTIF(AV$107:AV$114,AV114)+COUNTIF(AX$107:AX$114,AV114)</f>
        <v>0</v>
      </c>
      <c r="BC104" s="281" t="str">
        <f aca="false">IF(($F104&lt;&gt;"")*($G104&lt;&gt;"")*(AZ104&lt;&gt;"")*(BA104&lt;&gt;""),IF(BG104&lt;&gt;2,"0",($F104&gt;$G104)*(AZ104&gt;BA104)+($F104=$G104)*(AZ104=BA104)+($F104&lt;$G104)*(AZ104&lt;BA104)),"")</f>
        <v/>
      </c>
      <c r="BD104" s="281" t="str">
        <f aca="false">IF((BC104&lt;&gt;""),IF(OR($F104&lt;&gt;$G104,PrSettings!$M$4="●"),(($F104-$G104)=(AZ104-BA104))*1,0),"")</f>
        <v/>
      </c>
      <c r="BE104" s="281" t="str">
        <f aca="false">IF((BD104&lt;&gt;""),($F104=AZ104)*($G104=BA104),"")</f>
        <v/>
      </c>
      <c r="BF104" s="281" t="str">
        <f aca="false">IF(BC104&lt;&gt;"",IF(ABS($F104-$G104)&gt;=PrSettings!$M$7,(ABS($F104-$G104-AZ104+BA104)&lt;=1)*1,IF(AND(BC104,$F104=$G104,$F104&gt;=PrSettings!$M$6),(ABS(AZ104-$F104)&lt;=1)*1,IF(AND(BC104,$F104+$G104&gt;=PrSettings!$M$8),(ABS(AZ104-$F104)+ABS(BA104-$G104)&lt;=1)*1,""))),"")</f>
        <v/>
      </c>
      <c r="BG104" s="388" t="n">
        <f aca="false">IF(OR(($C104&lt;&gt;"")*(AV104&lt;&gt;""),($E104&lt;&gt;"")*(AX104&lt;&gt;"")),($B104=AV104)*1+($D104=AX104)*1,"")</f>
        <v>2</v>
      </c>
      <c r="BI104" s="295" t="n">
        <f aca="false">$B104</f>
        <v>19</v>
      </c>
      <c r="BJ104" s="280" t="str">
        <f aca="false">$C104</f>
        <v>Switzerland</v>
      </c>
      <c r="BK104" s="296" t="n">
        <f aca="false">$D104</f>
        <v>29</v>
      </c>
      <c r="BL104" s="280" t="str">
        <f aca="false">$E104</f>
        <v>Egypt</v>
      </c>
      <c r="BM104" s="284"/>
      <c r="BN104" s="284"/>
      <c r="BO104" s="389" t="n">
        <f aca="false">COUNTIF(BI$107:BI$114,BI114)+COUNTIF(BK$107:BK$114,BI114)</f>
        <v>0</v>
      </c>
      <c r="BP104" s="281" t="str">
        <f aca="false">IF(($F104&lt;&gt;"")*($G104&lt;&gt;"")*(BM104&lt;&gt;"")*(BN104&lt;&gt;""),IF(BT104&lt;&gt;2,"0",($F104&gt;$G104)*(BM104&gt;BN104)+($F104=$G104)*(BM104=BN104)+($F104&lt;$G104)*(BM104&lt;BN104)),"")</f>
        <v/>
      </c>
      <c r="BQ104" s="281" t="str">
        <f aca="false">IF((BP104&lt;&gt;""),IF(OR($F104&lt;&gt;$G104,PrSettings!$M$4="●"),(($F104-$G104)=(BM104-BN104))*1,0),"")</f>
        <v/>
      </c>
      <c r="BR104" s="281" t="str">
        <f aca="false">IF((BQ104&lt;&gt;""),($F104=BM104)*($G104=BN104),"")</f>
        <v/>
      </c>
      <c r="BS104" s="281" t="str">
        <f aca="false">IF(BP104&lt;&gt;"",IF(ABS($F104-$G104)&gt;=PrSettings!$M$7,(ABS($F104-$G104-BM104+BN104)&lt;=1)*1,IF(AND(BP104,$F104=$G104,$F104&gt;=PrSettings!$M$6),(ABS(BM104-$F104)&lt;=1)*1,IF(AND(BP104,$F104+$G104&gt;=PrSettings!$M$8),(ABS(BM104-$F104)+ABS(BN104-$G104)&lt;=1)*1,""))),"")</f>
        <v/>
      </c>
      <c r="BT104" s="388" t="n">
        <f aca="false">IF(OR(($C104&lt;&gt;"")*(BI104&lt;&gt;""),($E104&lt;&gt;"")*(BK104&lt;&gt;"")),($B104=BI104)*1+($D104=BK104)*1,"")</f>
        <v>2</v>
      </c>
      <c r="BV104" s="295" t="n">
        <f aca="false">$B104</f>
        <v>19</v>
      </c>
      <c r="BW104" s="280" t="str">
        <f aca="false">$C104</f>
        <v>Switzerland</v>
      </c>
      <c r="BX104" s="296" t="n">
        <f aca="false">$D104</f>
        <v>29</v>
      </c>
      <c r="BY104" s="280" t="str">
        <f aca="false">$E104</f>
        <v>Egypt</v>
      </c>
      <c r="BZ104" s="284"/>
      <c r="CA104" s="284"/>
      <c r="CB104" s="389" t="n">
        <f aca="false">COUNTIF(BV$107:BV$114,BV114)+COUNTIF(BX$107:BX$114,BV114)</f>
        <v>0</v>
      </c>
      <c r="CC104" s="281" t="str">
        <f aca="false">IF(($F104&lt;&gt;"")*($G104&lt;&gt;"")*(BZ104&lt;&gt;"")*(CA104&lt;&gt;""),IF(CG104&lt;&gt;2,"0",($F104&gt;$G104)*(BZ104&gt;CA104)+($F104=$G104)*(BZ104=CA104)+($F104&lt;$G104)*(BZ104&lt;CA104)),"")</f>
        <v/>
      </c>
      <c r="CD104" s="281" t="str">
        <f aca="false">IF((CC104&lt;&gt;""),IF(OR($F104&lt;&gt;$G104,PrSettings!$M$4="●"),(($F104-$G104)=(BZ104-CA104))*1,0),"")</f>
        <v/>
      </c>
      <c r="CE104" s="281" t="str">
        <f aca="false">IF((CD104&lt;&gt;""),($F104=BZ104)*($G104=CA104),"")</f>
        <v/>
      </c>
      <c r="CF104" s="281" t="str">
        <f aca="false">IF(CC104&lt;&gt;"",IF(ABS($F104-$G104)&gt;=PrSettings!$M$7,(ABS($F104-$G104-BZ104+CA104)&lt;=1)*1,IF(AND(CC104,$F104=$G104,$F104&gt;=PrSettings!$M$6),(ABS(BZ104-$F104)&lt;=1)*1,IF(AND(CC104,$F104+$G104&gt;=PrSettings!$M$8),(ABS(BZ104-$F104)+ABS(CA104-$G104)&lt;=1)*1,""))),"")</f>
        <v/>
      </c>
      <c r="CG104" s="388" t="n">
        <f aca="false">IF(OR(($C104&lt;&gt;"")*(BV104&lt;&gt;""),($E104&lt;&gt;"")*(BX104&lt;&gt;"")),($B104=BV104)*1+($D104=BX104)*1,"")</f>
        <v>2</v>
      </c>
      <c r="CI104" s="295" t="n">
        <f aca="false">$B104</f>
        <v>19</v>
      </c>
      <c r="CJ104" s="280" t="str">
        <f aca="false">$C104</f>
        <v>Switzerland</v>
      </c>
      <c r="CK104" s="296" t="n">
        <f aca="false">$D104</f>
        <v>29</v>
      </c>
      <c r="CL104" s="280" t="str">
        <f aca="false">$E104</f>
        <v>Egypt</v>
      </c>
      <c r="CM104" s="284"/>
      <c r="CN104" s="284"/>
      <c r="CO104" s="389" t="n">
        <f aca="false">COUNTIF(CI$107:CI$114,CI114)+COUNTIF(CK$107:CK$114,CI114)</f>
        <v>0</v>
      </c>
      <c r="CP104" s="281" t="str">
        <f aca="false">IF(($F104&lt;&gt;"")*($G104&lt;&gt;"")*(CM104&lt;&gt;"")*(CN104&lt;&gt;""),IF(CT104&lt;&gt;2,"0",($F104&gt;$G104)*(CM104&gt;CN104)+($F104=$G104)*(CM104=CN104)+($F104&lt;$G104)*(CM104&lt;CN104)),"")</f>
        <v/>
      </c>
      <c r="CQ104" s="281" t="str">
        <f aca="false">IF((CP104&lt;&gt;""),IF(OR($F104&lt;&gt;$G104,PrSettings!$M$4="●"),(($F104-$G104)=(CM104-CN104))*1,0),"")</f>
        <v/>
      </c>
      <c r="CR104" s="281" t="str">
        <f aca="false">IF((CQ104&lt;&gt;""),($F104=CM104)*($G104=CN104),"")</f>
        <v/>
      </c>
      <c r="CS104" s="281" t="str">
        <f aca="false">IF(CP104&lt;&gt;"",IF(ABS($F104-$G104)&gt;=PrSettings!$M$7,(ABS($F104-$G104-CM104+CN104)&lt;=1)*1,IF(AND(CP104,$F104=$G104,$F104&gt;=PrSettings!$M$6),(ABS(CM104-$F104)&lt;=1)*1,IF(AND(CP104,$F104+$G104&gt;=PrSettings!$M$8),(ABS(CM104-$F104)+ABS(CN104-$G104)&lt;=1)*1,""))),"")</f>
        <v/>
      </c>
      <c r="CT104" s="388" t="n">
        <f aca="false">IF(OR(($C104&lt;&gt;"")*(CI104&lt;&gt;""),($E104&lt;&gt;"")*(CK104&lt;&gt;"")),($B104=CI104)*1+($D104=CK104)*1,"")</f>
        <v>2</v>
      </c>
      <c r="CV104" s="295" t="n">
        <f aca="false">$B104</f>
        <v>19</v>
      </c>
      <c r="CW104" s="280" t="str">
        <f aca="false">$C104</f>
        <v>Switzerland</v>
      </c>
      <c r="CX104" s="296" t="n">
        <f aca="false">$D104</f>
        <v>29</v>
      </c>
      <c r="CY104" s="280" t="str">
        <f aca="false">$E104</f>
        <v>Egypt</v>
      </c>
      <c r="CZ104" s="284"/>
      <c r="DA104" s="284"/>
      <c r="DB104" s="389" t="n">
        <f aca="false">COUNTIF(CV$107:CV$114,CV114)+COUNTIF(CX$107:CX$114,CV114)</f>
        <v>0</v>
      </c>
      <c r="DC104" s="281" t="str">
        <f aca="false">IF(($F104&lt;&gt;"")*($G104&lt;&gt;"")*(CZ104&lt;&gt;"")*(DA104&lt;&gt;""),IF(DG104&lt;&gt;2,"0",($F104&gt;$G104)*(CZ104&gt;DA104)+($F104=$G104)*(CZ104=DA104)+($F104&lt;$G104)*(CZ104&lt;DA104)),"")</f>
        <v/>
      </c>
      <c r="DD104" s="281" t="str">
        <f aca="false">IF((DC104&lt;&gt;""),IF(OR($F104&lt;&gt;$G104,PrSettings!$M$4="●"),(($F104-$G104)=(CZ104-DA104))*1,0),"")</f>
        <v/>
      </c>
      <c r="DE104" s="281" t="str">
        <f aca="false">IF((DD104&lt;&gt;""),($F104=CZ104)*($G104=DA104),"")</f>
        <v/>
      </c>
      <c r="DF104" s="281" t="str">
        <f aca="false">IF(DC104&lt;&gt;"",IF(ABS($F104-$G104)&gt;=PrSettings!$M$7,(ABS($F104-$G104-CZ104+DA104)&lt;=1)*1,IF(AND(DC104,$F104=$G104,$F104&gt;=PrSettings!$M$6),(ABS(CZ104-$F104)&lt;=1)*1,IF(AND(DC104,$F104+$G104&gt;=PrSettings!$M$8),(ABS(CZ104-$F104)+ABS(DA104-$G104)&lt;=1)*1,""))),"")</f>
        <v/>
      </c>
      <c r="DG104" s="388" t="n">
        <f aca="false">IF(OR(($C104&lt;&gt;"")*(CV104&lt;&gt;""),($E104&lt;&gt;"")*(CX104&lt;&gt;"")),($B104=CV104)*1+($D104=CX104)*1,"")</f>
        <v>2</v>
      </c>
      <c r="DI104" s="295" t="n">
        <f aca="false">$B104</f>
        <v>19</v>
      </c>
      <c r="DJ104" s="280" t="str">
        <f aca="false">$C104</f>
        <v>Switzerland</v>
      </c>
      <c r="DK104" s="296" t="n">
        <f aca="false">$D104</f>
        <v>29</v>
      </c>
      <c r="DL104" s="280" t="str">
        <f aca="false">$E104</f>
        <v>Egypt</v>
      </c>
      <c r="DM104" s="284"/>
      <c r="DN104" s="284"/>
      <c r="DO104" s="389" t="n">
        <f aca="false">COUNTIF(DI$107:DI$114,DI114)+COUNTIF(DK$107:DK$114,DI114)</f>
        <v>0</v>
      </c>
      <c r="DP104" s="281" t="str">
        <f aca="false">IF(($F104&lt;&gt;"")*($G104&lt;&gt;"")*(DM104&lt;&gt;"")*(DN104&lt;&gt;""),IF(DT104&lt;&gt;2,"0",($F104&gt;$G104)*(DM104&gt;DN104)+($F104=$G104)*(DM104=DN104)+($F104&lt;$G104)*(DM104&lt;DN104)),"")</f>
        <v/>
      </c>
      <c r="DQ104" s="281" t="str">
        <f aca="false">IF((DP104&lt;&gt;""),IF(OR($F104&lt;&gt;$G104,PrSettings!$M$4="●"),(($F104-$G104)=(DM104-DN104))*1,0),"")</f>
        <v/>
      </c>
      <c r="DR104" s="281" t="str">
        <f aca="false">IF((DQ104&lt;&gt;""),($F104=DM104)*($G104=DN104),"")</f>
        <v/>
      </c>
      <c r="DS104" s="281" t="str">
        <f aca="false">IF(DP104&lt;&gt;"",IF(ABS($F104-$G104)&gt;=PrSettings!$M$7,(ABS($F104-$G104-DM104+DN104)&lt;=1)*1,IF(AND(DP104,$F104=$G104,$F104&gt;=PrSettings!$M$6),(ABS(DM104-$F104)&lt;=1)*1,IF(AND(DP104,$F104+$G104&gt;=PrSettings!$M$8),(ABS(DM104-$F104)+ABS(DN104-$G104)&lt;=1)*1,""))),"")</f>
        <v/>
      </c>
      <c r="DT104" s="388" t="n">
        <f aca="false">IF(OR(($C104&lt;&gt;"")*(DI104&lt;&gt;""),($E104&lt;&gt;"")*(DK104&lt;&gt;"")),($B104=DI104)*1+($D104=DK104)*1,"")</f>
        <v>2</v>
      </c>
      <c r="DV104" s="295" t="n">
        <f aca="false">$B104</f>
        <v>19</v>
      </c>
      <c r="DW104" s="280" t="str">
        <f aca="false">$C104</f>
        <v>Switzerland</v>
      </c>
      <c r="DX104" s="296" t="n">
        <f aca="false">$D104</f>
        <v>29</v>
      </c>
      <c r="DY104" s="280" t="str">
        <f aca="false">$E104</f>
        <v>Egypt</v>
      </c>
      <c r="DZ104" s="284"/>
      <c r="EA104" s="284"/>
      <c r="EB104" s="389" t="n">
        <f aca="false">COUNTIF(DV$107:DV$114,DV114)+COUNTIF(DX$107:DX$114,DV114)</f>
        <v>0</v>
      </c>
      <c r="EC104" s="281" t="str">
        <f aca="false">IF(($F104&lt;&gt;"")*($G104&lt;&gt;"")*(DZ104&lt;&gt;"")*(EA104&lt;&gt;""),IF(EG104&lt;&gt;2,"0",($F104&gt;$G104)*(DZ104&gt;EA104)+($F104=$G104)*(DZ104=EA104)+($F104&lt;$G104)*(DZ104&lt;EA104)),"")</f>
        <v/>
      </c>
      <c r="ED104" s="281" t="str">
        <f aca="false">IF((EC104&lt;&gt;""),IF(OR($F104&lt;&gt;$G104,PrSettings!$M$4="●"),(($F104-$G104)=(DZ104-EA104))*1,0),"")</f>
        <v/>
      </c>
      <c r="EE104" s="281" t="str">
        <f aca="false">IF((ED104&lt;&gt;""),($F104=DZ104)*($G104=EA104),"")</f>
        <v/>
      </c>
      <c r="EF104" s="281" t="str">
        <f aca="false">IF(EC104&lt;&gt;"",IF(ABS($F104-$G104)&gt;=PrSettings!$M$7,(ABS($F104-$G104-DZ104+EA104)&lt;=1)*1,IF(AND(EC104,$F104=$G104,$F104&gt;=PrSettings!$M$6),(ABS(DZ104-$F104)&lt;=1)*1,IF(AND(EC104,$F104+$G104&gt;=PrSettings!$M$8),(ABS(DZ104-$F104)+ABS(EA104-$G104)&lt;=1)*1,""))),"")</f>
        <v/>
      </c>
      <c r="EG104" s="388" t="n">
        <f aca="false">IF(OR(($C104&lt;&gt;"")*(DV104&lt;&gt;""),($E104&lt;&gt;"")*(DX104&lt;&gt;"")),($B104=DV104)*1+($D104=DX104)*1,"")</f>
        <v>2</v>
      </c>
      <c r="EI104" s="295" t="n">
        <f aca="false">$B104</f>
        <v>19</v>
      </c>
      <c r="EJ104" s="280" t="str">
        <f aca="false">$C104</f>
        <v>Switzerland</v>
      </c>
      <c r="EK104" s="296" t="n">
        <f aca="false">$D104</f>
        <v>29</v>
      </c>
      <c r="EL104" s="280" t="str">
        <f aca="false">$E104</f>
        <v>Egypt</v>
      </c>
      <c r="EM104" s="284"/>
      <c r="EN104" s="284"/>
      <c r="EO104" s="389" t="n">
        <f aca="false">COUNTIF(EI$107:EI$114,EI114)+COUNTIF(EK$107:EK$114,EI114)</f>
        <v>0</v>
      </c>
      <c r="EP104" s="281" t="str">
        <f aca="false">IF(($F104&lt;&gt;"")*($G104&lt;&gt;"")*(EM104&lt;&gt;"")*(EN104&lt;&gt;""),IF(ET104&lt;&gt;2,"0",($F104&gt;$G104)*(EM104&gt;EN104)+($F104=$G104)*(EM104=EN104)+($F104&lt;$G104)*(EM104&lt;EN104)),"")</f>
        <v/>
      </c>
      <c r="EQ104" s="281" t="str">
        <f aca="false">IF((EP104&lt;&gt;""),IF(OR($F104&lt;&gt;$G104,PrSettings!$M$4="●"),(($F104-$G104)=(EM104-EN104))*1,0),"")</f>
        <v/>
      </c>
      <c r="ER104" s="281" t="str">
        <f aca="false">IF((EQ104&lt;&gt;""),($F104=EM104)*($G104=EN104),"")</f>
        <v/>
      </c>
      <c r="ES104" s="281" t="str">
        <f aca="false">IF(EP104&lt;&gt;"",IF(ABS($F104-$G104)&gt;=PrSettings!$M$7,(ABS($F104-$G104-EM104+EN104)&lt;=1)*1,IF(AND(EP104,$F104=$G104,$F104&gt;=PrSettings!$M$6),(ABS(EM104-$F104)&lt;=1)*1,IF(AND(EP104,$F104+$G104&gt;=PrSettings!$M$8),(ABS(EM104-$F104)+ABS(EN104-$G104)&lt;=1)*1,""))),"")</f>
        <v/>
      </c>
      <c r="ET104" s="388" t="n">
        <f aca="false">IF(OR(($C104&lt;&gt;"")*(EI104&lt;&gt;""),($E104&lt;&gt;"")*(EK104&lt;&gt;"")),($B104=EI104)*1+($D104=EK104)*1,"")</f>
        <v>2</v>
      </c>
      <c r="EV104" s="295" t="n">
        <f aca="false">$B104</f>
        <v>19</v>
      </c>
      <c r="EW104" s="280" t="str">
        <f aca="false">$C104</f>
        <v>Switzerland</v>
      </c>
      <c r="EX104" s="296" t="n">
        <f aca="false">$D104</f>
        <v>29</v>
      </c>
      <c r="EY104" s="280" t="str">
        <f aca="false">$E104</f>
        <v>Egypt</v>
      </c>
      <c r="EZ104" s="284"/>
      <c r="FA104" s="284"/>
      <c r="FB104" s="389" t="n">
        <f aca="false">COUNTIF(EV$107:EV$114,EV114)+COUNTIF(EX$107:EX$114,EV114)</f>
        <v>0</v>
      </c>
      <c r="FC104" s="281" t="str">
        <f aca="false">IF(($F104&lt;&gt;"")*($G104&lt;&gt;"")*(EZ104&lt;&gt;"")*(FA104&lt;&gt;""),IF(FG104&lt;&gt;2,"0",($F104&gt;$G104)*(EZ104&gt;FA104)+($F104=$G104)*(EZ104=FA104)+($F104&lt;$G104)*(EZ104&lt;FA104)),"")</f>
        <v/>
      </c>
      <c r="FD104" s="281" t="str">
        <f aca="false">IF((FC104&lt;&gt;""),IF(OR($F104&lt;&gt;$G104,PrSettings!$M$4="●"),(($F104-$G104)=(EZ104-FA104))*1,0),"")</f>
        <v/>
      </c>
      <c r="FE104" s="281" t="str">
        <f aca="false">IF((FD104&lt;&gt;""),($F104=EZ104)*($G104=FA104),"")</f>
        <v/>
      </c>
      <c r="FF104" s="281" t="str">
        <f aca="false">IF(FC104&lt;&gt;"",IF(ABS($F104-$G104)&gt;=PrSettings!$M$7,(ABS($F104-$G104-EZ104+FA104)&lt;=1)*1,IF(AND(FC104,$F104=$G104,$F104&gt;=PrSettings!$M$6),(ABS(EZ104-$F104)&lt;=1)*1,IF(AND(FC104,$F104+$G104&gt;=PrSettings!$M$8),(ABS(EZ104-$F104)+ABS(FA104-$G104)&lt;=1)*1,""))),"")</f>
        <v/>
      </c>
      <c r="FG104" s="388" t="n">
        <f aca="false">IF(OR(($C104&lt;&gt;"")*(EV104&lt;&gt;""),($E104&lt;&gt;"")*(EX104&lt;&gt;"")),($B104=EV104)*1+($D104=EX104)*1,"")</f>
        <v>2</v>
      </c>
      <c r="FI104" s="295" t="n">
        <f aca="false">$B104</f>
        <v>19</v>
      </c>
      <c r="FJ104" s="280" t="str">
        <f aca="false">$C104</f>
        <v>Switzerland</v>
      </c>
      <c r="FK104" s="296" t="n">
        <f aca="false">$D104</f>
        <v>29</v>
      </c>
      <c r="FL104" s="280" t="str">
        <f aca="false">$E104</f>
        <v>Egypt</v>
      </c>
      <c r="FM104" s="284"/>
      <c r="FN104" s="284"/>
      <c r="FO104" s="389" t="n">
        <f aca="false">COUNTIF(FI$107:FI$114,FI114)+COUNTIF(FK$107:FK$114,FI114)</f>
        <v>0</v>
      </c>
      <c r="FP104" s="281" t="str">
        <f aca="false">IF(($F104&lt;&gt;"")*($G104&lt;&gt;"")*(FM104&lt;&gt;"")*(FN104&lt;&gt;""),IF(FT104&lt;&gt;2,"0",($F104&gt;$G104)*(FM104&gt;FN104)+($F104=$G104)*(FM104=FN104)+($F104&lt;$G104)*(FM104&lt;FN104)),"")</f>
        <v/>
      </c>
      <c r="FQ104" s="281" t="str">
        <f aca="false">IF((FP104&lt;&gt;""),IF(OR($F104&lt;&gt;$G104,PrSettings!$M$4="●"),(($F104-$G104)=(FM104-FN104))*1,0),"")</f>
        <v/>
      </c>
      <c r="FR104" s="281" t="str">
        <f aca="false">IF((FQ104&lt;&gt;""),($F104=FM104)*($G104=FN104),"")</f>
        <v/>
      </c>
      <c r="FS104" s="281" t="str">
        <f aca="false">IF(FP104&lt;&gt;"",IF(ABS($F104-$G104)&gt;=PrSettings!$M$7,(ABS($F104-$G104-FM104+FN104)&lt;=1)*1,IF(AND(FP104,$F104=$G104,$F104&gt;=PrSettings!$M$6),(ABS(FM104-$F104)&lt;=1)*1,IF(AND(FP104,$F104+$G104&gt;=PrSettings!$M$8),(ABS(FM104-$F104)+ABS(FN104-$G104)&lt;=1)*1,""))),"")</f>
        <v/>
      </c>
      <c r="FT104" s="388" t="n">
        <f aca="false">IF(OR(($C104&lt;&gt;"")*(FI104&lt;&gt;""),($E104&lt;&gt;"")*(FK104&lt;&gt;"")),($B104=FI104)*1+($D104=FK104)*1,"")</f>
        <v>2</v>
      </c>
      <c r="FV104" s="295" t="n">
        <f aca="false">$B104</f>
        <v>19</v>
      </c>
      <c r="FW104" s="280" t="str">
        <f aca="false">$C104</f>
        <v>Switzerland</v>
      </c>
      <c r="FX104" s="296" t="n">
        <f aca="false">$D104</f>
        <v>29</v>
      </c>
      <c r="FY104" s="280" t="str">
        <f aca="false">$E104</f>
        <v>Egypt</v>
      </c>
      <c r="FZ104" s="284"/>
      <c r="GA104" s="284"/>
      <c r="GB104" s="389" t="n">
        <f aca="false">COUNTIF(FV$107:FV$114,FV114)+COUNTIF(FX$107:FX$114,FV114)</f>
        <v>0</v>
      </c>
      <c r="GC104" s="281" t="str">
        <f aca="false">IF(($F104&lt;&gt;"")*($G104&lt;&gt;"")*(FZ104&lt;&gt;"")*(GA104&lt;&gt;""),IF(GG104&lt;&gt;2,"0",($F104&gt;$G104)*(FZ104&gt;GA104)+($F104=$G104)*(FZ104=GA104)+($F104&lt;$G104)*(FZ104&lt;GA104)),"")</f>
        <v/>
      </c>
      <c r="GD104" s="281" t="str">
        <f aca="false">IF((GC104&lt;&gt;""),IF(OR($F104&lt;&gt;$G104,PrSettings!$M$4="●"),(($F104-$G104)=(FZ104-GA104))*1,0),"")</f>
        <v/>
      </c>
      <c r="GE104" s="281" t="str">
        <f aca="false">IF((GD104&lt;&gt;""),($F104=FZ104)*($G104=GA104),"")</f>
        <v/>
      </c>
      <c r="GF104" s="281" t="str">
        <f aca="false">IF(GC104&lt;&gt;"",IF(ABS($F104-$G104)&gt;=PrSettings!$M$7,(ABS($F104-$G104-FZ104+GA104)&lt;=1)*1,IF(AND(GC104,$F104=$G104,$F104&gt;=PrSettings!$M$6),(ABS(FZ104-$F104)&lt;=1)*1,IF(AND(GC104,$F104+$G104&gt;=PrSettings!$M$8),(ABS(FZ104-$F104)+ABS(GA104-$G104)&lt;=1)*1,""))),"")</f>
        <v/>
      </c>
      <c r="GG104" s="388" t="n">
        <f aca="false">IF(OR(($C104&lt;&gt;"")*(FV104&lt;&gt;""),($E104&lt;&gt;"")*(FX104&lt;&gt;"")),($B104=FV104)*1+($D104=FX104)*1,"")</f>
        <v>2</v>
      </c>
      <c r="GI104" s="295" t="n">
        <f aca="false">$B104</f>
        <v>19</v>
      </c>
      <c r="GJ104" s="280" t="str">
        <f aca="false">$C104</f>
        <v>Switzerland</v>
      </c>
      <c r="GK104" s="296" t="n">
        <f aca="false">$D104</f>
        <v>29</v>
      </c>
      <c r="GL104" s="280" t="str">
        <f aca="false">$E104</f>
        <v>Egypt</v>
      </c>
      <c r="GM104" s="284"/>
      <c r="GN104" s="284"/>
      <c r="GO104" s="389" t="n">
        <f aca="false">COUNTIF(GI$107:GI$114,GI114)+COUNTIF(GK$107:GK$114,GI114)</f>
        <v>0</v>
      </c>
      <c r="GP104" s="281" t="str">
        <f aca="false">IF(($F104&lt;&gt;"")*($G104&lt;&gt;"")*(GM104&lt;&gt;"")*(GN104&lt;&gt;""),IF(GT104&lt;&gt;2,"0",($F104&gt;$G104)*(GM104&gt;GN104)+($F104=$G104)*(GM104=GN104)+($F104&lt;$G104)*(GM104&lt;GN104)),"")</f>
        <v/>
      </c>
      <c r="GQ104" s="281" t="str">
        <f aca="false">IF((GP104&lt;&gt;""),IF(OR($F104&lt;&gt;$G104,PrSettings!$M$4="●"),(($F104-$G104)=(GM104-GN104))*1,0),"")</f>
        <v/>
      </c>
      <c r="GR104" s="281" t="str">
        <f aca="false">IF((GQ104&lt;&gt;""),($F104=GM104)*($G104=GN104),"")</f>
        <v/>
      </c>
      <c r="GS104" s="281" t="str">
        <f aca="false">IF(GP104&lt;&gt;"",IF(ABS($F104-$G104)&gt;=PrSettings!$M$7,(ABS($F104-$G104-GM104+GN104)&lt;=1)*1,IF(AND(GP104,$F104=$G104,$F104&gt;=PrSettings!$M$6),(ABS(GM104-$F104)&lt;=1)*1,IF(AND(GP104,$F104+$G104&gt;=PrSettings!$M$8),(ABS(GM104-$F104)+ABS(GN104-$G104)&lt;=1)*1,""))),"")</f>
        <v/>
      </c>
      <c r="GT104" s="388" t="n">
        <f aca="false">IF(OR(($C104&lt;&gt;"")*(GI104&lt;&gt;""),($E104&lt;&gt;"")*(GK104&lt;&gt;"")),($B104=GI104)*1+($D104=GK104)*1,"")</f>
        <v>2</v>
      </c>
      <c r="GV104" s="295" t="n">
        <f aca="false">$B104</f>
        <v>19</v>
      </c>
      <c r="GW104" s="280" t="str">
        <f aca="false">$C104</f>
        <v>Switzerland</v>
      </c>
      <c r="GX104" s="296" t="n">
        <f aca="false">$D104</f>
        <v>29</v>
      </c>
      <c r="GY104" s="280" t="str">
        <f aca="false">$E104</f>
        <v>Egypt</v>
      </c>
      <c r="GZ104" s="284"/>
      <c r="HA104" s="284"/>
      <c r="HB104" s="389" t="n">
        <f aca="false">COUNTIF(GV$107:GV$114,GV114)+COUNTIF(GX$107:GX$114,GV114)</f>
        <v>0</v>
      </c>
      <c r="HC104" s="281" t="str">
        <f aca="false">IF(($F104&lt;&gt;"")*($G104&lt;&gt;"")*(GZ104&lt;&gt;"")*(HA104&lt;&gt;""),IF(HG104&lt;&gt;2,"0",($F104&gt;$G104)*(GZ104&gt;HA104)+($F104=$G104)*(GZ104=HA104)+($F104&lt;$G104)*(GZ104&lt;HA104)),"")</f>
        <v/>
      </c>
      <c r="HD104" s="281" t="str">
        <f aca="false">IF((HC104&lt;&gt;""),IF(OR($F104&lt;&gt;$G104,PrSettings!$M$4="●"),(($F104-$G104)=(GZ104-HA104))*1,0),"")</f>
        <v/>
      </c>
      <c r="HE104" s="281" t="str">
        <f aca="false">IF((HD104&lt;&gt;""),($F104=GZ104)*($G104=HA104),"")</f>
        <v/>
      </c>
      <c r="HF104" s="281" t="str">
        <f aca="false">IF(HC104&lt;&gt;"",IF(ABS($F104-$G104)&gt;=PrSettings!$M$7,(ABS($F104-$G104-GZ104+HA104)&lt;=1)*1,IF(AND(HC104,$F104=$G104,$F104&gt;=PrSettings!$M$6),(ABS(GZ104-$F104)&lt;=1)*1,IF(AND(HC104,$F104+$G104&gt;=PrSettings!$M$8),(ABS(GZ104-$F104)+ABS(HA104-$G104)&lt;=1)*1,""))),"")</f>
        <v/>
      </c>
      <c r="HG104" s="388" t="n">
        <f aca="false">IF(OR(($C104&lt;&gt;"")*(GV104&lt;&gt;""),($E104&lt;&gt;"")*(GX104&lt;&gt;"")),($B104=GV104)*1+($D104=GX104)*1,"")</f>
        <v>2</v>
      </c>
      <c r="HI104" s="295" t="n">
        <f aca="false">$B104</f>
        <v>19</v>
      </c>
      <c r="HJ104" s="280" t="str">
        <f aca="false">$C104</f>
        <v>Switzerland</v>
      </c>
      <c r="HK104" s="296" t="n">
        <f aca="false">$D104</f>
        <v>29</v>
      </c>
      <c r="HL104" s="280" t="str">
        <f aca="false">$E104</f>
        <v>Egypt</v>
      </c>
      <c r="HM104" s="284"/>
      <c r="HN104" s="284"/>
      <c r="HO104" s="389" t="n">
        <f aca="false">COUNTIF(HI$107:HI$114,HI114)+COUNTIF(HK$107:HK$114,HI114)</f>
        <v>0</v>
      </c>
      <c r="HP104" s="281" t="str">
        <f aca="false">IF(($F104&lt;&gt;"")*($G104&lt;&gt;"")*(HM104&lt;&gt;"")*(HN104&lt;&gt;""),IF(HT104&lt;&gt;2,"0",($F104&gt;$G104)*(HM104&gt;HN104)+($F104=$G104)*(HM104=HN104)+($F104&lt;$G104)*(HM104&lt;HN104)),"")</f>
        <v/>
      </c>
      <c r="HQ104" s="281" t="str">
        <f aca="false">IF((HP104&lt;&gt;""),IF(OR($F104&lt;&gt;$G104,PrSettings!$M$4="●"),(($F104-$G104)=(HM104-HN104))*1,0),"")</f>
        <v/>
      </c>
      <c r="HR104" s="281" t="str">
        <f aca="false">IF((HQ104&lt;&gt;""),($F104=HM104)*($G104=HN104),"")</f>
        <v/>
      </c>
      <c r="HS104" s="281" t="str">
        <f aca="false">IF(HP104&lt;&gt;"",IF(ABS($F104-$G104)&gt;=PrSettings!$M$7,(ABS($F104-$G104-HM104+HN104)&lt;=1)*1,IF(AND(HP104,$F104=$G104,$F104&gt;=PrSettings!$M$6),(ABS(HM104-$F104)&lt;=1)*1,IF(AND(HP104,$F104+$G104&gt;=PrSettings!$M$8),(ABS(HM104-$F104)+ABS(HN104-$G104)&lt;=1)*1,""))),"")</f>
        <v/>
      </c>
      <c r="HT104" s="388" t="n">
        <f aca="false">IF(OR(($C104&lt;&gt;"")*(HI104&lt;&gt;""),($E104&lt;&gt;"")*(HK104&lt;&gt;"")),($B104=HI104)*1+($D104=HK104)*1,"")</f>
        <v>2</v>
      </c>
      <c r="HV104" s="295" t="n">
        <f aca="false">$B104</f>
        <v>19</v>
      </c>
      <c r="HW104" s="280" t="str">
        <f aca="false">$C104</f>
        <v>Switzerland</v>
      </c>
      <c r="HX104" s="296" t="n">
        <f aca="false">$D104</f>
        <v>29</v>
      </c>
      <c r="HY104" s="280" t="str">
        <f aca="false">$E104</f>
        <v>Egypt</v>
      </c>
      <c r="HZ104" s="284"/>
      <c r="IA104" s="284"/>
      <c r="IB104" s="389" t="n">
        <f aca="false">COUNTIF(HV$107:HV$114,HV114)+COUNTIF(HX$107:HX$114,HV114)</f>
        <v>0</v>
      </c>
      <c r="IC104" s="281" t="str">
        <f aca="false">IF(($F104&lt;&gt;"")*($G104&lt;&gt;"")*(HZ104&lt;&gt;"")*(IA104&lt;&gt;""),IF(IG104&lt;&gt;2,"0",($F104&gt;$G104)*(HZ104&gt;IA104)+($F104=$G104)*(HZ104=IA104)+($F104&lt;$G104)*(HZ104&lt;IA104)),"")</f>
        <v/>
      </c>
      <c r="ID104" s="281" t="str">
        <f aca="false">IF((IC104&lt;&gt;""),IF(OR($F104&lt;&gt;$G104,PrSettings!$M$4="●"),(($F104-$G104)=(HZ104-IA104))*1,0),"")</f>
        <v/>
      </c>
      <c r="IE104" s="281" t="str">
        <f aca="false">IF((ID104&lt;&gt;""),($F104=HZ104)*($G104=IA104),"")</f>
        <v/>
      </c>
      <c r="IF104" s="281" t="str">
        <f aca="false">IF(IC104&lt;&gt;"",IF(ABS($F104-$G104)&gt;=PrSettings!$M$7,(ABS($F104-$G104-HZ104+IA104)&lt;=1)*1,IF(AND(IC104,$F104=$G104,$F104&gt;=PrSettings!$M$6),(ABS(HZ104-$F104)&lt;=1)*1,IF(AND(IC104,$F104+$G104&gt;=PrSettings!$M$8),(ABS(HZ104-$F104)+ABS(IA104-$G104)&lt;=1)*1,""))),"")</f>
        <v/>
      </c>
      <c r="IG104" s="388" t="n">
        <f aca="false">IF(OR(($C104&lt;&gt;"")*(HV104&lt;&gt;""),($E104&lt;&gt;"")*(HX104&lt;&gt;"")),($B104=HV104)*1+($D104=HX104)*1,"")</f>
        <v>2</v>
      </c>
      <c r="II104" s="295" t="n">
        <f aca="false">$B104</f>
        <v>19</v>
      </c>
      <c r="IJ104" s="280" t="str">
        <f aca="false">$C104</f>
        <v>Switzerland</v>
      </c>
      <c r="IK104" s="296" t="n">
        <f aca="false">$D104</f>
        <v>29</v>
      </c>
      <c r="IL104" s="280" t="str">
        <f aca="false">$E104</f>
        <v>Egypt</v>
      </c>
      <c r="IM104" s="284"/>
      <c r="IN104" s="284"/>
      <c r="IO104" s="389" t="n">
        <f aca="false">COUNTIF(II$107:II$114,II114)+COUNTIF(IK$107:IK$114,II114)</f>
        <v>0</v>
      </c>
      <c r="IP104" s="281" t="str">
        <f aca="false">IF(($F104&lt;&gt;"")*($G104&lt;&gt;"")*(IM104&lt;&gt;"")*(IN104&lt;&gt;""),IF(IT104&lt;&gt;2,"0",($F104&gt;$G104)*(IM104&gt;IN104)+($F104=$G104)*(IM104=IN104)+($F104&lt;$G104)*(IM104&lt;IN104)),"")</f>
        <v/>
      </c>
      <c r="IQ104" s="281" t="str">
        <f aca="false">IF((IP104&lt;&gt;""),IF(OR($F104&lt;&gt;$G104,PrSettings!$M$4="●"),(($F104-$G104)=(IM104-IN104))*1,0),"")</f>
        <v/>
      </c>
      <c r="IR104" s="281" t="str">
        <f aca="false">IF((IQ104&lt;&gt;""),($F104=IM104)*($G104=IN104),"")</f>
        <v/>
      </c>
      <c r="IS104" s="281" t="str">
        <f aca="false">IF(IP104&lt;&gt;"",IF(ABS($F104-$G104)&gt;=PrSettings!$M$7,(ABS($F104-$G104-IM104+IN104)&lt;=1)*1,IF(AND(IP104,$F104=$G104,$F104&gt;=PrSettings!$M$6),(ABS(IM104-$F104)&lt;=1)*1,IF(AND(IP104,$F104+$G104&gt;=PrSettings!$M$8),(ABS(IM104-$F104)+ABS(IN104-$G104)&lt;=1)*1,""))),"")</f>
        <v/>
      </c>
      <c r="IT104" s="388" t="n">
        <f aca="false">IF(OR(($C104&lt;&gt;"")*(II104&lt;&gt;""),($E104&lt;&gt;"")*(IK104&lt;&gt;"")),($B104=II104)*1+($D104=IK104)*1,"")</f>
        <v>2</v>
      </c>
      <c r="IV104" s="295" t="n">
        <f aca="false">$B104</f>
        <v>19</v>
      </c>
      <c r="IW104" s="280" t="str">
        <f aca="false">$C104</f>
        <v>Switzerland</v>
      </c>
      <c r="IX104" s="296" t="n">
        <f aca="false">$D104</f>
        <v>29</v>
      </c>
      <c r="IY104" s="280" t="str">
        <f aca="false">$E104</f>
        <v>Egypt</v>
      </c>
      <c r="IZ104" s="284"/>
      <c r="JA104" s="284"/>
      <c r="JB104" s="389" t="n">
        <f aca="false">COUNTIF(IV$107:IV$114,IV114)+COUNTIF(IX$107:IX$114,IV114)</f>
        <v>0</v>
      </c>
      <c r="JC104" s="281" t="str">
        <f aca="false">IF(($F104&lt;&gt;"")*($G104&lt;&gt;"")*(IZ104&lt;&gt;"")*(JA104&lt;&gt;""),IF(JG104&lt;&gt;2,"0",($F104&gt;$G104)*(IZ104&gt;JA104)+($F104=$G104)*(IZ104=JA104)+($F104&lt;$G104)*(IZ104&lt;JA104)),"")</f>
        <v/>
      </c>
      <c r="JD104" s="281" t="str">
        <f aca="false">IF((JC104&lt;&gt;""),IF(OR($F104&lt;&gt;$G104,PrSettings!$M$4="●"),(($F104-$G104)=(IZ104-JA104))*1,0),"")</f>
        <v/>
      </c>
      <c r="JE104" s="281" t="str">
        <f aca="false">IF((JD104&lt;&gt;""),($F104=IZ104)*($G104=JA104),"")</f>
        <v/>
      </c>
      <c r="JF104" s="281" t="str">
        <f aca="false">IF(JC104&lt;&gt;"",IF(ABS($F104-$G104)&gt;=PrSettings!$M$7,(ABS($F104-$G104-IZ104+JA104)&lt;=1)*1,IF(AND(JC104,$F104=$G104,$F104&gt;=PrSettings!$M$6),(ABS(IZ104-$F104)&lt;=1)*1,IF(AND(JC104,$F104+$G104&gt;=PrSettings!$M$8),(ABS(IZ104-$F104)+ABS(JA104-$G104)&lt;=1)*1,""))),"")</f>
        <v/>
      </c>
      <c r="JG104" s="388" t="n">
        <f aca="false">IF(OR(($C104&lt;&gt;"")*(IV104&lt;&gt;""),($E104&lt;&gt;"")*(IX104&lt;&gt;"")),($B104=IV104)*1+($D104=IX104)*1,"")</f>
        <v>2</v>
      </c>
      <c r="JI104" s="295" t="n">
        <f aca="false">$B104</f>
        <v>19</v>
      </c>
      <c r="JJ104" s="280" t="str">
        <f aca="false">$C104</f>
        <v>Switzerland</v>
      </c>
      <c r="JK104" s="296" t="n">
        <f aca="false">$D104</f>
        <v>29</v>
      </c>
      <c r="JL104" s="280" t="str">
        <f aca="false">$E104</f>
        <v>Egypt</v>
      </c>
      <c r="JM104" s="284"/>
      <c r="JN104" s="284"/>
      <c r="JO104" s="389" t="n">
        <f aca="false">COUNTIF(JI$107:JI$114,JI114)+COUNTIF(JK$107:JK$114,JI114)</f>
        <v>0</v>
      </c>
      <c r="JP104" s="281" t="str">
        <f aca="false">IF(($F104&lt;&gt;"")*($G104&lt;&gt;"")*(JM104&lt;&gt;"")*(JN104&lt;&gt;""),IF(JT104&lt;&gt;2,"0",($F104&gt;$G104)*(JM104&gt;JN104)+($F104=$G104)*(JM104=JN104)+($F104&lt;$G104)*(JM104&lt;JN104)),"")</f>
        <v/>
      </c>
      <c r="JQ104" s="281" t="str">
        <f aca="false">IF((JP104&lt;&gt;""),IF(OR($F104&lt;&gt;$G104,PrSettings!$M$4="●"),(($F104-$G104)=(JM104-JN104))*1,0),"")</f>
        <v/>
      </c>
      <c r="JR104" s="281" t="str">
        <f aca="false">IF((JQ104&lt;&gt;""),($F104=JM104)*($G104=JN104),"")</f>
        <v/>
      </c>
      <c r="JS104" s="281" t="str">
        <f aca="false">IF(JP104&lt;&gt;"",IF(ABS($F104-$G104)&gt;=PrSettings!$M$7,(ABS($F104-$G104-JM104+JN104)&lt;=1)*1,IF(AND(JP104,$F104=$G104,$F104&gt;=PrSettings!$M$6),(ABS(JM104-$F104)&lt;=1)*1,IF(AND(JP104,$F104+$G104&gt;=PrSettings!$M$8),(ABS(JM104-$F104)+ABS(JN104-$G104)&lt;=1)*1,""))),"")</f>
        <v/>
      </c>
      <c r="JT104" s="388" t="n">
        <f aca="false">IF(OR(($C104&lt;&gt;"")*(JI104&lt;&gt;""),($E104&lt;&gt;"")*(JK104&lt;&gt;"")),($B104=JI104)*1+($D104=JK104)*1,"")</f>
        <v>2</v>
      </c>
      <c r="JV104" s="295" t="n">
        <f aca="false">$B104</f>
        <v>19</v>
      </c>
      <c r="JW104" s="280" t="str">
        <f aca="false">$C104</f>
        <v>Switzerland</v>
      </c>
      <c r="JX104" s="296" t="n">
        <f aca="false">$D104</f>
        <v>29</v>
      </c>
      <c r="JY104" s="280" t="str">
        <f aca="false">$E104</f>
        <v>Egypt</v>
      </c>
      <c r="JZ104" s="284"/>
      <c r="KA104" s="284"/>
      <c r="KB104" s="389" t="n">
        <f aca="false">COUNTIF(JV$107:JV$114,JV114)+COUNTIF(JX$107:JX$114,JV114)</f>
        <v>0</v>
      </c>
      <c r="KC104" s="281" t="str">
        <f aca="false">IF(($F104&lt;&gt;"")*($G104&lt;&gt;"")*(JZ104&lt;&gt;"")*(KA104&lt;&gt;""),IF(KG104&lt;&gt;2,"0",($F104&gt;$G104)*(JZ104&gt;KA104)+($F104=$G104)*(JZ104=KA104)+($F104&lt;$G104)*(JZ104&lt;KA104)),"")</f>
        <v/>
      </c>
      <c r="KD104" s="281" t="str">
        <f aca="false">IF((KC104&lt;&gt;""),IF(OR($F104&lt;&gt;$G104,PrSettings!$M$4="●"),(($F104-$G104)=(JZ104-KA104))*1,0),"")</f>
        <v/>
      </c>
      <c r="KE104" s="281" t="str">
        <f aca="false">IF((KD104&lt;&gt;""),($F104=JZ104)*($G104=KA104),"")</f>
        <v/>
      </c>
      <c r="KF104" s="281" t="str">
        <f aca="false">IF(KC104&lt;&gt;"",IF(ABS($F104-$G104)&gt;=PrSettings!$M$7,(ABS($F104-$G104-JZ104+KA104)&lt;=1)*1,IF(AND(KC104,$F104=$G104,$F104&gt;=PrSettings!$M$6),(ABS(JZ104-$F104)&lt;=1)*1,IF(AND(KC104,$F104+$G104&gt;=PrSettings!$M$8),(ABS(JZ104-$F104)+ABS(KA104-$G104)&lt;=1)*1,""))),"")</f>
        <v/>
      </c>
      <c r="KG104" s="388" t="n">
        <f aca="false">IF(OR(($C104&lt;&gt;"")*(JV104&lt;&gt;""),($E104&lt;&gt;"")*(JX104&lt;&gt;"")),($B104=JV104)*1+($D104=JX104)*1,"")</f>
        <v>2</v>
      </c>
      <c r="KI104" s="295" t="n">
        <f aca="false">$B104</f>
        <v>19</v>
      </c>
      <c r="KJ104" s="280" t="str">
        <f aca="false">$C104</f>
        <v>Switzerland</v>
      </c>
      <c r="KK104" s="296" t="n">
        <f aca="false">$D104</f>
        <v>29</v>
      </c>
      <c r="KL104" s="280" t="str">
        <f aca="false">$E104</f>
        <v>Egypt</v>
      </c>
      <c r="KM104" s="284"/>
      <c r="KN104" s="284"/>
      <c r="KO104" s="389" t="n">
        <f aca="false">COUNTIF(KI$107:KI$114,KI114)+COUNTIF(KK$107:KK$114,KI114)</f>
        <v>0</v>
      </c>
      <c r="KP104" s="281" t="str">
        <f aca="false">IF(($F104&lt;&gt;"")*($G104&lt;&gt;"")*(KM104&lt;&gt;"")*(KN104&lt;&gt;""),IF(KT104&lt;&gt;2,"0",($F104&gt;$G104)*(KM104&gt;KN104)+($F104=$G104)*(KM104=KN104)+($F104&lt;$G104)*(KM104&lt;KN104)),"")</f>
        <v/>
      </c>
      <c r="KQ104" s="281" t="str">
        <f aca="false">IF((KP104&lt;&gt;""),IF(OR($F104&lt;&gt;$G104,PrSettings!$M$4="●"),(($F104-$G104)=(KM104-KN104))*1,0),"")</f>
        <v/>
      </c>
      <c r="KR104" s="281" t="str">
        <f aca="false">IF((KQ104&lt;&gt;""),($F104=KM104)*($G104=KN104),"")</f>
        <v/>
      </c>
      <c r="KS104" s="281" t="str">
        <f aca="false">IF(KP104&lt;&gt;"",IF(ABS($F104-$G104)&gt;=PrSettings!$M$7,(ABS($F104-$G104-KM104+KN104)&lt;=1)*1,IF(AND(KP104,$F104=$G104,$F104&gt;=PrSettings!$M$6),(ABS(KM104-$F104)&lt;=1)*1,IF(AND(KP104,$F104+$G104&gt;=PrSettings!$M$8),(ABS(KM104-$F104)+ABS(KN104-$G104)&lt;=1)*1,""))),"")</f>
        <v/>
      </c>
      <c r="KT104" s="388" t="n">
        <f aca="false">IF(OR(($C104&lt;&gt;"")*(KI104&lt;&gt;""),($E104&lt;&gt;"")*(KK104&lt;&gt;"")),($B104=KI104)*1+($D104=KK104)*1,"")</f>
        <v>2</v>
      </c>
      <c r="KV104" s="295" t="n">
        <f aca="false">$B104</f>
        <v>19</v>
      </c>
      <c r="KW104" s="280" t="str">
        <f aca="false">$C104</f>
        <v>Switzerland</v>
      </c>
      <c r="KX104" s="296" t="n">
        <f aca="false">$D104</f>
        <v>29</v>
      </c>
      <c r="KY104" s="280" t="str">
        <f aca="false">$E104</f>
        <v>Egypt</v>
      </c>
      <c r="KZ104" s="284"/>
      <c r="LA104" s="284"/>
      <c r="LB104" s="389" t="n">
        <f aca="false">COUNTIF(KV$107:KV$114,KV114)+COUNTIF(KX$107:KX$114,KV114)</f>
        <v>0</v>
      </c>
      <c r="LC104" s="281" t="str">
        <f aca="false">IF(($F104&lt;&gt;"")*($G104&lt;&gt;"")*(KZ104&lt;&gt;"")*(LA104&lt;&gt;""),IF(LG104&lt;&gt;2,"0",($F104&gt;$G104)*(KZ104&gt;LA104)+($F104=$G104)*(KZ104=LA104)+($F104&lt;$G104)*(KZ104&lt;LA104)),"")</f>
        <v/>
      </c>
      <c r="LD104" s="281" t="str">
        <f aca="false">IF((LC104&lt;&gt;""),IF(OR($F104&lt;&gt;$G104,PrSettings!$M$4="●"),(($F104-$G104)=(KZ104-LA104))*1,0),"")</f>
        <v/>
      </c>
      <c r="LE104" s="281" t="str">
        <f aca="false">IF((LD104&lt;&gt;""),($F104=KZ104)*($G104=LA104),"")</f>
        <v/>
      </c>
      <c r="LF104" s="281" t="str">
        <f aca="false">IF(LC104&lt;&gt;"",IF(ABS($F104-$G104)&gt;=PrSettings!$M$7,(ABS($F104-$G104-KZ104+LA104)&lt;=1)*1,IF(AND(LC104,$F104=$G104,$F104&gt;=PrSettings!$M$6),(ABS(KZ104-$F104)&lt;=1)*1,IF(AND(LC104,$F104+$G104&gt;=PrSettings!$M$8),(ABS(KZ104-$F104)+ABS(LA104-$G104)&lt;=1)*1,""))),"")</f>
        <v/>
      </c>
      <c r="LG104" s="388" t="n">
        <f aca="false">IF(OR(($C104&lt;&gt;"")*(KV104&lt;&gt;""),($E104&lt;&gt;"")*(KX104&lt;&gt;"")),($B104=KV104)*1+($D104=KX104)*1,"")</f>
        <v>2</v>
      </c>
      <c r="LI104" s="295" t="n">
        <f aca="false">$B104</f>
        <v>19</v>
      </c>
      <c r="LJ104" s="280" t="str">
        <f aca="false">$C104</f>
        <v>Switzerland</v>
      </c>
      <c r="LK104" s="296" t="n">
        <f aca="false">$D104</f>
        <v>29</v>
      </c>
      <c r="LL104" s="280" t="str">
        <f aca="false">$E104</f>
        <v>Egypt</v>
      </c>
      <c r="LM104" s="284"/>
      <c r="LN104" s="284"/>
      <c r="LO104" s="389" t="n">
        <f aca="false">COUNTIF(LI$107:LI$114,LI114)+COUNTIF(LK$107:LK$114,LI114)</f>
        <v>0</v>
      </c>
      <c r="LP104" s="281" t="str">
        <f aca="false">IF(($F104&lt;&gt;"")*($G104&lt;&gt;"")*(LM104&lt;&gt;"")*(LN104&lt;&gt;""),IF(LT104&lt;&gt;2,"0",($F104&gt;$G104)*(LM104&gt;LN104)+($F104=$G104)*(LM104=LN104)+($F104&lt;$G104)*(LM104&lt;LN104)),"")</f>
        <v/>
      </c>
      <c r="LQ104" s="281" t="str">
        <f aca="false">IF((LP104&lt;&gt;""),IF(OR($F104&lt;&gt;$G104,PrSettings!$M$4="●"),(($F104-$G104)=(LM104-LN104))*1,0),"")</f>
        <v/>
      </c>
      <c r="LR104" s="281" t="str">
        <f aca="false">IF((LQ104&lt;&gt;""),($F104=LM104)*($G104=LN104),"")</f>
        <v/>
      </c>
      <c r="LS104" s="281" t="str">
        <f aca="false">IF(LP104&lt;&gt;"",IF(ABS($F104-$G104)&gt;=PrSettings!$M$7,(ABS($F104-$G104-LM104+LN104)&lt;=1)*1,IF(AND(LP104,$F104=$G104,$F104&gt;=PrSettings!$M$6),(ABS(LM104-$F104)&lt;=1)*1,IF(AND(LP104,$F104+$G104&gt;=PrSettings!$M$8),(ABS(LM104-$F104)+ABS(LN104-$G104)&lt;=1)*1,""))),"")</f>
        <v/>
      </c>
      <c r="LT104" s="388" t="n">
        <f aca="false">IF(OR(($C104&lt;&gt;"")*(LI104&lt;&gt;""),($E104&lt;&gt;"")*(LK104&lt;&gt;"")),($B104=LI104)*1+($D104=LK104)*1,"")</f>
        <v>2</v>
      </c>
      <c r="LV104" s="295" t="n">
        <f aca="false">$B104</f>
        <v>19</v>
      </c>
      <c r="LW104" s="280" t="str">
        <f aca="false">$C104</f>
        <v>Switzerland</v>
      </c>
      <c r="LX104" s="296" t="n">
        <f aca="false">$D104</f>
        <v>29</v>
      </c>
      <c r="LY104" s="280" t="str">
        <f aca="false">$E104</f>
        <v>Egypt</v>
      </c>
      <c r="LZ104" s="284"/>
      <c r="MA104" s="284"/>
      <c r="MB104" s="389" t="n">
        <f aca="false">COUNTIF(LV$107:LV$114,LV114)+COUNTIF(LX$107:LX$114,LV114)</f>
        <v>0</v>
      </c>
      <c r="MC104" s="281" t="str">
        <f aca="false">IF(($F104&lt;&gt;"")*($G104&lt;&gt;"")*(LZ104&lt;&gt;"")*(MA104&lt;&gt;""),IF(MG104&lt;&gt;2,"0",($F104&gt;$G104)*(LZ104&gt;MA104)+($F104=$G104)*(LZ104=MA104)+($F104&lt;$G104)*(LZ104&lt;MA104)),"")</f>
        <v/>
      </c>
      <c r="MD104" s="281" t="str">
        <f aca="false">IF((MC104&lt;&gt;""),IF(OR($F104&lt;&gt;$G104,PrSettings!$M$4="●"),(($F104-$G104)=(LZ104-MA104))*1,0),"")</f>
        <v/>
      </c>
      <c r="ME104" s="281" t="str">
        <f aca="false">IF((MD104&lt;&gt;""),($F104=LZ104)*($G104=MA104),"")</f>
        <v/>
      </c>
      <c r="MF104" s="281" t="str">
        <f aca="false">IF(MC104&lt;&gt;"",IF(ABS($F104-$G104)&gt;=PrSettings!$M$7,(ABS($F104-$G104-LZ104+MA104)&lt;=1)*1,IF(AND(MC104,$F104=$G104,$F104&gt;=PrSettings!$M$6),(ABS(LZ104-$F104)&lt;=1)*1,IF(AND(MC104,$F104+$G104&gt;=PrSettings!$M$8),(ABS(LZ104-$F104)+ABS(MA104-$G104)&lt;=1)*1,""))),"")</f>
        <v/>
      </c>
      <c r="MG104" s="388" t="n">
        <f aca="false">IF(OR(($C104&lt;&gt;"")*(LV104&lt;&gt;""),($E104&lt;&gt;"")*(LX104&lt;&gt;"")),($B104=LV104)*1+($D104=LX104)*1,"")</f>
        <v>2</v>
      </c>
    </row>
    <row r="105" customFormat="false" ht="15.75" hidden="false" customHeight="false" outlineLevel="0" collapsed="false">
      <c r="B105" s="295" t="n">
        <f aca="false">IF(C105="","",INDEX(Groups!$C$7:$C$65,MATCH(C105,Groups!$D$7:$D$65,0)))</f>
        <v>5</v>
      </c>
      <c r="C105" s="280" t="str">
        <f aca="false">'World Cup'!$AU$50</f>
        <v>Portugal</v>
      </c>
      <c r="D105" s="296" t="n">
        <f aca="false">IF(E105="","",INDEX(Groups!$C$7:$C$65,MATCH(E105,Groups!$D$7:$D$65,0)))</f>
        <v>74</v>
      </c>
      <c r="E105" s="280" t="str">
        <f aca="false">'World Cup'!$AV$50</f>
        <v>Ghana</v>
      </c>
      <c r="F105" s="282" t="n">
        <f aca="false">IF(AND('World Cup'!$AU$51&lt;&gt;"",'World Cup'!$AV$51&lt;&gt;""),'World Cup'!$AU$51,"")</f>
        <v>3</v>
      </c>
      <c r="G105" s="283" t="n">
        <f aca="false">IF(AND('World Cup'!$AU$51&lt;&gt;"",'World Cup'!$AV$51&lt;&gt;""),'World Cup'!$AV$51,"")</f>
        <v>0</v>
      </c>
      <c r="I105" s="295" t="n">
        <f aca="false">$B105</f>
        <v>5</v>
      </c>
      <c r="J105" s="280" t="str">
        <f aca="false">$C105</f>
        <v>Portugal</v>
      </c>
      <c r="K105" s="296" t="n">
        <f aca="false">$D105</f>
        <v>74</v>
      </c>
      <c r="L105" s="280" t="str">
        <f aca="false">$E105</f>
        <v>Ghana</v>
      </c>
      <c r="M105" s="284"/>
      <c r="N105" s="284"/>
      <c r="O105" s="389" t="n">
        <f aca="false">COUNTIF(I$107:I$114,K114)+COUNTIF(K$107:K$114,K114)</f>
        <v>0</v>
      </c>
      <c r="P105" s="281" t="str">
        <f aca="false">IF(($F105&lt;&gt;"")*($G105&lt;&gt;"")*(M105&lt;&gt;"")*(N105&lt;&gt;""),IF(T105&lt;&gt;2,"0",($F105&gt;$G105)*(M105&gt;N105)+($F105=$G105)*(M105=N105)+($F105&lt;$G105)*(M105&lt;N105)),"")</f>
        <v/>
      </c>
      <c r="Q105" s="281" t="str">
        <f aca="false">IF((P105&lt;&gt;""),IF(OR($F105&lt;&gt;$G105,PrSettings!$M$4="●"),(($F105-$G105)=(M105-N105))*1,0),"")</f>
        <v/>
      </c>
      <c r="R105" s="281" t="str">
        <f aca="false">IF((Q105&lt;&gt;""),($F105=M105)*($G105=N105),"")</f>
        <v/>
      </c>
      <c r="S105" s="281" t="str">
        <f aca="false">IF(P105&lt;&gt;"",IF(ABS($F105-$G105)&gt;=PrSettings!$M$7,(ABS($F105-$G105-M105+N105)&lt;=1)*1,IF(AND(P105,$F105=$G105,$F105&gt;=PrSettings!$M$6),(ABS(M105-$F105)&lt;=1)*1,IF(AND(P105,$F105+$G105&gt;=PrSettings!$M$8),(ABS(M105-$F105)+ABS(N105-$G105)&lt;=1)*1,""))),"")</f>
        <v/>
      </c>
      <c r="T105" s="388" t="n">
        <f aca="false">IF(OR(($C105&lt;&gt;"")*(I105&lt;&gt;""),($E105&lt;&gt;"")*(K105&lt;&gt;"")),($B105=I105)*1+($D105=K105)*1,"")</f>
        <v>2</v>
      </c>
      <c r="V105" s="295" t="n">
        <f aca="false">$B105</f>
        <v>5</v>
      </c>
      <c r="W105" s="280" t="str">
        <f aca="false">$C105</f>
        <v>Portugal</v>
      </c>
      <c r="X105" s="296" t="n">
        <f aca="false">$D105</f>
        <v>74</v>
      </c>
      <c r="Y105" s="280" t="str">
        <f aca="false">$E105</f>
        <v>Ghana</v>
      </c>
      <c r="Z105" s="284"/>
      <c r="AA105" s="284"/>
      <c r="AB105" s="389" t="n">
        <f aca="false">COUNTIF(V$107:V$114,X114)+COUNTIF(X$107:X$114,X114)</f>
        <v>0</v>
      </c>
      <c r="AC105" s="281" t="str">
        <f aca="false">IF(($F105&lt;&gt;"")*($G105&lt;&gt;"")*(Z105&lt;&gt;"")*(AA105&lt;&gt;""),IF(AG105&lt;&gt;2,"0",($F105&gt;$G105)*(Z105&gt;AA105)+($F105=$G105)*(Z105=AA105)+($F105&lt;$G105)*(Z105&lt;AA105)),"")</f>
        <v/>
      </c>
      <c r="AD105" s="281" t="str">
        <f aca="false">IF((AC105&lt;&gt;""),IF(OR($F105&lt;&gt;$G105,PrSettings!$M$4="●"),(($F105-$G105)=(Z105-AA105))*1,0),"")</f>
        <v/>
      </c>
      <c r="AE105" s="281" t="str">
        <f aca="false">IF((AD105&lt;&gt;""),($F105=Z105)*($G105=AA105),"")</f>
        <v/>
      </c>
      <c r="AF105" s="281" t="str">
        <f aca="false">IF(AC105&lt;&gt;"",IF(ABS($F105-$G105)&gt;=PrSettings!$M$7,(ABS($F105-$G105-Z105+AA105)&lt;=1)*1,IF(AND(AC105,$F105=$G105,$F105&gt;=PrSettings!$M$6),(ABS(Z105-$F105)&lt;=1)*1,IF(AND(AC105,$F105+$G105&gt;=PrSettings!$M$8),(ABS(Z105-$F105)+ABS(AA105-$G105)&lt;=1)*1,""))),"")</f>
        <v/>
      </c>
      <c r="AG105" s="388" t="n">
        <f aca="false">IF(OR(($C105&lt;&gt;"")*(V105&lt;&gt;""),($E105&lt;&gt;"")*(X105&lt;&gt;"")),($B105=V105)*1+($D105=X105)*1,"")</f>
        <v>2</v>
      </c>
      <c r="AI105" s="295" t="n">
        <f aca="false">$B105</f>
        <v>5</v>
      </c>
      <c r="AJ105" s="280" t="str">
        <f aca="false">$C105</f>
        <v>Portugal</v>
      </c>
      <c r="AK105" s="296" t="n">
        <f aca="false">$D105</f>
        <v>74</v>
      </c>
      <c r="AL105" s="280" t="str">
        <f aca="false">$E105</f>
        <v>Ghana</v>
      </c>
      <c r="AM105" s="284"/>
      <c r="AN105" s="284"/>
      <c r="AO105" s="389" t="n">
        <f aca="false">COUNTIF(AI$107:AI$114,AK114)+COUNTIF(AK$107:AK$114,AK114)</f>
        <v>0</v>
      </c>
      <c r="AP105" s="281" t="str">
        <f aca="false">IF(($F105&lt;&gt;"")*($G105&lt;&gt;"")*(AM105&lt;&gt;"")*(AN105&lt;&gt;""),IF(AT105&lt;&gt;2,"0",($F105&gt;$G105)*(AM105&gt;AN105)+($F105=$G105)*(AM105=AN105)+($F105&lt;$G105)*(AM105&lt;AN105)),"")</f>
        <v/>
      </c>
      <c r="AQ105" s="281" t="str">
        <f aca="false">IF((AP105&lt;&gt;""),IF(OR($F105&lt;&gt;$G105,PrSettings!$M$4="●"),(($F105-$G105)=(AM105-AN105))*1,0),"")</f>
        <v/>
      </c>
      <c r="AR105" s="281" t="str">
        <f aca="false">IF((AQ105&lt;&gt;""),($F105=AM105)*($G105=AN105),"")</f>
        <v/>
      </c>
      <c r="AS105" s="281" t="str">
        <f aca="false">IF(AP105&lt;&gt;"",IF(ABS($F105-$G105)&gt;=PrSettings!$M$7,(ABS($F105-$G105-AM105+AN105)&lt;=1)*1,IF(AND(AP105,$F105=$G105,$F105&gt;=PrSettings!$M$6),(ABS(AM105-$F105)&lt;=1)*1,IF(AND(AP105,$F105+$G105&gt;=PrSettings!$M$8),(ABS(AM105-$F105)+ABS(AN105-$G105)&lt;=1)*1,""))),"")</f>
        <v/>
      </c>
      <c r="AT105" s="388" t="n">
        <f aca="false">IF(OR(($C105&lt;&gt;"")*(AI105&lt;&gt;""),($E105&lt;&gt;"")*(AK105&lt;&gt;"")),($B105=AI105)*1+($D105=AK105)*1,"")</f>
        <v>2</v>
      </c>
      <c r="AV105" s="295" t="n">
        <f aca="false">$B105</f>
        <v>5</v>
      </c>
      <c r="AW105" s="280" t="str">
        <f aca="false">$C105</f>
        <v>Portugal</v>
      </c>
      <c r="AX105" s="296" t="n">
        <f aca="false">$D105</f>
        <v>74</v>
      </c>
      <c r="AY105" s="280" t="str">
        <f aca="false">$E105</f>
        <v>Ghana</v>
      </c>
      <c r="AZ105" s="284"/>
      <c r="BA105" s="284"/>
      <c r="BB105" s="389" t="n">
        <f aca="false">COUNTIF(AV$107:AV$114,AX114)+COUNTIF(AX$107:AX$114,AX114)</f>
        <v>0</v>
      </c>
      <c r="BC105" s="281" t="str">
        <f aca="false">IF(($F105&lt;&gt;"")*($G105&lt;&gt;"")*(AZ105&lt;&gt;"")*(BA105&lt;&gt;""),IF(BG105&lt;&gt;2,"0",($F105&gt;$G105)*(AZ105&gt;BA105)+($F105=$G105)*(AZ105=BA105)+($F105&lt;$G105)*(AZ105&lt;BA105)),"")</f>
        <v/>
      </c>
      <c r="BD105" s="281" t="str">
        <f aca="false">IF((BC105&lt;&gt;""),IF(OR($F105&lt;&gt;$G105,PrSettings!$M$4="●"),(($F105-$G105)=(AZ105-BA105))*1,0),"")</f>
        <v/>
      </c>
      <c r="BE105" s="281" t="str">
        <f aca="false">IF((BD105&lt;&gt;""),($F105=AZ105)*($G105=BA105),"")</f>
        <v/>
      </c>
      <c r="BF105" s="281" t="str">
        <f aca="false">IF(BC105&lt;&gt;"",IF(ABS($F105-$G105)&gt;=PrSettings!$M$7,(ABS($F105-$G105-AZ105+BA105)&lt;=1)*1,IF(AND(BC105,$F105=$G105,$F105&gt;=PrSettings!$M$6),(ABS(AZ105-$F105)&lt;=1)*1,IF(AND(BC105,$F105+$G105&gt;=PrSettings!$M$8),(ABS(AZ105-$F105)+ABS(BA105-$G105)&lt;=1)*1,""))),"")</f>
        <v/>
      </c>
      <c r="BG105" s="388" t="n">
        <f aca="false">IF(OR(($C105&lt;&gt;"")*(AV105&lt;&gt;""),($E105&lt;&gt;"")*(AX105&lt;&gt;"")),($B105=AV105)*1+($D105=AX105)*1,"")</f>
        <v>2</v>
      </c>
      <c r="BI105" s="295" t="n">
        <f aca="false">$B105</f>
        <v>5</v>
      </c>
      <c r="BJ105" s="280" t="str">
        <f aca="false">$C105</f>
        <v>Portugal</v>
      </c>
      <c r="BK105" s="296" t="n">
        <f aca="false">$D105</f>
        <v>74</v>
      </c>
      <c r="BL105" s="280" t="str">
        <f aca="false">$E105</f>
        <v>Ghana</v>
      </c>
      <c r="BM105" s="284"/>
      <c r="BN105" s="284"/>
      <c r="BO105" s="389" t="n">
        <f aca="false">COUNTIF(BI$107:BI$114,BK114)+COUNTIF(BK$107:BK$114,BK114)</f>
        <v>0</v>
      </c>
      <c r="BP105" s="281" t="str">
        <f aca="false">IF(($F105&lt;&gt;"")*($G105&lt;&gt;"")*(BM105&lt;&gt;"")*(BN105&lt;&gt;""),IF(BT105&lt;&gt;2,"0",($F105&gt;$G105)*(BM105&gt;BN105)+($F105=$G105)*(BM105=BN105)+($F105&lt;$G105)*(BM105&lt;BN105)),"")</f>
        <v/>
      </c>
      <c r="BQ105" s="281" t="str">
        <f aca="false">IF((BP105&lt;&gt;""),IF(OR($F105&lt;&gt;$G105,PrSettings!$M$4="●"),(($F105-$G105)=(BM105-BN105))*1,0),"")</f>
        <v/>
      </c>
      <c r="BR105" s="281" t="str">
        <f aca="false">IF((BQ105&lt;&gt;""),($F105=BM105)*($G105=BN105),"")</f>
        <v/>
      </c>
      <c r="BS105" s="281" t="str">
        <f aca="false">IF(BP105&lt;&gt;"",IF(ABS($F105-$G105)&gt;=PrSettings!$M$7,(ABS($F105-$G105-BM105+BN105)&lt;=1)*1,IF(AND(BP105,$F105=$G105,$F105&gt;=PrSettings!$M$6),(ABS(BM105-$F105)&lt;=1)*1,IF(AND(BP105,$F105+$G105&gt;=PrSettings!$M$8),(ABS(BM105-$F105)+ABS(BN105-$G105)&lt;=1)*1,""))),"")</f>
        <v/>
      </c>
      <c r="BT105" s="388" t="n">
        <f aca="false">IF(OR(($C105&lt;&gt;"")*(BI105&lt;&gt;""),($E105&lt;&gt;"")*(BK105&lt;&gt;"")),($B105=BI105)*1+($D105=BK105)*1,"")</f>
        <v>2</v>
      </c>
      <c r="BV105" s="295" t="n">
        <f aca="false">$B105</f>
        <v>5</v>
      </c>
      <c r="BW105" s="280" t="str">
        <f aca="false">$C105</f>
        <v>Portugal</v>
      </c>
      <c r="BX105" s="296" t="n">
        <f aca="false">$D105</f>
        <v>74</v>
      </c>
      <c r="BY105" s="280" t="str">
        <f aca="false">$E105</f>
        <v>Ghana</v>
      </c>
      <c r="BZ105" s="284"/>
      <c r="CA105" s="284"/>
      <c r="CB105" s="389" t="n">
        <f aca="false">COUNTIF(BV$107:BV$114,BX114)+COUNTIF(BX$107:BX$114,BX114)</f>
        <v>0</v>
      </c>
      <c r="CC105" s="281" t="str">
        <f aca="false">IF(($F105&lt;&gt;"")*($G105&lt;&gt;"")*(BZ105&lt;&gt;"")*(CA105&lt;&gt;""),IF(CG105&lt;&gt;2,"0",($F105&gt;$G105)*(BZ105&gt;CA105)+($F105=$G105)*(BZ105=CA105)+($F105&lt;$G105)*(BZ105&lt;CA105)),"")</f>
        <v/>
      </c>
      <c r="CD105" s="281" t="str">
        <f aca="false">IF((CC105&lt;&gt;""),IF(OR($F105&lt;&gt;$G105,PrSettings!$M$4="●"),(($F105-$G105)=(BZ105-CA105))*1,0),"")</f>
        <v/>
      </c>
      <c r="CE105" s="281" t="str">
        <f aca="false">IF((CD105&lt;&gt;""),($F105=BZ105)*($G105=CA105),"")</f>
        <v/>
      </c>
      <c r="CF105" s="281" t="str">
        <f aca="false">IF(CC105&lt;&gt;"",IF(ABS($F105-$G105)&gt;=PrSettings!$M$7,(ABS($F105-$G105-BZ105+CA105)&lt;=1)*1,IF(AND(CC105,$F105=$G105,$F105&gt;=PrSettings!$M$6),(ABS(BZ105-$F105)&lt;=1)*1,IF(AND(CC105,$F105+$G105&gt;=PrSettings!$M$8),(ABS(BZ105-$F105)+ABS(CA105-$G105)&lt;=1)*1,""))),"")</f>
        <v/>
      </c>
      <c r="CG105" s="388" t="n">
        <f aca="false">IF(OR(($C105&lt;&gt;"")*(BV105&lt;&gt;""),($E105&lt;&gt;"")*(BX105&lt;&gt;"")),($B105=BV105)*1+($D105=BX105)*1,"")</f>
        <v>2</v>
      </c>
      <c r="CI105" s="295" t="n">
        <f aca="false">$B105</f>
        <v>5</v>
      </c>
      <c r="CJ105" s="280" t="str">
        <f aca="false">$C105</f>
        <v>Portugal</v>
      </c>
      <c r="CK105" s="296" t="n">
        <f aca="false">$D105</f>
        <v>74</v>
      </c>
      <c r="CL105" s="280" t="str">
        <f aca="false">$E105</f>
        <v>Ghana</v>
      </c>
      <c r="CM105" s="284"/>
      <c r="CN105" s="284"/>
      <c r="CO105" s="389" t="n">
        <f aca="false">COUNTIF(CI$107:CI$114,CK114)+COUNTIF(CK$107:CK$114,CK114)</f>
        <v>0</v>
      </c>
      <c r="CP105" s="281" t="str">
        <f aca="false">IF(($F105&lt;&gt;"")*($G105&lt;&gt;"")*(CM105&lt;&gt;"")*(CN105&lt;&gt;""),IF(CT105&lt;&gt;2,"0",($F105&gt;$G105)*(CM105&gt;CN105)+($F105=$G105)*(CM105=CN105)+($F105&lt;$G105)*(CM105&lt;CN105)),"")</f>
        <v/>
      </c>
      <c r="CQ105" s="281" t="str">
        <f aca="false">IF((CP105&lt;&gt;""),IF(OR($F105&lt;&gt;$G105,PrSettings!$M$4="●"),(($F105-$G105)=(CM105-CN105))*1,0),"")</f>
        <v/>
      </c>
      <c r="CR105" s="281" t="str">
        <f aca="false">IF((CQ105&lt;&gt;""),($F105=CM105)*($G105=CN105),"")</f>
        <v/>
      </c>
      <c r="CS105" s="281" t="str">
        <f aca="false">IF(CP105&lt;&gt;"",IF(ABS($F105-$G105)&gt;=PrSettings!$M$7,(ABS($F105-$G105-CM105+CN105)&lt;=1)*1,IF(AND(CP105,$F105=$G105,$F105&gt;=PrSettings!$M$6),(ABS(CM105-$F105)&lt;=1)*1,IF(AND(CP105,$F105+$G105&gt;=PrSettings!$M$8),(ABS(CM105-$F105)+ABS(CN105-$G105)&lt;=1)*1,""))),"")</f>
        <v/>
      </c>
      <c r="CT105" s="388" t="n">
        <f aca="false">IF(OR(($C105&lt;&gt;"")*(CI105&lt;&gt;""),($E105&lt;&gt;"")*(CK105&lt;&gt;"")),($B105=CI105)*1+($D105=CK105)*1,"")</f>
        <v>2</v>
      </c>
      <c r="CV105" s="295" t="n">
        <f aca="false">$B105</f>
        <v>5</v>
      </c>
      <c r="CW105" s="280" t="str">
        <f aca="false">$C105</f>
        <v>Portugal</v>
      </c>
      <c r="CX105" s="296" t="n">
        <f aca="false">$D105</f>
        <v>74</v>
      </c>
      <c r="CY105" s="280" t="str">
        <f aca="false">$E105</f>
        <v>Ghana</v>
      </c>
      <c r="CZ105" s="284"/>
      <c r="DA105" s="284"/>
      <c r="DB105" s="389" t="n">
        <f aca="false">COUNTIF(CV$107:CV$114,CX114)+COUNTIF(CX$107:CX$114,CX114)</f>
        <v>0</v>
      </c>
      <c r="DC105" s="281" t="str">
        <f aca="false">IF(($F105&lt;&gt;"")*($G105&lt;&gt;"")*(CZ105&lt;&gt;"")*(DA105&lt;&gt;""),IF(DG105&lt;&gt;2,"0",($F105&gt;$G105)*(CZ105&gt;DA105)+($F105=$G105)*(CZ105=DA105)+($F105&lt;$G105)*(CZ105&lt;DA105)),"")</f>
        <v/>
      </c>
      <c r="DD105" s="281" t="str">
        <f aca="false">IF((DC105&lt;&gt;""),IF(OR($F105&lt;&gt;$G105,PrSettings!$M$4="●"),(($F105-$G105)=(CZ105-DA105))*1,0),"")</f>
        <v/>
      </c>
      <c r="DE105" s="281" t="str">
        <f aca="false">IF((DD105&lt;&gt;""),($F105=CZ105)*($G105=DA105),"")</f>
        <v/>
      </c>
      <c r="DF105" s="281" t="str">
        <f aca="false">IF(DC105&lt;&gt;"",IF(ABS($F105-$G105)&gt;=PrSettings!$M$7,(ABS($F105-$G105-CZ105+DA105)&lt;=1)*1,IF(AND(DC105,$F105=$G105,$F105&gt;=PrSettings!$M$6),(ABS(CZ105-$F105)&lt;=1)*1,IF(AND(DC105,$F105+$G105&gt;=PrSettings!$M$8),(ABS(CZ105-$F105)+ABS(DA105-$G105)&lt;=1)*1,""))),"")</f>
        <v/>
      </c>
      <c r="DG105" s="388" t="n">
        <f aca="false">IF(OR(($C105&lt;&gt;"")*(CV105&lt;&gt;""),($E105&lt;&gt;"")*(CX105&lt;&gt;"")),($B105=CV105)*1+($D105=CX105)*1,"")</f>
        <v>2</v>
      </c>
      <c r="DI105" s="295" t="n">
        <f aca="false">$B105</f>
        <v>5</v>
      </c>
      <c r="DJ105" s="280" t="str">
        <f aca="false">$C105</f>
        <v>Portugal</v>
      </c>
      <c r="DK105" s="296" t="n">
        <f aca="false">$D105</f>
        <v>74</v>
      </c>
      <c r="DL105" s="280" t="str">
        <f aca="false">$E105</f>
        <v>Ghana</v>
      </c>
      <c r="DM105" s="284"/>
      <c r="DN105" s="284"/>
      <c r="DO105" s="389" t="n">
        <f aca="false">COUNTIF(DI$107:DI$114,DK114)+COUNTIF(DK$107:DK$114,DK114)</f>
        <v>0</v>
      </c>
      <c r="DP105" s="281" t="str">
        <f aca="false">IF(($F105&lt;&gt;"")*($G105&lt;&gt;"")*(DM105&lt;&gt;"")*(DN105&lt;&gt;""),IF(DT105&lt;&gt;2,"0",($F105&gt;$G105)*(DM105&gt;DN105)+($F105=$G105)*(DM105=DN105)+($F105&lt;$G105)*(DM105&lt;DN105)),"")</f>
        <v/>
      </c>
      <c r="DQ105" s="281" t="str">
        <f aca="false">IF((DP105&lt;&gt;""),IF(OR($F105&lt;&gt;$G105,PrSettings!$M$4="●"),(($F105-$G105)=(DM105-DN105))*1,0),"")</f>
        <v/>
      </c>
      <c r="DR105" s="281" t="str">
        <f aca="false">IF((DQ105&lt;&gt;""),($F105=DM105)*($G105=DN105),"")</f>
        <v/>
      </c>
      <c r="DS105" s="281" t="str">
        <f aca="false">IF(DP105&lt;&gt;"",IF(ABS($F105-$G105)&gt;=PrSettings!$M$7,(ABS($F105-$G105-DM105+DN105)&lt;=1)*1,IF(AND(DP105,$F105=$G105,$F105&gt;=PrSettings!$M$6),(ABS(DM105-$F105)&lt;=1)*1,IF(AND(DP105,$F105+$G105&gt;=PrSettings!$M$8),(ABS(DM105-$F105)+ABS(DN105-$G105)&lt;=1)*1,""))),"")</f>
        <v/>
      </c>
      <c r="DT105" s="388" t="n">
        <f aca="false">IF(OR(($C105&lt;&gt;"")*(DI105&lt;&gt;""),($E105&lt;&gt;"")*(DK105&lt;&gt;"")),($B105=DI105)*1+($D105=DK105)*1,"")</f>
        <v>2</v>
      </c>
      <c r="DV105" s="295" t="n">
        <f aca="false">$B105</f>
        <v>5</v>
      </c>
      <c r="DW105" s="280" t="str">
        <f aca="false">$C105</f>
        <v>Portugal</v>
      </c>
      <c r="DX105" s="296" t="n">
        <f aca="false">$D105</f>
        <v>74</v>
      </c>
      <c r="DY105" s="280" t="str">
        <f aca="false">$E105</f>
        <v>Ghana</v>
      </c>
      <c r="DZ105" s="284"/>
      <c r="EA105" s="284"/>
      <c r="EB105" s="389" t="n">
        <f aca="false">COUNTIF(DV$107:DV$114,DX114)+COUNTIF(DX$107:DX$114,DX114)</f>
        <v>0</v>
      </c>
      <c r="EC105" s="281" t="str">
        <f aca="false">IF(($F105&lt;&gt;"")*($G105&lt;&gt;"")*(DZ105&lt;&gt;"")*(EA105&lt;&gt;""),IF(EG105&lt;&gt;2,"0",($F105&gt;$G105)*(DZ105&gt;EA105)+($F105=$G105)*(DZ105=EA105)+($F105&lt;$G105)*(DZ105&lt;EA105)),"")</f>
        <v/>
      </c>
      <c r="ED105" s="281" t="str">
        <f aca="false">IF((EC105&lt;&gt;""),IF(OR($F105&lt;&gt;$G105,PrSettings!$M$4="●"),(($F105-$G105)=(DZ105-EA105))*1,0),"")</f>
        <v/>
      </c>
      <c r="EE105" s="281" t="str">
        <f aca="false">IF((ED105&lt;&gt;""),($F105=DZ105)*($G105=EA105),"")</f>
        <v/>
      </c>
      <c r="EF105" s="281" t="str">
        <f aca="false">IF(EC105&lt;&gt;"",IF(ABS($F105-$G105)&gt;=PrSettings!$M$7,(ABS($F105-$G105-DZ105+EA105)&lt;=1)*1,IF(AND(EC105,$F105=$G105,$F105&gt;=PrSettings!$M$6),(ABS(DZ105-$F105)&lt;=1)*1,IF(AND(EC105,$F105+$G105&gt;=PrSettings!$M$8),(ABS(DZ105-$F105)+ABS(EA105-$G105)&lt;=1)*1,""))),"")</f>
        <v/>
      </c>
      <c r="EG105" s="388" t="n">
        <f aca="false">IF(OR(($C105&lt;&gt;"")*(DV105&lt;&gt;""),($E105&lt;&gt;"")*(DX105&lt;&gt;"")),($B105=DV105)*1+($D105=DX105)*1,"")</f>
        <v>2</v>
      </c>
      <c r="EI105" s="295" t="n">
        <f aca="false">$B105</f>
        <v>5</v>
      </c>
      <c r="EJ105" s="280" t="str">
        <f aca="false">$C105</f>
        <v>Portugal</v>
      </c>
      <c r="EK105" s="296" t="n">
        <f aca="false">$D105</f>
        <v>74</v>
      </c>
      <c r="EL105" s="280" t="str">
        <f aca="false">$E105</f>
        <v>Ghana</v>
      </c>
      <c r="EM105" s="284"/>
      <c r="EN105" s="284"/>
      <c r="EO105" s="389" t="n">
        <f aca="false">COUNTIF(EI$107:EI$114,EK114)+COUNTIF(EK$107:EK$114,EK114)</f>
        <v>0</v>
      </c>
      <c r="EP105" s="281" t="str">
        <f aca="false">IF(($F105&lt;&gt;"")*($G105&lt;&gt;"")*(EM105&lt;&gt;"")*(EN105&lt;&gt;""),IF(ET105&lt;&gt;2,"0",($F105&gt;$G105)*(EM105&gt;EN105)+($F105=$G105)*(EM105=EN105)+($F105&lt;$G105)*(EM105&lt;EN105)),"")</f>
        <v/>
      </c>
      <c r="EQ105" s="281" t="str">
        <f aca="false">IF((EP105&lt;&gt;""),IF(OR($F105&lt;&gt;$G105,PrSettings!$M$4="●"),(($F105-$G105)=(EM105-EN105))*1,0),"")</f>
        <v/>
      </c>
      <c r="ER105" s="281" t="str">
        <f aca="false">IF((EQ105&lt;&gt;""),($F105=EM105)*($G105=EN105),"")</f>
        <v/>
      </c>
      <c r="ES105" s="281" t="str">
        <f aca="false">IF(EP105&lt;&gt;"",IF(ABS($F105-$G105)&gt;=PrSettings!$M$7,(ABS($F105-$G105-EM105+EN105)&lt;=1)*1,IF(AND(EP105,$F105=$G105,$F105&gt;=PrSettings!$M$6),(ABS(EM105-$F105)&lt;=1)*1,IF(AND(EP105,$F105+$G105&gt;=PrSettings!$M$8),(ABS(EM105-$F105)+ABS(EN105-$G105)&lt;=1)*1,""))),"")</f>
        <v/>
      </c>
      <c r="ET105" s="388" t="n">
        <f aca="false">IF(OR(($C105&lt;&gt;"")*(EI105&lt;&gt;""),($E105&lt;&gt;"")*(EK105&lt;&gt;"")),($B105=EI105)*1+($D105=EK105)*1,"")</f>
        <v>2</v>
      </c>
      <c r="EV105" s="295" t="n">
        <f aca="false">$B105</f>
        <v>5</v>
      </c>
      <c r="EW105" s="280" t="str">
        <f aca="false">$C105</f>
        <v>Portugal</v>
      </c>
      <c r="EX105" s="296" t="n">
        <f aca="false">$D105</f>
        <v>74</v>
      </c>
      <c r="EY105" s="280" t="str">
        <f aca="false">$E105</f>
        <v>Ghana</v>
      </c>
      <c r="EZ105" s="284"/>
      <c r="FA105" s="284"/>
      <c r="FB105" s="389" t="n">
        <f aca="false">COUNTIF(EV$107:EV$114,EX114)+COUNTIF(EX$107:EX$114,EX114)</f>
        <v>0</v>
      </c>
      <c r="FC105" s="281" t="str">
        <f aca="false">IF(($F105&lt;&gt;"")*($G105&lt;&gt;"")*(EZ105&lt;&gt;"")*(FA105&lt;&gt;""),IF(FG105&lt;&gt;2,"0",($F105&gt;$G105)*(EZ105&gt;FA105)+($F105=$G105)*(EZ105=FA105)+($F105&lt;$G105)*(EZ105&lt;FA105)),"")</f>
        <v/>
      </c>
      <c r="FD105" s="281" t="str">
        <f aca="false">IF((FC105&lt;&gt;""),IF(OR($F105&lt;&gt;$G105,PrSettings!$M$4="●"),(($F105-$G105)=(EZ105-FA105))*1,0),"")</f>
        <v/>
      </c>
      <c r="FE105" s="281" t="str">
        <f aca="false">IF((FD105&lt;&gt;""),($F105=EZ105)*($G105=FA105),"")</f>
        <v/>
      </c>
      <c r="FF105" s="281" t="str">
        <f aca="false">IF(FC105&lt;&gt;"",IF(ABS($F105-$G105)&gt;=PrSettings!$M$7,(ABS($F105-$G105-EZ105+FA105)&lt;=1)*1,IF(AND(FC105,$F105=$G105,$F105&gt;=PrSettings!$M$6),(ABS(EZ105-$F105)&lt;=1)*1,IF(AND(FC105,$F105+$G105&gt;=PrSettings!$M$8),(ABS(EZ105-$F105)+ABS(FA105-$G105)&lt;=1)*1,""))),"")</f>
        <v/>
      </c>
      <c r="FG105" s="388" t="n">
        <f aca="false">IF(OR(($C105&lt;&gt;"")*(EV105&lt;&gt;""),($E105&lt;&gt;"")*(EX105&lt;&gt;"")),($B105=EV105)*1+($D105=EX105)*1,"")</f>
        <v>2</v>
      </c>
      <c r="FI105" s="295" t="n">
        <f aca="false">$B105</f>
        <v>5</v>
      </c>
      <c r="FJ105" s="280" t="str">
        <f aca="false">$C105</f>
        <v>Portugal</v>
      </c>
      <c r="FK105" s="296" t="n">
        <f aca="false">$D105</f>
        <v>74</v>
      </c>
      <c r="FL105" s="280" t="str">
        <f aca="false">$E105</f>
        <v>Ghana</v>
      </c>
      <c r="FM105" s="284"/>
      <c r="FN105" s="284"/>
      <c r="FO105" s="389" t="n">
        <f aca="false">COUNTIF(FI$107:FI$114,FK114)+COUNTIF(FK$107:FK$114,FK114)</f>
        <v>0</v>
      </c>
      <c r="FP105" s="281" t="str">
        <f aca="false">IF(($F105&lt;&gt;"")*($G105&lt;&gt;"")*(FM105&lt;&gt;"")*(FN105&lt;&gt;""),IF(FT105&lt;&gt;2,"0",($F105&gt;$G105)*(FM105&gt;FN105)+($F105=$G105)*(FM105=FN105)+($F105&lt;$G105)*(FM105&lt;FN105)),"")</f>
        <v/>
      </c>
      <c r="FQ105" s="281" t="str">
        <f aca="false">IF((FP105&lt;&gt;""),IF(OR($F105&lt;&gt;$G105,PrSettings!$M$4="●"),(($F105-$G105)=(FM105-FN105))*1,0),"")</f>
        <v/>
      </c>
      <c r="FR105" s="281" t="str">
        <f aca="false">IF((FQ105&lt;&gt;""),($F105=FM105)*($G105=FN105),"")</f>
        <v/>
      </c>
      <c r="FS105" s="281" t="str">
        <f aca="false">IF(FP105&lt;&gt;"",IF(ABS($F105-$G105)&gt;=PrSettings!$M$7,(ABS($F105-$G105-FM105+FN105)&lt;=1)*1,IF(AND(FP105,$F105=$G105,$F105&gt;=PrSettings!$M$6),(ABS(FM105-$F105)&lt;=1)*1,IF(AND(FP105,$F105+$G105&gt;=PrSettings!$M$8),(ABS(FM105-$F105)+ABS(FN105-$G105)&lt;=1)*1,""))),"")</f>
        <v/>
      </c>
      <c r="FT105" s="388" t="n">
        <f aca="false">IF(OR(($C105&lt;&gt;"")*(FI105&lt;&gt;""),($E105&lt;&gt;"")*(FK105&lt;&gt;"")),($B105=FI105)*1+($D105=FK105)*1,"")</f>
        <v>2</v>
      </c>
      <c r="FV105" s="295" t="n">
        <f aca="false">$B105</f>
        <v>5</v>
      </c>
      <c r="FW105" s="280" t="str">
        <f aca="false">$C105</f>
        <v>Portugal</v>
      </c>
      <c r="FX105" s="296" t="n">
        <f aca="false">$D105</f>
        <v>74</v>
      </c>
      <c r="FY105" s="280" t="str">
        <f aca="false">$E105</f>
        <v>Ghana</v>
      </c>
      <c r="FZ105" s="284"/>
      <c r="GA105" s="284"/>
      <c r="GB105" s="389" t="n">
        <f aca="false">COUNTIF(FV$107:FV$114,FX114)+COUNTIF(FX$107:FX$114,FX114)</f>
        <v>0</v>
      </c>
      <c r="GC105" s="281" t="str">
        <f aca="false">IF(($F105&lt;&gt;"")*($G105&lt;&gt;"")*(FZ105&lt;&gt;"")*(GA105&lt;&gt;""),IF(GG105&lt;&gt;2,"0",($F105&gt;$G105)*(FZ105&gt;GA105)+($F105=$G105)*(FZ105=GA105)+($F105&lt;$G105)*(FZ105&lt;GA105)),"")</f>
        <v/>
      </c>
      <c r="GD105" s="281" t="str">
        <f aca="false">IF((GC105&lt;&gt;""),IF(OR($F105&lt;&gt;$G105,PrSettings!$M$4="●"),(($F105-$G105)=(FZ105-GA105))*1,0),"")</f>
        <v/>
      </c>
      <c r="GE105" s="281" t="str">
        <f aca="false">IF((GD105&lt;&gt;""),($F105=FZ105)*($G105=GA105),"")</f>
        <v/>
      </c>
      <c r="GF105" s="281" t="str">
        <f aca="false">IF(GC105&lt;&gt;"",IF(ABS($F105-$G105)&gt;=PrSettings!$M$7,(ABS($F105-$G105-FZ105+GA105)&lt;=1)*1,IF(AND(GC105,$F105=$G105,$F105&gt;=PrSettings!$M$6),(ABS(FZ105-$F105)&lt;=1)*1,IF(AND(GC105,$F105+$G105&gt;=PrSettings!$M$8),(ABS(FZ105-$F105)+ABS(GA105-$G105)&lt;=1)*1,""))),"")</f>
        <v/>
      </c>
      <c r="GG105" s="388" t="n">
        <f aca="false">IF(OR(($C105&lt;&gt;"")*(FV105&lt;&gt;""),($E105&lt;&gt;"")*(FX105&lt;&gt;"")),($B105=FV105)*1+($D105=FX105)*1,"")</f>
        <v>2</v>
      </c>
      <c r="GI105" s="295" t="n">
        <f aca="false">$B105</f>
        <v>5</v>
      </c>
      <c r="GJ105" s="280" t="str">
        <f aca="false">$C105</f>
        <v>Portugal</v>
      </c>
      <c r="GK105" s="296" t="n">
        <f aca="false">$D105</f>
        <v>74</v>
      </c>
      <c r="GL105" s="280" t="str">
        <f aca="false">$E105</f>
        <v>Ghana</v>
      </c>
      <c r="GM105" s="284"/>
      <c r="GN105" s="284"/>
      <c r="GO105" s="389" t="n">
        <f aca="false">COUNTIF(GI$107:GI$114,GK114)+COUNTIF(GK$107:GK$114,GK114)</f>
        <v>0</v>
      </c>
      <c r="GP105" s="281" t="str">
        <f aca="false">IF(($F105&lt;&gt;"")*($G105&lt;&gt;"")*(GM105&lt;&gt;"")*(GN105&lt;&gt;""),IF(GT105&lt;&gt;2,"0",($F105&gt;$G105)*(GM105&gt;GN105)+($F105=$G105)*(GM105=GN105)+($F105&lt;$G105)*(GM105&lt;GN105)),"")</f>
        <v/>
      </c>
      <c r="GQ105" s="281" t="str">
        <f aca="false">IF((GP105&lt;&gt;""),IF(OR($F105&lt;&gt;$G105,PrSettings!$M$4="●"),(($F105-$G105)=(GM105-GN105))*1,0),"")</f>
        <v/>
      </c>
      <c r="GR105" s="281" t="str">
        <f aca="false">IF((GQ105&lt;&gt;""),($F105=GM105)*($G105=GN105),"")</f>
        <v/>
      </c>
      <c r="GS105" s="281" t="str">
        <f aca="false">IF(GP105&lt;&gt;"",IF(ABS($F105-$G105)&gt;=PrSettings!$M$7,(ABS($F105-$G105-GM105+GN105)&lt;=1)*1,IF(AND(GP105,$F105=$G105,$F105&gt;=PrSettings!$M$6),(ABS(GM105-$F105)&lt;=1)*1,IF(AND(GP105,$F105+$G105&gt;=PrSettings!$M$8),(ABS(GM105-$F105)+ABS(GN105-$G105)&lt;=1)*1,""))),"")</f>
        <v/>
      </c>
      <c r="GT105" s="388" t="n">
        <f aca="false">IF(OR(($C105&lt;&gt;"")*(GI105&lt;&gt;""),($E105&lt;&gt;"")*(GK105&lt;&gt;"")),($B105=GI105)*1+($D105=GK105)*1,"")</f>
        <v>2</v>
      </c>
      <c r="GV105" s="295" t="n">
        <f aca="false">$B105</f>
        <v>5</v>
      </c>
      <c r="GW105" s="280" t="str">
        <f aca="false">$C105</f>
        <v>Portugal</v>
      </c>
      <c r="GX105" s="296" t="n">
        <f aca="false">$D105</f>
        <v>74</v>
      </c>
      <c r="GY105" s="280" t="str">
        <f aca="false">$E105</f>
        <v>Ghana</v>
      </c>
      <c r="GZ105" s="284"/>
      <c r="HA105" s="284"/>
      <c r="HB105" s="389" t="n">
        <f aca="false">COUNTIF(GV$107:GV$114,GX114)+COUNTIF(GX$107:GX$114,GX114)</f>
        <v>0</v>
      </c>
      <c r="HC105" s="281" t="str">
        <f aca="false">IF(($F105&lt;&gt;"")*($G105&lt;&gt;"")*(GZ105&lt;&gt;"")*(HA105&lt;&gt;""),IF(HG105&lt;&gt;2,"0",($F105&gt;$G105)*(GZ105&gt;HA105)+($F105=$G105)*(GZ105=HA105)+($F105&lt;$G105)*(GZ105&lt;HA105)),"")</f>
        <v/>
      </c>
      <c r="HD105" s="281" t="str">
        <f aca="false">IF((HC105&lt;&gt;""),IF(OR($F105&lt;&gt;$G105,PrSettings!$M$4="●"),(($F105-$G105)=(GZ105-HA105))*1,0),"")</f>
        <v/>
      </c>
      <c r="HE105" s="281" t="str">
        <f aca="false">IF((HD105&lt;&gt;""),($F105=GZ105)*($G105=HA105),"")</f>
        <v/>
      </c>
      <c r="HF105" s="281" t="str">
        <f aca="false">IF(HC105&lt;&gt;"",IF(ABS($F105-$G105)&gt;=PrSettings!$M$7,(ABS($F105-$G105-GZ105+HA105)&lt;=1)*1,IF(AND(HC105,$F105=$G105,$F105&gt;=PrSettings!$M$6),(ABS(GZ105-$F105)&lt;=1)*1,IF(AND(HC105,$F105+$G105&gt;=PrSettings!$M$8),(ABS(GZ105-$F105)+ABS(HA105-$G105)&lt;=1)*1,""))),"")</f>
        <v/>
      </c>
      <c r="HG105" s="388" t="n">
        <f aca="false">IF(OR(($C105&lt;&gt;"")*(GV105&lt;&gt;""),($E105&lt;&gt;"")*(GX105&lt;&gt;"")),($B105=GV105)*1+($D105=GX105)*1,"")</f>
        <v>2</v>
      </c>
      <c r="HI105" s="295" t="n">
        <f aca="false">$B105</f>
        <v>5</v>
      </c>
      <c r="HJ105" s="280" t="str">
        <f aca="false">$C105</f>
        <v>Portugal</v>
      </c>
      <c r="HK105" s="296" t="n">
        <f aca="false">$D105</f>
        <v>74</v>
      </c>
      <c r="HL105" s="280" t="str">
        <f aca="false">$E105</f>
        <v>Ghana</v>
      </c>
      <c r="HM105" s="284"/>
      <c r="HN105" s="284"/>
      <c r="HO105" s="389" t="n">
        <f aca="false">COUNTIF(HI$107:HI$114,HK114)+COUNTIF(HK$107:HK$114,HK114)</f>
        <v>0</v>
      </c>
      <c r="HP105" s="281" t="str">
        <f aca="false">IF(($F105&lt;&gt;"")*($G105&lt;&gt;"")*(HM105&lt;&gt;"")*(HN105&lt;&gt;""),IF(HT105&lt;&gt;2,"0",($F105&gt;$G105)*(HM105&gt;HN105)+($F105=$G105)*(HM105=HN105)+($F105&lt;$G105)*(HM105&lt;HN105)),"")</f>
        <v/>
      </c>
      <c r="HQ105" s="281" t="str">
        <f aca="false">IF((HP105&lt;&gt;""),IF(OR($F105&lt;&gt;$G105,PrSettings!$M$4="●"),(($F105-$G105)=(HM105-HN105))*1,0),"")</f>
        <v/>
      </c>
      <c r="HR105" s="281" t="str">
        <f aca="false">IF((HQ105&lt;&gt;""),($F105=HM105)*($G105=HN105),"")</f>
        <v/>
      </c>
      <c r="HS105" s="281" t="str">
        <f aca="false">IF(HP105&lt;&gt;"",IF(ABS($F105-$G105)&gt;=PrSettings!$M$7,(ABS($F105-$G105-HM105+HN105)&lt;=1)*1,IF(AND(HP105,$F105=$G105,$F105&gt;=PrSettings!$M$6),(ABS(HM105-$F105)&lt;=1)*1,IF(AND(HP105,$F105+$G105&gt;=PrSettings!$M$8),(ABS(HM105-$F105)+ABS(HN105-$G105)&lt;=1)*1,""))),"")</f>
        <v/>
      </c>
      <c r="HT105" s="388" t="n">
        <f aca="false">IF(OR(($C105&lt;&gt;"")*(HI105&lt;&gt;""),($E105&lt;&gt;"")*(HK105&lt;&gt;"")),($B105=HI105)*1+($D105=HK105)*1,"")</f>
        <v>2</v>
      </c>
      <c r="HV105" s="295" t="n">
        <f aca="false">$B105</f>
        <v>5</v>
      </c>
      <c r="HW105" s="280" t="str">
        <f aca="false">$C105</f>
        <v>Portugal</v>
      </c>
      <c r="HX105" s="296" t="n">
        <f aca="false">$D105</f>
        <v>74</v>
      </c>
      <c r="HY105" s="280" t="str">
        <f aca="false">$E105</f>
        <v>Ghana</v>
      </c>
      <c r="HZ105" s="284"/>
      <c r="IA105" s="284"/>
      <c r="IB105" s="389" t="n">
        <f aca="false">COUNTIF(HV$107:HV$114,HX114)+COUNTIF(HX$107:HX$114,HX114)</f>
        <v>0</v>
      </c>
      <c r="IC105" s="281" t="str">
        <f aca="false">IF(($F105&lt;&gt;"")*($G105&lt;&gt;"")*(HZ105&lt;&gt;"")*(IA105&lt;&gt;""),IF(IG105&lt;&gt;2,"0",($F105&gt;$G105)*(HZ105&gt;IA105)+($F105=$G105)*(HZ105=IA105)+($F105&lt;$G105)*(HZ105&lt;IA105)),"")</f>
        <v/>
      </c>
      <c r="ID105" s="281" t="str">
        <f aca="false">IF((IC105&lt;&gt;""),IF(OR($F105&lt;&gt;$G105,PrSettings!$M$4="●"),(($F105-$G105)=(HZ105-IA105))*1,0),"")</f>
        <v/>
      </c>
      <c r="IE105" s="281" t="str">
        <f aca="false">IF((ID105&lt;&gt;""),($F105=HZ105)*($G105=IA105),"")</f>
        <v/>
      </c>
      <c r="IF105" s="281" t="str">
        <f aca="false">IF(IC105&lt;&gt;"",IF(ABS($F105-$G105)&gt;=PrSettings!$M$7,(ABS($F105-$G105-HZ105+IA105)&lt;=1)*1,IF(AND(IC105,$F105=$G105,$F105&gt;=PrSettings!$M$6),(ABS(HZ105-$F105)&lt;=1)*1,IF(AND(IC105,$F105+$G105&gt;=PrSettings!$M$8),(ABS(HZ105-$F105)+ABS(IA105-$G105)&lt;=1)*1,""))),"")</f>
        <v/>
      </c>
      <c r="IG105" s="388" t="n">
        <f aca="false">IF(OR(($C105&lt;&gt;"")*(HV105&lt;&gt;""),($E105&lt;&gt;"")*(HX105&lt;&gt;"")),($B105=HV105)*1+($D105=HX105)*1,"")</f>
        <v>2</v>
      </c>
      <c r="II105" s="295" t="n">
        <f aca="false">$B105</f>
        <v>5</v>
      </c>
      <c r="IJ105" s="280" t="str">
        <f aca="false">$C105</f>
        <v>Portugal</v>
      </c>
      <c r="IK105" s="296" t="n">
        <f aca="false">$D105</f>
        <v>74</v>
      </c>
      <c r="IL105" s="280" t="str">
        <f aca="false">$E105</f>
        <v>Ghana</v>
      </c>
      <c r="IM105" s="284"/>
      <c r="IN105" s="284"/>
      <c r="IO105" s="389" t="n">
        <f aca="false">COUNTIF(II$107:II$114,IK114)+COUNTIF(IK$107:IK$114,IK114)</f>
        <v>0</v>
      </c>
      <c r="IP105" s="281" t="str">
        <f aca="false">IF(($F105&lt;&gt;"")*($G105&lt;&gt;"")*(IM105&lt;&gt;"")*(IN105&lt;&gt;""),IF(IT105&lt;&gt;2,"0",($F105&gt;$G105)*(IM105&gt;IN105)+($F105=$G105)*(IM105=IN105)+($F105&lt;$G105)*(IM105&lt;IN105)),"")</f>
        <v/>
      </c>
      <c r="IQ105" s="281" t="str">
        <f aca="false">IF((IP105&lt;&gt;""),IF(OR($F105&lt;&gt;$G105,PrSettings!$M$4="●"),(($F105-$G105)=(IM105-IN105))*1,0),"")</f>
        <v/>
      </c>
      <c r="IR105" s="281" t="str">
        <f aca="false">IF((IQ105&lt;&gt;""),($F105=IM105)*($G105=IN105),"")</f>
        <v/>
      </c>
      <c r="IS105" s="281" t="str">
        <f aca="false">IF(IP105&lt;&gt;"",IF(ABS($F105-$G105)&gt;=PrSettings!$M$7,(ABS($F105-$G105-IM105+IN105)&lt;=1)*1,IF(AND(IP105,$F105=$G105,$F105&gt;=PrSettings!$M$6),(ABS(IM105-$F105)&lt;=1)*1,IF(AND(IP105,$F105+$G105&gt;=PrSettings!$M$8),(ABS(IM105-$F105)+ABS(IN105-$G105)&lt;=1)*1,""))),"")</f>
        <v/>
      </c>
      <c r="IT105" s="388" t="n">
        <f aca="false">IF(OR(($C105&lt;&gt;"")*(II105&lt;&gt;""),($E105&lt;&gt;"")*(IK105&lt;&gt;"")),($B105=II105)*1+($D105=IK105)*1,"")</f>
        <v>2</v>
      </c>
      <c r="IV105" s="295" t="n">
        <f aca="false">$B105</f>
        <v>5</v>
      </c>
      <c r="IW105" s="280" t="str">
        <f aca="false">$C105</f>
        <v>Portugal</v>
      </c>
      <c r="IX105" s="296" t="n">
        <f aca="false">$D105</f>
        <v>74</v>
      </c>
      <c r="IY105" s="280" t="str">
        <f aca="false">$E105</f>
        <v>Ghana</v>
      </c>
      <c r="IZ105" s="284"/>
      <c r="JA105" s="284"/>
      <c r="JB105" s="389" t="n">
        <f aca="false">COUNTIF(IV$107:IV$114,IX114)+COUNTIF(IX$107:IX$114,IX114)</f>
        <v>0</v>
      </c>
      <c r="JC105" s="281" t="str">
        <f aca="false">IF(($F105&lt;&gt;"")*($G105&lt;&gt;"")*(IZ105&lt;&gt;"")*(JA105&lt;&gt;""),IF(JG105&lt;&gt;2,"0",($F105&gt;$G105)*(IZ105&gt;JA105)+($F105=$G105)*(IZ105=JA105)+($F105&lt;$G105)*(IZ105&lt;JA105)),"")</f>
        <v/>
      </c>
      <c r="JD105" s="281" t="str">
        <f aca="false">IF((JC105&lt;&gt;""),IF(OR($F105&lt;&gt;$G105,PrSettings!$M$4="●"),(($F105-$G105)=(IZ105-JA105))*1,0),"")</f>
        <v/>
      </c>
      <c r="JE105" s="281" t="str">
        <f aca="false">IF((JD105&lt;&gt;""),($F105=IZ105)*($G105=JA105),"")</f>
        <v/>
      </c>
      <c r="JF105" s="281" t="str">
        <f aca="false">IF(JC105&lt;&gt;"",IF(ABS($F105-$G105)&gt;=PrSettings!$M$7,(ABS($F105-$G105-IZ105+JA105)&lt;=1)*1,IF(AND(JC105,$F105=$G105,$F105&gt;=PrSettings!$M$6),(ABS(IZ105-$F105)&lt;=1)*1,IF(AND(JC105,$F105+$G105&gt;=PrSettings!$M$8),(ABS(IZ105-$F105)+ABS(JA105-$G105)&lt;=1)*1,""))),"")</f>
        <v/>
      </c>
      <c r="JG105" s="388" t="n">
        <f aca="false">IF(OR(($C105&lt;&gt;"")*(IV105&lt;&gt;""),($E105&lt;&gt;"")*(IX105&lt;&gt;"")),($B105=IV105)*1+($D105=IX105)*1,"")</f>
        <v>2</v>
      </c>
      <c r="JI105" s="295" t="n">
        <f aca="false">$B105</f>
        <v>5</v>
      </c>
      <c r="JJ105" s="280" t="str">
        <f aca="false">$C105</f>
        <v>Portugal</v>
      </c>
      <c r="JK105" s="296" t="n">
        <f aca="false">$D105</f>
        <v>74</v>
      </c>
      <c r="JL105" s="280" t="str">
        <f aca="false">$E105</f>
        <v>Ghana</v>
      </c>
      <c r="JM105" s="284"/>
      <c r="JN105" s="284"/>
      <c r="JO105" s="389" t="n">
        <f aca="false">COUNTIF(JI$107:JI$114,JK114)+COUNTIF(JK$107:JK$114,JK114)</f>
        <v>0</v>
      </c>
      <c r="JP105" s="281" t="str">
        <f aca="false">IF(($F105&lt;&gt;"")*($G105&lt;&gt;"")*(JM105&lt;&gt;"")*(JN105&lt;&gt;""),IF(JT105&lt;&gt;2,"0",($F105&gt;$G105)*(JM105&gt;JN105)+($F105=$G105)*(JM105=JN105)+($F105&lt;$G105)*(JM105&lt;JN105)),"")</f>
        <v/>
      </c>
      <c r="JQ105" s="281" t="str">
        <f aca="false">IF((JP105&lt;&gt;""),IF(OR($F105&lt;&gt;$G105,PrSettings!$M$4="●"),(($F105-$G105)=(JM105-JN105))*1,0),"")</f>
        <v/>
      </c>
      <c r="JR105" s="281" t="str">
        <f aca="false">IF((JQ105&lt;&gt;""),($F105=JM105)*($G105=JN105),"")</f>
        <v/>
      </c>
      <c r="JS105" s="281" t="str">
        <f aca="false">IF(JP105&lt;&gt;"",IF(ABS($F105-$G105)&gt;=PrSettings!$M$7,(ABS($F105-$G105-JM105+JN105)&lt;=1)*1,IF(AND(JP105,$F105=$G105,$F105&gt;=PrSettings!$M$6),(ABS(JM105-$F105)&lt;=1)*1,IF(AND(JP105,$F105+$G105&gt;=PrSettings!$M$8),(ABS(JM105-$F105)+ABS(JN105-$G105)&lt;=1)*1,""))),"")</f>
        <v/>
      </c>
      <c r="JT105" s="388" t="n">
        <f aca="false">IF(OR(($C105&lt;&gt;"")*(JI105&lt;&gt;""),($E105&lt;&gt;"")*(JK105&lt;&gt;"")),($B105=JI105)*1+($D105=JK105)*1,"")</f>
        <v>2</v>
      </c>
      <c r="JV105" s="295" t="n">
        <f aca="false">$B105</f>
        <v>5</v>
      </c>
      <c r="JW105" s="280" t="str">
        <f aca="false">$C105</f>
        <v>Portugal</v>
      </c>
      <c r="JX105" s="296" t="n">
        <f aca="false">$D105</f>
        <v>74</v>
      </c>
      <c r="JY105" s="280" t="str">
        <f aca="false">$E105</f>
        <v>Ghana</v>
      </c>
      <c r="JZ105" s="284"/>
      <c r="KA105" s="284"/>
      <c r="KB105" s="389" t="n">
        <f aca="false">COUNTIF(JV$107:JV$114,JX114)+COUNTIF(JX$107:JX$114,JX114)</f>
        <v>0</v>
      </c>
      <c r="KC105" s="281" t="str">
        <f aca="false">IF(($F105&lt;&gt;"")*($G105&lt;&gt;"")*(JZ105&lt;&gt;"")*(KA105&lt;&gt;""),IF(KG105&lt;&gt;2,"0",($F105&gt;$G105)*(JZ105&gt;KA105)+($F105=$G105)*(JZ105=KA105)+($F105&lt;$G105)*(JZ105&lt;KA105)),"")</f>
        <v/>
      </c>
      <c r="KD105" s="281" t="str">
        <f aca="false">IF((KC105&lt;&gt;""),IF(OR($F105&lt;&gt;$G105,PrSettings!$M$4="●"),(($F105-$G105)=(JZ105-KA105))*1,0),"")</f>
        <v/>
      </c>
      <c r="KE105" s="281" t="str">
        <f aca="false">IF((KD105&lt;&gt;""),($F105=JZ105)*($G105=KA105),"")</f>
        <v/>
      </c>
      <c r="KF105" s="281" t="str">
        <f aca="false">IF(KC105&lt;&gt;"",IF(ABS($F105-$G105)&gt;=PrSettings!$M$7,(ABS($F105-$G105-JZ105+KA105)&lt;=1)*1,IF(AND(KC105,$F105=$G105,$F105&gt;=PrSettings!$M$6),(ABS(JZ105-$F105)&lt;=1)*1,IF(AND(KC105,$F105+$G105&gt;=PrSettings!$M$8),(ABS(JZ105-$F105)+ABS(KA105-$G105)&lt;=1)*1,""))),"")</f>
        <v/>
      </c>
      <c r="KG105" s="388" t="n">
        <f aca="false">IF(OR(($C105&lt;&gt;"")*(JV105&lt;&gt;""),($E105&lt;&gt;"")*(JX105&lt;&gt;"")),($B105=JV105)*1+($D105=JX105)*1,"")</f>
        <v>2</v>
      </c>
      <c r="KI105" s="295" t="n">
        <f aca="false">$B105</f>
        <v>5</v>
      </c>
      <c r="KJ105" s="280" t="str">
        <f aca="false">$C105</f>
        <v>Portugal</v>
      </c>
      <c r="KK105" s="296" t="n">
        <f aca="false">$D105</f>
        <v>74</v>
      </c>
      <c r="KL105" s="280" t="str">
        <f aca="false">$E105</f>
        <v>Ghana</v>
      </c>
      <c r="KM105" s="284"/>
      <c r="KN105" s="284"/>
      <c r="KO105" s="389" t="n">
        <f aca="false">COUNTIF(KI$107:KI$114,KK114)+COUNTIF(KK$107:KK$114,KK114)</f>
        <v>0</v>
      </c>
      <c r="KP105" s="281" t="str">
        <f aca="false">IF(($F105&lt;&gt;"")*($G105&lt;&gt;"")*(KM105&lt;&gt;"")*(KN105&lt;&gt;""),IF(KT105&lt;&gt;2,"0",($F105&gt;$G105)*(KM105&gt;KN105)+($F105=$G105)*(KM105=KN105)+($F105&lt;$G105)*(KM105&lt;KN105)),"")</f>
        <v/>
      </c>
      <c r="KQ105" s="281" t="str">
        <f aca="false">IF((KP105&lt;&gt;""),IF(OR($F105&lt;&gt;$G105,PrSettings!$M$4="●"),(($F105-$G105)=(KM105-KN105))*1,0),"")</f>
        <v/>
      </c>
      <c r="KR105" s="281" t="str">
        <f aca="false">IF((KQ105&lt;&gt;""),($F105=KM105)*($G105=KN105),"")</f>
        <v/>
      </c>
      <c r="KS105" s="281" t="str">
        <f aca="false">IF(KP105&lt;&gt;"",IF(ABS($F105-$G105)&gt;=PrSettings!$M$7,(ABS($F105-$G105-KM105+KN105)&lt;=1)*1,IF(AND(KP105,$F105=$G105,$F105&gt;=PrSettings!$M$6),(ABS(KM105-$F105)&lt;=1)*1,IF(AND(KP105,$F105+$G105&gt;=PrSettings!$M$8),(ABS(KM105-$F105)+ABS(KN105-$G105)&lt;=1)*1,""))),"")</f>
        <v/>
      </c>
      <c r="KT105" s="388" t="n">
        <f aca="false">IF(OR(($C105&lt;&gt;"")*(KI105&lt;&gt;""),($E105&lt;&gt;"")*(KK105&lt;&gt;"")),($B105=KI105)*1+($D105=KK105)*1,"")</f>
        <v>2</v>
      </c>
      <c r="KV105" s="295" t="n">
        <f aca="false">$B105</f>
        <v>5</v>
      </c>
      <c r="KW105" s="280" t="str">
        <f aca="false">$C105</f>
        <v>Portugal</v>
      </c>
      <c r="KX105" s="296" t="n">
        <f aca="false">$D105</f>
        <v>74</v>
      </c>
      <c r="KY105" s="280" t="str">
        <f aca="false">$E105</f>
        <v>Ghana</v>
      </c>
      <c r="KZ105" s="284"/>
      <c r="LA105" s="284"/>
      <c r="LB105" s="389" t="n">
        <f aca="false">COUNTIF(KV$107:KV$114,KX114)+COUNTIF(KX$107:KX$114,KX114)</f>
        <v>0</v>
      </c>
      <c r="LC105" s="281" t="str">
        <f aca="false">IF(($F105&lt;&gt;"")*($G105&lt;&gt;"")*(KZ105&lt;&gt;"")*(LA105&lt;&gt;""),IF(LG105&lt;&gt;2,"0",($F105&gt;$G105)*(KZ105&gt;LA105)+($F105=$G105)*(KZ105=LA105)+($F105&lt;$G105)*(KZ105&lt;LA105)),"")</f>
        <v/>
      </c>
      <c r="LD105" s="281" t="str">
        <f aca="false">IF((LC105&lt;&gt;""),IF(OR($F105&lt;&gt;$G105,PrSettings!$M$4="●"),(($F105-$G105)=(KZ105-LA105))*1,0),"")</f>
        <v/>
      </c>
      <c r="LE105" s="281" t="str">
        <f aca="false">IF((LD105&lt;&gt;""),($F105=KZ105)*($G105=LA105),"")</f>
        <v/>
      </c>
      <c r="LF105" s="281" t="str">
        <f aca="false">IF(LC105&lt;&gt;"",IF(ABS($F105-$G105)&gt;=PrSettings!$M$7,(ABS($F105-$G105-KZ105+LA105)&lt;=1)*1,IF(AND(LC105,$F105=$G105,$F105&gt;=PrSettings!$M$6),(ABS(KZ105-$F105)&lt;=1)*1,IF(AND(LC105,$F105+$G105&gt;=PrSettings!$M$8),(ABS(KZ105-$F105)+ABS(LA105-$G105)&lt;=1)*1,""))),"")</f>
        <v/>
      </c>
      <c r="LG105" s="388" t="n">
        <f aca="false">IF(OR(($C105&lt;&gt;"")*(KV105&lt;&gt;""),($E105&lt;&gt;"")*(KX105&lt;&gt;"")),($B105=KV105)*1+($D105=KX105)*1,"")</f>
        <v>2</v>
      </c>
      <c r="LI105" s="295" t="n">
        <f aca="false">$B105</f>
        <v>5</v>
      </c>
      <c r="LJ105" s="280" t="str">
        <f aca="false">$C105</f>
        <v>Portugal</v>
      </c>
      <c r="LK105" s="296" t="n">
        <f aca="false">$D105</f>
        <v>74</v>
      </c>
      <c r="LL105" s="280" t="str">
        <f aca="false">$E105</f>
        <v>Ghana</v>
      </c>
      <c r="LM105" s="284"/>
      <c r="LN105" s="284"/>
      <c r="LO105" s="389" t="n">
        <f aca="false">COUNTIF(LI$107:LI$114,LK114)+COUNTIF(LK$107:LK$114,LK114)</f>
        <v>0</v>
      </c>
      <c r="LP105" s="281" t="str">
        <f aca="false">IF(($F105&lt;&gt;"")*($G105&lt;&gt;"")*(LM105&lt;&gt;"")*(LN105&lt;&gt;""),IF(LT105&lt;&gt;2,"0",($F105&gt;$G105)*(LM105&gt;LN105)+($F105=$G105)*(LM105=LN105)+($F105&lt;$G105)*(LM105&lt;LN105)),"")</f>
        <v/>
      </c>
      <c r="LQ105" s="281" t="str">
        <f aca="false">IF((LP105&lt;&gt;""),IF(OR($F105&lt;&gt;$G105,PrSettings!$M$4="●"),(($F105-$G105)=(LM105-LN105))*1,0),"")</f>
        <v/>
      </c>
      <c r="LR105" s="281" t="str">
        <f aca="false">IF((LQ105&lt;&gt;""),($F105=LM105)*($G105=LN105),"")</f>
        <v/>
      </c>
      <c r="LS105" s="281" t="str">
        <f aca="false">IF(LP105&lt;&gt;"",IF(ABS($F105-$G105)&gt;=PrSettings!$M$7,(ABS($F105-$G105-LM105+LN105)&lt;=1)*1,IF(AND(LP105,$F105=$G105,$F105&gt;=PrSettings!$M$6),(ABS(LM105-$F105)&lt;=1)*1,IF(AND(LP105,$F105+$G105&gt;=PrSettings!$M$8),(ABS(LM105-$F105)+ABS(LN105-$G105)&lt;=1)*1,""))),"")</f>
        <v/>
      </c>
      <c r="LT105" s="388" t="n">
        <f aca="false">IF(OR(($C105&lt;&gt;"")*(LI105&lt;&gt;""),($E105&lt;&gt;"")*(LK105&lt;&gt;"")),($B105=LI105)*1+($D105=LK105)*1,"")</f>
        <v>2</v>
      </c>
      <c r="LV105" s="295" t="n">
        <f aca="false">$B105</f>
        <v>5</v>
      </c>
      <c r="LW105" s="280" t="str">
        <f aca="false">$C105</f>
        <v>Portugal</v>
      </c>
      <c r="LX105" s="296" t="n">
        <f aca="false">$D105</f>
        <v>74</v>
      </c>
      <c r="LY105" s="280" t="str">
        <f aca="false">$E105</f>
        <v>Ghana</v>
      </c>
      <c r="LZ105" s="284"/>
      <c r="MA105" s="284"/>
      <c r="MB105" s="389" t="n">
        <f aca="false">COUNTIF(LV$107:LV$114,LX114)+COUNTIF(LX$107:LX$114,LX114)</f>
        <v>0</v>
      </c>
      <c r="MC105" s="281" t="str">
        <f aca="false">IF(($F105&lt;&gt;"")*($G105&lt;&gt;"")*(LZ105&lt;&gt;"")*(MA105&lt;&gt;""),IF(MG105&lt;&gt;2,"0",($F105&gt;$G105)*(LZ105&gt;MA105)+($F105=$G105)*(LZ105=MA105)+($F105&lt;$G105)*(LZ105&lt;MA105)),"")</f>
        <v/>
      </c>
      <c r="MD105" s="281" t="str">
        <f aca="false">IF((MC105&lt;&gt;""),IF(OR($F105&lt;&gt;$G105,PrSettings!$M$4="●"),(($F105-$G105)=(LZ105-MA105))*1,0),"")</f>
        <v/>
      </c>
      <c r="ME105" s="281" t="str">
        <f aca="false">IF((MD105&lt;&gt;""),($F105=LZ105)*($G105=MA105),"")</f>
        <v/>
      </c>
      <c r="MF105" s="281" t="str">
        <f aca="false">IF(MC105&lt;&gt;"",IF(ABS($F105-$G105)&gt;=PrSettings!$M$7,(ABS($F105-$G105-LZ105+MA105)&lt;=1)*1,IF(AND(MC105,$F105=$G105,$F105&gt;=PrSettings!$M$6),(ABS(LZ105-$F105)&lt;=1)*1,IF(AND(MC105,$F105+$G105&gt;=PrSettings!$M$8),(ABS(LZ105-$F105)+ABS(MA105-$G105)&lt;=1)*1,""))),"")</f>
        <v/>
      </c>
      <c r="MG105" s="388" t="n">
        <f aca="false">IF(OR(($C105&lt;&gt;"")*(LV105&lt;&gt;""),($E105&lt;&gt;"")*(LX105&lt;&gt;"")),($B105=LV105)*1+($D105=LX105)*1,"")</f>
        <v>2</v>
      </c>
    </row>
    <row r="106" s="135" customFormat="true" ht="24" hidden="false" customHeight="true" outlineLevel="0" collapsed="false">
      <c r="A106" s="252"/>
      <c r="B106" s="269" t="str">
        <f aca="false">Language!$E$215</f>
        <v>Round of 16</v>
      </c>
      <c r="C106" s="292"/>
      <c r="D106" s="292"/>
      <c r="E106" s="272"/>
      <c r="F106" s="293"/>
      <c r="G106" s="294"/>
      <c r="I106" s="269" t="str">
        <f aca="false">$B106</f>
        <v>Round of 16</v>
      </c>
      <c r="J106" s="271"/>
      <c r="K106" s="271"/>
      <c r="L106" s="272"/>
      <c r="M106" s="275"/>
      <c r="N106" s="276"/>
      <c r="O106" s="273"/>
      <c r="P106" s="277"/>
      <c r="Q106" s="277"/>
      <c r="R106" s="272"/>
      <c r="S106" s="272"/>
      <c r="T106" s="278"/>
      <c r="V106" s="269" t="str">
        <f aca="false">$B106</f>
        <v>Round of 16</v>
      </c>
      <c r="W106" s="271"/>
      <c r="X106" s="271"/>
      <c r="Y106" s="272"/>
      <c r="Z106" s="275"/>
      <c r="AA106" s="276"/>
      <c r="AB106" s="273"/>
      <c r="AC106" s="277"/>
      <c r="AD106" s="277"/>
      <c r="AE106" s="272"/>
      <c r="AF106" s="272"/>
      <c r="AG106" s="278"/>
      <c r="AI106" s="269" t="str">
        <f aca="false">$B106</f>
        <v>Round of 16</v>
      </c>
      <c r="AJ106" s="271"/>
      <c r="AK106" s="271"/>
      <c r="AL106" s="272"/>
      <c r="AM106" s="275"/>
      <c r="AN106" s="276"/>
      <c r="AO106" s="273"/>
      <c r="AP106" s="277"/>
      <c r="AQ106" s="277"/>
      <c r="AR106" s="272"/>
      <c r="AS106" s="272"/>
      <c r="AT106" s="278"/>
      <c r="AV106" s="269" t="str">
        <f aca="false">$B106</f>
        <v>Round of 16</v>
      </c>
      <c r="AW106" s="271"/>
      <c r="AX106" s="271"/>
      <c r="AY106" s="272"/>
      <c r="AZ106" s="275"/>
      <c r="BA106" s="276"/>
      <c r="BB106" s="273"/>
      <c r="BC106" s="277"/>
      <c r="BD106" s="277"/>
      <c r="BE106" s="272"/>
      <c r="BF106" s="272"/>
      <c r="BG106" s="278"/>
      <c r="BI106" s="269" t="str">
        <f aca="false">$B106</f>
        <v>Round of 16</v>
      </c>
      <c r="BJ106" s="271"/>
      <c r="BK106" s="271"/>
      <c r="BL106" s="272"/>
      <c r="BM106" s="275"/>
      <c r="BN106" s="276"/>
      <c r="BO106" s="273"/>
      <c r="BP106" s="277"/>
      <c r="BQ106" s="277"/>
      <c r="BR106" s="272"/>
      <c r="BS106" s="272"/>
      <c r="BT106" s="278"/>
      <c r="BV106" s="269" t="str">
        <f aca="false">$B106</f>
        <v>Round of 16</v>
      </c>
      <c r="BW106" s="271"/>
      <c r="BX106" s="271"/>
      <c r="BY106" s="272"/>
      <c r="BZ106" s="275"/>
      <c r="CA106" s="276"/>
      <c r="CB106" s="273"/>
      <c r="CC106" s="277"/>
      <c r="CD106" s="277"/>
      <c r="CE106" s="272"/>
      <c r="CF106" s="272"/>
      <c r="CG106" s="278"/>
      <c r="CI106" s="269" t="str">
        <f aca="false">$B106</f>
        <v>Round of 16</v>
      </c>
      <c r="CJ106" s="271"/>
      <c r="CK106" s="271"/>
      <c r="CL106" s="272"/>
      <c r="CM106" s="275"/>
      <c r="CN106" s="276"/>
      <c r="CO106" s="273"/>
      <c r="CP106" s="277"/>
      <c r="CQ106" s="277"/>
      <c r="CR106" s="272"/>
      <c r="CS106" s="272"/>
      <c r="CT106" s="278"/>
      <c r="CV106" s="269" t="str">
        <f aca="false">$B106</f>
        <v>Round of 16</v>
      </c>
      <c r="CW106" s="271"/>
      <c r="CX106" s="271"/>
      <c r="CY106" s="272"/>
      <c r="CZ106" s="275"/>
      <c r="DA106" s="276"/>
      <c r="DB106" s="273"/>
      <c r="DC106" s="277"/>
      <c r="DD106" s="277"/>
      <c r="DE106" s="272"/>
      <c r="DF106" s="272"/>
      <c r="DG106" s="278"/>
      <c r="DI106" s="269" t="str">
        <f aca="false">$B106</f>
        <v>Round of 16</v>
      </c>
      <c r="DJ106" s="271"/>
      <c r="DK106" s="271"/>
      <c r="DL106" s="272"/>
      <c r="DM106" s="275"/>
      <c r="DN106" s="276"/>
      <c r="DO106" s="273"/>
      <c r="DP106" s="277"/>
      <c r="DQ106" s="277"/>
      <c r="DR106" s="272"/>
      <c r="DS106" s="272"/>
      <c r="DT106" s="278"/>
      <c r="DV106" s="269" t="str">
        <f aca="false">$B106</f>
        <v>Round of 16</v>
      </c>
      <c r="DW106" s="271"/>
      <c r="DX106" s="271"/>
      <c r="DY106" s="272"/>
      <c r="DZ106" s="275"/>
      <c r="EA106" s="276"/>
      <c r="EB106" s="273"/>
      <c r="EC106" s="277"/>
      <c r="ED106" s="277"/>
      <c r="EE106" s="272"/>
      <c r="EF106" s="272"/>
      <c r="EG106" s="278"/>
      <c r="EI106" s="269" t="str">
        <f aca="false">$B106</f>
        <v>Round of 16</v>
      </c>
      <c r="EJ106" s="271"/>
      <c r="EK106" s="271"/>
      <c r="EL106" s="272"/>
      <c r="EM106" s="275"/>
      <c r="EN106" s="276"/>
      <c r="EO106" s="273"/>
      <c r="EP106" s="277"/>
      <c r="EQ106" s="277"/>
      <c r="ER106" s="272"/>
      <c r="ES106" s="272"/>
      <c r="ET106" s="278"/>
      <c r="EV106" s="269" t="str">
        <f aca="false">$B106</f>
        <v>Round of 16</v>
      </c>
      <c r="EW106" s="271"/>
      <c r="EX106" s="271"/>
      <c r="EY106" s="272"/>
      <c r="EZ106" s="275"/>
      <c r="FA106" s="276"/>
      <c r="FB106" s="273"/>
      <c r="FC106" s="277"/>
      <c r="FD106" s="277"/>
      <c r="FE106" s="272"/>
      <c r="FF106" s="272"/>
      <c r="FG106" s="278"/>
      <c r="FI106" s="269" t="str">
        <f aca="false">$B106</f>
        <v>Round of 16</v>
      </c>
      <c r="FJ106" s="271"/>
      <c r="FK106" s="271"/>
      <c r="FL106" s="272"/>
      <c r="FM106" s="275"/>
      <c r="FN106" s="276"/>
      <c r="FO106" s="273"/>
      <c r="FP106" s="277"/>
      <c r="FQ106" s="277"/>
      <c r="FR106" s="272"/>
      <c r="FS106" s="272"/>
      <c r="FT106" s="278"/>
      <c r="FV106" s="269" t="str">
        <f aca="false">$B106</f>
        <v>Round of 16</v>
      </c>
      <c r="FW106" s="271"/>
      <c r="FX106" s="271"/>
      <c r="FY106" s="272"/>
      <c r="FZ106" s="275"/>
      <c r="GA106" s="276"/>
      <c r="GB106" s="273"/>
      <c r="GC106" s="277"/>
      <c r="GD106" s="277"/>
      <c r="GE106" s="272"/>
      <c r="GF106" s="272"/>
      <c r="GG106" s="278"/>
      <c r="GI106" s="269" t="str">
        <f aca="false">$B106</f>
        <v>Round of 16</v>
      </c>
      <c r="GJ106" s="271"/>
      <c r="GK106" s="271"/>
      <c r="GL106" s="272"/>
      <c r="GM106" s="275"/>
      <c r="GN106" s="276"/>
      <c r="GO106" s="273"/>
      <c r="GP106" s="277"/>
      <c r="GQ106" s="277"/>
      <c r="GR106" s="272"/>
      <c r="GS106" s="272"/>
      <c r="GT106" s="278"/>
      <c r="GV106" s="269" t="str">
        <f aca="false">$B106</f>
        <v>Round of 16</v>
      </c>
      <c r="GW106" s="271"/>
      <c r="GX106" s="271"/>
      <c r="GY106" s="272"/>
      <c r="GZ106" s="275"/>
      <c r="HA106" s="276"/>
      <c r="HB106" s="273"/>
      <c r="HC106" s="277"/>
      <c r="HD106" s="277"/>
      <c r="HE106" s="272"/>
      <c r="HF106" s="272"/>
      <c r="HG106" s="278"/>
      <c r="HI106" s="269" t="str">
        <f aca="false">$B106</f>
        <v>Round of 16</v>
      </c>
      <c r="HJ106" s="271"/>
      <c r="HK106" s="271"/>
      <c r="HL106" s="272"/>
      <c r="HM106" s="275"/>
      <c r="HN106" s="276"/>
      <c r="HO106" s="273"/>
      <c r="HP106" s="277"/>
      <c r="HQ106" s="277"/>
      <c r="HR106" s="272"/>
      <c r="HS106" s="272"/>
      <c r="HT106" s="278"/>
      <c r="HV106" s="269" t="str">
        <f aca="false">$B106</f>
        <v>Round of 16</v>
      </c>
      <c r="HW106" s="271"/>
      <c r="HX106" s="271"/>
      <c r="HY106" s="272"/>
      <c r="HZ106" s="275"/>
      <c r="IA106" s="276"/>
      <c r="IB106" s="273"/>
      <c r="IC106" s="277"/>
      <c r="ID106" s="277"/>
      <c r="IE106" s="272"/>
      <c r="IF106" s="272"/>
      <c r="IG106" s="278"/>
      <c r="II106" s="269" t="str">
        <f aca="false">$B106</f>
        <v>Round of 16</v>
      </c>
      <c r="IJ106" s="271"/>
      <c r="IK106" s="271"/>
      <c r="IL106" s="272"/>
      <c r="IM106" s="275"/>
      <c r="IN106" s="276"/>
      <c r="IO106" s="273"/>
      <c r="IP106" s="277"/>
      <c r="IQ106" s="277"/>
      <c r="IR106" s="272"/>
      <c r="IS106" s="272"/>
      <c r="IT106" s="278"/>
      <c r="IV106" s="269" t="str">
        <f aca="false">$B106</f>
        <v>Round of 16</v>
      </c>
      <c r="IW106" s="271"/>
      <c r="IX106" s="271"/>
      <c r="IY106" s="272"/>
      <c r="IZ106" s="275"/>
      <c r="JA106" s="276"/>
      <c r="JB106" s="273"/>
      <c r="JC106" s="277"/>
      <c r="JD106" s="277"/>
      <c r="JE106" s="272"/>
      <c r="JF106" s="272"/>
      <c r="JG106" s="278"/>
      <c r="JI106" s="269" t="str">
        <f aca="false">$B106</f>
        <v>Round of 16</v>
      </c>
      <c r="JJ106" s="271"/>
      <c r="JK106" s="271"/>
      <c r="JL106" s="272"/>
      <c r="JM106" s="275"/>
      <c r="JN106" s="276"/>
      <c r="JO106" s="273"/>
      <c r="JP106" s="277"/>
      <c r="JQ106" s="277"/>
      <c r="JR106" s="272"/>
      <c r="JS106" s="272"/>
      <c r="JT106" s="278"/>
      <c r="JV106" s="269" t="str">
        <f aca="false">$B106</f>
        <v>Round of 16</v>
      </c>
      <c r="JW106" s="271"/>
      <c r="JX106" s="271"/>
      <c r="JY106" s="272"/>
      <c r="JZ106" s="275"/>
      <c r="KA106" s="276"/>
      <c r="KB106" s="273"/>
      <c r="KC106" s="277"/>
      <c r="KD106" s="277"/>
      <c r="KE106" s="272"/>
      <c r="KF106" s="272"/>
      <c r="KG106" s="278"/>
      <c r="KI106" s="269" t="str">
        <f aca="false">$B106</f>
        <v>Round of 16</v>
      </c>
      <c r="KJ106" s="271"/>
      <c r="KK106" s="271"/>
      <c r="KL106" s="272"/>
      <c r="KM106" s="275"/>
      <c r="KN106" s="276"/>
      <c r="KO106" s="273"/>
      <c r="KP106" s="277"/>
      <c r="KQ106" s="277"/>
      <c r="KR106" s="272"/>
      <c r="KS106" s="272"/>
      <c r="KT106" s="278"/>
      <c r="KV106" s="269" t="str">
        <f aca="false">$B106</f>
        <v>Round of 16</v>
      </c>
      <c r="KW106" s="271"/>
      <c r="KX106" s="271"/>
      <c r="KY106" s="272"/>
      <c r="KZ106" s="275"/>
      <c r="LA106" s="276"/>
      <c r="LB106" s="273"/>
      <c r="LC106" s="277"/>
      <c r="LD106" s="277"/>
      <c r="LE106" s="272"/>
      <c r="LF106" s="272"/>
      <c r="LG106" s="278"/>
      <c r="LI106" s="269" t="str">
        <f aca="false">$B106</f>
        <v>Round of 16</v>
      </c>
      <c r="LJ106" s="271"/>
      <c r="LK106" s="271"/>
      <c r="LL106" s="272"/>
      <c r="LM106" s="275"/>
      <c r="LN106" s="276"/>
      <c r="LO106" s="273"/>
      <c r="LP106" s="277"/>
      <c r="LQ106" s="277"/>
      <c r="LR106" s="272"/>
      <c r="LS106" s="272"/>
      <c r="LT106" s="278"/>
      <c r="LV106" s="269" t="str">
        <f aca="false">$B106</f>
        <v>Round of 16</v>
      </c>
      <c r="LW106" s="271"/>
      <c r="LX106" s="271"/>
      <c r="LY106" s="272"/>
      <c r="LZ106" s="275"/>
      <c r="MA106" s="276"/>
      <c r="MB106" s="273"/>
      <c r="MC106" s="277"/>
      <c r="MD106" s="277"/>
      <c r="ME106" s="272"/>
      <c r="MF106" s="272"/>
      <c r="MG106" s="278"/>
    </row>
    <row r="107" s="135" customFormat="true" ht="15.75" hidden="false" customHeight="false" outlineLevel="0" collapsed="false">
      <c r="A107" s="252"/>
      <c r="B107" s="295" t="n">
        <f aca="false">IF(C107="","",INDEX(Groups!$C$7:$C$65,MATCH(C107,Groups!$D$7:$D$65,0)))</f>
        <v>10</v>
      </c>
      <c r="C107" s="280" t="str">
        <f aca="false">'World Cup'!$B$60</f>
        <v>Germany</v>
      </c>
      <c r="D107" s="296" t="n">
        <f aca="false">IF(E107="","",INDEX(Groups!$C$7:$C$65,MATCH(E107,Groups!$D$7:$D$65,0)))</f>
        <v>1</v>
      </c>
      <c r="E107" s="280" t="str">
        <f aca="false">'World Cup'!$C$60</f>
        <v>France</v>
      </c>
      <c r="F107" s="282" t="n">
        <f aca="false">IF(AND('World Cup'!$B$61&lt;&gt;"",'World Cup'!$C$61&lt;&gt;""),'World Cup'!$B$61,"")</f>
        <v>1</v>
      </c>
      <c r="G107" s="283" t="n">
        <f aca="false">IF(AND('World Cup'!$B$61&lt;&gt;"",'World Cup'!$C$61&lt;&gt;""),'World Cup'!$C$61,"")</f>
        <v>2</v>
      </c>
      <c r="I107" s="297"/>
      <c r="J107" s="280" t="str">
        <f aca="false">IF(I107="","",VLOOKUP(I107,Language!$D$5:$E$100,2,0))</f>
        <v/>
      </c>
      <c r="K107" s="284"/>
      <c r="L107" s="280" t="str">
        <f aca="false">IF(K107="","",VLOOKUP(K107,Language!$D$5:$E$100,2,0))</f>
        <v/>
      </c>
      <c r="M107" s="284"/>
      <c r="N107" s="284"/>
      <c r="O107" s="387" t="n">
        <f aca="false">COUNTIF(I$124:I$126,K124)+COUNTIF(K$124:K$126,K124)</f>
        <v>0</v>
      </c>
      <c r="P107" s="281" t="str">
        <f aca="false">IF((M107&lt;&gt;"")*(N107&lt;&gt;"")*((IFERROR(VLOOKUP(I107,$B$107:$F$114,5,0),"")&lt;&gt;"")+(IFERROR(VLOOKUP(I107,$D$107:$G$114,4,0),"")&lt;&gt;""))*((IFERROR(VLOOKUP(K107,$B$107:$F$114,5,0),"")&lt;&gt;"")+(IFERROR(VLOOKUP(K107,$D$107:$G$114,4,0),"")&lt;&gt;"")),IF(O132,"0",(P132+R132&gt;Q132+S132)*(M107&gt;N107)+(P132+R132=Q132+S132)*(M107=N107)+(P132+R132&lt;Q132+S132)*(M107&lt;N107)),"")</f>
        <v/>
      </c>
      <c r="Q107" s="281" t="str">
        <f aca="false">IF((P107&lt;&gt;""),IF(OR(P132+R132&lt;&gt;Q132+S132,PrSettings!$M$4="●"),((P132+R132-Q132-S132)=(M107-N107))*(P107=1),0),"")</f>
        <v/>
      </c>
      <c r="R107" s="281" t="str">
        <f aca="false">IF((Q107&lt;&gt;""),IF(P107="0",0,(P132+R132=M107)*(Q132+S132=N107)),"")</f>
        <v/>
      </c>
      <c r="S107" s="281" t="str">
        <f aca="false">IF(P107&lt;&gt;"",IF(O132,0,IF(ABS(P132+R132-Q132-S132)&gt;=PrSettings!$M$7,(ABS(P132+R132-Q132-S132-M107+N107)&lt;=1)*1,IF(AND(P107,$F107=$G107,P132+R132&gt;=PrSettings!$M$6),(ABS(M107-P132-R132)&lt;=1)*1,IF(AND(P107,P132+R132+Q132+S132&gt;=PrSettings!$M$8),(ABS(M107-P132-R132)+ABS(N107-Q132-S132)&lt;=1)*1,"0")))),"")</f>
        <v/>
      </c>
      <c r="T107" s="302" t="str">
        <f aca="false">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97"/>
      <c r="W107" s="280" t="str">
        <f aca="false">IF(V107="","",VLOOKUP(V107,Language!$D$5:$E$100,2,0))</f>
        <v/>
      </c>
      <c r="X107" s="284"/>
      <c r="Y107" s="280" t="str">
        <f aca="false">IF(X107="","",VLOOKUP(X107,Language!$D$5:$E$100,2,0))</f>
        <v/>
      </c>
      <c r="Z107" s="284"/>
      <c r="AA107" s="284"/>
      <c r="AB107" s="387" t="n">
        <f aca="false">COUNTIF(V$124:V$126,X124)+COUNTIF(X$124:X$126,X124)</f>
        <v>0</v>
      </c>
      <c r="AC107" s="281" t="str">
        <f aca="false">IF((Z107&lt;&gt;"")*(AA107&lt;&gt;"")*((IFERROR(VLOOKUP(V107,$B$107:$F$114,5,0),"")&lt;&gt;"")+(IFERROR(VLOOKUP(V107,$D$107:$G$114,4,0),"")&lt;&gt;""))*((IFERROR(VLOOKUP(X107,$B$107:$F$114,5,0),"")&lt;&gt;"")+(IFERROR(VLOOKUP(X107,$D$107:$G$114,4,0),"")&lt;&gt;"")),IF(AB132,"0",(AC132+AE132&gt;AD132+AF132)*(Z107&gt;AA107)+(AC132+AE132=AD132+AF132)*(Z107=AA107)+(AC132+AE132&lt;AD132+AF132)*(Z107&lt;AA107)),"")</f>
        <v/>
      </c>
      <c r="AD107" s="281" t="str">
        <f aca="false">IF((AC107&lt;&gt;""),IF(OR(AC132+AE132&lt;&gt;AD132+AF132,PrSettings!$M$4="●"),((AC132+AE132-AD132-AF132)=(Z107-AA107))*(AC107=1),0),"")</f>
        <v/>
      </c>
      <c r="AE107" s="281" t="str">
        <f aca="false">IF((AD107&lt;&gt;""),IF(AC107="0",0,(AC132+AE132=Z107)*(AD132+AF132=AA107)),"")</f>
        <v/>
      </c>
      <c r="AF107" s="281" t="str">
        <f aca="false">IF(AC107&lt;&gt;"",IF(AB132,0,IF(ABS(AC132+AE132-AD132-AF132)&gt;=PrSettings!$M$7,(ABS(AC132+AE132-AD132-AF132-Z107+AA107)&lt;=1)*1,IF(AND(AC107,$F107=$G107,AC132+AE132&gt;=PrSettings!$M$6),(ABS(Z107-AC132-AE132)&lt;=1)*1,IF(AND(AC107,AC132+AE132+AD132+AF132&gt;=PrSettings!$M$8),(ABS(Z107-AC132-AE132)+ABS(AA107-AD132-AF132)&lt;=1)*1,"0")))),"")</f>
        <v/>
      </c>
      <c r="AG107" s="302" t="str">
        <f aca="false">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97"/>
      <c r="AJ107" s="280" t="str">
        <f aca="false">IF(AI107="","",VLOOKUP(AI107,Language!$D$5:$E$100,2,0))</f>
        <v/>
      </c>
      <c r="AK107" s="284"/>
      <c r="AL107" s="280" t="str">
        <f aca="false">IF(AK107="","",VLOOKUP(AK107,Language!$D$5:$E$100,2,0))</f>
        <v/>
      </c>
      <c r="AM107" s="284"/>
      <c r="AN107" s="284"/>
      <c r="AO107" s="387" t="n">
        <f aca="false">COUNTIF(AI$124:AI$126,AK124)+COUNTIF(AK$124:AK$126,AK124)</f>
        <v>0</v>
      </c>
      <c r="AP107" s="281" t="str">
        <f aca="false">IF((AM107&lt;&gt;"")*(AN107&lt;&gt;"")*((IFERROR(VLOOKUP(AI107,$B$107:$F$114,5,0),"")&lt;&gt;"")+(IFERROR(VLOOKUP(AI107,$D$107:$G$114,4,0),"")&lt;&gt;""))*((IFERROR(VLOOKUP(AK107,$B$107:$F$114,5,0),"")&lt;&gt;"")+(IFERROR(VLOOKUP(AK107,$D$107:$G$114,4,0),"")&lt;&gt;"")),IF(AO132,"0",(AP132+AR132&gt;AQ132+AS132)*(AM107&gt;AN107)+(AP132+AR132=AQ132+AS132)*(AM107=AN107)+(AP132+AR132&lt;AQ132+AS132)*(AM107&lt;AN107)),"")</f>
        <v/>
      </c>
      <c r="AQ107" s="281" t="str">
        <f aca="false">IF((AP107&lt;&gt;""),IF(OR(AP132+AR132&lt;&gt;AQ132+AS132,PrSettings!$M$4="●"),((AP132+AR132-AQ132-AS132)=(AM107-AN107))*(AP107=1),0),"")</f>
        <v/>
      </c>
      <c r="AR107" s="281" t="str">
        <f aca="false">IF((AQ107&lt;&gt;""),IF(AP107="0",0,(AP132+AR132=AM107)*(AQ132+AS132=AN107)),"")</f>
        <v/>
      </c>
      <c r="AS107" s="281" t="str">
        <f aca="false">IF(AP107&lt;&gt;"",IF(AO132,0,IF(ABS(AP132+AR132-AQ132-AS132)&gt;=PrSettings!$M$7,(ABS(AP132+AR132-AQ132-AS132-AM107+AN107)&lt;=1)*1,IF(AND(AP107,$F107=$G107,AP132+AR132&gt;=PrSettings!$M$6),(ABS(AM107-AP132-AR132)&lt;=1)*1,IF(AND(AP107,AP132+AR132+AQ132+AS132&gt;=PrSettings!$M$8),(ABS(AM107-AP132-AR132)+ABS(AN107-AQ132-AS132)&lt;=1)*1,"0")))),"")</f>
        <v/>
      </c>
      <c r="AT107" s="302" t="str">
        <f aca="false">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97"/>
      <c r="AW107" s="280" t="str">
        <f aca="false">IF(AV107="","",VLOOKUP(AV107,Language!$D$5:$E$100,2,0))</f>
        <v/>
      </c>
      <c r="AX107" s="284"/>
      <c r="AY107" s="280" t="str">
        <f aca="false">IF(AX107="","",VLOOKUP(AX107,Language!$D$5:$E$100,2,0))</f>
        <v/>
      </c>
      <c r="AZ107" s="284"/>
      <c r="BA107" s="284"/>
      <c r="BB107" s="387" t="n">
        <f aca="false">COUNTIF(AV$124:AV$126,AX124)+COUNTIF(AX$124:AX$126,AX124)</f>
        <v>0</v>
      </c>
      <c r="BC107" s="281" t="str">
        <f aca="false">IF((AZ107&lt;&gt;"")*(BA107&lt;&gt;"")*((IFERROR(VLOOKUP(AV107,$B$107:$F$114,5,0),"")&lt;&gt;"")+(IFERROR(VLOOKUP(AV107,$D$107:$G$114,4,0),"")&lt;&gt;""))*((IFERROR(VLOOKUP(AX107,$B$107:$F$114,5,0),"")&lt;&gt;"")+(IFERROR(VLOOKUP(AX107,$D$107:$G$114,4,0),"")&lt;&gt;"")),IF(BB132,"0",(BC132+BE132&gt;BD132+BF132)*(AZ107&gt;BA107)+(BC132+BE132=BD132+BF132)*(AZ107=BA107)+(BC132+BE132&lt;BD132+BF132)*(AZ107&lt;BA107)),"")</f>
        <v/>
      </c>
      <c r="BD107" s="281" t="str">
        <f aca="false">IF((BC107&lt;&gt;""),IF(OR(BC132+BE132&lt;&gt;BD132+BF132,PrSettings!$M$4="●"),((BC132+BE132-BD132-BF132)=(AZ107-BA107))*(BC107=1),0),"")</f>
        <v/>
      </c>
      <c r="BE107" s="281" t="str">
        <f aca="false">IF((BD107&lt;&gt;""),IF(BC107="0",0,(BC132+BE132=AZ107)*(BD132+BF132=BA107)),"")</f>
        <v/>
      </c>
      <c r="BF107" s="281" t="str">
        <f aca="false">IF(BC107&lt;&gt;"",IF(BB132,0,IF(ABS(BC132+BE132-BD132-BF132)&gt;=PrSettings!$M$7,(ABS(BC132+BE132-BD132-BF132-AZ107+BA107)&lt;=1)*1,IF(AND(BC107,$F107=$G107,BC132+BE132&gt;=PrSettings!$M$6),(ABS(AZ107-BC132-BE132)&lt;=1)*1,IF(AND(BC107,BC132+BE132+BD132+BF132&gt;=PrSettings!$M$8),(ABS(AZ107-BC132-BE132)+ABS(BA107-BD132-BF132)&lt;=1)*1,"0")))),"")</f>
        <v/>
      </c>
      <c r="BG107" s="302" t="str">
        <f aca="false">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97"/>
      <c r="BJ107" s="280" t="str">
        <f aca="false">IF(BI107="","",VLOOKUP(BI107,Language!$D$5:$E$100,2,0))</f>
        <v/>
      </c>
      <c r="BK107" s="284"/>
      <c r="BL107" s="280" t="str">
        <f aca="false">IF(BK107="","",VLOOKUP(BK107,Language!$D$5:$E$100,2,0))</f>
        <v/>
      </c>
      <c r="BM107" s="284"/>
      <c r="BN107" s="284"/>
      <c r="BO107" s="387" t="n">
        <f aca="false">COUNTIF(BI$124:BI$126,BK124)+COUNTIF(BK$124:BK$126,BK124)</f>
        <v>0</v>
      </c>
      <c r="BP107" s="281" t="str">
        <f aca="false">IF((BM107&lt;&gt;"")*(BN107&lt;&gt;"")*((IFERROR(VLOOKUP(BI107,$B$107:$F$114,5,0),"")&lt;&gt;"")+(IFERROR(VLOOKUP(BI107,$D$107:$G$114,4,0),"")&lt;&gt;""))*((IFERROR(VLOOKUP(BK107,$B$107:$F$114,5,0),"")&lt;&gt;"")+(IFERROR(VLOOKUP(BK107,$D$107:$G$114,4,0),"")&lt;&gt;"")),IF(BO132,"0",(BP132+BR132&gt;BQ132+BS132)*(BM107&gt;BN107)+(BP132+BR132=BQ132+BS132)*(BM107=BN107)+(BP132+BR132&lt;BQ132+BS132)*(BM107&lt;BN107)),"")</f>
        <v/>
      </c>
      <c r="BQ107" s="281" t="str">
        <f aca="false">IF((BP107&lt;&gt;""),IF(OR(BP132+BR132&lt;&gt;BQ132+BS132,PrSettings!$M$4="●"),((BP132+BR132-BQ132-BS132)=(BM107-BN107))*(BP107=1),0),"")</f>
        <v/>
      </c>
      <c r="BR107" s="281" t="str">
        <f aca="false">IF((BQ107&lt;&gt;""),IF(BP107="0",0,(BP132+BR132=BM107)*(BQ132+BS132=BN107)),"")</f>
        <v/>
      </c>
      <c r="BS107" s="281" t="str">
        <f aca="false">IF(BP107&lt;&gt;"",IF(BO132,0,IF(ABS(BP132+BR132-BQ132-BS132)&gt;=PrSettings!$M$7,(ABS(BP132+BR132-BQ132-BS132-BM107+BN107)&lt;=1)*1,IF(AND(BP107,$F107=$G107,BP132+BR132&gt;=PrSettings!$M$6),(ABS(BM107-BP132-BR132)&lt;=1)*1,IF(AND(BP107,BP132+BR132+BQ132+BS132&gt;=PrSettings!$M$8),(ABS(BM107-BP132-BR132)+ABS(BN107-BQ132-BS132)&lt;=1)*1,"0")))),"")</f>
        <v/>
      </c>
      <c r="BT107" s="302" t="str">
        <f aca="false">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97"/>
      <c r="BW107" s="280" t="str">
        <f aca="false">IF(BV107="","",VLOOKUP(BV107,Language!$D$5:$E$100,2,0))</f>
        <v/>
      </c>
      <c r="BX107" s="284"/>
      <c r="BY107" s="280" t="str">
        <f aca="false">IF(BX107="","",VLOOKUP(BX107,Language!$D$5:$E$100,2,0))</f>
        <v/>
      </c>
      <c r="BZ107" s="284"/>
      <c r="CA107" s="284"/>
      <c r="CB107" s="387" t="n">
        <f aca="false">COUNTIF(BV$124:BV$126,BX124)+COUNTIF(BX$124:BX$126,BX124)</f>
        <v>0</v>
      </c>
      <c r="CC107" s="281" t="str">
        <f aca="false">IF((BZ107&lt;&gt;"")*(CA107&lt;&gt;"")*((IFERROR(VLOOKUP(BV107,$B$107:$F$114,5,0),"")&lt;&gt;"")+(IFERROR(VLOOKUP(BV107,$D$107:$G$114,4,0),"")&lt;&gt;""))*((IFERROR(VLOOKUP(BX107,$B$107:$F$114,5,0),"")&lt;&gt;"")+(IFERROR(VLOOKUP(BX107,$D$107:$G$114,4,0),"")&lt;&gt;"")),IF(CB132,"0",(CC132+CE132&gt;CD132+CF132)*(BZ107&gt;CA107)+(CC132+CE132=CD132+CF132)*(BZ107=CA107)+(CC132+CE132&lt;CD132+CF132)*(BZ107&lt;CA107)),"")</f>
        <v/>
      </c>
      <c r="CD107" s="281" t="str">
        <f aca="false">IF((CC107&lt;&gt;""),IF(OR(CC132+CE132&lt;&gt;CD132+CF132,PrSettings!$M$4="●"),((CC132+CE132-CD132-CF132)=(BZ107-CA107))*(CC107=1),0),"")</f>
        <v/>
      </c>
      <c r="CE107" s="281" t="str">
        <f aca="false">IF((CD107&lt;&gt;""),IF(CC107="0",0,(CC132+CE132=BZ107)*(CD132+CF132=CA107)),"")</f>
        <v/>
      </c>
      <c r="CF107" s="281" t="str">
        <f aca="false">IF(CC107&lt;&gt;"",IF(CB132,0,IF(ABS(CC132+CE132-CD132-CF132)&gt;=PrSettings!$M$7,(ABS(CC132+CE132-CD132-CF132-BZ107+CA107)&lt;=1)*1,IF(AND(CC107,$F107=$G107,CC132+CE132&gt;=PrSettings!$M$6),(ABS(BZ107-CC132-CE132)&lt;=1)*1,IF(AND(CC107,CC132+CE132+CD132+CF132&gt;=PrSettings!$M$8),(ABS(BZ107-CC132-CE132)+ABS(CA107-CD132-CF132)&lt;=1)*1,"0")))),"")</f>
        <v/>
      </c>
      <c r="CG107" s="302" t="str">
        <f aca="false">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97"/>
      <c r="CJ107" s="280" t="str">
        <f aca="false">IF(CI107="","",VLOOKUP(CI107,Language!$D$5:$E$100,2,0))</f>
        <v/>
      </c>
      <c r="CK107" s="284"/>
      <c r="CL107" s="280" t="str">
        <f aca="false">IF(CK107="","",VLOOKUP(CK107,Language!$D$5:$E$100,2,0))</f>
        <v/>
      </c>
      <c r="CM107" s="284"/>
      <c r="CN107" s="284"/>
      <c r="CO107" s="387" t="n">
        <f aca="false">COUNTIF(CI$124:CI$126,CK124)+COUNTIF(CK$124:CK$126,CK124)</f>
        <v>0</v>
      </c>
      <c r="CP107" s="281" t="str">
        <f aca="false">IF((CM107&lt;&gt;"")*(CN107&lt;&gt;"")*((IFERROR(VLOOKUP(CI107,$B$107:$F$114,5,0),"")&lt;&gt;"")+(IFERROR(VLOOKUP(CI107,$D$107:$G$114,4,0),"")&lt;&gt;""))*((IFERROR(VLOOKUP(CK107,$B$107:$F$114,5,0),"")&lt;&gt;"")+(IFERROR(VLOOKUP(CK107,$D$107:$G$114,4,0),"")&lt;&gt;"")),IF(CO132,"0",(CP132+CR132&gt;CQ132+CS132)*(CM107&gt;CN107)+(CP132+CR132=CQ132+CS132)*(CM107=CN107)+(CP132+CR132&lt;CQ132+CS132)*(CM107&lt;CN107)),"")</f>
        <v/>
      </c>
      <c r="CQ107" s="281" t="str">
        <f aca="false">IF((CP107&lt;&gt;""),IF(OR(CP132+CR132&lt;&gt;CQ132+CS132,PrSettings!$M$4="●"),((CP132+CR132-CQ132-CS132)=(CM107-CN107))*(CP107=1),0),"")</f>
        <v/>
      </c>
      <c r="CR107" s="281" t="str">
        <f aca="false">IF((CQ107&lt;&gt;""),IF(CP107="0",0,(CP132+CR132=CM107)*(CQ132+CS132=CN107)),"")</f>
        <v/>
      </c>
      <c r="CS107" s="281" t="str">
        <f aca="false">IF(CP107&lt;&gt;"",IF(CO132,0,IF(ABS(CP132+CR132-CQ132-CS132)&gt;=PrSettings!$M$7,(ABS(CP132+CR132-CQ132-CS132-CM107+CN107)&lt;=1)*1,IF(AND(CP107,$F107=$G107,CP132+CR132&gt;=PrSettings!$M$6),(ABS(CM107-CP132-CR132)&lt;=1)*1,IF(AND(CP107,CP132+CR132+CQ132+CS132&gt;=PrSettings!$M$8),(ABS(CM107-CP132-CR132)+ABS(CN107-CQ132-CS132)&lt;=1)*1,"0")))),"")</f>
        <v/>
      </c>
      <c r="CT107" s="302" t="str">
        <f aca="false">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97"/>
      <c r="CW107" s="280" t="str">
        <f aca="false">IF(CV107="","",VLOOKUP(CV107,Language!$D$5:$E$100,2,0))</f>
        <v/>
      </c>
      <c r="CX107" s="284"/>
      <c r="CY107" s="280" t="str">
        <f aca="false">IF(CX107="","",VLOOKUP(CX107,Language!$D$5:$E$100,2,0))</f>
        <v/>
      </c>
      <c r="CZ107" s="284"/>
      <c r="DA107" s="284"/>
      <c r="DB107" s="387" t="n">
        <f aca="false">COUNTIF(CV$124:CV$126,CX124)+COUNTIF(CX$124:CX$126,CX124)</f>
        <v>0</v>
      </c>
      <c r="DC107" s="281" t="str">
        <f aca="false">IF((CZ107&lt;&gt;"")*(DA107&lt;&gt;"")*((IFERROR(VLOOKUP(CV107,$B$107:$F$114,5,0),"")&lt;&gt;"")+(IFERROR(VLOOKUP(CV107,$D$107:$G$114,4,0),"")&lt;&gt;""))*((IFERROR(VLOOKUP(CX107,$B$107:$F$114,5,0),"")&lt;&gt;"")+(IFERROR(VLOOKUP(CX107,$D$107:$G$114,4,0),"")&lt;&gt;"")),IF(DB132,"0",(DC132+DE132&gt;DD132+DF132)*(CZ107&gt;DA107)+(DC132+DE132=DD132+DF132)*(CZ107=DA107)+(DC132+DE132&lt;DD132+DF132)*(CZ107&lt;DA107)),"")</f>
        <v/>
      </c>
      <c r="DD107" s="281" t="str">
        <f aca="false">IF((DC107&lt;&gt;""),IF(OR(DC132+DE132&lt;&gt;DD132+DF132,PrSettings!$M$4="●"),((DC132+DE132-DD132-DF132)=(CZ107-DA107))*(DC107=1),0),"")</f>
        <v/>
      </c>
      <c r="DE107" s="281" t="str">
        <f aca="false">IF((DD107&lt;&gt;""),IF(DC107="0",0,(DC132+DE132=CZ107)*(DD132+DF132=DA107)),"")</f>
        <v/>
      </c>
      <c r="DF107" s="281" t="str">
        <f aca="false">IF(DC107&lt;&gt;"",IF(DB132,0,IF(ABS(DC132+DE132-DD132-DF132)&gt;=PrSettings!$M$7,(ABS(DC132+DE132-DD132-DF132-CZ107+DA107)&lt;=1)*1,IF(AND(DC107,$F107=$G107,DC132+DE132&gt;=PrSettings!$M$6),(ABS(CZ107-DC132-DE132)&lt;=1)*1,IF(AND(DC107,DC132+DE132+DD132+DF132&gt;=PrSettings!$M$8),(ABS(CZ107-DC132-DE132)+ABS(DA107-DD132-DF132)&lt;=1)*1,"0")))),"")</f>
        <v/>
      </c>
      <c r="DG107" s="302" t="str">
        <f aca="false">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97"/>
      <c r="DJ107" s="280" t="str">
        <f aca="false">IF(DI107="","",VLOOKUP(DI107,Language!$D$5:$E$100,2,0))</f>
        <v/>
      </c>
      <c r="DK107" s="284"/>
      <c r="DL107" s="280" t="str">
        <f aca="false">IF(DK107="","",VLOOKUP(DK107,Language!$D$5:$E$100,2,0))</f>
        <v/>
      </c>
      <c r="DM107" s="284"/>
      <c r="DN107" s="284"/>
      <c r="DO107" s="387" t="n">
        <f aca="false">COUNTIF(DI$124:DI$126,DK124)+COUNTIF(DK$124:DK$126,DK124)</f>
        <v>0</v>
      </c>
      <c r="DP107" s="281" t="str">
        <f aca="false">IF((DM107&lt;&gt;"")*(DN107&lt;&gt;"")*((IFERROR(VLOOKUP(DI107,$B$107:$F$114,5,0),"")&lt;&gt;"")+(IFERROR(VLOOKUP(DI107,$D$107:$G$114,4,0),"")&lt;&gt;""))*((IFERROR(VLOOKUP(DK107,$B$107:$F$114,5,0),"")&lt;&gt;"")+(IFERROR(VLOOKUP(DK107,$D$107:$G$114,4,0),"")&lt;&gt;"")),IF(DO132,"0",(DP132+DR132&gt;DQ132+DS132)*(DM107&gt;DN107)+(DP132+DR132=DQ132+DS132)*(DM107=DN107)+(DP132+DR132&lt;DQ132+DS132)*(DM107&lt;DN107)),"")</f>
        <v/>
      </c>
      <c r="DQ107" s="281" t="str">
        <f aca="false">IF((DP107&lt;&gt;""),IF(OR(DP132+DR132&lt;&gt;DQ132+DS132,PrSettings!$M$4="●"),((DP132+DR132-DQ132-DS132)=(DM107-DN107))*(DP107=1),0),"")</f>
        <v/>
      </c>
      <c r="DR107" s="281" t="str">
        <f aca="false">IF((DQ107&lt;&gt;""),IF(DP107="0",0,(DP132+DR132=DM107)*(DQ132+DS132=DN107)),"")</f>
        <v/>
      </c>
      <c r="DS107" s="281" t="str">
        <f aca="false">IF(DP107&lt;&gt;"",IF(DO132,0,IF(ABS(DP132+DR132-DQ132-DS132)&gt;=PrSettings!$M$7,(ABS(DP132+DR132-DQ132-DS132-DM107+DN107)&lt;=1)*1,IF(AND(DP107,$F107=$G107,DP132+DR132&gt;=PrSettings!$M$6),(ABS(DM107-DP132-DR132)&lt;=1)*1,IF(AND(DP107,DP132+DR132+DQ132+DS132&gt;=PrSettings!$M$8),(ABS(DM107-DP132-DR132)+ABS(DN107-DQ132-DS132)&lt;=1)*1,"0")))),"")</f>
        <v/>
      </c>
      <c r="DT107" s="302" t="str">
        <f aca="false">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97"/>
      <c r="DW107" s="280" t="str">
        <f aca="false">IF(DV107="","",VLOOKUP(DV107,Language!$D$5:$E$100,2,0))</f>
        <v/>
      </c>
      <c r="DX107" s="284"/>
      <c r="DY107" s="280" t="str">
        <f aca="false">IF(DX107="","",VLOOKUP(DX107,Language!$D$5:$E$100,2,0))</f>
        <v/>
      </c>
      <c r="DZ107" s="284"/>
      <c r="EA107" s="284"/>
      <c r="EB107" s="387" t="n">
        <f aca="false">COUNTIF(DV$124:DV$126,DX124)+COUNTIF(DX$124:DX$126,DX124)</f>
        <v>0</v>
      </c>
      <c r="EC107" s="281" t="str">
        <f aca="false">IF((DZ107&lt;&gt;"")*(EA107&lt;&gt;"")*((IFERROR(VLOOKUP(DV107,$B$107:$F$114,5,0),"")&lt;&gt;"")+(IFERROR(VLOOKUP(DV107,$D$107:$G$114,4,0),"")&lt;&gt;""))*((IFERROR(VLOOKUP(DX107,$B$107:$F$114,5,0),"")&lt;&gt;"")+(IFERROR(VLOOKUP(DX107,$D$107:$G$114,4,0),"")&lt;&gt;"")),IF(EB132,"0",(EC132+EE132&gt;ED132+EF132)*(DZ107&gt;EA107)+(EC132+EE132=ED132+EF132)*(DZ107=EA107)+(EC132+EE132&lt;ED132+EF132)*(DZ107&lt;EA107)),"")</f>
        <v/>
      </c>
      <c r="ED107" s="281" t="str">
        <f aca="false">IF((EC107&lt;&gt;""),IF(OR(EC132+EE132&lt;&gt;ED132+EF132,PrSettings!$M$4="●"),((EC132+EE132-ED132-EF132)=(DZ107-EA107))*(EC107=1),0),"")</f>
        <v/>
      </c>
      <c r="EE107" s="281" t="str">
        <f aca="false">IF((ED107&lt;&gt;""),IF(EC107="0",0,(EC132+EE132=DZ107)*(ED132+EF132=EA107)),"")</f>
        <v/>
      </c>
      <c r="EF107" s="281" t="str">
        <f aca="false">IF(EC107&lt;&gt;"",IF(EB132,0,IF(ABS(EC132+EE132-ED132-EF132)&gt;=PrSettings!$M$7,(ABS(EC132+EE132-ED132-EF132-DZ107+EA107)&lt;=1)*1,IF(AND(EC107,$F107=$G107,EC132+EE132&gt;=PrSettings!$M$6),(ABS(DZ107-EC132-EE132)&lt;=1)*1,IF(AND(EC107,EC132+EE132+ED132+EF132&gt;=PrSettings!$M$8),(ABS(DZ107-EC132-EE132)+ABS(EA107-ED132-EF132)&lt;=1)*1,"0")))),"")</f>
        <v/>
      </c>
      <c r="EG107" s="302" t="str">
        <f aca="false">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97"/>
      <c r="EJ107" s="280" t="str">
        <f aca="false">IF(EI107="","",VLOOKUP(EI107,Language!$D$5:$E$100,2,0))</f>
        <v/>
      </c>
      <c r="EK107" s="284"/>
      <c r="EL107" s="280" t="str">
        <f aca="false">IF(EK107="","",VLOOKUP(EK107,Language!$D$5:$E$100,2,0))</f>
        <v/>
      </c>
      <c r="EM107" s="284"/>
      <c r="EN107" s="284"/>
      <c r="EO107" s="387" t="n">
        <f aca="false">COUNTIF(EI$124:EI$126,EK124)+COUNTIF(EK$124:EK$126,EK124)</f>
        <v>0</v>
      </c>
      <c r="EP107" s="281" t="str">
        <f aca="false">IF((EM107&lt;&gt;"")*(EN107&lt;&gt;"")*((IFERROR(VLOOKUP(EI107,$B$107:$F$114,5,0),"")&lt;&gt;"")+(IFERROR(VLOOKUP(EI107,$D$107:$G$114,4,0),"")&lt;&gt;""))*((IFERROR(VLOOKUP(EK107,$B$107:$F$114,5,0),"")&lt;&gt;"")+(IFERROR(VLOOKUP(EK107,$D$107:$G$114,4,0),"")&lt;&gt;"")),IF(EO132,"0",(EP132+ER132&gt;EQ132+ES132)*(EM107&gt;EN107)+(EP132+ER132=EQ132+ES132)*(EM107=EN107)+(EP132+ER132&lt;EQ132+ES132)*(EM107&lt;EN107)),"")</f>
        <v/>
      </c>
      <c r="EQ107" s="281" t="str">
        <f aca="false">IF((EP107&lt;&gt;""),IF(OR(EP132+ER132&lt;&gt;EQ132+ES132,PrSettings!$M$4="●"),((EP132+ER132-EQ132-ES132)=(EM107-EN107))*(EP107=1),0),"")</f>
        <v/>
      </c>
      <c r="ER107" s="281" t="str">
        <f aca="false">IF((EQ107&lt;&gt;""),IF(EP107="0",0,(EP132+ER132=EM107)*(EQ132+ES132=EN107)),"")</f>
        <v/>
      </c>
      <c r="ES107" s="281" t="str">
        <f aca="false">IF(EP107&lt;&gt;"",IF(EO132,0,IF(ABS(EP132+ER132-EQ132-ES132)&gt;=PrSettings!$M$7,(ABS(EP132+ER132-EQ132-ES132-EM107+EN107)&lt;=1)*1,IF(AND(EP107,$F107=$G107,EP132+ER132&gt;=PrSettings!$M$6),(ABS(EM107-EP132-ER132)&lt;=1)*1,IF(AND(EP107,EP132+ER132+EQ132+ES132&gt;=PrSettings!$M$8),(ABS(EM107-EP132-ER132)+ABS(EN107-EQ132-ES132)&lt;=1)*1,"0")))),"")</f>
        <v/>
      </c>
      <c r="ET107" s="302" t="str">
        <f aca="false">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97"/>
      <c r="EW107" s="280" t="str">
        <f aca="false">IF(EV107="","",VLOOKUP(EV107,Language!$D$5:$E$100,2,0))</f>
        <v/>
      </c>
      <c r="EX107" s="284"/>
      <c r="EY107" s="280" t="str">
        <f aca="false">IF(EX107="","",VLOOKUP(EX107,Language!$D$5:$E$100,2,0))</f>
        <v/>
      </c>
      <c r="EZ107" s="284"/>
      <c r="FA107" s="284"/>
      <c r="FB107" s="387" t="n">
        <f aca="false">COUNTIF(EV$124:EV$126,EX124)+COUNTIF(EX$124:EX$126,EX124)</f>
        <v>0</v>
      </c>
      <c r="FC107" s="281" t="str">
        <f aca="false">IF((EZ107&lt;&gt;"")*(FA107&lt;&gt;"")*((IFERROR(VLOOKUP(EV107,$B$107:$F$114,5,0),"")&lt;&gt;"")+(IFERROR(VLOOKUP(EV107,$D$107:$G$114,4,0),"")&lt;&gt;""))*((IFERROR(VLOOKUP(EX107,$B$107:$F$114,5,0),"")&lt;&gt;"")+(IFERROR(VLOOKUP(EX107,$D$107:$G$114,4,0),"")&lt;&gt;"")),IF(FB132,"0",(FC132+FE132&gt;FD132+FF132)*(EZ107&gt;FA107)+(FC132+FE132=FD132+FF132)*(EZ107=FA107)+(FC132+FE132&lt;FD132+FF132)*(EZ107&lt;FA107)),"")</f>
        <v/>
      </c>
      <c r="FD107" s="281" t="str">
        <f aca="false">IF((FC107&lt;&gt;""),IF(OR(FC132+FE132&lt;&gt;FD132+FF132,PrSettings!$M$4="●"),((FC132+FE132-FD132-FF132)=(EZ107-FA107))*(FC107=1),0),"")</f>
        <v/>
      </c>
      <c r="FE107" s="281" t="str">
        <f aca="false">IF((FD107&lt;&gt;""),IF(FC107="0",0,(FC132+FE132=EZ107)*(FD132+FF132=FA107)),"")</f>
        <v/>
      </c>
      <c r="FF107" s="281" t="str">
        <f aca="false">IF(FC107&lt;&gt;"",IF(FB132,0,IF(ABS(FC132+FE132-FD132-FF132)&gt;=PrSettings!$M$7,(ABS(FC132+FE132-FD132-FF132-EZ107+FA107)&lt;=1)*1,IF(AND(FC107,$F107=$G107,FC132+FE132&gt;=PrSettings!$M$6),(ABS(EZ107-FC132-FE132)&lt;=1)*1,IF(AND(FC107,FC132+FE132+FD132+FF132&gt;=PrSettings!$M$8),(ABS(EZ107-FC132-FE132)+ABS(FA107-FD132-FF132)&lt;=1)*1,"0")))),"")</f>
        <v/>
      </c>
      <c r="FG107" s="302" t="str">
        <f aca="false">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97"/>
      <c r="FJ107" s="280" t="str">
        <f aca="false">IF(FI107="","",VLOOKUP(FI107,Language!$D$5:$E$100,2,0))</f>
        <v/>
      </c>
      <c r="FK107" s="284"/>
      <c r="FL107" s="280" t="str">
        <f aca="false">IF(FK107="","",VLOOKUP(FK107,Language!$D$5:$E$100,2,0))</f>
        <v/>
      </c>
      <c r="FM107" s="284"/>
      <c r="FN107" s="284"/>
      <c r="FO107" s="387" t="n">
        <f aca="false">COUNTIF(FI$124:FI$126,FK124)+COUNTIF(FK$124:FK$126,FK124)</f>
        <v>0</v>
      </c>
      <c r="FP107" s="281" t="str">
        <f aca="false">IF((FM107&lt;&gt;"")*(FN107&lt;&gt;"")*((IFERROR(VLOOKUP(FI107,$B$107:$F$114,5,0),"")&lt;&gt;"")+(IFERROR(VLOOKUP(FI107,$D$107:$G$114,4,0),"")&lt;&gt;""))*((IFERROR(VLOOKUP(FK107,$B$107:$F$114,5,0),"")&lt;&gt;"")+(IFERROR(VLOOKUP(FK107,$D$107:$G$114,4,0),"")&lt;&gt;"")),IF(FO132,"0",(FP132+FR132&gt;FQ132+FS132)*(FM107&gt;FN107)+(FP132+FR132=FQ132+FS132)*(FM107=FN107)+(FP132+FR132&lt;FQ132+FS132)*(FM107&lt;FN107)),"")</f>
        <v/>
      </c>
      <c r="FQ107" s="281" t="str">
        <f aca="false">IF((FP107&lt;&gt;""),IF(OR(FP132+FR132&lt;&gt;FQ132+FS132,PrSettings!$M$4="●"),((FP132+FR132-FQ132-FS132)=(FM107-FN107))*(FP107=1),0),"")</f>
        <v/>
      </c>
      <c r="FR107" s="281" t="str">
        <f aca="false">IF((FQ107&lt;&gt;""),IF(FP107="0",0,(FP132+FR132=FM107)*(FQ132+FS132=FN107)),"")</f>
        <v/>
      </c>
      <c r="FS107" s="281" t="str">
        <f aca="false">IF(FP107&lt;&gt;"",IF(FO132,0,IF(ABS(FP132+FR132-FQ132-FS132)&gt;=PrSettings!$M$7,(ABS(FP132+FR132-FQ132-FS132-FM107+FN107)&lt;=1)*1,IF(AND(FP107,$F107=$G107,FP132+FR132&gt;=PrSettings!$M$6),(ABS(FM107-FP132-FR132)&lt;=1)*1,IF(AND(FP107,FP132+FR132+FQ132+FS132&gt;=PrSettings!$M$8),(ABS(FM107-FP132-FR132)+ABS(FN107-FQ132-FS132)&lt;=1)*1,"0")))),"")</f>
        <v/>
      </c>
      <c r="FT107" s="302" t="str">
        <f aca="false">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97"/>
      <c r="FW107" s="280" t="str">
        <f aca="false">IF(FV107="","",VLOOKUP(FV107,Language!$D$5:$E$100,2,0))</f>
        <v/>
      </c>
      <c r="FX107" s="284"/>
      <c r="FY107" s="280" t="str">
        <f aca="false">IF(FX107="","",VLOOKUP(FX107,Language!$D$5:$E$100,2,0))</f>
        <v/>
      </c>
      <c r="FZ107" s="284"/>
      <c r="GA107" s="284"/>
      <c r="GB107" s="387" t="n">
        <f aca="false">COUNTIF(FV$124:FV$126,FX124)+COUNTIF(FX$124:FX$126,FX124)</f>
        <v>0</v>
      </c>
      <c r="GC107" s="281" t="str">
        <f aca="false">IF((FZ107&lt;&gt;"")*(GA107&lt;&gt;"")*((IFERROR(VLOOKUP(FV107,$B$107:$F$114,5,0),"")&lt;&gt;"")+(IFERROR(VLOOKUP(FV107,$D$107:$G$114,4,0),"")&lt;&gt;""))*((IFERROR(VLOOKUP(FX107,$B$107:$F$114,5,0),"")&lt;&gt;"")+(IFERROR(VLOOKUP(FX107,$D$107:$G$114,4,0),"")&lt;&gt;"")),IF(GB132,"0",(GC132+GE132&gt;GD132+GF132)*(FZ107&gt;GA107)+(GC132+GE132=GD132+GF132)*(FZ107=GA107)+(GC132+GE132&lt;GD132+GF132)*(FZ107&lt;GA107)),"")</f>
        <v/>
      </c>
      <c r="GD107" s="281" t="str">
        <f aca="false">IF((GC107&lt;&gt;""),IF(OR(GC132+GE132&lt;&gt;GD132+GF132,PrSettings!$M$4="●"),((GC132+GE132-GD132-GF132)=(FZ107-GA107))*(GC107=1),0),"")</f>
        <v/>
      </c>
      <c r="GE107" s="281" t="str">
        <f aca="false">IF((GD107&lt;&gt;""),IF(GC107="0",0,(GC132+GE132=FZ107)*(GD132+GF132=GA107)),"")</f>
        <v/>
      </c>
      <c r="GF107" s="281" t="str">
        <f aca="false">IF(GC107&lt;&gt;"",IF(GB132,0,IF(ABS(GC132+GE132-GD132-GF132)&gt;=PrSettings!$M$7,(ABS(GC132+GE132-GD132-GF132-FZ107+GA107)&lt;=1)*1,IF(AND(GC107,$F107=$G107,GC132+GE132&gt;=PrSettings!$M$6),(ABS(FZ107-GC132-GE132)&lt;=1)*1,IF(AND(GC107,GC132+GE132+GD132+GF132&gt;=PrSettings!$M$8),(ABS(FZ107-GC132-GE132)+ABS(GA107-GD132-GF132)&lt;=1)*1,"0")))),"")</f>
        <v/>
      </c>
      <c r="GG107" s="302" t="str">
        <f aca="false">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97"/>
      <c r="GJ107" s="280" t="str">
        <f aca="false">IF(GI107="","",VLOOKUP(GI107,Language!$D$5:$E$100,2,0))</f>
        <v/>
      </c>
      <c r="GK107" s="284"/>
      <c r="GL107" s="280" t="str">
        <f aca="false">IF(GK107="","",VLOOKUP(GK107,Language!$D$5:$E$100,2,0))</f>
        <v/>
      </c>
      <c r="GM107" s="284"/>
      <c r="GN107" s="284"/>
      <c r="GO107" s="387" t="n">
        <f aca="false">COUNTIF(GI$124:GI$126,GK124)+COUNTIF(GK$124:GK$126,GK124)</f>
        <v>0</v>
      </c>
      <c r="GP107" s="281" t="str">
        <f aca="false">IF((GM107&lt;&gt;"")*(GN107&lt;&gt;"")*((IFERROR(VLOOKUP(GI107,$B$107:$F$114,5,0),"")&lt;&gt;"")+(IFERROR(VLOOKUP(GI107,$D$107:$G$114,4,0),"")&lt;&gt;""))*((IFERROR(VLOOKUP(GK107,$B$107:$F$114,5,0),"")&lt;&gt;"")+(IFERROR(VLOOKUP(GK107,$D$107:$G$114,4,0),"")&lt;&gt;"")),IF(GO132,"0",(GP132+GR132&gt;GQ132+GS132)*(GM107&gt;GN107)+(GP132+GR132=GQ132+GS132)*(GM107=GN107)+(GP132+GR132&lt;GQ132+GS132)*(GM107&lt;GN107)),"")</f>
        <v/>
      </c>
      <c r="GQ107" s="281" t="str">
        <f aca="false">IF((GP107&lt;&gt;""),IF(OR(GP132+GR132&lt;&gt;GQ132+GS132,PrSettings!$M$4="●"),((GP132+GR132-GQ132-GS132)=(GM107-GN107))*(GP107=1),0),"")</f>
        <v/>
      </c>
      <c r="GR107" s="281" t="str">
        <f aca="false">IF((GQ107&lt;&gt;""),IF(GP107="0",0,(GP132+GR132=GM107)*(GQ132+GS132=GN107)),"")</f>
        <v/>
      </c>
      <c r="GS107" s="281" t="str">
        <f aca="false">IF(GP107&lt;&gt;"",IF(GO132,0,IF(ABS(GP132+GR132-GQ132-GS132)&gt;=PrSettings!$M$7,(ABS(GP132+GR132-GQ132-GS132-GM107+GN107)&lt;=1)*1,IF(AND(GP107,$F107=$G107,GP132+GR132&gt;=PrSettings!$M$6),(ABS(GM107-GP132-GR132)&lt;=1)*1,IF(AND(GP107,GP132+GR132+GQ132+GS132&gt;=PrSettings!$M$8),(ABS(GM107-GP132-GR132)+ABS(GN107-GQ132-GS132)&lt;=1)*1,"0")))),"")</f>
        <v/>
      </c>
      <c r="GT107" s="302" t="str">
        <f aca="false">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97"/>
      <c r="GW107" s="280" t="str">
        <f aca="false">IF(GV107="","",VLOOKUP(GV107,Language!$D$5:$E$100,2,0))</f>
        <v/>
      </c>
      <c r="GX107" s="284"/>
      <c r="GY107" s="280" t="str">
        <f aca="false">IF(GX107="","",VLOOKUP(GX107,Language!$D$5:$E$100,2,0))</f>
        <v/>
      </c>
      <c r="GZ107" s="284"/>
      <c r="HA107" s="284"/>
      <c r="HB107" s="387" t="n">
        <f aca="false">COUNTIF(GV$124:GV$126,GX124)+COUNTIF(GX$124:GX$126,GX124)</f>
        <v>0</v>
      </c>
      <c r="HC107" s="281" t="str">
        <f aca="false">IF((GZ107&lt;&gt;"")*(HA107&lt;&gt;"")*((IFERROR(VLOOKUP(GV107,$B$107:$F$114,5,0),"")&lt;&gt;"")+(IFERROR(VLOOKUP(GV107,$D$107:$G$114,4,0),"")&lt;&gt;""))*((IFERROR(VLOOKUP(GX107,$B$107:$F$114,5,0),"")&lt;&gt;"")+(IFERROR(VLOOKUP(GX107,$D$107:$G$114,4,0),"")&lt;&gt;"")),IF(HB132,"0",(HC132+HE132&gt;HD132+HF132)*(GZ107&gt;HA107)+(HC132+HE132=HD132+HF132)*(GZ107=HA107)+(HC132+HE132&lt;HD132+HF132)*(GZ107&lt;HA107)),"")</f>
        <v/>
      </c>
      <c r="HD107" s="281" t="str">
        <f aca="false">IF((HC107&lt;&gt;""),IF(OR(HC132+HE132&lt;&gt;HD132+HF132,PrSettings!$M$4="●"),((HC132+HE132-HD132-HF132)=(GZ107-HA107))*(HC107=1),0),"")</f>
        <v/>
      </c>
      <c r="HE107" s="281" t="str">
        <f aca="false">IF((HD107&lt;&gt;""),IF(HC107="0",0,(HC132+HE132=GZ107)*(HD132+HF132=HA107)),"")</f>
        <v/>
      </c>
      <c r="HF107" s="281" t="str">
        <f aca="false">IF(HC107&lt;&gt;"",IF(HB132,0,IF(ABS(HC132+HE132-HD132-HF132)&gt;=PrSettings!$M$7,(ABS(HC132+HE132-HD132-HF132-GZ107+HA107)&lt;=1)*1,IF(AND(HC107,$F107=$G107,HC132+HE132&gt;=PrSettings!$M$6),(ABS(GZ107-HC132-HE132)&lt;=1)*1,IF(AND(HC107,HC132+HE132+HD132+HF132&gt;=PrSettings!$M$8),(ABS(GZ107-HC132-HE132)+ABS(HA107-HD132-HF132)&lt;=1)*1,"0")))),"")</f>
        <v/>
      </c>
      <c r="HG107" s="302" t="str">
        <f aca="false">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97"/>
      <c r="HJ107" s="280" t="str">
        <f aca="false">IF(HI107="","",VLOOKUP(HI107,Language!$D$5:$E$100,2,0))</f>
        <v/>
      </c>
      <c r="HK107" s="284"/>
      <c r="HL107" s="280" t="str">
        <f aca="false">IF(HK107="","",VLOOKUP(HK107,Language!$D$5:$E$100,2,0))</f>
        <v/>
      </c>
      <c r="HM107" s="284"/>
      <c r="HN107" s="284"/>
      <c r="HO107" s="387" t="n">
        <f aca="false">COUNTIF(HI$124:HI$126,HK124)+COUNTIF(HK$124:HK$126,HK124)</f>
        <v>0</v>
      </c>
      <c r="HP107" s="281" t="str">
        <f aca="false">IF((HM107&lt;&gt;"")*(HN107&lt;&gt;"")*((IFERROR(VLOOKUP(HI107,$B$107:$F$114,5,0),"")&lt;&gt;"")+(IFERROR(VLOOKUP(HI107,$D$107:$G$114,4,0),"")&lt;&gt;""))*((IFERROR(VLOOKUP(HK107,$B$107:$F$114,5,0),"")&lt;&gt;"")+(IFERROR(VLOOKUP(HK107,$D$107:$G$114,4,0),"")&lt;&gt;"")),IF(HO132,"0",(HP132+HR132&gt;HQ132+HS132)*(HM107&gt;HN107)+(HP132+HR132=HQ132+HS132)*(HM107=HN107)+(HP132+HR132&lt;HQ132+HS132)*(HM107&lt;HN107)),"")</f>
        <v/>
      </c>
      <c r="HQ107" s="281" t="str">
        <f aca="false">IF((HP107&lt;&gt;""),IF(OR(HP132+HR132&lt;&gt;HQ132+HS132,PrSettings!$M$4="●"),((HP132+HR132-HQ132-HS132)=(HM107-HN107))*(HP107=1),0),"")</f>
        <v/>
      </c>
      <c r="HR107" s="281" t="str">
        <f aca="false">IF((HQ107&lt;&gt;""),IF(HP107="0",0,(HP132+HR132=HM107)*(HQ132+HS132=HN107)),"")</f>
        <v/>
      </c>
      <c r="HS107" s="281" t="str">
        <f aca="false">IF(HP107&lt;&gt;"",IF(HO132,0,IF(ABS(HP132+HR132-HQ132-HS132)&gt;=PrSettings!$M$7,(ABS(HP132+HR132-HQ132-HS132-HM107+HN107)&lt;=1)*1,IF(AND(HP107,$F107=$G107,HP132+HR132&gt;=PrSettings!$M$6),(ABS(HM107-HP132-HR132)&lt;=1)*1,IF(AND(HP107,HP132+HR132+HQ132+HS132&gt;=PrSettings!$M$8),(ABS(HM107-HP132-HR132)+ABS(HN107-HQ132-HS132)&lt;=1)*1,"0")))),"")</f>
        <v/>
      </c>
      <c r="HT107" s="302" t="str">
        <f aca="false">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97"/>
      <c r="HW107" s="280" t="str">
        <f aca="false">IF(HV107="","",VLOOKUP(HV107,Language!$D$5:$E$100,2,0))</f>
        <v/>
      </c>
      <c r="HX107" s="284"/>
      <c r="HY107" s="280" t="str">
        <f aca="false">IF(HX107="","",VLOOKUP(HX107,Language!$D$5:$E$100,2,0))</f>
        <v/>
      </c>
      <c r="HZ107" s="284"/>
      <c r="IA107" s="284"/>
      <c r="IB107" s="387" t="n">
        <f aca="false">COUNTIF(HV$124:HV$126,HX124)+COUNTIF(HX$124:HX$126,HX124)</f>
        <v>0</v>
      </c>
      <c r="IC107" s="281" t="str">
        <f aca="false">IF((HZ107&lt;&gt;"")*(IA107&lt;&gt;"")*((IFERROR(VLOOKUP(HV107,$B$107:$F$114,5,0),"")&lt;&gt;"")+(IFERROR(VLOOKUP(HV107,$D$107:$G$114,4,0),"")&lt;&gt;""))*((IFERROR(VLOOKUP(HX107,$B$107:$F$114,5,0),"")&lt;&gt;"")+(IFERROR(VLOOKUP(HX107,$D$107:$G$114,4,0),"")&lt;&gt;"")),IF(IB132,"0",(IC132+IE132&gt;ID132+IF132)*(HZ107&gt;IA107)+(IC132+IE132=ID132+IF132)*(HZ107=IA107)+(IC132+IE132&lt;ID132+IF132)*(HZ107&lt;IA107)),"")</f>
        <v/>
      </c>
      <c r="ID107" s="281" t="str">
        <f aca="false">IF((IC107&lt;&gt;""),IF(OR(IC132+IE132&lt;&gt;ID132+IF132,PrSettings!$M$4="●"),((IC132+IE132-ID132-IF132)=(HZ107-IA107))*(IC107=1),0),"")</f>
        <v/>
      </c>
      <c r="IE107" s="281" t="str">
        <f aca="false">IF((ID107&lt;&gt;""),IF(IC107="0",0,(IC132+IE132=HZ107)*(ID132+IF132=IA107)),"")</f>
        <v/>
      </c>
      <c r="IF107" s="281" t="str">
        <f aca="false">IF(IC107&lt;&gt;"",IF(IB132,0,IF(ABS(IC132+IE132-ID132-IF132)&gt;=PrSettings!$M$7,(ABS(IC132+IE132-ID132-IF132-HZ107+IA107)&lt;=1)*1,IF(AND(IC107,$F107=$G107,IC132+IE132&gt;=PrSettings!$M$6),(ABS(HZ107-IC132-IE132)&lt;=1)*1,IF(AND(IC107,IC132+IE132+ID132+IF132&gt;=PrSettings!$M$8),(ABS(HZ107-IC132-IE132)+ABS(IA107-ID132-IF132)&lt;=1)*1,"0")))),"")</f>
        <v/>
      </c>
      <c r="IG107" s="302" t="str">
        <f aca="false">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97"/>
      <c r="IJ107" s="280" t="str">
        <f aca="false">IF(II107="","",VLOOKUP(II107,Language!$D$5:$E$100,2,0))</f>
        <v/>
      </c>
      <c r="IK107" s="284"/>
      <c r="IL107" s="280" t="str">
        <f aca="false">IF(IK107="","",VLOOKUP(IK107,Language!$D$5:$E$100,2,0))</f>
        <v/>
      </c>
      <c r="IM107" s="284"/>
      <c r="IN107" s="284"/>
      <c r="IO107" s="387" t="n">
        <f aca="false">COUNTIF(II$124:II$126,IK124)+COUNTIF(IK$124:IK$126,IK124)</f>
        <v>0</v>
      </c>
      <c r="IP107" s="281" t="str">
        <f aca="false">IF((IM107&lt;&gt;"")*(IN107&lt;&gt;"")*((IFERROR(VLOOKUP(II107,$B$107:$F$114,5,0),"")&lt;&gt;"")+(IFERROR(VLOOKUP(II107,$D$107:$G$114,4,0),"")&lt;&gt;""))*((IFERROR(VLOOKUP(IK107,$B$107:$F$114,5,0),"")&lt;&gt;"")+(IFERROR(VLOOKUP(IK107,$D$107:$G$114,4,0),"")&lt;&gt;"")),IF(IO132,"0",(IP132+IR132&gt;IQ132+IS132)*(IM107&gt;IN107)+(IP132+IR132=IQ132+IS132)*(IM107=IN107)+(IP132+IR132&lt;IQ132+IS132)*(IM107&lt;IN107)),"")</f>
        <v/>
      </c>
      <c r="IQ107" s="281" t="str">
        <f aca="false">IF((IP107&lt;&gt;""),IF(OR(IP132+IR132&lt;&gt;IQ132+IS132,PrSettings!$M$4="●"),((IP132+IR132-IQ132-IS132)=(IM107-IN107))*(IP107=1),0),"")</f>
        <v/>
      </c>
      <c r="IR107" s="281" t="str">
        <f aca="false">IF((IQ107&lt;&gt;""),IF(IP107="0",0,(IP132+IR132=IM107)*(IQ132+IS132=IN107)),"")</f>
        <v/>
      </c>
      <c r="IS107" s="281" t="str">
        <f aca="false">IF(IP107&lt;&gt;"",IF(IO132,0,IF(ABS(IP132+IR132-IQ132-IS132)&gt;=PrSettings!$M$7,(ABS(IP132+IR132-IQ132-IS132-IM107+IN107)&lt;=1)*1,IF(AND(IP107,$F107=$G107,IP132+IR132&gt;=PrSettings!$M$6),(ABS(IM107-IP132-IR132)&lt;=1)*1,IF(AND(IP107,IP132+IR132+IQ132+IS132&gt;=PrSettings!$M$8),(ABS(IM107-IP132-IR132)+ABS(IN107-IQ132-IS132)&lt;=1)*1,"0")))),"")</f>
        <v/>
      </c>
      <c r="IT107" s="302" t="str">
        <f aca="false">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97"/>
      <c r="IW107" s="280" t="str">
        <f aca="false">IF(IV107="","",VLOOKUP(IV107,Language!$D$5:$E$100,2,0))</f>
        <v/>
      </c>
      <c r="IX107" s="284"/>
      <c r="IY107" s="280" t="str">
        <f aca="false">IF(IX107="","",VLOOKUP(IX107,Language!$D$5:$E$100,2,0))</f>
        <v/>
      </c>
      <c r="IZ107" s="284"/>
      <c r="JA107" s="284"/>
      <c r="JB107" s="387" t="n">
        <f aca="false">COUNTIF(IV$124:IV$126,IX124)+COUNTIF(IX$124:IX$126,IX124)</f>
        <v>0</v>
      </c>
      <c r="JC107" s="281" t="str">
        <f aca="false">IF((IZ107&lt;&gt;"")*(JA107&lt;&gt;"")*((IFERROR(VLOOKUP(IV107,$B$107:$F$114,5,0),"")&lt;&gt;"")+(IFERROR(VLOOKUP(IV107,$D$107:$G$114,4,0),"")&lt;&gt;""))*((IFERROR(VLOOKUP(IX107,$B$107:$F$114,5,0),"")&lt;&gt;"")+(IFERROR(VLOOKUP(IX107,$D$107:$G$114,4,0),"")&lt;&gt;"")),IF(JB132,"0",(JC132+JE132&gt;JD132+JF132)*(IZ107&gt;JA107)+(JC132+JE132=JD132+JF132)*(IZ107=JA107)+(JC132+JE132&lt;JD132+JF132)*(IZ107&lt;JA107)),"")</f>
        <v/>
      </c>
      <c r="JD107" s="281" t="str">
        <f aca="false">IF((JC107&lt;&gt;""),IF(OR(JC132+JE132&lt;&gt;JD132+JF132,PrSettings!$M$4="●"),((JC132+JE132-JD132-JF132)=(IZ107-JA107))*(JC107=1),0),"")</f>
        <v/>
      </c>
      <c r="JE107" s="281" t="str">
        <f aca="false">IF((JD107&lt;&gt;""),IF(JC107="0",0,(JC132+JE132=IZ107)*(JD132+JF132=JA107)),"")</f>
        <v/>
      </c>
      <c r="JF107" s="281" t="str">
        <f aca="false">IF(JC107&lt;&gt;"",IF(JB132,0,IF(ABS(JC132+JE132-JD132-JF132)&gt;=PrSettings!$M$7,(ABS(JC132+JE132-JD132-JF132-IZ107+JA107)&lt;=1)*1,IF(AND(JC107,$F107=$G107,JC132+JE132&gt;=PrSettings!$M$6),(ABS(IZ107-JC132-JE132)&lt;=1)*1,IF(AND(JC107,JC132+JE132+JD132+JF132&gt;=PrSettings!$M$8),(ABS(IZ107-JC132-JE132)+ABS(JA107-JD132-JF132)&lt;=1)*1,"0")))),"")</f>
        <v/>
      </c>
      <c r="JG107" s="302" t="str">
        <f aca="false">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97"/>
      <c r="JJ107" s="280" t="str">
        <f aca="false">IF(JI107="","",VLOOKUP(JI107,Language!$D$5:$E$100,2,0))</f>
        <v/>
      </c>
      <c r="JK107" s="284"/>
      <c r="JL107" s="280" t="str">
        <f aca="false">IF(JK107="","",VLOOKUP(JK107,Language!$D$5:$E$100,2,0))</f>
        <v/>
      </c>
      <c r="JM107" s="284"/>
      <c r="JN107" s="284"/>
      <c r="JO107" s="387" t="n">
        <f aca="false">COUNTIF(JI$124:JI$126,JK124)+COUNTIF(JK$124:JK$126,JK124)</f>
        <v>0</v>
      </c>
      <c r="JP107" s="281" t="str">
        <f aca="false">IF((JM107&lt;&gt;"")*(JN107&lt;&gt;"")*((IFERROR(VLOOKUP(JI107,$B$107:$F$114,5,0),"")&lt;&gt;"")+(IFERROR(VLOOKUP(JI107,$D$107:$G$114,4,0),"")&lt;&gt;""))*((IFERROR(VLOOKUP(JK107,$B$107:$F$114,5,0),"")&lt;&gt;"")+(IFERROR(VLOOKUP(JK107,$D$107:$G$114,4,0),"")&lt;&gt;"")),IF(JO132,"0",(JP132+JR132&gt;JQ132+JS132)*(JM107&gt;JN107)+(JP132+JR132=JQ132+JS132)*(JM107=JN107)+(JP132+JR132&lt;JQ132+JS132)*(JM107&lt;JN107)),"")</f>
        <v/>
      </c>
      <c r="JQ107" s="281" t="str">
        <f aca="false">IF((JP107&lt;&gt;""),IF(OR(JP132+JR132&lt;&gt;JQ132+JS132,PrSettings!$M$4="●"),((JP132+JR132-JQ132-JS132)=(JM107-JN107))*(JP107=1),0),"")</f>
        <v/>
      </c>
      <c r="JR107" s="281" t="str">
        <f aca="false">IF((JQ107&lt;&gt;""),IF(JP107="0",0,(JP132+JR132=JM107)*(JQ132+JS132=JN107)),"")</f>
        <v/>
      </c>
      <c r="JS107" s="281" t="str">
        <f aca="false">IF(JP107&lt;&gt;"",IF(JO132,0,IF(ABS(JP132+JR132-JQ132-JS132)&gt;=PrSettings!$M$7,(ABS(JP132+JR132-JQ132-JS132-JM107+JN107)&lt;=1)*1,IF(AND(JP107,$F107=$G107,JP132+JR132&gt;=PrSettings!$M$6),(ABS(JM107-JP132-JR132)&lt;=1)*1,IF(AND(JP107,JP132+JR132+JQ132+JS132&gt;=PrSettings!$M$8),(ABS(JM107-JP132-JR132)+ABS(JN107-JQ132-JS132)&lt;=1)*1,"0")))),"")</f>
        <v/>
      </c>
      <c r="JT107" s="302" t="str">
        <f aca="false">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97"/>
      <c r="JW107" s="280" t="str">
        <f aca="false">IF(JV107="","",VLOOKUP(JV107,Language!$D$5:$E$100,2,0))</f>
        <v/>
      </c>
      <c r="JX107" s="284"/>
      <c r="JY107" s="280" t="str">
        <f aca="false">IF(JX107="","",VLOOKUP(JX107,Language!$D$5:$E$100,2,0))</f>
        <v/>
      </c>
      <c r="JZ107" s="284"/>
      <c r="KA107" s="284"/>
      <c r="KB107" s="387" t="n">
        <f aca="false">COUNTIF(JV$124:JV$126,JX124)+COUNTIF(JX$124:JX$126,JX124)</f>
        <v>0</v>
      </c>
      <c r="KC107" s="281" t="str">
        <f aca="false">IF((JZ107&lt;&gt;"")*(KA107&lt;&gt;"")*((IFERROR(VLOOKUP(JV107,$B$107:$F$114,5,0),"")&lt;&gt;"")+(IFERROR(VLOOKUP(JV107,$D$107:$G$114,4,0),"")&lt;&gt;""))*((IFERROR(VLOOKUP(JX107,$B$107:$F$114,5,0),"")&lt;&gt;"")+(IFERROR(VLOOKUP(JX107,$D$107:$G$114,4,0),"")&lt;&gt;"")),IF(KB132,"0",(KC132+KE132&gt;KD132+KF132)*(JZ107&gt;KA107)+(KC132+KE132=KD132+KF132)*(JZ107=KA107)+(KC132+KE132&lt;KD132+KF132)*(JZ107&lt;KA107)),"")</f>
        <v/>
      </c>
      <c r="KD107" s="281" t="str">
        <f aca="false">IF((KC107&lt;&gt;""),IF(OR(KC132+KE132&lt;&gt;KD132+KF132,PrSettings!$M$4="●"),((KC132+KE132-KD132-KF132)=(JZ107-KA107))*(KC107=1),0),"")</f>
        <v/>
      </c>
      <c r="KE107" s="281" t="str">
        <f aca="false">IF((KD107&lt;&gt;""),IF(KC107="0",0,(KC132+KE132=JZ107)*(KD132+KF132=KA107)),"")</f>
        <v/>
      </c>
      <c r="KF107" s="281" t="str">
        <f aca="false">IF(KC107&lt;&gt;"",IF(KB132,0,IF(ABS(KC132+KE132-KD132-KF132)&gt;=PrSettings!$M$7,(ABS(KC132+KE132-KD132-KF132-JZ107+KA107)&lt;=1)*1,IF(AND(KC107,$F107=$G107,KC132+KE132&gt;=PrSettings!$M$6),(ABS(JZ107-KC132-KE132)&lt;=1)*1,IF(AND(KC107,KC132+KE132+KD132+KF132&gt;=PrSettings!$M$8),(ABS(JZ107-KC132-KE132)+ABS(KA107-KD132-KF132)&lt;=1)*1,"0")))),"")</f>
        <v/>
      </c>
      <c r="KG107" s="302" t="str">
        <f aca="false">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97"/>
      <c r="KJ107" s="280" t="str">
        <f aca="false">IF(KI107="","",VLOOKUP(KI107,Language!$D$5:$E$100,2,0))</f>
        <v/>
      </c>
      <c r="KK107" s="284"/>
      <c r="KL107" s="280" t="str">
        <f aca="false">IF(KK107="","",VLOOKUP(KK107,Language!$D$5:$E$100,2,0))</f>
        <v/>
      </c>
      <c r="KM107" s="284"/>
      <c r="KN107" s="284"/>
      <c r="KO107" s="387" t="n">
        <f aca="false">COUNTIF(KI$124:KI$126,KK124)+COUNTIF(KK$124:KK$126,KK124)</f>
        <v>0</v>
      </c>
      <c r="KP107" s="281" t="str">
        <f aca="false">IF((KM107&lt;&gt;"")*(KN107&lt;&gt;"")*((IFERROR(VLOOKUP(KI107,$B$107:$F$114,5,0),"")&lt;&gt;"")+(IFERROR(VLOOKUP(KI107,$D$107:$G$114,4,0),"")&lt;&gt;""))*((IFERROR(VLOOKUP(KK107,$B$107:$F$114,5,0),"")&lt;&gt;"")+(IFERROR(VLOOKUP(KK107,$D$107:$G$114,4,0),"")&lt;&gt;"")),IF(KO132,"0",(KP132+KR132&gt;KQ132+KS132)*(KM107&gt;KN107)+(KP132+KR132=KQ132+KS132)*(KM107=KN107)+(KP132+KR132&lt;KQ132+KS132)*(KM107&lt;KN107)),"")</f>
        <v/>
      </c>
      <c r="KQ107" s="281" t="str">
        <f aca="false">IF((KP107&lt;&gt;""),IF(OR(KP132+KR132&lt;&gt;KQ132+KS132,PrSettings!$M$4="●"),((KP132+KR132-KQ132-KS132)=(KM107-KN107))*(KP107=1),0),"")</f>
        <v/>
      </c>
      <c r="KR107" s="281" t="str">
        <f aca="false">IF((KQ107&lt;&gt;""),IF(KP107="0",0,(KP132+KR132=KM107)*(KQ132+KS132=KN107)),"")</f>
        <v/>
      </c>
      <c r="KS107" s="281" t="str">
        <f aca="false">IF(KP107&lt;&gt;"",IF(KO132,0,IF(ABS(KP132+KR132-KQ132-KS132)&gt;=PrSettings!$M$7,(ABS(KP132+KR132-KQ132-KS132-KM107+KN107)&lt;=1)*1,IF(AND(KP107,$F107=$G107,KP132+KR132&gt;=PrSettings!$M$6),(ABS(KM107-KP132-KR132)&lt;=1)*1,IF(AND(KP107,KP132+KR132+KQ132+KS132&gt;=PrSettings!$M$8),(ABS(KM107-KP132-KR132)+ABS(KN107-KQ132-KS132)&lt;=1)*1,"0")))),"")</f>
        <v/>
      </c>
      <c r="KT107" s="302" t="str">
        <f aca="false">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97"/>
      <c r="KW107" s="280" t="str">
        <f aca="false">IF(KV107="","",VLOOKUP(KV107,Language!$D$5:$E$100,2,0))</f>
        <v/>
      </c>
      <c r="KX107" s="284"/>
      <c r="KY107" s="280" t="str">
        <f aca="false">IF(KX107="","",VLOOKUP(KX107,Language!$D$5:$E$100,2,0))</f>
        <v/>
      </c>
      <c r="KZ107" s="284"/>
      <c r="LA107" s="284"/>
      <c r="LB107" s="387" t="n">
        <f aca="false">COUNTIF(KV$124:KV$126,KX124)+COUNTIF(KX$124:KX$126,KX124)</f>
        <v>0</v>
      </c>
      <c r="LC107" s="281" t="str">
        <f aca="false">IF((KZ107&lt;&gt;"")*(LA107&lt;&gt;"")*((IFERROR(VLOOKUP(KV107,$B$107:$F$114,5,0),"")&lt;&gt;"")+(IFERROR(VLOOKUP(KV107,$D$107:$G$114,4,0),"")&lt;&gt;""))*((IFERROR(VLOOKUP(KX107,$B$107:$F$114,5,0),"")&lt;&gt;"")+(IFERROR(VLOOKUP(KX107,$D$107:$G$114,4,0),"")&lt;&gt;"")),IF(LB132,"0",(LC132+LE132&gt;LD132+LF132)*(KZ107&gt;LA107)+(LC132+LE132=LD132+LF132)*(KZ107=LA107)+(LC132+LE132&lt;LD132+LF132)*(KZ107&lt;LA107)),"")</f>
        <v/>
      </c>
      <c r="LD107" s="281" t="str">
        <f aca="false">IF((LC107&lt;&gt;""),IF(OR(LC132+LE132&lt;&gt;LD132+LF132,PrSettings!$M$4="●"),((LC132+LE132-LD132-LF132)=(KZ107-LA107))*(LC107=1),0),"")</f>
        <v/>
      </c>
      <c r="LE107" s="281" t="str">
        <f aca="false">IF((LD107&lt;&gt;""),IF(LC107="0",0,(LC132+LE132=KZ107)*(LD132+LF132=LA107)),"")</f>
        <v/>
      </c>
      <c r="LF107" s="281" t="str">
        <f aca="false">IF(LC107&lt;&gt;"",IF(LB132,0,IF(ABS(LC132+LE132-LD132-LF132)&gt;=PrSettings!$M$7,(ABS(LC132+LE132-LD132-LF132-KZ107+LA107)&lt;=1)*1,IF(AND(LC107,$F107=$G107,LC132+LE132&gt;=PrSettings!$M$6),(ABS(KZ107-LC132-LE132)&lt;=1)*1,IF(AND(LC107,LC132+LE132+LD132+LF132&gt;=PrSettings!$M$8),(ABS(KZ107-LC132-LE132)+ABS(LA107-LD132-LF132)&lt;=1)*1,"0")))),"")</f>
        <v/>
      </c>
      <c r="LG107" s="302" t="str">
        <f aca="false">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97"/>
      <c r="LJ107" s="280" t="str">
        <f aca="false">IF(LI107="","",VLOOKUP(LI107,Language!$D$5:$E$100,2,0))</f>
        <v/>
      </c>
      <c r="LK107" s="284"/>
      <c r="LL107" s="280" t="str">
        <f aca="false">IF(LK107="","",VLOOKUP(LK107,Language!$D$5:$E$100,2,0))</f>
        <v/>
      </c>
      <c r="LM107" s="284"/>
      <c r="LN107" s="284"/>
      <c r="LO107" s="387" t="n">
        <f aca="false">COUNTIF(LI$124:LI$126,LK124)+COUNTIF(LK$124:LK$126,LK124)</f>
        <v>0</v>
      </c>
      <c r="LP107" s="281" t="str">
        <f aca="false">IF((LM107&lt;&gt;"")*(LN107&lt;&gt;"")*((IFERROR(VLOOKUP(LI107,$B$107:$F$114,5,0),"")&lt;&gt;"")+(IFERROR(VLOOKUP(LI107,$D$107:$G$114,4,0),"")&lt;&gt;""))*((IFERROR(VLOOKUP(LK107,$B$107:$F$114,5,0),"")&lt;&gt;"")+(IFERROR(VLOOKUP(LK107,$D$107:$G$114,4,0),"")&lt;&gt;"")),IF(LO132,"0",(LP132+LR132&gt;LQ132+LS132)*(LM107&gt;LN107)+(LP132+LR132=LQ132+LS132)*(LM107=LN107)+(LP132+LR132&lt;LQ132+LS132)*(LM107&lt;LN107)),"")</f>
        <v/>
      </c>
      <c r="LQ107" s="281" t="str">
        <f aca="false">IF((LP107&lt;&gt;""),IF(OR(LP132+LR132&lt;&gt;LQ132+LS132,PrSettings!$M$4="●"),((LP132+LR132-LQ132-LS132)=(LM107-LN107))*(LP107=1),0),"")</f>
        <v/>
      </c>
      <c r="LR107" s="281" t="str">
        <f aca="false">IF((LQ107&lt;&gt;""),IF(LP107="0",0,(LP132+LR132=LM107)*(LQ132+LS132=LN107)),"")</f>
        <v/>
      </c>
      <c r="LS107" s="281" t="str">
        <f aca="false">IF(LP107&lt;&gt;"",IF(LO132,0,IF(ABS(LP132+LR132-LQ132-LS132)&gt;=PrSettings!$M$7,(ABS(LP132+LR132-LQ132-LS132-LM107+LN107)&lt;=1)*1,IF(AND(LP107,$F107=$G107,LP132+LR132&gt;=PrSettings!$M$6),(ABS(LM107-LP132-LR132)&lt;=1)*1,IF(AND(LP107,LP132+LR132+LQ132+LS132&gt;=PrSettings!$M$8),(ABS(LM107-LP132-LR132)+ABS(LN107-LQ132-LS132)&lt;=1)*1,"0")))),"")</f>
        <v/>
      </c>
      <c r="LT107" s="302" t="str">
        <f aca="false">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97"/>
      <c r="LW107" s="280" t="str">
        <f aca="false">IF(LV107="","",VLOOKUP(LV107,Language!$D$5:$E$100,2,0))</f>
        <v/>
      </c>
      <c r="LX107" s="284"/>
      <c r="LY107" s="280" t="str">
        <f aca="false">IF(LX107="","",VLOOKUP(LX107,Language!$D$5:$E$100,2,0))</f>
        <v/>
      </c>
      <c r="LZ107" s="284"/>
      <c r="MA107" s="284"/>
      <c r="MB107" s="387" t="n">
        <f aca="false">COUNTIF(LV$124:LV$126,LX124)+COUNTIF(LX$124:LX$126,LX124)</f>
        <v>0</v>
      </c>
      <c r="MC107" s="281" t="str">
        <f aca="false">IF((LZ107&lt;&gt;"")*(MA107&lt;&gt;"")*((IFERROR(VLOOKUP(LV107,$B$107:$F$114,5,0),"")&lt;&gt;"")+(IFERROR(VLOOKUP(LV107,$D$107:$G$114,4,0),"")&lt;&gt;""))*((IFERROR(VLOOKUP(LX107,$B$107:$F$114,5,0),"")&lt;&gt;"")+(IFERROR(VLOOKUP(LX107,$D$107:$G$114,4,0),"")&lt;&gt;"")),IF(MB132,"0",(MC132+ME132&gt;MD132+MF132)*(LZ107&gt;MA107)+(MC132+ME132=MD132+MF132)*(LZ107=MA107)+(MC132+ME132&lt;MD132+MF132)*(LZ107&lt;MA107)),"")</f>
        <v/>
      </c>
      <c r="MD107" s="281" t="str">
        <f aca="false">IF((MC107&lt;&gt;""),IF(OR(MC132+ME132&lt;&gt;MD132+MF132,PrSettings!$M$4="●"),((MC132+ME132-MD132-MF132)=(LZ107-MA107))*(MC107=1),0),"")</f>
        <v/>
      </c>
      <c r="ME107" s="281" t="str">
        <f aca="false">IF((MD107&lt;&gt;""),IF(MC107="0",0,(MC132+ME132=LZ107)*(MD132+MF132=MA107)),"")</f>
        <v/>
      </c>
      <c r="MF107" s="281" t="str">
        <f aca="false">IF(MC107&lt;&gt;"",IF(MB132,0,IF(ABS(MC132+ME132-MD132-MF132)&gt;=PrSettings!$M$7,(ABS(MC132+ME132-MD132-MF132-LZ107+MA107)&lt;=1)*1,IF(AND(MC107,$F107=$G107,MC132+ME132&gt;=PrSettings!$M$6),(ABS(LZ107-MC132-ME132)&lt;=1)*1,IF(AND(MC107,MC132+ME132+MD132+MF132&gt;=PrSettings!$M$8),(ABS(LZ107-MC132-ME132)+ABS(MA107-MD132-MF132)&lt;=1)*1,"0")))),"")</f>
        <v/>
      </c>
      <c r="MG107" s="302" t="str">
        <f aca="false">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135" customFormat="true" ht="15.75" hidden="false" customHeight="false" outlineLevel="0" collapsed="false">
      <c r="A108" s="252"/>
      <c r="B108" s="295" t="n">
        <f aca="false">IF(C108="","",INDEX(Groups!$C$7:$C$65,MATCH(C108,Groups!$D$7:$D$65,0)))</f>
        <v>30</v>
      </c>
      <c r="C108" s="280" t="str">
        <f aca="false">'World Cup'!$E$60</f>
        <v>Canada</v>
      </c>
      <c r="D108" s="296" t="n">
        <f aca="false">IF(E108="","",INDEX(Groups!$C$7:$C$65,MATCH(E108,Groups!$D$7:$D$65,0)))</f>
        <v>7</v>
      </c>
      <c r="E108" s="280" t="str">
        <f aca="false">'World Cup'!$F$60</f>
        <v>Netherlands</v>
      </c>
      <c r="F108" s="282" t="n">
        <f aca="false">IF(AND('World Cup'!$E$61&lt;&gt;"",'World Cup'!$F$61&lt;&gt;""),'World Cup'!$E$61,"")</f>
        <v>0</v>
      </c>
      <c r="G108" s="283" t="n">
        <f aca="false">IF(AND('World Cup'!$E$61&lt;&gt;"",'World Cup'!$F$61&lt;&gt;""),'World Cup'!$F$61,"")</f>
        <v>2</v>
      </c>
      <c r="I108" s="297"/>
      <c r="J108" s="280" t="str">
        <f aca="false">IF(I108="","",VLOOKUP(I108,Language!$D$5:$E$100,2,0))</f>
        <v/>
      </c>
      <c r="K108" s="284"/>
      <c r="L108" s="280" t="str">
        <f aca="false">IF(K108="","",VLOOKUP(K108,Language!$D$5:$E$100,2,0))</f>
        <v/>
      </c>
      <c r="M108" s="284"/>
      <c r="N108" s="284"/>
      <c r="O108" s="389" t="n">
        <f aca="false">COUNTIF(I$124:I$126,K126)+COUNTIF(K$124:K$126,K126)</f>
        <v>0</v>
      </c>
      <c r="P108" s="281" t="str">
        <f aca="false">IF((M108&lt;&gt;"")*(N108&lt;&gt;"")*((IFERROR(VLOOKUP(I108,$B$107:$F$114,5,0),"")&lt;&gt;"")+(IFERROR(VLOOKUP(I108,$D$107:$G$114,4,0),"")&lt;&gt;""))*((IFERROR(VLOOKUP(K108,$B$107:$F$114,5,0),"")&lt;&gt;"")+(IFERROR(VLOOKUP(K108,$D$107:$G$114,4,0),"")&lt;&gt;"")),IF(O133,"0",(P133+R133&gt;Q133+S133)*(M108&gt;N108)+(P133+R133=Q133+S133)*(M108=N108)+(P133+R133&lt;Q133+S133)*(M108&lt;N108)),"")</f>
        <v/>
      </c>
      <c r="Q108" s="281" t="str">
        <f aca="false">IF((P108&lt;&gt;""),IF(OR(P133+R133&lt;&gt;Q133+S133,PrSettings!$M$4="●"),((P133+R133-Q133-S133)=(M108-N108))*(P108=1),0),"")</f>
        <v/>
      </c>
      <c r="R108" s="281" t="str">
        <f aca="false">IF((Q108&lt;&gt;""),IF(P108="0",0,(P133+R133=M108)*(Q133+S133=N108)),"")</f>
        <v/>
      </c>
      <c r="S108" s="281" t="str">
        <f aca="false">IF(P108&lt;&gt;"",IF(O133,0,IF(ABS(P133+R133-Q133-S133)&gt;=PrSettings!$M$7,(ABS(P133+R133-Q133-S133-M108+N108)&lt;=1)*1,IF(AND(P108,$F108=$G108,P133+R133&gt;=PrSettings!$M$6),(ABS(M108-P133-R133)&lt;=1)*1,IF(AND(P108,P133+R133+Q133+S133&gt;=PrSettings!$M$8),(ABS(M108-P133-R133)+ABS(N108-Q133-S133)&lt;=1)*1,"0")))),"")</f>
        <v/>
      </c>
      <c r="T108" s="302" t="str">
        <f aca="false">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97"/>
      <c r="W108" s="280" t="str">
        <f aca="false">IF(V108="","",VLOOKUP(V108,Language!$D$5:$E$100,2,0))</f>
        <v/>
      </c>
      <c r="X108" s="284"/>
      <c r="Y108" s="280" t="str">
        <f aca="false">IF(X108="","",VLOOKUP(X108,Language!$D$5:$E$100,2,0))</f>
        <v/>
      </c>
      <c r="Z108" s="284"/>
      <c r="AA108" s="284"/>
      <c r="AB108" s="389" t="n">
        <f aca="false">COUNTIF(V$124:V$126,X126)+COUNTIF(X$124:X$126,X126)</f>
        <v>0</v>
      </c>
      <c r="AC108" s="281" t="str">
        <f aca="false">IF((Z108&lt;&gt;"")*(AA108&lt;&gt;"")*((IFERROR(VLOOKUP(V108,$B$107:$F$114,5,0),"")&lt;&gt;"")+(IFERROR(VLOOKUP(V108,$D$107:$G$114,4,0),"")&lt;&gt;""))*((IFERROR(VLOOKUP(X108,$B$107:$F$114,5,0),"")&lt;&gt;"")+(IFERROR(VLOOKUP(X108,$D$107:$G$114,4,0),"")&lt;&gt;"")),IF(AB133,"0",(AC133+AE133&gt;AD133+AF133)*(Z108&gt;AA108)+(AC133+AE133=AD133+AF133)*(Z108=AA108)+(AC133+AE133&lt;AD133+AF133)*(Z108&lt;AA108)),"")</f>
        <v/>
      </c>
      <c r="AD108" s="281" t="str">
        <f aca="false">IF((AC108&lt;&gt;""),IF(OR(AC133+AE133&lt;&gt;AD133+AF133,PrSettings!$M$4="●"),((AC133+AE133-AD133-AF133)=(Z108-AA108))*(AC108=1),0),"")</f>
        <v/>
      </c>
      <c r="AE108" s="281" t="str">
        <f aca="false">IF((AD108&lt;&gt;""),IF(AC108="0",0,(AC133+AE133=Z108)*(AD133+AF133=AA108)),"")</f>
        <v/>
      </c>
      <c r="AF108" s="281" t="str">
        <f aca="false">IF(AC108&lt;&gt;"",IF(AB133,0,IF(ABS(AC133+AE133-AD133-AF133)&gt;=PrSettings!$M$7,(ABS(AC133+AE133-AD133-AF133-Z108+AA108)&lt;=1)*1,IF(AND(AC108,$F108=$G108,AC133+AE133&gt;=PrSettings!$M$6),(ABS(Z108-AC133-AE133)&lt;=1)*1,IF(AND(AC108,AC133+AE133+AD133+AF133&gt;=PrSettings!$M$8),(ABS(Z108-AC133-AE133)+ABS(AA108-AD133-AF133)&lt;=1)*1,"0")))),"")</f>
        <v/>
      </c>
      <c r="AG108" s="302" t="str">
        <f aca="false">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97"/>
      <c r="AJ108" s="280" t="str">
        <f aca="false">IF(AI108="","",VLOOKUP(AI108,Language!$D$5:$E$100,2,0))</f>
        <v/>
      </c>
      <c r="AK108" s="284"/>
      <c r="AL108" s="280" t="str">
        <f aca="false">IF(AK108="","",VLOOKUP(AK108,Language!$D$5:$E$100,2,0))</f>
        <v/>
      </c>
      <c r="AM108" s="284"/>
      <c r="AN108" s="284"/>
      <c r="AO108" s="389" t="n">
        <f aca="false">COUNTIF(AI$124:AI$126,AK126)+COUNTIF(AK$124:AK$126,AK126)</f>
        <v>0</v>
      </c>
      <c r="AP108" s="281" t="str">
        <f aca="false">IF((AM108&lt;&gt;"")*(AN108&lt;&gt;"")*((IFERROR(VLOOKUP(AI108,$B$107:$F$114,5,0),"")&lt;&gt;"")+(IFERROR(VLOOKUP(AI108,$D$107:$G$114,4,0),"")&lt;&gt;""))*((IFERROR(VLOOKUP(AK108,$B$107:$F$114,5,0),"")&lt;&gt;"")+(IFERROR(VLOOKUP(AK108,$D$107:$G$114,4,0),"")&lt;&gt;"")),IF(AO133,"0",(AP133+AR133&gt;AQ133+AS133)*(AM108&gt;AN108)+(AP133+AR133=AQ133+AS133)*(AM108=AN108)+(AP133+AR133&lt;AQ133+AS133)*(AM108&lt;AN108)),"")</f>
        <v/>
      </c>
      <c r="AQ108" s="281" t="str">
        <f aca="false">IF((AP108&lt;&gt;""),IF(OR(AP133+AR133&lt;&gt;AQ133+AS133,PrSettings!$M$4="●"),((AP133+AR133-AQ133-AS133)=(AM108-AN108))*(AP108=1),0),"")</f>
        <v/>
      </c>
      <c r="AR108" s="281" t="str">
        <f aca="false">IF((AQ108&lt;&gt;""),IF(AP108="0",0,(AP133+AR133=AM108)*(AQ133+AS133=AN108)),"")</f>
        <v/>
      </c>
      <c r="AS108" s="281" t="str">
        <f aca="false">IF(AP108&lt;&gt;"",IF(AO133,0,IF(ABS(AP133+AR133-AQ133-AS133)&gt;=PrSettings!$M$7,(ABS(AP133+AR133-AQ133-AS133-AM108+AN108)&lt;=1)*1,IF(AND(AP108,$F108=$G108,AP133+AR133&gt;=PrSettings!$M$6),(ABS(AM108-AP133-AR133)&lt;=1)*1,IF(AND(AP108,AP133+AR133+AQ133+AS133&gt;=PrSettings!$M$8),(ABS(AM108-AP133-AR133)+ABS(AN108-AQ133-AS133)&lt;=1)*1,"0")))),"")</f>
        <v/>
      </c>
      <c r="AT108" s="302" t="str">
        <f aca="false">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97"/>
      <c r="AW108" s="280" t="str">
        <f aca="false">IF(AV108="","",VLOOKUP(AV108,Language!$D$5:$E$100,2,0))</f>
        <v/>
      </c>
      <c r="AX108" s="284"/>
      <c r="AY108" s="280" t="str">
        <f aca="false">IF(AX108="","",VLOOKUP(AX108,Language!$D$5:$E$100,2,0))</f>
        <v/>
      </c>
      <c r="AZ108" s="284"/>
      <c r="BA108" s="284"/>
      <c r="BB108" s="389" t="n">
        <f aca="false">COUNTIF(AV$124:AV$126,AX126)+COUNTIF(AX$124:AX$126,AX126)</f>
        <v>0</v>
      </c>
      <c r="BC108" s="281" t="str">
        <f aca="false">IF((AZ108&lt;&gt;"")*(BA108&lt;&gt;"")*((IFERROR(VLOOKUP(AV108,$B$107:$F$114,5,0),"")&lt;&gt;"")+(IFERROR(VLOOKUP(AV108,$D$107:$G$114,4,0),"")&lt;&gt;""))*((IFERROR(VLOOKUP(AX108,$B$107:$F$114,5,0),"")&lt;&gt;"")+(IFERROR(VLOOKUP(AX108,$D$107:$G$114,4,0),"")&lt;&gt;"")),IF(BB133,"0",(BC133+BE133&gt;BD133+BF133)*(AZ108&gt;BA108)+(BC133+BE133=BD133+BF133)*(AZ108=BA108)+(BC133+BE133&lt;BD133+BF133)*(AZ108&lt;BA108)),"")</f>
        <v/>
      </c>
      <c r="BD108" s="281" t="str">
        <f aca="false">IF((BC108&lt;&gt;""),IF(OR(BC133+BE133&lt;&gt;BD133+BF133,PrSettings!$M$4="●"),((BC133+BE133-BD133-BF133)=(AZ108-BA108))*(BC108=1),0),"")</f>
        <v/>
      </c>
      <c r="BE108" s="281" t="str">
        <f aca="false">IF((BD108&lt;&gt;""),IF(BC108="0",0,(BC133+BE133=AZ108)*(BD133+BF133=BA108)),"")</f>
        <v/>
      </c>
      <c r="BF108" s="281" t="str">
        <f aca="false">IF(BC108&lt;&gt;"",IF(BB133,0,IF(ABS(BC133+BE133-BD133-BF133)&gt;=PrSettings!$M$7,(ABS(BC133+BE133-BD133-BF133-AZ108+BA108)&lt;=1)*1,IF(AND(BC108,$F108=$G108,BC133+BE133&gt;=PrSettings!$M$6),(ABS(AZ108-BC133-BE133)&lt;=1)*1,IF(AND(BC108,BC133+BE133+BD133+BF133&gt;=PrSettings!$M$8),(ABS(AZ108-BC133-BE133)+ABS(BA108-BD133-BF133)&lt;=1)*1,"0")))),"")</f>
        <v/>
      </c>
      <c r="BG108" s="302" t="str">
        <f aca="false">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97"/>
      <c r="BJ108" s="280" t="str">
        <f aca="false">IF(BI108="","",VLOOKUP(BI108,Language!$D$5:$E$100,2,0))</f>
        <v/>
      </c>
      <c r="BK108" s="284"/>
      <c r="BL108" s="280" t="str">
        <f aca="false">IF(BK108="","",VLOOKUP(BK108,Language!$D$5:$E$100,2,0))</f>
        <v/>
      </c>
      <c r="BM108" s="284"/>
      <c r="BN108" s="284"/>
      <c r="BO108" s="389" t="n">
        <f aca="false">COUNTIF(BI$124:BI$126,BK126)+COUNTIF(BK$124:BK$126,BK126)</f>
        <v>0</v>
      </c>
      <c r="BP108" s="281" t="str">
        <f aca="false">IF((BM108&lt;&gt;"")*(BN108&lt;&gt;"")*((IFERROR(VLOOKUP(BI108,$B$107:$F$114,5,0),"")&lt;&gt;"")+(IFERROR(VLOOKUP(BI108,$D$107:$G$114,4,0),"")&lt;&gt;""))*((IFERROR(VLOOKUP(BK108,$B$107:$F$114,5,0),"")&lt;&gt;"")+(IFERROR(VLOOKUP(BK108,$D$107:$G$114,4,0),"")&lt;&gt;"")),IF(BO133,"0",(BP133+BR133&gt;BQ133+BS133)*(BM108&gt;BN108)+(BP133+BR133=BQ133+BS133)*(BM108=BN108)+(BP133+BR133&lt;BQ133+BS133)*(BM108&lt;BN108)),"")</f>
        <v/>
      </c>
      <c r="BQ108" s="281" t="str">
        <f aca="false">IF((BP108&lt;&gt;""),IF(OR(BP133+BR133&lt;&gt;BQ133+BS133,PrSettings!$M$4="●"),((BP133+BR133-BQ133-BS133)=(BM108-BN108))*(BP108=1),0),"")</f>
        <v/>
      </c>
      <c r="BR108" s="281" t="str">
        <f aca="false">IF((BQ108&lt;&gt;""),IF(BP108="0",0,(BP133+BR133=BM108)*(BQ133+BS133=BN108)),"")</f>
        <v/>
      </c>
      <c r="BS108" s="281" t="str">
        <f aca="false">IF(BP108&lt;&gt;"",IF(BO133,0,IF(ABS(BP133+BR133-BQ133-BS133)&gt;=PrSettings!$M$7,(ABS(BP133+BR133-BQ133-BS133-BM108+BN108)&lt;=1)*1,IF(AND(BP108,$F108=$G108,BP133+BR133&gt;=PrSettings!$M$6),(ABS(BM108-BP133-BR133)&lt;=1)*1,IF(AND(BP108,BP133+BR133+BQ133+BS133&gt;=PrSettings!$M$8),(ABS(BM108-BP133-BR133)+ABS(BN108-BQ133-BS133)&lt;=1)*1,"0")))),"")</f>
        <v/>
      </c>
      <c r="BT108" s="302" t="str">
        <f aca="false">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97"/>
      <c r="BW108" s="280" t="str">
        <f aca="false">IF(BV108="","",VLOOKUP(BV108,Language!$D$5:$E$100,2,0))</f>
        <v/>
      </c>
      <c r="BX108" s="284"/>
      <c r="BY108" s="280" t="str">
        <f aca="false">IF(BX108="","",VLOOKUP(BX108,Language!$D$5:$E$100,2,0))</f>
        <v/>
      </c>
      <c r="BZ108" s="284"/>
      <c r="CA108" s="284"/>
      <c r="CB108" s="389" t="n">
        <f aca="false">COUNTIF(BV$124:BV$126,BX126)+COUNTIF(BX$124:BX$126,BX126)</f>
        <v>0</v>
      </c>
      <c r="CC108" s="281" t="str">
        <f aca="false">IF((BZ108&lt;&gt;"")*(CA108&lt;&gt;"")*((IFERROR(VLOOKUP(BV108,$B$107:$F$114,5,0),"")&lt;&gt;"")+(IFERROR(VLOOKUP(BV108,$D$107:$G$114,4,0),"")&lt;&gt;""))*((IFERROR(VLOOKUP(BX108,$B$107:$F$114,5,0),"")&lt;&gt;"")+(IFERROR(VLOOKUP(BX108,$D$107:$G$114,4,0),"")&lt;&gt;"")),IF(CB133,"0",(CC133+CE133&gt;CD133+CF133)*(BZ108&gt;CA108)+(CC133+CE133=CD133+CF133)*(BZ108=CA108)+(CC133+CE133&lt;CD133+CF133)*(BZ108&lt;CA108)),"")</f>
        <v/>
      </c>
      <c r="CD108" s="281" t="str">
        <f aca="false">IF((CC108&lt;&gt;""),IF(OR(CC133+CE133&lt;&gt;CD133+CF133,PrSettings!$M$4="●"),((CC133+CE133-CD133-CF133)=(BZ108-CA108))*(CC108=1),0),"")</f>
        <v/>
      </c>
      <c r="CE108" s="281" t="str">
        <f aca="false">IF((CD108&lt;&gt;""),IF(CC108="0",0,(CC133+CE133=BZ108)*(CD133+CF133=CA108)),"")</f>
        <v/>
      </c>
      <c r="CF108" s="281" t="str">
        <f aca="false">IF(CC108&lt;&gt;"",IF(CB133,0,IF(ABS(CC133+CE133-CD133-CF133)&gt;=PrSettings!$M$7,(ABS(CC133+CE133-CD133-CF133-BZ108+CA108)&lt;=1)*1,IF(AND(CC108,$F108=$G108,CC133+CE133&gt;=PrSettings!$M$6),(ABS(BZ108-CC133-CE133)&lt;=1)*1,IF(AND(CC108,CC133+CE133+CD133+CF133&gt;=PrSettings!$M$8),(ABS(BZ108-CC133-CE133)+ABS(CA108-CD133-CF133)&lt;=1)*1,"0")))),"")</f>
        <v/>
      </c>
      <c r="CG108" s="302" t="str">
        <f aca="false">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97"/>
      <c r="CJ108" s="280" t="str">
        <f aca="false">IF(CI108="","",VLOOKUP(CI108,Language!$D$5:$E$100,2,0))</f>
        <v/>
      </c>
      <c r="CK108" s="284"/>
      <c r="CL108" s="280" t="str">
        <f aca="false">IF(CK108="","",VLOOKUP(CK108,Language!$D$5:$E$100,2,0))</f>
        <v/>
      </c>
      <c r="CM108" s="284"/>
      <c r="CN108" s="284"/>
      <c r="CO108" s="389" t="n">
        <f aca="false">COUNTIF(CI$124:CI$126,CK126)+COUNTIF(CK$124:CK$126,CK126)</f>
        <v>0</v>
      </c>
      <c r="CP108" s="281" t="str">
        <f aca="false">IF((CM108&lt;&gt;"")*(CN108&lt;&gt;"")*((IFERROR(VLOOKUP(CI108,$B$107:$F$114,5,0),"")&lt;&gt;"")+(IFERROR(VLOOKUP(CI108,$D$107:$G$114,4,0),"")&lt;&gt;""))*((IFERROR(VLOOKUP(CK108,$B$107:$F$114,5,0),"")&lt;&gt;"")+(IFERROR(VLOOKUP(CK108,$D$107:$G$114,4,0),"")&lt;&gt;"")),IF(CO133,"0",(CP133+CR133&gt;CQ133+CS133)*(CM108&gt;CN108)+(CP133+CR133=CQ133+CS133)*(CM108=CN108)+(CP133+CR133&lt;CQ133+CS133)*(CM108&lt;CN108)),"")</f>
        <v/>
      </c>
      <c r="CQ108" s="281" t="str">
        <f aca="false">IF((CP108&lt;&gt;""),IF(OR(CP133+CR133&lt;&gt;CQ133+CS133,PrSettings!$M$4="●"),((CP133+CR133-CQ133-CS133)=(CM108-CN108))*(CP108=1),0),"")</f>
        <v/>
      </c>
      <c r="CR108" s="281" t="str">
        <f aca="false">IF((CQ108&lt;&gt;""),IF(CP108="0",0,(CP133+CR133=CM108)*(CQ133+CS133=CN108)),"")</f>
        <v/>
      </c>
      <c r="CS108" s="281" t="str">
        <f aca="false">IF(CP108&lt;&gt;"",IF(CO133,0,IF(ABS(CP133+CR133-CQ133-CS133)&gt;=PrSettings!$M$7,(ABS(CP133+CR133-CQ133-CS133-CM108+CN108)&lt;=1)*1,IF(AND(CP108,$F108=$G108,CP133+CR133&gt;=PrSettings!$M$6),(ABS(CM108-CP133-CR133)&lt;=1)*1,IF(AND(CP108,CP133+CR133+CQ133+CS133&gt;=PrSettings!$M$8),(ABS(CM108-CP133-CR133)+ABS(CN108-CQ133-CS133)&lt;=1)*1,"0")))),"")</f>
        <v/>
      </c>
      <c r="CT108" s="302" t="str">
        <f aca="false">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97"/>
      <c r="CW108" s="280" t="str">
        <f aca="false">IF(CV108="","",VLOOKUP(CV108,Language!$D$5:$E$100,2,0))</f>
        <v/>
      </c>
      <c r="CX108" s="284"/>
      <c r="CY108" s="280" t="str">
        <f aca="false">IF(CX108="","",VLOOKUP(CX108,Language!$D$5:$E$100,2,0))</f>
        <v/>
      </c>
      <c r="CZ108" s="284"/>
      <c r="DA108" s="284"/>
      <c r="DB108" s="389" t="n">
        <f aca="false">COUNTIF(CV$124:CV$126,CX126)+COUNTIF(CX$124:CX$126,CX126)</f>
        <v>0</v>
      </c>
      <c r="DC108" s="281" t="str">
        <f aca="false">IF((CZ108&lt;&gt;"")*(DA108&lt;&gt;"")*((IFERROR(VLOOKUP(CV108,$B$107:$F$114,5,0),"")&lt;&gt;"")+(IFERROR(VLOOKUP(CV108,$D$107:$G$114,4,0),"")&lt;&gt;""))*((IFERROR(VLOOKUP(CX108,$B$107:$F$114,5,0),"")&lt;&gt;"")+(IFERROR(VLOOKUP(CX108,$D$107:$G$114,4,0),"")&lt;&gt;"")),IF(DB133,"0",(DC133+DE133&gt;DD133+DF133)*(CZ108&gt;DA108)+(DC133+DE133=DD133+DF133)*(CZ108=DA108)+(DC133+DE133&lt;DD133+DF133)*(CZ108&lt;DA108)),"")</f>
        <v/>
      </c>
      <c r="DD108" s="281" t="str">
        <f aca="false">IF((DC108&lt;&gt;""),IF(OR(DC133+DE133&lt;&gt;DD133+DF133,PrSettings!$M$4="●"),((DC133+DE133-DD133-DF133)=(CZ108-DA108))*(DC108=1),0),"")</f>
        <v/>
      </c>
      <c r="DE108" s="281" t="str">
        <f aca="false">IF((DD108&lt;&gt;""),IF(DC108="0",0,(DC133+DE133=CZ108)*(DD133+DF133=DA108)),"")</f>
        <v/>
      </c>
      <c r="DF108" s="281" t="str">
        <f aca="false">IF(DC108&lt;&gt;"",IF(DB133,0,IF(ABS(DC133+DE133-DD133-DF133)&gt;=PrSettings!$M$7,(ABS(DC133+DE133-DD133-DF133-CZ108+DA108)&lt;=1)*1,IF(AND(DC108,$F108=$G108,DC133+DE133&gt;=PrSettings!$M$6),(ABS(CZ108-DC133-DE133)&lt;=1)*1,IF(AND(DC108,DC133+DE133+DD133+DF133&gt;=PrSettings!$M$8),(ABS(CZ108-DC133-DE133)+ABS(DA108-DD133-DF133)&lt;=1)*1,"0")))),"")</f>
        <v/>
      </c>
      <c r="DG108" s="302" t="str">
        <f aca="false">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97"/>
      <c r="DJ108" s="280" t="str">
        <f aca="false">IF(DI108="","",VLOOKUP(DI108,Language!$D$5:$E$100,2,0))</f>
        <v/>
      </c>
      <c r="DK108" s="284"/>
      <c r="DL108" s="280" t="str">
        <f aca="false">IF(DK108="","",VLOOKUP(DK108,Language!$D$5:$E$100,2,0))</f>
        <v/>
      </c>
      <c r="DM108" s="284"/>
      <c r="DN108" s="284"/>
      <c r="DO108" s="389" t="n">
        <f aca="false">COUNTIF(DI$124:DI$126,DK126)+COUNTIF(DK$124:DK$126,DK126)</f>
        <v>0</v>
      </c>
      <c r="DP108" s="281" t="str">
        <f aca="false">IF((DM108&lt;&gt;"")*(DN108&lt;&gt;"")*((IFERROR(VLOOKUP(DI108,$B$107:$F$114,5,0),"")&lt;&gt;"")+(IFERROR(VLOOKUP(DI108,$D$107:$G$114,4,0),"")&lt;&gt;""))*((IFERROR(VLOOKUP(DK108,$B$107:$F$114,5,0),"")&lt;&gt;"")+(IFERROR(VLOOKUP(DK108,$D$107:$G$114,4,0),"")&lt;&gt;"")),IF(DO133,"0",(DP133+DR133&gt;DQ133+DS133)*(DM108&gt;DN108)+(DP133+DR133=DQ133+DS133)*(DM108=DN108)+(DP133+DR133&lt;DQ133+DS133)*(DM108&lt;DN108)),"")</f>
        <v/>
      </c>
      <c r="DQ108" s="281" t="str">
        <f aca="false">IF((DP108&lt;&gt;""),IF(OR(DP133+DR133&lt;&gt;DQ133+DS133,PrSettings!$M$4="●"),((DP133+DR133-DQ133-DS133)=(DM108-DN108))*(DP108=1),0),"")</f>
        <v/>
      </c>
      <c r="DR108" s="281" t="str">
        <f aca="false">IF((DQ108&lt;&gt;""),IF(DP108="0",0,(DP133+DR133=DM108)*(DQ133+DS133=DN108)),"")</f>
        <v/>
      </c>
      <c r="DS108" s="281" t="str">
        <f aca="false">IF(DP108&lt;&gt;"",IF(DO133,0,IF(ABS(DP133+DR133-DQ133-DS133)&gt;=PrSettings!$M$7,(ABS(DP133+DR133-DQ133-DS133-DM108+DN108)&lt;=1)*1,IF(AND(DP108,$F108=$G108,DP133+DR133&gt;=PrSettings!$M$6),(ABS(DM108-DP133-DR133)&lt;=1)*1,IF(AND(DP108,DP133+DR133+DQ133+DS133&gt;=PrSettings!$M$8),(ABS(DM108-DP133-DR133)+ABS(DN108-DQ133-DS133)&lt;=1)*1,"0")))),"")</f>
        <v/>
      </c>
      <c r="DT108" s="302" t="str">
        <f aca="false">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97"/>
      <c r="DW108" s="280" t="str">
        <f aca="false">IF(DV108="","",VLOOKUP(DV108,Language!$D$5:$E$100,2,0))</f>
        <v/>
      </c>
      <c r="DX108" s="284"/>
      <c r="DY108" s="280" t="str">
        <f aca="false">IF(DX108="","",VLOOKUP(DX108,Language!$D$5:$E$100,2,0))</f>
        <v/>
      </c>
      <c r="DZ108" s="284"/>
      <c r="EA108" s="284"/>
      <c r="EB108" s="389" t="n">
        <f aca="false">COUNTIF(DV$124:DV$126,DX126)+COUNTIF(DX$124:DX$126,DX126)</f>
        <v>0</v>
      </c>
      <c r="EC108" s="281" t="str">
        <f aca="false">IF((DZ108&lt;&gt;"")*(EA108&lt;&gt;"")*((IFERROR(VLOOKUP(DV108,$B$107:$F$114,5,0),"")&lt;&gt;"")+(IFERROR(VLOOKUP(DV108,$D$107:$G$114,4,0),"")&lt;&gt;""))*((IFERROR(VLOOKUP(DX108,$B$107:$F$114,5,0),"")&lt;&gt;"")+(IFERROR(VLOOKUP(DX108,$D$107:$G$114,4,0),"")&lt;&gt;"")),IF(EB133,"0",(EC133+EE133&gt;ED133+EF133)*(DZ108&gt;EA108)+(EC133+EE133=ED133+EF133)*(DZ108=EA108)+(EC133+EE133&lt;ED133+EF133)*(DZ108&lt;EA108)),"")</f>
        <v/>
      </c>
      <c r="ED108" s="281" t="str">
        <f aca="false">IF((EC108&lt;&gt;""),IF(OR(EC133+EE133&lt;&gt;ED133+EF133,PrSettings!$M$4="●"),((EC133+EE133-ED133-EF133)=(DZ108-EA108))*(EC108=1),0),"")</f>
        <v/>
      </c>
      <c r="EE108" s="281" t="str">
        <f aca="false">IF((ED108&lt;&gt;""),IF(EC108="0",0,(EC133+EE133=DZ108)*(ED133+EF133=EA108)),"")</f>
        <v/>
      </c>
      <c r="EF108" s="281" t="str">
        <f aca="false">IF(EC108&lt;&gt;"",IF(EB133,0,IF(ABS(EC133+EE133-ED133-EF133)&gt;=PrSettings!$M$7,(ABS(EC133+EE133-ED133-EF133-DZ108+EA108)&lt;=1)*1,IF(AND(EC108,$F108=$G108,EC133+EE133&gt;=PrSettings!$M$6),(ABS(DZ108-EC133-EE133)&lt;=1)*1,IF(AND(EC108,EC133+EE133+ED133+EF133&gt;=PrSettings!$M$8),(ABS(DZ108-EC133-EE133)+ABS(EA108-ED133-EF133)&lt;=1)*1,"0")))),"")</f>
        <v/>
      </c>
      <c r="EG108" s="302" t="str">
        <f aca="false">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97"/>
      <c r="EJ108" s="280" t="str">
        <f aca="false">IF(EI108="","",VLOOKUP(EI108,Language!$D$5:$E$100,2,0))</f>
        <v/>
      </c>
      <c r="EK108" s="284"/>
      <c r="EL108" s="280" t="str">
        <f aca="false">IF(EK108="","",VLOOKUP(EK108,Language!$D$5:$E$100,2,0))</f>
        <v/>
      </c>
      <c r="EM108" s="284"/>
      <c r="EN108" s="284"/>
      <c r="EO108" s="389" t="n">
        <f aca="false">COUNTIF(EI$124:EI$126,EK126)+COUNTIF(EK$124:EK$126,EK126)</f>
        <v>0</v>
      </c>
      <c r="EP108" s="281" t="str">
        <f aca="false">IF((EM108&lt;&gt;"")*(EN108&lt;&gt;"")*((IFERROR(VLOOKUP(EI108,$B$107:$F$114,5,0),"")&lt;&gt;"")+(IFERROR(VLOOKUP(EI108,$D$107:$G$114,4,0),"")&lt;&gt;""))*((IFERROR(VLOOKUP(EK108,$B$107:$F$114,5,0),"")&lt;&gt;"")+(IFERROR(VLOOKUP(EK108,$D$107:$G$114,4,0),"")&lt;&gt;"")),IF(EO133,"0",(EP133+ER133&gt;EQ133+ES133)*(EM108&gt;EN108)+(EP133+ER133=EQ133+ES133)*(EM108=EN108)+(EP133+ER133&lt;EQ133+ES133)*(EM108&lt;EN108)),"")</f>
        <v/>
      </c>
      <c r="EQ108" s="281" t="str">
        <f aca="false">IF((EP108&lt;&gt;""),IF(OR(EP133+ER133&lt;&gt;EQ133+ES133,PrSettings!$M$4="●"),((EP133+ER133-EQ133-ES133)=(EM108-EN108))*(EP108=1),0),"")</f>
        <v/>
      </c>
      <c r="ER108" s="281" t="str">
        <f aca="false">IF((EQ108&lt;&gt;""),IF(EP108="0",0,(EP133+ER133=EM108)*(EQ133+ES133=EN108)),"")</f>
        <v/>
      </c>
      <c r="ES108" s="281" t="str">
        <f aca="false">IF(EP108&lt;&gt;"",IF(EO133,0,IF(ABS(EP133+ER133-EQ133-ES133)&gt;=PrSettings!$M$7,(ABS(EP133+ER133-EQ133-ES133-EM108+EN108)&lt;=1)*1,IF(AND(EP108,$F108=$G108,EP133+ER133&gt;=PrSettings!$M$6),(ABS(EM108-EP133-ER133)&lt;=1)*1,IF(AND(EP108,EP133+ER133+EQ133+ES133&gt;=PrSettings!$M$8),(ABS(EM108-EP133-ER133)+ABS(EN108-EQ133-ES133)&lt;=1)*1,"0")))),"")</f>
        <v/>
      </c>
      <c r="ET108" s="302" t="str">
        <f aca="false">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97"/>
      <c r="EW108" s="280" t="str">
        <f aca="false">IF(EV108="","",VLOOKUP(EV108,Language!$D$5:$E$100,2,0))</f>
        <v/>
      </c>
      <c r="EX108" s="284"/>
      <c r="EY108" s="280" t="str">
        <f aca="false">IF(EX108="","",VLOOKUP(EX108,Language!$D$5:$E$100,2,0))</f>
        <v/>
      </c>
      <c r="EZ108" s="284"/>
      <c r="FA108" s="284"/>
      <c r="FB108" s="389" t="n">
        <f aca="false">COUNTIF(EV$124:EV$126,EX126)+COUNTIF(EX$124:EX$126,EX126)</f>
        <v>0</v>
      </c>
      <c r="FC108" s="281" t="str">
        <f aca="false">IF((EZ108&lt;&gt;"")*(FA108&lt;&gt;"")*((IFERROR(VLOOKUP(EV108,$B$107:$F$114,5,0),"")&lt;&gt;"")+(IFERROR(VLOOKUP(EV108,$D$107:$G$114,4,0),"")&lt;&gt;""))*((IFERROR(VLOOKUP(EX108,$B$107:$F$114,5,0),"")&lt;&gt;"")+(IFERROR(VLOOKUP(EX108,$D$107:$G$114,4,0),"")&lt;&gt;"")),IF(FB133,"0",(FC133+FE133&gt;FD133+FF133)*(EZ108&gt;FA108)+(FC133+FE133=FD133+FF133)*(EZ108=FA108)+(FC133+FE133&lt;FD133+FF133)*(EZ108&lt;FA108)),"")</f>
        <v/>
      </c>
      <c r="FD108" s="281" t="str">
        <f aca="false">IF((FC108&lt;&gt;""),IF(OR(FC133+FE133&lt;&gt;FD133+FF133,PrSettings!$M$4="●"),((FC133+FE133-FD133-FF133)=(EZ108-FA108))*(FC108=1),0),"")</f>
        <v/>
      </c>
      <c r="FE108" s="281" t="str">
        <f aca="false">IF((FD108&lt;&gt;""),IF(FC108="0",0,(FC133+FE133=EZ108)*(FD133+FF133=FA108)),"")</f>
        <v/>
      </c>
      <c r="FF108" s="281" t="str">
        <f aca="false">IF(FC108&lt;&gt;"",IF(FB133,0,IF(ABS(FC133+FE133-FD133-FF133)&gt;=PrSettings!$M$7,(ABS(FC133+FE133-FD133-FF133-EZ108+FA108)&lt;=1)*1,IF(AND(FC108,$F108=$G108,FC133+FE133&gt;=PrSettings!$M$6),(ABS(EZ108-FC133-FE133)&lt;=1)*1,IF(AND(FC108,FC133+FE133+FD133+FF133&gt;=PrSettings!$M$8),(ABS(EZ108-FC133-FE133)+ABS(FA108-FD133-FF133)&lt;=1)*1,"0")))),"")</f>
        <v/>
      </c>
      <c r="FG108" s="302" t="str">
        <f aca="false">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97"/>
      <c r="FJ108" s="280" t="str">
        <f aca="false">IF(FI108="","",VLOOKUP(FI108,Language!$D$5:$E$100,2,0))</f>
        <v/>
      </c>
      <c r="FK108" s="284"/>
      <c r="FL108" s="280" t="str">
        <f aca="false">IF(FK108="","",VLOOKUP(FK108,Language!$D$5:$E$100,2,0))</f>
        <v/>
      </c>
      <c r="FM108" s="284"/>
      <c r="FN108" s="284"/>
      <c r="FO108" s="389" t="n">
        <f aca="false">COUNTIF(FI$124:FI$126,FK126)+COUNTIF(FK$124:FK$126,FK126)</f>
        <v>0</v>
      </c>
      <c r="FP108" s="281" t="str">
        <f aca="false">IF((FM108&lt;&gt;"")*(FN108&lt;&gt;"")*((IFERROR(VLOOKUP(FI108,$B$107:$F$114,5,0),"")&lt;&gt;"")+(IFERROR(VLOOKUP(FI108,$D$107:$G$114,4,0),"")&lt;&gt;""))*((IFERROR(VLOOKUP(FK108,$B$107:$F$114,5,0),"")&lt;&gt;"")+(IFERROR(VLOOKUP(FK108,$D$107:$G$114,4,0),"")&lt;&gt;"")),IF(FO133,"0",(FP133+FR133&gt;FQ133+FS133)*(FM108&gt;FN108)+(FP133+FR133=FQ133+FS133)*(FM108=FN108)+(FP133+FR133&lt;FQ133+FS133)*(FM108&lt;FN108)),"")</f>
        <v/>
      </c>
      <c r="FQ108" s="281" t="str">
        <f aca="false">IF((FP108&lt;&gt;""),IF(OR(FP133+FR133&lt;&gt;FQ133+FS133,PrSettings!$M$4="●"),((FP133+FR133-FQ133-FS133)=(FM108-FN108))*(FP108=1),0),"")</f>
        <v/>
      </c>
      <c r="FR108" s="281" t="str">
        <f aca="false">IF((FQ108&lt;&gt;""),IF(FP108="0",0,(FP133+FR133=FM108)*(FQ133+FS133=FN108)),"")</f>
        <v/>
      </c>
      <c r="FS108" s="281" t="str">
        <f aca="false">IF(FP108&lt;&gt;"",IF(FO133,0,IF(ABS(FP133+FR133-FQ133-FS133)&gt;=PrSettings!$M$7,(ABS(FP133+FR133-FQ133-FS133-FM108+FN108)&lt;=1)*1,IF(AND(FP108,$F108=$G108,FP133+FR133&gt;=PrSettings!$M$6),(ABS(FM108-FP133-FR133)&lt;=1)*1,IF(AND(FP108,FP133+FR133+FQ133+FS133&gt;=PrSettings!$M$8),(ABS(FM108-FP133-FR133)+ABS(FN108-FQ133-FS133)&lt;=1)*1,"0")))),"")</f>
        <v/>
      </c>
      <c r="FT108" s="302" t="str">
        <f aca="false">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97"/>
      <c r="FW108" s="280" t="str">
        <f aca="false">IF(FV108="","",VLOOKUP(FV108,Language!$D$5:$E$100,2,0))</f>
        <v/>
      </c>
      <c r="FX108" s="284"/>
      <c r="FY108" s="280" t="str">
        <f aca="false">IF(FX108="","",VLOOKUP(FX108,Language!$D$5:$E$100,2,0))</f>
        <v/>
      </c>
      <c r="FZ108" s="284"/>
      <c r="GA108" s="284"/>
      <c r="GB108" s="389" t="n">
        <f aca="false">COUNTIF(FV$124:FV$126,FX126)+COUNTIF(FX$124:FX$126,FX126)</f>
        <v>0</v>
      </c>
      <c r="GC108" s="281" t="str">
        <f aca="false">IF((FZ108&lt;&gt;"")*(GA108&lt;&gt;"")*((IFERROR(VLOOKUP(FV108,$B$107:$F$114,5,0),"")&lt;&gt;"")+(IFERROR(VLOOKUP(FV108,$D$107:$G$114,4,0),"")&lt;&gt;""))*((IFERROR(VLOOKUP(FX108,$B$107:$F$114,5,0),"")&lt;&gt;"")+(IFERROR(VLOOKUP(FX108,$D$107:$G$114,4,0),"")&lt;&gt;"")),IF(GB133,"0",(GC133+GE133&gt;GD133+GF133)*(FZ108&gt;GA108)+(GC133+GE133=GD133+GF133)*(FZ108=GA108)+(GC133+GE133&lt;GD133+GF133)*(FZ108&lt;GA108)),"")</f>
        <v/>
      </c>
      <c r="GD108" s="281" t="str">
        <f aca="false">IF((GC108&lt;&gt;""),IF(OR(GC133+GE133&lt;&gt;GD133+GF133,PrSettings!$M$4="●"),((GC133+GE133-GD133-GF133)=(FZ108-GA108))*(GC108=1),0),"")</f>
        <v/>
      </c>
      <c r="GE108" s="281" t="str">
        <f aca="false">IF((GD108&lt;&gt;""),IF(GC108="0",0,(GC133+GE133=FZ108)*(GD133+GF133=GA108)),"")</f>
        <v/>
      </c>
      <c r="GF108" s="281" t="str">
        <f aca="false">IF(GC108&lt;&gt;"",IF(GB133,0,IF(ABS(GC133+GE133-GD133-GF133)&gt;=PrSettings!$M$7,(ABS(GC133+GE133-GD133-GF133-FZ108+GA108)&lt;=1)*1,IF(AND(GC108,$F108=$G108,GC133+GE133&gt;=PrSettings!$M$6),(ABS(FZ108-GC133-GE133)&lt;=1)*1,IF(AND(GC108,GC133+GE133+GD133+GF133&gt;=PrSettings!$M$8),(ABS(FZ108-GC133-GE133)+ABS(GA108-GD133-GF133)&lt;=1)*1,"0")))),"")</f>
        <v/>
      </c>
      <c r="GG108" s="302" t="str">
        <f aca="false">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97"/>
      <c r="GJ108" s="280" t="str">
        <f aca="false">IF(GI108="","",VLOOKUP(GI108,Language!$D$5:$E$100,2,0))</f>
        <v/>
      </c>
      <c r="GK108" s="284"/>
      <c r="GL108" s="280" t="str">
        <f aca="false">IF(GK108="","",VLOOKUP(GK108,Language!$D$5:$E$100,2,0))</f>
        <v/>
      </c>
      <c r="GM108" s="284"/>
      <c r="GN108" s="284"/>
      <c r="GO108" s="389" t="n">
        <f aca="false">COUNTIF(GI$124:GI$126,GK126)+COUNTIF(GK$124:GK$126,GK126)</f>
        <v>0</v>
      </c>
      <c r="GP108" s="281" t="str">
        <f aca="false">IF((GM108&lt;&gt;"")*(GN108&lt;&gt;"")*((IFERROR(VLOOKUP(GI108,$B$107:$F$114,5,0),"")&lt;&gt;"")+(IFERROR(VLOOKUP(GI108,$D$107:$G$114,4,0),"")&lt;&gt;""))*((IFERROR(VLOOKUP(GK108,$B$107:$F$114,5,0),"")&lt;&gt;"")+(IFERROR(VLOOKUP(GK108,$D$107:$G$114,4,0),"")&lt;&gt;"")),IF(GO133,"0",(GP133+GR133&gt;GQ133+GS133)*(GM108&gt;GN108)+(GP133+GR133=GQ133+GS133)*(GM108=GN108)+(GP133+GR133&lt;GQ133+GS133)*(GM108&lt;GN108)),"")</f>
        <v/>
      </c>
      <c r="GQ108" s="281" t="str">
        <f aca="false">IF((GP108&lt;&gt;""),IF(OR(GP133+GR133&lt;&gt;GQ133+GS133,PrSettings!$M$4="●"),((GP133+GR133-GQ133-GS133)=(GM108-GN108))*(GP108=1),0),"")</f>
        <v/>
      </c>
      <c r="GR108" s="281" t="str">
        <f aca="false">IF((GQ108&lt;&gt;""),IF(GP108="0",0,(GP133+GR133=GM108)*(GQ133+GS133=GN108)),"")</f>
        <v/>
      </c>
      <c r="GS108" s="281" t="str">
        <f aca="false">IF(GP108&lt;&gt;"",IF(GO133,0,IF(ABS(GP133+GR133-GQ133-GS133)&gt;=PrSettings!$M$7,(ABS(GP133+GR133-GQ133-GS133-GM108+GN108)&lt;=1)*1,IF(AND(GP108,$F108=$G108,GP133+GR133&gt;=PrSettings!$M$6),(ABS(GM108-GP133-GR133)&lt;=1)*1,IF(AND(GP108,GP133+GR133+GQ133+GS133&gt;=PrSettings!$M$8),(ABS(GM108-GP133-GR133)+ABS(GN108-GQ133-GS133)&lt;=1)*1,"0")))),"")</f>
        <v/>
      </c>
      <c r="GT108" s="302" t="str">
        <f aca="false">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97"/>
      <c r="GW108" s="280" t="str">
        <f aca="false">IF(GV108="","",VLOOKUP(GV108,Language!$D$5:$E$100,2,0))</f>
        <v/>
      </c>
      <c r="GX108" s="284"/>
      <c r="GY108" s="280" t="str">
        <f aca="false">IF(GX108="","",VLOOKUP(GX108,Language!$D$5:$E$100,2,0))</f>
        <v/>
      </c>
      <c r="GZ108" s="284"/>
      <c r="HA108" s="284"/>
      <c r="HB108" s="389" t="n">
        <f aca="false">COUNTIF(GV$124:GV$126,GX126)+COUNTIF(GX$124:GX$126,GX126)</f>
        <v>0</v>
      </c>
      <c r="HC108" s="281" t="str">
        <f aca="false">IF((GZ108&lt;&gt;"")*(HA108&lt;&gt;"")*((IFERROR(VLOOKUP(GV108,$B$107:$F$114,5,0),"")&lt;&gt;"")+(IFERROR(VLOOKUP(GV108,$D$107:$G$114,4,0),"")&lt;&gt;""))*((IFERROR(VLOOKUP(GX108,$B$107:$F$114,5,0),"")&lt;&gt;"")+(IFERROR(VLOOKUP(GX108,$D$107:$G$114,4,0),"")&lt;&gt;"")),IF(HB133,"0",(HC133+HE133&gt;HD133+HF133)*(GZ108&gt;HA108)+(HC133+HE133=HD133+HF133)*(GZ108=HA108)+(HC133+HE133&lt;HD133+HF133)*(GZ108&lt;HA108)),"")</f>
        <v/>
      </c>
      <c r="HD108" s="281" t="str">
        <f aca="false">IF((HC108&lt;&gt;""),IF(OR(HC133+HE133&lt;&gt;HD133+HF133,PrSettings!$M$4="●"),((HC133+HE133-HD133-HF133)=(GZ108-HA108))*(HC108=1),0),"")</f>
        <v/>
      </c>
      <c r="HE108" s="281" t="str">
        <f aca="false">IF((HD108&lt;&gt;""),IF(HC108="0",0,(HC133+HE133=GZ108)*(HD133+HF133=HA108)),"")</f>
        <v/>
      </c>
      <c r="HF108" s="281" t="str">
        <f aca="false">IF(HC108&lt;&gt;"",IF(HB133,0,IF(ABS(HC133+HE133-HD133-HF133)&gt;=PrSettings!$M$7,(ABS(HC133+HE133-HD133-HF133-GZ108+HA108)&lt;=1)*1,IF(AND(HC108,$F108=$G108,HC133+HE133&gt;=PrSettings!$M$6),(ABS(GZ108-HC133-HE133)&lt;=1)*1,IF(AND(HC108,HC133+HE133+HD133+HF133&gt;=PrSettings!$M$8),(ABS(GZ108-HC133-HE133)+ABS(HA108-HD133-HF133)&lt;=1)*1,"0")))),"")</f>
        <v/>
      </c>
      <c r="HG108" s="302" t="str">
        <f aca="false">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97"/>
      <c r="HJ108" s="280" t="str">
        <f aca="false">IF(HI108="","",VLOOKUP(HI108,Language!$D$5:$E$100,2,0))</f>
        <v/>
      </c>
      <c r="HK108" s="284"/>
      <c r="HL108" s="280" t="str">
        <f aca="false">IF(HK108="","",VLOOKUP(HK108,Language!$D$5:$E$100,2,0))</f>
        <v/>
      </c>
      <c r="HM108" s="284"/>
      <c r="HN108" s="284"/>
      <c r="HO108" s="389" t="n">
        <f aca="false">COUNTIF(HI$124:HI$126,HK126)+COUNTIF(HK$124:HK$126,HK126)</f>
        <v>0</v>
      </c>
      <c r="HP108" s="281" t="str">
        <f aca="false">IF((HM108&lt;&gt;"")*(HN108&lt;&gt;"")*((IFERROR(VLOOKUP(HI108,$B$107:$F$114,5,0),"")&lt;&gt;"")+(IFERROR(VLOOKUP(HI108,$D$107:$G$114,4,0),"")&lt;&gt;""))*((IFERROR(VLOOKUP(HK108,$B$107:$F$114,5,0),"")&lt;&gt;"")+(IFERROR(VLOOKUP(HK108,$D$107:$G$114,4,0),"")&lt;&gt;"")),IF(HO133,"0",(HP133+HR133&gt;HQ133+HS133)*(HM108&gt;HN108)+(HP133+HR133=HQ133+HS133)*(HM108=HN108)+(HP133+HR133&lt;HQ133+HS133)*(HM108&lt;HN108)),"")</f>
        <v/>
      </c>
      <c r="HQ108" s="281" t="str">
        <f aca="false">IF((HP108&lt;&gt;""),IF(OR(HP133+HR133&lt;&gt;HQ133+HS133,PrSettings!$M$4="●"),((HP133+HR133-HQ133-HS133)=(HM108-HN108))*(HP108=1),0),"")</f>
        <v/>
      </c>
      <c r="HR108" s="281" t="str">
        <f aca="false">IF((HQ108&lt;&gt;""),IF(HP108="0",0,(HP133+HR133=HM108)*(HQ133+HS133=HN108)),"")</f>
        <v/>
      </c>
      <c r="HS108" s="281" t="str">
        <f aca="false">IF(HP108&lt;&gt;"",IF(HO133,0,IF(ABS(HP133+HR133-HQ133-HS133)&gt;=PrSettings!$M$7,(ABS(HP133+HR133-HQ133-HS133-HM108+HN108)&lt;=1)*1,IF(AND(HP108,$F108=$G108,HP133+HR133&gt;=PrSettings!$M$6),(ABS(HM108-HP133-HR133)&lt;=1)*1,IF(AND(HP108,HP133+HR133+HQ133+HS133&gt;=PrSettings!$M$8),(ABS(HM108-HP133-HR133)+ABS(HN108-HQ133-HS133)&lt;=1)*1,"0")))),"")</f>
        <v/>
      </c>
      <c r="HT108" s="302" t="str">
        <f aca="false">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97"/>
      <c r="HW108" s="280" t="str">
        <f aca="false">IF(HV108="","",VLOOKUP(HV108,Language!$D$5:$E$100,2,0))</f>
        <v/>
      </c>
      <c r="HX108" s="284"/>
      <c r="HY108" s="280" t="str">
        <f aca="false">IF(HX108="","",VLOOKUP(HX108,Language!$D$5:$E$100,2,0))</f>
        <v/>
      </c>
      <c r="HZ108" s="284"/>
      <c r="IA108" s="284"/>
      <c r="IB108" s="389" t="n">
        <f aca="false">COUNTIF(HV$124:HV$126,HX126)+COUNTIF(HX$124:HX$126,HX126)</f>
        <v>0</v>
      </c>
      <c r="IC108" s="281" t="str">
        <f aca="false">IF((HZ108&lt;&gt;"")*(IA108&lt;&gt;"")*((IFERROR(VLOOKUP(HV108,$B$107:$F$114,5,0),"")&lt;&gt;"")+(IFERROR(VLOOKUP(HV108,$D$107:$G$114,4,0),"")&lt;&gt;""))*((IFERROR(VLOOKUP(HX108,$B$107:$F$114,5,0),"")&lt;&gt;"")+(IFERROR(VLOOKUP(HX108,$D$107:$G$114,4,0),"")&lt;&gt;"")),IF(IB133,"0",(IC133+IE133&gt;ID133+IF133)*(HZ108&gt;IA108)+(IC133+IE133=ID133+IF133)*(HZ108=IA108)+(IC133+IE133&lt;ID133+IF133)*(HZ108&lt;IA108)),"")</f>
        <v/>
      </c>
      <c r="ID108" s="281" t="str">
        <f aca="false">IF((IC108&lt;&gt;""),IF(OR(IC133+IE133&lt;&gt;ID133+IF133,PrSettings!$M$4="●"),((IC133+IE133-ID133-IF133)=(HZ108-IA108))*(IC108=1),0),"")</f>
        <v/>
      </c>
      <c r="IE108" s="281" t="str">
        <f aca="false">IF((ID108&lt;&gt;""),IF(IC108="0",0,(IC133+IE133=HZ108)*(ID133+IF133=IA108)),"")</f>
        <v/>
      </c>
      <c r="IF108" s="281" t="str">
        <f aca="false">IF(IC108&lt;&gt;"",IF(IB133,0,IF(ABS(IC133+IE133-ID133-IF133)&gt;=PrSettings!$M$7,(ABS(IC133+IE133-ID133-IF133-HZ108+IA108)&lt;=1)*1,IF(AND(IC108,$F108=$G108,IC133+IE133&gt;=PrSettings!$M$6),(ABS(HZ108-IC133-IE133)&lt;=1)*1,IF(AND(IC108,IC133+IE133+ID133+IF133&gt;=PrSettings!$M$8),(ABS(HZ108-IC133-IE133)+ABS(IA108-ID133-IF133)&lt;=1)*1,"0")))),"")</f>
        <v/>
      </c>
      <c r="IG108" s="302" t="str">
        <f aca="false">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97"/>
      <c r="IJ108" s="280" t="str">
        <f aca="false">IF(II108="","",VLOOKUP(II108,Language!$D$5:$E$100,2,0))</f>
        <v/>
      </c>
      <c r="IK108" s="284"/>
      <c r="IL108" s="280" t="str">
        <f aca="false">IF(IK108="","",VLOOKUP(IK108,Language!$D$5:$E$100,2,0))</f>
        <v/>
      </c>
      <c r="IM108" s="284"/>
      <c r="IN108" s="284"/>
      <c r="IO108" s="389" t="n">
        <f aca="false">COUNTIF(II$124:II$126,IK126)+COUNTIF(IK$124:IK$126,IK126)</f>
        <v>0</v>
      </c>
      <c r="IP108" s="281" t="str">
        <f aca="false">IF((IM108&lt;&gt;"")*(IN108&lt;&gt;"")*((IFERROR(VLOOKUP(II108,$B$107:$F$114,5,0),"")&lt;&gt;"")+(IFERROR(VLOOKUP(II108,$D$107:$G$114,4,0),"")&lt;&gt;""))*((IFERROR(VLOOKUP(IK108,$B$107:$F$114,5,0),"")&lt;&gt;"")+(IFERROR(VLOOKUP(IK108,$D$107:$G$114,4,0),"")&lt;&gt;"")),IF(IO133,"0",(IP133+IR133&gt;IQ133+IS133)*(IM108&gt;IN108)+(IP133+IR133=IQ133+IS133)*(IM108=IN108)+(IP133+IR133&lt;IQ133+IS133)*(IM108&lt;IN108)),"")</f>
        <v/>
      </c>
      <c r="IQ108" s="281" t="str">
        <f aca="false">IF((IP108&lt;&gt;""),IF(OR(IP133+IR133&lt;&gt;IQ133+IS133,PrSettings!$M$4="●"),((IP133+IR133-IQ133-IS133)=(IM108-IN108))*(IP108=1),0),"")</f>
        <v/>
      </c>
      <c r="IR108" s="281" t="str">
        <f aca="false">IF((IQ108&lt;&gt;""),IF(IP108="0",0,(IP133+IR133=IM108)*(IQ133+IS133=IN108)),"")</f>
        <v/>
      </c>
      <c r="IS108" s="281" t="str">
        <f aca="false">IF(IP108&lt;&gt;"",IF(IO133,0,IF(ABS(IP133+IR133-IQ133-IS133)&gt;=PrSettings!$M$7,(ABS(IP133+IR133-IQ133-IS133-IM108+IN108)&lt;=1)*1,IF(AND(IP108,$F108=$G108,IP133+IR133&gt;=PrSettings!$M$6),(ABS(IM108-IP133-IR133)&lt;=1)*1,IF(AND(IP108,IP133+IR133+IQ133+IS133&gt;=PrSettings!$M$8),(ABS(IM108-IP133-IR133)+ABS(IN108-IQ133-IS133)&lt;=1)*1,"0")))),"")</f>
        <v/>
      </c>
      <c r="IT108" s="302" t="str">
        <f aca="false">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97"/>
      <c r="IW108" s="280" t="str">
        <f aca="false">IF(IV108="","",VLOOKUP(IV108,Language!$D$5:$E$100,2,0))</f>
        <v/>
      </c>
      <c r="IX108" s="284"/>
      <c r="IY108" s="280" t="str">
        <f aca="false">IF(IX108="","",VLOOKUP(IX108,Language!$D$5:$E$100,2,0))</f>
        <v/>
      </c>
      <c r="IZ108" s="284"/>
      <c r="JA108" s="284"/>
      <c r="JB108" s="389" t="n">
        <f aca="false">COUNTIF(IV$124:IV$126,IX126)+COUNTIF(IX$124:IX$126,IX126)</f>
        <v>0</v>
      </c>
      <c r="JC108" s="281" t="str">
        <f aca="false">IF((IZ108&lt;&gt;"")*(JA108&lt;&gt;"")*((IFERROR(VLOOKUP(IV108,$B$107:$F$114,5,0),"")&lt;&gt;"")+(IFERROR(VLOOKUP(IV108,$D$107:$G$114,4,0),"")&lt;&gt;""))*((IFERROR(VLOOKUP(IX108,$B$107:$F$114,5,0),"")&lt;&gt;"")+(IFERROR(VLOOKUP(IX108,$D$107:$G$114,4,0),"")&lt;&gt;"")),IF(JB133,"0",(JC133+JE133&gt;JD133+JF133)*(IZ108&gt;JA108)+(JC133+JE133=JD133+JF133)*(IZ108=JA108)+(JC133+JE133&lt;JD133+JF133)*(IZ108&lt;JA108)),"")</f>
        <v/>
      </c>
      <c r="JD108" s="281" t="str">
        <f aca="false">IF((JC108&lt;&gt;""),IF(OR(JC133+JE133&lt;&gt;JD133+JF133,PrSettings!$M$4="●"),((JC133+JE133-JD133-JF133)=(IZ108-JA108))*(JC108=1),0),"")</f>
        <v/>
      </c>
      <c r="JE108" s="281" t="str">
        <f aca="false">IF((JD108&lt;&gt;""),IF(JC108="0",0,(JC133+JE133=IZ108)*(JD133+JF133=JA108)),"")</f>
        <v/>
      </c>
      <c r="JF108" s="281" t="str">
        <f aca="false">IF(JC108&lt;&gt;"",IF(JB133,0,IF(ABS(JC133+JE133-JD133-JF133)&gt;=PrSettings!$M$7,(ABS(JC133+JE133-JD133-JF133-IZ108+JA108)&lt;=1)*1,IF(AND(JC108,$F108=$G108,JC133+JE133&gt;=PrSettings!$M$6),(ABS(IZ108-JC133-JE133)&lt;=1)*1,IF(AND(JC108,JC133+JE133+JD133+JF133&gt;=PrSettings!$M$8),(ABS(IZ108-JC133-JE133)+ABS(JA108-JD133-JF133)&lt;=1)*1,"0")))),"")</f>
        <v/>
      </c>
      <c r="JG108" s="302" t="str">
        <f aca="false">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97"/>
      <c r="JJ108" s="280" t="str">
        <f aca="false">IF(JI108="","",VLOOKUP(JI108,Language!$D$5:$E$100,2,0))</f>
        <v/>
      </c>
      <c r="JK108" s="284"/>
      <c r="JL108" s="280" t="str">
        <f aca="false">IF(JK108="","",VLOOKUP(JK108,Language!$D$5:$E$100,2,0))</f>
        <v/>
      </c>
      <c r="JM108" s="284"/>
      <c r="JN108" s="284"/>
      <c r="JO108" s="389" t="n">
        <f aca="false">COUNTIF(JI$124:JI$126,JK126)+COUNTIF(JK$124:JK$126,JK126)</f>
        <v>0</v>
      </c>
      <c r="JP108" s="281" t="str">
        <f aca="false">IF((JM108&lt;&gt;"")*(JN108&lt;&gt;"")*((IFERROR(VLOOKUP(JI108,$B$107:$F$114,5,0),"")&lt;&gt;"")+(IFERROR(VLOOKUP(JI108,$D$107:$G$114,4,0),"")&lt;&gt;""))*((IFERROR(VLOOKUP(JK108,$B$107:$F$114,5,0),"")&lt;&gt;"")+(IFERROR(VLOOKUP(JK108,$D$107:$G$114,4,0),"")&lt;&gt;"")),IF(JO133,"0",(JP133+JR133&gt;JQ133+JS133)*(JM108&gt;JN108)+(JP133+JR133=JQ133+JS133)*(JM108=JN108)+(JP133+JR133&lt;JQ133+JS133)*(JM108&lt;JN108)),"")</f>
        <v/>
      </c>
      <c r="JQ108" s="281" t="str">
        <f aca="false">IF((JP108&lt;&gt;""),IF(OR(JP133+JR133&lt;&gt;JQ133+JS133,PrSettings!$M$4="●"),((JP133+JR133-JQ133-JS133)=(JM108-JN108))*(JP108=1),0),"")</f>
        <v/>
      </c>
      <c r="JR108" s="281" t="str">
        <f aca="false">IF((JQ108&lt;&gt;""),IF(JP108="0",0,(JP133+JR133=JM108)*(JQ133+JS133=JN108)),"")</f>
        <v/>
      </c>
      <c r="JS108" s="281" t="str">
        <f aca="false">IF(JP108&lt;&gt;"",IF(JO133,0,IF(ABS(JP133+JR133-JQ133-JS133)&gt;=PrSettings!$M$7,(ABS(JP133+JR133-JQ133-JS133-JM108+JN108)&lt;=1)*1,IF(AND(JP108,$F108=$G108,JP133+JR133&gt;=PrSettings!$M$6),(ABS(JM108-JP133-JR133)&lt;=1)*1,IF(AND(JP108,JP133+JR133+JQ133+JS133&gt;=PrSettings!$M$8),(ABS(JM108-JP133-JR133)+ABS(JN108-JQ133-JS133)&lt;=1)*1,"0")))),"")</f>
        <v/>
      </c>
      <c r="JT108" s="302" t="str">
        <f aca="false">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97"/>
      <c r="JW108" s="280" t="str">
        <f aca="false">IF(JV108="","",VLOOKUP(JV108,Language!$D$5:$E$100,2,0))</f>
        <v/>
      </c>
      <c r="JX108" s="284"/>
      <c r="JY108" s="280" t="str">
        <f aca="false">IF(JX108="","",VLOOKUP(JX108,Language!$D$5:$E$100,2,0))</f>
        <v/>
      </c>
      <c r="JZ108" s="284"/>
      <c r="KA108" s="284"/>
      <c r="KB108" s="389" t="n">
        <f aca="false">COUNTIF(JV$124:JV$126,JX126)+COUNTIF(JX$124:JX$126,JX126)</f>
        <v>0</v>
      </c>
      <c r="KC108" s="281" t="str">
        <f aca="false">IF((JZ108&lt;&gt;"")*(KA108&lt;&gt;"")*((IFERROR(VLOOKUP(JV108,$B$107:$F$114,5,0),"")&lt;&gt;"")+(IFERROR(VLOOKUP(JV108,$D$107:$G$114,4,0),"")&lt;&gt;""))*((IFERROR(VLOOKUP(JX108,$B$107:$F$114,5,0),"")&lt;&gt;"")+(IFERROR(VLOOKUP(JX108,$D$107:$G$114,4,0),"")&lt;&gt;"")),IF(KB133,"0",(KC133+KE133&gt;KD133+KF133)*(JZ108&gt;KA108)+(KC133+KE133=KD133+KF133)*(JZ108=KA108)+(KC133+KE133&lt;KD133+KF133)*(JZ108&lt;KA108)),"")</f>
        <v/>
      </c>
      <c r="KD108" s="281" t="str">
        <f aca="false">IF((KC108&lt;&gt;""),IF(OR(KC133+KE133&lt;&gt;KD133+KF133,PrSettings!$M$4="●"),((KC133+KE133-KD133-KF133)=(JZ108-KA108))*(KC108=1),0),"")</f>
        <v/>
      </c>
      <c r="KE108" s="281" t="str">
        <f aca="false">IF((KD108&lt;&gt;""),IF(KC108="0",0,(KC133+KE133=JZ108)*(KD133+KF133=KA108)),"")</f>
        <v/>
      </c>
      <c r="KF108" s="281" t="str">
        <f aca="false">IF(KC108&lt;&gt;"",IF(KB133,0,IF(ABS(KC133+KE133-KD133-KF133)&gt;=PrSettings!$M$7,(ABS(KC133+KE133-KD133-KF133-JZ108+KA108)&lt;=1)*1,IF(AND(KC108,$F108=$G108,KC133+KE133&gt;=PrSettings!$M$6),(ABS(JZ108-KC133-KE133)&lt;=1)*1,IF(AND(KC108,KC133+KE133+KD133+KF133&gt;=PrSettings!$M$8),(ABS(JZ108-KC133-KE133)+ABS(KA108-KD133-KF133)&lt;=1)*1,"0")))),"")</f>
        <v/>
      </c>
      <c r="KG108" s="302" t="str">
        <f aca="false">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97"/>
      <c r="KJ108" s="280" t="str">
        <f aca="false">IF(KI108="","",VLOOKUP(KI108,Language!$D$5:$E$100,2,0))</f>
        <v/>
      </c>
      <c r="KK108" s="284"/>
      <c r="KL108" s="280" t="str">
        <f aca="false">IF(KK108="","",VLOOKUP(KK108,Language!$D$5:$E$100,2,0))</f>
        <v/>
      </c>
      <c r="KM108" s="284"/>
      <c r="KN108" s="284"/>
      <c r="KO108" s="389" t="n">
        <f aca="false">COUNTIF(KI$124:KI$126,KK126)+COUNTIF(KK$124:KK$126,KK126)</f>
        <v>0</v>
      </c>
      <c r="KP108" s="281" t="str">
        <f aca="false">IF((KM108&lt;&gt;"")*(KN108&lt;&gt;"")*((IFERROR(VLOOKUP(KI108,$B$107:$F$114,5,0),"")&lt;&gt;"")+(IFERROR(VLOOKUP(KI108,$D$107:$G$114,4,0),"")&lt;&gt;""))*((IFERROR(VLOOKUP(KK108,$B$107:$F$114,5,0),"")&lt;&gt;"")+(IFERROR(VLOOKUP(KK108,$D$107:$G$114,4,0),"")&lt;&gt;"")),IF(KO133,"0",(KP133+KR133&gt;KQ133+KS133)*(KM108&gt;KN108)+(KP133+KR133=KQ133+KS133)*(KM108=KN108)+(KP133+KR133&lt;KQ133+KS133)*(KM108&lt;KN108)),"")</f>
        <v/>
      </c>
      <c r="KQ108" s="281" t="str">
        <f aca="false">IF((KP108&lt;&gt;""),IF(OR(KP133+KR133&lt;&gt;KQ133+KS133,PrSettings!$M$4="●"),((KP133+KR133-KQ133-KS133)=(KM108-KN108))*(KP108=1),0),"")</f>
        <v/>
      </c>
      <c r="KR108" s="281" t="str">
        <f aca="false">IF((KQ108&lt;&gt;""),IF(KP108="0",0,(KP133+KR133=KM108)*(KQ133+KS133=KN108)),"")</f>
        <v/>
      </c>
      <c r="KS108" s="281" t="str">
        <f aca="false">IF(KP108&lt;&gt;"",IF(KO133,0,IF(ABS(KP133+KR133-KQ133-KS133)&gt;=PrSettings!$M$7,(ABS(KP133+KR133-KQ133-KS133-KM108+KN108)&lt;=1)*1,IF(AND(KP108,$F108=$G108,KP133+KR133&gt;=PrSettings!$M$6),(ABS(KM108-KP133-KR133)&lt;=1)*1,IF(AND(KP108,KP133+KR133+KQ133+KS133&gt;=PrSettings!$M$8),(ABS(KM108-KP133-KR133)+ABS(KN108-KQ133-KS133)&lt;=1)*1,"0")))),"")</f>
        <v/>
      </c>
      <c r="KT108" s="302" t="str">
        <f aca="false">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97"/>
      <c r="KW108" s="280" t="str">
        <f aca="false">IF(KV108="","",VLOOKUP(KV108,Language!$D$5:$E$100,2,0))</f>
        <v/>
      </c>
      <c r="KX108" s="284"/>
      <c r="KY108" s="280" t="str">
        <f aca="false">IF(KX108="","",VLOOKUP(KX108,Language!$D$5:$E$100,2,0))</f>
        <v/>
      </c>
      <c r="KZ108" s="284"/>
      <c r="LA108" s="284"/>
      <c r="LB108" s="389" t="n">
        <f aca="false">COUNTIF(KV$124:KV$126,KX126)+COUNTIF(KX$124:KX$126,KX126)</f>
        <v>0</v>
      </c>
      <c r="LC108" s="281" t="str">
        <f aca="false">IF((KZ108&lt;&gt;"")*(LA108&lt;&gt;"")*((IFERROR(VLOOKUP(KV108,$B$107:$F$114,5,0),"")&lt;&gt;"")+(IFERROR(VLOOKUP(KV108,$D$107:$G$114,4,0),"")&lt;&gt;""))*((IFERROR(VLOOKUP(KX108,$B$107:$F$114,5,0),"")&lt;&gt;"")+(IFERROR(VLOOKUP(KX108,$D$107:$G$114,4,0),"")&lt;&gt;"")),IF(LB133,"0",(LC133+LE133&gt;LD133+LF133)*(KZ108&gt;LA108)+(LC133+LE133=LD133+LF133)*(KZ108=LA108)+(LC133+LE133&lt;LD133+LF133)*(KZ108&lt;LA108)),"")</f>
        <v/>
      </c>
      <c r="LD108" s="281" t="str">
        <f aca="false">IF((LC108&lt;&gt;""),IF(OR(LC133+LE133&lt;&gt;LD133+LF133,PrSettings!$M$4="●"),((LC133+LE133-LD133-LF133)=(KZ108-LA108))*(LC108=1),0),"")</f>
        <v/>
      </c>
      <c r="LE108" s="281" t="str">
        <f aca="false">IF((LD108&lt;&gt;""),IF(LC108="0",0,(LC133+LE133=KZ108)*(LD133+LF133=LA108)),"")</f>
        <v/>
      </c>
      <c r="LF108" s="281" t="str">
        <f aca="false">IF(LC108&lt;&gt;"",IF(LB133,0,IF(ABS(LC133+LE133-LD133-LF133)&gt;=PrSettings!$M$7,(ABS(LC133+LE133-LD133-LF133-KZ108+LA108)&lt;=1)*1,IF(AND(LC108,$F108=$G108,LC133+LE133&gt;=PrSettings!$M$6),(ABS(KZ108-LC133-LE133)&lt;=1)*1,IF(AND(LC108,LC133+LE133+LD133+LF133&gt;=PrSettings!$M$8),(ABS(KZ108-LC133-LE133)+ABS(LA108-LD133-LF133)&lt;=1)*1,"0")))),"")</f>
        <v/>
      </c>
      <c r="LG108" s="302" t="str">
        <f aca="false">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97"/>
      <c r="LJ108" s="280" t="str">
        <f aca="false">IF(LI108="","",VLOOKUP(LI108,Language!$D$5:$E$100,2,0))</f>
        <v/>
      </c>
      <c r="LK108" s="284"/>
      <c r="LL108" s="280" t="str">
        <f aca="false">IF(LK108="","",VLOOKUP(LK108,Language!$D$5:$E$100,2,0))</f>
        <v/>
      </c>
      <c r="LM108" s="284"/>
      <c r="LN108" s="284"/>
      <c r="LO108" s="389" t="n">
        <f aca="false">COUNTIF(LI$124:LI$126,LK126)+COUNTIF(LK$124:LK$126,LK126)</f>
        <v>0</v>
      </c>
      <c r="LP108" s="281" t="str">
        <f aca="false">IF((LM108&lt;&gt;"")*(LN108&lt;&gt;"")*((IFERROR(VLOOKUP(LI108,$B$107:$F$114,5,0),"")&lt;&gt;"")+(IFERROR(VLOOKUP(LI108,$D$107:$G$114,4,0),"")&lt;&gt;""))*((IFERROR(VLOOKUP(LK108,$B$107:$F$114,5,0),"")&lt;&gt;"")+(IFERROR(VLOOKUP(LK108,$D$107:$G$114,4,0),"")&lt;&gt;"")),IF(LO133,"0",(LP133+LR133&gt;LQ133+LS133)*(LM108&gt;LN108)+(LP133+LR133=LQ133+LS133)*(LM108=LN108)+(LP133+LR133&lt;LQ133+LS133)*(LM108&lt;LN108)),"")</f>
        <v/>
      </c>
      <c r="LQ108" s="281" t="str">
        <f aca="false">IF((LP108&lt;&gt;""),IF(OR(LP133+LR133&lt;&gt;LQ133+LS133,PrSettings!$M$4="●"),((LP133+LR133-LQ133-LS133)=(LM108-LN108))*(LP108=1),0),"")</f>
        <v/>
      </c>
      <c r="LR108" s="281" t="str">
        <f aca="false">IF((LQ108&lt;&gt;""),IF(LP108="0",0,(LP133+LR133=LM108)*(LQ133+LS133=LN108)),"")</f>
        <v/>
      </c>
      <c r="LS108" s="281" t="str">
        <f aca="false">IF(LP108&lt;&gt;"",IF(LO133,0,IF(ABS(LP133+LR133-LQ133-LS133)&gt;=PrSettings!$M$7,(ABS(LP133+LR133-LQ133-LS133-LM108+LN108)&lt;=1)*1,IF(AND(LP108,$F108=$G108,LP133+LR133&gt;=PrSettings!$M$6),(ABS(LM108-LP133-LR133)&lt;=1)*1,IF(AND(LP108,LP133+LR133+LQ133+LS133&gt;=PrSettings!$M$8),(ABS(LM108-LP133-LR133)+ABS(LN108-LQ133-LS133)&lt;=1)*1,"0")))),"")</f>
        <v/>
      </c>
      <c r="LT108" s="302" t="str">
        <f aca="false">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97"/>
      <c r="LW108" s="280" t="str">
        <f aca="false">IF(LV108="","",VLOOKUP(LV108,Language!$D$5:$E$100,2,0))</f>
        <v/>
      </c>
      <c r="LX108" s="284"/>
      <c r="LY108" s="280" t="str">
        <f aca="false">IF(LX108="","",VLOOKUP(LX108,Language!$D$5:$E$100,2,0))</f>
        <v/>
      </c>
      <c r="LZ108" s="284"/>
      <c r="MA108" s="284"/>
      <c r="MB108" s="389" t="n">
        <f aca="false">COUNTIF(LV$124:LV$126,LX126)+COUNTIF(LX$124:LX$126,LX126)</f>
        <v>0</v>
      </c>
      <c r="MC108" s="281" t="str">
        <f aca="false">IF((LZ108&lt;&gt;"")*(MA108&lt;&gt;"")*((IFERROR(VLOOKUP(LV108,$B$107:$F$114,5,0),"")&lt;&gt;"")+(IFERROR(VLOOKUP(LV108,$D$107:$G$114,4,0),"")&lt;&gt;""))*((IFERROR(VLOOKUP(LX108,$B$107:$F$114,5,0),"")&lt;&gt;"")+(IFERROR(VLOOKUP(LX108,$D$107:$G$114,4,0),"")&lt;&gt;"")),IF(MB133,"0",(MC133+ME133&gt;MD133+MF133)*(LZ108&gt;MA108)+(MC133+ME133=MD133+MF133)*(LZ108=MA108)+(MC133+ME133&lt;MD133+MF133)*(LZ108&lt;MA108)),"")</f>
        <v/>
      </c>
      <c r="MD108" s="281" t="str">
        <f aca="false">IF((MC108&lt;&gt;""),IF(OR(MC133+ME133&lt;&gt;MD133+MF133,PrSettings!$M$4="●"),((MC133+ME133-MD133-MF133)=(LZ108-MA108))*(MC108=1),0),"")</f>
        <v/>
      </c>
      <c r="ME108" s="281" t="str">
        <f aca="false">IF((MD108&lt;&gt;""),IF(MC108="0",0,(MC133+ME133=LZ108)*(MD133+MF133=MA108)),"")</f>
        <v/>
      </c>
      <c r="MF108" s="281" t="str">
        <f aca="false">IF(MC108&lt;&gt;"",IF(MB133,0,IF(ABS(MC133+ME133-MD133-MF133)&gt;=PrSettings!$M$7,(ABS(MC133+ME133-MD133-MF133-LZ108+MA108)&lt;=1)*1,IF(AND(MC108,$F108=$G108,MC133+ME133&gt;=PrSettings!$M$6),(ABS(LZ108-MC133-ME133)&lt;=1)*1,IF(AND(MC108,MC133+ME133+MD133+MF133&gt;=PrSettings!$M$8),(ABS(LZ108-MC133-ME133)+ABS(MA108-MD133-MF133)&lt;=1)*1,"0")))),"")</f>
        <v/>
      </c>
      <c r="MG108" s="302" t="str">
        <f aca="false">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135" customFormat="true" ht="15.75" hidden="false" customHeight="false" outlineLevel="0" collapsed="false">
      <c r="A109" s="252"/>
      <c r="B109" s="295" t="n">
        <f aca="false">IF(C109="","",INDEX(Groups!$C$7:$C$65,MATCH(C109,Groups!$D$7:$D$65,0)))</f>
        <v>11</v>
      </c>
      <c r="C109" s="280" t="str">
        <f aca="false">'World Cup'!$H$60</f>
        <v>Croatia</v>
      </c>
      <c r="D109" s="296" t="n">
        <f aca="false">IF(E109="","",INDEX(Groups!$C$7:$C$65,MATCH(E109,Groups!$D$7:$D$65,0)))</f>
        <v>2</v>
      </c>
      <c r="E109" s="280" t="str">
        <f aca="false">'World Cup'!$I$60</f>
        <v>Spain</v>
      </c>
      <c r="F109" s="282" t="n">
        <f aca="false">IF(AND('World Cup'!$H$61&lt;&gt;"",'World Cup'!$I$61&lt;&gt;""),'World Cup'!$H$61,"")</f>
        <v>0</v>
      </c>
      <c r="G109" s="283" t="n">
        <f aca="false">IF(AND('World Cup'!$H$61&lt;&gt;"",'World Cup'!$I$61&lt;&gt;""),'World Cup'!$I$61,"")</f>
        <v>2</v>
      </c>
      <c r="I109" s="297"/>
      <c r="J109" s="280" t="str">
        <f aca="false">IF(I109="","",VLOOKUP(I109,Language!$D$5:$E$100,2,0))</f>
        <v/>
      </c>
      <c r="K109" s="284"/>
      <c r="L109" s="280" t="str">
        <f aca="false">IF(K109="","",VLOOKUP(K109,Language!$D$5:$E$100,2,0))</f>
        <v/>
      </c>
      <c r="M109" s="284"/>
      <c r="N109" s="284"/>
      <c r="O109" s="389" t="n">
        <f aca="false">COUNTIF(I$121:I$122,K121)+COUNTIF(K$121:K$122,K121)</f>
        <v>0</v>
      </c>
      <c r="P109" s="281" t="str">
        <f aca="false">IF((M109&lt;&gt;"")*(N109&lt;&gt;"")*((IFERROR(VLOOKUP(I109,$B$107:$F$114,5,0),"")&lt;&gt;"")+(IFERROR(VLOOKUP(I109,$D$107:$G$114,4,0),"")&lt;&gt;""))*((IFERROR(VLOOKUP(K109,$B$107:$F$114,5,0),"")&lt;&gt;"")+(IFERROR(VLOOKUP(K109,$D$107:$G$114,4,0),"")&lt;&gt;"")),IF(O134,"0",(P134+R134&gt;Q134+S134)*(M109&gt;N109)+(P134+R134=Q134+S134)*(M109=N109)+(P134+R134&lt;Q134+S134)*(M109&lt;N109)),"")</f>
        <v/>
      </c>
      <c r="Q109" s="281" t="str">
        <f aca="false">IF((P109&lt;&gt;""),IF(OR(P134+R134&lt;&gt;Q134+S134,PrSettings!$M$4="●"),((P134+R134-Q134-S134)=(M109-N109))*(P109=1),0),"")</f>
        <v/>
      </c>
      <c r="R109" s="281" t="str">
        <f aca="false">IF((Q109&lt;&gt;""),IF(P109="0",0,(P134+R134=M109)*(Q134+S134=N109)),"")</f>
        <v/>
      </c>
      <c r="S109" s="281" t="str">
        <f aca="false">IF(P109&lt;&gt;"",IF(O134,0,IF(ABS(P134+R134-Q134-S134)&gt;=PrSettings!$M$7,(ABS(P134+R134-Q134-S134-M109+N109)&lt;=1)*1,IF(AND(P109,$F109=$G109,P134+R134&gt;=PrSettings!$M$6),(ABS(M109-P134-R134)&lt;=1)*1,IF(AND(P109,P134+R134+Q134+S134&gt;=PrSettings!$M$8),(ABS(M109-P134-R134)+ABS(N109-Q134-S134)&lt;=1)*1,"0")))),"")</f>
        <v/>
      </c>
      <c r="T109" s="302" t="str">
        <f aca="false">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97"/>
      <c r="W109" s="280" t="str">
        <f aca="false">IF(V109="","",VLOOKUP(V109,Language!$D$5:$E$100,2,0))</f>
        <v/>
      </c>
      <c r="X109" s="284"/>
      <c r="Y109" s="280" t="str">
        <f aca="false">IF(X109="","",VLOOKUP(X109,Language!$D$5:$E$100,2,0))</f>
        <v/>
      </c>
      <c r="Z109" s="284"/>
      <c r="AA109" s="284"/>
      <c r="AB109" s="389" t="n">
        <f aca="false">COUNTIF(V$121:V$122,X121)+COUNTIF(X$121:X$122,X121)</f>
        <v>0</v>
      </c>
      <c r="AC109" s="281" t="str">
        <f aca="false">IF((Z109&lt;&gt;"")*(AA109&lt;&gt;"")*((IFERROR(VLOOKUP(V109,$B$107:$F$114,5,0),"")&lt;&gt;"")+(IFERROR(VLOOKUP(V109,$D$107:$G$114,4,0),"")&lt;&gt;""))*((IFERROR(VLOOKUP(X109,$B$107:$F$114,5,0),"")&lt;&gt;"")+(IFERROR(VLOOKUP(X109,$D$107:$G$114,4,0),"")&lt;&gt;"")),IF(AB134,"0",(AC134+AE134&gt;AD134+AF134)*(Z109&gt;AA109)+(AC134+AE134=AD134+AF134)*(Z109=AA109)+(AC134+AE134&lt;AD134+AF134)*(Z109&lt;AA109)),"")</f>
        <v/>
      </c>
      <c r="AD109" s="281" t="str">
        <f aca="false">IF((AC109&lt;&gt;""),IF(OR(AC134+AE134&lt;&gt;AD134+AF134,PrSettings!$M$4="●"),((AC134+AE134-AD134-AF134)=(Z109-AA109))*(AC109=1),0),"")</f>
        <v/>
      </c>
      <c r="AE109" s="281" t="str">
        <f aca="false">IF((AD109&lt;&gt;""),IF(AC109="0",0,(AC134+AE134=Z109)*(AD134+AF134=AA109)),"")</f>
        <v/>
      </c>
      <c r="AF109" s="281" t="str">
        <f aca="false">IF(AC109&lt;&gt;"",IF(AB134,0,IF(ABS(AC134+AE134-AD134-AF134)&gt;=PrSettings!$M$7,(ABS(AC134+AE134-AD134-AF134-Z109+AA109)&lt;=1)*1,IF(AND(AC109,$F109=$G109,AC134+AE134&gt;=PrSettings!$M$6),(ABS(Z109-AC134-AE134)&lt;=1)*1,IF(AND(AC109,AC134+AE134+AD134+AF134&gt;=PrSettings!$M$8),(ABS(Z109-AC134-AE134)+ABS(AA109-AD134-AF134)&lt;=1)*1,"0")))),"")</f>
        <v/>
      </c>
      <c r="AG109" s="302" t="str">
        <f aca="false">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97"/>
      <c r="AJ109" s="280" t="str">
        <f aca="false">IF(AI109="","",VLOOKUP(AI109,Language!$D$5:$E$100,2,0))</f>
        <v/>
      </c>
      <c r="AK109" s="284"/>
      <c r="AL109" s="280" t="str">
        <f aca="false">IF(AK109="","",VLOOKUP(AK109,Language!$D$5:$E$100,2,0))</f>
        <v/>
      </c>
      <c r="AM109" s="284"/>
      <c r="AN109" s="284"/>
      <c r="AO109" s="389" t="n">
        <f aca="false">COUNTIF(AI$121:AI$122,AK121)+COUNTIF(AK$121:AK$122,AK121)</f>
        <v>0</v>
      </c>
      <c r="AP109" s="281" t="str">
        <f aca="false">IF((AM109&lt;&gt;"")*(AN109&lt;&gt;"")*((IFERROR(VLOOKUP(AI109,$B$107:$F$114,5,0),"")&lt;&gt;"")+(IFERROR(VLOOKUP(AI109,$D$107:$G$114,4,0),"")&lt;&gt;""))*((IFERROR(VLOOKUP(AK109,$B$107:$F$114,5,0),"")&lt;&gt;"")+(IFERROR(VLOOKUP(AK109,$D$107:$G$114,4,0),"")&lt;&gt;"")),IF(AO134,"0",(AP134+AR134&gt;AQ134+AS134)*(AM109&gt;AN109)+(AP134+AR134=AQ134+AS134)*(AM109=AN109)+(AP134+AR134&lt;AQ134+AS134)*(AM109&lt;AN109)),"")</f>
        <v/>
      </c>
      <c r="AQ109" s="281" t="str">
        <f aca="false">IF((AP109&lt;&gt;""),IF(OR(AP134+AR134&lt;&gt;AQ134+AS134,PrSettings!$M$4="●"),((AP134+AR134-AQ134-AS134)=(AM109-AN109))*(AP109=1),0),"")</f>
        <v/>
      </c>
      <c r="AR109" s="281" t="str">
        <f aca="false">IF((AQ109&lt;&gt;""),IF(AP109="0",0,(AP134+AR134=AM109)*(AQ134+AS134=AN109)),"")</f>
        <v/>
      </c>
      <c r="AS109" s="281" t="str">
        <f aca="false">IF(AP109&lt;&gt;"",IF(AO134,0,IF(ABS(AP134+AR134-AQ134-AS134)&gt;=PrSettings!$M$7,(ABS(AP134+AR134-AQ134-AS134-AM109+AN109)&lt;=1)*1,IF(AND(AP109,$F109=$G109,AP134+AR134&gt;=PrSettings!$M$6),(ABS(AM109-AP134-AR134)&lt;=1)*1,IF(AND(AP109,AP134+AR134+AQ134+AS134&gt;=PrSettings!$M$8),(ABS(AM109-AP134-AR134)+ABS(AN109-AQ134-AS134)&lt;=1)*1,"0")))),"")</f>
        <v/>
      </c>
      <c r="AT109" s="302" t="str">
        <f aca="false">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97"/>
      <c r="AW109" s="280" t="str">
        <f aca="false">IF(AV109="","",VLOOKUP(AV109,Language!$D$5:$E$100,2,0))</f>
        <v/>
      </c>
      <c r="AX109" s="284"/>
      <c r="AY109" s="280" t="str">
        <f aca="false">IF(AX109="","",VLOOKUP(AX109,Language!$D$5:$E$100,2,0))</f>
        <v/>
      </c>
      <c r="AZ109" s="284"/>
      <c r="BA109" s="284"/>
      <c r="BB109" s="389" t="n">
        <f aca="false">COUNTIF(AV$121:AV$122,AX121)+COUNTIF(AX$121:AX$122,AX121)</f>
        <v>0</v>
      </c>
      <c r="BC109" s="281" t="str">
        <f aca="false">IF((AZ109&lt;&gt;"")*(BA109&lt;&gt;"")*((IFERROR(VLOOKUP(AV109,$B$107:$F$114,5,0),"")&lt;&gt;"")+(IFERROR(VLOOKUP(AV109,$D$107:$G$114,4,0),"")&lt;&gt;""))*((IFERROR(VLOOKUP(AX109,$B$107:$F$114,5,0),"")&lt;&gt;"")+(IFERROR(VLOOKUP(AX109,$D$107:$G$114,4,0),"")&lt;&gt;"")),IF(BB134,"0",(BC134+BE134&gt;BD134+BF134)*(AZ109&gt;BA109)+(BC134+BE134=BD134+BF134)*(AZ109=BA109)+(BC134+BE134&lt;BD134+BF134)*(AZ109&lt;BA109)),"")</f>
        <v/>
      </c>
      <c r="BD109" s="281" t="str">
        <f aca="false">IF((BC109&lt;&gt;""),IF(OR(BC134+BE134&lt;&gt;BD134+BF134,PrSettings!$M$4="●"),((BC134+BE134-BD134-BF134)=(AZ109-BA109))*(BC109=1),0),"")</f>
        <v/>
      </c>
      <c r="BE109" s="281" t="str">
        <f aca="false">IF((BD109&lt;&gt;""),IF(BC109="0",0,(BC134+BE134=AZ109)*(BD134+BF134=BA109)),"")</f>
        <v/>
      </c>
      <c r="BF109" s="281" t="str">
        <f aca="false">IF(BC109&lt;&gt;"",IF(BB134,0,IF(ABS(BC134+BE134-BD134-BF134)&gt;=PrSettings!$M$7,(ABS(BC134+BE134-BD134-BF134-AZ109+BA109)&lt;=1)*1,IF(AND(BC109,$F109=$G109,BC134+BE134&gt;=PrSettings!$M$6),(ABS(AZ109-BC134-BE134)&lt;=1)*1,IF(AND(BC109,BC134+BE134+BD134+BF134&gt;=PrSettings!$M$8),(ABS(AZ109-BC134-BE134)+ABS(BA109-BD134-BF134)&lt;=1)*1,"0")))),"")</f>
        <v/>
      </c>
      <c r="BG109" s="302" t="str">
        <f aca="false">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97"/>
      <c r="BJ109" s="280" t="str">
        <f aca="false">IF(BI109="","",VLOOKUP(BI109,Language!$D$5:$E$100,2,0))</f>
        <v/>
      </c>
      <c r="BK109" s="284"/>
      <c r="BL109" s="280" t="str">
        <f aca="false">IF(BK109="","",VLOOKUP(BK109,Language!$D$5:$E$100,2,0))</f>
        <v/>
      </c>
      <c r="BM109" s="284"/>
      <c r="BN109" s="284"/>
      <c r="BO109" s="389" t="n">
        <f aca="false">COUNTIF(BI$121:BI$122,BK121)+COUNTIF(BK$121:BK$122,BK121)</f>
        <v>0</v>
      </c>
      <c r="BP109" s="281" t="str">
        <f aca="false">IF((BM109&lt;&gt;"")*(BN109&lt;&gt;"")*((IFERROR(VLOOKUP(BI109,$B$107:$F$114,5,0),"")&lt;&gt;"")+(IFERROR(VLOOKUP(BI109,$D$107:$G$114,4,0),"")&lt;&gt;""))*((IFERROR(VLOOKUP(BK109,$B$107:$F$114,5,0),"")&lt;&gt;"")+(IFERROR(VLOOKUP(BK109,$D$107:$G$114,4,0),"")&lt;&gt;"")),IF(BO134,"0",(BP134+BR134&gt;BQ134+BS134)*(BM109&gt;BN109)+(BP134+BR134=BQ134+BS134)*(BM109=BN109)+(BP134+BR134&lt;BQ134+BS134)*(BM109&lt;BN109)),"")</f>
        <v/>
      </c>
      <c r="BQ109" s="281" t="str">
        <f aca="false">IF((BP109&lt;&gt;""),IF(OR(BP134+BR134&lt;&gt;BQ134+BS134,PrSettings!$M$4="●"),((BP134+BR134-BQ134-BS134)=(BM109-BN109))*(BP109=1),0),"")</f>
        <v/>
      </c>
      <c r="BR109" s="281" t="str">
        <f aca="false">IF((BQ109&lt;&gt;""),IF(BP109="0",0,(BP134+BR134=BM109)*(BQ134+BS134=BN109)),"")</f>
        <v/>
      </c>
      <c r="BS109" s="281" t="str">
        <f aca="false">IF(BP109&lt;&gt;"",IF(BO134,0,IF(ABS(BP134+BR134-BQ134-BS134)&gt;=PrSettings!$M$7,(ABS(BP134+BR134-BQ134-BS134-BM109+BN109)&lt;=1)*1,IF(AND(BP109,$F109=$G109,BP134+BR134&gt;=PrSettings!$M$6),(ABS(BM109-BP134-BR134)&lt;=1)*1,IF(AND(BP109,BP134+BR134+BQ134+BS134&gt;=PrSettings!$M$8),(ABS(BM109-BP134-BR134)+ABS(BN109-BQ134-BS134)&lt;=1)*1,"0")))),"")</f>
        <v/>
      </c>
      <c r="BT109" s="302" t="str">
        <f aca="false">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97"/>
      <c r="BW109" s="280" t="str">
        <f aca="false">IF(BV109="","",VLOOKUP(BV109,Language!$D$5:$E$100,2,0))</f>
        <v/>
      </c>
      <c r="BX109" s="284"/>
      <c r="BY109" s="280" t="str">
        <f aca="false">IF(BX109="","",VLOOKUP(BX109,Language!$D$5:$E$100,2,0))</f>
        <v/>
      </c>
      <c r="BZ109" s="284"/>
      <c r="CA109" s="284"/>
      <c r="CB109" s="389" t="n">
        <f aca="false">COUNTIF(BV$121:BV$122,BX121)+COUNTIF(BX$121:BX$122,BX121)</f>
        <v>0</v>
      </c>
      <c r="CC109" s="281" t="str">
        <f aca="false">IF((BZ109&lt;&gt;"")*(CA109&lt;&gt;"")*((IFERROR(VLOOKUP(BV109,$B$107:$F$114,5,0),"")&lt;&gt;"")+(IFERROR(VLOOKUP(BV109,$D$107:$G$114,4,0),"")&lt;&gt;""))*((IFERROR(VLOOKUP(BX109,$B$107:$F$114,5,0),"")&lt;&gt;"")+(IFERROR(VLOOKUP(BX109,$D$107:$G$114,4,0),"")&lt;&gt;"")),IF(CB134,"0",(CC134+CE134&gt;CD134+CF134)*(BZ109&gt;CA109)+(CC134+CE134=CD134+CF134)*(BZ109=CA109)+(CC134+CE134&lt;CD134+CF134)*(BZ109&lt;CA109)),"")</f>
        <v/>
      </c>
      <c r="CD109" s="281" t="str">
        <f aca="false">IF((CC109&lt;&gt;""),IF(OR(CC134+CE134&lt;&gt;CD134+CF134,PrSettings!$M$4="●"),((CC134+CE134-CD134-CF134)=(BZ109-CA109))*(CC109=1),0),"")</f>
        <v/>
      </c>
      <c r="CE109" s="281" t="str">
        <f aca="false">IF((CD109&lt;&gt;""),IF(CC109="0",0,(CC134+CE134=BZ109)*(CD134+CF134=CA109)),"")</f>
        <v/>
      </c>
      <c r="CF109" s="281" t="str">
        <f aca="false">IF(CC109&lt;&gt;"",IF(CB134,0,IF(ABS(CC134+CE134-CD134-CF134)&gt;=PrSettings!$M$7,(ABS(CC134+CE134-CD134-CF134-BZ109+CA109)&lt;=1)*1,IF(AND(CC109,$F109=$G109,CC134+CE134&gt;=PrSettings!$M$6),(ABS(BZ109-CC134-CE134)&lt;=1)*1,IF(AND(CC109,CC134+CE134+CD134+CF134&gt;=PrSettings!$M$8),(ABS(BZ109-CC134-CE134)+ABS(CA109-CD134-CF134)&lt;=1)*1,"0")))),"")</f>
        <v/>
      </c>
      <c r="CG109" s="302" t="str">
        <f aca="false">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97"/>
      <c r="CJ109" s="280" t="str">
        <f aca="false">IF(CI109="","",VLOOKUP(CI109,Language!$D$5:$E$100,2,0))</f>
        <v/>
      </c>
      <c r="CK109" s="284"/>
      <c r="CL109" s="280" t="str">
        <f aca="false">IF(CK109="","",VLOOKUP(CK109,Language!$D$5:$E$100,2,0))</f>
        <v/>
      </c>
      <c r="CM109" s="284"/>
      <c r="CN109" s="284"/>
      <c r="CO109" s="389" t="n">
        <f aca="false">COUNTIF(CI$121:CI$122,CK121)+COUNTIF(CK$121:CK$122,CK121)</f>
        <v>0</v>
      </c>
      <c r="CP109" s="281" t="str">
        <f aca="false">IF((CM109&lt;&gt;"")*(CN109&lt;&gt;"")*((IFERROR(VLOOKUP(CI109,$B$107:$F$114,5,0),"")&lt;&gt;"")+(IFERROR(VLOOKUP(CI109,$D$107:$G$114,4,0),"")&lt;&gt;""))*((IFERROR(VLOOKUP(CK109,$B$107:$F$114,5,0),"")&lt;&gt;"")+(IFERROR(VLOOKUP(CK109,$D$107:$G$114,4,0),"")&lt;&gt;"")),IF(CO134,"0",(CP134+CR134&gt;CQ134+CS134)*(CM109&gt;CN109)+(CP134+CR134=CQ134+CS134)*(CM109=CN109)+(CP134+CR134&lt;CQ134+CS134)*(CM109&lt;CN109)),"")</f>
        <v/>
      </c>
      <c r="CQ109" s="281" t="str">
        <f aca="false">IF((CP109&lt;&gt;""),IF(OR(CP134+CR134&lt;&gt;CQ134+CS134,PrSettings!$M$4="●"),((CP134+CR134-CQ134-CS134)=(CM109-CN109))*(CP109=1),0),"")</f>
        <v/>
      </c>
      <c r="CR109" s="281" t="str">
        <f aca="false">IF((CQ109&lt;&gt;""),IF(CP109="0",0,(CP134+CR134=CM109)*(CQ134+CS134=CN109)),"")</f>
        <v/>
      </c>
      <c r="CS109" s="281" t="str">
        <f aca="false">IF(CP109&lt;&gt;"",IF(CO134,0,IF(ABS(CP134+CR134-CQ134-CS134)&gt;=PrSettings!$M$7,(ABS(CP134+CR134-CQ134-CS134-CM109+CN109)&lt;=1)*1,IF(AND(CP109,$F109=$G109,CP134+CR134&gt;=PrSettings!$M$6),(ABS(CM109-CP134-CR134)&lt;=1)*1,IF(AND(CP109,CP134+CR134+CQ134+CS134&gt;=PrSettings!$M$8),(ABS(CM109-CP134-CR134)+ABS(CN109-CQ134-CS134)&lt;=1)*1,"0")))),"")</f>
        <v/>
      </c>
      <c r="CT109" s="302" t="str">
        <f aca="false">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97"/>
      <c r="CW109" s="280" t="str">
        <f aca="false">IF(CV109="","",VLOOKUP(CV109,Language!$D$5:$E$100,2,0))</f>
        <v/>
      </c>
      <c r="CX109" s="284"/>
      <c r="CY109" s="280" t="str">
        <f aca="false">IF(CX109="","",VLOOKUP(CX109,Language!$D$5:$E$100,2,0))</f>
        <v/>
      </c>
      <c r="CZ109" s="284"/>
      <c r="DA109" s="284"/>
      <c r="DB109" s="389" t="n">
        <f aca="false">COUNTIF(CV$121:CV$122,CX121)+COUNTIF(CX$121:CX$122,CX121)</f>
        <v>0</v>
      </c>
      <c r="DC109" s="281" t="str">
        <f aca="false">IF((CZ109&lt;&gt;"")*(DA109&lt;&gt;"")*((IFERROR(VLOOKUP(CV109,$B$107:$F$114,5,0),"")&lt;&gt;"")+(IFERROR(VLOOKUP(CV109,$D$107:$G$114,4,0),"")&lt;&gt;""))*((IFERROR(VLOOKUP(CX109,$B$107:$F$114,5,0),"")&lt;&gt;"")+(IFERROR(VLOOKUP(CX109,$D$107:$G$114,4,0),"")&lt;&gt;"")),IF(DB134,"0",(DC134+DE134&gt;DD134+DF134)*(CZ109&gt;DA109)+(DC134+DE134=DD134+DF134)*(CZ109=DA109)+(DC134+DE134&lt;DD134+DF134)*(CZ109&lt;DA109)),"")</f>
        <v/>
      </c>
      <c r="DD109" s="281" t="str">
        <f aca="false">IF((DC109&lt;&gt;""),IF(OR(DC134+DE134&lt;&gt;DD134+DF134,PrSettings!$M$4="●"),((DC134+DE134-DD134-DF134)=(CZ109-DA109))*(DC109=1),0),"")</f>
        <v/>
      </c>
      <c r="DE109" s="281" t="str">
        <f aca="false">IF((DD109&lt;&gt;""),IF(DC109="0",0,(DC134+DE134=CZ109)*(DD134+DF134=DA109)),"")</f>
        <v/>
      </c>
      <c r="DF109" s="281" t="str">
        <f aca="false">IF(DC109&lt;&gt;"",IF(DB134,0,IF(ABS(DC134+DE134-DD134-DF134)&gt;=PrSettings!$M$7,(ABS(DC134+DE134-DD134-DF134-CZ109+DA109)&lt;=1)*1,IF(AND(DC109,$F109=$G109,DC134+DE134&gt;=PrSettings!$M$6),(ABS(CZ109-DC134-DE134)&lt;=1)*1,IF(AND(DC109,DC134+DE134+DD134+DF134&gt;=PrSettings!$M$8),(ABS(CZ109-DC134-DE134)+ABS(DA109-DD134-DF134)&lt;=1)*1,"0")))),"")</f>
        <v/>
      </c>
      <c r="DG109" s="302" t="str">
        <f aca="false">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97"/>
      <c r="DJ109" s="280" t="str">
        <f aca="false">IF(DI109="","",VLOOKUP(DI109,Language!$D$5:$E$100,2,0))</f>
        <v/>
      </c>
      <c r="DK109" s="284"/>
      <c r="DL109" s="280" t="str">
        <f aca="false">IF(DK109="","",VLOOKUP(DK109,Language!$D$5:$E$100,2,0))</f>
        <v/>
      </c>
      <c r="DM109" s="284"/>
      <c r="DN109" s="284"/>
      <c r="DO109" s="389" t="n">
        <f aca="false">COUNTIF(DI$121:DI$122,DK121)+COUNTIF(DK$121:DK$122,DK121)</f>
        <v>0</v>
      </c>
      <c r="DP109" s="281" t="str">
        <f aca="false">IF((DM109&lt;&gt;"")*(DN109&lt;&gt;"")*((IFERROR(VLOOKUP(DI109,$B$107:$F$114,5,0),"")&lt;&gt;"")+(IFERROR(VLOOKUP(DI109,$D$107:$G$114,4,0),"")&lt;&gt;""))*((IFERROR(VLOOKUP(DK109,$B$107:$F$114,5,0),"")&lt;&gt;"")+(IFERROR(VLOOKUP(DK109,$D$107:$G$114,4,0),"")&lt;&gt;"")),IF(DO134,"0",(DP134+DR134&gt;DQ134+DS134)*(DM109&gt;DN109)+(DP134+DR134=DQ134+DS134)*(DM109=DN109)+(DP134+DR134&lt;DQ134+DS134)*(DM109&lt;DN109)),"")</f>
        <v/>
      </c>
      <c r="DQ109" s="281" t="str">
        <f aca="false">IF((DP109&lt;&gt;""),IF(OR(DP134+DR134&lt;&gt;DQ134+DS134,PrSettings!$M$4="●"),((DP134+DR134-DQ134-DS134)=(DM109-DN109))*(DP109=1),0),"")</f>
        <v/>
      </c>
      <c r="DR109" s="281" t="str">
        <f aca="false">IF((DQ109&lt;&gt;""),IF(DP109="0",0,(DP134+DR134=DM109)*(DQ134+DS134=DN109)),"")</f>
        <v/>
      </c>
      <c r="DS109" s="281" t="str">
        <f aca="false">IF(DP109&lt;&gt;"",IF(DO134,0,IF(ABS(DP134+DR134-DQ134-DS134)&gt;=PrSettings!$M$7,(ABS(DP134+DR134-DQ134-DS134-DM109+DN109)&lt;=1)*1,IF(AND(DP109,$F109=$G109,DP134+DR134&gt;=PrSettings!$M$6),(ABS(DM109-DP134-DR134)&lt;=1)*1,IF(AND(DP109,DP134+DR134+DQ134+DS134&gt;=PrSettings!$M$8),(ABS(DM109-DP134-DR134)+ABS(DN109-DQ134-DS134)&lt;=1)*1,"0")))),"")</f>
        <v/>
      </c>
      <c r="DT109" s="302" t="str">
        <f aca="false">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97"/>
      <c r="DW109" s="280" t="str">
        <f aca="false">IF(DV109="","",VLOOKUP(DV109,Language!$D$5:$E$100,2,0))</f>
        <v/>
      </c>
      <c r="DX109" s="284"/>
      <c r="DY109" s="280" t="str">
        <f aca="false">IF(DX109="","",VLOOKUP(DX109,Language!$D$5:$E$100,2,0))</f>
        <v/>
      </c>
      <c r="DZ109" s="284"/>
      <c r="EA109" s="284"/>
      <c r="EB109" s="389" t="n">
        <f aca="false">COUNTIF(DV$121:DV$122,DX121)+COUNTIF(DX$121:DX$122,DX121)</f>
        <v>0</v>
      </c>
      <c r="EC109" s="281" t="str">
        <f aca="false">IF((DZ109&lt;&gt;"")*(EA109&lt;&gt;"")*((IFERROR(VLOOKUP(DV109,$B$107:$F$114,5,0),"")&lt;&gt;"")+(IFERROR(VLOOKUP(DV109,$D$107:$G$114,4,0),"")&lt;&gt;""))*((IFERROR(VLOOKUP(DX109,$B$107:$F$114,5,0),"")&lt;&gt;"")+(IFERROR(VLOOKUP(DX109,$D$107:$G$114,4,0),"")&lt;&gt;"")),IF(EB134,"0",(EC134+EE134&gt;ED134+EF134)*(DZ109&gt;EA109)+(EC134+EE134=ED134+EF134)*(DZ109=EA109)+(EC134+EE134&lt;ED134+EF134)*(DZ109&lt;EA109)),"")</f>
        <v/>
      </c>
      <c r="ED109" s="281" t="str">
        <f aca="false">IF((EC109&lt;&gt;""),IF(OR(EC134+EE134&lt;&gt;ED134+EF134,PrSettings!$M$4="●"),((EC134+EE134-ED134-EF134)=(DZ109-EA109))*(EC109=1),0),"")</f>
        <v/>
      </c>
      <c r="EE109" s="281" t="str">
        <f aca="false">IF((ED109&lt;&gt;""),IF(EC109="0",0,(EC134+EE134=DZ109)*(ED134+EF134=EA109)),"")</f>
        <v/>
      </c>
      <c r="EF109" s="281" t="str">
        <f aca="false">IF(EC109&lt;&gt;"",IF(EB134,0,IF(ABS(EC134+EE134-ED134-EF134)&gt;=PrSettings!$M$7,(ABS(EC134+EE134-ED134-EF134-DZ109+EA109)&lt;=1)*1,IF(AND(EC109,$F109=$G109,EC134+EE134&gt;=PrSettings!$M$6),(ABS(DZ109-EC134-EE134)&lt;=1)*1,IF(AND(EC109,EC134+EE134+ED134+EF134&gt;=PrSettings!$M$8),(ABS(DZ109-EC134-EE134)+ABS(EA109-ED134-EF134)&lt;=1)*1,"0")))),"")</f>
        <v/>
      </c>
      <c r="EG109" s="302" t="str">
        <f aca="false">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97"/>
      <c r="EJ109" s="280" t="str">
        <f aca="false">IF(EI109="","",VLOOKUP(EI109,Language!$D$5:$E$100,2,0))</f>
        <v/>
      </c>
      <c r="EK109" s="284"/>
      <c r="EL109" s="280" t="str">
        <f aca="false">IF(EK109="","",VLOOKUP(EK109,Language!$D$5:$E$100,2,0))</f>
        <v/>
      </c>
      <c r="EM109" s="284"/>
      <c r="EN109" s="284"/>
      <c r="EO109" s="389" t="n">
        <f aca="false">COUNTIF(EI$121:EI$122,EK121)+COUNTIF(EK$121:EK$122,EK121)</f>
        <v>0</v>
      </c>
      <c r="EP109" s="281" t="str">
        <f aca="false">IF((EM109&lt;&gt;"")*(EN109&lt;&gt;"")*((IFERROR(VLOOKUP(EI109,$B$107:$F$114,5,0),"")&lt;&gt;"")+(IFERROR(VLOOKUP(EI109,$D$107:$G$114,4,0),"")&lt;&gt;""))*((IFERROR(VLOOKUP(EK109,$B$107:$F$114,5,0),"")&lt;&gt;"")+(IFERROR(VLOOKUP(EK109,$D$107:$G$114,4,0),"")&lt;&gt;"")),IF(EO134,"0",(EP134+ER134&gt;EQ134+ES134)*(EM109&gt;EN109)+(EP134+ER134=EQ134+ES134)*(EM109=EN109)+(EP134+ER134&lt;EQ134+ES134)*(EM109&lt;EN109)),"")</f>
        <v/>
      </c>
      <c r="EQ109" s="281" t="str">
        <f aca="false">IF((EP109&lt;&gt;""),IF(OR(EP134+ER134&lt;&gt;EQ134+ES134,PrSettings!$M$4="●"),((EP134+ER134-EQ134-ES134)=(EM109-EN109))*(EP109=1),0),"")</f>
        <v/>
      </c>
      <c r="ER109" s="281" t="str">
        <f aca="false">IF((EQ109&lt;&gt;""),IF(EP109="0",0,(EP134+ER134=EM109)*(EQ134+ES134=EN109)),"")</f>
        <v/>
      </c>
      <c r="ES109" s="281" t="str">
        <f aca="false">IF(EP109&lt;&gt;"",IF(EO134,0,IF(ABS(EP134+ER134-EQ134-ES134)&gt;=PrSettings!$M$7,(ABS(EP134+ER134-EQ134-ES134-EM109+EN109)&lt;=1)*1,IF(AND(EP109,$F109=$G109,EP134+ER134&gt;=PrSettings!$M$6),(ABS(EM109-EP134-ER134)&lt;=1)*1,IF(AND(EP109,EP134+ER134+EQ134+ES134&gt;=PrSettings!$M$8),(ABS(EM109-EP134-ER134)+ABS(EN109-EQ134-ES134)&lt;=1)*1,"0")))),"")</f>
        <v/>
      </c>
      <c r="ET109" s="302" t="str">
        <f aca="false">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97"/>
      <c r="EW109" s="280" t="str">
        <f aca="false">IF(EV109="","",VLOOKUP(EV109,Language!$D$5:$E$100,2,0))</f>
        <v/>
      </c>
      <c r="EX109" s="284"/>
      <c r="EY109" s="280" t="str">
        <f aca="false">IF(EX109="","",VLOOKUP(EX109,Language!$D$5:$E$100,2,0))</f>
        <v/>
      </c>
      <c r="EZ109" s="284"/>
      <c r="FA109" s="284"/>
      <c r="FB109" s="389" t="n">
        <f aca="false">COUNTIF(EV$121:EV$122,EX121)+COUNTIF(EX$121:EX$122,EX121)</f>
        <v>0</v>
      </c>
      <c r="FC109" s="281" t="str">
        <f aca="false">IF((EZ109&lt;&gt;"")*(FA109&lt;&gt;"")*((IFERROR(VLOOKUP(EV109,$B$107:$F$114,5,0),"")&lt;&gt;"")+(IFERROR(VLOOKUP(EV109,$D$107:$G$114,4,0),"")&lt;&gt;""))*((IFERROR(VLOOKUP(EX109,$B$107:$F$114,5,0),"")&lt;&gt;"")+(IFERROR(VLOOKUP(EX109,$D$107:$G$114,4,0),"")&lt;&gt;"")),IF(FB134,"0",(FC134+FE134&gt;FD134+FF134)*(EZ109&gt;FA109)+(FC134+FE134=FD134+FF134)*(EZ109=FA109)+(FC134+FE134&lt;FD134+FF134)*(EZ109&lt;FA109)),"")</f>
        <v/>
      </c>
      <c r="FD109" s="281" t="str">
        <f aca="false">IF((FC109&lt;&gt;""),IF(OR(FC134+FE134&lt;&gt;FD134+FF134,PrSettings!$M$4="●"),((FC134+FE134-FD134-FF134)=(EZ109-FA109))*(FC109=1),0),"")</f>
        <v/>
      </c>
      <c r="FE109" s="281" t="str">
        <f aca="false">IF((FD109&lt;&gt;""),IF(FC109="0",0,(FC134+FE134=EZ109)*(FD134+FF134=FA109)),"")</f>
        <v/>
      </c>
      <c r="FF109" s="281" t="str">
        <f aca="false">IF(FC109&lt;&gt;"",IF(FB134,0,IF(ABS(FC134+FE134-FD134-FF134)&gt;=PrSettings!$M$7,(ABS(FC134+FE134-FD134-FF134-EZ109+FA109)&lt;=1)*1,IF(AND(FC109,$F109=$G109,FC134+FE134&gt;=PrSettings!$M$6),(ABS(EZ109-FC134-FE134)&lt;=1)*1,IF(AND(FC109,FC134+FE134+FD134+FF134&gt;=PrSettings!$M$8),(ABS(EZ109-FC134-FE134)+ABS(FA109-FD134-FF134)&lt;=1)*1,"0")))),"")</f>
        <v/>
      </c>
      <c r="FG109" s="302" t="str">
        <f aca="false">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97"/>
      <c r="FJ109" s="280" t="str">
        <f aca="false">IF(FI109="","",VLOOKUP(FI109,Language!$D$5:$E$100,2,0))</f>
        <v/>
      </c>
      <c r="FK109" s="284"/>
      <c r="FL109" s="280" t="str">
        <f aca="false">IF(FK109="","",VLOOKUP(FK109,Language!$D$5:$E$100,2,0))</f>
        <v/>
      </c>
      <c r="FM109" s="284"/>
      <c r="FN109" s="284"/>
      <c r="FO109" s="389" t="n">
        <f aca="false">COUNTIF(FI$121:FI$122,FK121)+COUNTIF(FK$121:FK$122,FK121)</f>
        <v>0</v>
      </c>
      <c r="FP109" s="281" t="str">
        <f aca="false">IF((FM109&lt;&gt;"")*(FN109&lt;&gt;"")*((IFERROR(VLOOKUP(FI109,$B$107:$F$114,5,0),"")&lt;&gt;"")+(IFERROR(VLOOKUP(FI109,$D$107:$G$114,4,0),"")&lt;&gt;""))*((IFERROR(VLOOKUP(FK109,$B$107:$F$114,5,0),"")&lt;&gt;"")+(IFERROR(VLOOKUP(FK109,$D$107:$G$114,4,0),"")&lt;&gt;"")),IF(FO134,"0",(FP134+FR134&gt;FQ134+FS134)*(FM109&gt;FN109)+(FP134+FR134=FQ134+FS134)*(FM109=FN109)+(FP134+FR134&lt;FQ134+FS134)*(FM109&lt;FN109)),"")</f>
        <v/>
      </c>
      <c r="FQ109" s="281" t="str">
        <f aca="false">IF((FP109&lt;&gt;""),IF(OR(FP134+FR134&lt;&gt;FQ134+FS134,PrSettings!$M$4="●"),((FP134+FR134-FQ134-FS134)=(FM109-FN109))*(FP109=1),0),"")</f>
        <v/>
      </c>
      <c r="FR109" s="281" t="str">
        <f aca="false">IF((FQ109&lt;&gt;""),IF(FP109="0",0,(FP134+FR134=FM109)*(FQ134+FS134=FN109)),"")</f>
        <v/>
      </c>
      <c r="FS109" s="281" t="str">
        <f aca="false">IF(FP109&lt;&gt;"",IF(FO134,0,IF(ABS(FP134+FR134-FQ134-FS134)&gt;=PrSettings!$M$7,(ABS(FP134+FR134-FQ134-FS134-FM109+FN109)&lt;=1)*1,IF(AND(FP109,$F109=$G109,FP134+FR134&gt;=PrSettings!$M$6),(ABS(FM109-FP134-FR134)&lt;=1)*1,IF(AND(FP109,FP134+FR134+FQ134+FS134&gt;=PrSettings!$M$8),(ABS(FM109-FP134-FR134)+ABS(FN109-FQ134-FS134)&lt;=1)*1,"0")))),"")</f>
        <v/>
      </c>
      <c r="FT109" s="302" t="str">
        <f aca="false">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97"/>
      <c r="FW109" s="280" t="str">
        <f aca="false">IF(FV109="","",VLOOKUP(FV109,Language!$D$5:$E$100,2,0))</f>
        <v/>
      </c>
      <c r="FX109" s="284"/>
      <c r="FY109" s="280" t="str">
        <f aca="false">IF(FX109="","",VLOOKUP(FX109,Language!$D$5:$E$100,2,0))</f>
        <v/>
      </c>
      <c r="FZ109" s="284"/>
      <c r="GA109" s="284"/>
      <c r="GB109" s="389" t="n">
        <f aca="false">COUNTIF(FV$121:FV$122,FX121)+COUNTIF(FX$121:FX$122,FX121)</f>
        <v>0</v>
      </c>
      <c r="GC109" s="281" t="str">
        <f aca="false">IF((FZ109&lt;&gt;"")*(GA109&lt;&gt;"")*((IFERROR(VLOOKUP(FV109,$B$107:$F$114,5,0),"")&lt;&gt;"")+(IFERROR(VLOOKUP(FV109,$D$107:$G$114,4,0),"")&lt;&gt;""))*((IFERROR(VLOOKUP(FX109,$B$107:$F$114,5,0),"")&lt;&gt;"")+(IFERROR(VLOOKUP(FX109,$D$107:$G$114,4,0),"")&lt;&gt;"")),IF(GB134,"0",(GC134+GE134&gt;GD134+GF134)*(FZ109&gt;GA109)+(GC134+GE134=GD134+GF134)*(FZ109=GA109)+(GC134+GE134&lt;GD134+GF134)*(FZ109&lt;GA109)),"")</f>
        <v/>
      </c>
      <c r="GD109" s="281" t="str">
        <f aca="false">IF((GC109&lt;&gt;""),IF(OR(GC134+GE134&lt;&gt;GD134+GF134,PrSettings!$M$4="●"),((GC134+GE134-GD134-GF134)=(FZ109-GA109))*(GC109=1),0),"")</f>
        <v/>
      </c>
      <c r="GE109" s="281" t="str">
        <f aca="false">IF((GD109&lt;&gt;""),IF(GC109="0",0,(GC134+GE134=FZ109)*(GD134+GF134=GA109)),"")</f>
        <v/>
      </c>
      <c r="GF109" s="281" t="str">
        <f aca="false">IF(GC109&lt;&gt;"",IF(GB134,0,IF(ABS(GC134+GE134-GD134-GF134)&gt;=PrSettings!$M$7,(ABS(GC134+GE134-GD134-GF134-FZ109+GA109)&lt;=1)*1,IF(AND(GC109,$F109=$G109,GC134+GE134&gt;=PrSettings!$M$6),(ABS(FZ109-GC134-GE134)&lt;=1)*1,IF(AND(GC109,GC134+GE134+GD134+GF134&gt;=PrSettings!$M$8),(ABS(FZ109-GC134-GE134)+ABS(GA109-GD134-GF134)&lt;=1)*1,"0")))),"")</f>
        <v/>
      </c>
      <c r="GG109" s="302" t="str">
        <f aca="false">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97"/>
      <c r="GJ109" s="280" t="str">
        <f aca="false">IF(GI109="","",VLOOKUP(GI109,Language!$D$5:$E$100,2,0))</f>
        <v/>
      </c>
      <c r="GK109" s="284"/>
      <c r="GL109" s="280" t="str">
        <f aca="false">IF(GK109="","",VLOOKUP(GK109,Language!$D$5:$E$100,2,0))</f>
        <v/>
      </c>
      <c r="GM109" s="284"/>
      <c r="GN109" s="284"/>
      <c r="GO109" s="389" t="n">
        <f aca="false">COUNTIF(GI$121:GI$122,GK121)+COUNTIF(GK$121:GK$122,GK121)</f>
        <v>0</v>
      </c>
      <c r="GP109" s="281" t="str">
        <f aca="false">IF((GM109&lt;&gt;"")*(GN109&lt;&gt;"")*((IFERROR(VLOOKUP(GI109,$B$107:$F$114,5,0),"")&lt;&gt;"")+(IFERROR(VLOOKUP(GI109,$D$107:$G$114,4,0),"")&lt;&gt;""))*((IFERROR(VLOOKUP(GK109,$B$107:$F$114,5,0),"")&lt;&gt;"")+(IFERROR(VLOOKUP(GK109,$D$107:$G$114,4,0),"")&lt;&gt;"")),IF(GO134,"0",(GP134+GR134&gt;GQ134+GS134)*(GM109&gt;GN109)+(GP134+GR134=GQ134+GS134)*(GM109=GN109)+(GP134+GR134&lt;GQ134+GS134)*(GM109&lt;GN109)),"")</f>
        <v/>
      </c>
      <c r="GQ109" s="281" t="str">
        <f aca="false">IF((GP109&lt;&gt;""),IF(OR(GP134+GR134&lt;&gt;GQ134+GS134,PrSettings!$M$4="●"),((GP134+GR134-GQ134-GS134)=(GM109-GN109))*(GP109=1),0),"")</f>
        <v/>
      </c>
      <c r="GR109" s="281" t="str">
        <f aca="false">IF((GQ109&lt;&gt;""),IF(GP109="0",0,(GP134+GR134=GM109)*(GQ134+GS134=GN109)),"")</f>
        <v/>
      </c>
      <c r="GS109" s="281" t="str">
        <f aca="false">IF(GP109&lt;&gt;"",IF(GO134,0,IF(ABS(GP134+GR134-GQ134-GS134)&gt;=PrSettings!$M$7,(ABS(GP134+GR134-GQ134-GS134-GM109+GN109)&lt;=1)*1,IF(AND(GP109,$F109=$G109,GP134+GR134&gt;=PrSettings!$M$6),(ABS(GM109-GP134-GR134)&lt;=1)*1,IF(AND(GP109,GP134+GR134+GQ134+GS134&gt;=PrSettings!$M$8),(ABS(GM109-GP134-GR134)+ABS(GN109-GQ134-GS134)&lt;=1)*1,"0")))),"")</f>
        <v/>
      </c>
      <c r="GT109" s="302" t="str">
        <f aca="false">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97"/>
      <c r="GW109" s="280" t="str">
        <f aca="false">IF(GV109="","",VLOOKUP(GV109,Language!$D$5:$E$100,2,0))</f>
        <v/>
      </c>
      <c r="GX109" s="284"/>
      <c r="GY109" s="280" t="str">
        <f aca="false">IF(GX109="","",VLOOKUP(GX109,Language!$D$5:$E$100,2,0))</f>
        <v/>
      </c>
      <c r="GZ109" s="284"/>
      <c r="HA109" s="284"/>
      <c r="HB109" s="389" t="n">
        <f aca="false">COUNTIF(GV$121:GV$122,GX121)+COUNTIF(GX$121:GX$122,GX121)</f>
        <v>0</v>
      </c>
      <c r="HC109" s="281" t="str">
        <f aca="false">IF((GZ109&lt;&gt;"")*(HA109&lt;&gt;"")*((IFERROR(VLOOKUP(GV109,$B$107:$F$114,5,0),"")&lt;&gt;"")+(IFERROR(VLOOKUP(GV109,$D$107:$G$114,4,0),"")&lt;&gt;""))*((IFERROR(VLOOKUP(GX109,$B$107:$F$114,5,0),"")&lt;&gt;"")+(IFERROR(VLOOKUP(GX109,$D$107:$G$114,4,0),"")&lt;&gt;"")),IF(HB134,"0",(HC134+HE134&gt;HD134+HF134)*(GZ109&gt;HA109)+(HC134+HE134=HD134+HF134)*(GZ109=HA109)+(HC134+HE134&lt;HD134+HF134)*(GZ109&lt;HA109)),"")</f>
        <v/>
      </c>
      <c r="HD109" s="281" t="str">
        <f aca="false">IF((HC109&lt;&gt;""),IF(OR(HC134+HE134&lt;&gt;HD134+HF134,PrSettings!$M$4="●"),((HC134+HE134-HD134-HF134)=(GZ109-HA109))*(HC109=1),0),"")</f>
        <v/>
      </c>
      <c r="HE109" s="281" t="str">
        <f aca="false">IF((HD109&lt;&gt;""),IF(HC109="0",0,(HC134+HE134=GZ109)*(HD134+HF134=HA109)),"")</f>
        <v/>
      </c>
      <c r="HF109" s="281" t="str">
        <f aca="false">IF(HC109&lt;&gt;"",IF(HB134,0,IF(ABS(HC134+HE134-HD134-HF134)&gt;=PrSettings!$M$7,(ABS(HC134+HE134-HD134-HF134-GZ109+HA109)&lt;=1)*1,IF(AND(HC109,$F109=$G109,HC134+HE134&gt;=PrSettings!$M$6),(ABS(GZ109-HC134-HE134)&lt;=1)*1,IF(AND(HC109,HC134+HE134+HD134+HF134&gt;=PrSettings!$M$8),(ABS(GZ109-HC134-HE134)+ABS(HA109-HD134-HF134)&lt;=1)*1,"0")))),"")</f>
        <v/>
      </c>
      <c r="HG109" s="302" t="str">
        <f aca="false">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97"/>
      <c r="HJ109" s="280" t="str">
        <f aca="false">IF(HI109="","",VLOOKUP(HI109,Language!$D$5:$E$100,2,0))</f>
        <v/>
      </c>
      <c r="HK109" s="284"/>
      <c r="HL109" s="280" t="str">
        <f aca="false">IF(HK109="","",VLOOKUP(HK109,Language!$D$5:$E$100,2,0))</f>
        <v/>
      </c>
      <c r="HM109" s="284"/>
      <c r="HN109" s="284"/>
      <c r="HO109" s="389" t="n">
        <f aca="false">COUNTIF(HI$121:HI$122,HK121)+COUNTIF(HK$121:HK$122,HK121)</f>
        <v>0</v>
      </c>
      <c r="HP109" s="281" t="str">
        <f aca="false">IF((HM109&lt;&gt;"")*(HN109&lt;&gt;"")*((IFERROR(VLOOKUP(HI109,$B$107:$F$114,5,0),"")&lt;&gt;"")+(IFERROR(VLOOKUP(HI109,$D$107:$G$114,4,0),"")&lt;&gt;""))*((IFERROR(VLOOKUP(HK109,$B$107:$F$114,5,0),"")&lt;&gt;"")+(IFERROR(VLOOKUP(HK109,$D$107:$G$114,4,0),"")&lt;&gt;"")),IF(HO134,"0",(HP134+HR134&gt;HQ134+HS134)*(HM109&gt;HN109)+(HP134+HR134=HQ134+HS134)*(HM109=HN109)+(HP134+HR134&lt;HQ134+HS134)*(HM109&lt;HN109)),"")</f>
        <v/>
      </c>
      <c r="HQ109" s="281" t="str">
        <f aca="false">IF((HP109&lt;&gt;""),IF(OR(HP134+HR134&lt;&gt;HQ134+HS134,PrSettings!$M$4="●"),((HP134+HR134-HQ134-HS134)=(HM109-HN109))*(HP109=1),0),"")</f>
        <v/>
      </c>
      <c r="HR109" s="281" t="str">
        <f aca="false">IF((HQ109&lt;&gt;""),IF(HP109="0",0,(HP134+HR134=HM109)*(HQ134+HS134=HN109)),"")</f>
        <v/>
      </c>
      <c r="HS109" s="281" t="str">
        <f aca="false">IF(HP109&lt;&gt;"",IF(HO134,0,IF(ABS(HP134+HR134-HQ134-HS134)&gt;=PrSettings!$M$7,(ABS(HP134+HR134-HQ134-HS134-HM109+HN109)&lt;=1)*1,IF(AND(HP109,$F109=$G109,HP134+HR134&gt;=PrSettings!$M$6),(ABS(HM109-HP134-HR134)&lt;=1)*1,IF(AND(HP109,HP134+HR134+HQ134+HS134&gt;=PrSettings!$M$8),(ABS(HM109-HP134-HR134)+ABS(HN109-HQ134-HS134)&lt;=1)*1,"0")))),"")</f>
        <v/>
      </c>
      <c r="HT109" s="302" t="str">
        <f aca="false">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97"/>
      <c r="HW109" s="280" t="str">
        <f aca="false">IF(HV109="","",VLOOKUP(HV109,Language!$D$5:$E$100,2,0))</f>
        <v/>
      </c>
      <c r="HX109" s="284"/>
      <c r="HY109" s="280" t="str">
        <f aca="false">IF(HX109="","",VLOOKUP(HX109,Language!$D$5:$E$100,2,0))</f>
        <v/>
      </c>
      <c r="HZ109" s="284"/>
      <c r="IA109" s="284"/>
      <c r="IB109" s="389" t="n">
        <f aca="false">COUNTIF(HV$121:HV$122,HX121)+COUNTIF(HX$121:HX$122,HX121)</f>
        <v>0</v>
      </c>
      <c r="IC109" s="281" t="str">
        <f aca="false">IF((HZ109&lt;&gt;"")*(IA109&lt;&gt;"")*((IFERROR(VLOOKUP(HV109,$B$107:$F$114,5,0),"")&lt;&gt;"")+(IFERROR(VLOOKUP(HV109,$D$107:$G$114,4,0),"")&lt;&gt;""))*((IFERROR(VLOOKUP(HX109,$B$107:$F$114,5,0),"")&lt;&gt;"")+(IFERROR(VLOOKUP(HX109,$D$107:$G$114,4,0),"")&lt;&gt;"")),IF(IB134,"0",(IC134+IE134&gt;ID134+IF134)*(HZ109&gt;IA109)+(IC134+IE134=ID134+IF134)*(HZ109=IA109)+(IC134+IE134&lt;ID134+IF134)*(HZ109&lt;IA109)),"")</f>
        <v/>
      </c>
      <c r="ID109" s="281" t="str">
        <f aca="false">IF((IC109&lt;&gt;""),IF(OR(IC134+IE134&lt;&gt;ID134+IF134,PrSettings!$M$4="●"),((IC134+IE134-ID134-IF134)=(HZ109-IA109))*(IC109=1),0),"")</f>
        <v/>
      </c>
      <c r="IE109" s="281" t="str">
        <f aca="false">IF((ID109&lt;&gt;""),IF(IC109="0",0,(IC134+IE134=HZ109)*(ID134+IF134=IA109)),"")</f>
        <v/>
      </c>
      <c r="IF109" s="281" t="str">
        <f aca="false">IF(IC109&lt;&gt;"",IF(IB134,0,IF(ABS(IC134+IE134-ID134-IF134)&gt;=PrSettings!$M$7,(ABS(IC134+IE134-ID134-IF134-HZ109+IA109)&lt;=1)*1,IF(AND(IC109,$F109=$G109,IC134+IE134&gt;=PrSettings!$M$6),(ABS(HZ109-IC134-IE134)&lt;=1)*1,IF(AND(IC109,IC134+IE134+ID134+IF134&gt;=PrSettings!$M$8),(ABS(HZ109-IC134-IE134)+ABS(IA109-ID134-IF134)&lt;=1)*1,"0")))),"")</f>
        <v/>
      </c>
      <c r="IG109" s="302" t="str">
        <f aca="false">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97"/>
      <c r="IJ109" s="280" t="str">
        <f aca="false">IF(II109="","",VLOOKUP(II109,Language!$D$5:$E$100,2,0))</f>
        <v/>
      </c>
      <c r="IK109" s="284"/>
      <c r="IL109" s="280" t="str">
        <f aca="false">IF(IK109="","",VLOOKUP(IK109,Language!$D$5:$E$100,2,0))</f>
        <v/>
      </c>
      <c r="IM109" s="284"/>
      <c r="IN109" s="284"/>
      <c r="IO109" s="389" t="n">
        <f aca="false">COUNTIF(II$121:II$122,IK121)+COUNTIF(IK$121:IK$122,IK121)</f>
        <v>0</v>
      </c>
      <c r="IP109" s="281" t="str">
        <f aca="false">IF((IM109&lt;&gt;"")*(IN109&lt;&gt;"")*((IFERROR(VLOOKUP(II109,$B$107:$F$114,5,0),"")&lt;&gt;"")+(IFERROR(VLOOKUP(II109,$D$107:$G$114,4,0),"")&lt;&gt;""))*((IFERROR(VLOOKUP(IK109,$B$107:$F$114,5,0),"")&lt;&gt;"")+(IFERROR(VLOOKUP(IK109,$D$107:$G$114,4,0),"")&lt;&gt;"")),IF(IO134,"0",(IP134+IR134&gt;IQ134+IS134)*(IM109&gt;IN109)+(IP134+IR134=IQ134+IS134)*(IM109=IN109)+(IP134+IR134&lt;IQ134+IS134)*(IM109&lt;IN109)),"")</f>
        <v/>
      </c>
      <c r="IQ109" s="281" t="str">
        <f aca="false">IF((IP109&lt;&gt;""),IF(OR(IP134+IR134&lt;&gt;IQ134+IS134,PrSettings!$M$4="●"),((IP134+IR134-IQ134-IS134)=(IM109-IN109))*(IP109=1),0),"")</f>
        <v/>
      </c>
      <c r="IR109" s="281" t="str">
        <f aca="false">IF((IQ109&lt;&gt;""),IF(IP109="0",0,(IP134+IR134=IM109)*(IQ134+IS134=IN109)),"")</f>
        <v/>
      </c>
      <c r="IS109" s="281" t="str">
        <f aca="false">IF(IP109&lt;&gt;"",IF(IO134,0,IF(ABS(IP134+IR134-IQ134-IS134)&gt;=PrSettings!$M$7,(ABS(IP134+IR134-IQ134-IS134-IM109+IN109)&lt;=1)*1,IF(AND(IP109,$F109=$G109,IP134+IR134&gt;=PrSettings!$M$6),(ABS(IM109-IP134-IR134)&lt;=1)*1,IF(AND(IP109,IP134+IR134+IQ134+IS134&gt;=PrSettings!$M$8),(ABS(IM109-IP134-IR134)+ABS(IN109-IQ134-IS134)&lt;=1)*1,"0")))),"")</f>
        <v/>
      </c>
      <c r="IT109" s="302" t="str">
        <f aca="false">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97"/>
      <c r="IW109" s="280" t="str">
        <f aca="false">IF(IV109="","",VLOOKUP(IV109,Language!$D$5:$E$100,2,0))</f>
        <v/>
      </c>
      <c r="IX109" s="284"/>
      <c r="IY109" s="280" t="str">
        <f aca="false">IF(IX109="","",VLOOKUP(IX109,Language!$D$5:$E$100,2,0))</f>
        <v/>
      </c>
      <c r="IZ109" s="284"/>
      <c r="JA109" s="284"/>
      <c r="JB109" s="389" t="n">
        <f aca="false">COUNTIF(IV$121:IV$122,IX121)+COUNTIF(IX$121:IX$122,IX121)</f>
        <v>0</v>
      </c>
      <c r="JC109" s="281" t="str">
        <f aca="false">IF((IZ109&lt;&gt;"")*(JA109&lt;&gt;"")*((IFERROR(VLOOKUP(IV109,$B$107:$F$114,5,0),"")&lt;&gt;"")+(IFERROR(VLOOKUP(IV109,$D$107:$G$114,4,0),"")&lt;&gt;""))*((IFERROR(VLOOKUP(IX109,$B$107:$F$114,5,0),"")&lt;&gt;"")+(IFERROR(VLOOKUP(IX109,$D$107:$G$114,4,0),"")&lt;&gt;"")),IF(JB134,"0",(JC134+JE134&gt;JD134+JF134)*(IZ109&gt;JA109)+(JC134+JE134=JD134+JF134)*(IZ109=JA109)+(JC134+JE134&lt;JD134+JF134)*(IZ109&lt;JA109)),"")</f>
        <v/>
      </c>
      <c r="JD109" s="281" t="str">
        <f aca="false">IF((JC109&lt;&gt;""),IF(OR(JC134+JE134&lt;&gt;JD134+JF134,PrSettings!$M$4="●"),((JC134+JE134-JD134-JF134)=(IZ109-JA109))*(JC109=1),0),"")</f>
        <v/>
      </c>
      <c r="JE109" s="281" t="str">
        <f aca="false">IF((JD109&lt;&gt;""),IF(JC109="0",0,(JC134+JE134=IZ109)*(JD134+JF134=JA109)),"")</f>
        <v/>
      </c>
      <c r="JF109" s="281" t="str">
        <f aca="false">IF(JC109&lt;&gt;"",IF(JB134,0,IF(ABS(JC134+JE134-JD134-JF134)&gt;=PrSettings!$M$7,(ABS(JC134+JE134-JD134-JF134-IZ109+JA109)&lt;=1)*1,IF(AND(JC109,$F109=$G109,JC134+JE134&gt;=PrSettings!$M$6),(ABS(IZ109-JC134-JE134)&lt;=1)*1,IF(AND(JC109,JC134+JE134+JD134+JF134&gt;=PrSettings!$M$8),(ABS(IZ109-JC134-JE134)+ABS(JA109-JD134-JF134)&lt;=1)*1,"0")))),"")</f>
        <v/>
      </c>
      <c r="JG109" s="302" t="str">
        <f aca="false">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97"/>
      <c r="JJ109" s="280" t="str">
        <f aca="false">IF(JI109="","",VLOOKUP(JI109,Language!$D$5:$E$100,2,0))</f>
        <v/>
      </c>
      <c r="JK109" s="284"/>
      <c r="JL109" s="280" t="str">
        <f aca="false">IF(JK109="","",VLOOKUP(JK109,Language!$D$5:$E$100,2,0))</f>
        <v/>
      </c>
      <c r="JM109" s="284"/>
      <c r="JN109" s="284"/>
      <c r="JO109" s="389" t="n">
        <f aca="false">COUNTIF(JI$121:JI$122,JK121)+COUNTIF(JK$121:JK$122,JK121)</f>
        <v>0</v>
      </c>
      <c r="JP109" s="281" t="str">
        <f aca="false">IF((JM109&lt;&gt;"")*(JN109&lt;&gt;"")*((IFERROR(VLOOKUP(JI109,$B$107:$F$114,5,0),"")&lt;&gt;"")+(IFERROR(VLOOKUP(JI109,$D$107:$G$114,4,0),"")&lt;&gt;""))*((IFERROR(VLOOKUP(JK109,$B$107:$F$114,5,0),"")&lt;&gt;"")+(IFERROR(VLOOKUP(JK109,$D$107:$G$114,4,0),"")&lt;&gt;"")),IF(JO134,"0",(JP134+JR134&gt;JQ134+JS134)*(JM109&gt;JN109)+(JP134+JR134=JQ134+JS134)*(JM109=JN109)+(JP134+JR134&lt;JQ134+JS134)*(JM109&lt;JN109)),"")</f>
        <v/>
      </c>
      <c r="JQ109" s="281" t="str">
        <f aca="false">IF((JP109&lt;&gt;""),IF(OR(JP134+JR134&lt;&gt;JQ134+JS134,PrSettings!$M$4="●"),((JP134+JR134-JQ134-JS134)=(JM109-JN109))*(JP109=1),0),"")</f>
        <v/>
      </c>
      <c r="JR109" s="281" t="str">
        <f aca="false">IF((JQ109&lt;&gt;""),IF(JP109="0",0,(JP134+JR134=JM109)*(JQ134+JS134=JN109)),"")</f>
        <v/>
      </c>
      <c r="JS109" s="281" t="str">
        <f aca="false">IF(JP109&lt;&gt;"",IF(JO134,0,IF(ABS(JP134+JR134-JQ134-JS134)&gt;=PrSettings!$M$7,(ABS(JP134+JR134-JQ134-JS134-JM109+JN109)&lt;=1)*1,IF(AND(JP109,$F109=$G109,JP134+JR134&gt;=PrSettings!$M$6),(ABS(JM109-JP134-JR134)&lt;=1)*1,IF(AND(JP109,JP134+JR134+JQ134+JS134&gt;=PrSettings!$M$8),(ABS(JM109-JP134-JR134)+ABS(JN109-JQ134-JS134)&lt;=1)*1,"0")))),"")</f>
        <v/>
      </c>
      <c r="JT109" s="302" t="str">
        <f aca="false">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97"/>
      <c r="JW109" s="280" t="str">
        <f aca="false">IF(JV109="","",VLOOKUP(JV109,Language!$D$5:$E$100,2,0))</f>
        <v/>
      </c>
      <c r="JX109" s="284"/>
      <c r="JY109" s="280" t="str">
        <f aca="false">IF(JX109="","",VLOOKUP(JX109,Language!$D$5:$E$100,2,0))</f>
        <v/>
      </c>
      <c r="JZ109" s="284"/>
      <c r="KA109" s="284"/>
      <c r="KB109" s="389" t="n">
        <f aca="false">COUNTIF(JV$121:JV$122,JX121)+COUNTIF(JX$121:JX$122,JX121)</f>
        <v>0</v>
      </c>
      <c r="KC109" s="281" t="str">
        <f aca="false">IF((JZ109&lt;&gt;"")*(KA109&lt;&gt;"")*((IFERROR(VLOOKUP(JV109,$B$107:$F$114,5,0),"")&lt;&gt;"")+(IFERROR(VLOOKUP(JV109,$D$107:$G$114,4,0),"")&lt;&gt;""))*((IFERROR(VLOOKUP(JX109,$B$107:$F$114,5,0),"")&lt;&gt;"")+(IFERROR(VLOOKUP(JX109,$D$107:$G$114,4,0),"")&lt;&gt;"")),IF(KB134,"0",(KC134+KE134&gt;KD134+KF134)*(JZ109&gt;KA109)+(KC134+KE134=KD134+KF134)*(JZ109=KA109)+(KC134+KE134&lt;KD134+KF134)*(JZ109&lt;KA109)),"")</f>
        <v/>
      </c>
      <c r="KD109" s="281" t="str">
        <f aca="false">IF((KC109&lt;&gt;""),IF(OR(KC134+KE134&lt;&gt;KD134+KF134,PrSettings!$M$4="●"),((KC134+KE134-KD134-KF134)=(JZ109-KA109))*(KC109=1),0),"")</f>
        <v/>
      </c>
      <c r="KE109" s="281" t="str">
        <f aca="false">IF((KD109&lt;&gt;""),IF(KC109="0",0,(KC134+KE134=JZ109)*(KD134+KF134=KA109)),"")</f>
        <v/>
      </c>
      <c r="KF109" s="281" t="str">
        <f aca="false">IF(KC109&lt;&gt;"",IF(KB134,0,IF(ABS(KC134+KE134-KD134-KF134)&gt;=PrSettings!$M$7,(ABS(KC134+KE134-KD134-KF134-JZ109+KA109)&lt;=1)*1,IF(AND(KC109,$F109=$G109,KC134+KE134&gt;=PrSettings!$M$6),(ABS(JZ109-KC134-KE134)&lt;=1)*1,IF(AND(KC109,KC134+KE134+KD134+KF134&gt;=PrSettings!$M$8),(ABS(JZ109-KC134-KE134)+ABS(KA109-KD134-KF134)&lt;=1)*1,"0")))),"")</f>
        <v/>
      </c>
      <c r="KG109" s="302" t="str">
        <f aca="false">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97"/>
      <c r="KJ109" s="280" t="str">
        <f aca="false">IF(KI109="","",VLOOKUP(KI109,Language!$D$5:$E$100,2,0))</f>
        <v/>
      </c>
      <c r="KK109" s="284"/>
      <c r="KL109" s="280" t="str">
        <f aca="false">IF(KK109="","",VLOOKUP(KK109,Language!$D$5:$E$100,2,0))</f>
        <v/>
      </c>
      <c r="KM109" s="284"/>
      <c r="KN109" s="284"/>
      <c r="KO109" s="389" t="n">
        <f aca="false">COUNTIF(KI$121:KI$122,KK121)+COUNTIF(KK$121:KK$122,KK121)</f>
        <v>0</v>
      </c>
      <c r="KP109" s="281" t="str">
        <f aca="false">IF((KM109&lt;&gt;"")*(KN109&lt;&gt;"")*((IFERROR(VLOOKUP(KI109,$B$107:$F$114,5,0),"")&lt;&gt;"")+(IFERROR(VLOOKUP(KI109,$D$107:$G$114,4,0),"")&lt;&gt;""))*((IFERROR(VLOOKUP(KK109,$B$107:$F$114,5,0),"")&lt;&gt;"")+(IFERROR(VLOOKUP(KK109,$D$107:$G$114,4,0),"")&lt;&gt;"")),IF(KO134,"0",(KP134+KR134&gt;KQ134+KS134)*(KM109&gt;KN109)+(KP134+KR134=KQ134+KS134)*(KM109=KN109)+(KP134+KR134&lt;KQ134+KS134)*(KM109&lt;KN109)),"")</f>
        <v/>
      </c>
      <c r="KQ109" s="281" t="str">
        <f aca="false">IF((KP109&lt;&gt;""),IF(OR(KP134+KR134&lt;&gt;KQ134+KS134,PrSettings!$M$4="●"),((KP134+KR134-KQ134-KS134)=(KM109-KN109))*(KP109=1),0),"")</f>
        <v/>
      </c>
      <c r="KR109" s="281" t="str">
        <f aca="false">IF((KQ109&lt;&gt;""),IF(KP109="0",0,(KP134+KR134=KM109)*(KQ134+KS134=KN109)),"")</f>
        <v/>
      </c>
      <c r="KS109" s="281" t="str">
        <f aca="false">IF(KP109&lt;&gt;"",IF(KO134,0,IF(ABS(KP134+KR134-KQ134-KS134)&gt;=PrSettings!$M$7,(ABS(KP134+KR134-KQ134-KS134-KM109+KN109)&lt;=1)*1,IF(AND(KP109,$F109=$G109,KP134+KR134&gt;=PrSettings!$M$6),(ABS(KM109-KP134-KR134)&lt;=1)*1,IF(AND(KP109,KP134+KR134+KQ134+KS134&gt;=PrSettings!$M$8),(ABS(KM109-KP134-KR134)+ABS(KN109-KQ134-KS134)&lt;=1)*1,"0")))),"")</f>
        <v/>
      </c>
      <c r="KT109" s="302" t="str">
        <f aca="false">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97"/>
      <c r="KW109" s="280" t="str">
        <f aca="false">IF(KV109="","",VLOOKUP(KV109,Language!$D$5:$E$100,2,0))</f>
        <v/>
      </c>
      <c r="KX109" s="284"/>
      <c r="KY109" s="280" t="str">
        <f aca="false">IF(KX109="","",VLOOKUP(KX109,Language!$D$5:$E$100,2,0))</f>
        <v/>
      </c>
      <c r="KZ109" s="284"/>
      <c r="LA109" s="284"/>
      <c r="LB109" s="389" t="n">
        <f aca="false">COUNTIF(KV$121:KV$122,KX121)+COUNTIF(KX$121:KX$122,KX121)</f>
        <v>0</v>
      </c>
      <c r="LC109" s="281" t="str">
        <f aca="false">IF((KZ109&lt;&gt;"")*(LA109&lt;&gt;"")*((IFERROR(VLOOKUP(KV109,$B$107:$F$114,5,0),"")&lt;&gt;"")+(IFERROR(VLOOKUP(KV109,$D$107:$G$114,4,0),"")&lt;&gt;""))*((IFERROR(VLOOKUP(KX109,$B$107:$F$114,5,0),"")&lt;&gt;"")+(IFERROR(VLOOKUP(KX109,$D$107:$G$114,4,0),"")&lt;&gt;"")),IF(LB134,"0",(LC134+LE134&gt;LD134+LF134)*(KZ109&gt;LA109)+(LC134+LE134=LD134+LF134)*(KZ109=LA109)+(LC134+LE134&lt;LD134+LF134)*(KZ109&lt;LA109)),"")</f>
        <v/>
      </c>
      <c r="LD109" s="281" t="str">
        <f aca="false">IF((LC109&lt;&gt;""),IF(OR(LC134+LE134&lt;&gt;LD134+LF134,PrSettings!$M$4="●"),((LC134+LE134-LD134-LF134)=(KZ109-LA109))*(LC109=1),0),"")</f>
        <v/>
      </c>
      <c r="LE109" s="281" t="str">
        <f aca="false">IF((LD109&lt;&gt;""),IF(LC109="0",0,(LC134+LE134=KZ109)*(LD134+LF134=LA109)),"")</f>
        <v/>
      </c>
      <c r="LF109" s="281" t="str">
        <f aca="false">IF(LC109&lt;&gt;"",IF(LB134,0,IF(ABS(LC134+LE134-LD134-LF134)&gt;=PrSettings!$M$7,(ABS(LC134+LE134-LD134-LF134-KZ109+LA109)&lt;=1)*1,IF(AND(LC109,$F109=$G109,LC134+LE134&gt;=PrSettings!$M$6),(ABS(KZ109-LC134-LE134)&lt;=1)*1,IF(AND(LC109,LC134+LE134+LD134+LF134&gt;=PrSettings!$M$8),(ABS(KZ109-LC134-LE134)+ABS(LA109-LD134-LF134)&lt;=1)*1,"0")))),"")</f>
        <v/>
      </c>
      <c r="LG109" s="302" t="str">
        <f aca="false">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97"/>
      <c r="LJ109" s="280" t="str">
        <f aca="false">IF(LI109="","",VLOOKUP(LI109,Language!$D$5:$E$100,2,0))</f>
        <v/>
      </c>
      <c r="LK109" s="284"/>
      <c r="LL109" s="280" t="str">
        <f aca="false">IF(LK109="","",VLOOKUP(LK109,Language!$D$5:$E$100,2,0))</f>
        <v/>
      </c>
      <c r="LM109" s="284"/>
      <c r="LN109" s="284"/>
      <c r="LO109" s="389" t="n">
        <f aca="false">COUNTIF(LI$121:LI$122,LK121)+COUNTIF(LK$121:LK$122,LK121)</f>
        <v>0</v>
      </c>
      <c r="LP109" s="281" t="str">
        <f aca="false">IF((LM109&lt;&gt;"")*(LN109&lt;&gt;"")*((IFERROR(VLOOKUP(LI109,$B$107:$F$114,5,0),"")&lt;&gt;"")+(IFERROR(VLOOKUP(LI109,$D$107:$G$114,4,0),"")&lt;&gt;""))*((IFERROR(VLOOKUP(LK109,$B$107:$F$114,5,0),"")&lt;&gt;"")+(IFERROR(VLOOKUP(LK109,$D$107:$G$114,4,0),"")&lt;&gt;"")),IF(LO134,"0",(LP134+LR134&gt;LQ134+LS134)*(LM109&gt;LN109)+(LP134+LR134=LQ134+LS134)*(LM109=LN109)+(LP134+LR134&lt;LQ134+LS134)*(LM109&lt;LN109)),"")</f>
        <v/>
      </c>
      <c r="LQ109" s="281" t="str">
        <f aca="false">IF((LP109&lt;&gt;""),IF(OR(LP134+LR134&lt;&gt;LQ134+LS134,PrSettings!$M$4="●"),((LP134+LR134-LQ134-LS134)=(LM109-LN109))*(LP109=1),0),"")</f>
        <v/>
      </c>
      <c r="LR109" s="281" t="str">
        <f aca="false">IF((LQ109&lt;&gt;""),IF(LP109="0",0,(LP134+LR134=LM109)*(LQ134+LS134=LN109)),"")</f>
        <v/>
      </c>
      <c r="LS109" s="281" t="str">
        <f aca="false">IF(LP109&lt;&gt;"",IF(LO134,0,IF(ABS(LP134+LR134-LQ134-LS134)&gt;=PrSettings!$M$7,(ABS(LP134+LR134-LQ134-LS134-LM109+LN109)&lt;=1)*1,IF(AND(LP109,$F109=$G109,LP134+LR134&gt;=PrSettings!$M$6),(ABS(LM109-LP134-LR134)&lt;=1)*1,IF(AND(LP109,LP134+LR134+LQ134+LS134&gt;=PrSettings!$M$8),(ABS(LM109-LP134-LR134)+ABS(LN109-LQ134-LS134)&lt;=1)*1,"0")))),"")</f>
        <v/>
      </c>
      <c r="LT109" s="302" t="str">
        <f aca="false">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97"/>
      <c r="LW109" s="280" t="str">
        <f aca="false">IF(LV109="","",VLOOKUP(LV109,Language!$D$5:$E$100,2,0))</f>
        <v/>
      </c>
      <c r="LX109" s="284"/>
      <c r="LY109" s="280" t="str">
        <f aca="false">IF(LX109="","",VLOOKUP(LX109,Language!$D$5:$E$100,2,0))</f>
        <v/>
      </c>
      <c r="LZ109" s="284"/>
      <c r="MA109" s="284"/>
      <c r="MB109" s="389" t="n">
        <f aca="false">COUNTIF(LV$121:LV$122,LX121)+COUNTIF(LX$121:LX$122,LX121)</f>
        <v>0</v>
      </c>
      <c r="MC109" s="281" t="str">
        <f aca="false">IF((LZ109&lt;&gt;"")*(MA109&lt;&gt;"")*((IFERROR(VLOOKUP(LV109,$B$107:$F$114,5,0),"")&lt;&gt;"")+(IFERROR(VLOOKUP(LV109,$D$107:$G$114,4,0),"")&lt;&gt;""))*((IFERROR(VLOOKUP(LX109,$B$107:$F$114,5,0),"")&lt;&gt;"")+(IFERROR(VLOOKUP(LX109,$D$107:$G$114,4,0),"")&lt;&gt;"")),IF(MB134,"0",(MC134+ME134&gt;MD134+MF134)*(LZ109&gt;MA109)+(MC134+ME134=MD134+MF134)*(LZ109=MA109)+(MC134+ME134&lt;MD134+MF134)*(LZ109&lt;MA109)),"")</f>
        <v/>
      </c>
      <c r="MD109" s="281" t="str">
        <f aca="false">IF((MC109&lt;&gt;""),IF(OR(MC134+ME134&lt;&gt;MD134+MF134,PrSettings!$M$4="●"),((MC134+ME134-MD134-MF134)=(LZ109-MA109))*(MC109=1),0),"")</f>
        <v/>
      </c>
      <c r="ME109" s="281" t="str">
        <f aca="false">IF((MD109&lt;&gt;""),IF(MC109="0",0,(MC134+ME134=LZ109)*(MD134+MF134=MA109)),"")</f>
        <v/>
      </c>
      <c r="MF109" s="281" t="str">
        <f aca="false">IF(MC109&lt;&gt;"",IF(MB134,0,IF(ABS(MC134+ME134-MD134-MF134)&gt;=PrSettings!$M$7,(ABS(MC134+ME134-MD134-MF134-LZ109+MA109)&lt;=1)*1,IF(AND(MC109,$F109=$G109,MC134+ME134&gt;=PrSettings!$M$6),(ABS(LZ109-MC134-ME134)&lt;=1)*1,IF(AND(MC109,MC134+ME134+MD134+MF134&gt;=PrSettings!$M$8),(ABS(LZ109-MC134-ME134)+ABS(MA109-MD134-MF134)&lt;=1)*1,"0")))),"")</f>
        <v/>
      </c>
      <c r="MG109" s="302" t="str">
        <f aca="false">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135" customFormat="true" ht="15.75" hidden="false" customHeight="false" outlineLevel="0" collapsed="false">
      <c r="A110" s="252"/>
      <c r="B110" s="295" t="n">
        <f aca="false">IF(C110="","",INDEX(Groups!$C$7:$C$65,MATCH(C110,Groups!$D$7:$D$65,0)))</f>
        <v>16</v>
      </c>
      <c r="C110" s="280" t="str">
        <f aca="false">'World Cup'!$K$60</f>
        <v>USA</v>
      </c>
      <c r="D110" s="296" t="n">
        <f aca="false">IF(E110="","",INDEX(Groups!$C$7:$C$65,MATCH(E110,Groups!$D$7:$D$65,0)))</f>
        <v>9</v>
      </c>
      <c r="E110" s="280" t="str">
        <f aca="false">'World Cup'!$L$60</f>
        <v>Belgium</v>
      </c>
      <c r="F110" s="282" t="n">
        <f aca="false">IF(AND('World Cup'!$K$61&lt;&gt;"",'World Cup'!$L$61&lt;&gt;""),'World Cup'!$K$61,"")</f>
        <v>1</v>
      </c>
      <c r="G110" s="283" t="n">
        <f aca="false">IF(AND('World Cup'!$K$61&lt;&gt;"",'World Cup'!$L$61&lt;&gt;""),'World Cup'!$L$61,"")</f>
        <v>2</v>
      </c>
      <c r="I110" s="297"/>
      <c r="J110" s="280" t="str">
        <f aca="false">IF(I110="","",VLOOKUP(I110,Language!$D$5:$E$100,2,0))</f>
        <v/>
      </c>
      <c r="K110" s="284"/>
      <c r="L110" s="280" t="str">
        <f aca="false">IF(K110="","",VLOOKUP(K110,Language!$D$5:$E$100,2,0))</f>
        <v/>
      </c>
      <c r="M110" s="284"/>
      <c r="N110" s="284"/>
      <c r="O110" s="389" t="n">
        <f aca="false">COUNTIF(I$121:I$122,K122)+COUNTIF(K$121:K$122,K122)</f>
        <v>0</v>
      </c>
      <c r="P110" s="281" t="str">
        <f aca="false">IF((M110&lt;&gt;"")*(N110&lt;&gt;"")*((IFERROR(VLOOKUP(I110,$B$107:$F$114,5,0),"")&lt;&gt;"")+(IFERROR(VLOOKUP(I110,$D$107:$G$114,4,0),"")&lt;&gt;""))*((IFERROR(VLOOKUP(K110,$B$107:$F$114,5,0),"")&lt;&gt;"")+(IFERROR(VLOOKUP(K110,$D$107:$G$114,4,0),"")&lt;&gt;"")),IF(O135,"0",(P135+R135&gt;Q135+S135)*(M110&gt;N110)+(P135+R135=Q135+S135)*(M110=N110)+(P135+R135&lt;Q135+S135)*(M110&lt;N110)),"")</f>
        <v/>
      </c>
      <c r="Q110" s="281" t="str">
        <f aca="false">IF((P110&lt;&gt;""),IF(OR(P135+R135&lt;&gt;Q135+S135,PrSettings!$M$4="●"),((P135+R135-Q135-S135)=(M110-N110))*(P110=1),0),"")</f>
        <v/>
      </c>
      <c r="R110" s="281" t="str">
        <f aca="false">IF((Q110&lt;&gt;""),IF(P110="0",0,(P135+R135=M110)*(Q135+S135=N110)),"")</f>
        <v/>
      </c>
      <c r="S110" s="281" t="str">
        <f aca="false">IF(P110&lt;&gt;"",IF(O135,0,IF(ABS(P135+R135-Q135-S135)&gt;=PrSettings!$M$7,(ABS(P135+R135-Q135-S135-M110+N110)&lt;=1)*1,IF(AND(P110,$F110=$G110,P135+R135&gt;=PrSettings!$M$6),(ABS(M110-P135-R135)&lt;=1)*1,IF(AND(P110,P135+R135+Q135+S135&gt;=PrSettings!$M$8),(ABS(M110-P135-R135)+ABS(N110-Q135-S135)&lt;=1)*1,"0")))),"")</f>
        <v/>
      </c>
      <c r="T110" s="302" t="str">
        <f aca="false">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97"/>
      <c r="W110" s="280" t="str">
        <f aca="false">IF(V110="","",VLOOKUP(V110,Language!$D$5:$E$100,2,0))</f>
        <v/>
      </c>
      <c r="X110" s="284"/>
      <c r="Y110" s="280" t="str">
        <f aca="false">IF(X110="","",VLOOKUP(X110,Language!$D$5:$E$100,2,0))</f>
        <v/>
      </c>
      <c r="Z110" s="284"/>
      <c r="AA110" s="284"/>
      <c r="AB110" s="389" t="n">
        <f aca="false">COUNTIF(V$121:V$122,X122)+COUNTIF(X$121:X$122,X122)</f>
        <v>0</v>
      </c>
      <c r="AC110" s="281" t="str">
        <f aca="false">IF((Z110&lt;&gt;"")*(AA110&lt;&gt;"")*((IFERROR(VLOOKUP(V110,$B$107:$F$114,5,0),"")&lt;&gt;"")+(IFERROR(VLOOKUP(V110,$D$107:$G$114,4,0),"")&lt;&gt;""))*((IFERROR(VLOOKUP(X110,$B$107:$F$114,5,0),"")&lt;&gt;"")+(IFERROR(VLOOKUP(X110,$D$107:$G$114,4,0),"")&lt;&gt;"")),IF(AB135,"0",(AC135+AE135&gt;AD135+AF135)*(Z110&gt;AA110)+(AC135+AE135=AD135+AF135)*(Z110=AA110)+(AC135+AE135&lt;AD135+AF135)*(Z110&lt;AA110)),"")</f>
        <v/>
      </c>
      <c r="AD110" s="281" t="str">
        <f aca="false">IF((AC110&lt;&gt;""),IF(OR(AC135+AE135&lt;&gt;AD135+AF135,PrSettings!$M$4="●"),((AC135+AE135-AD135-AF135)=(Z110-AA110))*(AC110=1),0),"")</f>
        <v/>
      </c>
      <c r="AE110" s="281" t="str">
        <f aca="false">IF((AD110&lt;&gt;""),IF(AC110="0",0,(AC135+AE135=Z110)*(AD135+AF135=AA110)),"")</f>
        <v/>
      </c>
      <c r="AF110" s="281" t="str">
        <f aca="false">IF(AC110&lt;&gt;"",IF(AB135,0,IF(ABS(AC135+AE135-AD135-AF135)&gt;=PrSettings!$M$7,(ABS(AC135+AE135-AD135-AF135-Z110+AA110)&lt;=1)*1,IF(AND(AC110,$F110=$G110,AC135+AE135&gt;=PrSettings!$M$6),(ABS(Z110-AC135-AE135)&lt;=1)*1,IF(AND(AC110,AC135+AE135+AD135+AF135&gt;=PrSettings!$M$8),(ABS(Z110-AC135-AE135)+ABS(AA110-AD135-AF135)&lt;=1)*1,"0")))),"")</f>
        <v/>
      </c>
      <c r="AG110" s="302" t="str">
        <f aca="false">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97"/>
      <c r="AJ110" s="280" t="str">
        <f aca="false">IF(AI110="","",VLOOKUP(AI110,Language!$D$5:$E$100,2,0))</f>
        <v/>
      </c>
      <c r="AK110" s="284"/>
      <c r="AL110" s="280" t="str">
        <f aca="false">IF(AK110="","",VLOOKUP(AK110,Language!$D$5:$E$100,2,0))</f>
        <v/>
      </c>
      <c r="AM110" s="284"/>
      <c r="AN110" s="284"/>
      <c r="AO110" s="389" t="n">
        <f aca="false">COUNTIF(AI$121:AI$122,AK122)+COUNTIF(AK$121:AK$122,AK122)</f>
        <v>0</v>
      </c>
      <c r="AP110" s="281" t="str">
        <f aca="false">IF((AM110&lt;&gt;"")*(AN110&lt;&gt;"")*((IFERROR(VLOOKUP(AI110,$B$107:$F$114,5,0),"")&lt;&gt;"")+(IFERROR(VLOOKUP(AI110,$D$107:$G$114,4,0),"")&lt;&gt;""))*((IFERROR(VLOOKUP(AK110,$B$107:$F$114,5,0),"")&lt;&gt;"")+(IFERROR(VLOOKUP(AK110,$D$107:$G$114,4,0),"")&lt;&gt;"")),IF(AO135,"0",(AP135+AR135&gt;AQ135+AS135)*(AM110&gt;AN110)+(AP135+AR135=AQ135+AS135)*(AM110=AN110)+(AP135+AR135&lt;AQ135+AS135)*(AM110&lt;AN110)),"")</f>
        <v/>
      </c>
      <c r="AQ110" s="281" t="str">
        <f aca="false">IF((AP110&lt;&gt;""),IF(OR(AP135+AR135&lt;&gt;AQ135+AS135,PrSettings!$M$4="●"),((AP135+AR135-AQ135-AS135)=(AM110-AN110))*(AP110=1),0),"")</f>
        <v/>
      </c>
      <c r="AR110" s="281" t="str">
        <f aca="false">IF((AQ110&lt;&gt;""),IF(AP110="0",0,(AP135+AR135=AM110)*(AQ135+AS135=AN110)),"")</f>
        <v/>
      </c>
      <c r="AS110" s="281" t="str">
        <f aca="false">IF(AP110&lt;&gt;"",IF(AO135,0,IF(ABS(AP135+AR135-AQ135-AS135)&gt;=PrSettings!$M$7,(ABS(AP135+AR135-AQ135-AS135-AM110+AN110)&lt;=1)*1,IF(AND(AP110,$F110=$G110,AP135+AR135&gt;=PrSettings!$M$6),(ABS(AM110-AP135-AR135)&lt;=1)*1,IF(AND(AP110,AP135+AR135+AQ135+AS135&gt;=PrSettings!$M$8),(ABS(AM110-AP135-AR135)+ABS(AN110-AQ135-AS135)&lt;=1)*1,"0")))),"")</f>
        <v/>
      </c>
      <c r="AT110" s="302" t="str">
        <f aca="false">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97"/>
      <c r="AW110" s="280" t="str">
        <f aca="false">IF(AV110="","",VLOOKUP(AV110,Language!$D$5:$E$100,2,0))</f>
        <v/>
      </c>
      <c r="AX110" s="284"/>
      <c r="AY110" s="280" t="str">
        <f aca="false">IF(AX110="","",VLOOKUP(AX110,Language!$D$5:$E$100,2,0))</f>
        <v/>
      </c>
      <c r="AZ110" s="284"/>
      <c r="BA110" s="284"/>
      <c r="BB110" s="389" t="n">
        <f aca="false">COUNTIF(AV$121:AV$122,AX122)+COUNTIF(AX$121:AX$122,AX122)</f>
        <v>0</v>
      </c>
      <c r="BC110" s="281" t="str">
        <f aca="false">IF((AZ110&lt;&gt;"")*(BA110&lt;&gt;"")*((IFERROR(VLOOKUP(AV110,$B$107:$F$114,5,0),"")&lt;&gt;"")+(IFERROR(VLOOKUP(AV110,$D$107:$G$114,4,0),"")&lt;&gt;""))*((IFERROR(VLOOKUP(AX110,$B$107:$F$114,5,0),"")&lt;&gt;"")+(IFERROR(VLOOKUP(AX110,$D$107:$G$114,4,0),"")&lt;&gt;"")),IF(BB135,"0",(BC135+BE135&gt;BD135+BF135)*(AZ110&gt;BA110)+(BC135+BE135=BD135+BF135)*(AZ110=BA110)+(BC135+BE135&lt;BD135+BF135)*(AZ110&lt;BA110)),"")</f>
        <v/>
      </c>
      <c r="BD110" s="281" t="str">
        <f aca="false">IF((BC110&lt;&gt;""),IF(OR(BC135+BE135&lt;&gt;BD135+BF135,PrSettings!$M$4="●"),((BC135+BE135-BD135-BF135)=(AZ110-BA110))*(BC110=1),0),"")</f>
        <v/>
      </c>
      <c r="BE110" s="281" t="str">
        <f aca="false">IF((BD110&lt;&gt;""),IF(BC110="0",0,(BC135+BE135=AZ110)*(BD135+BF135=BA110)),"")</f>
        <v/>
      </c>
      <c r="BF110" s="281" t="str">
        <f aca="false">IF(BC110&lt;&gt;"",IF(BB135,0,IF(ABS(BC135+BE135-BD135-BF135)&gt;=PrSettings!$M$7,(ABS(BC135+BE135-BD135-BF135-AZ110+BA110)&lt;=1)*1,IF(AND(BC110,$F110=$G110,BC135+BE135&gt;=PrSettings!$M$6),(ABS(AZ110-BC135-BE135)&lt;=1)*1,IF(AND(BC110,BC135+BE135+BD135+BF135&gt;=PrSettings!$M$8),(ABS(AZ110-BC135-BE135)+ABS(BA110-BD135-BF135)&lt;=1)*1,"0")))),"")</f>
        <v/>
      </c>
      <c r="BG110" s="302" t="str">
        <f aca="false">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97"/>
      <c r="BJ110" s="280" t="str">
        <f aca="false">IF(BI110="","",VLOOKUP(BI110,Language!$D$5:$E$100,2,0))</f>
        <v/>
      </c>
      <c r="BK110" s="284"/>
      <c r="BL110" s="280" t="str">
        <f aca="false">IF(BK110="","",VLOOKUP(BK110,Language!$D$5:$E$100,2,0))</f>
        <v/>
      </c>
      <c r="BM110" s="284"/>
      <c r="BN110" s="284"/>
      <c r="BO110" s="389" t="n">
        <f aca="false">COUNTIF(BI$121:BI$122,BK122)+COUNTIF(BK$121:BK$122,BK122)</f>
        <v>0</v>
      </c>
      <c r="BP110" s="281" t="str">
        <f aca="false">IF((BM110&lt;&gt;"")*(BN110&lt;&gt;"")*((IFERROR(VLOOKUP(BI110,$B$107:$F$114,5,0),"")&lt;&gt;"")+(IFERROR(VLOOKUP(BI110,$D$107:$G$114,4,0),"")&lt;&gt;""))*((IFERROR(VLOOKUP(BK110,$B$107:$F$114,5,0),"")&lt;&gt;"")+(IFERROR(VLOOKUP(BK110,$D$107:$G$114,4,0),"")&lt;&gt;"")),IF(BO135,"0",(BP135+BR135&gt;BQ135+BS135)*(BM110&gt;BN110)+(BP135+BR135=BQ135+BS135)*(BM110=BN110)+(BP135+BR135&lt;BQ135+BS135)*(BM110&lt;BN110)),"")</f>
        <v/>
      </c>
      <c r="BQ110" s="281" t="str">
        <f aca="false">IF((BP110&lt;&gt;""),IF(OR(BP135+BR135&lt;&gt;BQ135+BS135,PrSettings!$M$4="●"),((BP135+BR135-BQ135-BS135)=(BM110-BN110))*(BP110=1),0),"")</f>
        <v/>
      </c>
      <c r="BR110" s="281" t="str">
        <f aca="false">IF((BQ110&lt;&gt;""),IF(BP110="0",0,(BP135+BR135=BM110)*(BQ135+BS135=BN110)),"")</f>
        <v/>
      </c>
      <c r="BS110" s="281" t="str">
        <f aca="false">IF(BP110&lt;&gt;"",IF(BO135,0,IF(ABS(BP135+BR135-BQ135-BS135)&gt;=PrSettings!$M$7,(ABS(BP135+BR135-BQ135-BS135-BM110+BN110)&lt;=1)*1,IF(AND(BP110,$F110=$G110,BP135+BR135&gt;=PrSettings!$M$6),(ABS(BM110-BP135-BR135)&lt;=1)*1,IF(AND(BP110,BP135+BR135+BQ135+BS135&gt;=PrSettings!$M$8),(ABS(BM110-BP135-BR135)+ABS(BN110-BQ135-BS135)&lt;=1)*1,"0")))),"")</f>
        <v/>
      </c>
      <c r="BT110" s="302" t="str">
        <f aca="false">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97"/>
      <c r="BW110" s="280" t="str">
        <f aca="false">IF(BV110="","",VLOOKUP(BV110,Language!$D$5:$E$100,2,0))</f>
        <v/>
      </c>
      <c r="BX110" s="284"/>
      <c r="BY110" s="280" t="str">
        <f aca="false">IF(BX110="","",VLOOKUP(BX110,Language!$D$5:$E$100,2,0))</f>
        <v/>
      </c>
      <c r="BZ110" s="284"/>
      <c r="CA110" s="284"/>
      <c r="CB110" s="389" t="n">
        <f aca="false">COUNTIF(BV$121:BV$122,BX122)+COUNTIF(BX$121:BX$122,BX122)</f>
        <v>0</v>
      </c>
      <c r="CC110" s="281" t="str">
        <f aca="false">IF((BZ110&lt;&gt;"")*(CA110&lt;&gt;"")*((IFERROR(VLOOKUP(BV110,$B$107:$F$114,5,0),"")&lt;&gt;"")+(IFERROR(VLOOKUP(BV110,$D$107:$G$114,4,0),"")&lt;&gt;""))*((IFERROR(VLOOKUP(BX110,$B$107:$F$114,5,0),"")&lt;&gt;"")+(IFERROR(VLOOKUP(BX110,$D$107:$G$114,4,0),"")&lt;&gt;"")),IF(CB135,"0",(CC135+CE135&gt;CD135+CF135)*(BZ110&gt;CA110)+(CC135+CE135=CD135+CF135)*(BZ110=CA110)+(CC135+CE135&lt;CD135+CF135)*(BZ110&lt;CA110)),"")</f>
        <v/>
      </c>
      <c r="CD110" s="281" t="str">
        <f aca="false">IF((CC110&lt;&gt;""),IF(OR(CC135+CE135&lt;&gt;CD135+CF135,PrSettings!$M$4="●"),((CC135+CE135-CD135-CF135)=(BZ110-CA110))*(CC110=1),0),"")</f>
        <v/>
      </c>
      <c r="CE110" s="281" t="str">
        <f aca="false">IF((CD110&lt;&gt;""),IF(CC110="0",0,(CC135+CE135=BZ110)*(CD135+CF135=CA110)),"")</f>
        <v/>
      </c>
      <c r="CF110" s="281" t="str">
        <f aca="false">IF(CC110&lt;&gt;"",IF(CB135,0,IF(ABS(CC135+CE135-CD135-CF135)&gt;=PrSettings!$M$7,(ABS(CC135+CE135-CD135-CF135-BZ110+CA110)&lt;=1)*1,IF(AND(CC110,$F110=$G110,CC135+CE135&gt;=PrSettings!$M$6),(ABS(BZ110-CC135-CE135)&lt;=1)*1,IF(AND(CC110,CC135+CE135+CD135+CF135&gt;=PrSettings!$M$8),(ABS(BZ110-CC135-CE135)+ABS(CA110-CD135-CF135)&lt;=1)*1,"0")))),"")</f>
        <v/>
      </c>
      <c r="CG110" s="302" t="str">
        <f aca="false">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97"/>
      <c r="CJ110" s="280" t="str">
        <f aca="false">IF(CI110="","",VLOOKUP(CI110,Language!$D$5:$E$100,2,0))</f>
        <v/>
      </c>
      <c r="CK110" s="284"/>
      <c r="CL110" s="280" t="str">
        <f aca="false">IF(CK110="","",VLOOKUP(CK110,Language!$D$5:$E$100,2,0))</f>
        <v/>
      </c>
      <c r="CM110" s="284"/>
      <c r="CN110" s="284"/>
      <c r="CO110" s="389" t="n">
        <f aca="false">COUNTIF(CI$121:CI$122,CK122)+COUNTIF(CK$121:CK$122,CK122)</f>
        <v>0</v>
      </c>
      <c r="CP110" s="281" t="str">
        <f aca="false">IF((CM110&lt;&gt;"")*(CN110&lt;&gt;"")*((IFERROR(VLOOKUP(CI110,$B$107:$F$114,5,0),"")&lt;&gt;"")+(IFERROR(VLOOKUP(CI110,$D$107:$G$114,4,0),"")&lt;&gt;""))*((IFERROR(VLOOKUP(CK110,$B$107:$F$114,5,0),"")&lt;&gt;"")+(IFERROR(VLOOKUP(CK110,$D$107:$G$114,4,0),"")&lt;&gt;"")),IF(CO135,"0",(CP135+CR135&gt;CQ135+CS135)*(CM110&gt;CN110)+(CP135+CR135=CQ135+CS135)*(CM110=CN110)+(CP135+CR135&lt;CQ135+CS135)*(CM110&lt;CN110)),"")</f>
        <v/>
      </c>
      <c r="CQ110" s="281" t="str">
        <f aca="false">IF((CP110&lt;&gt;""),IF(OR(CP135+CR135&lt;&gt;CQ135+CS135,PrSettings!$M$4="●"),((CP135+CR135-CQ135-CS135)=(CM110-CN110))*(CP110=1),0),"")</f>
        <v/>
      </c>
      <c r="CR110" s="281" t="str">
        <f aca="false">IF((CQ110&lt;&gt;""),IF(CP110="0",0,(CP135+CR135=CM110)*(CQ135+CS135=CN110)),"")</f>
        <v/>
      </c>
      <c r="CS110" s="281" t="str">
        <f aca="false">IF(CP110&lt;&gt;"",IF(CO135,0,IF(ABS(CP135+CR135-CQ135-CS135)&gt;=PrSettings!$M$7,(ABS(CP135+CR135-CQ135-CS135-CM110+CN110)&lt;=1)*1,IF(AND(CP110,$F110=$G110,CP135+CR135&gt;=PrSettings!$M$6),(ABS(CM110-CP135-CR135)&lt;=1)*1,IF(AND(CP110,CP135+CR135+CQ135+CS135&gt;=PrSettings!$M$8),(ABS(CM110-CP135-CR135)+ABS(CN110-CQ135-CS135)&lt;=1)*1,"0")))),"")</f>
        <v/>
      </c>
      <c r="CT110" s="302" t="str">
        <f aca="false">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97"/>
      <c r="CW110" s="280" t="str">
        <f aca="false">IF(CV110="","",VLOOKUP(CV110,Language!$D$5:$E$100,2,0))</f>
        <v/>
      </c>
      <c r="CX110" s="284"/>
      <c r="CY110" s="280" t="str">
        <f aca="false">IF(CX110="","",VLOOKUP(CX110,Language!$D$5:$E$100,2,0))</f>
        <v/>
      </c>
      <c r="CZ110" s="284"/>
      <c r="DA110" s="284"/>
      <c r="DB110" s="389" t="n">
        <f aca="false">COUNTIF(CV$121:CV$122,CX122)+COUNTIF(CX$121:CX$122,CX122)</f>
        <v>0</v>
      </c>
      <c r="DC110" s="281" t="str">
        <f aca="false">IF((CZ110&lt;&gt;"")*(DA110&lt;&gt;"")*((IFERROR(VLOOKUP(CV110,$B$107:$F$114,5,0),"")&lt;&gt;"")+(IFERROR(VLOOKUP(CV110,$D$107:$G$114,4,0),"")&lt;&gt;""))*((IFERROR(VLOOKUP(CX110,$B$107:$F$114,5,0),"")&lt;&gt;"")+(IFERROR(VLOOKUP(CX110,$D$107:$G$114,4,0),"")&lt;&gt;"")),IF(DB135,"0",(DC135+DE135&gt;DD135+DF135)*(CZ110&gt;DA110)+(DC135+DE135=DD135+DF135)*(CZ110=DA110)+(DC135+DE135&lt;DD135+DF135)*(CZ110&lt;DA110)),"")</f>
        <v/>
      </c>
      <c r="DD110" s="281" t="str">
        <f aca="false">IF((DC110&lt;&gt;""),IF(OR(DC135+DE135&lt;&gt;DD135+DF135,PrSettings!$M$4="●"),((DC135+DE135-DD135-DF135)=(CZ110-DA110))*(DC110=1),0),"")</f>
        <v/>
      </c>
      <c r="DE110" s="281" t="str">
        <f aca="false">IF((DD110&lt;&gt;""),IF(DC110="0",0,(DC135+DE135=CZ110)*(DD135+DF135=DA110)),"")</f>
        <v/>
      </c>
      <c r="DF110" s="281" t="str">
        <f aca="false">IF(DC110&lt;&gt;"",IF(DB135,0,IF(ABS(DC135+DE135-DD135-DF135)&gt;=PrSettings!$M$7,(ABS(DC135+DE135-DD135-DF135-CZ110+DA110)&lt;=1)*1,IF(AND(DC110,$F110=$G110,DC135+DE135&gt;=PrSettings!$M$6),(ABS(CZ110-DC135-DE135)&lt;=1)*1,IF(AND(DC110,DC135+DE135+DD135+DF135&gt;=PrSettings!$M$8),(ABS(CZ110-DC135-DE135)+ABS(DA110-DD135-DF135)&lt;=1)*1,"0")))),"")</f>
        <v/>
      </c>
      <c r="DG110" s="302" t="str">
        <f aca="false">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97"/>
      <c r="DJ110" s="280" t="str">
        <f aca="false">IF(DI110="","",VLOOKUP(DI110,Language!$D$5:$E$100,2,0))</f>
        <v/>
      </c>
      <c r="DK110" s="284"/>
      <c r="DL110" s="280" t="str">
        <f aca="false">IF(DK110="","",VLOOKUP(DK110,Language!$D$5:$E$100,2,0))</f>
        <v/>
      </c>
      <c r="DM110" s="284"/>
      <c r="DN110" s="284"/>
      <c r="DO110" s="389" t="n">
        <f aca="false">COUNTIF(DI$121:DI$122,DK122)+COUNTIF(DK$121:DK$122,DK122)</f>
        <v>0</v>
      </c>
      <c r="DP110" s="281" t="str">
        <f aca="false">IF((DM110&lt;&gt;"")*(DN110&lt;&gt;"")*((IFERROR(VLOOKUP(DI110,$B$107:$F$114,5,0),"")&lt;&gt;"")+(IFERROR(VLOOKUP(DI110,$D$107:$G$114,4,0),"")&lt;&gt;""))*((IFERROR(VLOOKUP(DK110,$B$107:$F$114,5,0),"")&lt;&gt;"")+(IFERROR(VLOOKUP(DK110,$D$107:$G$114,4,0),"")&lt;&gt;"")),IF(DO135,"0",(DP135+DR135&gt;DQ135+DS135)*(DM110&gt;DN110)+(DP135+DR135=DQ135+DS135)*(DM110=DN110)+(DP135+DR135&lt;DQ135+DS135)*(DM110&lt;DN110)),"")</f>
        <v/>
      </c>
      <c r="DQ110" s="281" t="str">
        <f aca="false">IF((DP110&lt;&gt;""),IF(OR(DP135+DR135&lt;&gt;DQ135+DS135,PrSettings!$M$4="●"),((DP135+DR135-DQ135-DS135)=(DM110-DN110))*(DP110=1),0),"")</f>
        <v/>
      </c>
      <c r="DR110" s="281" t="str">
        <f aca="false">IF((DQ110&lt;&gt;""),IF(DP110="0",0,(DP135+DR135=DM110)*(DQ135+DS135=DN110)),"")</f>
        <v/>
      </c>
      <c r="DS110" s="281" t="str">
        <f aca="false">IF(DP110&lt;&gt;"",IF(DO135,0,IF(ABS(DP135+DR135-DQ135-DS135)&gt;=PrSettings!$M$7,(ABS(DP135+DR135-DQ135-DS135-DM110+DN110)&lt;=1)*1,IF(AND(DP110,$F110=$G110,DP135+DR135&gt;=PrSettings!$M$6),(ABS(DM110-DP135-DR135)&lt;=1)*1,IF(AND(DP110,DP135+DR135+DQ135+DS135&gt;=PrSettings!$M$8),(ABS(DM110-DP135-DR135)+ABS(DN110-DQ135-DS135)&lt;=1)*1,"0")))),"")</f>
        <v/>
      </c>
      <c r="DT110" s="302" t="str">
        <f aca="false">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97"/>
      <c r="DW110" s="280" t="str">
        <f aca="false">IF(DV110="","",VLOOKUP(DV110,Language!$D$5:$E$100,2,0))</f>
        <v/>
      </c>
      <c r="DX110" s="284"/>
      <c r="DY110" s="280" t="str">
        <f aca="false">IF(DX110="","",VLOOKUP(DX110,Language!$D$5:$E$100,2,0))</f>
        <v/>
      </c>
      <c r="DZ110" s="284"/>
      <c r="EA110" s="284"/>
      <c r="EB110" s="389" t="n">
        <f aca="false">COUNTIF(DV$121:DV$122,DX122)+COUNTIF(DX$121:DX$122,DX122)</f>
        <v>0</v>
      </c>
      <c r="EC110" s="281" t="str">
        <f aca="false">IF((DZ110&lt;&gt;"")*(EA110&lt;&gt;"")*((IFERROR(VLOOKUP(DV110,$B$107:$F$114,5,0),"")&lt;&gt;"")+(IFERROR(VLOOKUP(DV110,$D$107:$G$114,4,0),"")&lt;&gt;""))*((IFERROR(VLOOKUP(DX110,$B$107:$F$114,5,0),"")&lt;&gt;"")+(IFERROR(VLOOKUP(DX110,$D$107:$G$114,4,0),"")&lt;&gt;"")),IF(EB135,"0",(EC135+EE135&gt;ED135+EF135)*(DZ110&gt;EA110)+(EC135+EE135=ED135+EF135)*(DZ110=EA110)+(EC135+EE135&lt;ED135+EF135)*(DZ110&lt;EA110)),"")</f>
        <v/>
      </c>
      <c r="ED110" s="281" t="str">
        <f aca="false">IF((EC110&lt;&gt;""),IF(OR(EC135+EE135&lt;&gt;ED135+EF135,PrSettings!$M$4="●"),((EC135+EE135-ED135-EF135)=(DZ110-EA110))*(EC110=1),0),"")</f>
        <v/>
      </c>
      <c r="EE110" s="281" t="str">
        <f aca="false">IF((ED110&lt;&gt;""),IF(EC110="0",0,(EC135+EE135=DZ110)*(ED135+EF135=EA110)),"")</f>
        <v/>
      </c>
      <c r="EF110" s="281" t="str">
        <f aca="false">IF(EC110&lt;&gt;"",IF(EB135,0,IF(ABS(EC135+EE135-ED135-EF135)&gt;=PrSettings!$M$7,(ABS(EC135+EE135-ED135-EF135-DZ110+EA110)&lt;=1)*1,IF(AND(EC110,$F110=$G110,EC135+EE135&gt;=PrSettings!$M$6),(ABS(DZ110-EC135-EE135)&lt;=1)*1,IF(AND(EC110,EC135+EE135+ED135+EF135&gt;=PrSettings!$M$8),(ABS(DZ110-EC135-EE135)+ABS(EA110-ED135-EF135)&lt;=1)*1,"0")))),"")</f>
        <v/>
      </c>
      <c r="EG110" s="302" t="str">
        <f aca="false">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97"/>
      <c r="EJ110" s="280" t="str">
        <f aca="false">IF(EI110="","",VLOOKUP(EI110,Language!$D$5:$E$100,2,0))</f>
        <v/>
      </c>
      <c r="EK110" s="284"/>
      <c r="EL110" s="280" t="str">
        <f aca="false">IF(EK110="","",VLOOKUP(EK110,Language!$D$5:$E$100,2,0))</f>
        <v/>
      </c>
      <c r="EM110" s="284"/>
      <c r="EN110" s="284"/>
      <c r="EO110" s="389" t="n">
        <f aca="false">COUNTIF(EI$121:EI$122,EK122)+COUNTIF(EK$121:EK$122,EK122)</f>
        <v>0</v>
      </c>
      <c r="EP110" s="281" t="str">
        <f aca="false">IF((EM110&lt;&gt;"")*(EN110&lt;&gt;"")*((IFERROR(VLOOKUP(EI110,$B$107:$F$114,5,0),"")&lt;&gt;"")+(IFERROR(VLOOKUP(EI110,$D$107:$G$114,4,0),"")&lt;&gt;""))*((IFERROR(VLOOKUP(EK110,$B$107:$F$114,5,0),"")&lt;&gt;"")+(IFERROR(VLOOKUP(EK110,$D$107:$G$114,4,0),"")&lt;&gt;"")),IF(EO135,"0",(EP135+ER135&gt;EQ135+ES135)*(EM110&gt;EN110)+(EP135+ER135=EQ135+ES135)*(EM110=EN110)+(EP135+ER135&lt;EQ135+ES135)*(EM110&lt;EN110)),"")</f>
        <v/>
      </c>
      <c r="EQ110" s="281" t="str">
        <f aca="false">IF((EP110&lt;&gt;""),IF(OR(EP135+ER135&lt;&gt;EQ135+ES135,PrSettings!$M$4="●"),((EP135+ER135-EQ135-ES135)=(EM110-EN110))*(EP110=1),0),"")</f>
        <v/>
      </c>
      <c r="ER110" s="281" t="str">
        <f aca="false">IF((EQ110&lt;&gt;""),IF(EP110="0",0,(EP135+ER135=EM110)*(EQ135+ES135=EN110)),"")</f>
        <v/>
      </c>
      <c r="ES110" s="281" t="str">
        <f aca="false">IF(EP110&lt;&gt;"",IF(EO135,0,IF(ABS(EP135+ER135-EQ135-ES135)&gt;=PrSettings!$M$7,(ABS(EP135+ER135-EQ135-ES135-EM110+EN110)&lt;=1)*1,IF(AND(EP110,$F110=$G110,EP135+ER135&gt;=PrSettings!$M$6),(ABS(EM110-EP135-ER135)&lt;=1)*1,IF(AND(EP110,EP135+ER135+EQ135+ES135&gt;=PrSettings!$M$8),(ABS(EM110-EP135-ER135)+ABS(EN110-EQ135-ES135)&lt;=1)*1,"0")))),"")</f>
        <v/>
      </c>
      <c r="ET110" s="302" t="str">
        <f aca="false">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97"/>
      <c r="EW110" s="280" t="str">
        <f aca="false">IF(EV110="","",VLOOKUP(EV110,Language!$D$5:$E$100,2,0))</f>
        <v/>
      </c>
      <c r="EX110" s="284"/>
      <c r="EY110" s="280" t="str">
        <f aca="false">IF(EX110="","",VLOOKUP(EX110,Language!$D$5:$E$100,2,0))</f>
        <v/>
      </c>
      <c r="EZ110" s="284"/>
      <c r="FA110" s="284"/>
      <c r="FB110" s="389" t="n">
        <f aca="false">COUNTIF(EV$121:EV$122,EX122)+COUNTIF(EX$121:EX$122,EX122)</f>
        <v>0</v>
      </c>
      <c r="FC110" s="281" t="str">
        <f aca="false">IF((EZ110&lt;&gt;"")*(FA110&lt;&gt;"")*((IFERROR(VLOOKUP(EV110,$B$107:$F$114,5,0),"")&lt;&gt;"")+(IFERROR(VLOOKUP(EV110,$D$107:$G$114,4,0),"")&lt;&gt;""))*((IFERROR(VLOOKUP(EX110,$B$107:$F$114,5,0),"")&lt;&gt;"")+(IFERROR(VLOOKUP(EX110,$D$107:$G$114,4,0),"")&lt;&gt;"")),IF(FB135,"0",(FC135+FE135&gt;FD135+FF135)*(EZ110&gt;FA110)+(FC135+FE135=FD135+FF135)*(EZ110=FA110)+(FC135+FE135&lt;FD135+FF135)*(EZ110&lt;FA110)),"")</f>
        <v/>
      </c>
      <c r="FD110" s="281" t="str">
        <f aca="false">IF((FC110&lt;&gt;""),IF(OR(FC135+FE135&lt;&gt;FD135+FF135,PrSettings!$M$4="●"),((FC135+FE135-FD135-FF135)=(EZ110-FA110))*(FC110=1),0),"")</f>
        <v/>
      </c>
      <c r="FE110" s="281" t="str">
        <f aca="false">IF((FD110&lt;&gt;""),IF(FC110="0",0,(FC135+FE135=EZ110)*(FD135+FF135=FA110)),"")</f>
        <v/>
      </c>
      <c r="FF110" s="281" t="str">
        <f aca="false">IF(FC110&lt;&gt;"",IF(FB135,0,IF(ABS(FC135+FE135-FD135-FF135)&gt;=PrSettings!$M$7,(ABS(FC135+FE135-FD135-FF135-EZ110+FA110)&lt;=1)*1,IF(AND(FC110,$F110=$G110,FC135+FE135&gt;=PrSettings!$M$6),(ABS(EZ110-FC135-FE135)&lt;=1)*1,IF(AND(FC110,FC135+FE135+FD135+FF135&gt;=PrSettings!$M$8),(ABS(EZ110-FC135-FE135)+ABS(FA110-FD135-FF135)&lt;=1)*1,"0")))),"")</f>
        <v/>
      </c>
      <c r="FG110" s="302" t="str">
        <f aca="false">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97"/>
      <c r="FJ110" s="280" t="str">
        <f aca="false">IF(FI110="","",VLOOKUP(FI110,Language!$D$5:$E$100,2,0))</f>
        <v/>
      </c>
      <c r="FK110" s="284"/>
      <c r="FL110" s="280" t="str">
        <f aca="false">IF(FK110="","",VLOOKUP(FK110,Language!$D$5:$E$100,2,0))</f>
        <v/>
      </c>
      <c r="FM110" s="284"/>
      <c r="FN110" s="284"/>
      <c r="FO110" s="389" t="n">
        <f aca="false">COUNTIF(FI$121:FI$122,FK122)+COUNTIF(FK$121:FK$122,FK122)</f>
        <v>0</v>
      </c>
      <c r="FP110" s="281" t="str">
        <f aca="false">IF((FM110&lt;&gt;"")*(FN110&lt;&gt;"")*((IFERROR(VLOOKUP(FI110,$B$107:$F$114,5,0),"")&lt;&gt;"")+(IFERROR(VLOOKUP(FI110,$D$107:$G$114,4,0),"")&lt;&gt;""))*((IFERROR(VLOOKUP(FK110,$B$107:$F$114,5,0),"")&lt;&gt;"")+(IFERROR(VLOOKUP(FK110,$D$107:$G$114,4,0),"")&lt;&gt;"")),IF(FO135,"0",(FP135+FR135&gt;FQ135+FS135)*(FM110&gt;FN110)+(FP135+FR135=FQ135+FS135)*(FM110=FN110)+(FP135+FR135&lt;FQ135+FS135)*(FM110&lt;FN110)),"")</f>
        <v/>
      </c>
      <c r="FQ110" s="281" t="str">
        <f aca="false">IF((FP110&lt;&gt;""),IF(OR(FP135+FR135&lt;&gt;FQ135+FS135,PrSettings!$M$4="●"),((FP135+FR135-FQ135-FS135)=(FM110-FN110))*(FP110=1),0),"")</f>
        <v/>
      </c>
      <c r="FR110" s="281" t="str">
        <f aca="false">IF((FQ110&lt;&gt;""),IF(FP110="0",0,(FP135+FR135=FM110)*(FQ135+FS135=FN110)),"")</f>
        <v/>
      </c>
      <c r="FS110" s="281" t="str">
        <f aca="false">IF(FP110&lt;&gt;"",IF(FO135,0,IF(ABS(FP135+FR135-FQ135-FS135)&gt;=PrSettings!$M$7,(ABS(FP135+FR135-FQ135-FS135-FM110+FN110)&lt;=1)*1,IF(AND(FP110,$F110=$G110,FP135+FR135&gt;=PrSettings!$M$6),(ABS(FM110-FP135-FR135)&lt;=1)*1,IF(AND(FP110,FP135+FR135+FQ135+FS135&gt;=PrSettings!$M$8),(ABS(FM110-FP135-FR135)+ABS(FN110-FQ135-FS135)&lt;=1)*1,"0")))),"")</f>
        <v/>
      </c>
      <c r="FT110" s="302" t="str">
        <f aca="false">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97"/>
      <c r="FW110" s="280" t="str">
        <f aca="false">IF(FV110="","",VLOOKUP(FV110,Language!$D$5:$E$100,2,0))</f>
        <v/>
      </c>
      <c r="FX110" s="284"/>
      <c r="FY110" s="280" t="str">
        <f aca="false">IF(FX110="","",VLOOKUP(FX110,Language!$D$5:$E$100,2,0))</f>
        <v/>
      </c>
      <c r="FZ110" s="284"/>
      <c r="GA110" s="284"/>
      <c r="GB110" s="389" t="n">
        <f aca="false">COUNTIF(FV$121:FV$122,FX122)+COUNTIF(FX$121:FX$122,FX122)</f>
        <v>0</v>
      </c>
      <c r="GC110" s="281" t="str">
        <f aca="false">IF((FZ110&lt;&gt;"")*(GA110&lt;&gt;"")*((IFERROR(VLOOKUP(FV110,$B$107:$F$114,5,0),"")&lt;&gt;"")+(IFERROR(VLOOKUP(FV110,$D$107:$G$114,4,0),"")&lt;&gt;""))*((IFERROR(VLOOKUP(FX110,$B$107:$F$114,5,0),"")&lt;&gt;"")+(IFERROR(VLOOKUP(FX110,$D$107:$G$114,4,0),"")&lt;&gt;"")),IF(GB135,"0",(GC135+GE135&gt;GD135+GF135)*(FZ110&gt;GA110)+(GC135+GE135=GD135+GF135)*(FZ110=GA110)+(GC135+GE135&lt;GD135+GF135)*(FZ110&lt;GA110)),"")</f>
        <v/>
      </c>
      <c r="GD110" s="281" t="str">
        <f aca="false">IF((GC110&lt;&gt;""),IF(OR(GC135+GE135&lt;&gt;GD135+GF135,PrSettings!$M$4="●"),((GC135+GE135-GD135-GF135)=(FZ110-GA110))*(GC110=1),0),"")</f>
        <v/>
      </c>
      <c r="GE110" s="281" t="str">
        <f aca="false">IF((GD110&lt;&gt;""),IF(GC110="0",0,(GC135+GE135=FZ110)*(GD135+GF135=GA110)),"")</f>
        <v/>
      </c>
      <c r="GF110" s="281" t="str">
        <f aca="false">IF(GC110&lt;&gt;"",IF(GB135,0,IF(ABS(GC135+GE135-GD135-GF135)&gt;=PrSettings!$M$7,(ABS(GC135+GE135-GD135-GF135-FZ110+GA110)&lt;=1)*1,IF(AND(GC110,$F110=$G110,GC135+GE135&gt;=PrSettings!$M$6),(ABS(FZ110-GC135-GE135)&lt;=1)*1,IF(AND(GC110,GC135+GE135+GD135+GF135&gt;=PrSettings!$M$8),(ABS(FZ110-GC135-GE135)+ABS(GA110-GD135-GF135)&lt;=1)*1,"0")))),"")</f>
        <v/>
      </c>
      <c r="GG110" s="302" t="str">
        <f aca="false">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97"/>
      <c r="GJ110" s="280" t="str">
        <f aca="false">IF(GI110="","",VLOOKUP(GI110,Language!$D$5:$E$100,2,0))</f>
        <v/>
      </c>
      <c r="GK110" s="284"/>
      <c r="GL110" s="280" t="str">
        <f aca="false">IF(GK110="","",VLOOKUP(GK110,Language!$D$5:$E$100,2,0))</f>
        <v/>
      </c>
      <c r="GM110" s="284"/>
      <c r="GN110" s="284"/>
      <c r="GO110" s="389" t="n">
        <f aca="false">COUNTIF(GI$121:GI$122,GK122)+COUNTIF(GK$121:GK$122,GK122)</f>
        <v>0</v>
      </c>
      <c r="GP110" s="281" t="str">
        <f aca="false">IF((GM110&lt;&gt;"")*(GN110&lt;&gt;"")*((IFERROR(VLOOKUP(GI110,$B$107:$F$114,5,0),"")&lt;&gt;"")+(IFERROR(VLOOKUP(GI110,$D$107:$G$114,4,0),"")&lt;&gt;""))*((IFERROR(VLOOKUP(GK110,$B$107:$F$114,5,0),"")&lt;&gt;"")+(IFERROR(VLOOKUP(GK110,$D$107:$G$114,4,0),"")&lt;&gt;"")),IF(GO135,"0",(GP135+GR135&gt;GQ135+GS135)*(GM110&gt;GN110)+(GP135+GR135=GQ135+GS135)*(GM110=GN110)+(GP135+GR135&lt;GQ135+GS135)*(GM110&lt;GN110)),"")</f>
        <v/>
      </c>
      <c r="GQ110" s="281" t="str">
        <f aca="false">IF((GP110&lt;&gt;""),IF(OR(GP135+GR135&lt;&gt;GQ135+GS135,PrSettings!$M$4="●"),((GP135+GR135-GQ135-GS135)=(GM110-GN110))*(GP110=1),0),"")</f>
        <v/>
      </c>
      <c r="GR110" s="281" t="str">
        <f aca="false">IF((GQ110&lt;&gt;""),IF(GP110="0",0,(GP135+GR135=GM110)*(GQ135+GS135=GN110)),"")</f>
        <v/>
      </c>
      <c r="GS110" s="281" t="str">
        <f aca="false">IF(GP110&lt;&gt;"",IF(GO135,0,IF(ABS(GP135+GR135-GQ135-GS135)&gt;=PrSettings!$M$7,(ABS(GP135+GR135-GQ135-GS135-GM110+GN110)&lt;=1)*1,IF(AND(GP110,$F110=$G110,GP135+GR135&gt;=PrSettings!$M$6),(ABS(GM110-GP135-GR135)&lt;=1)*1,IF(AND(GP110,GP135+GR135+GQ135+GS135&gt;=PrSettings!$M$8),(ABS(GM110-GP135-GR135)+ABS(GN110-GQ135-GS135)&lt;=1)*1,"0")))),"")</f>
        <v/>
      </c>
      <c r="GT110" s="302" t="str">
        <f aca="false">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97"/>
      <c r="GW110" s="280" t="str">
        <f aca="false">IF(GV110="","",VLOOKUP(GV110,Language!$D$5:$E$100,2,0))</f>
        <v/>
      </c>
      <c r="GX110" s="284"/>
      <c r="GY110" s="280" t="str">
        <f aca="false">IF(GX110="","",VLOOKUP(GX110,Language!$D$5:$E$100,2,0))</f>
        <v/>
      </c>
      <c r="GZ110" s="284"/>
      <c r="HA110" s="284"/>
      <c r="HB110" s="389" t="n">
        <f aca="false">COUNTIF(GV$121:GV$122,GX122)+COUNTIF(GX$121:GX$122,GX122)</f>
        <v>0</v>
      </c>
      <c r="HC110" s="281" t="str">
        <f aca="false">IF((GZ110&lt;&gt;"")*(HA110&lt;&gt;"")*((IFERROR(VLOOKUP(GV110,$B$107:$F$114,5,0),"")&lt;&gt;"")+(IFERROR(VLOOKUP(GV110,$D$107:$G$114,4,0),"")&lt;&gt;""))*((IFERROR(VLOOKUP(GX110,$B$107:$F$114,5,0),"")&lt;&gt;"")+(IFERROR(VLOOKUP(GX110,$D$107:$G$114,4,0),"")&lt;&gt;"")),IF(HB135,"0",(HC135+HE135&gt;HD135+HF135)*(GZ110&gt;HA110)+(HC135+HE135=HD135+HF135)*(GZ110=HA110)+(HC135+HE135&lt;HD135+HF135)*(GZ110&lt;HA110)),"")</f>
        <v/>
      </c>
      <c r="HD110" s="281" t="str">
        <f aca="false">IF((HC110&lt;&gt;""),IF(OR(HC135+HE135&lt;&gt;HD135+HF135,PrSettings!$M$4="●"),((HC135+HE135-HD135-HF135)=(GZ110-HA110))*(HC110=1),0),"")</f>
        <v/>
      </c>
      <c r="HE110" s="281" t="str">
        <f aca="false">IF((HD110&lt;&gt;""),IF(HC110="0",0,(HC135+HE135=GZ110)*(HD135+HF135=HA110)),"")</f>
        <v/>
      </c>
      <c r="HF110" s="281" t="str">
        <f aca="false">IF(HC110&lt;&gt;"",IF(HB135,0,IF(ABS(HC135+HE135-HD135-HF135)&gt;=PrSettings!$M$7,(ABS(HC135+HE135-HD135-HF135-GZ110+HA110)&lt;=1)*1,IF(AND(HC110,$F110=$G110,HC135+HE135&gt;=PrSettings!$M$6),(ABS(GZ110-HC135-HE135)&lt;=1)*1,IF(AND(HC110,HC135+HE135+HD135+HF135&gt;=PrSettings!$M$8),(ABS(GZ110-HC135-HE135)+ABS(HA110-HD135-HF135)&lt;=1)*1,"0")))),"")</f>
        <v/>
      </c>
      <c r="HG110" s="302" t="str">
        <f aca="false">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97"/>
      <c r="HJ110" s="280" t="str">
        <f aca="false">IF(HI110="","",VLOOKUP(HI110,Language!$D$5:$E$100,2,0))</f>
        <v/>
      </c>
      <c r="HK110" s="284"/>
      <c r="HL110" s="280" t="str">
        <f aca="false">IF(HK110="","",VLOOKUP(HK110,Language!$D$5:$E$100,2,0))</f>
        <v/>
      </c>
      <c r="HM110" s="284"/>
      <c r="HN110" s="284"/>
      <c r="HO110" s="389" t="n">
        <f aca="false">COUNTIF(HI$121:HI$122,HK122)+COUNTIF(HK$121:HK$122,HK122)</f>
        <v>0</v>
      </c>
      <c r="HP110" s="281" t="str">
        <f aca="false">IF((HM110&lt;&gt;"")*(HN110&lt;&gt;"")*((IFERROR(VLOOKUP(HI110,$B$107:$F$114,5,0),"")&lt;&gt;"")+(IFERROR(VLOOKUP(HI110,$D$107:$G$114,4,0),"")&lt;&gt;""))*((IFERROR(VLOOKUP(HK110,$B$107:$F$114,5,0),"")&lt;&gt;"")+(IFERROR(VLOOKUP(HK110,$D$107:$G$114,4,0),"")&lt;&gt;"")),IF(HO135,"0",(HP135+HR135&gt;HQ135+HS135)*(HM110&gt;HN110)+(HP135+HR135=HQ135+HS135)*(HM110=HN110)+(HP135+HR135&lt;HQ135+HS135)*(HM110&lt;HN110)),"")</f>
        <v/>
      </c>
      <c r="HQ110" s="281" t="str">
        <f aca="false">IF((HP110&lt;&gt;""),IF(OR(HP135+HR135&lt;&gt;HQ135+HS135,PrSettings!$M$4="●"),((HP135+HR135-HQ135-HS135)=(HM110-HN110))*(HP110=1),0),"")</f>
        <v/>
      </c>
      <c r="HR110" s="281" t="str">
        <f aca="false">IF((HQ110&lt;&gt;""),IF(HP110="0",0,(HP135+HR135=HM110)*(HQ135+HS135=HN110)),"")</f>
        <v/>
      </c>
      <c r="HS110" s="281" t="str">
        <f aca="false">IF(HP110&lt;&gt;"",IF(HO135,0,IF(ABS(HP135+HR135-HQ135-HS135)&gt;=PrSettings!$M$7,(ABS(HP135+HR135-HQ135-HS135-HM110+HN110)&lt;=1)*1,IF(AND(HP110,$F110=$G110,HP135+HR135&gt;=PrSettings!$M$6),(ABS(HM110-HP135-HR135)&lt;=1)*1,IF(AND(HP110,HP135+HR135+HQ135+HS135&gt;=PrSettings!$M$8),(ABS(HM110-HP135-HR135)+ABS(HN110-HQ135-HS135)&lt;=1)*1,"0")))),"")</f>
        <v/>
      </c>
      <c r="HT110" s="302" t="str">
        <f aca="false">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97"/>
      <c r="HW110" s="280" t="str">
        <f aca="false">IF(HV110="","",VLOOKUP(HV110,Language!$D$5:$E$100,2,0))</f>
        <v/>
      </c>
      <c r="HX110" s="284"/>
      <c r="HY110" s="280" t="str">
        <f aca="false">IF(HX110="","",VLOOKUP(HX110,Language!$D$5:$E$100,2,0))</f>
        <v/>
      </c>
      <c r="HZ110" s="284"/>
      <c r="IA110" s="284"/>
      <c r="IB110" s="389" t="n">
        <f aca="false">COUNTIF(HV$121:HV$122,HX122)+COUNTIF(HX$121:HX$122,HX122)</f>
        <v>0</v>
      </c>
      <c r="IC110" s="281" t="str">
        <f aca="false">IF((HZ110&lt;&gt;"")*(IA110&lt;&gt;"")*((IFERROR(VLOOKUP(HV110,$B$107:$F$114,5,0),"")&lt;&gt;"")+(IFERROR(VLOOKUP(HV110,$D$107:$G$114,4,0),"")&lt;&gt;""))*((IFERROR(VLOOKUP(HX110,$B$107:$F$114,5,0),"")&lt;&gt;"")+(IFERROR(VLOOKUP(HX110,$D$107:$G$114,4,0),"")&lt;&gt;"")),IF(IB135,"0",(IC135+IE135&gt;ID135+IF135)*(HZ110&gt;IA110)+(IC135+IE135=ID135+IF135)*(HZ110=IA110)+(IC135+IE135&lt;ID135+IF135)*(HZ110&lt;IA110)),"")</f>
        <v/>
      </c>
      <c r="ID110" s="281" t="str">
        <f aca="false">IF((IC110&lt;&gt;""),IF(OR(IC135+IE135&lt;&gt;ID135+IF135,PrSettings!$M$4="●"),((IC135+IE135-ID135-IF135)=(HZ110-IA110))*(IC110=1),0),"")</f>
        <v/>
      </c>
      <c r="IE110" s="281" t="str">
        <f aca="false">IF((ID110&lt;&gt;""),IF(IC110="0",0,(IC135+IE135=HZ110)*(ID135+IF135=IA110)),"")</f>
        <v/>
      </c>
      <c r="IF110" s="281" t="str">
        <f aca="false">IF(IC110&lt;&gt;"",IF(IB135,0,IF(ABS(IC135+IE135-ID135-IF135)&gt;=PrSettings!$M$7,(ABS(IC135+IE135-ID135-IF135-HZ110+IA110)&lt;=1)*1,IF(AND(IC110,$F110=$G110,IC135+IE135&gt;=PrSettings!$M$6),(ABS(HZ110-IC135-IE135)&lt;=1)*1,IF(AND(IC110,IC135+IE135+ID135+IF135&gt;=PrSettings!$M$8),(ABS(HZ110-IC135-IE135)+ABS(IA110-ID135-IF135)&lt;=1)*1,"0")))),"")</f>
        <v/>
      </c>
      <c r="IG110" s="302" t="str">
        <f aca="false">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97"/>
      <c r="IJ110" s="280" t="str">
        <f aca="false">IF(II110="","",VLOOKUP(II110,Language!$D$5:$E$100,2,0))</f>
        <v/>
      </c>
      <c r="IK110" s="284"/>
      <c r="IL110" s="280" t="str">
        <f aca="false">IF(IK110="","",VLOOKUP(IK110,Language!$D$5:$E$100,2,0))</f>
        <v/>
      </c>
      <c r="IM110" s="284"/>
      <c r="IN110" s="284"/>
      <c r="IO110" s="389" t="n">
        <f aca="false">COUNTIF(II$121:II$122,IK122)+COUNTIF(IK$121:IK$122,IK122)</f>
        <v>0</v>
      </c>
      <c r="IP110" s="281" t="str">
        <f aca="false">IF((IM110&lt;&gt;"")*(IN110&lt;&gt;"")*((IFERROR(VLOOKUP(II110,$B$107:$F$114,5,0),"")&lt;&gt;"")+(IFERROR(VLOOKUP(II110,$D$107:$G$114,4,0),"")&lt;&gt;""))*((IFERROR(VLOOKUP(IK110,$B$107:$F$114,5,0),"")&lt;&gt;"")+(IFERROR(VLOOKUP(IK110,$D$107:$G$114,4,0),"")&lt;&gt;"")),IF(IO135,"0",(IP135+IR135&gt;IQ135+IS135)*(IM110&gt;IN110)+(IP135+IR135=IQ135+IS135)*(IM110=IN110)+(IP135+IR135&lt;IQ135+IS135)*(IM110&lt;IN110)),"")</f>
        <v/>
      </c>
      <c r="IQ110" s="281" t="str">
        <f aca="false">IF((IP110&lt;&gt;""),IF(OR(IP135+IR135&lt;&gt;IQ135+IS135,PrSettings!$M$4="●"),((IP135+IR135-IQ135-IS135)=(IM110-IN110))*(IP110=1),0),"")</f>
        <v/>
      </c>
      <c r="IR110" s="281" t="str">
        <f aca="false">IF((IQ110&lt;&gt;""),IF(IP110="0",0,(IP135+IR135=IM110)*(IQ135+IS135=IN110)),"")</f>
        <v/>
      </c>
      <c r="IS110" s="281" t="str">
        <f aca="false">IF(IP110&lt;&gt;"",IF(IO135,0,IF(ABS(IP135+IR135-IQ135-IS135)&gt;=PrSettings!$M$7,(ABS(IP135+IR135-IQ135-IS135-IM110+IN110)&lt;=1)*1,IF(AND(IP110,$F110=$G110,IP135+IR135&gt;=PrSettings!$M$6),(ABS(IM110-IP135-IR135)&lt;=1)*1,IF(AND(IP110,IP135+IR135+IQ135+IS135&gt;=PrSettings!$M$8),(ABS(IM110-IP135-IR135)+ABS(IN110-IQ135-IS135)&lt;=1)*1,"0")))),"")</f>
        <v/>
      </c>
      <c r="IT110" s="302" t="str">
        <f aca="false">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97"/>
      <c r="IW110" s="280" t="str">
        <f aca="false">IF(IV110="","",VLOOKUP(IV110,Language!$D$5:$E$100,2,0))</f>
        <v/>
      </c>
      <c r="IX110" s="284"/>
      <c r="IY110" s="280" t="str">
        <f aca="false">IF(IX110="","",VLOOKUP(IX110,Language!$D$5:$E$100,2,0))</f>
        <v/>
      </c>
      <c r="IZ110" s="284"/>
      <c r="JA110" s="284"/>
      <c r="JB110" s="389" t="n">
        <f aca="false">COUNTIF(IV$121:IV$122,IX122)+COUNTIF(IX$121:IX$122,IX122)</f>
        <v>0</v>
      </c>
      <c r="JC110" s="281" t="str">
        <f aca="false">IF((IZ110&lt;&gt;"")*(JA110&lt;&gt;"")*((IFERROR(VLOOKUP(IV110,$B$107:$F$114,5,0),"")&lt;&gt;"")+(IFERROR(VLOOKUP(IV110,$D$107:$G$114,4,0),"")&lt;&gt;""))*((IFERROR(VLOOKUP(IX110,$B$107:$F$114,5,0),"")&lt;&gt;"")+(IFERROR(VLOOKUP(IX110,$D$107:$G$114,4,0),"")&lt;&gt;"")),IF(JB135,"0",(JC135+JE135&gt;JD135+JF135)*(IZ110&gt;JA110)+(JC135+JE135=JD135+JF135)*(IZ110=JA110)+(JC135+JE135&lt;JD135+JF135)*(IZ110&lt;JA110)),"")</f>
        <v/>
      </c>
      <c r="JD110" s="281" t="str">
        <f aca="false">IF((JC110&lt;&gt;""),IF(OR(JC135+JE135&lt;&gt;JD135+JF135,PrSettings!$M$4="●"),((JC135+JE135-JD135-JF135)=(IZ110-JA110))*(JC110=1),0),"")</f>
        <v/>
      </c>
      <c r="JE110" s="281" t="str">
        <f aca="false">IF((JD110&lt;&gt;""),IF(JC110="0",0,(JC135+JE135=IZ110)*(JD135+JF135=JA110)),"")</f>
        <v/>
      </c>
      <c r="JF110" s="281" t="str">
        <f aca="false">IF(JC110&lt;&gt;"",IF(JB135,0,IF(ABS(JC135+JE135-JD135-JF135)&gt;=PrSettings!$M$7,(ABS(JC135+JE135-JD135-JF135-IZ110+JA110)&lt;=1)*1,IF(AND(JC110,$F110=$G110,JC135+JE135&gt;=PrSettings!$M$6),(ABS(IZ110-JC135-JE135)&lt;=1)*1,IF(AND(JC110,JC135+JE135+JD135+JF135&gt;=PrSettings!$M$8),(ABS(IZ110-JC135-JE135)+ABS(JA110-JD135-JF135)&lt;=1)*1,"0")))),"")</f>
        <v/>
      </c>
      <c r="JG110" s="302" t="str">
        <f aca="false">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97"/>
      <c r="JJ110" s="280" t="str">
        <f aca="false">IF(JI110="","",VLOOKUP(JI110,Language!$D$5:$E$100,2,0))</f>
        <v/>
      </c>
      <c r="JK110" s="284"/>
      <c r="JL110" s="280" t="str">
        <f aca="false">IF(JK110="","",VLOOKUP(JK110,Language!$D$5:$E$100,2,0))</f>
        <v/>
      </c>
      <c r="JM110" s="284"/>
      <c r="JN110" s="284"/>
      <c r="JO110" s="389" t="n">
        <f aca="false">COUNTIF(JI$121:JI$122,JK122)+COUNTIF(JK$121:JK$122,JK122)</f>
        <v>0</v>
      </c>
      <c r="JP110" s="281" t="str">
        <f aca="false">IF((JM110&lt;&gt;"")*(JN110&lt;&gt;"")*((IFERROR(VLOOKUP(JI110,$B$107:$F$114,5,0),"")&lt;&gt;"")+(IFERROR(VLOOKUP(JI110,$D$107:$G$114,4,0),"")&lt;&gt;""))*((IFERROR(VLOOKUP(JK110,$B$107:$F$114,5,0),"")&lt;&gt;"")+(IFERROR(VLOOKUP(JK110,$D$107:$G$114,4,0),"")&lt;&gt;"")),IF(JO135,"0",(JP135+JR135&gt;JQ135+JS135)*(JM110&gt;JN110)+(JP135+JR135=JQ135+JS135)*(JM110=JN110)+(JP135+JR135&lt;JQ135+JS135)*(JM110&lt;JN110)),"")</f>
        <v/>
      </c>
      <c r="JQ110" s="281" t="str">
        <f aca="false">IF((JP110&lt;&gt;""),IF(OR(JP135+JR135&lt;&gt;JQ135+JS135,PrSettings!$M$4="●"),((JP135+JR135-JQ135-JS135)=(JM110-JN110))*(JP110=1),0),"")</f>
        <v/>
      </c>
      <c r="JR110" s="281" t="str">
        <f aca="false">IF((JQ110&lt;&gt;""),IF(JP110="0",0,(JP135+JR135=JM110)*(JQ135+JS135=JN110)),"")</f>
        <v/>
      </c>
      <c r="JS110" s="281" t="str">
        <f aca="false">IF(JP110&lt;&gt;"",IF(JO135,0,IF(ABS(JP135+JR135-JQ135-JS135)&gt;=PrSettings!$M$7,(ABS(JP135+JR135-JQ135-JS135-JM110+JN110)&lt;=1)*1,IF(AND(JP110,$F110=$G110,JP135+JR135&gt;=PrSettings!$M$6),(ABS(JM110-JP135-JR135)&lt;=1)*1,IF(AND(JP110,JP135+JR135+JQ135+JS135&gt;=PrSettings!$M$8),(ABS(JM110-JP135-JR135)+ABS(JN110-JQ135-JS135)&lt;=1)*1,"0")))),"")</f>
        <v/>
      </c>
      <c r="JT110" s="302" t="str">
        <f aca="false">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97"/>
      <c r="JW110" s="280" t="str">
        <f aca="false">IF(JV110="","",VLOOKUP(JV110,Language!$D$5:$E$100,2,0))</f>
        <v/>
      </c>
      <c r="JX110" s="284"/>
      <c r="JY110" s="280" t="str">
        <f aca="false">IF(JX110="","",VLOOKUP(JX110,Language!$D$5:$E$100,2,0))</f>
        <v/>
      </c>
      <c r="JZ110" s="284"/>
      <c r="KA110" s="284"/>
      <c r="KB110" s="389" t="n">
        <f aca="false">COUNTIF(JV$121:JV$122,JX122)+COUNTIF(JX$121:JX$122,JX122)</f>
        <v>0</v>
      </c>
      <c r="KC110" s="281" t="str">
        <f aca="false">IF((JZ110&lt;&gt;"")*(KA110&lt;&gt;"")*((IFERROR(VLOOKUP(JV110,$B$107:$F$114,5,0),"")&lt;&gt;"")+(IFERROR(VLOOKUP(JV110,$D$107:$G$114,4,0),"")&lt;&gt;""))*((IFERROR(VLOOKUP(JX110,$B$107:$F$114,5,0),"")&lt;&gt;"")+(IFERROR(VLOOKUP(JX110,$D$107:$G$114,4,0),"")&lt;&gt;"")),IF(KB135,"0",(KC135+KE135&gt;KD135+KF135)*(JZ110&gt;KA110)+(KC135+KE135=KD135+KF135)*(JZ110=KA110)+(KC135+KE135&lt;KD135+KF135)*(JZ110&lt;KA110)),"")</f>
        <v/>
      </c>
      <c r="KD110" s="281" t="str">
        <f aca="false">IF((KC110&lt;&gt;""),IF(OR(KC135+KE135&lt;&gt;KD135+KF135,PrSettings!$M$4="●"),((KC135+KE135-KD135-KF135)=(JZ110-KA110))*(KC110=1),0),"")</f>
        <v/>
      </c>
      <c r="KE110" s="281" t="str">
        <f aca="false">IF((KD110&lt;&gt;""),IF(KC110="0",0,(KC135+KE135=JZ110)*(KD135+KF135=KA110)),"")</f>
        <v/>
      </c>
      <c r="KF110" s="281" t="str">
        <f aca="false">IF(KC110&lt;&gt;"",IF(KB135,0,IF(ABS(KC135+KE135-KD135-KF135)&gt;=PrSettings!$M$7,(ABS(KC135+KE135-KD135-KF135-JZ110+KA110)&lt;=1)*1,IF(AND(KC110,$F110=$G110,KC135+KE135&gt;=PrSettings!$M$6),(ABS(JZ110-KC135-KE135)&lt;=1)*1,IF(AND(KC110,KC135+KE135+KD135+KF135&gt;=PrSettings!$M$8),(ABS(JZ110-KC135-KE135)+ABS(KA110-KD135-KF135)&lt;=1)*1,"0")))),"")</f>
        <v/>
      </c>
      <c r="KG110" s="302" t="str">
        <f aca="false">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97"/>
      <c r="KJ110" s="280" t="str">
        <f aca="false">IF(KI110="","",VLOOKUP(KI110,Language!$D$5:$E$100,2,0))</f>
        <v/>
      </c>
      <c r="KK110" s="284"/>
      <c r="KL110" s="280" t="str">
        <f aca="false">IF(KK110="","",VLOOKUP(KK110,Language!$D$5:$E$100,2,0))</f>
        <v/>
      </c>
      <c r="KM110" s="284"/>
      <c r="KN110" s="284"/>
      <c r="KO110" s="389" t="n">
        <f aca="false">COUNTIF(KI$121:KI$122,KK122)+COUNTIF(KK$121:KK$122,KK122)</f>
        <v>0</v>
      </c>
      <c r="KP110" s="281" t="str">
        <f aca="false">IF((KM110&lt;&gt;"")*(KN110&lt;&gt;"")*((IFERROR(VLOOKUP(KI110,$B$107:$F$114,5,0),"")&lt;&gt;"")+(IFERROR(VLOOKUP(KI110,$D$107:$G$114,4,0),"")&lt;&gt;""))*((IFERROR(VLOOKUP(KK110,$B$107:$F$114,5,0),"")&lt;&gt;"")+(IFERROR(VLOOKUP(KK110,$D$107:$G$114,4,0),"")&lt;&gt;"")),IF(KO135,"0",(KP135+KR135&gt;KQ135+KS135)*(KM110&gt;KN110)+(KP135+KR135=KQ135+KS135)*(KM110=KN110)+(KP135+KR135&lt;KQ135+KS135)*(KM110&lt;KN110)),"")</f>
        <v/>
      </c>
      <c r="KQ110" s="281" t="str">
        <f aca="false">IF((KP110&lt;&gt;""),IF(OR(KP135+KR135&lt;&gt;KQ135+KS135,PrSettings!$M$4="●"),((KP135+KR135-KQ135-KS135)=(KM110-KN110))*(KP110=1),0),"")</f>
        <v/>
      </c>
      <c r="KR110" s="281" t="str">
        <f aca="false">IF((KQ110&lt;&gt;""),IF(KP110="0",0,(KP135+KR135=KM110)*(KQ135+KS135=KN110)),"")</f>
        <v/>
      </c>
      <c r="KS110" s="281" t="str">
        <f aca="false">IF(KP110&lt;&gt;"",IF(KO135,0,IF(ABS(KP135+KR135-KQ135-KS135)&gt;=PrSettings!$M$7,(ABS(KP135+KR135-KQ135-KS135-KM110+KN110)&lt;=1)*1,IF(AND(KP110,$F110=$G110,KP135+KR135&gt;=PrSettings!$M$6),(ABS(KM110-KP135-KR135)&lt;=1)*1,IF(AND(KP110,KP135+KR135+KQ135+KS135&gt;=PrSettings!$M$8),(ABS(KM110-KP135-KR135)+ABS(KN110-KQ135-KS135)&lt;=1)*1,"0")))),"")</f>
        <v/>
      </c>
      <c r="KT110" s="302" t="str">
        <f aca="false">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97"/>
      <c r="KW110" s="280" t="str">
        <f aca="false">IF(KV110="","",VLOOKUP(KV110,Language!$D$5:$E$100,2,0))</f>
        <v/>
      </c>
      <c r="KX110" s="284"/>
      <c r="KY110" s="280" t="str">
        <f aca="false">IF(KX110="","",VLOOKUP(KX110,Language!$D$5:$E$100,2,0))</f>
        <v/>
      </c>
      <c r="KZ110" s="284"/>
      <c r="LA110" s="284"/>
      <c r="LB110" s="389" t="n">
        <f aca="false">COUNTIF(KV$121:KV$122,KX122)+COUNTIF(KX$121:KX$122,KX122)</f>
        <v>0</v>
      </c>
      <c r="LC110" s="281" t="str">
        <f aca="false">IF((KZ110&lt;&gt;"")*(LA110&lt;&gt;"")*((IFERROR(VLOOKUP(KV110,$B$107:$F$114,5,0),"")&lt;&gt;"")+(IFERROR(VLOOKUP(KV110,$D$107:$G$114,4,0),"")&lt;&gt;""))*((IFERROR(VLOOKUP(KX110,$B$107:$F$114,5,0),"")&lt;&gt;"")+(IFERROR(VLOOKUP(KX110,$D$107:$G$114,4,0),"")&lt;&gt;"")),IF(LB135,"0",(LC135+LE135&gt;LD135+LF135)*(KZ110&gt;LA110)+(LC135+LE135=LD135+LF135)*(KZ110=LA110)+(LC135+LE135&lt;LD135+LF135)*(KZ110&lt;LA110)),"")</f>
        <v/>
      </c>
      <c r="LD110" s="281" t="str">
        <f aca="false">IF((LC110&lt;&gt;""),IF(OR(LC135+LE135&lt;&gt;LD135+LF135,PrSettings!$M$4="●"),((LC135+LE135-LD135-LF135)=(KZ110-LA110))*(LC110=1),0),"")</f>
        <v/>
      </c>
      <c r="LE110" s="281" t="str">
        <f aca="false">IF((LD110&lt;&gt;""),IF(LC110="0",0,(LC135+LE135=KZ110)*(LD135+LF135=LA110)),"")</f>
        <v/>
      </c>
      <c r="LF110" s="281" t="str">
        <f aca="false">IF(LC110&lt;&gt;"",IF(LB135,0,IF(ABS(LC135+LE135-LD135-LF135)&gt;=PrSettings!$M$7,(ABS(LC135+LE135-LD135-LF135-KZ110+LA110)&lt;=1)*1,IF(AND(LC110,$F110=$G110,LC135+LE135&gt;=PrSettings!$M$6),(ABS(KZ110-LC135-LE135)&lt;=1)*1,IF(AND(LC110,LC135+LE135+LD135+LF135&gt;=PrSettings!$M$8),(ABS(KZ110-LC135-LE135)+ABS(LA110-LD135-LF135)&lt;=1)*1,"0")))),"")</f>
        <v/>
      </c>
      <c r="LG110" s="302" t="str">
        <f aca="false">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97"/>
      <c r="LJ110" s="280" t="str">
        <f aca="false">IF(LI110="","",VLOOKUP(LI110,Language!$D$5:$E$100,2,0))</f>
        <v/>
      </c>
      <c r="LK110" s="284"/>
      <c r="LL110" s="280" t="str">
        <f aca="false">IF(LK110="","",VLOOKUP(LK110,Language!$D$5:$E$100,2,0))</f>
        <v/>
      </c>
      <c r="LM110" s="284"/>
      <c r="LN110" s="284"/>
      <c r="LO110" s="389" t="n">
        <f aca="false">COUNTIF(LI$121:LI$122,LK122)+COUNTIF(LK$121:LK$122,LK122)</f>
        <v>0</v>
      </c>
      <c r="LP110" s="281" t="str">
        <f aca="false">IF((LM110&lt;&gt;"")*(LN110&lt;&gt;"")*((IFERROR(VLOOKUP(LI110,$B$107:$F$114,5,0),"")&lt;&gt;"")+(IFERROR(VLOOKUP(LI110,$D$107:$G$114,4,0),"")&lt;&gt;""))*((IFERROR(VLOOKUP(LK110,$B$107:$F$114,5,0),"")&lt;&gt;"")+(IFERROR(VLOOKUP(LK110,$D$107:$G$114,4,0),"")&lt;&gt;"")),IF(LO135,"0",(LP135+LR135&gt;LQ135+LS135)*(LM110&gt;LN110)+(LP135+LR135=LQ135+LS135)*(LM110=LN110)+(LP135+LR135&lt;LQ135+LS135)*(LM110&lt;LN110)),"")</f>
        <v/>
      </c>
      <c r="LQ110" s="281" t="str">
        <f aca="false">IF((LP110&lt;&gt;""),IF(OR(LP135+LR135&lt;&gt;LQ135+LS135,PrSettings!$M$4="●"),((LP135+LR135-LQ135-LS135)=(LM110-LN110))*(LP110=1),0),"")</f>
        <v/>
      </c>
      <c r="LR110" s="281" t="str">
        <f aca="false">IF((LQ110&lt;&gt;""),IF(LP110="0",0,(LP135+LR135=LM110)*(LQ135+LS135=LN110)),"")</f>
        <v/>
      </c>
      <c r="LS110" s="281" t="str">
        <f aca="false">IF(LP110&lt;&gt;"",IF(LO135,0,IF(ABS(LP135+LR135-LQ135-LS135)&gt;=PrSettings!$M$7,(ABS(LP135+LR135-LQ135-LS135-LM110+LN110)&lt;=1)*1,IF(AND(LP110,$F110=$G110,LP135+LR135&gt;=PrSettings!$M$6),(ABS(LM110-LP135-LR135)&lt;=1)*1,IF(AND(LP110,LP135+LR135+LQ135+LS135&gt;=PrSettings!$M$8),(ABS(LM110-LP135-LR135)+ABS(LN110-LQ135-LS135)&lt;=1)*1,"0")))),"")</f>
        <v/>
      </c>
      <c r="LT110" s="302" t="str">
        <f aca="false">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97"/>
      <c r="LW110" s="280" t="str">
        <f aca="false">IF(LV110="","",VLOOKUP(LV110,Language!$D$5:$E$100,2,0))</f>
        <v/>
      </c>
      <c r="LX110" s="284"/>
      <c r="LY110" s="280" t="str">
        <f aca="false">IF(LX110="","",VLOOKUP(LX110,Language!$D$5:$E$100,2,0))</f>
        <v/>
      </c>
      <c r="LZ110" s="284"/>
      <c r="MA110" s="284"/>
      <c r="MB110" s="389" t="n">
        <f aca="false">COUNTIF(LV$121:LV$122,LX122)+COUNTIF(LX$121:LX$122,LX122)</f>
        <v>0</v>
      </c>
      <c r="MC110" s="281" t="str">
        <f aca="false">IF((LZ110&lt;&gt;"")*(MA110&lt;&gt;"")*((IFERROR(VLOOKUP(LV110,$B$107:$F$114,5,0),"")&lt;&gt;"")+(IFERROR(VLOOKUP(LV110,$D$107:$G$114,4,0),"")&lt;&gt;""))*((IFERROR(VLOOKUP(LX110,$B$107:$F$114,5,0),"")&lt;&gt;"")+(IFERROR(VLOOKUP(LX110,$D$107:$G$114,4,0),"")&lt;&gt;"")),IF(MB135,"0",(MC135+ME135&gt;MD135+MF135)*(LZ110&gt;MA110)+(MC135+ME135=MD135+MF135)*(LZ110=MA110)+(MC135+ME135&lt;MD135+MF135)*(LZ110&lt;MA110)),"")</f>
        <v/>
      </c>
      <c r="MD110" s="281" t="str">
        <f aca="false">IF((MC110&lt;&gt;""),IF(OR(MC135+ME135&lt;&gt;MD135+MF135,PrSettings!$M$4="●"),((MC135+ME135-MD135-MF135)=(LZ110-MA110))*(MC110=1),0),"")</f>
        <v/>
      </c>
      <c r="ME110" s="281" t="str">
        <f aca="false">IF((MD110&lt;&gt;""),IF(MC110="0",0,(MC135+ME135=LZ110)*(MD135+MF135=MA110)),"")</f>
        <v/>
      </c>
      <c r="MF110" s="281" t="str">
        <f aca="false">IF(MC110&lt;&gt;"",IF(MB135,0,IF(ABS(MC135+ME135-MD135-MF135)&gt;=PrSettings!$M$7,(ABS(MC135+ME135-MD135-MF135-LZ110+MA110)&lt;=1)*1,IF(AND(MC110,$F110=$G110,MC135+ME135&gt;=PrSettings!$M$6),(ABS(LZ110-MC135-ME135)&lt;=1)*1,IF(AND(MC110,MC135+ME135+MD135+MF135&gt;=PrSettings!$M$8),(ABS(LZ110-MC135-ME135)+ABS(MA110-MD135-MF135)&lt;=1)*1,"0")))),"")</f>
        <v/>
      </c>
      <c r="MG110" s="302" t="str">
        <f aca="false">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135" customFormat="true" ht="15.75" hidden="false" customHeight="false" outlineLevel="0" collapsed="false">
      <c r="A111" s="252"/>
      <c r="B111" s="295" t="n">
        <f aca="false">IF(C111="","",INDEX(Groups!$C$7:$C$65,MATCH(C111,Groups!$D$7:$D$65,0)))</f>
        <v>6</v>
      </c>
      <c r="C111" s="280" t="str">
        <f aca="false">'World Cup'!$N$60</f>
        <v>Brazil</v>
      </c>
      <c r="D111" s="296" t="n">
        <f aca="false">IF(E111="","",INDEX(Groups!$C$7:$C$65,MATCH(E111,Groups!$D$7:$D$65,0)))</f>
        <v>31</v>
      </c>
      <c r="E111" s="280" t="str">
        <f aca="false">'World Cup'!$O$60</f>
        <v>Norway</v>
      </c>
      <c r="F111" s="282" t="n">
        <f aca="false">IF(AND('World Cup'!$N$61&lt;&gt;"",'World Cup'!$O$61&lt;&gt;""),'World Cup'!$N$61,"")</f>
        <v>2</v>
      </c>
      <c r="G111" s="283" t="n">
        <f aca="false">IF(AND('World Cup'!$N$61&lt;&gt;"",'World Cup'!$O$61&lt;&gt;""),'World Cup'!$O$61,"")</f>
        <v>0</v>
      </c>
      <c r="I111" s="297"/>
      <c r="J111" s="280" t="str">
        <f aca="false">IF(I111="","",VLOOKUP(I111,Language!$D$5:$E$100,2,0))</f>
        <v/>
      </c>
      <c r="K111" s="284"/>
      <c r="L111" s="280" t="str">
        <f aca="false">IF(K111="","",VLOOKUP(K111,Language!$D$5:$E$100,2,0))</f>
        <v/>
      </c>
      <c r="M111" s="284"/>
      <c r="N111" s="284"/>
      <c r="O111" s="389" t="n">
        <f aca="false">COUNTIF(I$116:I$119,K116)+COUNTIF(K$116:K$119,K116)</f>
        <v>0</v>
      </c>
      <c r="P111" s="281" t="str">
        <f aca="false">IF((M111&lt;&gt;"")*(N111&lt;&gt;"")*((IFERROR(VLOOKUP(I111,$B$107:$F$114,5,0),"")&lt;&gt;"")+(IFERROR(VLOOKUP(I111,$D$107:$G$114,4,0),"")&lt;&gt;""))*((IFERROR(VLOOKUP(K111,$B$107:$F$114,5,0),"")&lt;&gt;"")+(IFERROR(VLOOKUP(K111,$D$107:$G$114,4,0),"")&lt;&gt;"")),IF(O136,"0",(P136+R136&gt;Q136+S136)*(M111&gt;N111)+(P136+R136=Q136+S136)*(M111=N111)+(P136+R136&lt;Q136+S136)*(M111&lt;N111)),"")</f>
        <v/>
      </c>
      <c r="Q111" s="281" t="str">
        <f aca="false">IF((P111&lt;&gt;""),IF(OR(P136+R136&lt;&gt;Q136+S136,PrSettings!$M$4="●"),((P136+R136-Q136-S136)=(M111-N111))*(P111=1),0),"")</f>
        <v/>
      </c>
      <c r="R111" s="281" t="str">
        <f aca="false">IF((Q111&lt;&gt;""),IF(P111="0",0,(P136+R136=M111)*(Q136+S136=N111)),"")</f>
        <v/>
      </c>
      <c r="S111" s="281" t="str">
        <f aca="false">IF(P111&lt;&gt;"",IF(O136,0,IF(ABS(P136+R136-Q136-S136)&gt;=PrSettings!$M$7,(ABS(P136+R136-Q136-S136-M111+N111)&lt;=1)*1,IF(AND(P111,$F111=$G111,P136+R136&gt;=PrSettings!$M$6),(ABS(M111-P136-R136)&lt;=1)*1,IF(AND(P111,P136+R136+Q136+S136&gt;=PrSettings!$M$8),(ABS(M111-P136-R136)+ABS(N111-Q136-S136)&lt;=1)*1,"0")))),"")</f>
        <v/>
      </c>
      <c r="T111" s="302" t="str">
        <f aca="false">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97"/>
      <c r="W111" s="280" t="str">
        <f aca="false">IF(V111="","",VLOOKUP(V111,Language!$D$5:$E$100,2,0))</f>
        <v/>
      </c>
      <c r="X111" s="284"/>
      <c r="Y111" s="280" t="str">
        <f aca="false">IF(X111="","",VLOOKUP(X111,Language!$D$5:$E$100,2,0))</f>
        <v/>
      </c>
      <c r="Z111" s="284"/>
      <c r="AA111" s="284"/>
      <c r="AB111" s="389" t="n">
        <f aca="false">COUNTIF(V$116:V$119,X116)+COUNTIF(X$116:X$119,X116)</f>
        <v>0</v>
      </c>
      <c r="AC111" s="281" t="str">
        <f aca="false">IF((Z111&lt;&gt;"")*(AA111&lt;&gt;"")*((IFERROR(VLOOKUP(V111,$B$107:$F$114,5,0),"")&lt;&gt;"")+(IFERROR(VLOOKUP(V111,$D$107:$G$114,4,0),"")&lt;&gt;""))*((IFERROR(VLOOKUP(X111,$B$107:$F$114,5,0),"")&lt;&gt;"")+(IFERROR(VLOOKUP(X111,$D$107:$G$114,4,0),"")&lt;&gt;"")),IF(AB136,"0",(AC136+AE136&gt;AD136+AF136)*(Z111&gt;AA111)+(AC136+AE136=AD136+AF136)*(Z111=AA111)+(AC136+AE136&lt;AD136+AF136)*(Z111&lt;AA111)),"")</f>
        <v/>
      </c>
      <c r="AD111" s="281" t="str">
        <f aca="false">IF((AC111&lt;&gt;""),IF(OR(AC136+AE136&lt;&gt;AD136+AF136,PrSettings!$M$4="●"),((AC136+AE136-AD136-AF136)=(Z111-AA111))*(AC111=1),0),"")</f>
        <v/>
      </c>
      <c r="AE111" s="281" t="str">
        <f aca="false">IF((AD111&lt;&gt;""),IF(AC111="0",0,(AC136+AE136=Z111)*(AD136+AF136=AA111)),"")</f>
        <v/>
      </c>
      <c r="AF111" s="281" t="str">
        <f aca="false">IF(AC111&lt;&gt;"",IF(AB136,0,IF(ABS(AC136+AE136-AD136-AF136)&gt;=PrSettings!$M$7,(ABS(AC136+AE136-AD136-AF136-Z111+AA111)&lt;=1)*1,IF(AND(AC111,$F111=$G111,AC136+AE136&gt;=PrSettings!$M$6),(ABS(Z111-AC136-AE136)&lt;=1)*1,IF(AND(AC111,AC136+AE136+AD136+AF136&gt;=PrSettings!$M$8),(ABS(Z111-AC136-AE136)+ABS(AA111-AD136-AF136)&lt;=1)*1,"0")))),"")</f>
        <v/>
      </c>
      <c r="AG111" s="302" t="str">
        <f aca="false">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97"/>
      <c r="AJ111" s="280" t="str">
        <f aca="false">IF(AI111="","",VLOOKUP(AI111,Language!$D$5:$E$100,2,0))</f>
        <v/>
      </c>
      <c r="AK111" s="284"/>
      <c r="AL111" s="280" t="str">
        <f aca="false">IF(AK111="","",VLOOKUP(AK111,Language!$D$5:$E$100,2,0))</f>
        <v/>
      </c>
      <c r="AM111" s="284"/>
      <c r="AN111" s="284"/>
      <c r="AO111" s="389" t="n">
        <f aca="false">COUNTIF(AI$116:AI$119,AK116)+COUNTIF(AK$116:AK$119,AK116)</f>
        <v>0</v>
      </c>
      <c r="AP111" s="281" t="str">
        <f aca="false">IF((AM111&lt;&gt;"")*(AN111&lt;&gt;"")*((IFERROR(VLOOKUP(AI111,$B$107:$F$114,5,0),"")&lt;&gt;"")+(IFERROR(VLOOKUP(AI111,$D$107:$G$114,4,0),"")&lt;&gt;""))*((IFERROR(VLOOKUP(AK111,$B$107:$F$114,5,0),"")&lt;&gt;"")+(IFERROR(VLOOKUP(AK111,$D$107:$G$114,4,0),"")&lt;&gt;"")),IF(AO136,"0",(AP136+AR136&gt;AQ136+AS136)*(AM111&gt;AN111)+(AP136+AR136=AQ136+AS136)*(AM111=AN111)+(AP136+AR136&lt;AQ136+AS136)*(AM111&lt;AN111)),"")</f>
        <v/>
      </c>
      <c r="AQ111" s="281" t="str">
        <f aca="false">IF((AP111&lt;&gt;""),IF(OR(AP136+AR136&lt;&gt;AQ136+AS136,PrSettings!$M$4="●"),((AP136+AR136-AQ136-AS136)=(AM111-AN111))*(AP111=1),0),"")</f>
        <v/>
      </c>
      <c r="AR111" s="281" t="str">
        <f aca="false">IF((AQ111&lt;&gt;""),IF(AP111="0",0,(AP136+AR136=AM111)*(AQ136+AS136=AN111)),"")</f>
        <v/>
      </c>
      <c r="AS111" s="281" t="str">
        <f aca="false">IF(AP111&lt;&gt;"",IF(AO136,0,IF(ABS(AP136+AR136-AQ136-AS136)&gt;=PrSettings!$M$7,(ABS(AP136+AR136-AQ136-AS136-AM111+AN111)&lt;=1)*1,IF(AND(AP111,$F111=$G111,AP136+AR136&gt;=PrSettings!$M$6),(ABS(AM111-AP136-AR136)&lt;=1)*1,IF(AND(AP111,AP136+AR136+AQ136+AS136&gt;=PrSettings!$M$8),(ABS(AM111-AP136-AR136)+ABS(AN111-AQ136-AS136)&lt;=1)*1,"0")))),"")</f>
        <v/>
      </c>
      <c r="AT111" s="302" t="str">
        <f aca="false">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97"/>
      <c r="AW111" s="280" t="str">
        <f aca="false">IF(AV111="","",VLOOKUP(AV111,Language!$D$5:$E$100,2,0))</f>
        <v/>
      </c>
      <c r="AX111" s="284"/>
      <c r="AY111" s="280" t="str">
        <f aca="false">IF(AX111="","",VLOOKUP(AX111,Language!$D$5:$E$100,2,0))</f>
        <v/>
      </c>
      <c r="AZ111" s="284"/>
      <c r="BA111" s="284"/>
      <c r="BB111" s="389" t="n">
        <f aca="false">COUNTIF(AV$116:AV$119,AX116)+COUNTIF(AX$116:AX$119,AX116)</f>
        <v>0</v>
      </c>
      <c r="BC111" s="281" t="str">
        <f aca="false">IF((AZ111&lt;&gt;"")*(BA111&lt;&gt;"")*((IFERROR(VLOOKUP(AV111,$B$107:$F$114,5,0),"")&lt;&gt;"")+(IFERROR(VLOOKUP(AV111,$D$107:$G$114,4,0),"")&lt;&gt;""))*((IFERROR(VLOOKUP(AX111,$B$107:$F$114,5,0),"")&lt;&gt;"")+(IFERROR(VLOOKUP(AX111,$D$107:$G$114,4,0),"")&lt;&gt;"")),IF(BB136,"0",(BC136+BE136&gt;BD136+BF136)*(AZ111&gt;BA111)+(BC136+BE136=BD136+BF136)*(AZ111=BA111)+(BC136+BE136&lt;BD136+BF136)*(AZ111&lt;BA111)),"")</f>
        <v/>
      </c>
      <c r="BD111" s="281" t="str">
        <f aca="false">IF((BC111&lt;&gt;""),IF(OR(BC136+BE136&lt;&gt;BD136+BF136,PrSettings!$M$4="●"),((BC136+BE136-BD136-BF136)=(AZ111-BA111))*(BC111=1),0),"")</f>
        <v/>
      </c>
      <c r="BE111" s="281" t="str">
        <f aca="false">IF((BD111&lt;&gt;""),IF(BC111="0",0,(BC136+BE136=AZ111)*(BD136+BF136=BA111)),"")</f>
        <v/>
      </c>
      <c r="BF111" s="281" t="str">
        <f aca="false">IF(BC111&lt;&gt;"",IF(BB136,0,IF(ABS(BC136+BE136-BD136-BF136)&gt;=PrSettings!$M$7,(ABS(BC136+BE136-BD136-BF136-AZ111+BA111)&lt;=1)*1,IF(AND(BC111,$F111=$G111,BC136+BE136&gt;=PrSettings!$M$6),(ABS(AZ111-BC136-BE136)&lt;=1)*1,IF(AND(BC111,BC136+BE136+BD136+BF136&gt;=PrSettings!$M$8),(ABS(AZ111-BC136-BE136)+ABS(BA111-BD136-BF136)&lt;=1)*1,"0")))),"")</f>
        <v/>
      </c>
      <c r="BG111" s="302" t="str">
        <f aca="false">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97"/>
      <c r="BJ111" s="280" t="str">
        <f aca="false">IF(BI111="","",VLOOKUP(BI111,Language!$D$5:$E$100,2,0))</f>
        <v/>
      </c>
      <c r="BK111" s="284"/>
      <c r="BL111" s="280" t="str">
        <f aca="false">IF(BK111="","",VLOOKUP(BK111,Language!$D$5:$E$100,2,0))</f>
        <v/>
      </c>
      <c r="BM111" s="284"/>
      <c r="BN111" s="284"/>
      <c r="BO111" s="389" t="n">
        <f aca="false">COUNTIF(BI$116:BI$119,BK116)+COUNTIF(BK$116:BK$119,BK116)</f>
        <v>0</v>
      </c>
      <c r="BP111" s="281" t="str">
        <f aca="false">IF((BM111&lt;&gt;"")*(BN111&lt;&gt;"")*((IFERROR(VLOOKUP(BI111,$B$107:$F$114,5,0),"")&lt;&gt;"")+(IFERROR(VLOOKUP(BI111,$D$107:$G$114,4,0),"")&lt;&gt;""))*((IFERROR(VLOOKUP(BK111,$B$107:$F$114,5,0),"")&lt;&gt;"")+(IFERROR(VLOOKUP(BK111,$D$107:$G$114,4,0),"")&lt;&gt;"")),IF(BO136,"0",(BP136+BR136&gt;BQ136+BS136)*(BM111&gt;BN111)+(BP136+BR136=BQ136+BS136)*(BM111=BN111)+(BP136+BR136&lt;BQ136+BS136)*(BM111&lt;BN111)),"")</f>
        <v/>
      </c>
      <c r="BQ111" s="281" t="str">
        <f aca="false">IF((BP111&lt;&gt;""),IF(OR(BP136+BR136&lt;&gt;BQ136+BS136,PrSettings!$M$4="●"),((BP136+BR136-BQ136-BS136)=(BM111-BN111))*(BP111=1),0),"")</f>
        <v/>
      </c>
      <c r="BR111" s="281" t="str">
        <f aca="false">IF((BQ111&lt;&gt;""),IF(BP111="0",0,(BP136+BR136=BM111)*(BQ136+BS136=BN111)),"")</f>
        <v/>
      </c>
      <c r="BS111" s="281" t="str">
        <f aca="false">IF(BP111&lt;&gt;"",IF(BO136,0,IF(ABS(BP136+BR136-BQ136-BS136)&gt;=PrSettings!$M$7,(ABS(BP136+BR136-BQ136-BS136-BM111+BN111)&lt;=1)*1,IF(AND(BP111,$F111=$G111,BP136+BR136&gt;=PrSettings!$M$6),(ABS(BM111-BP136-BR136)&lt;=1)*1,IF(AND(BP111,BP136+BR136+BQ136+BS136&gt;=PrSettings!$M$8),(ABS(BM111-BP136-BR136)+ABS(BN111-BQ136-BS136)&lt;=1)*1,"0")))),"")</f>
        <v/>
      </c>
      <c r="BT111" s="302" t="str">
        <f aca="false">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97"/>
      <c r="BW111" s="280" t="str">
        <f aca="false">IF(BV111="","",VLOOKUP(BV111,Language!$D$5:$E$100,2,0))</f>
        <v/>
      </c>
      <c r="BX111" s="284"/>
      <c r="BY111" s="280" t="str">
        <f aca="false">IF(BX111="","",VLOOKUP(BX111,Language!$D$5:$E$100,2,0))</f>
        <v/>
      </c>
      <c r="BZ111" s="284"/>
      <c r="CA111" s="284"/>
      <c r="CB111" s="389" t="n">
        <f aca="false">COUNTIF(BV$116:BV$119,BX116)+COUNTIF(BX$116:BX$119,BX116)</f>
        <v>0</v>
      </c>
      <c r="CC111" s="281" t="str">
        <f aca="false">IF((BZ111&lt;&gt;"")*(CA111&lt;&gt;"")*((IFERROR(VLOOKUP(BV111,$B$107:$F$114,5,0),"")&lt;&gt;"")+(IFERROR(VLOOKUP(BV111,$D$107:$G$114,4,0),"")&lt;&gt;""))*((IFERROR(VLOOKUP(BX111,$B$107:$F$114,5,0),"")&lt;&gt;"")+(IFERROR(VLOOKUP(BX111,$D$107:$G$114,4,0),"")&lt;&gt;"")),IF(CB136,"0",(CC136+CE136&gt;CD136+CF136)*(BZ111&gt;CA111)+(CC136+CE136=CD136+CF136)*(BZ111=CA111)+(CC136+CE136&lt;CD136+CF136)*(BZ111&lt;CA111)),"")</f>
        <v/>
      </c>
      <c r="CD111" s="281" t="str">
        <f aca="false">IF((CC111&lt;&gt;""),IF(OR(CC136+CE136&lt;&gt;CD136+CF136,PrSettings!$M$4="●"),((CC136+CE136-CD136-CF136)=(BZ111-CA111))*(CC111=1),0),"")</f>
        <v/>
      </c>
      <c r="CE111" s="281" t="str">
        <f aca="false">IF((CD111&lt;&gt;""),IF(CC111="0",0,(CC136+CE136=BZ111)*(CD136+CF136=CA111)),"")</f>
        <v/>
      </c>
      <c r="CF111" s="281" t="str">
        <f aca="false">IF(CC111&lt;&gt;"",IF(CB136,0,IF(ABS(CC136+CE136-CD136-CF136)&gt;=PrSettings!$M$7,(ABS(CC136+CE136-CD136-CF136-BZ111+CA111)&lt;=1)*1,IF(AND(CC111,$F111=$G111,CC136+CE136&gt;=PrSettings!$M$6),(ABS(BZ111-CC136-CE136)&lt;=1)*1,IF(AND(CC111,CC136+CE136+CD136+CF136&gt;=PrSettings!$M$8),(ABS(BZ111-CC136-CE136)+ABS(CA111-CD136-CF136)&lt;=1)*1,"0")))),"")</f>
        <v/>
      </c>
      <c r="CG111" s="302" t="str">
        <f aca="false">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97"/>
      <c r="CJ111" s="280" t="str">
        <f aca="false">IF(CI111="","",VLOOKUP(CI111,Language!$D$5:$E$100,2,0))</f>
        <v/>
      </c>
      <c r="CK111" s="284"/>
      <c r="CL111" s="280" t="str">
        <f aca="false">IF(CK111="","",VLOOKUP(CK111,Language!$D$5:$E$100,2,0))</f>
        <v/>
      </c>
      <c r="CM111" s="284"/>
      <c r="CN111" s="284"/>
      <c r="CO111" s="389" t="n">
        <f aca="false">COUNTIF(CI$116:CI$119,CK116)+COUNTIF(CK$116:CK$119,CK116)</f>
        <v>0</v>
      </c>
      <c r="CP111" s="281" t="str">
        <f aca="false">IF((CM111&lt;&gt;"")*(CN111&lt;&gt;"")*((IFERROR(VLOOKUP(CI111,$B$107:$F$114,5,0),"")&lt;&gt;"")+(IFERROR(VLOOKUP(CI111,$D$107:$G$114,4,0),"")&lt;&gt;""))*((IFERROR(VLOOKUP(CK111,$B$107:$F$114,5,0),"")&lt;&gt;"")+(IFERROR(VLOOKUP(CK111,$D$107:$G$114,4,0),"")&lt;&gt;"")),IF(CO136,"0",(CP136+CR136&gt;CQ136+CS136)*(CM111&gt;CN111)+(CP136+CR136=CQ136+CS136)*(CM111=CN111)+(CP136+CR136&lt;CQ136+CS136)*(CM111&lt;CN111)),"")</f>
        <v/>
      </c>
      <c r="CQ111" s="281" t="str">
        <f aca="false">IF((CP111&lt;&gt;""),IF(OR(CP136+CR136&lt;&gt;CQ136+CS136,PrSettings!$M$4="●"),((CP136+CR136-CQ136-CS136)=(CM111-CN111))*(CP111=1),0),"")</f>
        <v/>
      </c>
      <c r="CR111" s="281" t="str">
        <f aca="false">IF((CQ111&lt;&gt;""),IF(CP111="0",0,(CP136+CR136=CM111)*(CQ136+CS136=CN111)),"")</f>
        <v/>
      </c>
      <c r="CS111" s="281" t="str">
        <f aca="false">IF(CP111&lt;&gt;"",IF(CO136,0,IF(ABS(CP136+CR136-CQ136-CS136)&gt;=PrSettings!$M$7,(ABS(CP136+CR136-CQ136-CS136-CM111+CN111)&lt;=1)*1,IF(AND(CP111,$F111=$G111,CP136+CR136&gt;=PrSettings!$M$6),(ABS(CM111-CP136-CR136)&lt;=1)*1,IF(AND(CP111,CP136+CR136+CQ136+CS136&gt;=PrSettings!$M$8),(ABS(CM111-CP136-CR136)+ABS(CN111-CQ136-CS136)&lt;=1)*1,"0")))),"")</f>
        <v/>
      </c>
      <c r="CT111" s="302" t="str">
        <f aca="false">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97"/>
      <c r="CW111" s="280" t="str">
        <f aca="false">IF(CV111="","",VLOOKUP(CV111,Language!$D$5:$E$100,2,0))</f>
        <v/>
      </c>
      <c r="CX111" s="284"/>
      <c r="CY111" s="280" t="str">
        <f aca="false">IF(CX111="","",VLOOKUP(CX111,Language!$D$5:$E$100,2,0))</f>
        <v/>
      </c>
      <c r="CZ111" s="284"/>
      <c r="DA111" s="284"/>
      <c r="DB111" s="389" t="n">
        <f aca="false">COUNTIF(CV$116:CV$119,CX116)+COUNTIF(CX$116:CX$119,CX116)</f>
        <v>0</v>
      </c>
      <c r="DC111" s="281" t="str">
        <f aca="false">IF((CZ111&lt;&gt;"")*(DA111&lt;&gt;"")*((IFERROR(VLOOKUP(CV111,$B$107:$F$114,5,0),"")&lt;&gt;"")+(IFERROR(VLOOKUP(CV111,$D$107:$G$114,4,0),"")&lt;&gt;""))*((IFERROR(VLOOKUP(CX111,$B$107:$F$114,5,0),"")&lt;&gt;"")+(IFERROR(VLOOKUP(CX111,$D$107:$G$114,4,0),"")&lt;&gt;"")),IF(DB136,"0",(DC136+DE136&gt;DD136+DF136)*(CZ111&gt;DA111)+(DC136+DE136=DD136+DF136)*(CZ111=DA111)+(DC136+DE136&lt;DD136+DF136)*(CZ111&lt;DA111)),"")</f>
        <v/>
      </c>
      <c r="DD111" s="281" t="str">
        <f aca="false">IF((DC111&lt;&gt;""),IF(OR(DC136+DE136&lt;&gt;DD136+DF136,PrSettings!$M$4="●"),((DC136+DE136-DD136-DF136)=(CZ111-DA111))*(DC111=1),0),"")</f>
        <v/>
      </c>
      <c r="DE111" s="281" t="str">
        <f aca="false">IF((DD111&lt;&gt;""),IF(DC111="0",0,(DC136+DE136=CZ111)*(DD136+DF136=DA111)),"")</f>
        <v/>
      </c>
      <c r="DF111" s="281" t="str">
        <f aca="false">IF(DC111&lt;&gt;"",IF(DB136,0,IF(ABS(DC136+DE136-DD136-DF136)&gt;=PrSettings!$M$7,(ABS(DC136+DE136-DD136-DF136-CZ111+DA111)&lt;=1)*1,IF(AND(DC111,$F111=$G111,DC136+DE136&gt;=PrSettings!$M$6),(ABS(CZ111-DC136-DE136)&lt;=1)*1,IF(AND(DC111,DC136+DE136+DD136+DF136&gt;=PrSettings!$M$8),(ABS(CZ111-DC136-DE136)+ABS(DA111-DD136-DF136)&lt;=1)*1,"0")))),"")</f>
        <v/>
      </c>
      <c r="DG111" s="302" t="str">
        <f aca="false">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97"/>
      <c r="DJ111" s="280" t="str">
        <f aca="false">IF(DI111="","",VLOOKUP(DI111,Language!$D$5:$E$100,2,0))</f>
        <v/>
      </c>
      <c r="DK111" s="284"/>
      <c r="DL111" s="280" t="str">
        <f aca="false">IF(DK111="","",VLOOKUP(DK111,Language!$D$5:$E$100,2,0))</f>
        <v/>
      </c>
      <c r="DM111" s="284"/>
      <c r="DN111" s="284"/>
      <c r="DO111" s="389" t="n">
        <f aca="false">COUNTIF(DI$116:DI$119,DK116)+COUNTIF(DK$116:DK$119,DK116)</f>
        <v>0</v>
      </c>
      <c r="DP111" s="281" t="str">
        <f aca="false">IF((DM111&lt;&gt;"")*(DN111&lt;&gt;"")*((IFERROR(VLOOKUP(DI111,$B$107:$F$114,5,0),"")&lt;&gt;"")+(IFERROR(VLOOKUP(DI111,$D$107:$G$114,4,0),"")&lt;&gt;""))*((IFERROR(VLOOKUP(DK111,$B$107:$F$114,5,0),"")&lt;&gt;"")+(IFERROR(VLOOKUP(DK111,$D$107:$G$114,4,0),"")&lt;&gt;"")),IF(DO136,"0",(DP136+DR136&gt;DQ136+DS136)*(DM111&gt;DN111)+(DP136+DR136=DQ136+DS136)*(DM111=DN111)+(DP136+DR136&lt;DQ136+DS136)*(DM111&lt;DN111)),"")</f>
        <v/>
      </c>
      <c r="DQ111" s="281" t="str">
        <f aca="false">IF((DP111&lt;&gt;""),IF(OR(DP136+DR136&lt;&gt;DQ136+DS136,PrSettings!$M$4="●"),((DP136+DR136-DQ136-DS136)=(DM111-DN111))*(DP111=1),0),"")</f>
        <v/>
      </c>
      <c r="DR111" s="281" t="str">
        <f aca="false">IF((DQ111&lt;&gt;""),IF(DP111="0",0,(DP136+DR136=DM111)*(DQ136+DS136=DN111)),"")</f>
        <v/>
      </c>
      <c r="DS111" s="281" t="str">
        <f aca="false">IF(DP111&lt;&gt;"",IF(DO136,0,IF(ABS(DP136+DR136-DQ136-DS136)&gt;=PrSettings!$M$7,(ABS(DP136+DR136-DQ136-DS136-DM111+DN111)&lt;=1)*1,IF(AND(DP111,$F111=$G111,DP136+DR136&gt;=PrSettings!$M$6),(ABS(DM111-DP136-DR136)&lt;=1)*1,IF(AND(DP111,DP136+DR136+DQ136+DS136&gt;=PrSettings!$M$8),(ABS(DM111-DP136-DR136)+ABS(DN111-DQ136-DS136)&lt;=1)*1,"0")))),"")</f>
        <v/>
      </c>
      <c r="DT111" s="302" t="str">
        <f aca="false">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97"/>
      <c r="DW111" s="280" t="str">
        <f aca="false">IF(DV111="","",VLOOKUP(DV111,Language!$D$5:$E$100,2,0))</f>
        <v/>
      </c>
      <c r="DX111" s="284"/>
      <c r="DY111" s="280" t="str">
        <f aca="false">IF(DX111="","",VLOOKUP(DX111,Language!$D$5:$E$100,2,0))</f>
        <v/>
      </c>
      <c r="DZ111" s="284"/>
      <c r="EA111" s="284"/>
      <c r="EB111" s="389" t="n">
        <f aca="false">COUNTIF(DV$116:DV$119,DX116)+COUNTIF(DX$116:DX$119,DX116)</f>
        <v>0</v>
      </c>
      <c r="EC111" s="281" t="str">
        <f aca="false">IF((DZ111&lt;&gt;"")*(EA111&lt;&gt;"")*((IFERROR(VLOOKUP(DV111,$B$107:$F$114,5,0),"")&lt;&gt;"")+(IFERROR(VLOOKUP(DV111,$D$107:$G$114,4,0),"")&lt;&gt;""))*((IFERROR(VLOOKUP(DX111,$B$107:$F$114,5,0),"")&lt;&gt;"")+(IFERROR(VLOOKUP(DX111,$D$107:$G$114,4,0),"")&lt;&gt;"")),IF(EB136,"0",(EC136+EE136&gt;ED136+EF136)*(DZ111&gt;EA111)+(EC136+EE136=ED136+EF136)*(DZ111=EA111)+(EC136+EE136&lt;ED136+EF136)*(DZ111&lt;EA111)),"")</f>
        <v/>
      </c>
      <c r="ED111" s="281" t="str">
        <f aca="false">IF((EC111&lt;&gt;""),IF(OR(EC136+EE136&lt;&gt;ED136+EF136,PrSettings!$M$4="●"),((EC136+EE136-ED136-EF136)=(DZ111-EA111))*(EC111=1),0),"")</f>
        <v/>
      </c>
      <c r="EE111" s="281" t="str">
        <f aca="false">IF((ED111&lt;&gt;""),IF(EC111="0",0,(EC136+EE136=DZ111)*(ED136+EF136=EA111)),"")</f>
        <v/>
      </c>
      <c r="EF111" s="281" t="str">
        <f aca="false">IF(EC111&lt;&gt;"",IF(EB136,0,IF(ABS(EC136+EE136-ED136-EF136)&gt;=PrSettings!$M$7,(ABS(EC136+EE136-ED136-EF136-DZ111+EA111)&lt;=1)*1,IF(AND(EC111,$F111=$G111,EC136+EE136&gt;=PrSettings!$M$6),(ABS(DZ111-EC136-EE136)&lt;=1)*1,IF(AND(EC111,EC136+EE136+ED136+EF136&gt;=PrSettings!$M$8),(ABS(DZ111-EC136-EE136)+ABS(EA111-ED136-EF136)&lt;=1)*1,"0")))),"")</f>
        <v/>
      </c>
      <c r="EG111" s="302" t="str">
        <f aca="false">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97"/>
      <c r="EJ111" s="280" t="str">
        <f aca="false">IF(EI111="","",VLOOKUP(EI111,Language!$D$5:$E$100,2,0))</f>
        <v/>
      </c>
      <c r="EK111" s="284"/>
      <c r="EL111" s="280" t="str">
        <f aca="false">IF(EK111="","",VLOOKUP(EK111,Language!$D$5:$E$100,2,0))</f>
        <v/>
      </c>
      <c r="EM111" s="284"/>
      <c r="EN111" s="284"/>
      <c r="EO111" s="389" t="n">
        <f aca="false">COUNTIF(EI$116:EI$119,EK116)+COUNTIF(EK$116:EK$119,EK116)</f>
        <v>0</v>
      </c>
      <c r="EP111" s="281" t="str">
        <f aca="false">IF((EM111&lt;&gt;"")*(EN111&lt;&gt;"")*((IFERROR(VLOOKUP(EI111,$B$107:$F$114,5,0),"")&lt;&gt;"")+(IFERROR(VLOOKUP(EI111,$D$107:$G$114,4,0),"")&lt;&gt;""))*((IFERROR(VLOOKUP(EK111,$B$107:$F$114,5,0),"")&lt;&gt;"")+(IFERROR(VLOOKUP(EK111,$D$107:$G$114,4,0),"")&lt;&gt;"")),IF(EO136,"0",(EP136+ER136&gt;EQ136+ES136)*(EM111&gt;EN111)+(EP136+ER136=EQ136+ES136)*(EM111=EN111)+(EP136+ER136&lt;EQ136+ES136)*(EM111&lt;EN111)),"")</f>
        <v/>
      </c>
      <c r="EQ111" s="281" t="str">
        <f aca="false">IF((EP111&lt;&gt;""),IF(OR(EP136+ER136&lt;&gt;EQ136+ES136,PrSettings!$M$4="●"),((EP136+ER136-EQ136-ES136)=(EM111-EN111))*(EP111=1),0),"")</f>
        <v/>
      </c>
      <c r="ER111" s="281" t="str">
        <f aca="false">IF((EQ111&lt;&gt;""),IF(EP111="0",0,(EP136+ER136=EM111)*(EQ136+ES136=EN111)),"")</f>
        <v/>
      </c>
      <c r="ES111" s="281" t="str">
        <f aca="false">IF(EP111&lt;&gt;"",IF(EO136,0,IF(ABS(EP136+ER136-EQ136-ES136)&gt;=PrSettings!$M$7,(ABS(EP136+ER136-EQ136-ES136-EM111+EN111)&lt;=1)*1,IF(AND(EP111,$F111=$G111,EP136+ER136&gt;=PrSettings!$M$6),(ABS(EM111-EP136-ER136)&lt;=1)*1,IF(AND(EP111,EP136+ER136+EQ136+ES136&gt;=PrSettings!$M$8),(ABS(EM111-EP136-ER136)+ABS(EN111-EQ136-ES136)&lt;=1)*1,"0")))),"")</f>
        <v/>
      </c>
      <c r="ET111" s="302" t="str">
        <f aca="false">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97"/>
      <c r="EW111" s="280" t="str">
        <f aca="false">IF(EV111="","",VLOOKUP(EV111,Language!$D$5:$E$100,2,0))</f>
        <v/>
      </c>
      <c r="EX111" s="284"/>
      <c r="EY111" s="280" t="str">
        <f aca="false">IF(EX111="","",VLOOKUP(EX111,Language!$D$5:$E$100,2,0))</f>
        <v/>
      </c>
      <c r="EZ111" s="284"/>
      <c r="FA111" s="284"/>
      <c r="FB111" s="389" t="n">
        <f aca="false">COUNTIF(EV$116:EV$119,EX116)+COUNTIF(EX$116:EX$119,EX116)</f>
        <v>0</v>
      </c>
      <c r="FC111" s="281" t="str">
        <f aca="false">IF((EZ111&lt;&gt;"")*(FA111&lt;&gt;"")*((IFERROR(VLOOKUP(EV111,$B$107:$F$114,5,0),"")&lt;&gt;"")+(IFERROR(VLOOKUP(EV111,$D$107:$G$114,4,0),"")&lt;&gt;""))*((IFERROR(VLOOKUP(EX111,$B$107:$F$114,5,0),"")&lt;&gt;"")+(IFERROR(VLOOKUP(EX111,$D$107:$G$114,4,0),"")&lt;&gt;"")),IF(FB136,"0",(FC136+FE136&gt;FD136+FF136)*(EZ111&gt;FA111)+(FC136+FE136=FD136+FF136)*(EZ111=FA111)+(FC136+FE136&lt;FD136+FF136)*(EZ111&lt;FA111)),"")</f>
        <v/>
      </c>
      <c r="FD111" s="281" t="str">
        <f aca="false">IF((FC111&lt;&gt;""),IF(OR(FC136+FE136&lt;&gt;FD136+FF136,PrSettings!$M$4="●"),((FC136+FE136-FD136-FF136)=(EZ111-FA111))*(FC111=1),0),"")</f>
        <v/>
      </c>
      <c r="FE111" s="281" t="str">
        <f aca="false">IF((FD111&lt;&gt;""),IF(FC111="0",0,(FC136+FE136=EZ111)*(FD136+FF136=FA111)),"")</f>
        <v/>
      </c>
      <c r="FF111" s="281" t="str">
        <f aca="false">IF(FC111&lt;&gt;"",IF(FB136,0,IF(ABS(FC136+FE136-FD136-FF136)&gt;=PrSettings!$M$7,(ABS(FC136+FE136-FD136-FF136-EZ111+FA111)&lt;=1)*1,IF(AND(FC111,$F111=$G111,FC136+FE136&gt;=PrSettings!$M$6),(ABS(EZ111-FC136-FE136)&lt;=1)*1,IF(AND(FC111,FC136+FE136+FD136+FF136&gt;=PrSettings!$M$8),(ABS(EZ111-FC136-FE136)+ABS(FA111-FD136-FF136)&lt;=1)*1,"0")))),"")</f>
        <v/>
      </c>
      <c r="FG111" s="302" t="str">
        <f aca="false">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97"/>
      <c r="FJ111" s="280" t="str">
        <f aca="false">IF(FI111="","",VLOOKUP(FI111,Language!$D$5:$E$100,2,0))</f>
        <v/>
      </c>
      <c r="FK111" s="284"/>
      <c r="FL111" s="280" t="str">
        <f aca="false">IF(FK111="","",VLOOKUP(FK111,Language!$D$5:$E$100,2,0))</f>
        <v/>
      </c>
      <c r="FM111" s="284"/>
      <c r="FN111" s="284"/>
      <c r="FO111" s="389" t="n">
        <f aca="false">COUNTIF(FI$116:FI$119,FK116)+COUNTIF(FK$116:FK$119,FK116)</f>
        <v>0</v>
      </c>
      <c r="FP111" s="281" t="str">
        <f aca="false">IF((FM111&lt;&gt;"")*(FN111&lt;&gt;"")*((IFERROR(VLOOKUP(FI111,$B$107:$F$114,5,0),"")&lt;&gt;"")+(IFERROR(VLOOKUP(FI111,$D$107:$G$114,4,0),"")&lt;&gt;""))*((IFERROR(VLOOKUP(FK111,$B$107:$F$114,5,0),"")&lt;&gt;"")+(IFERROR(VLOOKUP(FK111,$D$107:$G$114,4,0),"")&lt;&gt;"")),IF(FO136,"0",(FP136+FR136&gt;FQ136+FS136)*(FM111&gt;FN111)+(FP136+FR136=FQ136+FS136)*(FM111=FN111)+(FP136+FR136&lt;FQ136+FS136)*(FM111&lt;FN111)),"")</f>
        <v/>
      </c>
      <c r="FQ111" s="281" t="str">
        <f aca="false">IF((FP111&lt;&gt;""),IF(OR(FP136+FR136&lt;&gt;FQ136+FS136,PrSettings!$M$4="●"),((FP136+FR136-FQ136-FS136)=(FM111-FN111))*(FP111=1),0),"")</f>
        <v/>
      </c>
      <c r="FR111" s="281" t="str">
        <f aca="false">IF((FQ111&lt;&gt;""),IF(FP111="0",0,(FP136+FR136=FM111)*(FQ136+FS136=FN111)),"")</f>
        <v/>
      </c>
      <c r="FS111" s="281" t="str">
        <f aca="false">IF(FP111&lt;&gt;"",IF(FO136,0,IF(ABS(FP136+FR136-FQ136-FS136)&gt;=PrSettings!$M$7,(ABS(FP136+FR136-FQ136-FS136-FM111+FN111)&lt;=1)*1,IF(AND(FP111,$F111=$G111,FP136+FR136&gt;=PrSettings!$M$6),(ABS(FM111-FP136-FR136)&lt;=1)*1,IF(AND(FP111,FP136+FR136+FQ136+FS136&gt;=PrSettings!$M$8),(ABS(FM111-FP136-FR136)+ABS(FN111-FQ136-FS136)&lt;=1)*1,"0")))),"")</f>
        <v/>
      </c>
      <c r="FT111" s="302" t="str">
        <f aca="false">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97"/>
      <c r="FW111" s="280" t="str">
        <f aca="false">IF(FV111="","",VLOOKUP(FV111,Language!$D$5:$E$100,2,0))</f>
        <v/>
      </c>
      <c r="FX111" s="284"/>
      <c r="FY111" s="280" t="str">
        <f aca="false">IF(FX111="","",VLOOKUP(FX111,Language!$D$5:$E$100,2,0))</f>
        <v/>
      </c>
      <c r="FZ111" s="284"/>
      <c r="GA111" s="284"/>
      <c r="GB111" s="389" t="n">
        <f aca="false">COUNTIF(FV$116:FV$119,FX116)+COUNTIF(FX$116:FX$119,FX116)</f>
        <v>0</v>
      </c>
      <c r="GC111" s="281" t="str">
        <f aca="false">IF((FZ111&lt;&gt;"")*(GA111&lt;&gt;"")*((IFERROR(VLOOKUP(FV111,$B$107:$F$114,5,0),"")&lt;&gt;"")+(IFERROR(VLOOKUP(FV111,$D$107:$G$114,4,0),"")&lt;&gt;""))*((IFERROR(VLOOKUP(FX111,$B$107:$F$114,5,0),"")&lt;&gt;"")+(IFERROR(VLOOKUP(FX111,$D$107:$G$114,4,0),"")&lt;&gt;"")),IF(GB136,"0",(GC136+GE136&gt;GD136+GF136)*(FZ111&gt;GA111)+(GC136+GE136=GD136+GF136)*(FZ111=GA111)+(GC136+GE136&lt;GD136+GF136)*(FZ111&lt;GA111)),"")</f>
        <v/>
      </c>
      <c r="GD111" s="281" t="str">
        <f aca="false">IF((GC111&lt;&gt;""),IF(OR(GC136+GE136&lt;&gt;GD136+GF136,PrSettings!$M$4="●"),((GC136+GE136-GD136-GF136)=(FZ111-GA111))*(GC111=1),0),"")</f>
        <v/>
      </c>
      <c r="GE111" s="281" t="str">
        <f aca="false">IF((GD111&lt;&gt;""),IF(GC111="0",0,(GC136+GE136=FZ111)*(GD136+GF136=GA111)),"")</f>
        <v/>
      </c>
      <c r="GF111" s="281" t="str">
        <f aca="false">IF(GC111&lt;&gt;"",IF(GB136,0,IF(ABS(GC136+GE136-GD136-GF136)&gt;=PrSettings!$M$7,(ABS(GC136+GE136-GD136-GF136-FZ111+GA111)&lt;=1)*1,IF(AND(GC111,$F111=$G111,GC136+GE136&gt;=PrSettings!$M$6),(ABS(FZ111-GC136-GE136)&lt;=1)*1,IF(AND(GC111,GC136+GE136+GD136+GF136&gt;=PrSettings!$M$8),(ABS(FZ111-GC136-GE136)+ABS(GA111-GD136-GF136)&lt;=1)*1,"0")))),"")</f>
        <v/>
      </c>
      <c r="GG111" s="302" t="str">
        <f aca="false">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97"/>
      <c r="GJ111" s="280" t="str">
        <f aca="false">IF(GI111="","",VLOOKUP(GI111,Language!$D$5:$E$100,2,0))</f>
        <v/>
      </c>
      <c r="GK111" s="284"/>
      <c r="GL111" s="280" t="str">
        <f aca="false">IF(GK111="","",VLOOKUP(GK111,Language!$D$5:$E$100,2,0))</f>
        <v/>
      </c>
      <c r="GM111" s="284"/>
      <c r="GN111" s="284"/>
      <c r="GO111" s="389" t="n">
        <f aca="false">COUNTIF(GI$116:GI$119,GK116)+COUNTIF(GK$116:GK$119,GK116)</f>
        <v>0</v>
      </c>
      <c r="GP111" s="281" t="str">
        <f aca="false">IF((GM111&lt;&gt;"")*(GN111&lt;&gt;"")*((IFERROR(VLOOKUP(GI111,$B$107:$F$114,5,0),"")&lt;&gt;"")+(IFERROR(VLOOKUP(GI111,$D$107:$G$114,4,0),"")&lt;&gt;""))*((IFERROR(VLOOKUP(GK111,$B$107:$F$114,5,0),"")&lt;&gt;"")+(IFERROR(VLOOKUP(GK111,$D$107:$G$114,4,0),"")&lt;&gt;"")),IF(GO136,"0",(GP136+GR136&gt;GQ136+GS136)*(GM111&gt;GN111)+(GP136+GR136=GQ136+GS136)*(GM111=GN111)+(GP136+GR136&lt;GQ136+GS136)*(GM111&lt;GN111)),"")</f>
        <v/>
      </c>
      <c r="GQ111" s="281" t="str">
        <f aca="false">IF((GP111&lt;&gt;""),IF(OR(GP136+GR136&lt;&gt;GQ136+GS136,PrSettings!$M$4="●"),((GP136+GR136-GQ136-GS136)=(GM111-GN111))*(GP111=1),0),"")</f>
        <v/>
      </c>
      <c r="GR111" s="281" t="str">
        <f aca="false">IF((GQ111&lt;&gt;""),IF(GP111="0",0,(GP136+GR136=GM111)*(GQ136+GS136=GN111)),"")</f>
        <v/>
      </c>
      <c r="GS111" s="281" t="str">
        <f aca="false">IF(GP111&lt;&gt;"",IF(GO136,0,IF(ABS(GP136+GR136-GQ136-GS136)&gt;=PrSettings!$M$7,(ABS(GP136+GR136-GQ136-GS136-GM111+GN111)&lt;=1)*1,IF(AND(GP111,$F111=$G111,GP136+GR136&gt;=PrSettings!$M$6),(ABS(GM111-GP136-GR136)&lt;=1)*1,IF(AND(GP111,GP136+GR136+GQ136+GS136&gt;=PrSettings!$M$8),(ABS(GM111-GP136-GR136)+ABS(GN111-GQ136-GS136)&lt;=1)*1,"0")))),"")</f>
        <v/>
      </c>
      <c r="GT111" s="302" t="str">
        <f aca="false">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97"/>
      <c r="GW111" s="280" t="str">
        <f aca="false">IF(GV111="","",VLOOKUP(GV111,Language!$D$5:$E$100,2,0))</f>
        <v/>
      </c>
      <c r="GX111" s="284"/>
      <c r="GY111" s="280" t="str">
        <f aca="false">IF(GX111="","",VLOOKUP(GX111,Language!$D$5:$E$100,2,0))</f>
        <v/>
      </c>
      <c r="GZ111" s="284"/>
      <c r="HA111" s="284"/>
      <c r="HB111" s="389" t="n">
        <f aca="false">COUNTIF(GV$116:GV$119,GX116)+COUNTIF(GX$116:GX$119,GX116)</f>
        <v>0</v>
      </c>
      <c r="HC111" s="281" t="str">
        <f aca="false">IF((GZ111&lt;&gt;"")*(HA111&lt;&gt;"")*((IFERROR(VLOOKUP(GV111,$B$107:$F$114,5,0),"")&lt;&gt;"")+(IFERROR(VLOOKUP(GV111,$D$107:$G$114,4,0),"")&lt;&gt;""))*((IFERROR(VLOOKUP(GX111,$B$107:$F$114,5,0),"")&lt;&gt;"")+(IFERROR(VLOOKUP(GX111,$D$107:$G$114,4,0),"")&lt;&gt;"")),IF(HB136,"0",(HC136+HE136&gt;HD136+HF136)*(GZ111&gt;HA111)+(HC136+HE136=HD136+HF136)*(GZ111=HA111)+(HC136+HE136&lt;HD136+HF136)*(GZ111&lt;HA111)),"")</f>
        <v/>
      </c>
      <c r="HD111" s="281" t="str">
        <f aca="false">IF((HC111&lt;&gt;""),IF(OR(HC136+HE136&lt;&gt;HD136+HF136,PrSettings!$M$4="●"),((HC136+HE136-HD136-HF136)=(GZ111-HA111))*(HC111=1),0),"")</f>
        <v/>
      </c>
      <c r="HE111" s="281" t="str">
        <f aca="false">IF((HD111&lt;&gt;""),IF(HC111="0",0,(HC136+HE136=GZ111)*(HD136+HF136=HA111)),"")</f>
        <v/>
      </c>
      <c r="HF111" s="281" t="str">
        <f aca="false">IF(HC111&lt;&gt;"",IF(HB136,0,IF(ABS(HC136+HE136-HD136-HF136)&gt;=PrSettings!$M$7,(ABS(HC136+HE136-HD136-HF136-GZ111+HA111)&lt;=1)*1,IF(AND(HC111,$F111=$G111,HC136+HE136&gt;=PrSettings!$M$6),(ABS(GZ111-HC136-HE136)&lt;=1)*1,IF(AND(HC111,HC136+HE136+HD136+HF136&gt;=PrSettings!$M$8),(ABS(GZ111-HC136-HE136)+ABS(HA111-HD136-HF136)&lt;=1)*1,"0")))),"")</f>
        <v/>
      </c>
      <c r="HG111" s="302" t="str">
        <f aca="false">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97"/>
      <c r="HJ111" s="280" t="str">
        <f aca="false">IF(HI111="","",VLOOKUP(HI111,Language!$D$5:$E$100,2,0))</f>
        <v/>
      </c>
      <c r="HK111" s="284"/>
      <c r="HL111" s="280" t="str">
        <f aca="false">IF(HK111="","",VLOOKUP(HK111,Language!$D$5:$E$100,2,0))</f>
        <v/>
      </c>
      <c r="HM111" s="284"/>
      <c r="HN111" s="284"/>
      <c r="HO111" s="389" t="n">
        <f aca="false">COUNTIF(HI$116:HI$119,HK116)+COUNTIF(HK$116:HK$119,HK116)</f>
        <v>0</v>
      </c>
      <c r="HP111" s="281" t="str">
        <f aca="false">IF((HM111&lt;&gt;"")*(HN111&lt;&gt;"")*((IFERROR(VLOOKUP(HI111,$B$107:$F$114,5,0),"")&lt;&gt;"")+(IFERROR(VLOOKUP(HI111,$D$107:$G$114,4,0),"")&lt;&gt;""))*((IFERROR(VLOOKUP(HK111,$B$107:$F$114,5,0),"")&lt;&gt;"")+(IFERROR(VLOOKUP(HK111,$D$107:$G$114,4,0),"")&lt;&gt;"")),IF(HO136,"0",(HP136+HR136&gt;HQ136+HS136)*(HM111&gt;HN111)+(HP136+HR136=HQ136+HS136)*(HM111=HN111)+(HP136+HR136&lt;HQ136+HS136)*(HM111&lt;HN111)),"")</f>
        <v/>
      </c>
      <c r="HQ111" s="281" t="str">
        <f aca="false">IF((HP111&lt;&gt;""),IF(OR(HP136+HR136&lt;&gt;HQ136+HS136,PrSettings!$M$4="●"),((HP136+HR136-HQ136-HS136)=(HM111-HN111))*(HP111=1),0),"")</f>
        <v/>
      </c>
      <c r="HR111" s="281" t="str">
        <f aca="false">IF((HQ111&lt;&gt;""),IF(HP111="0",0,(HP136+HR136=HM111)*(HQ136+HS136=HN111)),"")</f>
        <v/>
      </c>
      <c r="HS111" s="281" t="str">
        <f aca="false">IF(HP111&lt;&gt;"",IF(HO136,0,IF(ABS(HP136+HR136-HQ136-HS136)&gt;=PrSettings!$M$7,(ABS(HP136+HR136-HQ136-HS136-HM111+HN111)&lt;=1)*1,IF(AND(HP111,$F111=$G111,HP136+HR136&gt;=PrSettings!$M$6),(ABS(HM111-HP136-HR136)&lt;=1)*1,IF(AND(HP111,HP136+HR136+HQ136+HS136&gt;=PrSettings!$M$8),(ABS(HM111-HP136-HR136)+ABS(HN111-HQ136-HS136)&lt;=1)*1,"0")))),"")</f>
        <v/>
      </c>
      <c r="HT111" s="302" t="str">
        <f aca="false">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97"/>
      <c r="HW111" s="280" t="str">
        <f aca="false">IF(HV111="","",VLOOKUP(HV111,Language!$D$5:$E$100,2,0))</f>
        <v/>
      </c>
      <c r="HX111" s="284"/>
      <c r="HY111" s="280" t="str">
        <f aca="false">IF(HX111="","",VLOOKUP(HX111,Language!$D$5:$E$100,2,0))</f>
        <v/>
      </c>
      <c r="HZ111" s="284"/>
      <c r="IA111" s="284"/>
      <c r="IB111" s="389" t="n">
        <f aca="false">COUNTIF(HV$116:HV$119,HX116)+COUNTIF(HX$116:HX$119,HX116)</f>
        <v>0</v>
      </c>
      <c r="IC111" s="281" t="str">
        <f aca="false">IF((HZ111&lt;&gt;"")*(IA111&lt;&gt;"")*((IFERROR(VLOOKUP(HV111,$B$107:$F$114,5,0),"")&lt;&gt;"")+(IFERROR(VLOOKUP(HV111,$D$107:$G$114,4,0),"")&lt;&gt;""))*((IFERROR(VLOOKUP(HX111,$B$107:$F$114,5,0),"")&lt;&gt;"")+(IFERROR(VLOOKUP(HX111,$D$107:$G$114,4,0),"")&lt;&gt;"")),IF(IB136,"0",(IC136+IE136&gt;ID136+IF136)*(HZ111&gt;IA111)+(IC136+IE136=ID136+IF136)*(HZ111=IA111)+(IC136+IE136&lt;ID136+IF136)*(HZ111&lt;IA111)),"")</f>
        <v/>
      </c>
      <c r="ID111" s="281" t="str">
        <f aca="false">IF((IC111&lt;&gt;""),IF(OR(IC136+IE136&lt;&gt;ID136+IF136,PrSettings!$M$4="●"),((IC136+IE136-ID136-IF136)=(HZ111-IA111))*(IC111=1),0),"")</f>
        <v/>
      </c>
      <c r="IE111" s="281" t="str">
        <f aca="false">IF((ID111&lt;&gt;""),IF(IC111="0",0,(IC136+IE136=HZ111)*(ID136+IF136=IA111)),"")</f>
        <v/>
      </c>
      <c r="IF111" s="281" t="str">
        <f aca="false">IF(IC111&lt;&gt;"",IF(IB136,0,IF(ABS(IC136+IE136-ID136-IF136)&gt;=PrSettings!$M$7,(ABS(IC136+IE136-ID136-IF136-HZ111+IA111)&lt;=1)*1,IF(AND(IC111,$F111=$G111,IC136+IE136&gt;=PrSettings!$M$6),(ABS(HZ111-IC136-IE136)&lt;=1)*1,IF(AND(IC111,IC136+IE136+ID136+IF136&gt;=PrSettings!$M$8),(ABS(HZ111-IC136-IE136)+ABS(IA111-ID136-IF136)&lt;=1)*1,"0")))),"")</f>
        <v/>
      </c>
      <c r="IG111" s="302" t="str">
        <f aca="false">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97"/>
      <c r="IJ111" s="280" t="str">
        <f aca="false">IF(II111="","",VLOOKUP(II111,Language!$D$5:$E$100,2,0))</f>
        <v/>
      </c>
      <c r="IK111" s="284"/>
      <c r="IL111" s="280" t="str">
        <f aca="false">IF(IK111="","",VLOOKUP(IK111,Language!$D$5:$E$100,2,0))</f>
        <v/>
      </c>
      <c r="IM111" s="284"/>
      <c r="IN111" s="284"/>
      <c r="IO111" s="389" t="n">
        <f aca="false">COUNTIF(II$116:II$119,IK116)+COUNTIF(IK$116:IK$119,IK116)</f>
        <v>0</v>
      </c>
      <c r="IP111" s="281" t="str">
        <f aca="false">IF((IM111&lt;&gt;"")*(IN111&lt;&gt;"")*((IFERROR(VLOOKUP(II111,$B$107:$F$114,5,0),"")&lt;&gt;"")+(IFERROR(VLOOKUP(II111,$D$107:$G$114,4,0),"")&lt;&gt;""))*((IFERROR(VLOOKUP(IK111,$B$107:$F$114,5,0),"")&lt;&gt;"")+(IFERROR(VLOOKUP(IK111,$D$107:$G$114,4,0),"")&lt;&gt;"")),IF(IO136,"0",(IP136+IR136&gt;IQ136+IS136)*(IM111&gt;IN111)+(IP136+IR136=IQ136+IS136)*(IM111=IN111)+(IP136+IR136&lt;IQ136+IS136)*(IM111&lt;IN111)),"")</f>
        <v/>
      </c>
      <c r="IQ111" s="281" t="str">
        <f aca="false">IF((IP111&lt;&gt;""),IF(OR(IP136+IR136&lt;&gt;IQ136+IS136,PrSettings!$M$4="●"),((IP136+IR136-IQ136-IS136)=(IM111-IN111))*(IP111=1),0),"")</f>
        <v/>
      </c>
      <c r="IR111" s="281" t="str">
        <f aca="false">IF((IQ111&lt;&gt;""),IF(IP111="0",0,(IP136+IR136=IM111)*(IQ136+IS136=IN111)),"")</f>
        <v/>
      </c>
      <c r="IS111" s="281" t="str">
        <f aca="false">IF(IP111&lt;&gt;"",IF(IO136,0,IF(ABS(IP136+IR136-IQ136-IS136)&gt;=PrSettings!$M$7,(ABS(IP136+IR136-IQ136-IS136-IM111+IN111)&lt;=1)*1,IF(AND(IP111,$F111=$G111,IP136+IR136&gt;=PrSettings!$M$6),(ABS(IM111-IP136-IR136)&lt;=1)*1,IF(AND(IP111,IP136+IR136+IQ136+IS136&gt;=PrSettings!$M$8),(ABS(IM111-IP136-IR136)+ABS(IN111-IQ136-IS136)&lt;=1)*1,"0")))),"")</f>
        <v/>
      </c>
      <c r="IT111" s="302" t="str">
        <f aca="false">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97"/>
      <c r="IW111" s="280" t="str">
        <f aca="false">IF(IV111="","",VLOOKUP(IV111,Language!$D$5:$E$100,2,0))</f>
        <v/>
      </c>
      <c r="IX111" s="284"/>
      <c r="IY111" s="280" t="str">
        <f aca="false">IF(IX111="","",VLOOKUP(IX111,Language!$D$5:$E$100,2,0))</f>
        <v/>
      </c>
      <c r="IZ111" s="284"/>
      <c r="JA111" s="284"/>
      <c r="JB111" s="389" t="n">
        <f aca="false">COUNTIF(IV$116:IV$119,IX116)+COUNTIF(IX$116:IX$119,IX116)</f>
        <v>0</v>
      </c>
      <c r="JC111" s="281" t="str">
        <f aca="false">IF((IZ111&lt;&gt;"")*(JA111&lt;&gt;"")*((IFERROR(VLOOKUP(IV111,$B$107:$F$114,5,0),"")&lt;&gt;"")+(IFERROR(VLOOKUP(IV111,$D$107:$G$114,4,0),"")&lt;&gt;""))*((IFERROR(VLOOKUP(IX111,$B$107:$F$114,5,0),"")&lt;&gt;"")+(IFERROR(VLOOKUP(IX111,$D$107:$G$114,4,0),"")&lt;&gt;"")),IF(JB136,"0",(JC136+JE136&gt;JD136+JF136)*(IZ111&gt;JA111)+(JC136+JE136=JD136+JF136)*(IZ111=JA111)+(JC136+JE136&lt;JD136+JF136)*(IZ111&lt;JA111)),"")</f>
        <v/>
      </c>
      <c r="JD111" s="281" t="str">
        <f aca="false">IF((JC111&lt;&gt;""),IF(OR(JC136+JE136&lt;&gt;JD136+JF136,PrSettings!$M$4="●"),((JC136+JE136-JD136-JF136)=(IZ111-JA111))*(JC111=1),0),"")</f>
        <v/>
      </c>
      <c r="JE111" s="281" t="str">
        <f aca="false">IF((JD111&lt;&gt;""),IF(JC111="0",0,(JC136+JE136=IZ111)*(JD136+JF136=JA111)),"")</f>
        <v/>
      </c>
      <c r="JF111" s="281" t="str">
        <f aca="false">IF(JC111&lt;&gt;"",IF(JB136,0,IF(ABS(JC136+JE136-JD136-JF136)&gt;=PrSettings!$M$7,(ABS(JC136+JE136-JD136-JF136-IZ111+JA111)&lt;=1)*1,IF(AND(JC111,$F111=$G111,JC136+JE136&gt;=PrSettings!$M$6),(ABS(IZ111-JC136-JE136)&lt;=1)*1,IF(AND(JC111,JC136+JE136+JD136+JF136&gt;=PrSettings!$M$8),(ABS(IZ111-JC136-JE136)+ABS(JA111-JD136-JF136)&lt;=1)*1,"0")))),"")</f>
        <v/>
      </c>
      <c r="JG111" s="302" t="str">
        <f aca="false">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97"/>
      <c r="JJ111" s="280" t="str">
        <f aca="false">IF(JI111="","",VLOOKUP(JI111,Language!$D$5:$E$100,2,0))</f>
        <v/>
      </c>
      <c r="JK111" s="284"/>
      <c r="JL111" s="280" t="str">
        <f aca="false">IF(JK111="","",VLOOKUP(JK111,Language!$D$5:$E$100,2,0))</f>
        <v/>
      </c>
      <c r="JM111" s="284"/>
      <c r="JN111" s="284"/>
      <c r="JO111" s="389" t="n">
        <f aca="false">COUNTIF(JI$116:JI$119,JK116)+COUNTIF(JK$116:JK$119,JK116)</f>
        <v>0</v>
      </c>
      <c r="JP111" s="281" t="str">
        <f aca="false">IF((JM111&lt;&gt;"")*(JN111&lt;&gt;"")*((IFERROR(VLOOKUP(JI111,$B$107:$F$114,5,0),"")&lt;&gt;"")+(IFERROR(VLOOKUP(JI111,$D$107:$G$114,4,0),"")&lt;&gt;""))*((IFERROR(VLOOKUP(JK111,$B$107:$F$114,5,0),"")&lt;&gt;"")+(IFERROR(VLOOKUP(JK111,$D$107:$G$114,4,0),"")&lt;&gt;"")),IF(JO136,"0",(JP136+JR136&gt;JQ136+JS136)*(JM111&gt;JN111)+(JP136+JR136=JQ136+JS136)*(JM111=JN111)+(JP136+JR136&lt;JQ136+JS136)*(JM111&lt;JN111)),"")</f>
        <v/>
      </c>
      <c r="JQ111" s="281" t="str">
        <f aca="false">IF((JP111&lt;&gt;""),IF(OR(JP136+JR136&lt;&gt;JQ136+JS136,PrSettings!$M$4="●"),((JP136+JR136-JQ136-JS136)=(JM111-JN111))*(JP111=1),0),"")</f>
        <v/>
      </c>
      <c r="JR111" s="281" t="str">
        <f aca="false">IF((JQ111&lt;&gt;""),IF(JP111="0",0,(JP136+JR136=JM111)*(JQ136+JS136=JN111)),"")</f>
        <v/>
      </c>
      <c r="JS111" s="281" t="str">
        <f aca="false">IF(JP111&lt;&gt;"",IF(JO136,0,IF(ABS(JP136+JR136-JQ136-JS136)&gt;=PrSettings!$M$7,(ABS(JP136+JR136-JQ136-JS136-JM111+JN111)&lt;=1)*1,IF(AND(JP111,$F111=$G111,JP136+JR136&gt;=PrSettings!$M$6),(ABS(JM111-JP136-JR136)&lt;=1)*1,IF(AND(JP111,JP136+JR136+JQ136+JS136&gt;=PrSettings!$M$8),(ABS(JM111-JP136-JR136)+ABS(JN111-JQ136-JS136)&lt;=1)*1,"0")))),"")</f>
        <v/>
      </c>
      <c r="JT111" s="302" t="str">
        <f aca="false">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97"/>
      <c r="JW111" s="280" t="str">
        <f aca="false">IF(JV111="","",VLOOKUP(JV111,Language!$D$5:$E$100,2,0))</f>
        <v/>
      </c>
      <c r="JX111" s="284"/>
      <c r="JY111" s="280" t="str">
        <f aca="false">IF(JX111="","",VLOOKUP(JX111,Language!$D$5:$E$100,2,0))</f>
        <v/>
      </c>
      <c r="JZ111" s="284"/>
      <c r="KA111" s="284"/>
      <c r="KB111" s="389" t="n">
        <f aca="false">COUNTIF(JV$116:JV$119,JX116)+COUNTIF(JX$116:JX$119,JX116)</f>
        <v>0</v>
      </c>
      <c r="KC111" s="281" t="str">
        <f aca="false">IF((JZ111&lt;&gt;"")*(KA111&lt;&gt;"")*((IFERROR(VLOOKUP(JV111,$B$107:$F$114,5,0),"")&lt;&gt;"")+(IFERROR(VLOOKUP(JV111,$D$107:$G$114,4,0),"")&lt;&gt;""))*((IFERROR(VLOOKUP(JX111,$B$107:$F$114,5,0),"")&lt;&gt;"")+(IFERROR(VLOOKUP(JX111,$D$107:$G$114,4,0),"")&lt;&gt;"")),IF(KB136,"0",(KC136+KE136&gt;KD136+KF136)*(JZ111&gt;KA111)+(KC136+KE136=KD136+KF136)*(JZ111=KA111)+(KC136+KE136&lt;KD136+KF136)*(JZ111&lt;KA111)),"")</f>
        <v/>
      </c>
      <c r="KD111" s="281" t="str">
        <f aca="false">IF((KC111&lt;&gt;""),IF(OR(KC136+KE136&lt;&gt;KD136+KF136,PrSettings!$M$4="●"),((KC136+KE136-KD136-KF136)=(JZ111-KA111))*(KC111=1),0),"")</f>
        <v/>
      </c>
      <c r="KE111" s="281" t="str">
        <f aca="false">IF((KD111&lt;&gt;""),IF(KC111="0",0,(KC136+KE136=JZ111)*(KD136+KF136=KA111)),"")</f>
        <v/>
      </c>
      <c r="KF111" s="281" t="str">
        <f aca="false">IF(KC111&lt;&gt;"",IF(KB136,0,IF(ABS(KC136+KE136-KD136-KF136)&gt;=PrSettings!$M$7,(ABS(KC136+KE136-KD136-KF136-JZ111+KA111)&lt;=1)*1,IF(AND(KC111,$F111=$G111,KC136+KE136&gt;=PrSettings!$M$6),(ABS(JZ111-KC136-KE136)&lt;=1)*1,IF(AND(KC111,KC136+KE136+KD136+KF136&gt;=PrSettings!$M$8),(ABS(JZ111-KC136-KE136)+ABS(KA111-KD136-KF136)&lt;=1)*1,"0")))),"")</f>
        <v/>
      </c>
      <c r="KG111" s="302" t="str">
        <f aca="false">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97"/>
      <c r="KJ111" s="280" t="str">
        <f aca="false">IF(KI111="","",VLOOKUP(KI111,Language!$D$5:$E$100,2,0))</f>
        <v/>
      </c>
      <c r="KK111" s="284"/>
      <c r="KL111" s="280" t="str">
        <f aca="false">IF(KK111="","",VLOOKUP(KK111,Language!$D$5:$E$100,2,0))</f>
        <v/>
      </c>
      <c r="KM111" s="284"/>
      <c r="KN111" s="284"/>
      <c r="KO111" s="389" t="n">
        <f aca="false">COUNTIF(KI$116:KI$119,KK116)+COUNTIF(KK$116:KK$119,KK116)</f>
        <v>0</v>
      </c>
      <c r="KP111" s="281" t="str">
        <f aca="false">IF((KM111&lt;&gt;"")*(KN111&lt;&gt;"")*((IFERROR(VLOOKUP(KI111,$B$107:$F$114,5,0),"")&lt;&gt;"")+(IFERROR(VLOOKUP(KI111,$D$107:$G$114,4,0),"")&lt;&gt;""))*((IFERROR(VLOOKUP(KK111,$B$107:$F$114,5,0),"")&lt;&gt;"")+(IFERROR(VLOOKUP(KK111,$D$107:$G$114,4,0),"")&lt;&gt;"")),IF(KO136,"0",(KP136+KR136&gt;KQ136+KS136)*(KM111&gt;KN111)+(KP136+KR136=KQ136+KS136)*(KM111=KN111)+(KP136+KR136&lt;KQ136+KS136)*(KM111&lt;KN111)),"")</f>
        <v/>
      </c>
      <c r="KQ111" s="281" t="str">
        <f aca="false">IF((KP111&lt;&gt;""),IF(OR(KP136+KR136&lt;&gt;KQ136+KS136,PrSettings!$M$4="●"),((KP136+KR136-KQ136-KS136)=(KM111-KN111))*(KP111=1),0),"")</f>
        <v/>
      </c>
      <c r="KR111" s="281" t="str">
        <f aca="false">IF((KQ111&lt;&gt;""),IF(KP111="0",0,(KP136+KR136=KM111)*(KQ136+KS136=KN111)),"")</f>
        <v/>
      </c>
      <c r="KS111" s="281" t="str">
        <f aca="false">IF(KP111&lt;&gt;"",IF(KO136,0,IF(ABS(KP136+KR136-KQ136-KS136)&gt;=PrSettings!$M$7,(ABS(KP136+KR136-KQ136-KS136-KM111+KN111)&lt;=1)*1,IF(AND(KP111,$F111=$G111,KP136+KR136&gt;=PrSettings!$M$6),(ABS(KM111-KP136-KR136)&lt;=1)*1,IF(AND(KP111,KP136+KR136+KQ136+KS136&gt;=PrSettings!$M$8),(ABS(KM111-KP136-KR136)+ABS(KN111-KQ136-KS136)&lt;=1)*1,"0")))),"")</f>
        <v/>
      </c>
      <c r="KT111" s="302" t="str">
        <f aca="false">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97"/>
      <c r="KW111" s="280" t="str">
        <f aca="false">IF(KV111="","",VLOOKUP(KV111,Language!$D$5:$E$100,2,0))</f>
        <v/>
      </c>
      <c r="KX111" s="284"/>
      <c r="KY111" s="280" t="str">
        <f aca="false">IF(KX111="","",VLOOKUP(KX111,Language!$D$5:$E$100,2,0))</f>
        <v/>
      </c>
      <c r="KZ111" s="284"/>
      <c r="LA111" s="284"/>
      <c r="LB111" s="389" t="n">
        <f aca="false">COUNTIF(KV$116:KV$119,KX116)+COUNTIF(KX$116:KX$119,KX116)</f>
        <v>0</v>
      </c>
      <c r="LC111" s="281" t="str">
        <f aca="false">IF((KZ111&lt;&gt;"")*(LA111&lt;&gt;"")*((IFERROR(VLOOKUP(KV111,$B$107:$F$114,5,0),"")&lt;&gt;"")+(IFERROR(VLOOKUP(KV111,$D$107:$G$114,4,0),"")&lt;&gt;""))*((IFERROR(VLOOKUP(KX111,$B$107:$F$114,5,0),"")&lt;&gt;"")+(IFERROR(VLOOKUP(KX111,$D$107:$G$114,4,0),"")&lt;&gt;"")),IF(LB136,"0",(LC136+LE136&gt;LD136+LF136)*(KZ111&gt;LA111)+(LC136+LE136=LD136+LF136)*(KZ111=LA111)+(LC136+LE136&lt;LD136+LF136)*(KZ111&lt;LA111)),"")</f>
        <v/>
      </c>
      <c r="LD111" s="281" t="str">
        <f aca="false">IF((LC111&lt;&gt;""),IF(OR(LC136+LE136&lt;&gt;LD136+LF136,PrSettings!$M$4="●"),((LC136+LE136-LD136-LF136)=(KZ111-LA111))*(LC111=1),0),"")</f>
        <v/>
      </c>
      <c r="LE111" s="281" t="str">
        <f aca="false">IF((LD111&lt;&gt;""),IF(LC111="0",0,(LC136+LE136=KZ111)*(LD136+LF136=LA111)),"")</f>
        <v/>
      </c>
      <c r="LF111" s="281" t="str">
        <f aca="false">IF(LC111&lt;&gt;"",IF(LB136,0,IF(ABS(LC136+LE136-LD136-LF136)&gt;=PrSettings!$M$7,(ABS(LC136+LE136-LD136-LF136-KZ111+LA111)&lt;=1)*1,IF(AND(LC111,$F111=$G111,LC136+LE136&gt;=PrSettings!$M$6),(ABS(KZ111-LC136-LE136)&lt;=1)*1,IF(AND(LC111,LC136+LE136+LD136+LF136&gt;=PrSettings!$M$8),(ABS(KZ111-LC136-LE136)+ABS(LA111-LD136-LF136)&lt;=1)*1,"0")))),"")</f>
        <v/>
      </c>
      <c r="LG111" s="302" t="str">
        <f aca="false">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97"/>
      <c r="LJ111" s="280" t="str">
        <f aca="false">IF(LI111="","",VLOOKUP(LI111,Language!$D$5:$E$100,2,0))</f>
        <v/>
      </c>
      <c r="LK111" s="284"/>
      <c r="LL111" s="280" t="str">
        <f aca="false">IF(LK111="","",VLOOKUP(LK111,Language!$D$5:$E$100,2,0))</f>
        <v/>
      </c>
      <c r="LM111" s="284"/>
      <c r="LN111" s="284"/>
      <c r="LO111" s="389" t="n">
        <f aca="false">COUNTIF(LI$116:LI$119,LK116)+COUNTIF(LK$116:LK$119,LK116)</f>
        <v>0</v>
      </c>
      <c r="LP111" s="281" t="str">
        <f aca="false">IF((LM111&lt;&gt;"")*(LN111&lt;&gt;"")*((IFERROR(VLOOKUP(LI111,$B$107:$F$114,5,0),"")&lt;&gt;"")+(IFERROR(VLOOKUP(LI111,$D$107:$G$114,4,0),"")&lt;&gt;""))*((IFERROR(VLOOKUP(LK111,$B$107:$F$114,5,0),"")&lt;&gt;"")+(IFERROR(VLOOKUP(LK111,$D$107:$G$114,4,0),"")&lt;&gt;"")),IF(LO136,"0",(LP136+LR136&gt;LQ136+LS136)*(LM111&gt;LN111)+(LP136+LR136=LQ136+LS136)*(LM111=LN111)+(LP136+LR136&lt;LQ136+LS136)*(LM111&lt;LN111)),"")</f>
        <v/>
      </c>
      <c r="LQ111" s="281" t="str">
        <f aca="false">IF((LP111&lt;&gt;""),IF(OR(LP136+LR136&lt;&gt;LQ136+LS136,PrSettings!$M$4="●"),((LP136+LR136-LQ136-LS136)=(LM111-LN111))*(LP111=1),0),"")</f>
        <v/>
      </c>
      <c r="LR111" s="281" t="str">
        <f aca="false">IF((LQ111&lt;&gt;""),IF(LP111="0",0,(LP136+LR136=LM111)*(LQ136+LS136=LN111)),"")</f>
        <v/>
      </c>
      <c r="LS111" s="281" t="str">
        <f aca="false">IF(LP111&lt;&gt;"",IF(LO136,0,IF(ABS(LP136+LR136-LQ136-LS136)&gt;=PrSettings!$M$7,(ABS(LP136+LR136-LQ136-LS136-LM111+LN111)&lt;=1)*1,IF(AND(LP111,$F111=$G111,LP136+LR136&gt;=PrSettings!$M$6),(ABS(LM111-LP136-LR136)&lt;=1)*1,IF(AND(LP111,LP136+LR136+LQ136+LS136&gt;=PrSettings!$M$8),(ABS(LM111-LP136-LR136)+ABS(LN111-LQ136-LS136)&lt;=1)*1,"0")))),"")</f>
        <v/>
      </c>
      <c r="LT111" s="302" t="str">
        <f aca="false">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97"/>
      <c r="LW111" s="280" t="str">
        <f aca="false">IF(LV111="","",VLOOKUP(LV111,Language!$D$5:$E$100,2,0))</f>
        <v/>
      </c>
      <c r="LX111" s="284"/>
      <c r="LY111" s="280" t="str">
        <f aca="false">IF(LX111="","",VLOOKUP(LX111,Language!$D$5:$E$100,2,0))</f>
        <v/>
      </c>
      <c r="LZ111" s="284"/>
      <c r="MA111" s="284"/>
      <c r="MB111" s="389" t="n">
        <f aca="false">COUNTIF(LV$116:LV$119,LX116)+COUNTIF(LX$116:LX$119,LX116)</f>
        <v>0</v>
      </c>
      <c r="MC111" s="281" t="str">
        <f aca="false">IF((LZ111&lt;&gt;"")*(MA111&lt;&gt;"")*((IFERROR(VLOOKUP(LV111,$B$107:$F$114,5,0),"")&lt;&gt;"")+(IFERROR(VLOOKUP(LV111,$D$107:$G$114,4,0),"")&lt;&gt;""))*((IFERROR(VLOOKUP(LX111,$B$107:$F$114,5,0),"")&lt;&gt;"")+(IFERROR(VLOOKUP(LX111,$D$107:$G$114,4,0),"")&lt;&gt;"")),IF(MB136,"0",(MC136+ME136&gt;MD136+MF136)*(LZ111&gt;MA111)+(MC136+ME136=MD136+MF136)*(LZ111=MA111)+(MC136+ME136&lt;MD136+MF136)*(LZ111&lt;MA111)),"")</f>
        <v/>
      </c>
      <c r="MD111" s="281" t="str">
        <f aca="false">IF((MC111&lt;&gt;""),IF(OR(MC136+ME136&lt;&gt;MD136+MF136,PrSettings!$M$4="●"),((MC136+ME136-MD136-MF136)=(LZ111-MA111))*(MC111=1),0),"")</f>
        <v/>
      </c>
      <c r="ME111" s="281" t="str">
        <f aca="false">IF((MD111&lt;&gt;""),IF(MC111="0",0,(MC136+ME136=LZ111)*(MD136+MF136=MA111)),"")</f>
        <v/>
      </c>
      <c r="MF111" s="281" t="str">
        <f aca="false">IF(MC111&lt;&gt;"",IF(MB136,0,IF(ABS(MC136+ME136-MD136-MF136)&gt;=PrSettings!$M$7,(ABS(MC136+ME136-MD136-MF136-LZ111+MA111)&lt;=1)*1,IF(AND(MC111,$F111=$G111,MC136+ME136&gt;=PrSettings!$M$6),(ABS(LZ111-MC136-ME136)&lt;=1)*1,IF(AND(MC111,MC136+ME136+MD136+MF136&gt;=PrSettings!$M$8),(ABS(LZ111-MC136-ME136)+ABS(MA111-MD136-MF136)&lt;=1)*1,"0")))),"")</f>
        <v/>
      </c>
      <c r="MG111" s="302" t="str">
        <f aca="false">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135" customFormat="true" ht="15.75" hidden="false" customHeight="false" outlineLevel="0" collapsed="false">
      <c r="A112" s="252"/>
      <c r="B112" s="295" t="n">
        <f aca="false">IF(C112="","",INDEX(Groups!$C$7:$C$65,MATCH(C112,Groups!$D$7:$D$65,0)))</f>
        <v>15</v>
      </c>
      <c r="C112" s="280" t="str">
        <f aca="false">'World Cup'!$Q$60</f>
        <v>Mexico</v>
      </c>
      <c r="D112" s="296" t="n">
        <f aca="false">IF(E112="","",INDEX(Groups!$C$7:$C$65,MATCH(E112,Groups!$D$7:$D$65,0)))</f>
        <v>4</v>
      </c>
      <c r="E112" s="280" t="str">
        <f aca="false">'World Cup'!$R$60</f>
        <v>England</v>
      </c>
      <c r="F112" s="282" t="n">
        <f aca="false">IF(AND('World Cup'!$Q$61&lt;&gt;"",'World Cup'!$R$61&lt;&gt;""),'World Cup'!$Q$61,"")</f>
        <v>0</v>
      </c>
      <c r="G112" s="283" t="n">
        <f aca="false">IF(AND('World Cup'!$Q$61&lt;&gt;"",'World Cup'!$R$61&lt;&gt;""),'World Cup'!$R$61,"")</f>
        <v>2</v>
      </c>
      <c r="I112" s="297"/>
      <c r="J112" s="280" t="str">
        <f aca="false">IF(I112="","",VLOOKUP(I112,Language!$D$5:$E$100,2,0))</f>
        <v/>
      </c>
      <c r="K112" s="284"/>
      <c r="L112" s="280" t="str">
        <f aca="false">IF(K112="","",VLOOKUP(K112,Language!$D$5:$E$100,2,0))</f>
        <v/>
      </c>
      <c r="M112" s="284"/>
      <c r="N112" s="284"/>
      <c r="O112" s="389" t="n">
        <f aca="false">COUNTIF(I$116:I$119,K117)+COUNTIF(K$116:K$119,K117)</f>
        <v>0</v>
      </c>
      <c r="P112" s="281" t="str">
        <f aca="false">IF((M112&lt;&gt;"")*(N112&lt;&gt;"")*((IFERROR(VLOOKUP(I112,$B$107:$F$114,5,0),"")&lt;&gt;"")+(IFERROR(VLOOKUP(I112,$D$107:$G$114,4,0),"")&lt;&gt;""))*((IFERROR(VLOOKUP(K112,$B$107:$F$114,5,0),"")&lt;&gt;"")+(IFERROR(VLOOKUP(K112,$D$107:$G$114,4,0),"")&lt;&gt;"")),IF(O137,"0",(P137+R137&gt;Q137+S137)*(M112&gt;N112)+(P137+R137=Q137+S137)*(M112=N112)+(P137+R137&lt;Q137+S137)*(M112&lt;N112)),"")</f>
        <v/>
      </c>
      <c r="Q112" s="281" t="str">
        <f aca="false">IF((P112&lt;&gt;""),IF(OR(P137+R137&lt;&gt;Q137+S137,PrSettings!$M$4="●"),((P137+R137-Q137-S137)=(M112-N112))*(P112=1),0),"")</f>
        <v/>
      </c>
      <c r="R112" s="281" t="str">
        <f aca="false">IF((Q112&lt;&gt;""),IF(P112="0",0,(P137+R137=M112)*(Q137+S137=N112)),"")</f>
        <v/>
      </c>
      <c r="S112" s="281" t="str">
        <f aca="false">IF(P112&lt;&gt;"",IF(O137,0,IF(ABS(P137+R137-Q137-S137)&gt;=PrSettings!$M$7,(ABS(P137+R137-Q137-S137-M112+N112)&lt;=1)*1,IF(AND(P112,$F112=$G112,P137+R137&gt;=PrSettings!$M$6),(ABS(M112-P137-R137)&lt;=1)*1,IF(AND(P112,P137+R137+Q137+S137&gt;=PrSettings!$M$8),(ABS(M112-P137-R137)+ABS(N112-Q137-S137)&lt;=1)*1,"0")))),"")</f>
        <v/>
      </c>
      <c r="T112" s="302" t="str">
        <f aca="false">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97"/>
      <c r="W112" s="280" t="str">
        <f aca="false">IF(V112="","",VLOOKUP(V112,Language!$D$5:$E$100,2,0))</f>
        <v/>
      </c>
      <c r="X112" s="284"/>
      <c r="Y112" s="280" t="str">
        <f aca="false">IF(X112="","",VLOOKUP(X112,Language!$D$5:$E$100,2,0))</f>
        <v/>
      </c>
      <c r="Z112" s="284"/>
      <c r="AA112" s="284"/>
      <c r="AB112" s="389" t="n">
        <f aca="false">COUNTIF(V$116:V$119,X117)+COUNTIF(X$116:X$119,X117)</f>
        <v>0</v>
      </c>
      <c r="AC112" s="281" t="str">
        <f aca="false">IF((Z112&lt;&gt;"")*(AA112&lt;&gt;"")*((IFERROR(VLOOKUP(V112,$B$107:$F$114,5,0),"")&lt;&gt;"")+(IFERROR(VLOOKUP(V112,$D$107:$G$114,4,0),"")&lt;&gt;""))*((IFERROR(VLOOKUP(X112,$B$107:$F$114,5,0),"")&lt;&gt;"")+(IFERROR(VLOOKUP(X112,$D$107:$G$114,4,0),"")&lt;&gt;"")),IF(AB137,"0",(AC137+AE137&gt;AD137+AF137)*(Z112&gt;AA112)+(AC137+AE137=AD137+AF137)*(Z112=AA112)+(AC137+AE137&lt;AD137+AF137)*(Z112&lt;AA112)),"")</f>
        <v/>
      </c>
      <c r="AD112" s="281" t="str">
        <f aca="false">IF((AC112&lt;&gt;""),IF(OR(AC137+AE137&lt;&gt;AD137+AF137,PrSettings!$M$4="●"),((AC137+AE137-AD137-AF137)=(Z112-AA112))*(AC112=1),0),"")</f>
        <v/>
      </c>
      <c r="AE112" s="281" t="str">
        <f aca="false">IF((AD112&lt;&gt;""),IF(AC112="0",0,(AC137+AE137=Z112)*(AD137+AF137=AA112)),"")</f>
        <v/>
      </c>
      <c r="AF112" s="281" t="str">
        <f aca="false">IF(AC112&lt;&gt;"",IF(AB137,0,IF(ABS(AC137+AE137-AD137-AF137)&gt;=PrSettings!$M$7,(ABS(AC137+AE137-AD137-AF137-Z112+AA112)&lt;=1)*1,IF(AND(AC112,$F112=$G112,AC137+AE137&gt;=PrSettings!$M$6),(ABS(Z112-AC137-AE137)&lt;=1)*1,IF(AND(AC112,AC137+AE137+AD137+AF137&gt;=PrSettings!$M$8),(ABS(Z112-AC137-AE137)+ABS(AA112-AD137-AF137)&lt;=1)*1,"0")))),"")</f>
        <v/>
      </c>
      <c r="AG112" s="302" t="str">
        <f aca="false">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97"/>
      <c r="AJ112" s="280" t="str">
        <f aca="false">IF(AI112="","",VLOOKUP(AI112,Language!$D$5:$E$100,2,0))</f>
        <v/>
      </c>
      <c r="AK112" s="284"/>
      <c r="AL112" s="280" t="str">
        <f aca="false">IF(AK112="","",VLOOKUP(AK112,Language!$D$5:$E$100,2,0))</f>
        <v/>
      </c>
      <c r="AM112" s="284"/>
      <c r="AN112" s="284"/>
      <c r="AO112" s="389" t="n">
        <f aca="false">COUNTIF(AI$116:AI$119,AK117)+COUNTIF(AK$116:AK$119,AK117)</f>
        <v>0</v>
      </c>
      <c r="AP112" s="281" t="str">
        <f aca="false">IF((AM112&lt;&gt;"")*(AN112&lt;&gt;"")*((IFERROR(VLOOKUP(AI112,$B$107:$F$114,5,0),"")&lt;&gt;"")+(IFERROR(VLOOKUP(AI112,$D$107:$G$114,4,0),"")&lt;&gt;""))*((IFERROR(VLOOKUP(AK112,$B$107:$F$114,5,0),"")&lt;&gt;"")+(IFERROR(VLOOKUP(AK112,$D$107:$G$114,4,0),"")&lt;&gt;"")),IF(AO137,"0",(AP137+AR137&gt;AQ137+AS137)*(AM112&gt;AN112)+(AP137+AR137=AQ137+AS137)*(AM112=AN112)+(AP137+AR137&lt;AQ137+AS137)*(AM112&lt;AN112)),"")</f>
        <v/>
      </c>
      <c r="AQ112" s="281" t="str">
        <f aca="false">IF((AP112&lt;&gt;""),IF(OR(AP137+AR137&lt;&gt;AQ137+AS137,PrSettings!$M$4="●"),((AP137+AR137-AQ137-AS137)=(AM112-AN112))*(AP112=1),0),"")</f>
        <v/>
      </c>
      <c r="AR112" s="281" t="str">
        <f aca="false">IF((AQ112&lt;&gt;""),IF(AP112="0",0,(AP137+AR137=AM112)*(AQ137+AS137=AN112)),"")</f>
        <v/>
      </c>
      <c r="AS112" s="281" t="str">
        <f aca="false">IF(AP112&lt;&gt;"",IF(AO137,0,IF(ABS(AP137+AR137-AQ137-AS137)&gt;=PrSettings!$M$7,(ABS(AP137+AR137-AQ137-AS137-AM112+AN112)&lt;=1)*1,IF(AND(AP112,$F112=$G112,AP137+AR137&gt;=PrSettings!$M$6),(ABS(AM112-AP137-AR137)&lt;=1)*1,IF(AND(AP112,AP137+AR137+AQ137+AS137&gt;=PrSettings!$M$8),(ABS(AM112-AP137-AR137)+ABS(AN112-AQ137-AS137)&lt;=1)*1,"0")))),"")</f>
        <v/>
      </c>
      <c r="AT112" s="302" t="str">
        <f aca="false">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97"/>
      <c r="AW112" s="280" t="str">
        <f aca="false">IF(AV112="","",VLOOKUP(AV112,Language!$D$5:$E$100,2,0))</f>
        <v/>
      </c>
      <c r="AX112" s="284"/>
      <c r="AY112" s="280" t="str">
        <f aca="false">IF(AX112="","",VLOOKUP(AX112,Language!$D$5:$E$100,2,0))</f>
        <v/>
      </c>
      <c r="AZ112" s="284"/>
      <c r="BA112" s="284"/>
      <c r="BB112" s="389" t="n">
        <f aca="false">COUNTIF(AV$116:AV$119,AX117)+COUNTIF(AX$116:AX$119,AX117)</f>
        <v>0</v>
      </c>
      <c r="BC112" s="281" t="str">
        <f aca="false">IF((AZ112&lt;&gt;"")*(BA112&lt;&gt;"")*((IFERROR(VLOOKUP(AV112,$B$107:$F$114,5,0),"")&lt;&gt;"")+(IFERROR(VLOOKUP(AV112,$D$107:$G$114,4,0),"")&lt;&gt;""))*((IFERROR(VLOOKUP(AX112,$B$107:$F$114,5,0),"")&lt;&gt;"")+(IFERROR(VLOOKUP(AX112,$D$107:$G$114,4,0),"")&lt;&gt;"")),IF(BB137,"0",(BC137+BE137&gt;BD137+BF137)*(AZ112&gt;BA112)+(BC137+BE137=BD137+BF137)*(AZ112=BA112)+(BC137+BE137&lt;BD137+BF137)*(AZ112&lt;BA112)),"")</f>
        <v/>
      </c>
      <c r="BD112" s="281" t="str">
        <f aca="false">IF((BC112&lt;&gt;""),IF(OR(BC137+BE137&lt;&gt;BD137+BF137,PrSettings!$M$4="●"),((BC137+BE137-BD137-BF137)=(AZ112-BA112))*(BC112=1),0),"")</f>
        <v/>
      </c>
      <c r="BE112" s="281" t="str">
        <f aca="false">IF((BD112&lt;&gt;""),IF(BC112="0",0,(BC137+BE137=AZ112)*(BD137+BF137=BA112)),"")</f>
        <v/>
      </c>
      <c r="BF112" s="281" t="str">
        <f aca="false">IF(BC112&lt;&gt;"",IF(BB137,0,IF(ABS(BC137+BE137-BD137-BF137)&gt;=PrSettings!$M$7,(ABS(BC137+BE137-BD137-BF137-AZ112+BA112)&lt;=1)*1,IF(AND(BC112,$F112=$G112,BC137+BE137&gt;=PrSettings!$M$6),(ABS(AZ112-BC137-BE137)&lt;=1)*1,IF(AND(BC112,BC137+BE137+BD137+BF137&gt;=PrSettings!$M$8),(ABS(AZ112-BC137-BE137)+ABS(BA112-BD137-BF137)&lt;=1)*1,"0")))),"")</f>
        <v/>
      </c>
      <c r="BG112" s="302" t="str">
        <f aca="false">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97"/>
      <c r="BJ112" s="280" t="str">
        <f aca="false">IF(BI112="","",VLOOKUP(BI112,Language!$D$5:$E$100,2,0))</f>
        <v/>
      </c>
      <c r="BK112" s="284"/>
      <c r="BL112" s="280" t="str">
        <f aca="false">IF(BK112="","",VLOOKUP(BK112,Language!$D$5:$E$100,2,0))</f>
        <v/>
      </c>
      <c r="BM112" s="284"/>
      <c r="BN112" s="284"/>
      <c r="BO112" s="389" t="n">
        <f aca="false">COUNTIF(BI$116:BI$119,BK117)+COUNTIF(BK$116:BK$119,BK117)</f>
        <v>0</v>
      </c>
      <c r="BP112" s="281" t="str">
        <f aca="false">IF((BM112&lt;&gt;"")*(BN112&lt;&gt;"")*((IFERROR(VLOOKUP(BI112,$B$107:$F$114,5,0),"")&lt;&gt;"")+(IFERROR(VLOOKUP(BI112,$D$107:$G$114,4,0),"")&lt;&gt;""))*((IFERROR(VLOOKUP(BK112,$B$107:$F$114,5,0),"")&lt;&gt;"")+(IFERROR(VLOOKUP(BK112,$D$107:$G$114,4,0),"")&lt;&gt;"")),IF(BO137,"0",(BP137+BR137&gt;BQ137+BS137)*(BM112&gt;BN112)+(BP137+BR137=BQ137+BS137)*(BM112=BN112)+(BP137+BR137&lt;BQ137+BS137)*(BM112&lt;BN112)),"")</f>
        <v/>
      </c>
      <c r="BQ112" s="281" t="str">
        <f aca="false">IF((BP112&lt;&gt;""),IF(OR(BP137+BR137&lt;&gt;BQ137+BS137,PrSettings!$M$4="●"),((BP137+BR137-BQ137-BS137)=(BM112-BN112))*(BP112=1),0),"")</f>
        <v/>
      </c>
      <c r="BR112" s="281" t="str">
        <f aca="false">IF((BQ112&lt;&gt;""),IF(BP112="0",0,(BP137+BR137=BM112)*(BQ137+BS137=BN112)),"")</f>
        <v/>
      </c>
      <c r="BS112" s="281" t="str">
        <f aca="false">IF(BP112&lt;&gt;"",IF(BO137,0,IF(ABS(BP137+BR137-BQ137-BS137)&gt;=PrSettings!$M$7,(ABS(BP137+BR137-BQ137-BS137-BM112+BN112)&lt;=1)*1,IF(AND(BP112,$F112=$G112,BP137+BR137&gt;=PrSettings!$M$6),(ABS(BM112-BP137-BR137)&lt;=1)*1,IF(AND(BP112,BP137+BR137+BQ137+BS137&gt;=PrSettings!$M$8),(ABS(BM112-BP137-BR137)+ABS(BN112-BQ137-BS137)&lt;=1)*1,"0")))),"")</f>
        <v/>
      </c>
      <c r="BT112" s="302" t="str">
        <f aca="false">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97"/>
      <c r="BW112" s="280" t="str">
        <f aca="false">IF(BV112="","",VLOOKUP(BV112,Language!$D$5:$E$100,2,0))</f>
        <v/>
      </c>
      <c r="BX112" s="284"/>
      <c r="BY112" s="280" t="str">
        <f aca="false">IF(BX112="","",VLOOKUP(BX112,Language!$D$5:$E$100,2,0))</f>
        <v/>
      </c>
      <c r="BZ112" s="284"/>
      <c r="CA112" s="284"/>
      <c r="CB112" s="389" t="n">
        <f aca="false">COUNTIF(BV$116:BV$119,BX117)+COUNTIF(BX$116:BX$119,BX117)</f>
        <v>0</v>
      </c>
      <c r="CC112" s="281" t="str">
        <f aca="false">IF((BZ112&lt;&gt;"")*(CA112&lt;&gt;"")*((IFERROR(VLOOKUP(BV112,$B$107:$F$114,5,0),"")&lt;&gt;"")+(IFERROR(VLOOKUP(BV112,$D$107:$G$114,4,0),"")&lt;&gt;""))*((IFERROR(VLOOKUP(BX112,$B$107:$F$114,5,0),"")&lt;&gt;"")+(IFERROR(VLOOKUP(BX112,$D$107:$G$114,4,0),"")&lt;&gt;"")),IF(CB137,"0",(CC137+CE137&gt;CD137+CF137)*(BZ112&gt;CA112)+(CC137+CE137=CD137+CF137)*(BZ112=CA112)+(CC137+CE137&lt;CD137+CF137)*(BZ112&lt;CA112)),"")</f>
        <v/>
      </c>
      <c r="CD112" s="281" t="str">
        <f aca="false">IF((CC112&lt;&gt;""),IF(OR(CC137+CE137&lt;&gt;CD137+CF137,PrSettings!$M$4="●"),((CC137+CE137-CD137-CF137)=(BZ112-CA112))*(CC112=1),0),"")</f>
        <v/>
      </c>
      <c r="CE112" s="281" t="str">
        <f aca="false">IF((CD112&lt;&gt;""),IF(CC112="0",0,(CC137+CE137=BZ112)*(CD137+CF137=CA112)),"")</f>
        <v/>
      </c>
      <c r="CF112" s="281" t="str">
        <f aca="false">IF(CC112&lt;&gt;"",IF(CB137,0,IF(ABS(CC137+CE137-CD137-CF137)&gt;=PrSettings!$M$7,(ABS(CC137+CE137-CD137-CF137-BZ112+CA112)&lt;=1)*1,IF(AND(CC112,$F112=$G112,CC137+CE137&gt;=PrSettings!$M$6),(ABS(BZ112-CC137-CE137)&lt;=1)*1,IF(AND(CC112,CC137+CE137+CD137+CF137&gt;=PrSettings!$M$8),(ABS(BZ112-CC137-CE137)+ABS(CA112-CD137-CF137)&lt;=1)*1,"0")))),"")</f>
        <v/>
      </c>
      <c r="CG112" s="302" t="str">
        <f aca="false">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97"/>
      <c r="CJ112" s="280" t="str">
        <f aca="false">IF(CI112="","",VLOOKUP(CI112,Language!$D$5:$E$100,2,0))</f>
        <v/>
      </c>
      <c r="CK112" s="284"/>
      <c r="CL112" s="280" t="str">
        <f aca="false">IF(CK112="","",VLOOKUP(CK112,Language!$D$5:$E$100,2,0))</f>
        <v/>
      </c>
      <c r="CM112" s="284"/>
      <c r="CN112" s="284"/>
      <c r="CO112" s="389" t="n">
        <f aca="false">COUNTIF(CI$116:CI$119,CK117)+COUNTIF(CK$116:CK$119,CK117)</f>
        <v>0</v>
      </c>
      <c r="CP112" s="281" t="str">
        <f aca="false">IF((CM112&lt;&gt;"")*(CN112&lt;&gt;"")*((IFERROR(VLOOKUP(CI112,$B$107:$F$114,5,0),"")&lt;&gt;"")+(IFERROR(VLOOKUP(CI112,$D$107:$G$114,4,0),"")&lt;&gt;""))*((IFERROR(VLOOKUP(CK112,$B$107:$F$114,5,0),"")&lt;&gt;"")+(IFERROR(VLOOKUP(CK112,$D$107:$G$114,4,0),"")&lt;&gt;"")),IF(CO137,"0",(CP137+CR137&gt;CQ137+CS137)*(CM112&gt;CN112)+(CP137+CR137=CQ137+CS137)*(CM112=CN112)+(CP137+CR137&lt;CQ137+CS137)*(CM112&lt;CN112)),"")</f>
        <v/>
      </c>
      <c r="CQ112" s="281" t="str">
        <f aca="false">IF((CP112&lt;&gt;""),IF(OR(CP137+CR137&lt;&gt;CQ137+CS137,PrSettings!$M$4="●"),((CP137+CR137-CQ137-CS137)=(CM112-CN112))*(CP112=1),0),"")</f>
        <v/>
      </c>
      <c r="CR112" s="281" t="str">
        <f aca="false">IF((CQ112&lt;&gt;""),IF(CP112="0",0,(CP137+CR137=CM112)*(CQ137+CS137=CN112)),"")</f>
        <v/>
      </c>
      <c r="CS112" s="281" t="str">
        <f aca="false">IF(CP112&lt;&gt;"",IF(CO137,0,IF(ABS(CP137+CR137-CQ137-CS137)&gt;=PrSettings!$M$7,(ABS(CP137+CR137-CQ137-CS137-CM112+CN112)&lt;=1)*1,IF(AND(CP112,$F112=$G112,CP137+CR137&gt;=PrSettings!$M$6),(ABS(CM112-CP137-CR137)&lt;=1)*1,IF(AND(CP112,CP137+CR137+CQ137+CS137&gt;=PrSettings!$M$8),(ABS(CM112-CP137-CR137)+ABS(CN112-CQ137-CS137)&lt;=1)*1,"0")))),"")</f>
        <v/>
      </c>
      <c r="CT112" s="302" t="str">
        <f aca="false">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97"/>
      <c r="CW112" s="280" t="str">
        <f aca="false">IF(CV112="","",VLOOKUP(CV112,Language!$D$5:$E$100,2,0))</f>
        <v/>
      </c>
      <c r="CX112" s="284"/>
      <c r="CY112" s="280" t="str">
        <f aca="false">IF(CX112="","",VLOOKUP(CX112,Language!$D$5:$E$100,2,0))</f>
        <v/>
      </c>
      <c r="CZ112" s="284"/>
      <c r="DA112" s="284"/>
      <c r="DB112" s="389" t="n">
        <f aca="false">COUNTIF(CV$116:CV$119,CX117)+COUNTIF(CX$116:CX$119,CX117)</f>
        <v>0</v>
      </c>
      <c r="DC112" s="281" t="str">
        <f aca="false">IF((CZ112&lt;&gt;"")*(DA112&lt;&gt;"")*((IFERROR(VLOOKUP(CV112,$B$107:$F$114,5,0),"")&lt;&gt;"")+(IFERROR(VLOOKUP(CV112,$D$107:$G$114,4,0),"")&lt;&gt;""))*((IFERROR(VLOOKUP(CX112,$B$107:$F$114,5,0),"")&lt;&gt;"")+(IFERROR(VLOOKUP(CX112,$D$107:$G$114,4,0),"")&lt;&gt;"")),IF(DB137,"0",(DC137+DE137&gt;DD137+DF137)*(CZ112&gt;DA112)+(DC137+DE137=DD137+DF137)*(CZ112=DA112)+(DC137+DE137&lt;DD137+DF137)*(CZ112&lt;DA112)),"")</f>
        <v/>
      </c>
      <c r="DD112" s="281" t="str">
        <f aca="false">IF((DC112&lt;&gt;""),IF(OR(DC137+DE137&lt;&gt;DD137+DF137,PrSettings!$M$4="●"),((DC137+DE137-DD137-DF137)=(CZ112-DA112))*(DC112=1),0),"")</f>
        <v/>
      </c>
      <c r="DE112" s="281" t="str">
        <f aca="false">IF((DD112&lt;&gt;""),IF(DC112="0",0,(DC137+DE137=CZ112)*(DD137+DF137=DA112)),"")</f>
        <v/>
      </c>
      <c r="DF112" s="281" t="str">
        <f aca="false">IF(DC112&lt;&gt;"",IF(DB137,0,IF(ABS(DC137+DE137-DD137-DF137)&gt;=PrSettings!$M$7,(ABS(DC137+DE137-DD137-DF137-CZ112+DA112)&lt;=1)*1,IF(AND(DC112,$F112=$G112,DC137+DE137&gt;=PrSettings!$M$6),(ABS(CZ112-DC137-DE137)&lt;=1)*1,IF(AND(DC112,DC137+DE137+DD137+DF137&gt;=PrSettings!$M$8),(ABS(CZ112-DC137-DE137)+ABS(DA112-DD137-DF137)&lt;=1)*1,"0")))),"")</f>
        <v/>
      </c>
      <c r="DG112" s="302" t="str">
        <f aca="false">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97"/>
      <c r="DJ112" s="280" t="str">
        <f aca="false">IF(DI112="","",VLOOKUP(DI112,Language!$D$5:$E$100,2,0))</f>
        <v/>
      </c>
      <c r="DK112" s="284"/>
      <c r="DL112" s="280" t="str">
        <f aca="false">IF(DK112="","",VLOOKUP(DK112,Language!$D$5:$E$100,2,0))</f>
        <v/>
      </c>
      <c r="DM112" s="284"/>
      <c r="DN112" s="284"/>
      <c r="DO112" s="389" t="n">
        <f aca="false">COUNTIF(DI$116:DI$119,DK117)+COUNTIF(DK$116:DK$119,DK117)</f>
        <v>0</v>
      </c>
      <c r="DP112" s="281" t="str">
        <f aca="false">IF((DM112&lt;&gt;"")*(DN112&lt;&gt;"")*((IFERROR(VLOOKUP(DI112,$B$107:$F$114,5,0),"")&lt;&gt;"")+(IFERROR(VLOOKUP(DI112,$D$107:$G$114,4,0),"")&lt;&gt;""))*((IFERROR(VLOOKUP(DK112,$B$107:$F$114,5,0),"")&lt;&gt;"")+(IFERROR(VLOOKUP(DK112,$D$107:$G$114,4,0),"")&lt;&gt;"")),IF(DO137,"0",(DP137+DR137&gt;DQ137+DS137)*(DM112&gt;DN112)+(DP137+DR137=DQ137+DS137)*(DM112=DN112)+(DP137+DR137&lt;DQ137+DS137)*(DM112&lt;DN112)),"")</f>
        <v/>
      </c>
      <c r="DQ112" s="281" t="str">
        <f aca="false">IF((DP112&lt;&gt;""),IF(OR(DP137+DR137&lt;&gt;DQ137+DS137,PrSettings!$M$4="●"),((DP137+DR137-DQ137-DS137)=(DM112-DN112))*(DP112=1),0),"")</f>
        <v/>
      </c>
      <c r="DR112" s="281" t="str">
        <f aca="false">IF((DQ112&lt;&gt;""),IF(DP112="0",0,(DP137+DR137=DM112)*(DQ137+DS137=DN112)),"")</f>
        <v/>
      </c>
      <c r="DS112" s="281" t="str">
        <f aca="false">IF(DP112&lt;&gt;"",IF(DO137,0,IF(ABS(DP137+DR137-DQ137-DS137)&gt;=PrSettings!$M$7,(ABS(DP137+DR137-DQ137-DS137-DM112+DN112)&lt;=1)*1,IF(AND(DP112,$F112=$G112,DP137+DR137&gt;=PrSettings!$M$6),(ABS(DM112-DP137-DR137)&lt;=1)*1,IF(AND(DP112,DP137+DR137+DQ137+DS137&gt;=PrSettings!$M$8),(ABS(DM112-DP137-DR137)+ABS(DN112-DQ137-DS137)&lt;=1)*1,"0")))),"")</f>
        <v/>
      </c>
      <c r="DT112" s="302" t="str">
        <f aca="false">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97"/>
      <c r="DW112" s="280" t="str">
        <f aca="false">IF(DV112="","",VLOOKUP(DV112,Language!$D$5:$E$100,2,0))</f>
        <v/>
      </c>
      <c r="DX112" s="284"/>
      <c r="DY112" s="280" t="str">
        <f aca="false">IF(DX112="","",VLOOKUP(DX112,Language!$D$5:$E$100,2,0))</f>
        <v/>
      </c>
      <c r="DZ112" s="284"/>
      <c r="EA112" s="284"/>
      <c r="EB112" s="389" t="n">
        <f aca="false">COUNTIF(DV$116:DV$119,DX117)+COUNTIF(DX$116:DX$119,DX117)</f>
        <v>0</v>
      </c>
      <c r="EC112" s="281" t="str">
        <f aca="false">IF((DZ112&lt;&gt;"")*(EA112&lt;&gt;"")*((IFERROR(VLOOKUP(DV112,$B$107:$F$114,5,0),"")&lt;&gt;"")+(IFERROR(VLOOKUP(DV112,$D$107:$G$114,4,0),"")&lt;&gt;""))*((IFERROR(VLOOKUP(DX112,$B$107:$F$114,5,0),"")&lt;&gt;"")+(IFERROR(VLOOKUP(DX112,$D$107:$G$114,4,0),"")&lt;&gt;"")),IF(EB137,"0",(EC137+EE137&gt;ED137+EF137)*(DZ112&gt;EA112)+(EC137+EE137=ED137+EF137)*(DZ112=EA112)+(EC137+EE137&lt;ED137+EF137)*(DZ112&lt;EA112)),"")</f>
        <v/>
      </c>
      <c r="ED112" s="281" t="str">
        <f aca="false">IF((EC112&lt;&gt;""),IF(OR(EC137+EE137&lt;&gt;ED137+EF137,PrSettings!$M$4="●"),((EC137+EE137-ED137-EF137)=(DZ112-EA112))*(EC112=1),0),"")</f>
        <v/>
      </c>
      <c r="EE112" s="281" t="str">
        <f aca="false">IF((ED112&lt;&gt;""),IF(EC112="0",0,(EC137+EE137=DZ112)*(ED137+EF137=EA112)),"")</f>
        <v/>
      </c>
      <c r="EF112" s="281" t="str">
        <f aca="false">IF(EC112&lt;&gt;"",IF(EB137,0,IF(ABS(EC137+EE137-ED137-EF137)&gt;=PrSettings!$M$7,(ABS(EC137+EE137-ED137-EF137-DZ112+EA112)&lt;=1)*1,IF(AND(EC112,$F112=$G112,EC137+EE137&gt;=PrSettings!$M$6),(ABS(DZ112-EC137-EE137)&lt;=1)*1,IF(AND(EC112,EC137+EE137+ED137+EF137&gt;=PrSettings!$M$8),(ABS(DZ112-EC137-EE137)+ABS(EA112-ED137-EF137)&lt;=1)*1,"0")))),"")</f>
        <v/>
      </c>
      <c r="EG112" s="302" t="str">
        <f aca="false">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97"/>
      <c r="EJ112" s="280" t="str">
        <f aca="false">IF(EI112="","",VLOOKUP(EI112,Language!$D$5:$E$100,2,0))</f>
        <v/>
      </c>
      <c r="EK112" s="284"/>
      <c r="EL112" s="280" t="str">
        <f aca="false">IF(EK112="","",VLOOKUP(EK112,Language!$D$5:$E$100,2,0))</f>
        <v/>
      </c>
      <c r="EM112" s="284"/>
      <c r="EN112" s="284"/>
      <c r="EO112" s="389" t="n">
        <f aca="false">COUNTIF(EI$116:EI$119,EK117)+COUNTIF(EK$116:EK$119,EK117)</f>
        <v>0</v>
      </c>
      <c r="EP112" s="281" t="str">
        <f aca="false">IF((EM112&lt;&gt;"")*(EN112&lt;&gt;"")*((IFERROR(VLOOKUP(EI112,$B$107:$F$114,5,0),"")&lt;&gt;"")+(IFERROR(VLOOKUP(EI112,$D$107:$G$114,4,0),"")&lt;&gt;""))*((IFERROR(VLOOKUP(EK112,$B$107:$F$114,5,0),"")&lt;&gt;"")+(IFERROR(VLOOKUP(EK112,$D$107:$G$114,4,0),"")&lt;&gt;"")),IF(EO137,"0",(EP137+ER137&gt;EQ137+ES137)*(EM112&gt;EN112)+(EP137+ER137=EQ137+ES137)*(EM112=EN112)+(EP137+ER137&lt;EQ137+ES137)*(EM112&lt;EN112)),"")</f>
        <v/>
      </c>
      <c r="EQ112" s="281" t="str">
        <f aca="false">IF((EP112&lt;&gt;""),IF(OR(EP137+ER137&lt;&gt;EQ137+ES137,PrSettings!$M$4="●"),((EP137+ER137-EQ137-ES137)=(EM112-EN112))*(EP112=1),0),"")</f>
        <v/>
      </c>
      <c r="ER112" s="281" t="str">
        <f aca="false">IF((EQ112&lt;&gt;""),IF(EP112="0",0,(EP137+ER137=EM112)*(EQ137+ES137=EN112)),"")</f>
        <v/>
      </c>
      <c r="ES112" s="281" t="str">
        <f aca="false">IF(EP112&lt;&gt;"",IF(EO137,0,IF(ABS(EP137+ER137-EQ137-ES137)&gt;=PrSettings!$M$7,(ABS(EP137+ER137-EQ137-ES137-EM112+EN112)&lt;=1)*1,IF(AND(EP112,$F112=$G112,EP137+ER137&gt;=PrSettings!$M$6),(ABS(EM112-EP137-ER137)&lt;=1)*1,IF(AND(EP112,EP137+ER137+EQ137+ES137&gt;=PrSettings!$M$8),(ABS(EM112-EP137-ER137)+ABS(EN112-EQ137-ES137)&lt;=1)*1,"0")))),"")</f>
        <v/>
      </c>
      <c r="ET112" s="302" t="str">
        <f aca="false">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97"/>
      <c r="EW112" s="280" t="str">
        <f aca="false">IF(EV112="","",VLOOKUP(EV112,Language!$D$5:$E$100,2,0))</f>
        <v/>
      </c>
      <c r="EX112" s="284"/>
      <c r="EY112" s="280" t="str">
        <f aca="false">IF(EX112="","",VLOOKUP(EX112,Language!$D$5:$E$100,2,0))</f>
        <v/>
      </c>
      <c r="EZ112" s="284"/>
      <c r="FA112" s="284"/>
      <c r="FB112" s="389" t="n">
        <f aca="false">COUNTIF(EV$116:EV$119,EX117)+COUNTIF(EX$116:EX$119,EX117)</f>
        <v>0</v>
      </c>
      <c r="FC112" s="281" t="str">
        <f aca="false">IF((EZ112&lt;&gt;"")*(FA112&lt;&gt;"")*((IFERROR(VLOOKUP(EV112,$B$107:$F$114,5,0),"")&lt;&gt;"")+(IFERROR(VLOOKUP(EV112,$D$107:$G$114,4,0),"")&lt;&gt;""))*((IFERROR(VLOOKUP(EX112,$B$107:$F$114,5,0),"")&lt;&gt;"")+(IFERROR(VLOOKUP(EX112,$D$107:$G$114,4,0),"")&lt;&gt;"")),IF(FB137,"0",(FC137+FE137&gt;FD137+FF137)*(EZ112&gt;FA112)+(FC137+FE137=FD137+FF137)*(EZ112=FA112)+(FC137+FE137&lt;FD137+FF137)*(EZ112&lt;FA112)),"")</f>
        <v/>
      </c>
      <c r="FD112" s="281" t="str">
        <f aca="false">IF((FC112&lt;&gt;""),IF(OR(FC137+FE137&lt;&gt;FD137+FF137,PrSettings!$M$4="●"),((FC137+FE137-FD137-FF137)=(EZ112-FA112))*(FC112=1),0),"")</f>
        <v/>
      </c>
      <c r="FE112" s="281" t="str">
        <f aca="false">IF((FD112&lt;&gt;""),IF(FC112="0",0,(FC137+FE137=EZ112)*(FD137+FF137=FA112)),"")</f>
        <v/>
      </c>
      <c r="FF112" s="281" t="str">
        <f aca="false">IF(FC112&lt;&gt;"",IF(FB137,0,IF(ABS(FC137+FE137-FD137-FF137)&gt;=PrSettings!$M$7,(ABS(FC137+FE137-FD137-FF137-EZ112+FA112)&lt;=1)*1,IF(AND(FC112,$F112=$G112,FC137+FE137&gt;=PrSettings!$M$6),(ABS(EZ112-FC137-FE137)&lt;=1)*1,IF(AND(FC112,FC137+FE137+FD137+FF137&gt;=PrSettings!$M$8),(ABS(EZ112-FC137-FE137)+ABS(FA112-FD137-FF137)&lt;=1)*1,"0")))),"")</f>
        <v/>
      </c>
      <c r="FG112" s="302" t="str">
        <f aca="false">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97"/>
      <c r="FJ112" s="280" t="str">
        <f aca="false">IF(FI112="","",VLOOKUP(FI112,Language!$D$5:$E$100,2,0))</f>
        <v/>
      </c>
      <c r="FK112" s="284"/>
      <c r="FL112" s="280" t="str">
        <f aca="false">IF(FK112="","",VLOOKUP(FK112,Language!$D$5:$E$100,2,0))</f>
        <v/>
      </c>
      <c r="FM112" s="284"/>
      <c r="FN112" s="284"/>
      <c r="FO112" s="389" t="n">
        <f aca="false">COUNTIF(FI$116:FI$119,FK117)+COUNTIF(FK$116:FK$119,FK117)</f>
        <v>0</v>
      </c>
      <c r="FP112" s="281" t="str">
        <f aca="false">IF((FM112&lt;&gt;"")*(FN112&lt;&gt;"")*((IFERROR(VLOOKUP(FI112,$B$107:$F$114,5,0),"")&lt;&gt;"")+(IFERROR(VLOOKUP(FI112,$D$107:$G$114,4,0),"")&lt;&gt;""))*((IFERROR(VLOOKUP(FK112,$B$107:$F$114,5,0),"")&lt;&gt;"")+(IFERROR(VLOOKUP(FK112,$D$107:$G$114,4,0),"")&lt;&gt;"")),IF(FO137,"0",(FP137+FR137&gt;FQ137+FS137)*(FM112&gt;FN112)+(FP137+FR137=FQ137+FS137)*(FM112=FN112)+(FP137+FR137&lt;FQ137+FS137)*(FM112&lt;FN112)),"")</f>
        <v/>
      </c>
      <c r="FQ112" s="281" t="str">
        <f aca="false">IF((FP112&lt;&gt;""),IF(OR(FP137+FR137&lt;&gt;FQ137+FS137,PrSettings!$M$4="●"),((FP137+FR137-FQ137-FS137)=(FM112-FN112))*(FP112=1),0),"")</f>
        <v/>
      </c>
      <c r="FR112" s="281" t="str">
        <f aca="false">IF((FQ112&lt;&gt;""),IF(FP112="0",0,(FP137+FR137=FM112)*(FQ137+FS137=FN112)),"")</f>
        <v/>
      </c>
      <c r="FS112" s="281" t="str">
        <f aca="false">IF(FP112&lt;&gt;"",IF(FO137,0,IF(ABS(FP137+FR137-FQ137-FS137)&gt;=PrSettings!$M$7,(ABS(FP137+FR137-FQ137-FS137-FM112+FN112)&lt;=1)*1,IF(AND(FP112,$F112=$G112,FP137+FR137&gt;=PrSettings!$M$6),(ABS(FM112-FP137-FR137)&lt;=1)*1,IF(AND(FP112,FP137+FR137+FQ137+FS137&gt;=PrSettings!$M$8),(ABS(FM112-FP137-FR137)+ABS(FN112-FQ137-FS137)&lt;=1)*1,"0")))),"")</f>
        <v/>
      </c>
      <c r="FT112" s="302" t="str">
        <f aca="false">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97"/>
      <c r="FW112" s="280" t="str">
        <f aca="false">IF(FV112="","",VLOOKUP(FV112,Language!$D$5:$E$100,2,0))</f>
        <v/>
      </c>
      <c r="FX112" s="284"/>
      <c r="FY112" s="280" t="str">
        <f aca="false">IF(FX112="","",VLOOKUP(FX112,Language!$D$5:$E$100,2,0))</f>
        <v/>
      </c>
      <c r="FZ112" s="284"/>
      <c r="GA112" s="284"/>
      <c r="GB112" s="389" t="n">
        <f aca="false">COUNTIF(FV$116:FV$119,FX117)+COUNTIF(FX$116:FX$119,FX117)</f>
        <v>0</v>
      </c>
      <c r="GC112" s="281" t="str">
        <f aca="false">IF((FZ112&lt;&gt;"")*(GA112&lt;&gt;"")*((IFERROR(VLOOKUP(FV112,$B$107:$F$114,5,0),"")&lt;&gt;"")+(IFERROR(VLOOKUP(FV112,$D$107:$G$114,4,0),"")&lt;&gt;""))*((IFERROR(VLOOKUP(FX112,$B$107:$F$114,5,0),"")&lt;&gt;"")+(IFERROR(VLOOKUP(FX112,$D$107:$G$114,4,0),"")&lt;&gt;"")),IF(GB137,"0",(GC137+GE137&gt;GD137+GF137)*(FZ112&gt;GA112)+(GC137+GE137=GD137+GF137)*(FZ112=GA112)+(GC137+GE137&lt;GD137+GF137)*(FZ112&lt;GA112)),"")</f>
        <v/>
      </c>
      <c r="GD112" s="281" t="str">
        <f aca="false">IF((GC112&lt;&gt;""),IF(OR(GC137+GE137&lt;&gt;GD137+GF137,PrSettings!$M$4="●"),((GC137+GE137-GD137-GF137)=(FZ112-GA112))*(GC112=1),0),"")</f>
        <v/>
      </c>
      <c r="GE112" s="281" t="str">
        <f aca="false">IF((GD112&lt;&gt;""),IF(GC112="0",0,(GC137+GE137=FZ112)*(GD137+GF137=GA112)),"")</f>
        <v/>
      </c>
      <c r="GF112" s="281" t="str">
        <f aca="false">IF(GC112&lt;&gt;"",IF(GB137,0,IF(ABS(GC137+GE137-GD137-GF137)&gt;=PrSettings!$M$7,(ABS(GC137+GE137-GD137-GF137-FZ112+GA112)&lt;=1)*1,IF(AND(GC112,$F112=$G112,GC137+GE137&gt;=PrSettings!$M$6),(ABS(FZ112-GC137-GE137)&lt;=1)*1,IF(AND(GC112,GC137+GE137+GD137+GF137&gt;=PrSettings!$M$8),(ABS(FZ112-GC137-GE137)+ABS(GA112-GD137-GF137)&lt;=1)*1,"0")))),"")</f>
        <v/>
      </c>
      <c r="GG112" s="302" t="str">
        <f aca="false">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97"/>
      <c r="GJ112" s="280" t="str">
        <f aca="false">IF(GI112="","",VLOOKUP(GI112,Language!$D$5:$E$100,2,0))</f>
        <v/>
      </c>
      <c r="GK112" s="284"/>
      <c r="GL112" s="280" t="str">
        <f aca="false">IF(GK112="","",VLOOKUP(GK112,Language!$D$5:$E$100,2,0))</f>
        <v/>
      </c>
      <c r="GM112" s="284"/>
      <c r="GN112" s="284"/>
      <c r="GO112" s="389" t="n">
        <f aca="false">COUNTIF(GI$116:GI$119,GK117)+COUNTIF(GK$116:GK$119,GK117)</f>
        <v>0</v>
      </c>
      <c r="GP112" s="281" t="str">
        <f aca="false">IF((GM112&lt;&gt;"")*(GN112&lt;&gt;"")*((IFERROR(VLOOKUP(GI112,$B$107:$F$114,5,0),"")&lt;&gt;"")+(IFERROR(VLOOKUP(GI112,$D$107:$G$114,4,0),"")&lt;&gt;""))*((IFERROR(VLOOKUP(GK112,$B$107:$F$114,5,0),"")&lt;&gt;"")+(IFERROR(VLOOKUP(GK112,$D$107:$G$114,4,0),"")&lt;&gt;"")),IF(GO137,"0",(GP137+GR137&gt;GQ137+GS137)*(GM112&gt;GN112)+(GP137+GR137=GQ137+GS137)*(GM112=GN112)+(GP137+GR137&lt;GQ137+GS137)*(GM112&lt;GN112)),"")</f>
        <v/>
      </c>
      <c r="GQ112" s="281" t="str">
        <f aca="false">IF((GP112&lt;&gt;""),IF(OR(GP137+GR137&lt;&gt;GQ137+GS137,PrSettings!$M$4="●"),((GP137+GR137-GQ137-GS137)=(GM112-GN112))*(GP112=1),0),"")</f>
        <v/>
      </c>
      <c r="GR112" s="281" t="str">
        <f aca="false">IF((GQ112&lt;&gt;""),IF(GP112="0",0,(GP137+GR137=GM112)*(GQ137+GS137=GN112)),"")</f>
        <v/>
      </c>
      <c r="GS112" s="281" t="str">
        <f aca="false">IF(GP112&lt;&gt;"",IF(GO137,0,IF(ABS(GP137+GR137-GQ137-GS137)&gt;=PrSettings!$M$7,(ABS(GP137+GR137-GQ137-GS137-GM112+GN112)&lt;=1)*1,IF(AND(GP112,$F112=$G112,GP137+GR137&gt;=PrSettings!$M$6),(ABS(GM112-GP137-GR137)&lt;=1)*1,IF(AND(GP112,GP137+GR137+GQ137+GS137&gt;=PrSettings!$M$8),(ABS(GM112-GP137-GR137)+ABS(GN112-GQ137-GS137)&lt;=1)*1,"0")))),"")</f>
        <v/>
      </c>
      <c r="GT112" s="302" t="str">
        <f aca="false">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97"/>
      <c r="GW112" s="280" t="str">
        <f aca="false">IF(GV112="","",VLOOKUP(GV112,Language!$D$5:$E$100,2,0))</f>
        <v/>
      </c>
      <c r="GX112" s="284"/>
      <c r="GY112" s="280" t="str">
        <f aca="false">IF(GX112="","",VLOOKUP(GX112,Language!$D$5:$E$100,2,0))</f>
        <v/>
      </c>
      <c r="GZ112" s="284"/>
      <c r="HA112" s="284"/>
      <c r="HB112" s="389" t="n">
        <f aca="false">COUNTIF(GV$116:GV$119,GX117)+COUNTIF(GX$116:GX$119,GX117)</f>
        <v>0</v>
      </c>
      <c r="HC112" s="281" t="str">
        <f aca="false">IF((GZ112&lt;&gt;"")*(HA112&lt;&gt;"")*((IFERROR(VLOOKUP(GV112,$B$107:$F$114,5,0),"")&lt;&gt;"")+(IFERROR(VLOOKUP(GV112,$D$107:$G$114,4,0),"")&lt;&gt;""))*((IFERROR(VLOOKUP(GX112,$B$107:$F$114,5,0),"")&lt;&gt;"")+(IFERROR(VLOOKUP(GX112,$D$107:$G$114,4,0),"")&lt;&gt;"")),IF(HB137,"0",(HC137+HE137&gt;HD137+HF137)*(GZ112&gt;HA112)+(HC137+HE137=HD137+HF137)*(GZ112=HA112)+(HC137+HE137&lt;HD137+HF137)*(GZ112&lt;HA112)),"")</f>
        <v/>
      </c>
      <c r="HD112" s="281" t="str">
        <f aca="false">IF((HC112&lt;&gt;""),IF(OR(HC137+HE137&lt;&gt;HD137+HF137,PrSettings!$M$4="●"),((HC137+HE137-HD137-HF137)=(GZ112-HA112))*(HC112=1),0),"")</f>
        <v/>
      </c>
      <c r="HE112" s="281" t="str">
        <f aca="false">IF((HD112&lt;&gt;""),IF(HC112="0",0,(HC137+HE137=GZ112)*(HD137+HF137=HA112)),"")</f>
        <v/>
      </c>
      <c r="HF112" s="281" t="str">
        <f aca="false">IF(HC112&lt;&gt;"",IF(HB137,0,IF(ABS(HC137+HE137-HD137-HF137)&gt;=PrSettings!$M$7,(ABS(HC137+HE137-HD137-HF137-GZ112+HA112)&lt;=1)*1,IF(AND(HC112,$F112=$G112,HC137+HE137&gt;=PrSettings!$M$6),(ABS(GZ112-HC137-HE137)&lt;=1)*1,IF(AND(HC112,HC137+HE137+HD137+HF137&gt;=PrSettings!$M$8),(ABS(GZ112-HC137-HE137)+ABS(HA112-HD137-HF137)&lt;=1)*1,"0")))),"")</f>
        <v/>
      </c>
      <c r="HG112" s="302" t="str">
        <f aca="false">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97"/>
      <c r="HJ112" s="280" t="str">
        <f aca="false">IF(HI112="","",VLOOKUP(HI112,Language!$D$5:$E$100,2,0))</f>
        <v/>
      </c>
      <c r="HK112" s="284"/>
      <c r="HL112" s="280" t="str">
        <f aca="false">IF(HK112="","",VLOOKUP(HK112,Language!$D$5:$E$100,2,0))</f>
        <v/>
      </c>
      <c r="HM112" s="284"/>
      <c r="HN112" s="284"/>
      <c r="HO112" s="389" t="n">
        <f aca="false">COUNTIF(HI$116:HI$119,HK117)+COUNTIF(HK$116:HK$119,HK117)</f>
        <v>0</v>
      </c>
      <c r="HP112" s="281" t="str">
        <f aca="false">IF((HM112&lt;&gt;"")*(HN112&lt;&gt;"")*((IFERROR(VLOOKUP(HI112,$B$107:$F$114,5,0),"")&lt;&gt;"")+(IFERROR(VLOOKUP(HI112,$D$107:$G$114,4,0),"")&lt;&gt;""))*((IFERROR(VLOOKUP(HK112,$B$107:$F$114,5,0),"")&lt;&gt;"")+(IFERROR(VLOOKUP(HK112,$D$107:$G$114,4,0),"")&lt;&gt;"")),IF(HO137,"0",(HP137+HR137&gt;HQ137+HS137)*(HM112&gt;HN112)+(HP137+HR137=HQ137+HS137)*(HM112=HN112)+(HP137+HR137&lt;HQ137+HS137)*(HM112&lt;HN112)),"")</f>
        <v/>
      </c>
      <c r="HQ112" s="281" t="str">
        <f aca="false">IF((HP112&lt;&gt;""),IF(OR(HP137+HR137&lt;&gt;HQ137+HS137,PrSettings!$M$4="●"),((HP137+HR137-HQ137-HS137)=(HM112-HN112))*(HP112=1),0),"")</f>
        <v/>
      </c>
      <c r="HR112" s="281" t="str">
        <f aca="false">IF((HQ112&lt;&gt;""),IF(HP112="0",0,(HP137+HR137=HM112)*(HQ137+HS137=HN112)),"")</f>
        <v/>
      </c>
      <c r="HS112" s="281" t="str">
        <f aca="false">IF(HP112&lt;&gt;"",IF(HO137,0,IF(ABS(HP137+HR137-HQ137-HS137)&gt;=PrSettings!$M$7,(ABS(HP137+HR137-HQ137-HS137-HM112+HN112)&lt;=1)*1,IF(AND(HP112,$F112=$G112,HP137+HR137&gt;=PrSettings!$M$6),(ABS(HM112-HP137-HR137)&lt;=1)*1,IF(AND(HP112,HP137+HR137+HQ137+HS137&gt;=PrSettings!$M$8),(ABS(HM112-HP137-HR137)+ABS(HN112-HQ137-HS137)&lt;=1)*1,"0")))),"")</f>
        <v/>
      </c>
      <c r="HT112" s="302" t="str">
        <f aca="false">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97"/>
      <c r="HW112" s="280" t="str">
        <f aca="false">IF(HV112="","",VLOOKUP(HV112,Language!$D$5:$E$100,2,0))</f>
        <v/>
      </c>
      <c r="HX112" s="284"/>
      <c r="HY112" s="280" t="str">
        <f aca="false">IF(HX112="","",VLOOKUP(HX112,Language!$D$5:$E$100,2,0))</f>
        <v/>
      </c>
      <c r="HZ112" s="284"/>
      <c r="IA112" s="284"/>
      <c r="IB112" s="389" t="n">
        <f aca="false">COUNTIF(HV$116:HV$119,HX117)+COUNTIF(HX$116:HX$119,HX117)</f>
        <v>0</v>
      </c>
      <c r="IC112" s="281" t="str">
        <f aca="false">IF((HZ112&lt;&gt;"")*(IA112&lt;&gt;"")*((IFERROR(VLOOKUP(HV112,$B$107:$F$114,5,0),"")&lt;&gt;"")+(IFERROR(VLOOKUP(HV112,$D$107:$G$114,4,0),"")&lt;&gt;""))*((IFERROR(VLOOKUP(HX112,$B$107:$F$114,5,0),"")&lt;&gt;"")+(IFERROR(VLOOKUP(HX112,$D$107:$G$114,4,0),"")&lt;&gt;"")),IF(IB137,"0",(IC137+IE137&gt;ID137+IF137)*(HZ112&gt;IA112)+(IC137+IE137=ID137+IF137)*(HZ112=IA112)+(IC137+IE137&lt;ID137+IF137)*(HZ112&lt;IA112)),"")</f>
        <v/>
      </c>
      <c r="ID112" s="281" t="str">
        <f aca="false">IF((IC112&lt;&gt;""),IF(OR(IC137+IE137&lt;&gt;ID137+IF137,PrSettings!$M$4="●"),((IC137+IE137-ID137-IF137)=(HZ112-IA112))*(IC112=1),0),"")</f>
        <v/>
      </c>
      <c r="IE112" s="281" t="str">
        <f aca="false">IF((ID112&lt;&gt;""),IF(IC112="0",0,(IC137+IE137=HZ112)*(ID137+IF137=IA112)),"")</f>
        <v/>
      </c>
      <c r="IF112" s="281" t="str">
        <f aca="false">IF(IC112&lt;&gt;"",IF(IB137,0,IF(ABS(IC137+IE137-ID137-IF137)&gt;=PrSettings!$M$7,(ABS(IC137+IE137-ID137-IF137-HZ112+IA112)&lt;=1)*1,IF(AND(IC112,$F112=$G112,IC137+IE137&gt;=PrSettings!$M$6),(ABS(HZ112-IC137-IE137)&lt;=1)*1,IF(AND(IC112,IC137+IE137+ID137+IF137&gt;=PrSettings!$M$8),(ABS(HZ112-IC137-IE137)+ABS(IA112-ID137-IF137)&lt;=1)*1,"0")))),"")</f>
        <v/>
      </c>
      <c r="IG112" s="302" t="str">
        <f aca="false">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97"/>
      <c r="IJ112" s="280" t="str">
        <f aca="false">IF(II112="","",VLOOKUP(II112,Language!$D$5:$E$100,2,0))</f>
        <v/>
      </c>
      <c r="IK112" s="284"/>
      <c r="IL112" s="280" t="str">
        <f aca="false">IF(IK112="","",VLOOKUP(IK112,Language!$D$5:$E$100,2,0))</f>
        <v/>
      </c>
      <c r="IM112" s="284"/>
      <c r="IN112" s="284"/>
      <c r="IO112" s="389" t="n">
        <f aca="false">COUNTIF(II$116:II$119,IK117)+COUNTIF(IK$116:IK$119,IK117)</f>
        <v>0</v>
      </c>
      <c r="IP112" s="281" t="str">
        <f aca="false">IF((IM112&lt;&gt;"")*(IN112&lt;&gt;"")*((IFERROR(VLOOKUP(II112,$B$107:$F$114,5,0),"")&lt;&gt;"")+(IFERROR(VLOOKUP(II112,$D$107:$G$114,4,0),"")&lt;&gt;""))*((IFERROR(VLOOKUP(IK112,$B$107:$F$114,5,0),"")&lt;&gt;"")+(IFERROR(VLOOKUP(IK112,$D$107:$G$114,4,0),"")&lt;&gt;"")),IF(IO137,"0",(IP137+IR137&gt;IQ137+IS137)*(IM112&gt;IN112)+(IP137+IR137=IQ137+IS137)*(IM112=IN112)+(IP137+IR137&lt;IQ137+IS137)*(IM112&lt;IN112)),"")</f>
        <v/>
      </c>
      <c r="IQ112" s="281" t="str">
        <f aca="false">IF((IP112&lt;&gt;""),IF(OR(IP137+IR137&lt;&gt;IQ137+IS137,PrSettings!$M$4="●"),((IP137+IR137-IQ137-IS137)=(IM112-IN112))*(IP112=1),0),"")</f>
        <v/>
      </c>
      <c r="IR112" s="281" t="str">
        <f aca="false">IF((IQ112&lt;&gt;""),IF(IP112="0",0,(IP137+IR137=IM112)*(IQ137+IS137=IN112)),"")</f>
        <v/>
      </c>
      <c r="IS112" s="281" t="str">
        <f aca="false">IF(IP112&lt;&gt;"",IF(IO137,0,IF(ABS(IP137+IR137-IQ137-IS137)&gt;=PrSettings!$M$7,(ABS(IP137+IR137-IQ137-IS137-IM112+IN112)&lt;=1)*1,IF(AND(IP112,$F112=$G112,IP137+IR137&gt;=PrSettings!$M$6),(ABS(IM112-IP137-IR137)&lt;=1)*1,IF(AND(IP112,IP137+IR137+IQ137+IS137&gt;=PrSettings!$M$8),(ABS(IM112-IP137-IR137)+ABS(IN112-IQ137-IS137)&lt;=1)*1,"0")))),"")</f>
        <v/>
      </c>
      <c r="IT112" s="302" t="str">
        <f aca="false">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97"/>
      <c r="IW112" s="280" t="str">
        <f aca="false">IF(IV112="","",VLOOKUP(IV112,Language!$D$5:$E$100,2,0))</f>
        <v/>
      </c>
      <c r="IX112" s="284"/>
      <c r="IY112" s="280" t="str">
        <f aca="false">IF(IX112="","",VLOOKUP(IX112,Language!$D$5:$E$100,2,0))</f>
        <v/>
      </c>
      <c r="IZ112" s="284"/>
      <c r="JA112" s="284"/>
      <c r="JB112" s="389" t="n">
        <f aca="false">COUNTIF(IV$116:IV$119,IX117)+COUNTIF(IX$116:IX$119,IX117)</f>
        <v>0</v>
      </c>
      <c r="JC112" s="281" t="str">
        <f aca="false">IF((IZ112&lt;&gt;"")*(JA112&lt;&gt;"")*((IFERROR(VLOOKUP(IV112,$B$107:$F$114,5,0),"")&lt;&gt;"")+(IFERROR(VLOOKUP(IV112,$D$107:$G$114,4,0),"")&lt;&gt;""))*((IFERROR(VLOOKUP(IX112,$B$107:$F$114,5,0),"")&lt;&gt;"")+(IFERROR(VLOOKUP(IX112,$D$107:$G$114,4,0),"")&lt;&gt;"")),IF(JB137,"0",(JC137+JE137&gt;JD137+JF137)*(IZ112&gt;JA112)+(JC137+JE137=JD137+JF137)*(IZ112=JA112)+(JC137+JE137&lt;JD137+JF137)*(IZ112&lt;JA112)),"")</f>
        <v/>
      </c>
      <c r="JD112" s="281" t="str">
        <f aca="false">IF((JC112&lt;&gt;""),IF(OR(JC137+JE137&lt;&gt;JD137+JF137,PrSettings!$M$4="●"),((JC137+JE137-JD137-JF137)=(IZ112-JA112))*(JC112=1),0),"")</f>
        <v/>
      </c>
      <c r="JE112" s="281" t="str">
        <f aca="false">IF((JD112&lt;&gt;""),IF(JC112="0",0,(JC137+JE137=IZ112)*(JD137+JF137=JA112)),"")</f>
        <v/>
      </c>
      <c r="JF112" s="281" t="str">
        <f aca="false">IF(JC112&lt;&gt;"",IF(JB137,0,IF(ABS(JC137+JE137-JD137-JF137)&gt;=PrSettings!$M$7,(ABS(JC137+JE137-JD137-JF137-IZ112+JA112)&lt;=1)*1,IF(AND(JC112,$F112=$G112,JC137+JE137&gt;=PrSettings!$M$6),(ABS(IZ112-JC137-JE137)&lt;=1)*1,IF(AND(JC112,JC137+JE137+JD137+JF137&gt;=PrSettings!$M$8),(ABS(IZ112-JC137-JE137)+ABS(JA112-JD137-JF137)&lt;=1)*1,"0")))),"")</f>
        <v/>
      </c>
      <c r="JG112" s="302" t="str">
        <f aca="false">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97"/>
      <c r="JJ112" s="280" t="str">
        <f aca="false">IF(JI112="","",VLOOKUP(JI112,Language!$D$5:$E$100,2,0))</f>
        <v/>
      </c>
      <c r="JK112" s="284"/>
      <c r="JL112" s="280" t="str">
        <f aca="false">IF(JK112="","",VLOOKUP(JK112,Language!$D$5:$E$100,2,0))</f>
        <v/>
      </c>
      <c r="JM112" s="284"/>
      <c r="JN112" s="284"/>
      <c r="JO112" s="389" t="n">
        <f aca="false">COUNTIF(JI$116:JI$119,JK117)+COUNTIF(JK$116:JK$119,JK117)</f>
        <v>0</v>
      </c>
      <c r="JP112" s="281" t="str">
        <f aca="false">IF((JM112&lt;&gt;"")*(JN112&lt;&gt;"")*((IFERROR(VLOOKUP(JI112,$B$107:$F$114,5,0),"")&lt;&gt;"")+(IFERROR(VLOOKUP(JI112,$D$107:$G$114,4,0),"")&lt;&gt;""))*((IFERROR(VLOOKUP(JK112,$B$107:$F$114,5,0),"")&lt;&gt;"")+(IFERROR(VLOOKUP(JK112,$D$107:$G$114,4,0),"")&lt;&gt;"")),IF(JO137,"0",(JP137+JR137&gt;JQ137+JS137)*(JM112&gt;JN112)+(JP137+JR137=JQ137+JS137)*(JM112=JN112)+(JP137+JR137&lt;JQ137+JS137)*(JM112&lt;JN112)),"")</f>
        <v/>
      </c>
      <c r="JQ112" s="281" t="str">
        <f aca="false">IF((JP112&lt;&gt;""),IF(OR(JP137+JR137&lt;&gt;JQ137+JS137,PrSettings!$M$4="●"),((JP137+JR137-JQ137-JS137)=(JM112-JN112))*(JP112=1),0),"")</f>
        <v/>
      </c>
      <c r="JR112" s="281" t="str">
        <f aca="false">IF((JQ112&lt;&gt;""),IF(JP112="0",0,(JP137+JR137=JM112)*(JQ137+JS137=JN112)),"")</f>
        <v/>
      </c>
      <c r="JS112" s="281" t="str">
        <f aca="false">IF(JP112&lt;&gt;"",IF(JO137,0,IF(ABS(JP137+JR137-JQ137-JS137)&gt;=PrSettings!$M$7,(ABS(JP137+JR137-JQ137-JS137-JM112+JN112)&lt;=1)*1,IF(AND(JP112,$F112=$G112,JP137+JR137&gt;=PrSettings!$M$6),(ABS(JM112-JP137-JR137)&lt;=1)*1,IF(AND(JP112,JP137+JR137+JQ137+JS137&gt;=PrSettings!$M$8),(ABS(JM112-JP137-JR137)+ABS(JN112-JQ137-JS137)&lt;=1)*1,"0")))),"")</f>
        <v/>
      </c>
      <c r="JT112" s="302" t="str">
        <f aca="false">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97"/>
      <c r="JW112" s="280" t="str">
        <f aca="false">IF(JV112="","",VLOOKUP(JV112,Language!$D$5:$E$100,2,0))</f>
        <v/>
      </c>
      <c r="JX112" s="284"/>
      <c r="JY112" s="280" t="str">
        <f aca="false">IF(JX112="","",VLOOKUP(JX112,Language!$D$5:$E$100,2,0))</f>
        <v/>
      </c>
      <c r="JZ112" s="284"/>
      <c r="KA112" s="284"/>
      <c r="KB112" s="389" t="n">
        <f aca="false">COUNTIF(JV$116:JV$119,JX117)+COUNTIF(JX$116:JX$119,JX117)</f>
        <v>0</v>
      </c>
      <c r="KC112" s="281" t="str">
        <f aca="false">IF((JZ112&lt;&gt;"")*(KA112&lt;&gt;"")*((IFERROR(VLOOKUP(JV112,$B$107:$F$114,5,0),"")&lt;&gt;"")+(IFERROR(VLOOKUP(JV112,$D$107:$G$114,4,0),"")&lt;&gt;""))*((IFERROR(VLOOKUP(JX112,$B$107:$F$114,5,0),"")&lt;&gt;"")+(IFERROR(VLOOKUP(JX112,$D$107:$G$114,4,0),"")&lt;&gt;"")),IF(KB137,"0",(KC137+KE137&gt;KD137+KF137)*(JZ112&gt;KA112)+(KC137+KE137=KD137+KF137)*(JZ112=KA112)+(KC137+KE137&lt;KD137+KF137)*(JZ112&lt;KA112)),"")</f>
        <v/>
      </c>
      <c r="KD112" s="281" t="str">
        <f aca="false">IF((KC112&lt;&gt;""),IF(OR(KC137+KE137&lt;&gt;KD137+KF137,PrSettings!$M$4="●"),((KC137+KE137-KD137-KF137)=(JZ112-KA112))*(KC112=1),0),"")</f>
        <v/>
      </c>
      <c r="KE112" s="281" t="str">
        <f aca="false">IF((KD112&lt;&gt;""),IF(KC112="0",0,(KC137+KE137=JZ112)*(KD137+KF137=KA112)),"")</f>
        <v/>
      </c>
      <c r="KF112" s="281" t="str">
        <f aca="false">IF(KC112&lt;&gt;"",IF(KB137,0,IF(ABS(KC137+KE137-KD137-KF137)&gt;=PrSettings!$M$7,(ABS(KC137+KE137-KD137-KF137-JZ112+KA112)&lt;=1)*1,IF(AND(KC112,$F112=$G112,KC137+KE137&gt;=PrSettings!$M$6),(ABS(JZ112-KC137-KE137)&lt;=1)*1,IF(AND(KC112,KC137+KE137+KD137+KF137&gt;=PrSettings!$M$8),(ABS(JZ112-KC137-KE137)+ABS(KA112-KD137-KF137)&lt;=1)*1,"0")))),"")</f>
        <v/>
      </c>
      <c r="KG112" s="302" t="str">
        <f aca="false">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97"/>
      <c r="KJ112" s="280" t="str">
        <f aca="false">IF(KI112="","",VLOOKUP(KI112,Language!$D$5:$E$100,2,0))</f>
        <v/>
      </c>
      <c r="KK112" s="284"/>
      <c r="KL112" s="280" t="str">
        <f aca="false">IF(KK112="","",VLOOKUP(KK112,Language!$D$5:$E$100,2,0))</f>
        <v/>
      </c>
      <c r="KM112" s="284"/>
      <c r="KN112" s="284"/>
      <c r="KO112" s="389" t="n">
        <f aca="false">COUNTIF(KI$116:KI$119,KK117)+COUNTIF(KK$116:KK$119,KK117)</f>
        <v>0</v>
      </c>
      <c r="KP112" s="281" t="str">
        <f aca="false">IF((KM112&lt;&gt;"")*(KN112&lt;&gt;"")*((IFERROR(VLOOKUP(KI112,$B$107:$F$114,5,0),"")&lt;&gt;"")+(IFERROR(VLOOKUP(KI112,$D$107:$G$114,4,0),"")&lt;&gt;""))*((IFERROR(VLOOKUP(KK112,$B$107:$F$114,5,0),"")&lt;&gt;"")+(IFERROR(VLOOKUP(KK112,$D$107:$G$114,4,0),"")&lt;&gt;"")),IF(KO137,"0",(KP137+KR137&gt;KQ137+KS137)*(KM112&gt;KN112)+(KP137+KR137=KQ137+KS137)*(KM112=KN112)+(KP137+KR137&lt;KQ137+KS137)*(KM112&lt;KN112)),"")</f>
        <v/>
      </c>
      <c r="KQ112" s="281" t="str">
        <f aca="false">IF((KP112&lt;&gt;""),IF(OR(KP137+KR137&lt;&gt;KQ137+KS137,PrSettings!$M$4="●"),((KP137+KR137-KQ137-KS137)=(KM112-KN112))*(KP112=1),0),"")</f>
        <v/>
      </c>
      <c r="KR112" s="281" t="str">
        <f aca="false">IF((KQ112&lt;&gt;""),IF(KP112="0",0,(KP137+KR137=KM112)*(KQ137+KS137=KN112)),"")</f>
        <v/>
      </c>
      <c r="KS112" s="281" t="str">
        <f aca="false">IF(KP112&lt;&gt;"",IF(KO137,0,IF(ABS(KP137+KR137-KQ137-KS137)&gt;=PrSettings!$M$7,(ABS(KP137+KR137-KQ137-KS137-KM112+KN112)&lt;=1)*1,IF(AND(KP112,$F112=$G112,KP137+KR137&gt;=PrSettings!$M$6),(ABS(KM112-KP137-KR137)&lt;=1)*1,IF(AND(KP112,KP137+KR137+KQ137+KS137&gt;=PrSettings!$M$8),(ABS(KM112-KP137-KR137)+ABS(KN112-KQ137-KS137)&lt;=1)*1,"0")))),"")</f>
        <v/>
      </c>
      <c r="KT112" s="302" t="str">
        <f aca="false">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97"/>
      <c r="KW112" s="280" t="str">
        <f aca="false">IF(KV112="","",VLOOKUP(KV112,Language!$D$5:$E$100,2,0))</f>
        <v/>
      </c>
      <c r="KX112" s="284"/>
      <c r="KY112" s="280" t="str">
        <f aca="false">IF(KX112="","",VLOOKUP(KX112,Language!$D$5:$E$100,2,0))</f>
        <v/>
      </c>
      <c r="KZ112" s="284"/>
      <c r="LA112" s="284"/>
      <c r="LB112" s="389" t="n">
        <f aca="false">COUNTIF(KV$116:KV$119,KX117)+COUNTIF(KX$116:KX$119,KX117)</f>
        <v>0</v>
      </c>
      <c r="LC112" s="281" t="str">
        <f aca="false">IF((KZ112&lt;&gt;"")*(LA112&lt;&gt;"")*((IFERROR(VLOOKUP(KV112,$B$107:$F$114,5,0),"")&lt;&gt;"")+(IFERROR(VLOOKUP(KV112,$D$107:$G$114,4,0),"")&lt;&gt;""))*((IFERROR(VLOOKUP(KX112,$B$107:$F$114,5,0),"")&lt;&gt;"")+(IFERROR(VLOOKUP(KX112,$D$107:$G$114,4,0),"")&lt;&gt;"")),IF(LB137,"0",(LC137+LE137&gt;LD137+LF137)*(KZ112&gt;LA112)+(LC137+LE137=LD137+LF137)*(KZ112=LA112)+(LC137+LE137&lt;LD137+LF137)*(KZ112&lt;LA112)),"")</f>
        <v/>
      </c>
      <c r="LD112" s="281" t="str">
        <f aca="false">IF((LC112&lt;&gt;""),IF(OR(LC137+LE137&lt;&gt;LD137+LF137,PrSettings!$M$4="●"),((LC137+LE137-LD137-LF137)=(KZ112-LA112))*(LC112=1),0),"")</f>
        <v/>
      </c>
      <c r="LE112" s="281" t="str">
        <f aca="false">IF((LD112&lt;&gt;""),IF(LC112="0",0,(LC137+LE137=KZ112)*(LD137+LF137=LA112)),"")</f>
        <v/>
      </c>
      <c r="LF112" s="281" t="str">
        <f aca="false">IF(LC112&lt;&gt;"",IF(LB137,0,IF(ABS(LC137+LE137-LD137-LF137)&gt;=PrSettings!$M$7,(ABS(LC137+LE137-LD137-LF137-KZ112+LA112)&lt;=1)*1,IF(AND(LC112,$F112=$G112,LC137+LE137&gt;=PrSettings!$M$6),(ABS(KZ112-LC137-LE137)&lt;=1)*1,IF(AND(LC112,LC137+LE137+LD137+LF137&gt;=PrSettings!$M$8),(ABS(KZ112-LC137-LE137)+ABS(LA112-LD137-LF137)&lt;=1)*1,"0")))),"")</f>
        <v/>
      </c>
      <c r="LG112" s="302" t="str">
        <f aca="false">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97"/>
      <c r="LJ112" s="280" t="str">
        <f aca="false">IF(LI112="","",VLOOKUP(LI112,Language!$D$5:$E$100,2,0))</f>
        <v/>
      </c>
      <c r="LK112" s="284"/>
      <c r="LL112" s="280" t="str">
        <f aca="false">IF(LK112="","",VLOOKUP(LK112,Language!$D$5:$E$100,2,0))</f>
        <v/>
      </c>
      <c r="LM112" s="284"/>
      <c r="LN112" s="284"/>
      <c r="LO112" s="389" t="n">
        <f aca="false">COUNTIF(LI$116:LI$119,LK117)+COUNTIF(LK$116:LK$119,LK117)</f>
        <v>0</v>
      </c>
      <c r="LP112" s="281" t="str">
        <f aca="false">IF((LM112&lt;&gt;"")*(LN112&lt;&gt;"")*((IFERROR(VLOOKUP(LI112,$B$107:$F$114,5,0),"")&lt;&gt;"")+(IFERROR(VLOOKUP(LI112,$D$107:$G$114,4,0),"")&lt;&gt;""))*((IFERROR(VLOOKUP(LK112,$B$107:$F$114,5,0),"")&lt;&gt;"")+(IFERROR(VLOOKUP(LK112,$D$107:$G$114,4,0),"")&lt;&gt;"")),IF(LO137,"0",(LP137+LR137&gt;LQ137+LS137)*(LM112&gt;LN112)+(LP137+LR137=LQ137+LS137)*(LM112=LN112)+(LP137+LR137&lt;LQ137+LS137)*(LM112&lt;LN112)),"")</f>
        <v/>
      </c>
      <c r="LQ112" s="281" t="str">
        <f aca="false">IF((LP112&lt;&gt;""),IF(OR(LP137+LR137&lt;&gt;LQ137+LS137,PrSettings!$M$4="●"),((LP137+LR137-LQ137-LS137)=(LM112-LN112))*(LP112=1),0),"")</f>
        <v/>
      </c>
      <c r="LR112" s="281" t="str">
        <f aca="false">IF((LQ112&lt;&gt;""),IF(LP112="0",0,(LP137+LR137=LM112)*(LQ137+LS137=LN112)),"")</f>
        <v/>
      </c>
      <c r="LS112" s="281" t="str">
        <f aca="false">IF(LP112&lt;&gt;"",IF(LO137,0,IF(ABS(LP137+LR137-LQ137-LS137)&gt;=PrSettings!$M$7,(ABS(LP137+LR137-LQ137-LS137-LM112+LN112)&lt;=1)*1,IF(AND(LP112,$F112=$G112,LP137+LR137&gt;=PrSettings!$M$6),(ABS(LM112-LP137-LR137)&lt;=1)*1,IF(AND(LP112,LP137+LR137+LQ137+LS137&gt;=PrSettings!$M$8),(ABS(LM112-LP137-LR137)+ABS(LN112-LQ137-LS137)&lt;=1)*1,"0")))),"")</f>
        <v/>
      </c>
      <c r="LT112" s="302" t="str">
        <f aca="false">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97"/>
      <c r="LW112" s="280" t="str">
        <f aca="false">IF(LV112="","",VLOOKUP(LV112,Language!$D$5:$E$100,2,0))</f>
        <v/>
      </c>
      <c r="LX112" s="284"/>
      <c r="LY112" s="280" t="str">
        <f aca="false">IF(LX112="","",VLOOKUP(LX112,Language!$D$5:$E$100,2,0))</f>
        <v/>
      </c>
      <c r="LZ112" s="284"/>
      <c r="MA112" s="284"/>
      <c r="MB112" s="389" t="n">
        <f aca="false">COUNTIF(LV$116:LV$119,LX117)+COUNTIF(LX$116:LX$119,LX117)</f>
        <v>0</v>
      </c>
      <c r="MC112" s="281" t="str">
        <f aca="false">IF((LZ112&lt;&gt;"")*(MA112&lt;&gt;"")*((IFERROR(VLOOKUP(LV112,$B$107:$F$114,5,0),"")&lt;&gt;"")+(IFERROR(VLOOKUP(LV112,$D$107:$G$114,4,0),"")&lt;&gt;""))*((IFERROR(VLOOKUP(LX112,$B$107:$F$114,5,0),"")&lt;&gt;"")+(IFERROR(VLOOKUP(LX112,$D$107:$G$114,4,0),"")&lt;&gt;"")),IF(MB137,"0",(MC137+ME137&gt;MD137+MF137)*(LZ112&gt;MA112)+(MC137+ME137=MD137+MF137)*(LZ112=MA112)+(MC137+ME137&lt;MD137+MF137)*(LZ112&lt;MA112)),"")</f>
        <v/>
      </c>
      <c r="MD112" s="281" t="str">
        <f aca="false">IF((MC112&lt;&gt;""),IF(OR(MC137+ME137&lt;&gt;MD137+MF137,PrSettings!$M$4="●"),((MC137+ME137-MD137-MF137)=(LZ112-MA112))*(MC112=1),0),"")</f>
        <v/>
      </c>
      <c r="ME112" s="281" t="str">
        <f aca="false">IF((MD112&lt;&gt;""),IF(MC112="0",0,(MC137+ME137=LZ112)*(MD137+MF137=MA112)),"")</f>
        <v/>
      </c>
      <c r="MF112" s="281" t="str">
        <f aca="false">IF(MC112&lt;&gt;"",IF(MB137,0,IF(ABS(MC137+ME137-MD137-MF137)&gt;=PrSettings!$M$7,(ABS(MC137+ME137-MD137-MF137-LZ112+MA112)&lt;=1)*1,IF(AND(MC112,$F112=$G112,MC137+ME137&gt;=PrSettings!$M$6),(ABS(LZ112-MC137-ME137)&lt;=1)*1,IF(AND(MC112,MC137+ME137+MD137+MF137&gt;=PrSettings!$M$8),(ABS(LZ112-MC137-ME137)+ABS(MA112-MD137-MF137)&lt;=1)*1,"0")))),"")</f>
        <v/>
      </c>
      <c r="MG112" s="302" t="str">
        <f aca="false">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135" customFormat="true" ht="15.75" hidden="false" customHeight="false" outlineLevel="0" collapsed="false">
      <c r="A113" s="252"/>
      <c r="B113" s="295" t="n">
        <f aca="false">IF(C113="","",INDEX(Groups!$C$7:$C$65,MATCH(C113,Groups!$D$7:$D$65,0)))</f>
        <v>3</v>
      </c>
      <c r="C113" s="280" t="str">
        <f aca="false">'World Cup'!$T$60</f>
        <v>Argentina</v>
      </c>
      <c r="D113" s="296" t="n">
        <f aca="false">IF(E113="","",INDEX(Groups!$C$7:$C$65,MATCH(E113,Groups!$D$7:$D$65,0)))</f>
        <v>22</v>
      </c>
      <c r="E113" s="280" t="str">
        <f aca="false">'World Cup'!$U$60</f>
        <v>Turkey</v>
      </c>
      <c r="F113" s="282" t="n">
        <f aca="false">IF(AND('World Cup'!$T$61&lt;&gt;"",'World Cup'!$U$61&lt;&gt;""),'World Cup'!$T$61,"")</f>
        <v>2</v>
      </c>
      <c r="G113" s="283" t="n">
        <f aca="false">IF(AND('World Cup'!$T$61&lt;&gt;"",'World Cup'!$U$61&lt;&gt;""),'World Cup'!$U$61,"")</f>
        <v>0</v>
      </c>
      <c r="I113" s="297"/>
      <c r="J113" s="280" t="str">
        <f aca="false">IF(I113="","",VLOOKUP(I113,Language!$D$5:$E$100,2,0))</f>
        <v/>
      </c>
      <c r="K113" s="284"/>
      <c r="L113" s="280" t="str">
        <f aca="false">IF(K113="","",VLOOKUP(K113,Language!$D$5:$E$100,2,0))</f>
        <v/>
      </c>
      <c r="M113" s="284"/>
      <c r="N113" s="284"/>
      <c r="O113" s="389" t="n">
        <f aca="false">COUNTIF(I$116:I$119,K118)+COUNTIF(K$116:K$119,K118)</f>
        <v>0</v>
      </c>
      <c r="P113" s="281" t="str">
        <f aca="false">IF((M113&lt;&gt;"")*(N113&lt;&gt;"")*((IFERROR(VLOOKUP(I113,$B$107:$F$114,5,0),"")&lt;&gt;"")+(IFERROR(VLOOKUP(I113,$D$107:$G$114,4,0),"")&lt;&gt;""))*((IFERROR(VLOOKUP(K113,$B$107:$F$114,5,0),"")&lt;&gt;"")+(IFERROR(VLOOKUP(K113,$D$107:$G$114,4,0),"")&lt;&gt;"")),IF(O138,"0",(P138+R138&gt;Q138+S138)*(M113&gt;N113)+(P138+R138=Q138+S138)*(M113=N113)+(P138+R138&lt;Q138+S138)*(M113&lt;N113)),"")</f>
        <v/>
      </c>
      <c r="Q113" s="281" t="str">
        <f aca="false">IF((P113&lt;&gt;""),IF(OR(P138+R138&lt;&gt;Q138+S138,PrSettings!$M$4="●"),((P138+R138-Q138-S138)=(M113-N113))*(P113=1),0),"")</f>
        <v/>
      </c>
      <c r="R113" s="281" t="str">
        <f aca="false">IF((Q113&lt;&gt;""),IF(P113="0",0,(P138+R138=M113)*(Q138+S138=N113)),"")</f>
        <v/>
      </c>
      <c r="S113" s="281" t="str">
        <f aca="false">IF(P113&lt;&gt;"",IF(O138,0,IF(ABS(P138+R138-Q138-S138)&gt;=PrSettings!$M$7,(ABS(P138+R138-Q138-S138-M113+N113)&lt;=1)*1,IF(AND(P113,$F113=$G113,P138+R138&gt;=PrSettings!$M$6),(ABS(M113-P138-R138)&lt;=1)*1,IF(AND(P113,P138+R138+Q138+S138&gt;=PrSettings!$M$8),(ABS(M113-P138-R138)+ABS(N113-Q138-S138)&lt;=1)*1,"0")))),"")</f>
        <v/>
      </c>
      <c r="T113" s="302" t="str">
        <f aca="false">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97"/>
      <c r="W113" s="280" t="str">
        <f aca="false">IF(V113="","",VLOOKUP(V113,Language!$D$5:$E$100,2,0))</f>
        <v/>
      </c>
      <c r="X113" s="284"/>
      <c r="Y113" s="280" t="str">
        <f aca="false">IF(X113="","",VLOOKUP(X113,Language!$D$5:$E$100,2,0))</f>
        <v/>
      </c>
      <c r="Z113" s="284"/>
      <c r="AA113" s="284"/>
      <c r="AB113" s="389" t="n">
        <f aca="false">COUNTIF(V$116:V$119,X118)+COUNTIF(X$116:X$119,X118)</f>
        <v>0</v>
      </c>
      <c r="AC113" s="281" t="str">
        <f aca="false">IF((Z113&lt;&gt;"")*(AA113&lt;&gt;"")*((IFERROR(VLOOKUP(V113,$B$107:$F$114,5,0),"")&lt;&gt;"")+(IFERROR(VLOOKUP(V113,$D$107:$G$114,4,0),"")&lt;&gt;""))*((IFERROR(VLOOKUP(X113,$B$107:$F$114,5,0),"")&lt;&gt;"")+(IFERROR(VLOOKUP(X113,$D$107:$G$114,4,0),"")&lt;&gt;"")),IF(AB138,"0",(AC138+AE138&gt;AD138+AF138)*(Z113&gt;AA113)+(AC138+AE138=AD138+AF138)*(Z113=AA113)+(AC138+AE138&lt;AD138+AF138)*(Z113&lt;AA113)),"")</f>
        <v/>
      </c>
      <c r="AD113" s="281" t="str">
        <f aca="false">IF((AC113&lt;&gt;""),IF(OR(AC138+AE138&lt;&gt;AD138+AF138,PrSettings!$M$4="●"),((AC138+AE138-AD138-AF138)=(Z113-AA113))*(AC113=1),0),"")</f>
        <v/>
      </c>
      <c r="AE113" s="281" t="str">
        <f aca="false">IF((AD113&lt;&gt;""),IF(AC113="0",0,(AC138+AE138=Z113)*(AD138+AF138=AA113)),"")</f>
        <v/>
      </c>
      <c r="AF113" s="281" t="str">
        <f aca="false">IF(AC113&lt;&gt;"",IF(AB138,0,IF(ABS(AC138+AE138-AD138-AF138)&gt;=PrSettings!$M$7,(ABS(AC138+AE138-AD138-AF138-Z113+AA113)&lt;=1)*1,IF(AND(AC113,$F113=$G113,AC138+AE138&gt;=PrSettings!$M$6),(ABS(Z113-AC138-AE138)&lt;=1)*1,IF(AND(AC113,AC138+AE138+AD138+AF138&gt;=PrSettings!$M$8),(ABS(Z113-AC138-AE138)+ABS(AA113-AD138-AF138)&lt;=1)*1,"0")))),"")</f>
        <v/>
      </c>
      <c r="AG113" s="302" t="str">
        <f aca="false">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97"/>
      <c r="AJ113" s="280" t="str">
        <f aca="false">IF(AI113="","",VLOOKUP(AI113,Language!$D$5:$E$100,2,0))</f>
        <v/>
      </c>
      <c r="AK113" s="284"/>
      <c r="AL113" s="280" t="str">
        <f aca="false">IF(AK113="","",VLOOKUP(AK113,Language!$D$5:$E$100,2,0))</f>
        <v/>
      </c>
      <c r="AM113" s="284"/>
      <c r="AN113" s="284"/>
      <c r="AO113" s="389" t="n">
        <f aca="false">COUNTIF(AI$116:AI$119,AK118)+COUNTIF(AK$116:AK$119,AK118)</f>
        <v>0</v>
      </c>
      <c r="AP113" s="281" t="str">
        <f aca="false">IF((AM113&lt;&gt;"")*(AN113&lt;&gt;"")*((IFERROR(VLOOKUP(AI113,$B$107:$F$114,5,0),"")&lt;&gt;"")+(IFERROR(VLOOKUP(AI113,$D$107:$G$114,4,0),"")&lt;&gt;""))*((IFERROR(VLOOKUP(AK113,$B$107:$F$114,5,0),"")&lt;&gt;"")+(IFERROR(VLOOKUP(AK113,$D$107:$G$114,4,0),"")&lt;&gt;"")),IF(AO138,"0",(AP138+AR138&gt;AQ138+AS138)*(AM113&gt;AN113)+(AP138+AR138=AQ138+AS138)*(AM113=AN113)+(AP138+AR138&lt;AQ138+AS138)*(AM113&lt;AN113)),"")</f>
        <v/>
      </c>
      <c r="AQ113" s="281" t="str">
        <f aca="false">IF((AP113&lt;&gt;""),IF(OR(AP138+AR138&lt;&gt;AQ138+AS138,PrSettings!$M$4="●"),((AP138+AR138-AQ138-AS138)=(AM113-AN113))*(AP113=1),0),"")</f>
        <v/>
      </c>
      <c r="AR113" s="281" t="str">
        <f aca="false">IF((AQ113&lt;&gt;""),IF(AP113="0",0,(AP138+AR138=AM113)*(AQ138+AS138=AN113)),"")</f>
        <v/>
      </c>
      <c r="AS113" s="281" t="str">
        <f aca="false">IF(AP113&lt;&gt;"",IF(AO138,0,IF(ABS(AP138+AR138-AQ138-AS138)&gt;=PrSettings!$M$7,(ABS(AP138+AR138-AQ138-AS138-AM113+AN113)&lt;=1)*1,IF(AND(AP113,$F113=$G113,AP138+AR138&gt;=PrSettings!$M$6),(ABS(AM113-AP138-AR138)&lt;=1)*1,IF(AND(AP113,AP138+AR138+AQ138+AS138&gt;=PrSettings!$M$8),(ABS(AM113-AP138-AR138)+ABS(AN113-AQ138-AS138)&lt;=1)*1,"0")))),"")</f>
        <v/>
      </c>
      <c r="AT113" s="302" t="str">
        <f aca="false">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97"/>
      <c r="AW113" s="280" t="str">
        <f aca="false">IF(AV113="","",VLOOKUP(AV113,Language!$D$5:$E$100,2,0))</f>
        <v/>
      </c>
      <c r="AX113" s="284"/>
      <c r="AY113" s="280" t="str">
        <f aca="false">IF(AX113="","",VLOOKUP(AX113,Language!$D$5:$E$100,2,0))</f>
        <v/>
      </c>
      <c r="AZ113" s="284"/>
      <c r="BA113" s="284"/>
      <c r="BB113" s="389" t="n">
        <f aca="false">COUNTIF(AV$116:AV$119,AX118)+COUNTIF(AX$116:AX$119,AX118)</f>
        <v>0</v>
      </c>
      <c r="BC113" s="281" t="str">
        <f aca="false">IF((AZ113&lt;&gt;"")*(BA113&lt;&gt;"")*((IFERROR(VLOOKUP(AV113,$B$107:$F$114,5,0),"")&lt;&gt;"")+(IFERROR(VLOOKUP(AV113,$D$107:$G$114,4,0),"")&lt;&gt;""))*((IFERROR(VLOOKUP(AX113,$B$107:$F$114,5,0),"")&lt;&gt;"")+(IFERROR(VLOOKUP(AX113,$D$107:$G$114,4,0),"")&lt;&gt;"")),IF(BB138,"0",(BC138+BE138&gt;BD138+BF138)*(AZ113&gt;BA113)+(BC138+BE138=BD138+BF138)*(AZ113=BA113)+(BC138+BE138&lt;BD138+BF138)*(AZ113&lt;BA113)),"")</f>
        <v/>
      </c>
      <c r="BD113" s="281" t="str">
        <f aca="false">IF((BC113&lt;&gt;""),IF(OR(BC138+BE138&lt;&gt;BD138+BF138,PrSettings!$M$4="●"),((BC138+BE138-BD138-BF138)=(AZ113-BA113))*(BC113=1),0),"")</f>
        <v/>
      </c>
      <c r="BE113" s="281" t="str">
        <f aca="false">IF((BD113&lt;&gt;""),IF(BC113="0",0,(BC138+BE138=AZ113)*(BD138+BF138=BA113)),"")</f>
        <v/>
      </c>
      <c r="BF113" s="281" t="str">
        <f aca="false">IF(BC113&lt;&gt;"",IF(BB138,0,IF(ABS(BC138+BE138-BD138-BF138)&gt;=PrSettings!$M$7,(ABS(BC138+BE138-BD138-BF138-AZ113+BA113)&lt;=1)*1,IF(AND(BC113,$F113=$G113,BC138+BE138&gt;=PrSettings!$M$6),(ABS(AZ113-BC138-BE138)&lt;=1)*1,IF(AND(BC113,BC138+BE138+BD138+BF138&gt;=PrSettings!$M$8),(ABS(AZ113-BC138-BE138)+ABS(BA113-BD138-BF138)&lt;=1)*1,"0")))),"")</f>
        <v/>
      </c>
      <c r="BG113" s="302" t="str">
        <f aca="false">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97"/>
      <c r="BJ113" s="280" t="str">
        <f aca="false">IF(BI113="","",VLOOKUP(BI113,Language!$D$5:$E$100,2,0))</f>
        <v/>
      </c>
      <c r="BK113" s="284"/>
      <c r="BL113" s="280" t="str">
        <f aca="false">IF(BK113="","",VLOOKUP(BK113,Language!$D$5:$E$100,2,0))</f>
        <v/>
      </c>
      <c r="BM113" s="284"/>
      <c r="BN113" s="284"/>
      <c r="BO113" s="389" t="n">
        <f aca="false">COUNTIF(BI$116:BI$119,BK118)+COUNTIF(BK$116:BK$119,BK118)</f>
        <v>0</v>
      </c>
      <c r="BP113" s="281" t="str">
        <f aca="false">IF((BM113&lt;&gt;"")*(BN113&lt;&gt;"")*((IFERROR(VLOOKUP(BI113,$B$107:$F$114,5,0),"")&lt;&gt;"")+(IFERROR(VLOOKUP(BI113,$D$107:$G$114,4,0),"")&lt;&gt;""))*((IFERROR(VLOOKUP(BK113,$B$107:$F$114,5,0),"")&lt;&gt;"")+(IFERROR(VLOOKUP(BK113,$D$107:$G$114,4,0),"")&lt;&gt;"")),IF(BO138,"0",(BP138+BR138&gt;BQ138+BS138)*(BM113&gt;BN113)+(BP138+BR138=BQ138+BS138)*(BM113=BN113)+(BP138+BR138&lt;BQ138+BS138)*(BM113&lt;BN113)),"")</f>
        <v/>
      </c>
      <c r="BQ113" s="281" t="str">
        <f aca="false">IF((BP113&lt;&gt;""),IF(OR(BP138+BR138&lt;&gt;BQ138+BS138,PrSettings!$M$4="●"),((BP138+BR138-BQ138-BS138)=(BM113-BN113))*(BP113=1),0),"")</f>
        <v/>
      </c>
      <c r="BR113" s="281" t="str">
        <f aca="false">IF((BQ113&lt;&gt;""),IF(BP113="0",0,(BP138+BR138=BM113)*(BQ138+BS138=BN113)),"")</f>
        <v/>
      </c>
      <c r="BS113" s="281" t="str">
        <f aca="false">IF(BP113&lt;&gt;"",IF(BO138,0,IF(ABS(BP138+BR138-BQ138-BS138)&gt;=PrSettings!$M$7,(ABS(BP138+BR138-BQ138-BS138-BM113+BN113)&lt;=1)*1,IF(AND(BP113,$F113=$G113,BP138+BR138&gt;=PrSettings!$M$6),(ABS(BM113-BP138-BR138)&lt;=1)*1,IF(AND(BP113,BP138+BR138+BQ138+BS138&gt;=PrSettings!$M$8),(ABS(BM113-BP138-BR138)+ABS(BN113-BQ138-BS138)&lt;=1)*1,"0")))),"")</f>
        <v/>
      </c>
      <c r="BT113" s="302" t="str">
        <f aca="false">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97"/>
      <c r="BW113" s="280" t="str">
        <f aca="false">IF(BV113="","",VLOOKUP(BV113,Language!$D$5:$E$100,2,0))</f>
        <v/>
      </c>
      <c r="BX113" s="284"/>
      <c r="BY113" s="280" t="str">
        <f aca="false">IF(BX113="","",VLOOKUP(BX113,Language!$D$5:$E$100,2,0))</f>
        <v/>
      </c>
      <c r="BZ113" s="284"/>
      <c r="CA113" s="284"/>
      <c r="CB113" s="389" t="n">
        <f aca="false">COUNTIF(BV$116:BV$119,BX118)+COUNTIF(BX$116:BX$119,BX118)</f>
        <v>0</v>
      </c>
      <c r="CC113" s="281" t="str">
        <f aca="false">IF((BZ113&lt;&gt;"")*(CA113&lt;&gt;"")*((IFERROR(VLOOKUP(BV113,$B$107:$F$114,5,0),"")&lt;&gt;"")+(IFERROR(VLOOKUP(BV113,$D$107:$G$114,4,0),"")&lt;&gt;""))*((IFERROR(VLOOKUP(BX113,$B$107:$F$114,5,0),"")&lt;&gt;"")+(IFERROR(VLOOKUP(BX113,$D$107:$G$114,4,0),"")&lt;&gt;"")),IF(CB138,"0",(CC138+CE138&gt;CD138+CF138)*(BZ113&gt;CA113)+(CC138+CE138=CD138+CF138)*(BZ113=CA113)+(CC138+CE138&lt;CD138+CF138)*(BZ113&lt;CA113)),"")</f>
        <v/>
      </c>
      <c r="CD113" s="281" t="str">
        <f aca="false">IF((CC113&lt;&gt;""),IF(OR(CC138+CE138&lt;&gt;CD138+CF138,PrSettings!$M$4="●"),((CC138+CE138-CD138-CF138)=(BZ113-CA113))*(CC113=1),0),"")</f>
        <v/>
      </c>
      <c r="CE113" s="281" t="str">
        <f aca="false">IF((CD113&lt;&gt;""),IF(CC113="0",0,(CC138+CE138=BZ113)*(CD138+CF138=CA113)),"")</f>
        <v/>
      </c>
      <c r="CF113" s="281" t="str">
        <f aca="false">IF(CC113&lt;&gt;"",IF(CB138,0,IF(ABS(CC138+CE138-CD138-CF138)&gt;=PrSettings!$M$7,(ABS(CC138+CE138-CD138-CF138-BZ113+CA113)&lt;=1)*1,IF(AND(CC113,$F113=$G113,CC138+CE138&gt;=PrSettings!$M$6),(ABS(BZ113-CC138-CE138)&lt;=1)*1,IF(AND(CC113,CC138+CE138+CD138+CF138&gt;=PrSettings!$M$8),(ABS(BZ113-CC138-CE138)+ABS(CA113-CD138-CF138)&lt;=1)*1,"0")))),"")</f>
        <v/>
      </c>
      <c r="CG113" s="302" t="str">
        <f aca="false">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97"/>
      <c r="CJ113" s="280" t="str">
        <f aca="false">IF(CI113="","",VLOOKUP(CI113,Language!$D$5:$E$100,2,0))</f>
        <v/>
      </c>
      <c r="CK113" s="284"/>
      <c r="CL113" s="280" t="str">
        <f aca="false">IF(CK113="","",VLOOKUP(CK113,Language!$D$5:$E$100,2,0))</f>
        <v/>
      </c>
      <c r="CM113" s="284"/>
      <c r="CN113" s="284"/>
      <c r="CO113" s="389" t="n">
        <f aca="false">COUNTIF(CI$116:CI$119,CK118)+COUNTIF(CK$116:CK$119,CK118)</f>
        <v>0</v>
      </c>
      <c r="CP113" s="281" t="str">
        <f aca="false">IF((CM113&lt;&gt;"")*(CN113&lt;&gt;"")*((IFERROR(VLOOKUP(CI113,$B$107:$F$114,5,0),"")&lt;&gt;"")+(IFERROR(VLOOKUP(CI113,$D$107:$G$114,4,0),"")&lt;&gt;""))*((IFERROR(VLOOKUP(CK113,$B$107:$F$114,5,0),"")&lt;&gt;"")+(IFERROR(VLOOKUP(CK113,$D$107:$G$114,4,0),"")&lt;&gt;"")),IF(CO138,"0",(CP138+CR138&gt;CQ138+CS138)*(CM113&gt;CN113)+(CP138+CR138=CQ138+CS138)*(CM113=CN113)+(CP138+CR138&lt;CQ138+CS138)*(CM113&lt;CN113)),"")</f>
        <v/>
      </c>
      <c r="CQ113" s="281" t="str">
        <f aca="false">IF((CP113&lt;&gt;""),IF(OR(CP138+CR138&lt;&gt;CQ138+CS138,PrSettings!$M$4="●"),((CP138+CR138-CQ138-CS138)=(CM113-CN113))*(CP113=1),0),"")</f>
        <v/>
      </c>
      <c r="CR113" s="281" t="str">
        <f aca="false">IF((CQ113&lt;&gt;""),IF(CP113="0",0,(CP138+CR138=CM113)*(CQ138+CS138=CN113)),"")</f>
        <v/>
      </c>
      <c r="CS113" s="281" t="str">
        <f aca="false">IF(CP113&lt;&gt;"",IF(CO138,0,IF(ABS(CP138+CR138-CQ138-CS138)&gt;=PrSettings!$M$7,(ABS(CP138+CR138-CQ138-CS138-CM113+CN113)&lt;=1)*1,IF(AND(CP113,$F113=$G113,CP138+CR138&gt;=PrSettings!$M$6),(ABS(CM113-CP138-CR138)&lt;=1)*1,IF(AND(CP113,CP138+CR138+CQ138+CS138&gt;=PrSettings!$M$8),(ABS(CM113-CP138-CR138)+ABS(CN113-CQ138-CS138)&lt;=1)*1,"0")))),"")</f>
        <v/>
      </c>
      <c r="CT113" s="302" t="str">
        <f aca="false">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97"/>
      <c r="CW113" s="280" t="str">
        <f aca="false">IF(CV113="","",VLOOKUP(CV113,Language!$D$5:$E$100,2,0))</f>
        <v/>
      </c>
      <c r="CX113" s="284"/>
      <c r="CY113" s="280" t="str">
        <f aca="false">IF(CX113="","",VLOOKUP(CX113,Language!$D$5:$E$100,2,0))</f>
        <v/>
      </c>
      <c r="CZ113" s="284"/>
      <c r="DA113" s="284"/>
      <c r="DB113" s="389" t="n">
        <f aca="false">COUNTIF(CV$116:CV$119,CX118)+COUNTIF(CX$116:CX$119,CX118)</f>
        <v>0</v>
      </c>
      <c r="DC113" s="281" t="str">
        <f aca="false">IF((CZ113&lt;&gt;"")*(DA113&lt;&gt;"")*((IFERROR(VLOOKUP(CV113,$B$107:$F$114,5,0),"")&lt;&gt;"")+(IFERROR(VLOOKUP(CV113,$D$107:$G$114,4,0),"")&lt;&gt;""))*((IFERROR(VLOOKUP(CX113,$B$107:$F$114,5,0),"")&lt;&gt;"")+(IFERROR(VLOOKUP(CX113,$D$107:$G$114,4,0),"")&lt;&gt;"")),IF(DB138,"0",(DC138+DE138&gt;DD138+DF138)*(CZ113&gt;DA113)+(DC138+DE138=DD138+DF138)*(CZ113=DA113)+(DC138+DE138&lt;DD138+DF138)*(CZ113&lt;DA113)),"")</f>
        <v/>
      </c>
      <c r="DD113" s="281" t="str">
        <f aca="false">IF((DC113&lt;&gt;""),IF(OR(DC138+DE138&lt;&gt;DD138+DF138,PrSettings!$M$4="●"),((DC138+DE138-DD138-DF138)=(CZ113-DA113))*(DC113=1),0),"")</f>
        <v/>
      </c>
      <c r="DE113" s="281" t="str">
        <f aca="false">IF((DD113&lt;&gt;""),IF(DC113="0",0,(DC138+DE138=CZ113)*(DD138+DF138=DA113)),"")</f>
        <v/>
      </c>
      <c r="DF113" s="281" t="str">
        <f aca="false">IF(DC113&lt;&gt;"",IF(DB138,0,IF(ABS(DC138+DE138-DD138-DF138)&gt;=PrSettings!$M$7,(ABS(DC138+DE138-DD138-DF138-CZ113+DA113)&lt;=1)*1,IF(AND(DC113,$F113=$G113,DC138+DE138&gt;=PrSettings!$M$6),(ABS(CZ113-DC138-DE138)&lt;=1)*1,IF(AND(DC113,DC138+DE138+DD138+DF138&gt;=PrSettings!$M$8),(ABS(CZ113-DC138-DE138)+ABS(DA113-DD138-DF138)&lt;=1)*1,"0")))),"")</f>
        <v/>
      </c>
      <c r="DG113" s="302" t="str">
        <f aca="false">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97"/>
      <c r="DJ113" s="280" t="str">
        <f aca="false">IF(DI113="","",VLOOKUP(DI113,Language!$D$5:$E$100,2,0))</f>
        <v/>
      </c>
      <c r="DK113" s="284"/>
      <c r="DL113" s="280" t="str">
        <f aca="false">IF(DK113="","",VLOOKUP(DK113,Language!$D$5:$E$100,2,0))</f>
        <v/>
      </c>
      <c r="DM113" s="284"/>
      <c r="DN113" s="284"/>
      <c r="DO113" s="389" t="n">
        <f aca="false">COUNTIF(DI$116:DI$119,DK118)+COUNTIF(DK$116:DK$119,DK118)</f>
        <v>0</v>
      </c>
      <c r="DP113" s="281" t="str">
        <f aca="false">IF((DM113&lt;&gt;"")*(DN113&lt;&gt;"")*((IFERROR(VLOOKUP(DI113,$B$107:$F$114,5,0),"")&lt;&gt;"")+(IFERROR(VLOOKUP(DI113,$D$107:$G$114,4,0),"")&lt;&gt;""))*((IFERROR(VLOOKUP(DK113,$B$107:$F$114,5,0),"")&lt;&gt;"")+(IFERROR(VLOOKUP(DK113,$D$107:$G$114,4,0),"")&lt;&gt;"")),IF(DO138,"0",(DP138+DR138&gt;DQ138+DS138)*(DM113&gt;DN113)+(DP138+DR138=DQ138+DS138)*(DM113=DN113)+(DP138+DR138&lt;DQ138+DS138)*(DM113&lt;DN113)),"")</f>
        <v/>
      </c>
      <c r="DQ113" s="281" t="str">
        <f aca="false">IF((DP113&lt;&gt;""),IF(OR(DP138+DR138&lt;&gt;DQ138+DS138,PrSettings!$M$4="●"),((DP138+DR138-DQ138-DS138)=(DM113-DN113))*(DP113=1),0),"")</f>
        <v/>
      </c>
      <c r="DR113" s="281" t="str">
        <f aca="false">IF((DQ113&lt;&gt;""),IF(DP113="0",0,(DP138+DR138=DM113)*(DQ138+DS138=DN113)),"")</f>
        <v/>
      </c>
      <c r="DS113" s="281" t="str">
        <f aca="false">IF(DP113&lt;&gt;"",IF(DO138,0,IF(ABS(DP138+DR138-DQ138-DS138)&gt;=PrSettings!$M$7,(ABS(DP138+DR138-DQ138-DS138-DM113+DN113)&lt;=1)*1,IF(AND(DP113,$F113=$G113,DP138+DR138&gt;=PrSettings!$M$6),(ABS(DM113-DP138-DR138)&lt;=1)*1,IF(AND(DP113,DP138+DR138+DQ138+DS138&gt;=PrSettings!$M$8),(ABS(DM113-DP138-DR138)+ABS(DN113-DQ138-DS138)&lt;=1)*1,"0")))),"")</f>
        <v/>
      </c>
      <c r="DT113" s="302" t="str">
        <f aca="false">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97"/>
      <c r="DW113" s="280" t="str">
        <f aca="false">IF(DV113="","",VLOOKUP(DV113,Language!$D$5:$E$100,2,0))</f>
        <v/>
      </c>
      <c r="DX113" s="284"/>
      <c r="DY113" s="280" t="str">
        <f aca="false">IF(DX113="","",VLOOKUP(DX113,Language!$D$5:$E$100,2,0))</f>
        <v/>
      </c>
      <c r="DZ113" s="284"/>
      <c r="EA113" s="284"/>
      <c r="EB113" s="389" t="n">
        <f aca="false">COUNTIF(DV$116:DV$119,DX118)+COUNTIF(DX$116:DX$119,DX118)</f>
        <v>0</v>
      </c>
      <c r="EC113" s="281" t="str">
        <f aca="false">IF((DZ113&lt;&gt;"")*(EA113&lt;&gt;"")*((IFERROR(VLOOKUP(DV113,$B$107:$F$114,5,0),"")&lt;&gt;"")+(IFERROR(VLOOKUP(DV113,$D$107:$G$114,4,0),"")&lt;&gt;""))*((IFERROR(VLOOKUP(DX113,$B$107:$F$114,5,0),"")&lt;&gt;"")+(IFERROR(VLOOKUP(DX113,$D$107:$G$114,4,0),"")&lt;&gt;"")),IF(EB138,"0",(EC138+EE138&gt;ED138+EF138)*(DZ113&gt;EA113)+(EC138+EE138=ED138+EF138)*(DZ113=EA113)+(EC138+EE138&lt;ED138+EF138)*(DZ113&lt;EA113)),"")</f>
        <v/>
      </c>
      <c r="ED113" s="281" t="str">
        <f aca="false">IF((EC113&lt;&gt;""),IF(OR(EC138+EE138&lt;&gt;ED138+EF138,PrSettings!$M$4="●"),((EC138+EE138-ED138-EF138)=(DZ113-EA113))*(EC113=1),0),"")</f>
        <v/>
      </c>
      <c r="EE113" s="281" t="str">
        <f aca="false">IF((ED113&lt;&gt;""),IF(EC113="0",0,(EC138+EE138=DZ113)*(ED138+EF138=EA113)),"")</f>
        <v/>
      </c>
      <c r="EF113" s="281" t="str">
        <f aca="false">IF(EC113&lt;&gt;"",IF(EB138,0,IF(ABS(EC138+EE138-ED138-EF138)&gt;=PrSettings!$M$7,(ABS(EC138+EE138-ED138-EF138-DZ113+EA113)&lt;=1)*1,IF(AND(EC113,$F113=$G113,EC138+EE138&gt;=PrSettings!$M$6),(ABS(DZ113-EC138-EE138)&lt;=1)*1,IF(AND(EC113,EC138+EE138+ED138+EF138&gt;=PrSettings!$M$8),(ABS(DZ113-EC138-EE138)+ABS(EA113-ED138-EF138)&lt;=1)*1,"0")))),"")</f>
        <v/>
      </c>
      <c r="EG113" s="302" t="str">
        <f aca="false">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97"/>
      <c r="EJ113" s="280" t="str">
        <f aca="false">IF(EI113="","",VLOOKUP(EI113,Language!$D$5:$E$100,2,0))</f>
        <v/>
      </c>
      <c r="EK113" s="284"/>
      <c r="EL113" s="280" t="str">
        <f aca="false">IF(EK113="","",VLOOKUP(EK113,Language!$D$5:$E$100,2,0))</f>
        <v/>
      </c>
      <c r="EM113" s="284"/>
      <c r="EN113" s="284"/>
      <c r="EO113" s="389" t="n">
        <f aca="false">COUNTIF(EI$116:EI$119,EK118)+COUNTIF(EK$116:EK$119,EK118)</f>
        <v>0</v>
      </c>
      <c r="EP113" s="281" t="str">
        <f aca="false">IF((EM113&lt;&gt;"")*(EN113&lt;&gt;"")*((IFERROR(VLOOKUP(EI113,$B$107:$F$114,5,0),"")&lt;&gt;"")+(IFERROR(VLOOKUP(EI113,$D$107:$G$114,4,0),"")&lt;&gt;""))*((IFERROR(VLOOKUP(EK113,$B$107:$F$114,5,0),"")&lt;&gt;"")+(IFERROR(VLOOKUP(EK113,$D$107:$G$114,4,0),"")&lt;&gt;"")),IF(EO138,"0",(EP138+ER138&gt;EQ138+ES138)*(EM113&gt;EN113)+(EP138+ER138=EQ138+ES138)*(EM113=EN113)+(EP138+ER138&lt;EQ138+ES138)*(EM113&lt;EN113)),"")</f>
        <v/>
      </c>
      <c r="EQ113" s="281" t="str">
        <f aca="false">IF((EP113&lt;&gt;""),IF(OR(EP138+ER138&lt;&gt;EQ138+ES138,PrSettings!$M$4="●"),((EP138+ER138-EQ138-ES138)=(EM113-EN113))*(EP113=1),0),"")</f>
        <v/>
      </c>
      <c r="ER113" s="281" t="str">
        <f aca="false">IF((EQ113&lt;&gt;""),IF(EP113="0",0,(EP138+ER138=EM113)*(EQ138+ES138=EN113)),"")</f>
        <v/>
      </c>
      <c r="ES113" s="281" t="str">
        <f aca="false">IF(EP113&lt;&gt;"",IF(EO138,0,IF(ABS(EP138+ER138-EQ138-ES138)&gt;=PrSettings!$M$7,(ABS(EP138+ER138-EQ138-ES138-EM113+EN113)&lt;=1)*1,IF(AND(EP113,$F113=$G113,EP138+ER138&gt;=PrSettings!$M$6),(ABS(EM113-EP138-ER138)&lt;=1)*1,IF(AND(EP113,EP138+ER138+EQ138+ES138&gt;=PrSettings!$M$8),(ABS(EM113-EP138-ER138)+ABS(EN113-EQ138-ES138)&lt;=1)*1,"0")))),"")</f>
        <v/>
      </c>
      <c r="ET113" s="302" t="str">
        <f aca="false">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97"/>
      <c r="EW113" s="280" t="str">
        <f aca="false">IF(EV113="","",VLOOKUP(EV113,Language!$D$5:$E$100,2,0))</f>
        <v/>
      </c>
      <c r="EX113" s="284"/>
      <c r="EY113" s="280" t="str">
        <f aca="false">IF(EX113="","",VLOOKUP(EX113,Language!$D$5:$E$100,2,0))</f>
        <v/>
      </c>
      <c r="EZ113" s="284"/>
      <c r="FA113" s="284"/>
      <c r="FB113" s="389" t="n">
        <f aca="false">COUNTIF(EV$116:EV$119,EX118)+COUNTIF(EX$116:EX$119,EX118)</f>
        <v>0</v>
      </c>
      <c r="FC113" s="281" t="str">
        <f aca="false">IF((EZ113&lt;&gt;"")*(FA113&lt;&gt;"")*((IFERROR(VLOOKUP(EV113,$B$107:$F$114,5,0),"")&lt;&gt;"")+(IFERROR(VLOOKUP(EV113,$D$107:$G$114,4,0),"")&lt;&gt;""))*((IFERROR(VLOOKUP(EX113,$B$107:$F$114,5,0),"")&lt;&gt;"")+(IFERROR(VLOOKUP(EX113,$D$107:$G$114,4,0),"")&lt;&gt;"")),IF(FB138,"0",(FC138+FE138&gt;FD138+FF138)*(EZ113&gt;FA113)+(FC138+FE138=FD138+FF138)*(EZ113=FA113)+(FC138+FE138&lt;FD138+FF138)*(EZ113&lt;FA113)),"")</f>
        <v/>
      </c>
      <c r="FD113" s="281" t="str">
        <f aca="false">IF((FC113&lt;&gt;""),IF(OR(FC138+FE138&lt;&gt;FD138+FF138,PrSettings!$M$4="●"),((FC138+FE138-FD138-FF138)=(EZ113-FA113))*(FC113=1),0),"")</f>
        <v/>
      </c>
      <c r="FE113" s="281" t="str">
        <f aca="false">IF((FD113&lt;&gt;""),IF(FC113="0",0,(FC138+FE138=EZ113)*(FD138+FF138=FA113)),"")</f>
        <v/>
      </c>
      <c r="FF113" s="281" t="str">
        <f aca="false">IF(FC113&lt;&gt;"",IF(FB138,0,IF(ABS(FC138+FE138-FD138-FF138)&gt;=PrSettings!$M$7,(ABS(FC138+FE138-FD138-FF138-EZ113+FA113)&lt;=1)*1,IF(AND(FC113,$F113=$G113,FC138+FE138&gt;=PrSettings!$M$6),(ABS(EZ113-FC138-FE138)&lt;=1)*1,IF(AND(FC113,FC138+FE138+FD138+FF138&gt;=PrSettings!$M$8),(ABS(EZ113-FC138-FE138)+ABS(FA113-FD138-FF138)&lt;=1)*1,"0")))),"")</f>
        <v/>
      </c>
      <c r="FG113" s="302" t="str">
        <f aca="false">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97"/>
      <c r="FJ113" s="280" t="str">
        <f aca="false">IF(FI113="","",VLOOKUP(FI113,Language!$D$5:$E$100,2,0))</f>
        <v/>
      </c>
      <c r="FK113" s="284"/>
      <c r="FL113" s="280" t="str">
        <f aca="false">IF(FK113="","",VLOOKUP(FK113,Language!$D$5:$E$100,2,0))</f>
        <v/>
      </c>
      <c r="FM113" s="284"/>
      <c r="FN113" s="284"/>
      <c r="FO113" s="389" t="n">
        <f aca="false">COUNTIF(FI$116:FI$119,FK118)+COUNTIF(FK$116:FK$119,FK118)</f>
        <v>0</v>
      </c>
      <c r="FP113" s="281" t="str">
        <f aca="false">IF((FM113&lt;&gt;"")*(FN113&lt;&gt;"")*((IFERROR(VLOOKUP(FI113,$B$107:$F$114,5,0),"")&lt;&gt;"")+(IFERROR(VLOOKUP(FI113,$D$107:$G$114,4,0),"")&lt;&gt;""))*((IFERROR(VLOOKUP(FK113,$B$107:$F$114,5,0),"")&lt;&gt;"")+(IFERROR(VLOOKUP(FK113,$D$107:$G$114,4,0),"")&lt;&gt;"")),IF(FO138,"0",(FP138+FR138&gt;FQ138+FS138)*(FM113&gt;FN113)+(FP138+FR138=FQ138+FS138)*(FM113=FN113)+(FP138+FR138&lt;FQ138+FS138)*(FM113&lt;FN113)),"")</f>
        <v/>
      </c>
      <c r="FQ113" s="281" t="str">
        <f aca="false">IF((FP113&lt;&gt;""),IF(OR(FP138+FR138&lt;&gt;FQ138+FS138,PrSettings!$M$4="●"),((FP138+FR138-FQ138-FS138)=(FM113-FN113))*(FP113=1),0),"")</f>
        <v/>
      </c>
      <c r="FR113" s="281" t="str">
        <f aca="false">IF((FQ113&lt;&gt;""),IF(FP113="0",0,(FP138+FR138=FM113)*(FQ138+FS138=FN113)),"")</f>
        <v/>
      </c>
      <c r="FS113" s="281" t="str">
        <f aca="false">IF(FP113&lt;&gt;"",IF(FO138,0,IF(ABS(FP138+FR138-FQ138-FS138)&gt;=PrSettings!$M$7,(ABS(FP138+FR138-FQ138-FS138-FM113+FN113)&lt;=1)*1,IF(AND(FP113,$F113=$G113,FP138+FR138&gt;=PrSettings!$M$6),(ABS(FM113-FP138-FR138)&lt;=1)*1,IF(AND(FP113,FP138+FR138+FQ138+FS138&gt;=PrSettings!$M$8),(ABS(FM113-FP138-FR138)+ABS(FN113-FQ138-FS138)&lt;=1)*1,"0")))),"")</f>
        <v/>
      </c>
      <c r="FT113" s="302" t="str">
        <f aca="false">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97"/>
      <c r="FW113" s="280" t="str">
        <f aca="false">IF(FV113="","",VLOOKUP(FV113,Language!$D$5:$E$100,2,0))</f>
        <v/>
      </c>
      <c r="FX113" s="284"/>
      <c r="FY113" s="280" t="str">
        <f aca="false">IF(FX113="","",VLOOKUP(FX113,Language!$D$5:$E$100,2,0))</f>
        <v/>
      </c>
      <c r="FZ113" s="284"/>
      <c r="GA113" s="284"/>
      <c r="GB113" s="389" t="n">
        <f aca="false">COUNTIF(FV$116:FV$119,FX118)+COUNTIF(FX$116:FX$119,FX118)</f>
        <v>0</v>
      </c>
      <c r="GC113" s="281" t="str">
        <f aca="false">IF((FZ113&lt;&gt;"")*(GA113&lt;&gt;"")*((IFERROR(VLOOKUP(FV113,$B$107:$F$114,5,0),"")&lt;&gt;"")+(IFERROR(VLOOKUP(FV113,$D$107:$G$114,4,0),"")&lt;&gt;""))*((IFERROR(VLOOKUP(FX113,$B$107:$F$114,5,0),"")&lt;&gt;"")+(IFERROR(VLOOKUP(FX113,$D$107:$G$114,4,0),"")&lt;&gt;"")),IF(GB138,"0",(GC138+GE138&gt;GD138+GF138)*(FZ113&gt;GA113)+(GC138+GE138=GD138+GF138)*(FZ113=GA113)+(GC138+GE138&lt;GD138+GF138)*(FZ113&lt;GA113)),"")</f>
        <v/>
      </c>
      <c r="GD113" s="281" t="str">
        <f aca="false">IF((GC113&lt;&gt;""),IF(OR(GC138+GE138&lt;&gt;GD138+GF138,PrSettings!$M$4="●"),((GC138+GE138-GD138-GF138)=(FZ113-GA113))*(GC113=1),0),"")</f>
        <v/>
      </c>
      <c r="GE113" s="281" t="str">
        <f aca="false">IF((GD113&lt;&gt;""),IF(GC113="0",0,(GC138+GE138=FZ113)*(GD138+GF138=GA113)),"")</f>
        <v/>
      </c>
      <c r="GF113" s="281" t="str">
        <f aca="false">IF(GC113&lt;&gt;"",IF(GB138,0,IF(ABS(GC138+GE138-GD138-GF138)&gt;=PrSettings!$M$7,(ABS(GC138+GE138-GD138-GF138-FZ113+GA113)&lt;=1)*1,IF(AND(GC113,$F113=$G113,GC138+GE138&gt;=PrSettings!$M$6),(ABS(FZ113-GC138-GE138)&lt;=1)*1,IF(AND(GC113,GC138+GE138+GD138+GF138&gt;=PrSettings!$M$8),(ABS(FZ113-GC138-GE138)+ABS(GA113-GD138-GF138)&lt;=1)*1,"0")))),"")</f>
        <v/>
      </c>
      <c r="GG113" s="302" t="str">
        <f aca="false">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97"/>
      <c r="GJ113" s="280" t="str">
        <f aca="false">IF(GI113="","",VLOOKUP(GI113,Language!$D$5:$E$100,2,0))</f>
        <v/>
      </c>
      <c r="GK113" s="284"/>
      <c r="GL113" s="280" t="str">
        <f aca="false">IF(GK113="","",VLOOKUP(GK113,Language!$D$5:$E$100,2,0))</f>
        <v/>
      </c>
      <c r="GM113" s="284"/>
      <c r="GN113" s="284"/>
      <c r="GO113" s="389" t="n">
        <f aca="false">COUNTIF(GI$116:GI$119,GK118)+COUNTIF(GK$116:GK$119,GK118)</f>
        <v>0</v>
      </c>
      <c r="GP113" s="281" t="str">
        <f aca="false">IF((GM113&lt;&gt;"")*(GN113&lt;&gt;"")*((IFERROR(VLOOKUP(GI113,$B$107:$F$114,5,0),"")&lt;&gt;"")+(IFERROR(VLOOKUP(GI113,$D$107:$G$114,4,0),"")&lt;&gt;""))*((IFERROR(VLOOKUP(GK113,$B$107:$F$114,5,0),"")&lt;&gt;"")+(IFERROR(VLOOKUP(GK113,$D$107:$G$114,4,0),"")&lt;&gt;"")),IF(GO138,"0",(GP138+GR138&gt;GQ138+GS138)*(GM113&gt;GN113)+(GP138+GR138=GQ138+GS138)*(GM113=GN113)+(GP138+GR138&lt;GQ138+GS138)*(GM113&lt;GN113)),"")</f>
        <v/>
      </c>
      <c r="GQ113" s="281" t="str">
        <f aca="false">IF((GP113&lt;&gt;""),IF(OR(GP138+GR138&lt;&gt;GQ138+GS138,PrSettings!$M$4="●"),((GP138+GR138-GQ138-GS138)=(GM113-GN113))*(GP113=1),0),"")</f>
        <v/>
      </c>
      <c r="GR113" s="281" t="str">
        <f aca="false">IF((GQ113&lt;&gt;""),IF(GP113="0",0,(GP138+GR138=GM113)*(GQ138+GS138=GN113)),"")</f>
        <v/>
      </c>
      <c r="GS113" s="281" t="str">
        <f aca="false">IF(GP113&lt;&gt;"",IF(GO138,0,IF(ABS(GP138+GR138-GQ138-GS138)&gt;=PrSettings!$M$7,(ABS(GP138+GR138-GQ138-GS138-GM113+GN113)&lt;=1)*1,IF(AND(GP113,$F113=$G113,GP138+GR138&gt;=PrSettings!$M$6),(ABS(GM113-GP138-GR138)&lt;=1)*1,IF(AND(GP113,GP138+GR138+GQ138+GS138&gt;=PrSettings!$M$8),(ABS(GM113-GP138-GR138)+ABS(GN113-GQ138-GS138)&lt;=1)*1,"0")))),"")</f>
        <v/>
      </c>
      <c r="GT113" s="302" t="str">
        <f aca="false">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97"/>
      <c r="GW113" s="280" t="str">
        <f aca="false">IF(GV113="","",VLOOKUP(GV113,Language!$D$5:$E$100,2,0))</f>
        <v/>
      </c>
      <c r="GX113" s="284"/>
      <c r="GY113" s="280" t="str">
        <f aca="false">IF(GX113="","",VLOOKUP(GX113,Language!$D$5:$E$100,2,0))</f>
        <v/>
      </c>
      <c r="GZ113" s="284"/>
      <c r="HA113" s="284"/>
      <c r="HB113" s="389" t="n">
        <f aca="false">COUNTIF(GV$116:GV$119,GX118)+COUNTIF(GX$116:GX$119,GX118)</f>
        <v>0</v>
      </c>
      <c r="HC113" s="281" t="str">
        <f aca="false">IF((GZ113&lt;&gt;"")*(HA113&lt;&gt;"")*((IFERROR(VLOOKUP(GV113,$B$107:$F$114,5,0),"")&lt;&gt;"")+(IFERROR(VLOOKUP(GV113,$D$107:$G$114,4,0),"")&lt;&gt;""))*((IFERROR(VLOOKUP(GX113,$B$107:$F$114,5,0),"")&lt;&gt;"")+(IFERROR(VLOOKUP(GX113,$D$107:$G$114,4,0),"")&lt;&gt;"")),IF(HB138,"0",(HC138+HE138&gt;HD138+HF138)*(GZ113&gt;HA113)+(HC138+HE138=HD138+HF138)*(GZ113=HA113)+(HC138+HE138&lt;HD138+HF138)*(GZ113&lt;HA113)),"")</f>
        <v/>
      </c>
      <c r="HD113" s="281" t="str">
        <f aca="false">IF((HC113&lt;&gt;""),IF(OR(HC138+HE138&lt;&gt;HD138+HF138,PrSettings!$M$4="●"),((HC138+HE138-HD138-HF138)=(GZ113-HA113))*(HC113=1),0),"")</f>
        <v/>
      </c>
      <c r="HE113" s="281" t="str">
        <f aca="false">IF((HD113&lt;&gt;""),IF(HC113="0",0,(HC138+HE138=GZ113)*(HD138+HF138=HA113)),"")</f>
        <v/>
      </c>
      <c r="HF113" s="281" t="str">
        <f aca="false">IF(HC113&lt;&gt;"",IF(HB138,0,IF(ABS(HC138+HE138-HD138-HF138)&gt;=PrSettings!$M$7,(ABS(HC138+HE138-HD138-HF138-GZ113+HA113)&lt;=1)*1,IF(AND(HC113,$F113=$G113,HC138+HE138&gt;=PrSettings!$M$6),(ABS(GZ113-HC138-HE138)&lt;=1)*1,IF(AND(HC113,HC138+HE138+HD138+HF138&gt;=PrSettings!$M$8),(ABS(GZ113-HC138-HE138)+ABS(HA113-HD138-HF138)&lt;=1)*1,"0")))),"")</f>
        <v/>
      </c>
      <c r="HG113" s="302" t="str">
        <f aca="false">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97"/>
      <c r="HJ113" s="280" t="str">
        <f aca="false">IF(HI113="","",VLOOKUP(HI113,Language!$D$5:$E$100,2,0))</f>
        <v/>
      </c>
      <c r="HK113" s="284"/>
      <c r="HL113" s="280" t="str">
        <f aca="false">IF(HK113="","",VLOOKUP(HK113,Language!$D$5:$E$100,2,0))</f>
        <v/>
      </c>
      <c r="HM113" s="284"/>
      <c r="HN113" s="284"/>
      <c r="HO113" s="389" t="n">
        <f aca="false">COUNTIF(HI$116:HI$119,HK118)+COUNTIF(HK$116:HK$119,HK118)</f>
        <v>0</v>
      </c>
      <c r="HP113" s="281" t="str">
        <f aca="false">IF((HM113&lt;&gt;"")*(HN113&lt;&gt;"")*((IFERROR(VLOOKUP(HI113,$B$107:$F$114,5,0),"")&lt;&gt;"")+(IFERROR(VLOOKUP(HI113,$D$107:$G$114,4,0),"")&lt;&gt;""))*((IFERROR(VLOOKUP(HK113,$B$107:$F$114,5,0),"")&lt;&gt;"")+(IFERROR(VLOOKUP(HK113,$D$107:$G$114,4,0),"")&lt;&gt;"")),IF(HO138,"0",(HP138+HR138&gt;HQ138+HS138)*(HM113&gt;HN113)+(HP138+HR138=HQ138+HS138)*(HM113=HN113)+(HP138+HR138&lt;HQ138+HS138)*(HM113&lt;HN113)),"")</f>
        <v/>
      </c>
      <c r="HQ113" s="281" t="str">
        <f aca="false">IF((HP113&lt;&gt;""),IF(OR(HP138+HR138&lt;&gt;HQ138+HS138,PrSettings!$M$4="●"),((HP138+HR138-HQ138-HS138)=(HM113-HN113))*(HP113=1),0),"")</f>
        <v/>
      </c>
      <c r="HR113" s="281" t="str">
        <f aca="false">IF((HQ113&lt;&gt;""),IF(HP113="0",0,(HP138+HR138=HM113)*(HQ138+HS138=HN113)),"")</f>
        <v/>
      </c>
      <c r="HS113" s="281" t="str">
        <f aca="false">IF(HP113&lt;&gt;"",IF(HO138,0,IF(ABS(HP138+HR138-HQ138-HS138)&gt;=PrSettings!$M$7,(ABS(HP138+HR138-HQ138-HS138-HM113+HN113)&lt;=1)*1,IF(AND(HP113,$F113=$G113,HP138+HR138&gt;=PrSettings!$M$6),(ABS(HM113-HP138-HR138)&lt;=1)*1,IF(AND(HP113,HP138+HR138+HQ138+HS138&gt;=PrSettings!$M$8),(ABS(HM113-HP138-HR138)+ABS(HN113-HQ138-HS138)&lt;=1)*1,"0")))),"")</f>
        <v/>
      </c>
      <c r="HT113" s="302" t="str">
        <f aca="false">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97"/>
      <c r="HW113" s="280" t="str">
        <f aca="false">IF(HV113="","",VLOOKUP(HV113,Language!$D$5:$E$100,2,0))</f>
        <v/>
      </c>
      <c r="HX113" s="284"/>
      <c r="HY113" s="280" t="str">
        <f aca="false">IF(HX113="","",VLOOKUP(HX113,Language!$D$5:$E$100,2,0))</f>
        <v/>
      </c>
      <c r="HZ113" s="284"/>
      <c r="IA113" s="284"/>
      <c r="IB113" s="389" t="n">
        <f aca="false">COUNTIF(HV$116:HV$119,HX118)+COUNTIF(HX$116:HX$119,HX118)</f>
        <v>0</v>
      </c>
      <c r="IC113" s="281" t="str">
        <f aca="false">IF((HZ113&lt;&gt;"")*(IA113&lt;&gt;"")*((IFERROR(VLOOKUP(HV113,$B$107:$F$114,5,0),"")&lt;&gt;"")+(IFERROR(VLOOKUP(HV113,$D$107:$G$114,4,0),"")&lt;&gt;""))*((IFERROR(VLOOKUP(HX113,$B$107:$F$114,5,0),"")&lt;&gt;"")+(IFERROR(VLOOKUP(HX113,$D$107:$G$114,4,0),"")&lt;&gt;"")),IF(IB138,"0",(IC138+IE138&gt;ID138+IF138)*(HZ113&gt;IA113)+(IC138+IE138=ID138+IF138)*(HZ113=IA113)+(IC138+IE138&lt;ID138+IF138)*(HZ113&lt;IA113)),"")</f>
        <v/>
      </c>
      <c r="ID113" s="281" t="str">
        <f aca="false">IF((IC113&lt;&gt;""),IF(OR(IC138+IE138&lt;&gt;ID138+IF138,PrSettings!$M$4="●"),((IC138+IE138-ID138-IF138)=(HZ113-IA113))*(IC113=1),0),"")</f>
        <v/>
      </c>
      <c r="IE113" s="281" t="str">
        <f aca="false">IF((ID113&lt;&gt;""),IF(IC113="0",0,(IC138+IE138=HZ113)*(ID138+IF138=IA113)),"")</f>
        <v/>
      </c>
      <c r="IF113" s="281" t="str">
        <f aca="false">IF(IC113&lt;&gt;"",IF(IB138,0,IF(ABS(IC138+IE138-ID138-IF138)&gt;=PrSettings!$M$7,(ABS(IC138+IE138-ID138-IF138-HZ113+IA113)&lt;=1)*1,IF(AND(IC113,$F113=$G113,IC138+IE138&gt;=PrSettings!$M$6),(ABS(HZ113-IC138-IE138)&lt;=1)*1,IF(AND(IC113,IC138+IE138+ID138+IF138&gt;=PrSettings!$M$8),(ABS(HZ113-IC138-IE138)+ABS(IA113-ID138-IF138)&lt;=1)*1,"0")))),"")</f>
        <v/>
      </c>
      <c r="IG113" s="302" t="str">
        <f aca="false">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97"/>
      <c r="IJ113" s="280" t="str">
        <f aca="false">IF(II113="","",VLOOKUP(II113,Language!$D$5:$E$100,2,0))</f>
        <v/>
      </c>
      <c r="IK113" s="284"/>
      <c r="IL113" s="280" t="str">
        <f aca="false">IF(IK113="","",VLOOKUP(IK113,Language!$D$5:$E$100,2,0))</f>
        <v/>
      </c>
      <c r="IM113" s="284"/>
      <c r="IN113" s="284"/>
      <c r="IO113" s="389" t="n">
        <f aca="false">COUNTIF(II$116:II$119,IK118)+COUNTIF(IK$116:IK$119,IK118)</f>
        <v>0</v>
      </c>
      <c r="IP113" s="281" t="str">
        <f aca="false">IF((IM113&lt;&gt;"")*(IN113&lt;&gt;"")*((IFERROR(VLOOKUP(II113,$B$107:$F$114,5,0),"")&lt;&gt;"")+(IFERROR(VLOOKUP(II113,$D$107:$G$114,4,0),"")&lt;&gt;""))*((IFERROR(VLOOKUP(IK113,$B$107:$F$114,5,0),"")&lt;&gt;"")+(IFERROR(VLOOKUP(IK113,$D$107:$G$114,4,0),"")&lt;&gt;"")),IF(IO138,"0",(IP138+IR138&gt;IQ138+IS138)*(IM113&gt;IN113)+(IP138+IR138=IQ138+IS138)*(IM113=IN113)+(IP138+IR138&lt;IQ138+IS138)*(IM113&lt;IN113)),"")</f>
        <v/>
      </c>
      <c r="IQ113" s="281" t="str">
        <f aca="false">IF((IP113&lt;&gt;""),IF(OR(IP138+IR138&lt;&gt;IQ138+IS138,PrSettings!$M$4="●"),((IP138+IR138-IQ138-IS138)=(IM113-IN113))*(IP113=1),0),"")</f>
        <v/>
      </c>
      <c r="IR113" s="281" t="str">
        <f aca="false">IF((IQ113&lt;&gt;""),IF(IP113="0",0,(IP138+IR138=IM113)*(IQ138+IS138=IN113)),"")</f>
        <v/>
      </c>
      <c r="IS113" s="281" t="str">
        <f aca="false">IF(IP113&lt;&gt;"",IF(IO138,0,IF(ABS(IP138+IR138-IQ138-IS138)&gt;=PrSettings!$M$7,(ABS(IP138+IR138-IQ138-IS138-IM113+IN113)&lt;=1)*1,IF(AND(IP113,$F113=$G113,IP138+IR138&gt;=PrSettings!$M$6),(ABS(IM113-IP138-IR138)&lt;=1)*1,IF(AND(IP113,IP138+IR138+IQ138+IS138&gt;=PrSettings!$M$8),(ABS(IM113-IP138-IR138)+ABS(IN113-IQ138-IS138)&lt;=1)*1,"0")))),"")</f>
        <v/>
      </c>
      <c r="IT113" s="302" t="str">
        <f aca="false">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97"/>
      <c r="IW113" s="280" t="str">
        <f aca="false">IF(IV113="","",VLOOKUP(IV113,Language!$D$5:$E$100,2,0))</f>
        <v/>
      </c>
      <c r="IX113" s="284"/>
      <c r="IY113" s="280" t="str">
        <f aca="false">IF(IX113="","",VLOOKUP(IX113,Language!$D$5:$E$100,2,0))</f>
        <v/>
      </c>
      <c r="IZ113" s="284"/>
      <c r="JA113" s="284"/>
      <c r="JB113" s="389" t="n">
        <f aca="false">COUNTIF(IV$116:IV$119,IX118)+COUNTIF(IX$116:IX$119,IX118)</f>
        <v>0</v>
      </c>
      <c r="JC113" s="281" t="str">
        <f aca="false">IF((IZ113&lt;&gt;"")*(JA113&lt;&gt;"")*((IFERROR(VLOOKUP(IV113,$B$107:$F$114,5,0),"")&lt;&gt;"")+(IFERROR(VLOOKUP(IV113,$D$107:$G$114,4,0),"")&lt;&gt;""))*((IFERROR(VLOOKUP(IX113,$B$107:$F$114,5,0),"")&lt;&gt;"")+(IFERROR(VLOOKUP(IX113,$D$107:$G$114,4,0),"")&lt;&gt;"")),IF(JB138,"0",(JC138+JE138&gt;JD138+JF138)*(IZ113&gt;JA113)+(JC138+JE138=JD138+JF138)*(IZ113=JA113)+(JC138+JE138&lt;JD138+JF138)*(IZ113&lt;JA113)),"")</f>
        <v/>
      </c>
      <c r="JD113" s="281" t="str">
        <f aca="false">IF((JC113&lt;&gt;""),IF(OR(JC138+JE138&lt;&gt;JD138+JF138,PrSettings!$M$4="●"),((JC138+JE138-JD138-JF138)=(IZ113-JA113))*(JC113=1),0),"")</f>
        <v/>
      </c>
      <c r="JE113" s="281" t="str">
        <f aca="false">IF((JD113&lt;&gt;""),IF(JC113="0",0,(JC138+JE138=IZ113)*(JD138+JF138=JA113)),"")</f>
        <v/>
      </c>
      <c r="JF113" s="281" t="str">
        <f aca="false">IF(JC113&lt;&gt;"",IF(JB138,0,IF(ABS(JC138+JE138-JD138-JF138)&gt;=PrSettings!$M$7,(ABS(JC138+JE138-JD138-JF138-IZ113+JA113)&lt;=1)*1,IF(AND(JC113,$F113=$G113,JC138+JE138&gt;=PrSettings!$M$6),(ABS(IZ113-JC138-JE138)&lt;=1)*1,IF(AND(JC113,JC138+JE138+JD138+JF138&gt;=PrSettings!$M$8),(ABS(IZ113-JC138-JE138)+ABS(JA113-JD138-JF138)&lt;=1)*1,"0")))),"")</f>
        <v/>
      </c>
      <c r="JG113" s="302" t="str">
        <f aca="false">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97"/>
      <c r="JJ113" s="280" t="str">
        <f aca="false">IF(JI113="","",VLOOKUP(JI113,Language!$D$5:$E$100,2,0))</f>
        <v/>
      </c>
      <c r="JK113" s="284"/>
      <c r="JL113" s="280" t="str">
        <f aca="false">IF(JK113="","",VLOOKUP(JK113,Language!$D$5:$E$100,2,0))</f>
        <v/>
      </c>
      <c r="JM113" s="284"/>
      <c r="JN113" s="284"/>
      <c r="JO113" s="389" t="n">
        <f aca="false">COUNTIF(JI$116:JI$119,JK118)+COUNTIF(JK$116:JK$119,JK118)</f>
        <v>0</v>
      </c>
      <c r="JP113" s="281" t="str">
        <f aca="false">IF((JM113&lt;&gt;"")*(JN113&lt;&gt;"")*((IFERROR(VLOOKUP(JI113,$B$107:$F$114,5,0),"")&lt;&gt;"")+(IFERROR(VLOOKUP(JI113,$D$107:$G$114,4,0),"")&lt;&gt;""))*((IFERROR(VLOOKUP(JK113,$B$107:$F$114,5,0),"")&lt;&gt;"")+(IFERROR(VLOOKUP(JK113,$D$107:$G$114,4,0),"")&lt;&gt;"")),IF(JO138,"0",(JP138+JR138&gt;JQ138+JS138)*(JM113&gt;JN113)+(JP138+JR138=JQ138+JS138)*(JM113=JN113)+(JP138+JR138&lt;JQ138+JS138)*(JM113&lt;JN113)),"")</f>
        <v/>
      </c>
      <c r="JQ113" s="281" t="str">
        <f aca="false">IF((JP113&lt;&gt;""),IF(OR(JP138+JR138&lt;&gt;JQ138+JS138,PrSettings!$M$4="●"),((JP138+JR138-JQ138-JS138)=(JM113-JN113))*(JP113=1),0),"")</f>
        <v/>
      </c>
      <c r="JR113" s="281" t="str">
        <f aca="false">IF((JQ113&lt;&gt;""),IF(JP113="0",0,(JP138+JR138=JM113)*(JQ138+JS138=JN113)),"")</f>
        <v/>
      </c>
      <c r="JS113" s="281" t="str">
        <f aca="false">IF(JP113&lt;&gt;"",IF(JO138,0,IF(ABS(JP138+JR138-JQ138-JS138)&gt;=PrSettings!$M$7,(ABS(JP138+JR138-JQ138-JS138-JM113+JN113)&lt;=1)*1,IF(AND(JP113,$F113=$G113,JP138+JR138&gt;=PrSettings!$M$6),(ABS(JM113-JP138-JR138)&lt;=1)*1,IF(AND(JP113,JP138+JR138+JQ138+JS138&gt;=PrSettings!$M$8),(ABS(JM113-JP138-JR138)+ABS(JN113-JQ138-JS138)&lt;=1)*1,"0")))),"")</f>
        <v/>
      </c>
      <c r="JT113" s="302" t="str">
        <f aca="false">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97"/>
      <c r="JW113" s="280" t="str">
        <f aca="false">IF(JV113="","",VLOOKUP(JV113,Language!$D$5:$E$100,2,0))</f>
        <v/>
      </c>
      <c r="JX113" s="284"/>
      <c r="JY113" s="280" t="str">
        <f aca="false">IF(JX113="","",VLOOKUP(JX113,Language!$D$5:$E$100,2,0))</f>
        <v/>
      </c>
      <c r="JZ113" s="284"/>
      <c r="KA113" s="284"/>
      <c r="KB113" s="389" t="n">
        <f aca="false">COUNTIF(JV$116:JV$119,JX118)+COUNTIF(JX$116:JX$119,JX118)</f>
        <v>0</v>
      </c>
      <c r="KC113" s="281" t="str">
        <f aca="false">IF((JZ113&lt;&gt;"")*(KA113&lt;&gt;"")*((IFERROR(VLOOKUP(JV113,$B$107:$F$114,5,0),"")&lt;&gt;"")+(IFERROR(VLOOKUP(JV113,$D$107:$G$114,4,0),"")&lt;&gt;""))*((IFERROR(VLOOKUP(JX113,$B$107:$F$114,5,0),"")&lt;&gt;"")+(IFERROR(VLOOKUP(JX113,$D$107:$G$114,4,0),"")&lt;&gt;"")),IF(KB138,"0",(KC138+KE138&gt;KD138+KF138)*(JZ113&gt;KA113)+(KC138+KE138=KD138+KF138)*(JZ113=KA113)+(KC138+KE138&lt;KD138+KF138)*(JZ113&lt;KA113)),"")</f>
        <v/>
      </c>
      <c r="KD113" s="281" t="str">
        <f aca="false">IF((KC113&lt;&gt;""),IF(OR(KC138+KE138&lt;&gt;KD138+KF138,PrSettings!$M$4="●"),((KC138+KE138-KD138-KF138)=(JZ113-KA113))*(KC113=1),0),"")</f>
        <v/>
      </c>
      <c r="KE113" s="281" t="str">
        <f aca="false">IF((KD113&lt;&gt;""),IF(KC113="0",0,(KC138+KE138=JZ113)*(KD138+KF138=KA113)),"")</f>
        <v/>
      </c>
      <c r="KF113" s="281" t="str">
        <f aca="false">IF(KC113&lt;&gt;"",IF(KB138,0,IF(ABS(KC138+KE138-KD138-KF138)&gt;=PrSettings!$M$7,(ABS(KC138+KE138-KD138-KF138-JZ113+KA113)&lt;=1)*1,IF(AND(KC113,$F113=$G113,KC138+KE138&gt;=PrSettings!$M$6),(ABS(JZ113-KC138-KE138)&lt;=1)*1,IF(AND(KC113,KC138+KE138+KD138+KF138&gt;=PrSettings!$M$8),(ABS(JZ113-KC138-KE138)+ABS(KA113-KD138-KF138)&lt;=1)*1,"0")))),"")</f>
        <v/>
      </c>
      <c r="KG113" s="302" t="str">
        <f aca="false">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97"/>
      <c r="KJ113" s="280" t="str">
        <f aca="false">IF(KI113="","",VLOOKUP(KI113,Language!$D$5:$E$100,2,0))</f>
        <v/>
      </c>
      <c r="KK113" s="284"/>
      <c r="KL113" s="280" t="str">
        <f aca="false">IF(KK113="","",VLOOKUP(KK113,Language!$D$5:$E$100,2,0))</f>
        <v/>
      </c>
      <c r="KM113" s="284"/>
      <c r="KN113" s="284"/>
      <c r="KO113" s="389" t="n">
        <f aca="false">COUNTIF(KI$116:KI$119,KK118)+COUNTIF(KK$116:KK$119,KK118)</f>
        <v>0</v>
      </c>
      <c r="KP113" s="281" t="str">
        <f aca="false">IF((KM113&lt;&gt;"")*(KN113&lt;&gt;"")*((IFERROR(VLOOKUP(KI113,$B$107:$F$114,5,0),"")&lt;&gt;"")+(IFERROR(VLOOKUP(KI113,$D$107:$G$114,4,0),"")&lt;&gt;""))*((IFERROR(VLOOKUP(KK113,$B$107:$F$114,5,0),"")&lt;&gt;"")+(IFERROR(VLOOKUP(KK113,$D$107:$G$114,4,0),"")&lt;&gt;"")),IF(KO138,"0",(KP138+KR138&gt;KQ138+KS138)*(KM113&gt;KN113)+(KP138+KR138=KQ138+KS138)*(KM113=KN113)+(KP138+KR138&lt;KQ138+KS138)*(KM113&lt;KN113)),"")</f>
        <v/>
      </c>
      <c r="KQ113" s="281" t="str">
        <f aca="false">IF((KP113&lt;&gt;""),IF(OR(KP138+KR138&lt;&gt;KQ138+KS138,PrSettings!$M$4="●"),((KP138+KR138-KQ138-KS138)=(KM113-KN113))*(KP113=1),0),"")</f>
        <v/>
      </c>
      <c r="KR113" s="281" t="str">
        <f aca="false">IF((KQ113&lt;&gt;""),IF(KP113="0",0,(KP138+KR138=KM113)*(KQ138+KS138=KN113)),"")</f>
        <v/>
      </c>
      <c r="KS113" s="281" t="str">
        <f aca="false">IF(KP113&lt;&gt;"",IF(KO138,0,IF(ABS(KP138+KR138-KQ138-KS138)&gt;=PrSettings!$M$7,(ABS(KP138+KR138-KQ138-KS138-KM113+KN113)&lt;=1)*1,IF(AND(KP113,$F113=$G113,KP138+KR138&gt;=PrSettings!$M$6),(ABS(KM113-KP138-KR138)&lt;=1)*1,IF(AND(KP113,KP138+KR138+KQ138+KS138&gt;=PrSettings!$M$8),(ABS(KM113-KP138-KR138)+ABS(KN113-KQ138-KS138)&lt;=1)*1,"0")))),"")</f>
        <v/>
      </c>
      <c r="KT113" s="302" t="str">
        <f aca="false">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97"/>
      <c r="KW113" s="280" t="str">
        <f aca="false">IF(KV113="","",VLOOKUP(KV113,Language!$D$5:$E$100,2,0))</f>
        <v/>
      </c>
      <c r="KX113" s="284"/>
      <c r="KY113" s="280" t="str">
        <f aca="false">IF(KX113="","",VLOOKUP(KX113,Language!$D$5:$E$100,2,0))</f>
        <v/>
      </c>
      <c r="KZ113" s="284"/>
      <c r="LA113" s="284"/>
      <c r="LB113" s="389" t="n">
        <f aca="false">COUNTIF(KV$116:KV$119,KX118)+COUNTIF(KX$116:KX$119,KX118)</f>
        <v>0</v>
      </c>
      <c r="LC113" s="281" t="str">
        <f aca="false">IF((KZ113&lt;&gt;"")*(LA113&lt;&gt;"")*((IFERROR(VLOOKUP(KV113,$B$107:$F$114,5,0),"")&lt;&gt;"")+(IFERROR(VLOOKUP(KV113,$D$107:$G$114,4,0),"")&lt;&gt;""))*((IFERROR(VLOOKUP(KX113,$B$107:$F$114,5,0),"")&lt;&gt;"")+(IFERROR(VLOOKUP(KX113,$D$107:$G$114,4,0),"")&lt;&gt;"")),IF(LB138,"0",(LC138+LE138&gt;LD138+LF138)*(KZ113&gt;LA113)+(LC138+LE138=LD138+LF138)*(KZ113=LA113)+(LC138+LE138&lt;LD138+LF138)*(KZ113&lt;LA113)),"")</f>
        <v/>
      </c>
      <c r="LD113" s="281" t="str">
        <f aca="false">IF((LC113&lt;&gt;""),IF(OR(LC138+LE138&lt;&gt;LD138+LF138,PrSettings!$M$4="●"),((LC138+LE138-LD138-LF138)=(KZ113-LA113))*(LC113=1),0),"")</f>
        <v/>
      </c>
      <c r="LE113" s="281" t="str">
        <f aca="false">IF((LD113&lt;&gt;""),IF(LC113="0",0,(LC138+LE138=KZ113)*(LD138+LF138=LA113)),"")</f>
        <v/>
      </c>
      <c r="LF113" s="281" t="str">
        <f aca="false">IF(LC113&lt;&gt;"",IF(LB138,0,IF(ABS(LC138+LE138-LD138-LF138)&gt;=PrSettings!$M$7,(ABS(LC138+LE138-LD138-LF138-KZ113+LA113)&lt;=1)*1,IF(AND(LC113,$F113=$G113,LC138+LE138&gt;=PrSettings!$M$6),(ABS(KZ113-LC138-LE138)&lt;=1)*1,IF(AND(LC113,LC138+LE138+LD138+LF138&gt;=PrSettings!$M$8),(ABS(KZ113-LC138-LE138)+ABS(LA113-LD138-LF138)&lt;=1)*1,"0")))),"")</f>
        <v/>
      </c>
      <c r="LG113" s="302" t="str">
        <f aca="false">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97"/>
      <c r="LJ113" s="280" t="str">
        <f aca="false">IF(LI113="","",VLOOKUP(LI113,Language!$D$5:$E$100,2,0))</f>
        <v/>
      </c>
      <c r="LK113" s="284"/>
      <c r="LL113" s="280" t="str">
        <f aca="false">IF(LK113="","",VLOOKUP(LK113,Language!$D$5:$E$100,2,0))</f>
        <v/>
      </c>
      <c r="LM113" s="284"/>
      <c r="LN113" s="284"/>
      <c r="LO113" s="389" t="n">
        <f aca="false">COUNTIF(LI$116:LI$119,LK118)+COUNTIF(LK$116:LK$119,LK118)</f>
        <v>0</v>
      </c>
      <c r="LP113" s="281" t="str">
        <f aca="false">IF((LM113&lt;&gt;"")*(LN113&lt;&gt;"")*((IFERROR(VLOOKUP(LI113,$B$107:$F$114,5,0),"")&lt;&gt;"")+(IFERROR(VLOOKUP(LI113,$D$107:$G$114,4,0),"")&lt;&gt;""))*((IFERROR(VLOOKUP(LK113,$B$107:$F$114,5,0),"")&lt;&gt;"")+(IFERROR(VLOOKUP(LK113,$D$107:$G$114,4,0),"")&lt;&gt;"")),IF(LO138,"0",(LP138+LR138&gt;LQ138+LS138)*(LM113&gt;LN113)+(LP138+LR138=LQ138+LS138)*(LM113=LN113)+(LP138+LR138&lt;LQ138+LS138)*(LM113&lt;LN113)),"")</f>
        <v/>
      </c>
      <c r="LQ113" s="281" t="str">
        <f aca="false">IF((LP113&lt;&gt;""),IF(OR(LP138+LR138&lt;&gt;LQ138+LS138,PrSettings!$M$4="●"),((LP138+LR138-LQ138-LS138)=(LM113-LN113))*(LP113=1),0),"")</f>
        <v/>
      </c>
      <c r="LR113" s="281" t="str">
        <f aca="false">IF((LQ113&lt;&gt;""),IF(LP113="0",0,(LP138+LR138=LM113)*(LQ138+LS138=LN113)),"")</f>
        <v/>
      </c>
      <c r="LS113" s="281" t="str">
        <f aca="false">IF(LP113&lt;&gt;"",IF(LO138,0,IF(ABS(LP138+LR138-LQ138-LS138)&gt;=PrSettings!$M$7,(ABS(LP138+LR138-LQ138-LS138-LM113+LN113)&lt;=1)*1,IF(AND(LP113,$F113=$G113,LP138+LR138&gt;=PrSettings!$M$6),(ABS(LM113-LP138-LR138)&lt;=1)*1,IF(AND(LP113,LP138+LR138+LQ138+LS138&gt;=PrSettings!$M$8),(ABS(LM113-LP138-LR138)+ABS(LN113-LQ138-LS138)&lt;=1)*1,"0")))),"")</f>
        <v/>
      </c>
      <c r="LT113" s="302" t="str">
        <f aca="false">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97"/>
      <c r="LW113" s="280" t="str">
        <f aca="false">IF(LV113="","",VLOOKUP(LV113,Language!$D$5:$E$100,2,0))</f>
        <v/>
      </c>
      <c r="LX113" s="284"/>
      <c r="LY113" s="280" t="str">
        <f aca="false">IF(LX113="","",VLOOKUP(LX113,Language!$D$5:$E$100,2,0))</f>
        <v/>
      </c>
      <c r="LZ113" s="284"/>
      <c r="MA113" s="284"/>
      <c r="MB113" s="389" t="n">
        <f aca="false">COUNTIF(LV$116:LV$119,LX118)+COUNTIF(LX$116:LX$119,LX118)</f>
        <v>0</v>
      </c>
      <c r="MC113" s="281" t="str">
        <f aca="false">IF((LZ113&lt;&gt;"")*(MA113&lt;&gt;"")*((IFERROR(VLOOKUP(LV113,$B$107:$F$114,5,0),"")&lt;&gt;"")+(IFERROR(VLOOKUP(LV113,$D$107:$G$114,4,0),"")&lt;&gt;""))*((IFERROR(VLOOKUP(LX113,$B$107:$F$114,5,0),"")&lt;&gt;"")+(IFERROR(VLOOKUP(LX113,$D$107:$G$114,4,0),"")&lt;&gt;"")),IF(MB138,"0",(MC138+ME138&gt;MD138+MF138)*(LZ113&gt;MA113)+(MC138+ME138=MD138+MF138)*(LZ113=MA113)+(MC138+ME138&lt;MD138+MF138)*(LZ113&lt;MA113)),"")</f>
        <v/>
      </c>
      <c r="MD113" s="281" t="str">
        <f aca="false">IF((MC113&lt;&gt;""),IF(OR(MC138+ME138&lt;&gt;MD138+MF138,PrSettings!$M$4="●"),((MC138+ME138-MD138-MF138)=(LZ113-MA113))*(MC113=1),0),"")</f>
        <v/>
      </c>
      <c r="ME113" s="281" t="str">
        <f aca="false">IF((MD113&lt;&gt;""),IF(MC113="0",0,(MC138+ME138=LZ113)*(MD138+MF138=MA113)),"")</f>
        <v/>
      </c>
      <c r="MF113" s="281" t="str">
        <f aca="false">IF(MC113&lt;&gt;"",IF(MB138,0,IF(ABS(MC138+ME138-MD138-MF138)&gt;=PrSettings!$M$7,(ABS(MC138+ME138-MD138-MF138-LZ113+MA113)&lt;=1)*1,IF(AND(MC113,$F113=$G113,MC138+ME138&gt;=PrSettings!$M$6),(ABS(LZ113-MC138-ME138)&lt;=1)*1,IF(AND(MC113,MC138+ME138+MD138+MF138&gt;=PrSettings!$M$8),(ABS(LZ113-MC138-ME138)+ABS(MA113-MD138-MF138)&lt;=1)*1,"0")))),"")</f>
        <v/>
      </c>
      <c r="MG113" s="302" t="str">
        <f aca="false">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135" customFormat="true" ht="15.75" hidden="false" customHeight="false" outlineLevel="0" collapsed="false">
      <c r="A114" s="252"/>
      <c r="B114" s="295" t="n">
        <f aca="false">IF(C114="","",INDEX(Groups!$C$7:$C$65,MATCH(C114,Groups!$D$7:$D$65,0)))</f>
        <v>19</v>
      </c>
      <c r="C114" s="280" t="str">
        <f aca="false">'World Cup'!$W$60</f>
        <v>Switzerland</v>
      </c>
      <c r="D114" s="296" t="n">
        <f aca="false">IF(E114="","",INDEX(Groups!$C$7:$C$65,MATCH(E114,Groups!$D$7:$D$65,0)))</f>
        <v>5</v>
      </c>
      <c r="E114" s="280" t="str">
        <f aca="false">'World Cup'!$X$60</f>
        <v>Portugal</v>
      </c>
      <c r="F114" s="282" t="n">
        <f aca="false">IF(AND('World Cup'!$W$61&lt;&gt;"",'World Cup'!$X$61&lt;&gt;""),'World Cup'!$W$61,"")</f>
        <v>1</v>
      </c>
      <c r="G114" s="283" t="n">
        <f aca="false">IF(AND('World Cup'!$W$61&lt;&gt;"",'World Cup'!$X$61&lt;&gt;""),'World Cup'!$X$61,"")</f>
        <v>3</v>
      </c>
      <c r="I114" s="297"/>
      <c r="J114" s="280" t="str">
        <f aca="false">IF(I114="","",VLOOKUP(I114,Language!$D$5:$E$100,2,0))</f>
        <v/>
      </c>
      <c r="K114" s="284"/>
      <c r="L114" s="280" t="str">
        <f aca="false">IF(K114="","",VLOOKUP(K114,Language!$D$5:$E$100,2,0))</f>
        <v/>
      </c>
      <c r="M114" s="284"/>
      <c r="N114" s="284"/>
      <c r="O114" s="389" t="n">
        <f aca="false">COUNTIF(I$116:I$119,K119)+COUNTIF(K$116:K$119,K119)</f>
        <v>0</v>
      </c>
      <c r="P114" s="281" t="str">
        <f aca="false">IF((M114&lt;&gt;"")*(N114&lt;&gt;"")*((IFERROR(VLOOKUP(I114,$B$107:$F$114,5,0),"")&lt;&gt;"")+(IFERROR(VLOOKUP(I114,$D$107:$G$114,4,0),"")&lt;&gt;""))*((IFERROR(VLOOKUP(K114,$B$107:$F$114,5,0),"")&lt;&gt;"")+(IFERROR(VLOOKUP(K114,$D$107:$G$114,4,0),"")&lt;&gt;"")),IF(O139,"0",(P139+R139&gt;Q139+S139)*(M114&gt;N114)+(P139+R139=Q139+S139)*(M114=N114)+(P139+R139&lt;Q139+S139)*(M114&lt;N114)),"")</f>
        <v/>
      </c>
      <c r="Q114" s="281" t="str">
        <f aca="false">IF((P114&lt;&gt;""),IF(OR(P139+R139&lt;&gt;Q139+S139,PrSettings!$M$4="●"),((P139+R139-Q139-S139)=(M114-N114))*(P114=1),0),"")</f>
        <v/>
      </c>
      <c r="R114" s="281" t="str">
        <f aca="false">IF((Q114&lt;&gt;""),IF(P114="0",0,(P139+R139=M114)*(Q139+S139=N114)),"")</f>
        <v/>
      </c>
      <c r="S114" s="281" t="str">
        <f aca="false">IF(P114&lt;&gt;"",IF(O139,0,IF(ABS(P139+R139-Q139-S139)&gt;=PrSettings!$M$7,(ABS(P139+R139-Q139-S139-M114+N114)&lt;=1)*1,IF(AND(P114,$F114=$G114,P139+R139&gt;=PrSettings!$M$6),(ABS(M114-P139-R139)&lt;=1)*1,IF(AND(P114,P139+R139+Q139+S139&gt;=PrSettings!$M$8),(ABS(M114-P139-R139)+ABS(N114-Q139-S139)&lt;=1)*1,"0")))),"")</f>
        <v/>
      </c>
      <c r="T114" s="302" t="str">
        <f aca="false">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97"/>
      <c r="W114" s="280" t="str">
        <f aca="false">IF(V114="","",VLOOKUP(V114,Language!$D$5:$E$100,2,0))</f>
        <v/>
      </c>
      <c r="X114" s="284"/>
      <c r="Y114" s="280" t="str">
        <f aca="false">IF(X114="","",VLOOKUP(X114,Language!$D$5:$E$100,2,0))</f>
        <v/>
      </c>
      <c r="Z114" s="284"/>
      <c r="AA114" s="284"/>
      <c r="AB114" s="389" t="n">
        <f aca="false">COUNTIF(V$116:V$119,X119)+COUNTIF(X$116:X$119,X119)</f>
        <v>0</v>
      </c>
      <c r="AC114" s="281" t="str">
        <f aca="false">IF((Z114&lt;&gt;"")*(AA114&lt;&gt;"")*((IFERROR(VLOOKUP(V114,$B$107:$F$114,5,0),"")&lt;&gt;"")+(IFERROR(VLOOKUP(V114,$D$107:$G$114,4,0),"")&lt;&gt;""))*((IFERROR(VLOOKUP(X114,$B$107:$F$114,5,0),"")&lt;&gt;"")+(IFERROR(VLOOKUP(X114,$D$107:$G$114,4,0),"")&lt;&gt;"")),IF(AB139,"0",(AC139+AE139&gt;AD139+AF139)*(Z114&gt;AA114)+(AC139+AE139=AD139+AF139)*(Z114=AA114)+(AC139+AE139&lt;AD139+AF139)*(Z114&lt;AA114)),"")</f>
        <v/>
      </c>
      <c r="AD114" s="281" t="str">
        <f aca="false">IF((AC114&lt;&gt;""),IF(OR(AC139+AE139&lt;&gt;AD139+AF139,PrSettings!$M$4="●"),((AC139+AE139-AD139-AF139)=(Z114-AA114))*(AC114=1),0),"")</f>
        <v/>
      </c>
      <c r="AE114" s="281" t="str">
        <f aca="false">IF((AD114&lt;&gt;""),IF(AC114="0",0,(AC139+AE139=Z114)*(AD139+AF139=AA114)),"")</f>
        <v/>
      </c>
      <c r="AF114" s="281" t="str">
        <f aca="false">IF(AC114&lt;&gt;"",IF(AB139,0,IF(ABS(AC139+AE139-AD139-AF139)&gt;=PrSettings!$M$7,(ABS(AC139+AE139-AD139-AF139-Z114+AA114)&lt;=1)*1,IF(AND(AC114,$F114=$G114,AC139+AE139&gt;=PrSettings!$M$6),(ABS(Z114-AC139-AE139)&lt;=1)*1,IF(AND(AC114,AC139+AE139+AD139+AF139&gt;=PrSettings!$M$8),(ABS(Z114-AC139-AE139)+ABS(AA114-AD139-AF139)&lt;=1)*1,"0")))),"")</f>
        <v/>
      </c>
      <c r="AG114" s="302" t="str">
        <f aca="false">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97"/>
      <c r="AJ114" s="280" t="str">
        <f aca="false">IF(AI114="","",VLOOKUP(AI114,Language!$D$5:$E$100,2,0))</f>
        <v/>
      </c>
      <c r="AK114" s="284"/>
      <c r="AL114" s="280" t="str">
        <f aca="false">IF(AK114="","",VLOOKUP(AK114,Language!$D$5:$E$100,2,0))</f>
        <v/>
      </c>
      <c r="AM114" s="284"/>
      <c r="AN114" s="284"/>
      <c r="AO114" s="389" t="n">
        <f aca="false">COUNTIF(AI$116:AI$119,AK119)+COUNTIF(AK$116:AK$119,AK119)</f>
        <v>0</v>
      </c>
      <c r="AP114" s="281" t="str">
        <f aca="false">IF((AM114&lt;&gt;"")*(AN114&lt;&gt;"")*((IFERROR(VLOOKUP(AI114,$B$107:$F$114,5,0),"")&lt;&gt;"")+(IFERROR(VLOOKUP(AI114,$D$107:$G$114,4,0),"")&lt;&gt;""))*((IFERROR(VLOOKUP(AK114,$B$107:$F$114,5,0),"")&lt;&gt;"")+(IFERROR(VLOOKUP(AK114,$D$107:$G$114,4,0),"")&lt;&gt;"")),IF(AO139,"0",(AP139+AR139&gt;AQ139+AS139)*(AM114&gt;AN114)+(AP139+AR139=AQ139+AS139)*(AM114=AN114)+(AP139+AR139&lt;AQ139+AS139)*(AM114&lt;AN114)),"")</f>
        <v/>
      </c>
      <c r="AQ114" s="281" t="str">
        <f aca="false">IF((AP114&lt;&gt;""),IF(OR(AP139+AR139&lt;&gt;AQ139+AS139,PrSettings!$M$4="●"),((AP139+AR139-AQ139-AS139)=(AM114-AN114))*(AP114=1),0),"")</f>
        <v/>
      </c>
      <c r="AR114" s="281" t="str">
        <f aca="false">IF((AQ114&lt;&gt;""),IF(AP114="0",0,(AP139+AR139=AM114)*(AQ139+AS139=AN114)),"")</f>
        <v/>
      </c>
      <c r="AS114" s="281" t="str">
        <f aca="false">IF(AP114&lt;&gt;"",IF(AO139,0,IF(ABS(AP139+AR139-AQ139-AS139)&gt;=PrSettings!$M$7,(ABS(AP139+AR139-AQ139-AS139-AM114+AN114)&lt;=1)*1,IF(AND(AP114,$F114=$G114,AP139+AR139&gt;=PrSettings!$M$6),(ABS(AM114-AP139-AR139)&lt;=1)*1,IF(AND(AP114,AP139+AR139+AQ139+AS139&gt;=PrSettings!$M$8),(ABS(AM114-AP139-AR139)+ABS(AN114-AQ139-AS139)&lt;=1)*1,"0")))),"")</f>
        <v/>
      </c>
      <c r="AT114" s="302" t="str">
        <f aca="false">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97"/>
      <c r="AW114" s="280" t="str">
        <f aca="false">IF(AV114="","",VLOOKUP(AV114,Language!$D$5:$E$100,2,0))</f>
        <v/>
      </c>
      <c r="AX114" s="284"/>
      <c r="AY114" s="280" t="str">
        <f aca="false">IF(AX114="","",VLOOKUP(AX114,Language!$D$5:$E$100,2,0))</f>
        <v/>
      </c>
      <c r="AZ114" s="284"/>
      <c r="BA114" s="284"/>
      <c r="BB114" s="389" t="n">
        <f aca="false">COUNTIF(AV$116:AV$119,AX119)+COUNTIF(AX$116:AX$119,AX119)</f>
        <v>0</v>
      </c>
      <c r="BC114" s="281" t="str">
        <f aca="false">IF((AZ114&lt;&gt;"")*(BA114&lt;&gt;"")*((IFERROR(VLOOKUP(AV114,$B$107:$F$114,5,0),"")&lt;&gt;"")+(IFERROR(VLOOKUP(AV114,$D$107:$G$114,4,0),"")&lt;&gt;""))*((IFERROR(VLOOKUP(AX114,$B$107:$F$114,5,0),"")&lt;&gt;"")+(IFERROR(VLOOKUP(AX114,$D$107:$G$114,4,0),"")&lt;&gt;"")),IF(BB139,"0",(BC139+BE139&gt;BD139+BF139)*(AZ114&gt;BA114)+(BC139+BE139=BD139+BF139)*(AZ114=BA114)+(BC139+BE139&lt;BD139+BF139)*(AZ114&lt;BA114)),"")</f>
        <v/>
      </c>
      <c r="BD114" s="281" t="str">
        <f aca="false">IF((BC114&lt;&gt;""),IF(OR(BC139+BE139&lt;&gt;BD139+BF139,PrSettings!$M$4="●"),((BC139+BE139-BD139-BF139)=(AZ114-BA114))*(BC114=1),0),"")</f>
        <v/>
      </c>
      <c r="BE114" s="281" t="str">
        <f aca="false">IF((BD114&lt;&gt;""),IF(BC114="0",0,(BC139+BE139=AZ114)*(BD139+BF139=BA114)),"")</f>
        <v/>
      </c>
      <c r="BF114" s="281" t="str">
        <f aca="false">IF(BC114&lt;&gt;"",IF(BB139,0,IF(ABS(BC139+BE139-BD139-BF139)&gt;=PrSettings!$M$7,(ABS(BC139+BE139-BD139-BF139-AZ114+BA114)&lt;=1)*1,IF(AND(BC114,$F114=$G114,BC139+BE139&gt;=PrSettings!$M$6),(ABS(AZ114-BC139-BE139)&lt;=1)*1,IF(AND(BC114,BC139+BE139+BD139+BF139&gt;=PrSettings!$M$8),(ABS(AZ114-BC139-BE139)+ABS(BA114-BD139-BF139)&lt;=1)*1,"0")))),"")</f>
        <v/>
      </c>
      <c r="BG114" s="302" t="str">
        <f aca="false">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97"/>
      <c r="BJ114" s="280" t="str">
        <f aca="false">IF(BI114="","",VLOOKUP(BI114,Language!$D$5:$E$100,2,0))</f>
        <v/>
      </c>
      <c r="BK114" s="284"/>
      <c r="BL114" s="280" t="str">
        <f aca="false">IF(BK114="","",VLOOKUP(BK114,Language!$D$5:$E$100,2,0))</f>
        <v/>
      </c>
      <c r="BM114" s="284"/>
      <c r="BN114" s="284"/>
      <c r="BO114" s="389" t="n">
        <f aca="false">COUNTIF(BI$116:BI$119,BK119)+COUNTIF(BK$116:BK$119,BK119)</f>
        <v>0</v>
      </c>
      <c r="BP114" s="281" t="str">
        <f aca="false">IF((BM114&lt;&gt;"")*(BN114&lt;&gt;"")*((IFERROR(VLOOKUP(BI114,$B$107:$F$114,5,0),"")&lt;&gt;"")+(IFERROR(VLOOKUP(BI114,$D$107:$G$114,4,0),"")&lt;&gt;""))*((IFERROR(VLOOKUP(BK114,$B$107:$F$114,5,0),"")&lt;&gt;"")+(IFERROR(VLOOKUP(BK114,$D$107:$G$114,4,0),"")&lt;&gt;"")),IF(BO139,"0",(BP139+BR139&gt;BQ139+BS139)*(BM114&gt;BN114)+(BP139+BR139=BQ139+BS139)*(BM114=BN114)+(BP139+BR139&lt;BQ139+BS139)*(BM114&lt;BN114)),"")</f>
        <v/>
      </c>
      <c r="BQ114" s="281" t="str">
        <f aca="false">IF((BP114&lt;&gt;""),IF(OR(BP139+BR139&lt;&gt;BQ139+BS139,PrSettings!$M$4="●"),((BP139+BR139-BQ139-BS139)=(BM114-BN114))*(BP114=1),0),"")</f>
        <v/>
      </c>
      <c r="BR114" s="281" t="str">
        <f aca="false">IF((BQ114&lt;&gt;""),IF(BP114="0",0,(BP139+BR139=BM114)*(BQ139+BS139=BN114)),"")</f>
        <v/>
      </c>
      <c r="BS114" s="281" t="str">
        <f aca="false">IF(BP114&lt;&gt;"",IF(BO139,0,IF(ABS(BP139+BR139-BQ139-BS139)&gt;=PrSettings!$M$7,(ABS(BP139+BR139-BQ139-BS139-BM114+BN114)&lt;=1)*1,IF(AND(BP114,$F114=$G114,BP139+BR139&gt;=PrSettings!$M$6),(ABS(BM114-BP139-BR139)&lt;=1)*1,IF(AND(BP114,BP139+BR139+BQ139+BS139&gt;=PrSettings!$M$8),(ABS(BM114-BP139-BR139)+ABS(BN114-BQ139-BS139)&lt;=1)*1,"0")))),"")</f>
        <v/>
      </c>
      <c r="BT114" s="302" t="str">
        <f aca="false">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97"/>
      <c r="BW114" s="280" t="str">
        <f aca="false">IF(BV114="","",VLOOKUP(BV114,Language!$D$5:$E$100,2,0))</f>
        <v/>
      </c>
      <c r="BX114" s="284"/>
      <c r="BY114" s="280" t="str">
        <f aca="false">IF(BX114="","",VLOOKUP(BX114,Language!$D$5:$E$100,2,0))</f>
        <v/>
      </c>
      <c r="BZ114" s="284"/>
      <c r="CA114" s="284"/>
      <c r="CB114" s="389" t="n">
        <f aca="false">COUNTIF(BV$116:BV$119,BX119)+COUNTIF(BX$116:BX$119,BX119)</f>
        <v>0</v>
      </c>
      <c r="CC114" s="281" t="str">
        <f aca="false">IF((BZ114&lt;&gt;"")*(CA114&lt;&gt;"")*((IFERROR(VLOOKUP(BV114,$B$107:$F$114,5,0),"")&lt;&gt;"")+(IFERROR(VLOOKUP(BV114,$D$107:$G$114,4,0),"")&lt;&gt;""))*((IFERROR(VLOOKUP(BX114,$B$107:$F$114,5,0),"")&lt;&gt;"")+(IFERROR(VLOOKUP(BX114,$D$107:$G$114,4,0),"")&lt;&gt;"")),IF(CB139,"0",(CC139+CE139&gt;CD139+CF139)*(BZ114&gt;CA114)+(CC139+CE139=CD139+CF139)*(BZ114=CA114)+(CC139+CE139&lt;CD139+CF139)*(BZ114&lt;CA114)),"")</f>
        <v/>
      </c>
      <c r="CD114" s="281" t="str">
        <f aca="false">IF((CC114&lt;&gt;""),IF(OR(CC139+CE139&lt;&gt;CD139+CF139,PrSettings!$M$4="●"),((CC139+CE139-CD139-CF139)=(BZ114-CA114))*(CC114=1),0),"")</f>
        <v/>
      </c>
      <c r="CE114" s="281" t="str">
        <f aca="false">IF((CD114&lt;&gt;""),IF(CC114="0",0,(CC139+CE139=BZ114)*(CD139+CF139=CA114)),"")</f>
        <v/>
      </c>
      <c r="CF114" s="281" t="str">
        <f aca="false">IF(CC114&lt;&gt;"",IF(CB139,0,IF(ABS(CC139+CE139-CD139-CF139)&gt;=PrSettings!$M$7,(ABS(CC139+CE139-CD139-CF139-BZ114+CA114)&lt;=1)*1,IF(AND(CC114,$F114=$G114,CC139+CE139&gt;=PrSettings!$M$6),(ABS(BZ114-CC139-CE139)&lt;=1)*1,IF(AND(CC114,CC139+CE139+CD139+CF139&gt;=PrSettings!$M$8),(ABS(BZ114-CC139-CE139)+ABS(CA114-CD139-CF139)&lt;=1)*1,"0")))),"")</f>
        <v/>
      </c>
      <c r="CG114" s="302" t="str">
        <f aca="false">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97"/>
      <c r="CJ114" s="280" t="str">
        <f aca="false">IF(CI114="","",VLOOKUP(CI114,Language!$D$5:$E$100,2,0))</f>
        <v/>
      </c>
      <c r="CK114" s="284"/>
      <c r="CL114" s="280" t="str">
        <f aca="false">IF(CK114="","",VLOOKUP(CK114,Language!$D$5:$E$100,2,0))</f>
        <v/>
      </c>
      <c r="CM114" s="284"/>
      <c r="CN114" s="284"/>
      <c r="CO114" s="389" t="n">
        <f aca="false">COUNTIF(CI$116:CI$119,CK119)+COUNTIF(CK$116:CK$119,CK119)</f>
        <v>0</v>
      </c>
      <c r="CP114" s="281" t="str">
        <f aca="false">IF((CM114&lt;&gt;"")*(CN114&lt;&gt;"")*((IFERROR(VLOOKUP(CI114,$B$107:$F$114,5,0),"")&lt;&gt;"")+(IFERROR(VLOOKUP(CI114,$D$107:$G$114,4,0),"")&lt;&gt;""))*((IFERROR(VLOOKUP(CK114,$B$107:$F$114,5,0),"")&lt;&gt;"")+(IFERROR(VLOOKUP(CK114,$D$107:$G$114,4,0),"")&lt;&gt;"")),IF(CO139,"0",(CP139+CR139&gt;CQ139+CS139)*(CM114&gt;CN114)+(CP139+CR139=CQ139+CS139)*(CM114=CN114)+(CP139+CR139&lt;CQ139+CS139)*(CM114&lt;CN114)),"")</f>
        <v/>
      </c>
      <c r="CQ114" s="281" t="str">
        <f aca="false">IF((CP114&lt;&gt;""),IF(OR(CP139+CR139&lt;&gt;CQ139+CS139,PrSettings!$M$4="●"),((CP139+CR139-CQ139-CS139)=(CM114-CN114))*(CP114=1),0),"")</f>
        <v/>
      </c>
      <c r="CR114" s="281" t="str">
        <f aca="false">IF((CQ114&lt;&gt;""),IF(CP114="0",0,(CP139+CR139=CM114)*(CQ139+CS139=CN114)),"")</f>
        <v/>
      </c>
      <c r="CS114" s="281" t="str">
        <f aca="false">IF(CP114&lt;&gt;"",IF(CO139,0,IF(ABS(CP139+CR139-CQ139-CS139)&gt;=PrSettings!$M$7,(ABS(CP139+CR139-CQ139-CS139-CM114+CN114)&lt;=1)*1,IF(AND(CP114,$F114=$G114,CP139+CR139&gt;=PrSettings!$M$6),(ABS(CM114-CP139-CR139)&lt;=1)*1,IF(AND(CP114,CP139+CR139+CQ139+CS139&gt;=PrSettings!$M$8),(ABS(CM114-CP139-CR139)+ABS(CN114-CQ139-CS139)&lt;=1)*1,"0")))),"")</f>
        <v/>
      </c>
      <c r="CT114" s="302" t="str">
        <f aca="false">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97"/>
      <c r="CW114" s="280" t="str">
        <f aca="false">IF(CV114="","",VLOOKUP(CV114,Language!$D$5:$E$100,2,0))</f>
        <v/>
      </c>
      <c r="CX114" s="284"/>
      <c r="CY114" s="280" t="str">
        <f aca="false">IF(CX114="","",VLOOKUP(CX114,Language!$D$5:$E$100,2,0))</f>
        <v/>
      </c>
      <c r="CZ114" s="284"/>
      <c r="DA114" s="284"/>
      <c r="DB114" s="389" t="n">
        <f aca="false">COUNTIF(CV$116:CV$119,CX119)+COUNTIF(CX$116:CX$119,CX119)</f>
        <v>0</v>
      </c>
      <c r="DC114" s="281" t="str">
        <f aca="false">IF((CZ114&lt;&gt;"")*(DA114&lt;&gt;"")*((IFERROR(VLOOKUP(CV114,$B$107:$F$114,5,0),"")&lt;&gt;"")+(IFERROR(VLOOKUP(CV114,$D$107:$G$114,4,0),"")&lt;&gt;""))*((IFERROR(VLOOKUP(CX114,$B$107:$F$114,5,0),"")&lt;&gt;"")+(IFERROR(VLOOKUP(CX114,$D$107:$G$114,4,0),"")&lt;&gt;"")),IF(DB139,"0",(DC139+DE139&gt;DD139+DF139)*(CZ114&gt;DA114)+(DC139+DE139=DD139+DF139)*(CZ114=DA114)+(DC139+DE139&lt;DD139+DF139)*(CZ114&lt;DA114)),"")</f>
        <v/>
      </c>
      <c r="DD114" s="281" t="str">
        <f aca="false">IF((DC114&lt;&gt;""),IF(OR(DC139+DE139&lt;&gt;DD139+DF139,PrSettings!$M$4="●"),((DC139+DE139-DD139-DF139)=(CZ114-DA114))*(DC114=1),0),"")</f>
        <v/>
      </c>
      <c r="DE114" s="281" t="str">
        <f aca="false">IF((DD114&lt;&gt;""),IF(DC114="0",0,(DC139+DE139=CZ114)*(DD139+DF139=DA114)),"")</f>
        <v/>
      </c>
      <c r="DF114" s="281" t="str">
        <f aca="false">IF(DC114&lt;&gt;"",IF(DB139,0,IF(ABS(DC139+DE139-DD139-DF139)&gt;=PrSettings!$M$7,(ABS(DC139+DE139-DD139-DF139-CZ114+DA114)&lt;=1)*1,IF(AND(DC114,$F114=$G114,DC139+DE139&gt;=PrSettings!$M$6),(ABS(CZ114-DC139-DE139)&lt;=1)*1,IF(AND(DC114,DC139+DE139+DD139+DF139&gt;=PrSettings!$M$8),(ABS(CZ114-DC139-DE139)+ABS(DA114-DD139-DF139)&lt;=1)*1,"0")))),"")</f>
        <v/>
      </c>
      <c r="DG114" s="302" t="str">
        <f aca="false">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97"/>
      <c r="DJ114" s="280" t="str">
        <f aca="false">IF(DI114="","",VLOOKUP(DI114,Language!$D$5:$E$100,2,0))</f>
        <v/>
      </c>
      <c r="DK114" s="284"/>
      <c r="DL114" s="280" t="str">
        <f aca="false">IF(DK114="","",VLOOKUP(DK114,Language!$D$5:$E$100,2,0))</f>
        <v/>
      </c>
      <c r="DM114" s="284"/>
      <c r="DN114" s="284"/>
      <c r="DO114" s="389" t="n">
        <f aca="false">COUNTIF(DI$116:DI$119,DK119)+COUNTIF(DK$116:DK$119,DK119)</f>
        <v>0</v>
      </c>
      <c r="DP114" s="281" t="str">
        <f aca="false">IF((DM114&lt;&gt;"")*(DN114&lt;&gt;"")*((IFERROR(VLOOKUP(DI114,$B$107:$F$114,5,0),"")&lt;&gt;"")+(IFERROR(VLOOKUP(DI114,$D$107:$G$114,4,0),"")&lt;&gt;""))*((IFERROR(VLOOKUP(DK114,$B$107:$F$114,5,0),"")&lt;&gt;"")+(IFERROR(VLOOKUP(DK114,$D$107:$G$114,4,0),"")&lt;&gt;"")),IF(DO139,"0",(DP139+DR139&gt;DQ139+DS139)*(DM114&gt;DN114)+(DP139+DR139=DQ139+DS139)*(DM114=DN114)+(DP139+DR139&lt;DQ139+DS139)*(DM114&lt;DN114)),"")</f>
        <v/>
      </c>
      <c r="DQ114" s="281" t="str">
        <f aca="false">IF((DP114&lt;&gt;""),IF(OR(DP139+DR139&lt;&gt;DQ139+DS139,PrSettings!$M$4="●"),((DP139+DR139-DQ139-DS139)=(DM114-DN114))*(DP114=1),0),"")</f>
        <v/>
      </c>
      <c r="DR114" s="281" t="str">
        <f aca="false">IF((DQ114&lt;&gt;""),IF(DP114="0",0,(DP139+DR139=DM114)*(DQ139+DS139=DN114)),"")</f>
        <v/>
      </c>
      <c r="DS114" s="281" t="str">
        <f aca="false">IF(DP114&lt;&gt;"",IF(DO139,0,IF(ABS(DP139+DR139-DQ139-DS139)&gt;=PrSettings!$M$7,(ABS(DP139+DR139-DQ139-DS139-DM114+DN114)&lt;=1)*1,IF(AND(DP114,$F114=$G114,DP139+DR139&gt;=PrSettings!$M$6),(ABS(DM114-DP139-DR139)&lt;=1)*1,IF(AND(DP114,DP139+DR139+DQ139+DS139&gt;=PrSettings!$M$8),(ABS(DM114-DP139-DR139)+ABS(DN114-DQ139-DS139)&lt;=1)*1,"0")))),"")</f>
        <v/>
      </c>
      <c r="DT114" s="302" t="str">
        <f aca="false">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97"/>
      <c r="DW114" s="280" t="str">
        <f aca="false">IF(DV114="","",VLOOKUP(DV114,Language!$D$5:$E$100,2,0))</f>
        <v/>
      </c>
      <c r="DX114" s="284"/>
      <c r="DY114" s="280" t="str">
        <f aca="false">IF(DX114="","",VLOOKUP(DX114,Language!$D$5:$E$100,2,0))</f>
        <v/>
      </c>
      <c r="DZ114" s="284"/>
      <c r="EA114" s="284"/>
      <c r="EB114" s="389" t="n">
        <f aca="false">COUNTIF(DV$116:DV$119,DX119)+COUNTIF(DX$116:DX$119,DX119)</f>
        <v>0</v>
      </c>
      <c r="EC114" s="281" t="str">
        <f aca="false">IF((DZ114&lt;&gt;"")*(EA114&lt;&gt;"")*((IFERROR(VLOOKUP(DV114,$B$107:$F$114,5,0),"")&lt;&gt;"")+(IFERROR(VLOOKUP(DV114,$D$107:$G$114,4,0),"")&lt;&gt;""))*((IFERROR(VLOOKUP(DX114,$B$107:$F$114,5,0),"")&lt;&gt;"")+(IFERROR(VLOOKUP(DX114,$D$107:$G$114,4,0),"")&lt;&gt;"")),IF(EB139,"0",(EC139+EE139&gt;ED139+EF139)*(DZ114&gt;EA114)+(EC139+EE139=ED139+EF139)*(DZ114=EA114)+(EC139+EE139&lt;ED139+EF139)*(DZ114&lt;EA114)),"")</f>
        <v/>
      </c>
      <c r="ED114" s="281" t="str">
        <f aca="false">IF((EC114&lt;&gt;""),IF(OR(EC139+EE139&lt;&gt;ED139+EF139,PrSettings!$M$4="●"),((EC139+EE139-ED139-EF139)=(DZ114-EA114))*(EC114=1),0),"")</f>
        <v/>
      </c>
      <c r="EE114" s="281" t="str">
        <f aca="false">IF((ED114&lt;&gt;""),IF(EC114="0",0,(EC139+EE139=DZ114)*(ED139+EF139=EA114)),"")</f>
        <v/>
      </c>
      <c r="EF114" s="281" t="str">
        <f aca="false">IF(EC114&lt;&gt;"",IF(EB139,0,IF(ABS(EC139+EE139-ED139-EF139)&gt;=PrSettings!$M$7,(ABS(EC139+EE139-ED139-EF139-DZ114+EA114)&lt;=1)*1,IF(AND(EC114,$F114=$G114,EC139+EE139&gt;=PrSettings!$M$6),(ABS(DZ114-EC139-EE139)&lt;=1)*1,IF(AND(EC114,EC139+EE139+ED139+EF139&gt;=PrSettings!$M$8),(ABS(DZ114-EC139-EE139)+ABS(EA114-ED139-EF139)&lt;=1)*1,"0")))),"")</f>
        <v/>
      </c>
      <c r="EG114" s="302" t="str">
        <f aca="false">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97"/>
      <c r="EJ114" s="280" t="str">
        <f aca="false">IF(EI114="","",VLOOKUP(EI114,Language!$D$5:$E$100,2,0))</f>
        <v/>
      </c>
      <c r="EK114" s="284"/>
      <c r="EL114" s="280" t="str">
        <f aca="false">IF(EK114="","",VLOOKUP(EK114,Language!$D$5:$E$100,2,0))</f>
        <v/>
      </c>
      <c r="EM114" s="284"/>
      <c r="EN114" s="284"/>
      <c r="EO114" s="389" t="n">
        <f aca="false">COUNTIF(EI$116:EI$119,EK119)+COUNTIF(EK$116:EK$119,EK119)</f>
        <v>0</v>
      </c>
      <c r="EP114" s="281" t="str">
        <f aca="false">IF((EM114&lt;&gt;"")*(EN114&lt;&gt;"")*((IFERROR(VLOOKUP(EI114,$B$107:$F$114,5,0),"")&lt;&gt;"")+(IFERROR(VLOOKUP(EI114,$D$107:$G$114,4,0),"")&lt;&gt;""))*((IFERROR(VLOOKUP(EK114,$B$107:$F$114,5,0),"")&lt;&gt;"")+(IFERROR(VLOOKUP(EK114,$D$107:$G$114,4,0),"")&lt;&gt;"")),IF(EO139,"0",(EP139+ER139&gt;EQ139+ES139)*(EM114&gt;EN114)+(EP139+ER139=EQ139+ES139)*(EM114=EN114)+(EP139+ER139&lt;EQ139+ES139)*(EM114&lt;EN114)),"")</f>
        <v/>
      </c>
      <c r="EQ114" s="281" t="str">
        <f aca="false">IF((EP114&lt;&gt;""),IF(OR(EP139+ER139&lt;&gt;EQ139+ES139,PrSettings!$M$4="●"),((EP139+ER139-EQ139-ES139)=(EM114-EN114))*(EP114=1),0),"")</f>
        <v/>
      </c>
      <c r="ER114" s="281" t="str">
        <f aca="false">IF((EQ114&lt;&gt;""),IF(EP114="0",0,(EP139+ER139=EM114)*(EQ139+ES139=EN114)),"")</f>
        <v/>
      </c>
      <c r="ES114" s="281" t="str">
        <f aca="false">IF(EP114&lt;&gt;"",IF(EO139,0,IF(ABS(EP139+ER139-EQ139-ES139)&gt;=PrSettings!$M$7,(ABS(EP139+ER139-EQ139-ES139-EM114+EN114)&lt;=1)*1,IF(AND(EP114,$F114=$G114,EP139+ER139&gt;=PrSettings!$M$6),(ABS(EM114-EP139-ER139)&lt;=1)*1,IF(AND(EP114,EP139+ER139+EQ139+ES139&gt;=PrSettings!$M$8),(ABS(EM114-EP139-ER139)+ABS(EN114-EQ139-ES139)&lt;=1)*1,"0")))),"")</f>
        <v/>
      </c>
      <c r="ET114" s="302" t="str">
        <f aca="false">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97"/>
      <c r="EW114" s="280" t="str">
        <f aca="false">IF(EV114="","",VLOOKUP(EV114,Language!$D$5:$E$100,2,0))</f>
        <v/>
      </c>
      <c r="EX114" s="284"/>
      <c r="EY114" s="280" t="str">
        <f aca="false">IF(EX114="","",VLOOKUP(EX114,Language!$D$5:$E$100,2,0))</f>
        <v/>
      </c>
      <c r="EZ114" s="284"/>
      <c r="FA114" s="284"/>
      <c r="FB114" s="389" t="n">
        <f aca="false">COUNTIF(EV$116:EV$119,EX119)+COUNTIF(EX$116:EX$119,EX119)</f>
        <v>0</v>
      </c>
      <c r="FC114" s="281" t="str">
        <f aca="false">IF((EZ114&lt;&gt;"")*(FA114&lt;&gt;"")*((IFERROR(VLOOKUP(EV114,$B$107:$F$114,5,0),"")&lt;&gt;"")+(IFERROR(VLOOKUP(EV114,$D$107:$G$114,4,0),"")&lt;&gt;""))*((IFERROR(VLOOKUP(EX114,$B$107:$F$114,5,0),"")&lt;&gt;"")+(IFERROR(VLOOKUP(EX114,$D$107:$G$114,4,0),"")&lt;&gt;"")),IF(FB139,"0",(FC139+FE139&gt;FD139+FF139)*(EZ114&gt;FA114)+(FC139+FE139=FD139+FF139)*(EZ114=FA114)+(FC139+FE139&lt;FD139+FF139)*(EZ114&lt;FA114)),"")</f>
        <v/>
      </c>
      <c r="FD114" s="281" t="str">
        <f aca="false">IF((FC114&lt;&gt;""),IF(OR(FC139+FE139&lt;&gt;FD139+FF139,PrSettings!$M$4="●"),((FC139+FE139-FD139-FF139)=(EZ114-FA114))*(FC114=1),0),"")</f>
        <v/>
      </c>
      <c r="FE114" s="281" t="str">
        <f aca="false">IF((FD114&lt;&gt;""),IF(FC114="0",0,(FC139+FE139=EZ114)*(FD139+FF139=FA114)),"")</f>
        <v/>
      </c>
      <c r="FF114" s="281" t="str">
        <f aca="false">IF(FC114&lt;&gt;"",IF(FB139,0,IF(ABS(FC139+FE139-FD139-FF139)&gt;=PrSettings!$M$7,(ABS(FC139+FE139-FD139-FF139-EZ114+FA114)&lt;=1)*1,IF(AND(FC114,$F114=$G114,FC139+FE139&gt;=PrSettings!$M$6),(ABS(EZ114-FC139-FE139)&lt;=1)*1,IF(AND(FC114,FC139+FE139+FD139+FF139&gt;=PrSettings!$M$8),(ABS(EZ114-FC139-FE139)+ABS(FA114-FD139-FF139)&lt;=1)*1,"0")))),"")</f>
        <v/>
      </c>
      <c r="FG114" s="302" t="str">
        <f aca="false">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97"/>
      <c r="FJ114" s="280" t="str">
        <f aca="false">IF(FI114="","",VLOOKUP(FI114,Language!$D$5:$E$100,2,0))</f>
        <v/>
      </c>
      <c r="FK114" s="284"/>
      <c r="FL114" s="280" t="str">
        <f aca="false">IF(FK114="","",VLOOKUP(FK114,Language!$D$5:$E$100,2,0))</f>
        <v/>
      </c>
      <c r="FM114" s="284"/>
      <c r="FN114" s="284"/>
      <c r="FO114" s="389" t="n">
        <f aca="false">COUNTIF(FI$116:FI$119,FK119)+COUNTIF(FK$116:FK$119,FK119)</f>
        <v>0</v>
      </c>
      <c r="FP114" s="281" t="str">
        <f aca="false">IF((FM114&lt;&gt;"")*(FN114&lt;&gt;"")*((IFERROR(VLOOKUP(FI114,$B$107:$F$114,5,0),"")&lt;&gt;"")+(IFERROR(VLOOKUP(FI114,$D$107:$G$114,4,0),"")&lt;&gt;""))*((IFERROR(VLOOKUP(FK114,$B$107:$F$114,5,0),"")&lt;&gt;"")+(IFERROR(VLOOKUP(FK114,$D$107:$G$114,4,0),"")&lt;&gt;"")),IF(FO139,"0",(FP139+FR139&gt;FQ139+FS139)*(FM114&gt;FN114)+(FP139+FR139=FQ139+FS139)*(FM114=FN114)+(FP139+FR139&lt;FQ139+FS139)*(FM114&lt;FN114)),"")</f>
        <v/>
      </c>
      <c r="FQ114" s="281" t="str">
        <f aca="false">IF((FP114&lt;&gt;""),IF(OR(FP139+FR139&lt;&gt;FQ139+FS139,PrSettings!$M$4="●"),((FP139+FR139-FQ139-FS139)=(FM114-FN114))*(FP114=1),0),"")</f>
        <v/>
      </c>
      <c r="FR114" s="281" t="str">
        <f aca="false">IF((FQ114&lt;&gt;""),IF(FP114="0",0,(FP139+FR139=FM114)*(FQ139+FS139=FN114)),"")</f>
        <v/>
      </c>
      <c r="FS114" s="281" t="str">
        <f aca="false">IF(FP114&lt;&gt;"",IF(FO139,0,IF(ABS(FP139+FR139-FQ139-FS139)&gt;=PrSettings!$M$7,(ABS(FP139+FR139-FQ139-FS139-FM114+FN114)&lt;=1)*1,IF(AND(FP114,$F114=$G114,FP139+FR139&gt;=PrSettings!$M$6),(ABS(FM114-FP139-FR139)&lt;=1)*1,IF(AND(FP114,FP139+FR139+FQ139+FS139&gt;=PrSettings!$M$8),(ABS(FM114-FP139-FR139)+ABS(FN114-FQ139-FS139)&lt;=1)*1,"0")))),"")</f>
        <v/>
      </c>
      <c r="FT114" s="302" t="str">
        <f aca="false">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97"/>
      <c r="FW114" s="280" t="str">
        <f aca="false">IF(FV114="","",VLOOKUP(FV114,Language!$D$5:$E$100,2,0))</f>
        <v/>
      </c>
      <c r="FX114" s="284"/>
      <c r="FY114" s="280" t="str">
        <f aca="false">IF(FX114="","",VLOOKUP(FX114,Language!$D$5:$E$100,2,0))</f>
        <v/>
      </c>
      <c r="FZ114" s="284"/>
      <c r="GA114" s="284"/>
      <c r="GB114" s="389" t="n">
        <f aca="false">COUNTIF(FV$116:FV$119,FX119)+COUNTIF(FX$116:FX$119,FX119)</f>
        <v>0</v>
      </c>
      <c r="GC114" s="281" t="str">
        <f aca="false">IF((FZ114&lt;&gt;"")*(GA114&lt;&gt;"")*((IFERROR(VLOOKUP(FV114,$B$107:$F$114,5,0),"")&lt;&gt;"")+(IFERROR(VLOOKUP(FV114,$D$107:$G$114,4,0),"")&lt;&gt;""))*((IFERROR(VLOOKUP(FX114,$B$107:$F$114,5,0),"")&lt;&gt;"")+(IFERROR(VLOOKUP(FX114,$D$107:$G$114,4,0),"")&lt;&gt;"")),IF(GB139,"0",(GC139+GE139&gt;GD139+GF139)*(FZ114&gt;GA114)+(GC139+GE139=GD139+GF139)*(FZ114=GA114)+(GC139+GE139&lt;GD139+GF139)*(FZ114&lt;GA114)),"")</f>
        <v/>
      </c>
      <c r="GD114" s="281" t="str">
        <f aca="false">IF((GC114&lt;&gt;""),IF(OR(GC139+GE139&lt;&gt;GD139+GF139,PrSettings!$M$4="●"),((GC139+GE139-GD139-GF139)=(FZ114-GA114))*(GC114=1),0),"")</f>
        <v/>
      </c>
      <c r="GE114" s="281" t="str">
        <f aca="false">IF((GD114&lt;&gt;""),IF(GC114="0",0,(GC139+GE139=FZ114)*(GD139+GF139=GA114)),"")</f>
        <v/>
      </c>
      <c r="GF114" s="281" t="str">
        <f aca="false">IF(GC114&lt;&gt;"",IF(GB139,0,IF(ABS(GC139+GE139-GD139-GF139)&gt;=PrSettings!$M$7,(ABS(GC139+GE139-GD139-GF139-FZ114+GA114)&lt;=1)*1,IF(AND(GC114,$F114=$G114,GC139+GE139&gt;=PrSettings!$M$6),(ABS(FZ114-GC139-GE139)&lt;=1)*1,IF(AND(GC114,GC139+GE139+GD139+GF139&gt;=PrSettings!$M$8),(ABS(FZ114-GC139-GE139)+ABS(GA114-GD139-GF139)&lt;=1)*1,"0")))),"")</f>
        <v/>
      </c>
      <c r="GG114" s="302" t="str">
        <f aca="false">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97"/>
      <c r="GJ114" s="280" t="str">
        <f aca="false">IF(GI114="","",VLOOKUP(GI114,Language!$D$5:$E$100,2,0))</f>
        <v/>
      </c>
      <c r="GK114" s="284"/>
      <c r="GL114" s="280" t="str">
        <f aca="false">IF(GK114="","",VLOOKUP(GK114,Language!$D$5:$E$100,2,0))</f>
        <v/>
      </c>
      <c r="GM114" s="284"/>
      <c r="GN114" s="284"/>
      <c r="GO114" s="389" t="n">
        <f aca="false">COUNTIF(GI$116:GI$119,GK119)+COUNTIF(GK$116:GK$119,GK119)</f>
        <v>0</v>
      </c>
      <c r="GP114" s="281" t="str">
        <f aca="false">IF((GM114&lt;&gt;"")*(GN114&lt;&gt;"")*((IFERROR(VLOOKUP(GI114,$B$107:$F$114,5,0),"")&lt;&gt;"")+(IFERROR(VLOOKUP(GI114,$D$107:$G$114,4,0),"")&lt;&gt;""))*((IFERROR(VLOOKUP(GK114,$B$107:$F$114,5,0),"")&lt;&gt;"")+(IFERROR(VLOOKUP(GK114,$D$107:$G$114,4,0),"")&lt;&gt;"")),IF(GO139,"0",(GP139+GR139&gt;GQ139+GS139)*(GM114&gt;GN114)+(GP139+GR139=GQ139+GS139)*(GM114=GN114)+(GP139+GR139&lt;GQ139+GS139)*(GM114&lt;GN114)),"")</f>
        <v/>
      </c>
      <c r="GQ114" s="281" t="str">
        <f aca="false">IF((GP114&lt;&gt;""),IF(OR(GP139+GR139&lt;&gt;GQ139+GS139,PrSettings!$M$4="●"),((GP139+GR139-GQ139-GS139)=(GM114-GN114))*(GP114=1),0),"")</f>
        <v/>
      </c>
      <c r="GR114" s="281" t="str">
        <f aca="false">IF((GQ114&lt;&gt;""),IF(GP114="0",0,(GP139+GR139=GM114)*(GQ139+GS139=GN114)),"")</f>
        <v/>
      </c>
      <c r="GS114" s="281" t="str">
        <f aca="false">IF(GP114&lt;&gt;"",IF(GO139,0,IF(ABS(GP139+GR139-GQ139-GS139)&gt;=PrSettings!$M$7,(ABS(GP139+GR139-GQ139-GS139-GM114+GN114)&lt;=1)*1,IF(AND(GP114,$F114=$G114,GP139+GR139&gt;=PrSettings!$M$6),(ABS(GM114-GP139-GR139)&lt;=1)*1,IF(AND(GP114,GP139+GR139+GQ139+GS139&gt;=PrSettings!$M$8),(ABS(GM114-GP139-GR139)+ABS(GN114-GQ139-GS139)&lt;=1)*1,"0")))),"")</f>
        <v/>
      </c>
      <c r="GT114" s="302" t="str">
        <f aca="false">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97"/>
      <c r="GW114" s="280" t="str">
        <f aca="false">IF(GV114="","",VLOOKUP(GV114,Language!$D$5:$E$100,2,0))</f>
        <v/>
      </c>
      <c r="GX114" s="284"/>
      <c r="GY114" s="280" t="str">
        <f aca="false">IF(GX114="","",VLOOKUP(GX114,Language!$D$5:$E$100,2,0))</f>
        <v/>
      </c>
      <c r="GZ114" s="284"/>
      <c r="HA114" s="284"/>
      <c r="HB114" s="389" t="n">
        <f aca="false">COUNTIF(GV$116:GV$119,GX119)+COUNTIF(GX$116:GX$119,GX119)</f>
        <v>0</v>
      </c>
      <c r="HC114" s="281" t="str">
        <f aca="false">IF((GZ114&lt;&gt;"")*(HA114&lt;&gt;"")*((IFERROR(VLOOKUP(GV114,$B$107:$F$114,5,0),"")&lt;&gt;"")+(IFERROR(VLOOKUP(GV114,$D$107:$G$114,4,0),"")&lt;&gt;""))*((IFERROR(VLOOKUP(GX114,$B$107:$F$114,5,0),"")&lt;&gt;"")+(IFERROR(VLOOKUP(GX114,$D$107:$G$114,4,0),"")&lt;&gt;"")),IF(HB139,"0",(HC139+HE139&gt;HD139+HF139)*(GZ114&gt;HA114)+(HC139+HE139=HD139+HF139)*(GZ114=HA114)+(HC139+HE139&lt;HD139+HF139)*(GZ114&lt;HA114)),"")</f>
        <v/>
      </c>
      <c r="HD114" s="281" t="str">
        <f aca="false">IF((HC114&lt;&gt;""),IF(OR(HC139+HE139&lt;&gt;HD139+HF139,PrSettings!$M$4="●"),((HC139+HE139-HD139-HF139)=(GZ114-HA114))*(HC114=1),0),"")</f>
        <v/>
      </c>
      <c r="HE114" s="281" t="str">
        <f aca="false">IF((HD114&lt;&gt;""),IF(HC114="0",0,(HC139+HE139=GZ114)*(HD139+HF139=HA114)),"")</f>
        <v/>
      </c>
      <c r="HF114" s="281" t="str">
        <f aca="false">IF(HC114&lt;&gt;"",IF(HB139,0,IF(ABS(HC139+HE139-HD139-HF139)&gt;=PrSettings!$M$7,(ABS(HC139+HE139-HD139-HF139-GZ114+HA114)&lt;=1)*1,IF(AND(HC114,$F114=$G114,HC139+HE139&gt;=PrSettings!$M$6),(ABS(GZ114-HC139-HE139)&lt;=1)*1,IF(AND(HC114,HC139+HE139+HD139+HF139&gt;=PrSettings!$M$8),(ABS(GZ114-HC139-HE139)+ABS(HA114-HD139-HF139)&lt;=1)*1,"0")))),"")</f>
        <v/>
      </c>
      <c r="HG114" s="302" t="str">
        <f aca="false">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97"/>
      <c r="HJ114" s="280" t="str">
        <f aca="false">IF(HI114="","",VLOOKUP(HI114,Language!$D$5:$E$100,2,0))</f>
        <v/>
      </c>
      <c r="HK114" s="284"/>
      <c r="HL114" s="280" t="str">
        <f aca="false">IF(HK114="","",VLOOKUP(HK114,Language!$D$5:$E$100,2,0))</f>
        <v/>
      </c>
      <c r="HM114" s="284"/>
      <c r="HN114" s="284"/>
      <c r="HO114" s="389" t="n">
        <f aca="false">COUNTIF(HI$116:HI$119,HK119)+COUNTIF(HK$116:HK$119,HK119)</f>
        <v>0</v>
      </c>
      <c r="HP114" s="281" t="str">
        <f aca="false">IF((HM114&lt;&gt;"")*(HN114&lt;&gt;"")*((IFERROR(VLOOKUP(HI114,$B$107:$F$114,5,0),"")&lt;&gt;"")+(IFERROR(VLOOKUP(HI114,$D$107:$G$114,4,0),"")&lt;&gt;""))*((IFERROR(VLOOKUP(HK114,$B$107:$F$114,5,0),"")&lt;&gt;"")+(IFERROR(VLOOKUP(HK114,$D$107:$G$114,4,0),"")&lt;&gt;"")),IF(HO139,"0",(HP139+HR139&gt;HQ139+HS139)*(HM114&gt;HN114)+(HP139+HR139=HQ139+HS139)*(HM114=HN114)+(HP139+HR139&lt;HQ139+HS139)*(HM114&lt;HN114)),"")</f>
        <v/>
      </c>
      <c r="HQ114" s="281" t="str">
        <f aca="false">IF((HP114&lt;&gt;""),IF(OR(HP139+HR139&lt;&gt;HQ139+HS139,PrSettings!$M$4="●"),((HP139+HR139-HQ139-HS139)=(HM114-HN114))*(HP114=1),0),"")</f>
        <v/>
      </c>
      <c r="HR114" s="281" t="str">
        <f aca="false">IF((HQ114&lt;&gt;""),IF(HP114="0",0,(HP139+HR139=HM114)*(HQ139+HS139=HN114)),"")</f>
        <v/>
      </c>
      <c r="HS114" s="281" t="str">
        <f aca="false">IF(HP114&lt;&gt;"",IF(HO139,0,IF(ABS(HP139+HR139-HQ139-HS139)&gt;=PrSettings!$M$7,(ABS(HP139+HR139-HQ139-HS139-HM114+HN114)&lt;=1)*1,IF(AND(HP114,$F114=$G114,HP139+HR139&gt;=PrSettings!$M$6),(ABS(HM114-HP139-HR139)&lt;=1)*1,IF(AND(HP114,HP139+HR139+HQ139+HS139&gt;=PrSettings!$M$8),(ABS(HM114-HP139-HR139)+ABS(HN114-HQ139-HS139)&lt;=1)*1,"0")))),"")</f>
        <v/>
      </c>
      <c r="HT114" s="302" t="str">
        <f aca="false">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97"/>
      <c r="HW114" s="280" t="str">
        <f aca="false">IF(HV114="","",VLOOKUP(HV114,Language!$D$5:$E$100,2,0))</f>
        <v/>
      </c>
      <c r="HX114" s="284"/>
      <c r="HY114" s="280" t="str">
        <f aca="false">IF(HX114="","",VLOOKUP(HX114,Language!$D$5:$E$100,2,0))</f>
        <v/>
      </c>
      <c r="HZ114" s="284"/>
      <c r="IA114" s="284"/>
      <c r="IB114" s="389" t="n">
        <f aca="false">COUNTIF(HV$116:HV$119,HX119)+COUNTIF(HX$116:HX$119,HX119)</f>
        <v>0</v>
      </c>
      <c r="IC114" s="281" t="str">
        <f aca="false">IF((HZ114&lt;&gt;"")*(IA114&lt;&gt;"")*((IFERROR(VLOOKUP(HV114,$B$107:$F$114,5,0),"")&lt;&gt;"")+(IFERROR(VLOOKUP(HV114,$D$107:$G$114,4,0),"")&lt;&gt;""))*((IFERROR(VLOOKUP(HX114,$B$107:$F$114,5,0),"")&lt;&gt;"")+(IFERROR(VLOOKUP(HX114,$D$107:$G$114,4,0),"")&lt;&gt;"")),IF(IB139,"0",(IC139+IE139&gt;ID139+IF139)*(HZ114&gt;IA114)+(IC139+IE139=ID139+IF139)*(HZ114=IA114)+(IC139+IE139&lt;ID139+IF139)*(HZ114&lt;IA114)),"")</f>
        <v/>
      </c>
      <c r="ID114" s="281" t="str">
        <f aca="false">IF((IC114&lt;&gt;""),IF(OR(IC139+IE139&lt;&gt;ID139+IF139,PrSettings!$M$4="●"),((IC139+IE139-ID139-IF139)=(HZ114-IA114))*(IC114=1),0),"")</f>
        <v/>
      </c>
      <c r="IE114" s="281" t="str">
        <f aca="false">IF((ID114&lt;&gt;""),IF(IC114="0",0,(IC139+IE139=HZ114)*(ID139+IF139=IA114)),"")</f>
        <v/>
      </c>
      <c r="IF114" s="281" t="str">
        <f aca="false">IF(IC114&lt;&gt;"",IF(IB139,0,IF(ABS(IC139+IE139-ID139-IF139)&gt;=PrSettings!$M$7,(ABS(IC139+IE139-ID139-IF139-HZ114+IA114)&lt;=1)*1,IF(AND(IC114,$F114=$G114,IC139+IE139&gt;=PrSettings!$M$6),(ABS(HZ114-IC139-IE139)&lt;=1)*1,IF(AND(IC114,IC139+IE139+ID139+IF139&gt;=PrSettings!$M$8),(ABS(HZ114-IC139-IE139)+ABS(IA114-ID139-IF139)&lt;=1)*1,"0")))),"")</f>
        <v/>
      </c>
      <c r="IG114" s="302" t="str">
        <f aca="false">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97"/>
      <c r="IJ114" s="280" t="str">
        <f aca="false">IF(II114="","",VLOOKUP(II114,Language!$D$5:$E$100,2,0))</f>
        <v/>
      </c>
      <c r="IK114" s="284"/>
      <c r="IL114" s="280" t="str">
        <f aca="false">IF(IK114="","",VLOOKUP(IK114,Language!$D$5:$E$100,2,0))</f>
        <v/>
      </c>
      <c r="IM114" s="284"/>
      <c r="IN114" s="284"/>
      <c r="IO114" s="389" t="n">
        <f aca="false">COUNTIF(II$116:II$119,IK119)+COUNTIF(IK$116:IK$119,IK119)</f>
        <v>0</v>
      </c>
      <c r="IP114" s="281" t="str">
        <f aca="false">IF((IM114&lt;&gt;"")*(IN114&lt;&gt;"")*((IFERROR(VLOOKUP(II114,$B$107:$F$114,5,0),"")&lt;&gt;"")+(IFERROR(VLOOKUP(II114,$D$107:$G$114,4,0),"")&lt;&gt;""))*((IFERROR(VLOOKUP(IK114,$B$107:$F$114,5,0),"")&lt;&gt;"")+(IFERROR(VLOOKUP(IK114,$D$107:$G$114,4,0),"")&lt;&gt;"")),IF(IO139,"0",(IP139+IR139&gt;IQ139+IS139)*(IM114&gt;IN114)+(IP139+IR139=IQ139+IS139)*(IM114=IN114)+(IP139+IR139&lt;IQ139+IS139)*(IM114&lt;IN114)),"")</f>
        <v/>
      </c>
      <c r="IQ114" s="281" t="str">
        <f aca="false">IF((IP114&lt;&gt;""),IF(OR(IP139+IR139&lt;&gt;IQ139+IS139,PrSettings!$M$4="●"),((IP139+IR139-IQ139-IS139)=(IM114-IN114))*(IP114=1),0),"")</f>
        <v/>
      </c>
      <c r="IR114" s="281" t="str">
        <f aca="false">IF((IQ114&lt;&gt;""),IF(IP114="0",0,(IP139+IR139=IM114)*(IQ139+IS139=IN114)),"")</f>
        <v/>
      </c>
      <c r="IS114" s="281" t="str">
        <f aca="false">IF(IP114&lt;&gt;"",IF(IO139,0,IF(ABS(IP139+IR139-IQ139-IS139)&gt;=PrSettings!$M$7,(ABS(IP139+IR139-IQ139-IS139-IM114+IN114)&lt;=1)*1,IF(AND(IP114,$F114=$G114,IP139+IR139&gt;=PrSettings!$M$6),(ABS(IM114-IP139-IR139)&lt;=1)*1,IF(AND(IP114,IP139+IR139+IQ139+IS139&gt;=PrSettings!$M$8),(ABS(IM114-IP139-IR139)+ABS(IN114-IQ139-IS139)&lt;=1)*1,"0")))),"")</f>
        <v/>
      </c>
      <c r="IT114" s="302" t="str">
        <f aca="false">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97"/>
      <c r="IW114" s="280" t="str">
        <f aca="false">IF(IV114="","",VLOOKUP(IV114,Language!$D$5:$E$100,2,0))</f>
        <v/>
      </c>
      <c r="IX114" s="284"/>
      <c r="IY114" s="280" t="str">
        <f aca="false">IF(IX114="","",VLOOKUP(IX114,Language!$D$5:$E$100,2,0))</f>
        <v/>
      </c>
      <c r="IZ114" s="284"/>
      <c r="JA114" s="284"/>
      <c r="JB114" s="389" t="n">
        <f aca="false">COUNTIF(IV$116:IV$119,IX119)+COUNTIF(IX$116:IX$119,IX119)</f>
        <v>0</v>
      </c>
      <c r="JC114" s="281" t="str">
        <f aca="false">IF((IZ114&lt;&gt;"")*(JA114&lt;&gt;"")*((IFERROR(VLOOKUP(IV114,$B$107:$F$114,5,0),"")&lt;&gt;"")+(IFERROR(VLOOKUP(IV114,$D$107:$G$114,4,0),"")&lt;&gt;""))*((IFERROR(VLOOKUP(IX114,$B$107:$F$114,5,0),"")&lt;&gt;"")+(IFERROR(VLOOKUP(IX114,$D$107:$G$114,4,0),"")&lt;&gt;"")),IF(JB139,"0",(JC139+JE139&gt;JD139+JF139)*(IZ114&gt;JA114)+(JC139+JE139=JD139+JF139)*(IZ114=JA114)+(JC139+JE139&lt;JD139+JF139)*(IZ114&lt;JA114)),"")</f>
        <v/>
      </c>
      <c r="JD114" s="281" t="str">
        <f aca="false">IF((JC114&lt;&gt;""),IF(OR(JC139+JE139&lt;&gt;JD139+JF139,PrSettings!$M$4="●"),((JC139+JE139-JD139-JF139)=(IZ114-JA114))*(JC114=1),0),"")</f>
        <v/>
      </c>
      <c r="JE114" s="281" t="str">
        <f aca="false">IF((JD114&lt;&gt;""),IF(JC114="0",0,(JC139+JE139=IZ114)*(JD139+JF139=JA114)),"")</f>
        <v/>
      </c>
      <c r="JF114" s="281" t="str">
        <f aca="false">IF(JC114&lt;&gt;"",IF(JB139,0,IF(ABS(JC139+JE139-JD139-JF139)&gt;=PrSettings!$M$7,(ABS(JC139+JE139-JD139-JF139-IZ114+JA114)&lt;=1)*1,IF(AND(JC114,$F114=$G114,JC139+JE139&gt;=PrSettings!$M$6),(ABS(IZ114-JC139-JE139)&lt;=1)*1,IF(AND(JC114,JC139+JE139+JD139+JF139&gt;=PrSettings!$M$8),(ABS(IZ114-JC139-JE139)+ABS(JA114-JD139-JF139)&lt;=1)*1,"0")))),"")</f>
        <v/>
      </c>
      <c r="JG114" s="302" t="str">
        <f aca="false">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97"/>
      <c r="JJ114" s="280" t="str">
        <f aca="false">IF(JI114="","",VLOOKUP(JI114,Language!$D$5:$E$100,2,0))</f>
        <v/>
      </c>
      <c r="JK114" s="284"/>
      <c r="JL114" s="280" t="str">
        <f aca="false">IF(JK114="","",VLOOKUP(JK114,Language!$D$5:$E$100,2,0))</f>
        <v/>
      </c>
      <c r="JM114" s="284"/>
      <c r="JN114" s="284"/>
      <c r="JO114" s="389" t="n">
        <f aca="false">COUNTIF(JI$116:JI$119,JK119)+COUNTIF(JK$116:JK$119,JK119)</f>
        <v>0</v>
      </c>
      <c r="JP114" s="281" t="str">
        <f aca="false">IF((JM114&lt;&gt;"")*(JN114&lt;&gt;"")*((IFERROR(VLOOKUP(JI114,$B$107:$F$114,5,0),"")&lt;&gt;"")+(IFERROR(VLOOKUP(JI114,$D$107:$G$114,4,0),"")&lt;&gt;""))*((IFERROR(VLOOKUP(JK114,$B$107:$F$114,5,0),"")&lt;&gt;"")+(IFERROR(VLOOKUP(JK114,$D$107:$G$114,4,0),"")&lt;&gt;"")),IF(JO139,"0",(JP139+JR139&gt;JQ139+JS139)*(JM114&gt;JN114)+(JP139+JR139=JQ139+JS139)*(JM114=JN114)+(JP139+JR139&lt;JQ139+JS139)*(JM114&lt;JN114)),"")</f>
        <v/>
      </c>
      <c r="JQ114" s="281" t="str">
        <f aca="false">IF((JP114&lt;&gt;""),IF(OR(JP139+JR139&lt;&gt;JQ139+JS139,PrSettings!$M$4="●"),((JP139+JR139-JQ139-JS139)=(JM114-JN114))*(JP114=1),0),"")</f>
        <v/>
      </c>
      <c r="JR114" s="281" t="str">
        <f aca="false">IF((JQ114&lt;&gt;""),IF(JP114="0",0,(JP139+JR139=JM114)*(JQ139+JS139=JN114)),"")</f>
        <v/>
      </c>
      <c r="JS114" s="281" t="str">
        <f aca="false">IF(JP114&lt;&gt;"",IF(JO139,0,IF(ABS(JP139+JR139-JQ139-JS139)&gt;=PrSettings!$M$7,(ABS(JP139+JR139-JQ139-JS139-JM114+JN114)&lt;=1)*1,IF(AND(JP114,$F114=$G114,JP139+JR139&gt;=PrSettings!$M$6),(ABS(JM114-JP139-JR139)&lt;=1)*1,IF(AND(JP114,JP139+JR139+JQ139+JS139&gt;=PrSettings!$M$8),(ABS(JM114-JP139-JR139)+ABS(JN114-JQ139-JS139)&lt;=1)*1,"0")))),"")</f>
        <v/>
      </c>
      <c r="JT114" s="302" t="str">
        <f aca="false">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97"/>
      <c r="JW114" s="280" t="str">
        <f aca="false">IF(JV114="","",VLOOKUP(JV114,Language!$D$5:$E$100,2,0))</f>
        <v/>
      </c>
      <c r="JX114" s="284"/>
      <c r="JY114" s="280" t="str">
        <f aca="false">IF(JX114="","",VLOOKUP(JX114,Language!$D$5:$E$100,2,0))</f>
        <v/>
      </c>
      <c r="JZ114" s="284"/>
      <c r="KA114" s="284"/>
      <c r="KB114" s="389" t="n">
        <f aca="false">COUNTIF(JV$116:JV$119,JX119)+COUNTIF(JX$116:JX$119,JX119)</f>
        <v>0</v>
      </c>
      <c r="KC114" s="281" t="str">
        <f aca="false">IF((JZ114&lt;&gt;"")*(KA114&lt;&gt;"")*((IFERROR(VLOOKUP(JV114,$B$107:$F$114,5,0),"")&lt;&gt;"")+(IFERROR(VLOOKUP(JV114,$D$107:$G$114,4,0),"")&lt;&gt;""))*((IFERROR(VLOOKUP(JX114,$B$107:$F$114,5,0),"")&lt;&gt;"")+(IFERROR(VLOOKUP(JX114,$D$107:$G$114,4,0),"")&lt;&gt;"")),IF(KB139,"0",(KC139+KE139&gt;KD139+KF139)*(JZ114&gt;KA114)+(KC139+KE139=KD139+KF139)*(JZ114=KA114)+(KC139+KE139&lt;KD139+KF139)*(JZ114&lt;KA114)),"")</f>
        <v/>
      </c>
      <c r="KD114" s="281" t="str">
        <f aca="false">IF((KC114&lt;&gt;""),IF(OR(KC139+KE139&lt;&gt;KD139+KF139,PrSettings!$M$4="●"),((KC139+KE139-KD139-KF139)=(JZ114-KA114))*(KC114=1),0),"")</f>
        <v/>
      </c>
      <c r="KE114" s="281" t="str">
        <f aca="false">IF((KD114&lt;&gt;""),IF(KC114="0",0,(KC139+KE139=JZ114)*(KD139+KF139=KA114)),"")</f>
        <v/>
      </c>
      <c r="KF114" s="281" t="str">
        <f aca="false">IF(KC114&lt;&gt;"",IF(KB139,0,IF(ABS(KC139+KE139-KD139-KF139)&gt;=PrSettings!$M$7,(ABS(KC139+KE139-KD139-KF139-JZ114+KA114)&lt;=1)*1,IF(AND(KC114,$F114=$G114,KC139+KE139&gt;=PrSettings!$M$6),(ABS(JZ114-KC139-KE139)&lt;=1)*1,IF(AND(KC114,KC139+KE139+KD139+KF139&gt;=PrSettings!$M$8),(ABS(JZ114-KC139-KE139)+ABS(KA114-KD139-KF139)&lt;=1)*1,"0")))),"")</f>
        <v/>
      </c>
      <c r="KG114" s="302" t="str">
        <f aca="false">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97"/>
      <c r="KJ114" s="280" t="str">
        <f aca="false">IF(KI114="","",VLOOKUP(KI114,Language!$D$5:$E$100,2,0))</f>
        <v/>
      </c>
      <c r="KK114" s="284"/>
      <c r="KL114" s="280" t="str">
        <f aca="false">IF(KK114="","",VLOOKUP(KK114,Language!$D$5:$E$100,2,0))</f>
        <v/>
      </c>
      <c r="KM114" s="284"/>
      <c r="KN114" s="284"/>
      <c r="KO114" s="389" t="n">
        <f aca="false">COUNTIF(KI$116:KI$119,KK119)+COUNTIF(KK$116:KK$119,KK119)</f>
        <v>0</v>
      </c>
      <c r="KP114" s="281" t="str">
        <f aca="false">IF((KM114&lt;&gt;"")*(KN114&lt;&gt;"")*((IFERROR(VLOOKUP(KI114,$B$107:$F$114,5,0),"")&lt;&gt;"")+(IFERROR(VLOOKUP(KI114,$D$107:$G$114,4,0),"")&lt;&gt;""))*((IFERROR(VLOOKUP(KK114,$B$107:$F$114,5,0),"")&lt;&gt;"")+(IFERROR(VLOOKUP(KK114,$D$107:$G$114,4,0),"")&lt;&gt;"")),IF(KO139,"0",(KP139+KR139&gt;KQ139+KS139)*(KM114&gt;KN114)+(KP139+KR139=KQ139+KS139)*(KM114=KN114)+(KP139+KR139&lt;KQ139+KS139)*(KM114&lt;KN114)),"")</f>
        <v/>
      </c>
      <c r="KQ114" s="281" t="str">
        <f aca="false">IF((KP114&lt;&gt;""),IF(OR(KP139+KR139&lt;&gt;KQ139+KS139,PrSettings!$M$4="●"),((KP139+KR139-KQ139-KS139)=(KM114-KN114))*(KP114=1),0),"")</f>
        <v/>
      </c>
      <c r="KR114" s="281" t="str">
        <f aca="false">IF((KQ114&lt;&gt;""),IF(KP114="0",0,(KP139+KR139=KM114)*(KQ139+KS139=KN114)),"")</f>
        <v/>
      </c>
      <c r="KS114" s="281" t="str">
        <f aca="false">IF(KP114&lt;&gt;"",IF(KO139,0,IF(ABS(KP139+KR139-KQ139-KS139)&gt;=PrSettings!$M$7,(ABS(KP139+KR139-KQ139-KS139-KM114+KN114)&lt;=1)*1,IF(AND(KP114,$F114=$G114,KP139+KR139&gt;=PrSettings!$M$6),(ABS(KM114-KP139-KR139)&lt;=1)*1,IF(AND(KP114,KP139+KR139+KQ139+KS139&gt;=PrSettings!$M$8),(ABS(KM114-KP139-KR139)+ABS(KN114-KQ139-KS139)&lt;=1)*1,"0")))),"")</f>
        <v/>
      </c>
      <c r="KT114" s="302" t="str">
        <f aca="false">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97"/>
      <c r="KW114" s="280" t="str">
        <f aca="false">IF(KV114="","",VLOOKUP(KV114,Language!$D$5:$E$100,2,0))</f>
        <v/>
      </c>
      <c r="KX114" s="284"/>
      <c r="KY114" s="280" t="str">
        <f aca="false">IF(KX114="","",VLOOKUP(KX114,Language!$D$5:$E$100,2,0))</f>
        <v/>
      </c>
      <c r="KZ114" s="284"/>
      <c r="LA114" s="284"/>
      <c r="LB114" s="389" t="n">
        <f aca="false">COUNTIF(KV$116:KV$119,KX119)+COUNTIF(KX$116:KX$119,KX119)</f>
        <v>0</v>
      </c>
      <c r="LC114" s="281" t="str">
        <f aca="false">IF((KZ114&lt;&gt;"")*(LA114&lt;&gt;"")*((IFERROR(VLOOKUP(KV114,$B$107:$F$114,5,0),"")&lt;&gt;"")+(IFERROR(VLOOKUP(KV114,$D$107:$G$114,4,0),"")&lt;&gt;""))*((IFERROR(VLOOKUP(KX114,$B$107:$F$114,5,0),"")&lt;&gt;"")+(IFERROR(VLOOKUP(KX114,$D$107:$G$114,4,0),"")&lt;&gt;"")),IF(LB139,"0",(LC139+LE139&gt;LD139+LF139)*(KZ114&gt;LA114)+(LC139+LE139=LD139+LF139)*(KZ114=LA114)+(LC139+LE139&lt;LD139+LF139)*(KZ114&lt;LA114)),"")</f>
        <v/>
      </c>
      <c r="LD114" s="281" t="str">
        <f aca="false">IF((LC114&lt;&gt;""),IF(OR(LC139+LE139&lt;&gt;LD139+LF139,PrSettings!$M$4="●"),((LC139+LE139-LD139-LF139)=(KZ114-LA114))*(LC114=1),0),"")</f>
        <v/>
      </c>
      <c r="LE114" s="281" t="str">
        <f aca="false">IF((LD114&lt;&gt;""),IF(LC114="0",0,(LC139+LE139=KZ114)*(LD139+LF139=LA114)),"")</f>
        <v/>
      </c>
      <c r="LF114" s="281" t="str">
        <f aca="false">IF(LC114&lt;&gt;"",IF(LB139,0,IF(ABS(LC139+LE139-LD139-LF139)&gt;=PrSettings!$M$7,(ABS(LC139+LE139-LD139-LF139-KZ114+LA114)&lt;=1)*1,IF(AND(LC114,$F114=$G114,LC139+LE139&gt;=PrSettings!$M$6),(ABS(KZ114-LC139-LE139)&lt;=1)*1,IF(AND(LC114,LC139+LE139+LD139+LF139&gt;=PrSettings!$M$8),(ABS(KZ114-LC139-LE139)+ABS(LA114-LD139-LF139)&lt;=1)*1,"0")))),"")</f>
        <v/>
      </c>
      <c r="LG114" s="302" t="str">
        <f aca="false">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97"/>
      <c r="LJ114" s="280" t="str">
        <f aca="false">IF(LI114="","",VLOOKUP(LI114,Language!$D$5:$E$100,2,0))</f>
        <v/>
      </c>
      <c r="LK114" s="284"/>
      <c r="LL114" s="280" t="str">
        <f aca="false">IF(LK114="","",VLOOKUP(LK114,Language!$D$5:$E$100,2,0))</f>
        <v/>
      </c>
      <c r="LM114" s="284"/>
      <c r="LN114" s="284"/>
      <c r="LO114" s="389" t="n">
        <f aca="false">COUNTIF(LI$116:LI$119,LK119)+COUNTIF(LK$116:LK$119,LK119)</f>
        <v>0</v>
      </c>
      <c r="LP114" s="281" t="str">
        <f aca="false">IF((LM114&lt;&gt;"")*(LN114&lt;&gt;"")*((IFERROR(VLOOKUP(LI114,$B$107:$F$114,5,0),"")&lt;&gt;"")+(IFERROR(VLOOKUP(LI114,$D$107:$G$114,4,0),"")&lt;&gt;""))*((IFERROR(VLOOKUP(LK114,$B$107:$F$114,5,0),"")&lt;&gt;"")+(IFERROR(VLOOKUP(LK114,$D$107:$G$114,4,0),"")&lt;&gt;"")),IF(LO139,"0",(LP139+LR139&gt;LQ139+LS139)*(LM114&gt;LN114)+(LP139+LR139=LQ139+LS139)*(LM114=LN114)+(LP139+LR139&lt;LQ139+LS139)*(LM114&lt;LN114)),"")</f>
        <v/>
      </c>
      <c r="LQ114" s="281" t="str">
        <f aca="false">IF((LP114&lt;&gt;""),IF(OR(LP139+LR139&lt;&gt;LQ139+LS139,PrSettings!$M$4="●"),((LP139+LR139-LQ139-LS139)=(LM114-LN114))*(LP114=1),0),"")</f>
        <v/>
      </c>
      <c r="LR114" s="281" t="str">
        <f aca="false">IF((LQ114&lt;&gt;""),IF(LP114="0",0,(LP139+LR139=LM114)*(LQ139+LS139=LN114)),"")</f>
        <v/>
      </c>
      <c r="LS114" s="281" t="str">
        <f aca="false">IF(LP114&lt;&gt;"",IF(LO139,0,IF(ABS(LP139+LR139-LQ139-LS139)&gt;=PrSettings!$M$7,(ABS(LP139+LR139-LQ139-LS139-LM114+LN114)&lt;=1)*1,IF(AND(LP114,$F114=$G114,LP139+LR139&gt;=PrSettings!$M$6),(ABS(LM114-LP139-LR139)&lt;=1)*1,IF(AND(LP114,LP139+LR139+LQ139+LS139&gt;=PrSettings!$M$8),(ABS(LM114-LP139-LR139)+ABS(LN114-LQ139-LS139)&lt;=1)*1,"0")))),"")</f>
        <v/>
      </c>
      <c r="LT114" s="302" t="str">
        <f aca="false">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97"/>
      <c r="LW114" s="280" t="str">
        <f aca="false">IF(LV114="","",VLOOKUP(LV114,Language!$D$5:$E$100,2,0))</f>
        <v/>
      </c>
      <c r="LX114" s="284"/>
      <c r="LY114" s="280" t="str">
        <f aca="false">IF(LX114="","",VLOOKUP(LX114,Language!$D$5:$E$100,2,0))</f>
        <v/>
      </c>
      <c r="LZ114" s="284"/>
      <c r="MA114" s="284"/>
      <c r="MB114" s="389" t="n">
        <f aca="false">COUNTIF(LV$116:LV$119,LX119)+COUNTIF(LX$116:LX$119,LX119)</f>
        <v>0</v>
      </c>
      <c r="MC114" s="281" t="str">
        <f aca="false">IF((LZ114&lt;&gt;"")*(MA114&lt;&gt;"")*((IFERROR(VLOOKUP(LV114,$B$107:$F$114,5,0),"")&lt;&gt;"")+(IFERROR(VLOOKUP(LV114,$D$107:$G$114,4,0),"")&lt;&gt;""))*((IFERROR(VLOOKUP(LX114,$B$107:$F$114,5,0),"")&lt;&gt;"")+(IFERROR(VLOOKUP(LX114,$D$107:$G$114,4,0),"")&lt;&gt;"")),IF(MB139,"0",(MC139+ME139&gt;MD139+MF139)*(LZ114&gt;MA114)+(MC139+ME139=MD139+MF139)*(LZ114=MA114)+(MC139+ME139&lt;MD139+MF139)*(LZ114&lt;MA114)),"")</f>
        <v/>
      </c>
      <c r="MD114" s="281" t="str">
        <f aca="false">IF((MC114&lt;&gt;""),IF(OR(MC139+ME139&lt;&gt;MD139+MF139,PrSettings!$M$4="●"),((MC139+ME139-MD139-MF139)=(LZ114-MA114))*(MC114=1),0),"")</f>
        <v/>
      </c>
      <c r="ME114" s="281" t="str">
        <f aca="false">IF((MD114&lt;&gt;""),IF(MC114="0",0,(MC139+ME139=LZ114)*(MD139+MF139=MA114)),"")</f>
        <v/>
      </c>
      <c r="MF114" s="281" t="str">
        <f aca="false">IF(MC114&lt;&gt;"",IF(MB139,0,IF(ABS(MC139+ME139-MD139-MF139)&gt;=PrSettings!$M$7,(ABS(MC139+ME139-MD139-MF139-LZ114+MA114)&lt;=1)*1,IF(AND(MC114,$F114=$G114,MC139+ME139&gt;=PrSettings!$M$6),(ABS(LZ114-MC139-ME139)&lt;=1)*1,IF(AND(MC114,MC139+ME139+MD139+MF139&gt;=PrSettings!$M$8),(ABS(LZ114-MC139-ME139)+ABS(MA114-MD139-MF139)&lt;=1)*1,"0")))),"")</f>
        <v/>
      </c>
      <c r="MG114" s="302" t="str">
        <f aca="false">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135" customFormat="true" ht="24" hidden="false" customHeight="true" outlineLevel="0" collapsed="false">
      <c r="A115" s="252"/>
      <c r="B115" s="269" t="str">
        <f aca="false">Language!$E$216</f>
        <v>Quarter final</v>
      </c>
      <c r="C115" s="292"/>
      <c r="D115" s="292"/>
      <c r="E115" s="272"/>
      <c r="F115" s="293"/>
      <c r="G115" s="294"/>
      <c r="I115" s="269" t="str">
        <f aca="false">$B115</f>
        <v>Quarter final</v>
      </c>
      <c r="J115" s="271"/>
      <c r="K115" s="271"/>
      <c r="L115" s="272"/>
      <c r="M115" s="275"/>
      <c r="N115" s="276"/>
      <c r="O115" s="273"/>
      <c r="P115" s="273"/>
      <c r="Q115" s="277"/>
      <c r="R115" s="272"/>
      <c r="S115" s="272"/>
      <c r="T115" s="278"/>
      <c r="V115" s="269" t="str">
        <f aca="false">$B115</f>
        <v>Quarter final</v>
      </c>
      <c r="W115" s="271"/>
      <c r="X115" s="271"/>
      <c r="Y115" s="272"/>
      <c r="Z115" s="275"/>
      <c r="AA115" s="276"/>
      <c r="AB115" s="273"/>
      <c r="AC115" s="273"/>
      <c r="AD115" s="277"/>
      <c r="AE115" s="272"/>
      <c r="AF115" s="272"/>
      <c r="AG115" s="278"/>
      <c r="AI115" s="269" t="str">
        <f aca="false">$B115</f>
        <v>Quarter final</v>
      </c>
      <c r="AJ115" s="271"/>
      <c r="AK115" s="271"/>
      <c r="AL115" s="272"/>
      <c r="AM115" s="275"/>
      <c r="AN115" s="276"/>
      <c r="AO115" s="273"/>
      <c r="AP115" s="273"/>
      <c r="AQ115" s="277"/>
      <c r="AR115" s="272"/>
      <c r="AS115" s="272"/>
      <c r="AT115" s="278"/>
      <c r="AV115" s="269" t="str">
        <f aca="false">$B115</f>
        <v>Quarter final</v>
      </c>
      <c r="AW115" s="271"/>
      <c r="AX115" s="271"/>
      <c r="AY115" s="272"/>
      <c r="AZ115" s="275"/>
      <c r="BA115" s="276"/>
      <c r="BB115" s="273"/>
      <c r="BC115" s="273"/>
      <c r="BD115" s="277"/>
      <c r="BE115" s="272"/>
      <c r="BF115" s="272"/>
      <c r="BG115" s="278"/>
      <c r="BI115" s="269" t="str">
        <f aca="false">$B115</f>
        <v>Quarter final</v>
      </c>
      <c r="BJ115" s="271"/>
      <c r="BK115" s="271"/>
      <c r="BL115" s="272"/>
      <c r="BM115" s="275"/>
      <c r="BN115" s="276"/>
      <c r="BO115" s="273"/>
      <c r="BP115" s="273"/>
      <c r="BQ115" s="277"/>
      <c r="BR115" s="272"/>
      <c r="BS115" s="272"/>
      <c r="BT115" s="278"/>
      <c r="BV115" s="269" t="str">
        <f aca="false">$B115</f>
        <v>Quarter final</v>
      </c>
      <c r="BW115" s="271"/>
      <c r="BX115" s="271"/>
      <c r="BY115" s="272"/>
      <c r="BZ115" s="275"/>
      <c r="CA115" s="276"/>
      <c r="CB115" s="273"/>
      <c r="CC115" s="273"/>
      <c r="CD115" s="277"/>
      <c r="CE115" s="272"/>
      <c r="CF115" s="272"/>
      <c r="CG115" s="278"/>
      <c r="CI115" s="269" t="str">
        <f aca="false">$B115</f>
        <v>Quarter final</v>
      </c>
      <c r="CJ115" s="271"/>
      <c r="CK115" s="271"/>
      <c r="CL115" s="272"/>
      <c r="CM115" s="275"/>
      <c r="CN115" s="276"/>
      <c r="CO115" s="273"/>
      <c r="CP115" s="273"/>
      <c r="CQ115" s="277"/>
      <c r="CR115" s="272"/>
      <c r="CS115" s="272"/>
      <c r="CT115" s="278"/>
      <c r="CV115" s="269" t="str">
        <f aca="false">$B115</f>
        <v>Quarter final</v>
      </c>
      <c r="CW115" s="271"/>
      <c r="CX115" s="271"/>
      <c r="CY115" s="272"/>
      <c r="CZ115" s="275"/>
      <c r="DA115" s="276"/>
      <c r="DB115" s="273"/>
      <c r="DC115" s="273"/>
      <c r="DD115" s="277"/>
      <c r="DE115" s="272"/>
      <c r="DF115" s="272"/>
      <c r="DG115" s="278"/>
      <c r="DI115" s="269" t="str">
        <f aca="false">$B115</f>
        <v>Quarter final</v>
      </c>
      <c r="DJ115" s="271"/>
      <c r="DK115" s="271"/>
      <c r="DL115" s="272"/>
      <c r="DM115" s="275"/>
      <c r="DN115" s="276"/>
      <c r="DO115" s="273"/>
      <c r="DP115" s="273"/>
      <c r="DQ115" s="277"/>
      <c r="DR115" s="272"/>
      <c r="DS115" s="272"/>
      <c r="DT115" s="278"/>
      <c r="DV115" s="269" t="str">
        <f aca="false">$B115</f>
        <v>Quarter final</v>
      </c>
      <c r="DW115" s="271"/>
      <c r="DX115" s="271"/>
      <c r="DY115" s="272"/>
      <c r="DZ115" s="275"/>
      <c r="EA115" s="276"/>
      <c r="EB115" s="273"/>
      <c r="EC115" s="273"/>
      <c r="ED115" s="277"/>
      <c r="EE115" s="272"/>
      <c r="EF115" s="272"/>
      <c r="EG115" s="278"/>
      <c r="EI115" s="269" t="str">
        <f aca="false">$B115</f>
        <v>Quarter final</v>
      </c>
      <c r="EJ115" s="271"/>
      <c r="EK115" s="271"/>
      <c r="EL115" s="272"/>
      <c r="EM115" s="275"/>
      <c r="EN115" s="276"/>
      <c r="EO115" s="273"/>
      <c r="EP115" s="273"/>
      <c r="EQ115" s="277"/>
      <c r="ER115" s="272"/>
      <c r="ES115" s="272"/>
      <c r="ET115" s="278"/>
      <c r="EV115" s="269" t="str">
        <f aca="false">$B115</f>
        <v>Quarter final</v>
      </c>
      <c r="EW115" s="271"/>
      <c r="EX115" s="271"/>
      <c r="EY115" s="272"/>
      <c r="EZ115" s="275"/>
      <c r="FA115" s="276"/>
      <c r="FB115" s="273"/>
      <c r="FC115" s="273"/>
      <c r="FD115" s="277"/>
      <c r="FE115" s="272"/>
      <c r="FF115" s="272"/>
      <c r="FG115" s="278"/>
      <c r="FI115" s="269" t="str">
        <f aca="false">$B115</f>
        <v>Quarter final</v>
      </c>
      <c r="FJ115" s="271"/>
      <c r="FK115" s="271"/>
      <c r="FL115" s="272"/>
      <c r="FM115" s="275"/>
      <c r="FN115" s="276"/>
      <c r="FO115" s="273"/>
      <c r="FP115" s="273"/>
      <c r="FQ115" s="277"/>
      <c r="FR115" s="272"/>
      <c r="FS115" s="272"/>
      <c r="FT115" s="278"/>
      <c r="FV115" s="269" t="str">
        <f aca="false">$B115</f>
        <v>Quarter final</v>
      </c>
      <c r="FW115" s="271"/>
      <c r="FX115" s="271"/>
      <c r="FY115" s="272"/>
      <c r="FZ115" s="275"/>
      <c r="GA115" s="276"/>
      <c r="GB115" s="273"/>
      <c r="GC115" s="273"/>
      <c r="GD115" s="277"/>
      <c r="GE115" s="272"/>
      <c r="GF115" s="272"/>
      <c r="GG115" s="278"/>
      <c r="GI115" s="269" t="str">
        <f aca="false">$B115</f>
        <v>Quarter final</v>
      </c>
      <c r="GJ115" s="271"/>
      <c r="GK115" s="271"/>
      <c r="GL115" s="272"/>
      <c r="GM115" s="275"/>
      <c r="GN115" s="276"/>
      <c r="GO115" s="273"/>
      <c r="GP115" s="273"/>
      <c r="GQ115" s="277"/>
      <c r="GR115" s="272"/>
      <c r="GS115" s="272"/>
      <c r="GT115" s="278"/>
      <c r="GV115" s="269" t="str">
        <f aca="false">$B115</f>
        <v>Quarter final</v>
      </c>
      <c r="GW115" s="271"/>
      <c r="GX115" s="271"/>
      <c r="GY115" s="272"/>
      <c r="GZ115" s="275"/>
      <c r="HA115" s="276"/>
      <c r="HB115" s="273"/>
      <c r="HC115" s="273"/>
      <c r="HD115" s="277"/>
      <c r="HE115" s="272"/>
      <c r="HF115" s="272"/>
      <c r="HG115" s="278"/>
      <c r="HI115" s="269" t="str">
        <f aca="false">$B115</f>
        <v>Quarter final</v>
      </c>
      <c r="HJ115" s="271"/>
      <c r="HK115" s="271"/>
      <c r="HL115" s="272"/>
      <c r="HM115" s="275"/>
      <c r="HN115" s="276"/>
      <c r="HO115" s="273"/>
      <c r="HP115" s="273"/>
      <c r="HQ115" s="277"/>
      <c r="HR115" s="272"/>
      <c r="HS115" s="272"/>
      <c r="HT115" s="278"/>
      <c r="HV115" s="269" t="str">
        <f aca="false">$B115</f>
        <v>Quarter final</v>
      </c>
      <c r="HW115" s="271"/>
      <c r="HX115" s="271"/>
      <c r="HY115" s="272"/>
      <c r="HZ115" s="275"/>
      <c r="IA115" s="276"/>
      <c r="IB115" s="273"/>
      <c r="IC115" s="273"/>
      <c r="ID115" s="277"/>
      <c r="IE115" s="272"/>
      <c r="IF115" s="272"/>
      <c r="IG115" s="278"/>
      <c r="II115" s="269" t="str">
        <f aca="false">$B115</f>
        <v>Quarter final</v>
      </c>
      <c r="IJ115" s="271"/>
      <c r="IK115" s="271"/>
      <c r="IL115" s="272"/>
      <c r="IM115" s="275"/>
      <c r="IN115" s="276"/>
      <c r="IO115" s="273"/>
      <c r="IP115" s="273"/>
      <c r="IQ115" s="277"/>
      <c r="IR115" s="272"/>
      <c r="IS115" s="272"/>
      <c r="IT115" s="278"/>
      <c r="IV115" s="269" t="str">
        <f aca="false">$B115</f>
        <v>Quarter final</v>
      </c>
      <c r="IW115" s="271"/>
      <c r="IX115" s="271"/>
      <c r="IY115" s="272"/>
      <c r="IZ115" s="275"/>
      <c r="JA115" s="276"/>
      <c r="JB115" s="273"/>
      <c r="JC115" s="273"/>
      <c r="JD115" s="277"/>
      <c r="JE115" s="272"/>
      <c r="JF115" s="272"/>
      <c r="JG115" s="278"/>
      <c r="JI115" s="269" t="str">
        <f aca="false">$B115</f>
        <v>Quarter final</v>
      </c>
      <c r="JJ115" s="271"/>
      <c r="JK115" s="271"/>
      <c r="JL115" s="272"/>
      <c r="JM115" s="275"/>
      <c r="JN115" s="276"/>
      <c r="JO115" s="273"/>
      <c r="JP115" s="273"/>
      <c r="JQ115" s="277"/>
      <c r="JR115" s="272"/>
      <c r="JS115" s="272"/>
      <c r="JT115" s="278"/>
      <c r="JV115" s="269" t="str">
        <f aca="false">$B115</f>
        <v>Quarter final</v>
      </c>
      <c r="JW115" s="271"/>
      <c r="JX115" s="271"/>
      <c r="JY115" s="272"/>
      <c r="JZ115" s="275"/>
      <c r="KA115" s="276"/>
      <c r="KB115" s="273"/>
      <c r="KC115" s="273"/>
      <c r="KD115" s="277"/>
      <c r="KE115" s="272"/>
      <c r="KF115" s="272"/>
      <c r="KG115" s="278"/>
      <c r="KI115" s="269" t="str">
        <f aca="false">$B115</f>
        <v>Quarter final</v>
      </c>
      <c r="KJ115" s="271"/>
      <c r="KK115" s="271"/>
      <c r="KL115" s="272"/>
      <c r="KM115" s="275"/>
      <c r="KN115" s="276"/>
      <c r="KO115" s="273"/>
      <c r="KP115" s="273"/>
      <c r="KQ115" s="277"/>
      <c r="KR115" s="272"/>
      <c r="KS115" s="272"/>
      <c r="KT115" s="278"/>
      <c r="KV115" s="269" t="str">
        <f aca="false">$B115</f>
        <v>Quarter final</v>
      </c>
      <c r="KW115" s="271"/>
      <c r="KX115" s="271"/>
      <c r="KY115" s="272"/>
      <c r="KZ115" s="275"/>
      <c r="LA115" s="276"/>
      <c r="LB115" s="273"/>
      <c r="LC115" s="273"/>
      <c r="LD115" s="277"/>
      <c r="LE115" s="272"/>
      <c r="LF115" s="272"/>
      <c r="LG115" s="278"/>
      <c r="LI115" s="269" t="str">
        <f aca="false">$B115</f>
        <v>Quarter final</v>
      </c>
      <c r="LJ115" s="271"/>
      <c r="LK115" s="271"/>
      <c r="LL115" s="272"/>
      <c r="LM115" s="275"/>
      <c r="LN115" s="276"/>
      <c r="LO115" s="273"/>
      <c r="LP115" s="273"/>
      <c r="LQ115" s="277"/>
      <c r="LR115" s="272"/>
      <c r="LS115" s="272"/>
      <c r="LT115" s="278"/>
      <c r="LV115" s="269" t="str">
        <f aca="false">$B115</f>
        <v>Quarter final</v>
      </c>
      <c r="LW115" s="271"/>
      <c r="LX115" s="271"/>
      <c r="LY115" s="272"/>
      <c r="LZ115" s="275"/>
      <c r="MA115" s="276"/>
      <c r="MB115" s="273"/>
      <c r="MC115" s="273"/>
      <c r="MD115" s="277"/>
      <c r="ME115" s="272"/>
      <c r="MF115" s="272"/>
      <c r="MG115" s="278"/>
    </row>
    <row r="116" s="135" customFormat="true" ht="15.75" hidden="false" customHeight="false" outlineLevel="0" collapsed="false">
      <c r="A116" s="252"/>
      <c r="B116" s="295" t="n">
        <f aca="false">IF(C116="","",INDEX(Groups!$C$7:$C$65,MATCH(C116,Groups!$D$7:$D$65,0)))</f>
        <v>1</v>
      </c>
      <c r="C116" s="280" t="str">
        <f aca="false">'World Cup'!$C$70</f>
        <v>France</v>
      </c>
      <c r="D116" s="296" t="n">
        <f aca="false">IF(E116="","",INDEX(Groups!$C$7:$C$65,MATCH(E116,Groups!$D$7:$D$65,0)))</f>
        <v>7</v>
      </c>
      <c r="E116" s="280" t="str">
        <f aca="false">'World Cup'!$E$70</f>
        <v>Netherlands</v>
      </c>
      <c r="F116" s="282" t="n">
        <f aca="false">IF(AND('World Cup'!$C$71&lt;&gt;"",'World Cup'!$E$71&lt;&gt;""),'World Cup'!$C$71,"")</f>
        <v>3</v>
      </c>
      <c r="G116" s="283" t="n">
        <f aca="false">IF(AND('World Cup'!$C$71&lt;&gt;"",'World Cup'!$E$71&lt;&gt;""),'World Cup'!$E$71,"")</f>
        <v>1</v>
      </c>
      <c r="I116" s="297"/>
      <c r="J116" s="280" t="str">
        <f aca="false">IF(I116="","",VLOOKUP(I116,Language!$D$5:$E$100,2,0))</f>
        <v/>
      </c>
      <c r="K116" s="284"/>
      <c r="L116" s="280" t="str">
        <f aca="false">IF(K116="","",VLOOKUP(K116,Language!$D$5:$E$100,2,0))</f>
        <v/>
      </c>
      <c r="M116" s="284"/>
      <c r="N116" s="284"/>
      <c r="O116" s="389" t="n">
        <f aca="false">COUNTIF(I$116:I$119,I116)+COUNTIF(K$116:K$119,I116)</f>
        <v>0</v>
      </c>
      <c r="P116" s="281" t="str">
        <f aca="false">IF((M116&lt;&gt;"")*(N116&lt;&gt;"")*((IFERROR(VLOOKUP(I116,$B$116:$F$119,5,0),"")&lt;&gt;"")+(IFERROR(VLOOKUP(I116,$D$116:$G$119,4,0),"")&lt;&gt;""))*((IFERROR(VLOOKUP(K116,$B$116:$F$119,5,0),"")&lt;&gt;"")+(IFERROR(VLOOKUP(K116,$D$116:$G$119,4,0),"")&lt;&gt;"")),IF(O141,"0",(P141+R141&gt;Q141+S141)*(M116&gt;N116)+(P141+R141=Q141+S141)*(M116=N116)+(P141+R141&lt;Q141+S141)*(M116&lt;N116)),"")</f>
        <v/>
      </c>
      <c r="Q116" s="281" t="str">
        <f aca="false">IF((P116&lt;&gt;""),IF(OR(P141+R141&lt;&gt;Q141+S141,PrSettings!$M$4="●"),((P141+R141-Q141-S141)=(M116-N116))*(P116=1),0),"")</f>
        <v/>
      </c>
      <c r="R116" s="281" t="str">
        <f aca="false">IF((Q116&lt;&gt;""),IF(P116="0",0,(P141+R141=M116)*(Q141+S141=N116)),"")</f>
        <v/>
      </c>
      <c r="S116" s="281" t="str">
        <f aca="false">IF(P116&lt;&gt;"",IF(O141,0,IF(ABS(P141+R141-Q141-S141)&gt;=PrSettings!$M$7,(ABS(P141+R141-Q141-S141-M116+N116)&lt;=1)*1,IF(AND(P116,$F116=$G116,P141+R141&gt;=PrSettings!$M$6),(ABS(M116-P141-R141)&lt;=1)*1,IF(AND(P116,P141+R141+Q141+S141&gt;=PrSettings!$M$8),(ABS(M116-P141-R141)+ABS(N116-Q141-S141)&lt;=1)*1,"0")))),"")</f>
        <v/>
      </c>
      <c r="T116" s="302" t="str">
        <f aca="false">IF(($C$116&amp;$C$117&amp;$C$118&amp;$C$119&amp;$E$116&amp;$E$117&amp;$E$118&amp;$E$119&lt;&gt;"")*(I$116&amp;I$117&amp;I$118&amp;I$119&amp;K$116&amp;K$117&amp;K$118&amp;K$119&lt;&gt;"")*(I116&amp;K116&lt;&gt;""),IF(O116&lt;&gt;1,0,COUNTIF($B$116:$B$119,I116)+COUNTIF($D$116:$D$119,I116))+IF(O111&lt;&gt;1,0,COUNTIF($B$116:$B$119,K116)+COUNTIF($D$116:$D$119,K116)),"")</f>
        <v/>
      </c>
      <c r="V116" s="297"/>
      <c r="W116" s="280" t="str">
        <f aca="false">IF(V116="","",VLOOKUP(V116,Language!$D$5:$E$100,2,0))</f>
        <v/>
      </c>
      <c r="X116" s="284"/>
      <c r="Y116" s="280" t="str">
        <f aca="false">IF(X116="","",VLOOKUP(X116,Language!$D$5:$E$100,2,0))</f>
        <v/>
      </c>
      <c r="Z116" s="284"/>
      <c r="AA116" s="284"/>
      <c r="AB116" s="389" t="n">
        <f aca="false">COUNTIF(V$116:V$119,V116)+COUNTIF(X$116:X$119,V116)</f>
        <v>0</v>
      </c>
      <c r="AC116" s="281" t="str">
        <f aca="false">IF((Z116&lt;&gt;"")*(AA116&lt;&gt;"")*((IFERROR(VLOOKUP(V116,$B$116:$F$119,5,0),"")&lt;&gt;"")+(IFERROR(VLOOKUP(V116,$D$116:$G$119,4,0),"")&lt;&gt;""))*((IFERROR(VLOOKUP(X116,$B$116:$F$119,5,0),"")&lt;&gt;"")+(IFERROR(VLOOKUP(X116,$D$116:$G$119,4,0),"")&lt;&gt;"")),IF(AB141,"0",(AC141+AE141&gt;AD141+AF141)*(Z116&gt;AA116)+(AC141+AE141=AD141+AF141)*(Z116=AA116)+(AC141+AE141&lt;AD141+AF141)*(Z116&lt;AA116)),"")</f>
        <v/>
      </c>
      <c r="AD116" s="281" t="str">
        <f aca="false">IF((AC116&lt;&gt;""),IF(OR(AC141+AE141&lt;&gt;AD141+AF141,PrSettings!$M$4="●"),((AC141+AE141-AD141-AF141)=(Z116-AA116))*(AC116=1),0),"")</f>
        <v/>
      </c>
      <c r="AE116" s="281" t="str">
        <f aca="false">IF((AD116&lt;&gt;""),IF(AC116="0",0,(AC141+AE141=Z116)*(AD141+AF141=AA116)),"")</f>
        <v/>
      </c>
      <c r="AF116" s="281" t="str">
        <f aca="false">IF(AC116&lt;&gt;"",IF(AB141,0,IF(ABS(AC141+AE141-AD141-AF141)&gt;=PrSettings!$M$7,(ABS(AC141+AE141-AD141-AF141-Z116+AA116)&lt;=1)*1,IF(AND(AC116,$F116=$G116,AC141+AE141&gt;=PrSettings!$M$6),(ABS(Z116-AC141-AE141)&lt;=1)*1,IF(AND(AC116,AC141+AE141+AD141+AF141&gt;=PrSettings!$M$8),(ABS(Z116-AC141-AE141)+ABS(AA116-AD141-AF141)&lt;=1)*1,"0")))),"")</f>
        <v/>
      </c>
      <c r="AG116" s="302" t="str">
        <f aca="false">IF(($C$116&amp;$C$117&amp;$C$118&amp;$C$119&amp;$E$116&amp;$E$117&amp;$E$118&amp;$E$119&lt;&gt;"")*(V$116&amp;V$117&amp;V$118&amp;V$119&amp;X$116&amp;X$117&amp;X$118&amp;X$119&lt;&gt;"")*(V116&amp;X116&lt;&gt;""),IF(AB116&lt;&gt;1,0,COUNTIF($B$116:$B$119,V116)+COUNTIF($D$116:$D$119,V116))+IF(AB111&lt;&gt;1,0,COUNTIF($B$116:$B$119,X116)+COUNTIF($D$116:$D$119,X116)),"")</f>
        <v/>
      </c>
      <c r="AI116" s="297"/>
      <c r="AJ116" s="280" t="str">
        <f aca="false">IF(AI116="","",VLOOKUP(AI116,Language!$D$5:$E$100,2,0))</f>
        <v/>
      </c>
      <c r="AK116" s="284"/>
      <c r="AL116" s="280" t="str">
        <f aca="false">IF(AK116="","",VLOOKUP(AK116,Language!$D$5:$E$100,2,0))</f>
        <v/>
      </c>
      <c r="AM116" s="284"/>
      <c r="AN116" s="284"/>
      <c r="AO116" s="389" t="n">
        <f aca="false">COUNTIF(AI$116:AI$119,AI116)+COUNTIF(AK$116:AK$119,AI116)</f>
        <v>0</v>
      </c>
      <c r="AP116" s="281" t="str">
        <f aca="false">IF((AM116&lt;&gt;"")*(AN116&lt;&gt;"")*((IFERROR(VLOOKUP(AI116,$B$116:$F$119,5,0),"")&lt;&gt;"")+(IFERROR(VLOOKUP(AI116,$D$116:$G$119,4,0),"")&lt;&gt;""))*((IFERROR(VLOOKUP(AK116,$B$116:$F$119,5,0),"")&lt;&gt;"")+(IFERROR(VLOOKUP(AK116,$D$116:$G$119,4,0),"")&lt;&gt;"")),IF(AO141,"0",(AP141+AR141&gt;AQ141+AS141)*(AM116&gt;AN116)+(AP141+AR141=AQ141+AS141)*(AM116=AN116)+(AP141+AR141&lt;AQ141+AS141)*(AM116&lt;AN116)),"")</f>
        <v/>
      </c>
      <c r="AQ116" s="281" t="str">
        <f aca="false">IF((AP116&lt;&gt;""),IF(OR(AP141+AR141&lt;&gt;AQ141+AS141,PrSettings!$M$4="●"),((AP141+AR141-AQ141-AS141)=(AM116-AN116))*(AP116=1),0),"")</f>
        <v/>
      </c>
      <c r="AR116" s="281" t="str">
        <f aca="false">IF((AQ116&lt;&gt;""),IF(AP116="0",0,(AP141+AR141=AM116)*(AQ141+AS141=AN116)),"")</f>
        <v/>
      </c>
      <c r="AS116" s="281" t="str">
        <f aca="false">IF(AP116&lt;&gt;"",IF(AO141,0,IF(ABS(AP141+AR141-AQ141-AS141)&gt;=PrSettings!$M$7,(ABS(AP141+AR141-AQ141-AS141-AM116+AN116)&lt;=1)*1,IF(AND(AP116,$F116=$G116,AP141+AR141&gt;=PrSettings!$M$6),(ABS(AM116-AP141-AR141)&lt;=1)*1,IF(AND(AP116,AP141+AR141+AQ141+AS141&gt;=PrSettings!$M$8),(ABS(AM116-AP141-AR141)+ABS(AN116-AQ141-AS141)&lt;=1)*1,"0")))),"")</f>
        <v/>
      </c>
      <c r="AT116" s="302" t="str">
        <f aca="false">IF(($C$116&amp;$C$117&amp;$C$118&amp;$C$119&amp;$E$116&amp;$E$117&amp;$E$118&amp;$E$119&lt;&gt;"")*(AI$116&amp;AI$117&amp;AI$118&amp;AI$119&amp;AK$116&amp;AK$117&amp;AK$118&amp;AK$119&lt;&gt;"")*(AI116&amp;AK116&lt;&gt;""),IF(AO116&lt;&gt;1,0,COUNTIF($B$116:$B$119,AI116)+COUNTIF($D$116:$D$119,AI116))+IF(AO111&lt;&gt;1,0,COUNTIF($B$116:$B$119,AK116)+COUNTIF($D$116:$D$119,AK116)),"")</f>
        <v/>
      </c>
      <c r="AV116" s="297"/>
      <c r="AW116" s="280" t="str">
        <f aca="false">IF(AV116="","",VLOOKUP(AV116,Language!$D$5:$E$100,2,0))</f>
        <v/>
      </c>
      <c r="AX116" s="284"/>
      <c r="AY116" s="280" t="str">
        <f aca="false">IF(AX116="","",VLOOKUP(AX116,Language!$D$5:$E$100,2,0))</f>
        <v/>
      </c>
      <c r="AZ116" s="284"/>
      <c r="BA116" s="284"/>
      <c r="BB116" s="389" t="n">
        <f aca="false">COUNTIF(AV$116:AV$119,AV116)+COUNTIF(AX$116:AX$119,AV116)</f>
        <v>0</v>
      </c>
      <c r="BC116" s="281" t="str">
        <f aca="false">IF((AZ116&lt;&gt;"")*(BA116&lt;&gt;"")*((IFERROR(VLOOKUP(AV116,$B$116:$F$119,5,0),"")&lt;&gt;"")+(IFERROR(VLOOKUP(AV116,$D$116:$G$119,4,0),"")&lt;&gt;""))*((IFERROR(VLOOKUP(AX116,$B$116:$F$119,5,0),"")&lt;&gt;"")+(IFERROR(VLOOKUP(AX116,$D$116:$G$119,4,0),"")&lt;&gt;"")),IF(BB141,"0",(BC141+BE141&gt;BD141+BF141)*(AZ116&gt;BA116)+(BC141+BE141=BD141+BF141)*(AZ116=BA116)+(BC141+BE141&lt;BD141+BF141)*(AZ116&lt;BA116)),"")</f>
        <v/>
      </c>
      <c r="BD116" s="281" t="str">
        <f aca="false">IF((BC116&lt;&gt;""),IF(OR(BC141+BE141&lt;&gt;BD141+BF141,PrSettings!$M$4="●"),((BC141+BE141-BD141-BF141)=(AZ116-BA116))*(BC116=1),0),"")</f>
        <v/>
      </c>
      <c r="BE116" s="281" t="str">
        <f aca="false">IF((BD116&lt;&gt;""),IF(BC116="0",0,(BC141+BE141=AZ116)*(BD141+BF141=BA116)),"")</f>
        <v/>
      </c>
      <c r="BF116" s="281" t="str">
        <f aca="false">IF(BC116&lt;&gt;"",IF(BB141,0,IF(ABS(BC141+BE141-BD141-BF141)&gt;=PrSettings!$M$7,(ABS(BC141+BE141-BD141-BF141-AZ116+BA116)&lt;=1)*1,IF(AND(BC116,$F116=$G116,BC141+BE141&gt;=PrSettings!$M$6),(ABS(AZ116-BC141-BE141)&lt;=1)*1,IF(AND(BC116,BC141+BE141+BD141+BF141&gt;=PrSettings!$M$8),(ABS(AZ116-BC141-BE141)+ABS(BA116-BD141-BF141)&lt;=1)*1,"0")))),"")</f>
        <v/>
      </c>
      <c r="BG116" s="302" t="str">
        <f aca="false">IF(($C$116&amp;$C$117&amp;$C$118&amp;$C$119&amp;$E$116&amp;$E$117&amp;$E$118&amp;$E$119&lt;&gt;"")*(AV$116&amp;AV$117&amp;AV$118&amp;AV$119&amp;AX$116&amp;AX$117&amp;AX$118&amp;AX$119&lt;&gt;"")*(AV116&amp;AX116&lt;&gt;""),IF(BB116&lt;&gt;1,0,COUNTIF($B$116:$B$119,AV116)+COUNTIF($D$116:$D$119,AV116))+IF(BB111&lt;&gt;1,0,COUNTIF($B$116:$B$119,AX116)+COUNTIF($D$116:$D$119,AX116)),"")</f>
        <v/>
      </c>
      <c r="BI116" s="297"/>
      <c r="BJ116" s="280" t="str">
        <f aca="false">IF(BI116="","",VLOOKUP(BI116,Language!$D$5:$E$100,2,0))</f>
        <v/>
      </c>
      <c r="BK116" s="284"/>
      <c r="BL116" s="280" t="str">
        <f aca="false">IF(BK116="","",VLOOKUP(BK116,Language!$D$5:$E$100,2,0))</f>
        <v/>
      </c>
      <c r="BM116" s="284"/>
      <c r="BN116" s="284"/>
      <c r="BO116" s="389" t="n">
        <f aca="false">COUNTIF(BI$116:BI$119,BI116)+COUNTIF(BK$116:BK$119,BI116)</f>
        <v>0</v>
      </c>
      <c r="BP116" s="281" t="str">
        <f aca="false">IF((BM116&lt;&gt;"")*(BN116&lt;&gt;"")*((IFERROR(VLOOKUP(BI116,$B$116:$F$119,5,0),"")&lt;&gt;"")+(IFERROR(VLOOKUP(BI116,$D$116:$G$119,4,0),"")&lt;&gt;""))*((IFERROR(VLOOKUP(BK116,$B$116:$F$119,5,0),"")&lt;&gt;"")+(IFERROR(VLOOKUP(BK116,$D$116:$G$119,4,0),"")&lt;&gt;"")),IF(BO141,"0",(BP141+BR141&gt;BQ141+BS141)*(BM116&gt;BN116)+(BP141+BR141=BQ141+BS141)*(BM116=BN116)+(BP141+BR141&lt;BQ141+BS141)*(BM116&lt;BN116)),"")</f>
        <v/>
      </c>
      <c r="BQ116" s="281" t="str">
        <f aca="false">IF((BP116&lt;&gt;""),IF(OR(BP141+BR141&lt;&gt;BQ141+BS141,PrSettings!$M$4="●"),((BP141+BR141-BQ141-BS141)=(BM116-BN116))*(BP116=1),0),"")</f>
        <v/>
      </c>
      <c r="BR116" s="281" t="str">
        <f aca="false">IF((BQ116&lt;&gt;""),IF(BP116="0",0,(BP141+BR141=BM116)*(BQ141+BS141=BN116)),"")</f>
        <v/>
      </c>
      <c r="BS116" s="281" t="str">
        <f aca="false">IF(BP116&lt;&gt;"",IF(BO141,0,IF(ABS(BP141+BR141-BQ141-BS141)&gt;=PrSettings!$M$7,(ABS(BP141+BR141-BQ141-BS141-BM116+BN116)&lt;=1)*1,IF(AND(BP116,$F116=$G116,BP141+BR141&gt;=PrSettings!$M$6),(ABS(BM116-BP141-BR141)&lt;=1)*1,IF(AND(BP116,BP141+BR141+BQ141+BS141&gt;=PrSettings!$M$8),(ABS(BM116-BP141-BR141)+ABS(BN116-BQ141-BS141)&lt;=1)*1,"0")))),"")</f>
        <v/>
      </c>
      <c r="BT116" s="302" t="str">
        <f aca="false">IF(($C$116&amp;$C$117&amp;$C$118&amp;$C$119&amp;$E$116&amp;$E$117&amp;$E$118&amp;$E$119&lt;&gt;"")*(BI$116&amp;BI$117&amp;BI$118&amp;BI$119&amp;BK$116&amp;BK$117&amp;BK$118&amp;BK$119&lt;&gt;"")*(BI116&amp;BK116&lt;&gt;""),IF(BO116&lt;&gt;1,0,COUNTIF($B$116:$B$119,BI116)+COUNTIF($D$116:$D$119,BI116))+IF(BO111&lt;&gt;1,0,COUNTIF($B$116:$B$119,BK116)+COUNTIF($D$116:$D$119,BK116)),"")</f>
        <v/>
      </c>
      <c r="BV116" s="297"/>
      <c r="BW116" s="280" t="str">
        <f aca="false">IF(BV116="","",VLOOKUP(BV116,Language!$D$5:$E$100,2,0))</f>
        <v/>
      </c>
      <c r="BX116" s="284"/>
      <c r="BY116" s="280" t="str">
        <f aca="false">IF(BX116="","",VLOOKUP(BX116,Language!$D$5:$E$100,2,0))</f>
        <v/>
      </c>
      <c r="BZ116" s="284"/>
      <c r="CA116" s="284"/>
      <c r="CB116" s="389" t="n">
        <f aca="false">COUNTIF(BV$116:BV$119,BV116)+COUNTIF(BX$116:BX$119,BV116)</f>
        <v>0</v>
      </c>
      <c r="CC116" s="281" t="str">
        <f aca="false">IF((BZ116&lt;&gt;"")*(CA116&lt;&gt;"")*((IFERROR(VLOOKUP(BV116,$B$116:$F$119,5,0),"")&lt;&gt;"")+(IFERROR(VLOOKUP(BV116,$D$116:$G$119,4,0),"")&lt;&gt;""))*((IFERROR(VLOOKUP(BX116,$B$116:$F$119,5,0),"")&lt;&gt;"")+(IFERROR(VLOOKUP(BX116,$D$116:$G$119,4,0),"")&lt;&gt;"")),IF(CB141,"0",(CC141+CE141&gt;CD141+CF141)*(BZ116&gt;CA116)+(CC141+CE141=CD141+CF141)*(BZ116=CA116)+(CC141+CE141&lt;CD141+CF141)*(BZ116&lt;CA116)),"")</f>
        <v/>
      </c>
      <c r="CD116" s="281" t="str">
        <f aca="false">IF((CC116&lt;&gt;""),IF(OR(CC141+CE141&lt;&gt;CD141+CF141,PrSettings!$M$4="●"),((CC141+CE141-CD141-CF141)=(BZ116-CA116))*(CC116=1),0),"")</f>
        <v/>
      </c>
      <c r="CE116" s="281" t="str">
        <f aca="false">IF((CD116&lt;&gt;""),IF(CC116="0",0,(CC141+CE141=BZ116)*(CD141+CF141=CA116)),"")</f>
        <v/>
      </c>
      <c r="CF116" s="281" t="str">
        <f aca="false">IF(CC116&lt;&gt;"",IF(CB141,0,IF(ABS(CC141+CE141-CD141-CF141)&gt;=PrSettings!$M$7,(ABS(CC141+CE141-CD141-CF141-BZ116+CA116)&lt;=1)*1,IF(AND(CC116,$F116=$G116,CC141+CE141&gt;=PrSettings!$M$6),(ABS(BZ116-CC141-CE141)&lt;=1)*1,IF(AND(CC116,CC141+CE141+CD141+CF141&gt;=PrSettings!$M$8),(ABS(BZ116-CC141-CE141)+ABS(CA116-CD141-CF141)&lt;=1)*1,"0")))),"")</f>
        <v/>
      </c>
      <c r="CG116" s="302" t="str">
        <f aca="false">IF(($C$116&amp;$C$117&amp;$C$118&amp;$C$119&amp;$E$116&amp;$E$117&amp;$E$118&amp;$E$119&lt;&gt;"")*(BV$116&amp;BV$117&amp;BV$118&amp;BV$119&amp;BX$116&amp;BX$117&amp;BX$118&amp;BX$119&lt;&gt;"")*(BV116&amp;BX116&lt;&gt;""),IF(CB116&lt;&gt;1,0,COUNTIF($B$116:$B$119,BV116)+COUNTIF($D$116:$D$119,BV116))+IF(CB111&lt;&gt;1,0,COUNTIF($B$116:$B$119,BX116)+COUNTIF($D$116:$D$119,BX116)),"")</f>
        <v/>
      </c>
      <c r="CI116" s="297"/>
      <c r="CJ116" s="280" t="str">
        <f aca="false">IF(CI116="","",VLOOKUP(CI116,Language!$D$5:$E$100,2,0))</f>
        <v/>
      </c>
      <c r="CK116" s="284"/>
      <c r="CL116" s="280" t="str">
        <f aca="false">IF(CK116="","",VLOOKUP(CK116,Language!$D$5:$E$100,2,0))</f>
        <v/>
      </c>
      <c r="CM116" s="284"/>
      <c r="CN116" s="284"/>
      <c r="CO116" s="389" t="n">
        <f aca="false">COUNTIF(CI$116:CI$119,CI116)+COUNTIF(CK$116:CK$119,CI116)</f>
        <v>0</v>
      </c>
      <c r="CP116" s="281" t="str">
        <f aca="false">IF((CM116&lt;&gt;"")*(CN116&lt;&gt;"")*((IFERROR(VLOOKUP(CI116,$B$116:$F$119,5,0),"")&lt;&gt;"")+(IFERROR(VLOOKUP(CI116,$D$116:$G$119,4,0),"")&lt;&gt;""))*((IFERROR(VLOOKUP(CK116,$B$116:$F$119,5,0),"")&lt;&gt;"")+(IFERROR(VLOOKUP(CK116,$D$116:$G$119,4,0),"")&lt;&gt;"")),IF(CO141,"0",(CP141+CR141&gt;CQ141+CS141)*(CM116&gt;CN116)+(CP141+CR141=CQ141+CS141)*(CM116=CN116)+(CP141+CR141&lt;CQ141+CS141)*(CM116&lt;CN116)),"")</f>
        <v/>
      </c>
      <c r="CQ116" s="281" t="str">
        <f aca="false">IF((CP116&lt;&gt;""),IF(OR(CP141+CR141&lt;&gt;CQ141+CS141,PrSettings!$M$4="●"),((CP141+CR141-CQ141-CS141)=(CM116-CN116))*(CP116=1),0),"")</f>
        <v/>
      </c>
      <c r="CR116" s="281" t="str">
        <f aca="false">IF((CQ116&lt;&gt;""),IF(CP116="0",0,(CP141+CR141=CM116)*(CQ141+CS141=CN116)),"")</f>
        <v/>
      </c>
      <c r="CS116" s="281" t="str">
        <f aca="false">IF(CP116&lt;&gt;"",IF(CO141,0,IF(ABS(CP141+CR141-CQ141-CS141)&gt;=PrSettings!$M$7,(ABS(CP141+CR141-CQ141-CS141-CM116+CN116)&lt;=1)*1,IF(AND(CP116,$F116=$G116,CP141+CR141&gt;=PrSettings!$M$6),(ABS(CM116-CP141-CR141)&lt;=1)*1,IF(AND(CP116,CP141+CR141+CQ141+CS141&gt;=PrSettings!$M$8),(ABS(CM116-CP141-CR141)+ABS(CN116-CQ141-CS141)&lt;=1)*1,"0")))),"")</f>
        <v/>
      </c>
      <c r="CT116" s="302" t="str">
        <f aca="false">IF(($C$116&amp;$C$117&amp;$C$118&amp;$C$119&amp;$E$116&amp;$E$117&amp;$E$118&amp;$E$119&lt;&gt;"")*(CI$116&amp;CI$117&amp;CI$118&amp;CI$119&amp;CK$116&amp;CK$117&amp;CK$118&amp;CK$119&lt;&gt;"")*(CI116&amp;CK116&lt;&gt;""),IF(CO116&lt;&gt;1,0,COUNTIF($B$116:$B$119,CI116)+COUNTIF($D$116:$D$119,CI116))+IF(CO111&lt;&gt;1,0,COUNTIF($B$116:$B$119,CK116)+COUNTIF($D$116:$D$119,CK116)),"")</f>
        <v/>
      </c>
      <c r="CV116" s="297"/>
      <c r="CW116" s="280" t="str">
        <f aca="false">IF(CV116="","",VLOOKUP(CV116,Language!$D$5:$E$100,2,0))</f>
        <v/>
      </c>
      <c r="CX116" s="284"/>
      <c r="CY116" s="280" t="str">
        <f aca="false">IF(CX116="","",VLOOKUP(CX116,Language!$D$5:$E$100,2,0))</f>
        <v/>
      </c>
      <c r="CZ116" s="284"/>
      <c r="DA116" s="284"/>
      <c r="DB116" s="389" t="n">
        <f aca="false">COUNTIF(CV$116:CV$119,CV116)+COUNTIF(CX$116:CX$119,CV116)</f>
        <v>0</v>
      </c>
      <c r="DC116" s="281" t="str">
        <f aca="false">IF((CZ116&lt;&gt;"")*(DA116&lt;&gt;"")*((IFERROR(VLOOKUP(CV116,$B$116:$F$119,5,0),"")&lt;&gt;"")+(IFERROR(VLOOKUP(CV116,$D$116:$G$119,4,0),"")&lt;&gt;""))*((IFERROR(VLOOKUP(CX116,$B$116:$F$119,5,0),"")&lt;&gt;"")+(IFERROR(VLOOKUP(CX116,$D$116:$G$119,4,0),"")&lt;&gt;"")),IF(DB141,"0",(DC141+DE141&gt;DD141+DF141)*(CZ116&gt;DA116)+(DC141+DE141=DD141+DF141)*(CZ116=DA116)+(DC141+DE141&lt;DD141+DF141)*(CZ116&lt;DA116)),"")</f>
        <v/>
      </c>
      <c r="DD116" s="281" t="str">
        <f aca="false">IF((DC116&lt;&gt;""),IF(OR(DC141+DE141&lt;&gt;DD141+DF141,PrSettings!$M$4="●"),((DC141+DE141-DD141-DF141)=(CZ116-DA116))*(DC116=1),0),"")</f>
        <v/>
      </c>
      <c r="DE116" s="281" t="str">
        <f aca="false">IF((DD116&lt;&gt;""),IF(DC116="0",0,(DC141+DE141=CZ116)*(DD141+DF141=DA116)),"")</f>
        <v/>
      </c>
      <c r="DF116" s="281" t="str">
        <f aca="false">IF(DC116&lt;&gt;"",IF(DB141,0,IF(ABS(DC141+DE141-DD141-DF141)&gt;=PrSettings!$M$7,(ABS(DC141+DE141-DD141-DF141-CZ116+DA116)&lt;=1)*1,IF(AND(DC116,$F116=$G116,DC141+DE141&gt;=PrSettings!$M$6),(ABS(CZ116-DC141-DE141)&lt;=1)*1,IF(AND(DC116,DC141+DE141+DD141+DF141&gt;=PrSettings!$M$8),(ABS(CZ116-DC141-DE141)+ABS(DA116-DD141-DF141)&lt;=1)*1,"0")))),"")</f>
        <v/>
      </c>
      <c r="DG116" s="302" t="str">
        <f aca="false">IF(($C$116&amp;$C$117&amp;$C$118&amp;$C$119&amp;$E$116&amp;$E$117&amp;$E$118&amp;$E$119&lt;&gt;"")*(CV$116&amp;CV$117&amp;CV$118&amp;CV$119&amp;CX$116&amp;CX$117&amp;CX$118&amp;CX$119&lt;&gt;"")*(CV116&amp;CX116&lt;&gt;""),IF(DB116&lt;&gt;1,0,COUNTIF($B$116:$B$119,CV116)+COUNTIF($D$116:$D$119,CV116))+IF(DB111&lt;&gt;1,0,COUNTIF($B$116:$B$119,CX116)+COUNTIF($D$116:$D$119,CX116)),"")</f>
        <v/>
      </c>
      <c r="DI116" s="297"/>
      <c r="DJ116" s="280" t="str">
        <f aca="false">IF(DI116="","",VLOOKUP(DI116,Language!$D$5:$E$100,2,0))</f>
        <v/>
      </c>
      <c r="DK116" s="284"/>
      <c r="DL116" s="280" t="str">
        <f aca="false">IF(DK116="","",VLOOKUP(DK116,Language!$D$5:$E$100,2,0))</f>
        <v/>
      </c>
      <c r="DM116" s="284"/>
      <c r="DN116" s="284"/>
      <c r="DO116" s="389" t="n">
        <f aca="false">COUNTIF(DI$116:DI$119,DI116)+COUNTIF(DK$116:DK$119,DI116)</f>
        <v>0</v>
      </c>
      <c r="DP116" s="281" t="str">
        <f aca="false">IF((DM116&lt;&gt;"")*(DN116&lt;&gt;"")*((IFERROR(VLOOKUP(DI116,$B$116:$F$119,5,0),"")&lt;&gt;"")+(IFERROR(VLOOKUP(DI116,$D$116:$G$119,4,0),"")&lt;&gt;""))*((IFERROR(VLOOKUP(DK116,$B$116:$F$119,5,0),"")&lt;&gt;"")+(IFERROR(VLOOKUP(DK116,$D$116:$G$119,4,0),"")&lt;&gt;"")),IF(DO141,"0",(DP141+DR141&gt;DQ141+DS141)*(DM116&gt;DN116)+(DP141+DR141=DQ141+DS141)*(DM116=DN116)+(DP141+DR141&lt;DQ141+DS141)*(DM116&lt;DN116)),"")</f>
        <v/>
      </c>
      <c r="DQ116" s="281" t="str">
        <f aca="false">IF((DP116&lt;&gt;""),IF(OR(DP141+DR141&lt;&gt;DQ141+DS141,PrSettings!$M$4="●"),((DP141+DR141-DQ141-DS141)=(DM116-DN116))*(DP116=1),0),"")</f>
        <v/>
      </c>
      <c r="DR116" s="281" t="str">
        <f aca="false">IF((DQ116&lt;&gt;""),IF(DP116="0",0,(DP141+DR141=DM116)*(DQ141+DS141=DN116)),"")</f>
        <v/>
      </c>
      <c r="DS116" s="281" t="str">
        <f aca="false">IF(DP116&lt;&gt;"",IF(DO141,0,IF(ABS(DP141+DR141-DQ141-DS141)&gt;=PrSettings!$M$7,(ABS(DP141+DR141-DQ141-DS141-DM116+DN116)&lt;=1)*1,IF(AND(DP116,$F116=$G116,DP141+DR141&gt;=PrSettings!$M$6),(ABS(DM116-DP141-DR141)&lt;=1)*1,IF(AND(DP116,DP141+DR141+DQ141+DS141&gt;=PrSettings!$M$8),(ABS(DM116-DP141-DR141)+ABS(DN116-DQ141-DS141)&lt;=1)*1,"0")))),"")</f>
        <v/>
      </c>
      <c r="DT116" s="302" t="str">
        <f aca="false">IF(($C$116&amp;$C$117&amp;$C$118&amp;$C$119&amp;$E$116&amp;$E$117&amp;$E$118&amp;$E$119&lt;&gt;"")*(DI$116&amp;DI$117&amp;DI$118&amp;DI$119&amp;DK$116&amp;DK$117&amp;DK$118&amp;DK$119&lt;&gt;"")*(DI116&amp;DK116&lt;&gt;""),IF(DO116&lt;&gt;1,0,COUNTIF($B$116:$B$119,DI116)+COUNTIF($D$116:$D$119,DI116))+IF(DO111&lt;&gt;1,0,COUNTIF($B$116:$B$119,DK116)+COUNTIF($D$116:$D$119,DK116)),"")</f>
        <v/>
      </c>
      <c r="DV116" s="297"/>
      <c r="DW116" s="280" t="str">
        <f aca="false">IF(DV116="","",VLOOKUP(DV116,Language!$D$5:$E$100,2,0))</f>
        <v/>
      </c>
      <c r="DX116" s="284"/>
      <c r="DY116" s="280" t="str">
        <f aca="false">IF(DX116="","",VLOOKUP(DX116,Language!$D$5:$E$100,2,0))</f>
        <v/>
      </c>
      <c r="DZ116" s="284"/>
      <c r="EA116" s="284"/>
      <c r="EB116" s="389" t="n">
        <f aca="false">COUNTIF(DV$116:DV$119,DV116)+COUNTIF(DX$116:DX$119,DV116)</f>
        <v>0</v>
      </c>
      <c r="EC116" s="281" t="str">
        <f aca="false">IF((DZ116&lt;&gt;"")*(EA116&lt;&gt;"")*((IFERROR(VLOOKUP(DV116,$B$116:$F$119,5,0),"")&lt;&gt;"")+(IFERROR(VLOOKUP(DV116,$D$116:$G$119,4,0),"")&lt;&gt;""))*((IFERROR(VLOOKUP(DX116,$B$116:$F$119,5,0),"")&lt;&gt;"")+(IFERROR(VLOOKUP(DX116,$D$116:$G$119,4,0),"")&lt;&gt;"")),IF(EB141,"0",(EC141+EE141&gt;ED141+EF141)*(DZ116&gt;EA116)+(EC141+EE141=ED141+EF141)*(DZ116=EA116)+(EC141+EE141&lt;ED141+EF141)*(DZ116&lt;EA116)),"")</f>
        <v/>
      </c>
      <c r="ED116" s="281" t="str">
        <f aca="false">IF((EC116&lt;&gt;""),IF(OR(EC141+EE141&lt;&gt;ED141+EF141,PrSettings!$M$4="●"),((EC141+EE141-ED141-EF141)=(DZ116-EA116))*(EC116=1),0),"")</f>
        <v/>
      </c>
      <c r="EE116" s="281" t="str">
        <f aca="false">IF((ED116&lt;&gt;""),IF(EC116="0",0,(EC141+EE141=DZ116)*(ED141+EF141=EA116)),"")</f>
        <v/>
      </c>
      <c r="EF116" s="281" t="str">
        <f aca="false">IF(EC116&lt;&gt;"",IF(EB141,0,IF(ABS(EC141+EE141-ED141-EF141)&gt;=PrSettings!$M$7,(ABS(EC141+EE141-ED141-EF141-DZ116+EA116)&lt;=1)*1,IF(AND(EC116,$F116=$G116,EC141+EE141&gt;=PrSettings!$M$6),(ABS(DZ116-EC141-EE141)&lt;=1)*1,IF(AND(EC116,EC141+EE141+ED141+EF141&gt;=PrSettings!$M$8),(ABS(DZ116-EC141-EE141)+ABS(EA116-ED141-EF141)&lt;=1)*1,"0")))),"")</f>
        <v/>
      </c>
      <c r="EG116" s="302" t="str">
        <f aca="false">IF(($C$116&amp;$C$117&amp;$C$118&amp;$C$119&amp;$E$116&amp;$E$117&amp;$E$118&amp;$E$119&lt;&gt;"")*(DV$116&amp;DV$117&amp;DV$118&amp;DV$119&amp;DX$116&amp;DX$117&amp;DX$118&amp;DX$119&lt;&gt;"")*(DV116&amp;DX116&lt;&gt;""),IF(EB116&lt;&gt;1,0,COUNTIF($B$116:$B$119,DV116)+COUNTIF($D$116:$D$119,DV116))+IF(EB111&lt;&gt;1,0,COUNTIF($B$116:$B$119,DX116)+COUNTIF($D$116:$D$119,DX116)),"")</f>
        <v/>
      </c>
      <c r="EI116" s="297"/>
      <c r="EJ116" s="280" t="str">
        <f aca="false">IF(EI116="","",VLOOKUP(EI116,Language!$D$5:$E$100,2,0))</f>
        <v/>
      </c>
      <c r="EK116" s="284"/>
      <c r="EL116" s="280" t="str">
        <f aca="false">IF(EK116="","",VLOOKUP(EK116,Language!$D$5:$E$100,2,0))</f>
        <v/>
      </c>
      <c r="EM116" s="284"/>
      <c r="EN116" s="284"/>
      <c r="EO116" s="389" t="n">
        <f aca="false">COUNTIF(EI$116:EI$119,EI116)+COUNTIF(EK$116:EK$119,EI116)</f>
        <v>0</v>
      </c>
      <c r="EP116" s="281" t="str">
        <f aca="false">IF((EM116&lt;&gt;"")*(EN116&lt;&gt;"")*((IFERROR(VLOOKUP(EI116,$B$116:$F$119,5,0),"")&lt;&gt;"")+(IFERROR(VLOOKUP(EI116,$D$116:$G$119,4,0),"")&lt;&gt;""))*((IFERROR(VLOOKUP(EK116,$B$116:$F$119,5,0),"")&lt;&gt;"")+(IFERROR(VLOOKUP(EK116,$D$116:$G$119,4,0),"")&lt;&gt;"")),IF(EO141,"0",(EP141+ER141&gt;EQ141+ES141)*(EM116&gt;EN116)+(EP141+ER141=EQ141+ES141)*(EM116=EN116)+(EP141+ER141&lt;EQ141+ES141)*(EM116&lt;EN116)),"")</f>
        <v/>
      </c>
      <c r="EQ116" s="281" t="str">
        <f aca="false">IF((EP116&lt;&gt;""),IF(OR(EP141+ER141&lt;&gt;EQ141+ES141,PrSettings!$M$4="●"),((EP141+ER141-EQ141-ES141)=(EM116-EN116))*(EP116=1),0),"")</f>
        <v/>
      </c>
      <c r="ER116" s="281" t="str">
        <f aca="false">IF((EQ116&lt;&gt;""),IF(EP116="0",0,(EP141+ER141=EM116)*(EQ141+ES141=EN116)),"")</f>
        <v/>
      </c>
      <c r="ES116" s="281" t="str">
        <f aca="false">IF(EP116&lt;&gt;"",IF(EO141,0,IF(ABS(EP141+ER141-EQ141-ES141)&gt;=PrSettings!$M$7,(ABS(EP141+ER141-EQ141-ES141-EM116+EN116)&lt;=1)*1,IF(AND(EP116,$F116=$G116,EP141+ER141&gt;=PrSettings!$M$6),(ABS(EM116-EP141-ER141)&lt;=1)*1,IF(AND(EP116,EP141+ER141+EQ141+ES141&gt;=PrSettings!$M$8),(ABS(EM116-EP141-ER141)+ABS(EN116-EQ141-ES141)&lt;=1)*1,"0")))),"")</f>
        <v/>
      </c>
      <c r="ET116" s="302" t="str">
        <f aca="false">IF(($C$116&amp;$C$117&amp;$C$118&amp;$C$119&amp;$E$116&amp;$E$117&amp;$E$118&amp;$E$119&lt;&gt;"")*(EI$116&amp;EI$117&amp;EI$118&amp;EI$119&amp;EK$116&amp;EK$117&amp;EK$118&amp;EK$119&lt;&gt;"")*(EI116&amp;EK116&lt;&gt;""),IF(EO116&lt;&gt;1,0,COUNTIF($B$116:$B$119,EI116)+COUNTIF($D$116:$D$119,EI116))+IF(EO111&lt;&gt;1,0,COUNTIF($B$116:$B$119,EK116)+COUNTIF($D$116:$D$119,EK116)),"")</f>
        <v/>
      </c>
      <c r="EV116" s="297"/>
      <c r="EW116" s="280" t="str">
        <f aca="false">IF(EV116="","",VLOOKUP(EV116,Language!$D$5:$E$100,2,0))</f>
        <v/>
      </c>
      <c r="EX116" s="284"/>
      <c r="EY116" s="280" t="str">
        <f aca="false">IF(EX116="","",VLOOKUP(EX116,Language!$D$5:$E$100,2,0))</f>
        <v/>
      </c>
      <c r="EZ116" s="284"/>
      <c r="FA116" s="284"/>
      <c r="FB116" s="389" t="n">
        <f aca="false">COUNTIF(EV$116:EV$119,EV116)+COUNTIF(EX$116:EX$119,EV116)</f>
        <v>0</v>
      </c>
      <c r="FC116" s="281" t="str">
        <f aca="false">IF((EZ116&lt;&gt;"")*(FA116&lt;&gt;"")*((IFERROR(VLOOKUP(EV116,$B$116:$F$119,5,0),"")&lt;&gt;"")+(IFERROR(VLOOKUP(EV116,$D$116:$G$119,4,0),"")&lt;&gt;""))*((IFERROR(VLOOKUP(EX116,$B$116:$F$119,5,0),"")&lt;&gt;"")+(IFERROR(VLOOKUP(EX116,$D$116:$G$119,4,0),"")&lt;&gt;"")),IF(FB141,"0",(FC141+FE141&gt;FD141+FF141)*(EZ116&gt;FA116)+(FC141+FE141=FD141+FF141)*(EZ116=FA116)+(FC141+FE141&lt;FD141+FF141)*(EZ116&lt;FA116)),"")</f>
        <v/>
      </c>
      <c r="FD116" s="281" t="str">
        <f aca="false">IF((FC116&lt;&gt;""),IF(OR(FC141+FE141&lt;&gt;FD141+FF141,PrSettings!$M$4="●"),((FC141+FE141-FD141-FF141)=(EZ116-FA116))*(FC116=1),0),"")</f>
        <v/>
      </c>
      <c r="FE116" s="281" t="str">
        <f aca="false">IF((FD116&lt;&gt;""),IF(FC116="0",0,(FC141+FE141=EZ116)*(FD141+FF141=FA116)),"")</f>
        <v/>
      </c>
      <c r="FF116" s="281" t="str">
        <f aca="false">IF(FC116&lt;&gt;"",IF(FB141,0,IF(ABS(FC141+FE141-FD141-FF141)&gt;=PrSettings!$M$7,(ABS(FC141+FE141-FD141-FF141-EZ116+FA116)&lt;=1)*1,IF(AND(FC116,$F116=$G116,FC141+FE141&gt;=PrSettings!$M$6),(ABS(EZ116-FC141-FE141)&lt;=1)*1,IF(AND(FC116,FC141+FE141+FD141+FF141&gt;=PrSettings!$M$8),(ABS(EZ116-FC141-FE141)+ABS(FA116-FD141-FF141)&lt;=1)*1,"0")))),"")</f>
        <v/>
      </c>
      <c r="FG116" s="302" t="str">
        <f aca="false">IF(($C$116&amp;$C$117&amp;$C$118&amp;$C$119&amp;$E$116&amp;$E$117&amp;$E$118&amp;$E$119&lt;&gt;"")*(EV$116&amp;EV$117&amp;EV$118&amp;EV$119&amp;EX$116&amp;EX$117&amp;EX$118&amp;EX$119&lt;&gt;"")*(EV116&amp;EX116&lt;&gt;""),IF(FB116&lt;&gt;1,0,COUNTIF($B$116:$B$119,EV116)+COUNTIF($D$116:$D$119,EV116))+IF(FB111&lt;&gt;1,0,COUNTIF($B$116:$B$119,EX116)+COUNTIF($D$116:$D$119,EX116)),"")</f>
        <v/>
      </c>
      <c r="FI116" s="297"/>
      <c r="FJ116" s="280" t="str">
        <f aca="false">IF(FI116="","",VLOOKUP(FI116,Language!$D$5:$E$100,2,0))</f>
        <v/>
      </c>
      <c r="FK116" s="284"/>
      <c r="FL116" s="280" t="str">
        <f aca="false">IF(FK116="","",VLOOKUP(FK116,Language!$D$5:$E$100,2,0))</f>
        <v/>
      </c>
      <c r="FM116" s="284"/>
      <c r="FN116" s="284"/>
      <c r="FO116" s="389" t="n">
        <f aca="false">COUNTIF(FI$116:FI$119,FI116)+COUNTIF(FK$116:FK$119,FI116)</f>
        <v>0</v>
      </c>
      <c r="FP116" s="281" t="str">
        <f aca="false">IF((FM116&lt;&gt;"")*(FN116&lt;&gt;"")*((IFERROR(VLOOKUP(FI116,$B$116:$F$119,5,0),"")&lt;&gt;"")+(IFERROR(VLOOKUP(FI116,$D$116:$G$119,4,0),"")&lt;&gt;""))*((IFERROR(VLOOKUP(FK116,$B$116:$F$119,5,0),"")&lt;&gt;"")+(IFERROR(VLOOKUP(FK116,$D$116:$G$119,4,0),"")&lt;&gt;"")),IF(FO141,"0",(FP141+FR141&gt;FQ141+FS141)*(FM116&gt;FN116)+(FP141+FR141=FQ141+FS141)*(FM116=FN116)+(FP141+FR141&lt;FQ141+FS141)*(FM116&lt;FN116)),"")</f>
        <v/>
      </c>
      <c r="FQ116" s="281" t="str">
        <f aca="false">IF((FP116&lt;&gt;""),IF(OR(FP141+FR141&lt;&gt;FQ141+FS141,PrSettings!$M$4="●"),((FP141+FR141-FQ141-FS141)=(FM116-FN116))*(FP116=1),0),"")</f>
        <v/>
      </c>
      <c r="FR116" s="281" t="str">
        <f aca="false">IF((FQ116&lt;&gt;""),IF(FP116="0",0,(FP141+FR141=FM116)*(FQ141+FS141=FN116)),"")</f>
        <v/>
      </c>
      <c r="FS116" s="281" t="str">
        <f aca="false">IF(FP116&lt;&gt;"",IF(FO141,0,IF(ABS(FP141+FR141-FQ141-FS141)&gt;=PrSettings!$M$7,(ABS(FP141+FR141-FQ141-FS141-FM116+FN116)&lt;=1)*1,IF(AND(FP116,$F116=$G116,FP141+FR141&gt;=PrSettings!$M$6),(ABS(FM116-FP141-FR141)&lt;=1)*1,IF(AND(FP116,FP141+FR141+FQ141+FS141&gt;=PrSettings!$M$8),(ABS(FM116-FP141-FR141)+ABS(FN116-FQ141-FS141)&lt;=1)*1,"0")))),"")</f>
        <v/>
      </c>
      <c r="FT116" s="302" t="str">
        <f aca="false">IF(($C$116&amp;$C$117&amp;$C$118&amp;$C$119&amp;$E$116&amp;$E$117&amp;$E$118&amp;$E$119&lt;&gt;"")*(FI$116&amp;FI$117&amp;FI$118&amp;FI$119&amp;FK$116&amp;FK$117&amp;FK$118&amp;FK$119&lt;&gt;"")*(FI116&amp;FK116&lt;&gt;""),IF(FO116&lt;&gt;1,0,COUNTIF($B$116:$B$119,FI116)+COUNTIF($D$116:$D$119,FI116))+IF(FO111&lt;&gt;1,0,COUNTIF($B$116:$B$119,FK116)+COUNTIF($D$116:$D$119,FK116)),"")</f>
        <v/>
      </c>
      <c r="FV116" s="297"/>
      <c r="FW116" s="280" t="str">
        <f aca="false">IF(FV116="","",VLOOKUP(FV116,Language!$D$5:$E$100,2,0))</f>
        <v/>
      </c>
      <c r="FX116" s="284"/>
      <c r="FY116" s="280" t="str">
        <f aca="false">IF(FX116="","",VLOOKUP(FX116,Language!$D$5:$E$100,2,0))</f>
        <v/>
      </c>
      <c r="FZ116" s="284"/>
      <c r="GA116" s="284"/>
      <c r="GB116" s="389" t="n">
        <f aca="false">COUNTIF(FV$116:FV$119,FV116)+COUNTIF(FX$116:FX$119,FV116)</f>
        <v>0</v>
      </c>
      <c r="GC116" s="281" t="str">
        <f aca="false">IF((FZ116&lt;&gt;"")*(GA116&lt;&gt;"")*((IFERROR(VLOOKUP(FV116,$B$116:$F$119,5,0),"")&lt;&gt;"")+(IFERROR(VLOOKUP(FV116,$D$116:$G$119,4,0),"")&lt;&gt;""))*((IFERROR(VLOOKUP(FX116,$B$116:$F$119,5,0),"")&lt;&gt;"")+(IFERROR(VLOOKUP(FX116,$D$116:$G$119,4,0),"")&lt;&gt;"")),IF(GB141,"0",(GC141+GE141&gt;GD141+GF141)*(FZ116&gt;GA116)+(GC141+GE141=GD141+GF141)*(FZ116=GA116)+(GC141+GE141&lt;GD141+GF141)*(FZ116&lt;GA116)),"")</f>
        <v/>
      </c>
      <c r="GD116" s="281" t="str">
        <f aca="false">IF((GC116&lt;&gt;""),IF(OR(GC141+GE141&lt;&gt;GD141+GF141,PrSettings!$M$4="●"),((GC141+GE141-GD141-GF141)=(FZ116-GA116))*(GC116=1),0),"")</f>
        <v/>
      </c>
      <c r="GE116" s="281" t="str">
        <f aca="false">IF((GD116&lt;&gt;""),IF(GC116="0",0,(GC141+GE141=FZ116)*(GD141+GF141=GA116)),"")</f>
        <v/>
      </c>
      <c r="GF116" s="281" t="str">
        <f aca="false">IF(GC116&lt;&gt;"",IF(GB141,0,IF(ABS(GC141+GE141-GD141-GF141)&gt;=PrSettings!$M$7,(ABS(GC141+GE141-GD141-GF141-FZ116+GA116)&lt;=1)*1,IF(AND(GC116,$F116=$G116,GC141+GE141&gt;=PrSettings!$M$6),(ABS(FZ116-GC141-GE141)&lt;=1)*1,IF(AND(GC116,GC141+GE141+GD141+GF141&gt;=PrSettings!$M$8),(ABS(FZ116-GC141-GE141)+ABS(GA116-GD141-GF141)&lt;=1)*1,"0")))),"")</f>
        <v/>
      </c>
      <c r="GG116" s="302" t="str">
        <f aca="false">IF(($C$116&amp;$C$117&amp;$C$118&amp;$C$119&amp;$E$116&amp;$E$117&amp;$E$118&amp;$E$119&lt;&gt;"")*(FV$116&amp;FV$117&amp;FV$118&amp;FV$119&amp;FX$116&amp;FX$117&amp;FX$118&amp;FX$119&lt;&gt;"")*(FV116&amp;FX116&lt;&gt;""),IF(GB116&lt;&gt;1,0,COUNTIF($B$116:$B$119,FV116)+COUNTIF($D$116:$D$119,FV116))+IF(GB111&lt;&gt;1,0,COUNTIF($B$116:$B$119,FX116)+COUNTIF($D$116:$D$119,FX116)),"")</f>
        <v/>
      </c>
      <c r="GI116" s="297"/>
      <c r="GJ116" s="280" t="str">
        <f aca="false">IF(GI116="","",VLOOKUP(GI116,Language!$D$5:$E$100,2,0))</f>
        <v/>
      </c>
      <c r="GK116" s="284"/>
      <c r="GL116" s="280" t="str">
        <f aca="false">IF(GK116="","",VLOOKUP(GK116,Language!$D$5:$E$100,2,0))</f>
        <v/>
      </c>
      <c r="GM116" s="284"/>
      <c r="GN116" s="284"/>
      <c r="GO116" s="389" t="n">
        <f aca="false">COUNTIF(GI$116:GI$119,GI116)+COUNTIF(GK$116:GK$119,GI116)</f>
        <v>0</v>
      </c>
      <c r="GP116" s="281" t="str">
        <f aca="false">IF((GM116&lt;&gt;"")*(GN116&lt;&gt;"")*((IFERROR(VLOOKUP(GI116,$B$116:$F$119,5,0),"")&lt;&gt;"")+(IFERROR(VLOOKUP(GI116,$D$116:$G$119,4,0),"")&lt;&gt;""))*((IFERROR(VLOOKUP(GK116,$B$116:$F$119,5,0),"")&lt;&gt;"")+(IFERROR(VLOOKUP(GK116,$D$116:$G$119,4,0),"")&lt;&gt;"")),IF(GO141,"0",(GP141+GR141&gt;GQ141+GS141)*(GM116&gt;GN116)+(GP141+GR141=GQ141+GS141)*(GM116=GN116)+(GP141+GR141&lt;GQ141+GS141)*(GM116&lt;GN116)),"")</f>
        <v/>
      </c>
      <c r="GQ116" s="281" t="str">
        <f aca="false">IF((GP116&lt;&gt;""),IF(OR(GP141+GR141&lt;&gt;GQ141+GS141,PrSettings!$M$4="●"),((GP141+GR141-GQ141-GS141)=(GM116-GN116))*(GP116=1),0),"")</f>
        <v/>
      </c>
      <c r="GR116" s="281" t="str">
        <f aca="false">IF((GQ116&lt;&gt;""),IF(GP116="0",0,(GP141+GR141=GM116)*(GQ141+GS141=GN116)),"")</f>
        <v/>
      </c>
      <c r="GS116" s="281" t="str">
        <f aca="false">IF(GP116&lt;&gt;"",IF(GO141,0,IF(ABS(GP141+GR141-GQ141-GS141)&gt;=PrSettings!$M$7,(ABS(GP141+GR141-GQ141-GS141-GM116+GN116)&lt;=1)*1,IF(AND(GP116,$F116=$G116,GP141+GR141&gt;=PrSettings!$M$6),(ABS(GM116-GP141-GR141)&lt;=1)*1,IF(AND(GP116,GP141+GR141+GQ141+GS141&gt;=PrSettings!$M$8),(ABS(GM116-GP141-GR141)+ABS(GN116-GQ141-GS141)&lt;=1)*1,"0")))),"")</f>
        <v/>
      </c>
      <c r="GT116" s="302" t="str">
        <f aca="false">IF(($C$116&amp;$C$117&amp;$C$118&amp;$C$119&amp;$E$116&amp;$E$117&amp;$E$118&amp;$E$119&lt;&gt;"")*(GI$116&amp;GI$117&amp;GI$118&amp;GI$119&amp;GK$116&amp;GK$117&amp;GK$118&amp;GK$119&lt;&gt;"")*(GI116&amp;GK116&lt;&gt;""),IF(GO116&lt;&gt;1,0,COUNTIF($B$116:$B$119,GI116)+COUNTIF($D$116:$D$119,GI116))+IF(GO111&lt;&gt;1,0,COUNTIF($B$116:$B$119,GK116)+COUNTIF($D$116:$D$119,GK116)),"")</f>
        <v/>
      </c>
      <c r="GV116" s="297"/>
      <c r="GW116" s="280" t="str">
        <f aca="false">IF(GV116="","",VLOOKUP(GV116,Language!$D$5:$E$100,2,0))</f>
        <v/>
      </c>
      <c r="GX116" s="284"/>
      <c r="GY116" s="280" t="str">
        <f aca="false">IF(GX116="","",VLOOKUP(GX116,Language!$D$5:$E$100,2,0))</f>
        <v/>
      </c>
      <c r="GZ116" s="284"/>
      <c r="HA116" s="284"/>
      <c r="HB116" s="389" t="n">
        <f aca="false">COUNTIF(GV$116:GV$119,GV116)+COUNTIF(GX$116:GX$119,GV116)</f>
        <v>0</v>
      </c>
      <c r="HC116" s="281" t="str">
        <f aca="false">IF((GZ116&lt;&gt;"")*(HA116&lt;&gt;"")*((IFERROR(VLOOKUP(GV116,$B$116:$F$119,5,0),"")&lt;&gt;"")+(IFERROR(VLOOKUP(GV116,$D$116:$G$119,4,0),"")&lt;&gt;""))*((IFERROR(VLOOKUP(GX116,$B$116:$F$119,5,0),"")&lt;&gt;"")+(IFERROR(VLOOKUP(GX116,$D$116:$G$119,4,0),"")&lt;&gt;"")),IF(HB141,"0",(HC141+HE141&gt;HD141+HF141)*(GZ116&gt;HA116)+(HC141+HE141=HD141+HF141)*(GZ116=HA116)+(HC141+HE141&lt;HD141+HF141)*(GZ116&lt;HA116)),"")</f>
        <v/>
      </c>
      <c r="HD116" s="281" t="str">
        <f aca="false">IF((HC116&lt;&gt;""),IF(OR(HC141+HE141&lt;&gt;HD141+HF141,PrSettings!$M$4="●"),((HC141+HE141-HD141-HF141)=(GZ116-HA116))*(HC116=1),0),"")</f>
        <v/>
      </c>
      <c r="HE116" s="281" t="str">
        <f aca="false">IF((HD116&lt;&gt;""),IF(HC116="0",0,(HC141+HE141=GZ116)*(HD141+HF141=HA116)),"")</f>
        <v/>
      </c>
      <c r="HF116" s="281" t="str">
        <f aca="false">IF(HC116&lt;&gt;"",IF(HB141,0,IF(ABS(HC141+HE141-HD141-HF141)&gt;=PrSettings!$M$7,(ABS(HC141+HE141-HD141-HF141-GZ116+HA116)&lt;=1)*1,IF(AND(HC116,$F116=$G116,HC141+HE141&gt;=PrSettings!$M$6),(ABS(GZ116-HC141-HE141)&lt;=1)*1,IF(AND(HC116,HC141+HE141+HD141+HF141&gt;=PrSettings!$M$8),(ABS(GZ116-HC141-HE141)+ABS(HA116-HD141-HF141)&lt;=1)*1,"0")))),"")</f>
        <v/>
      </c>
      <c r="HG116" s="302" t="str">
        <f aca="false">IF(($C$116&amp;$C$117&amp;$C$118&amp;$C$119&amp;$E$116&amp;$E$117&amp;$E$118&amp;$E$119&lt;&gt;"")*(GV$116&amp;GV$117&amp;GV$118&amp;GV$119&amp;GX$116&amp;GX$117&amp;GX$118&amp;GX$119&lt;&gt;"")*(GV116&amp;GX116&lt;&gt;""),IF(HB116&lt;&gt;1,0,COUNTIF($B$116:$B$119,GV116)+COUNTIF($D$116:$D$119,GV116))+IF(HB111&lt;&gt;1,0,COUNTIF($B$116:$B$119,GX116)+COUNTIF($D$116:$D$119,GX116)),"")</f>
        <v/>
      </c>
      <c r="HI116" s="297"/>
      <c r="HJ116" s="280" t="str">
        <f aca="false">IF(HI116="","",VLOOKUP(HI116,Language!$D$5:$E$100,2,0))</f>
        <v/>
      </c>
      <c r="HK116" s="284"/>
      <c r="HL116" s="280" t="str">
        <f aca="false">IF(HK116="","",VLOOKUP(HK116,Language!$D$5:$E$100,2,0))</f>
        <v/>
      </c>
      <c r="HM116" s="284"/>
      <c r="HN116" s="284"/>
      <c r="HO116" s="389" t="n">
        <f aca="false">COUNTIF(HI$116:HI$119,HI116)+COUNTIF(HK$116:HK$119,HI116)</f>
        <v>0</v>
      </c>
      <c r="HP116" s="281" t="str">
        <f aca="false">IF((HM116&lt;&gt;"")*(HN116&lt;&gt;"")*((IFERROR(VLOOKUP(HI116,$B$116:$F$119,5,0),"")&lt;&gt;"")+(IFERROR(VLOOKUP(HI116,$D$116:$G$119,4,0),"")&lt;&gt;""))*((IFERROR(VLOOKUP(HK116,$B$116:$F$119,5,0),"")&lt;&gt;"")+(IFERROR(VLOOKUP(HK116,$D$116:$G$119,4,0),"")&lt;&gt;"")),IF(HO141,"0",(HP141+HR141&gt;HQ141+HS141)*(HM116&gt;HN116)+(HP141+HR141=HQ141+HS141)*(HM116=HN116)+(HP141+HR141&lt;HQ141+HS141)*(HM116&lt;HN116)),"")</f>
        <v/>
      </c>
      <c r="HQ116" s="281" t="str">
        <f aca="false">IF((HP116&lt;&gt;""),IF(OR(HP141+HR141&lt;&gt;HQ141+HS141,PrSettings!$M$4="●"),((HP141+HR141-HQ141-HS141)=(HM116-HN116))*(HP116=1),0),"")</f>
        <v/>
      </c>
      <c r="HR116" s="281" t="str">
        <f aca="false">IF((HQ116&lt;&gt;""),IF(HP116="0",0,(HP141+HR141=HM116)*(HQ141+HS141=HN116)),"")</f>
        <v/>
      </c>
      <c r="HS116" s="281" t="str">
        <f aca="false">IF(HP116&lt;&gt;"",IF(HO141,0,IF(ABS(HP141+HR141-HQ141-HS141)&gt;=PrSettings!$M$7,(ABS(HP141+HR141-HQ141-HS141-HM116+HN116)&lt;=1)*1,IF(AND(HP116,$F116=$G116,HP141+HR141&gt;=PrSettings!$M$6),(ABS(HM116-HP141-HR141)&lt;=1)*1,IF(AND(HP116,HP141+HR141+HQ141+HS141&gt;=PrSettings!$M$8),(ABS(HM116-HP141-HR141)+ABS(HN116-HQ141-HS141)&lt;=1)*1,"0")))),"")</f>
        <v/>
      </c>
      <c r="HT116" s="302" t="str">
        <f aca="false">IF(($C$116&amp;$C$117&amp;$C$118&amp;$C$119&amp;$E$116&amp;$E$117&amp;$E$118&amp;$E$119&lt;&gt;"")*(HI$116&amp;HI$117&amp;HI$118&amp;HI$119&amp;HK$116&amp;HK$117&amp;HK$118&amp;HK$119&lt;&gt;"")*(HI116&amp;HK116&lt;&gt;""),IF(HO116&lt;&gt;1,0,COUNTIF($B$116:$B$119,HI116)+COUNTIF($D$116:$D$119,HI116))+IF(HO111&lt;&gt;1,0,COUNTIF($B$116:$B$119,HK116)+COUNTIF($D$116:$D$119,HK116)),"")</f>
        <v/>
      </c>
      <c r="HV116" s="297"/>
      <c r="HW116" s="280" t="str">
        <f aca="false">IF(HV116="","",VLOOKUP(HV116,Language!$D$5:$E$100,2,0))</f>
        <v/>
      </c>
      <c r="HX116" s="284"/>
      <c r="HY116" s="280" t="str">
        <f aca="false">IF(HX116="","",VLOOKUP(HX116,Language!$D$5:$E$100,2,0))</f>
        <v/>
      </c>
      <c r="HZ116" s="284"/>
      <c r="IA116" s="284"/>
      <c r="IB116" s="389" t="n">
        <f aca="false">COUNTIF(HV$116:HV$119,HV116)+COUNTIF(HX$116:HX$119,HV116)</f>
        <v>0</v>
      </c>
      <c r="IC116" s="281" t="str">
        <f aca="false">IF((HZ116&lt;&gt;"")*(IA116&lt;&gt;"")*((IFERROR(VLOOKUP(HV116,$B$116:$F$119,5,0),"")&lt;&gt;"")+(IFERROR(VLOOKUP(HV116,$D$116:$G$119,4,0),"")&lt;&gt;""))*((IFERROR(VLOOKUP(HX116,$B$116:$F$119,5,0),"")&lt;&gt;"")+(IFERROR(VLOOKUP(HX116,$D$116:$G$119,4,0),"")&lt;&gt;"")),IF(IB141,"0",(IC141+IE141&gt;ID141+IF141)*(HZ116&gt;IA116)+(IC141+IE141=ID141+IF141)*(HZ116=IA116)+(IC141+IE141&lt;ID141+IF141)*(HZ116&lt;IA116)),"")</f>
        <v/>
      </c>
      <c r="ID116" s="281" t="str">
        <f aca="false">IF((IC116&lt;&gt;""),IF(OR(IC141+IE141&lt;&gt;ID141+IF141,PrSettings!$M$4="●"),((IC141+IE141-ID141-IF141)=(HZ116-IA116))*(IC116=1),0),"")</f>
        <v/>
      </c>
      <c r="IE116" s="281" t="str">
        <f aca="false">IF((ID116&lt;&gt;""),IF(IC116="0",0,(IC141+IE141=HZ116)*(ID141+IF141=IA116)),"")</f>
        <v/>
      </c>
      <c r="IF116" s="281" t="str">
        <f aca="false">IF(IC116&lt;&gt;"",IF(IB141,0,IF(ABS(IC141+IE141-ID141-IF141)&gt;=PrSettings!$M$7,(ABS(IC141+IE141-ID141-IF141-HZ116+IA116)&lt;=1)*1,IF(AND(IC116,$F116=$G116,IC141+IE141&gt;=PrSettings!$M$6),(ABS(HZ116-IC141-IE141)&lt;=1)*1,IF(AND(IC116,IC141+IE141+ID141+IF141&gt;=PrSettings!$M$8),(ABS(HZ116-IC141-IE141)+ABS(IA116-ID141-IF141)&lt;=1)*1,"0")))),"")</f>
        <v/>
      </c>
      <c r="IG116" s="302" t="str">
        <f aca="false">IF(($C$116&amp;$C$117&amp;$C$118&amp;$C$119&amp;$E$116&amp;$E$117&amp;$E$118&amp;$E$119&lt;&gt;"")*(HV$116&amp;HV$117&amp;HV$118&amp;HV$119&amp;HX$116&amp;HX$117&amp;HX$118&amp;HX$119&lt;&gt;"")*(HV116&amp;HX116&lt;&gt;""),IF(IB116&lt;&gt;1,0,COUNTIF($B$116:$B$119,HV116)+COUNTIF($D$116:$D$119,HV116))+IF(IB111&lt;&gt;1,0,COUNTIF($B$116:$B$119,HX116)+COUNTIF($D$116:$D$119,HX116)),"")</f>
        <v/>
      </c>
      <c r="II116" s="297"/>
      <c r="IJ116" s="280" t="str">
        <f aca="false">IF(II116="","",VLOOKUP(II116,Language!$D$5:$E$100,2,0))</f>
        <v/>
      </c>
      <c r="IK116" s="284"/>
      <c r="IL116" s="280" t="str">
        <f aca="false">IF(IK116="","",VLOOKUP(IK116,Language!$D$5:$E$100,2,0))</f>
        <v/>
      </c>
      <c r="IM116" s="284"/>
      <c r="IN116" s="284"/>
      <c r="IO116" s="389" t="n">
        <f aca="false">COUNTIF(II$116:II$119,II116)+COUNTIF(IK$116:IK$119,II116)</f>
        <v>0</v>
      </c>
      <c r="IP116" s="281" t="str">
        <f aca="false">IF((IM116&lt;&gt;"")*(IN116&lt;&gt;"")*((IFERROR(VLOOKUP(II116,$B$116:$F$119,5,0),"")&lt;&gt;"")+(IFERROR(VLOOKUP(II116,$D$116:$G$119,4,0),"")&lt;&gt;""))*((IFERROR(VLOOKUP(IK116,$B$116:$F$119,5,0),"")&lt;&gt;"")+(IFERROR(VLOOKUP(IK116,$D$116:$G$119,4,0),"")&lt;&gt;"")),IF(IO141,"0",(IP141+IR141&gt;IQ141+IS141)*(IM116&gt;IN116)+(IP141+IR141=IQ141+IS141)*(IM116=IN116)+(IP141+IR141&lt;IQ141+IS141)*(IM116&lt;IN116)),"")</f>
        <v/>
      </c>
      <c r="IQ116" s="281" t="str">
        <f aca="false">IF((IP116&lt;&gt;""),IF(OR(IP141+IR141&lt;&gt;IQ141+IS141,PrSettings!$M$4="●"),((IP141+IR141-IQ141-IS141)=(IM116-IN116))*(IP116=1),0),"")</f>
        <v/>
      </c>
      <c r="IR116" s="281" t="str">
        <f aca="false">IF((IQ116&lt;&gt;""),IF(IP116="0",0,(IP141+IR141=IM116)*(IQ141+IS141=IN116)),"")</f>
        <v/>
      </c>
      <c r="IS116" s="281" t="str">
        <f aca="false">IF(IP116&lt;&gt;"",IF(IO141,0,IF(ABS(IP141+IR141-IQ141-IS141)&gt;=PrSettings!$M$7,(ABS(IP141+IR141-IQ141-IS141-IM116+IN116)&lt;=1)*1,IF(AND(IP116,$F116=$G116,IP141+IR141&gt;=PrSettings!$M$6),(ABS(IM116-IP141-IR141)&lt;=1)*1,IF(AND(IP116,IP141+IR141+IQ141+IS141&gt;=PrSettings!$M$8),(ABS(IM116-IP141-IR141)+ABS(IN116-IQ141-IS141)&lt;=1)*1,"0")))),"")</f>
        <v/>
      </c>
      <c r="IT116" s="302" t="str">
        <f aca="false">IF(($C$116&amp;$C$117&amp;$C$118&amp;$C$119&amp;$E$116&amp;$E$117&amp;$E$118&amp;$E$119&lt;&gt;"")*(II$116&amp;II$117&amp;II$118&amp;II$119&amp;IK$116&amp;IK$117&amp;IK$118&amp;IK$119&lt;&gt;"")*(II116&amp;IK116&lt;&gt;""),IF(IO116&lt;&gt;1,0,COUNTIF($B$116:$B$119,II116)+COUNTIF($D$116:$D$119,II116))+IF(IO111&lt;&gt;1,0,COUNTIF($B$116:$B$119,IK116)+COUNTIF($D$116:$D$119,IK116)),"")</f>
        <v/>
      </c>
      <c r="IV116" s="297"/>
      <c r="IW116" s="280" t="str">
        <f aca="false">IF(IV116="","",VLOOKUP(IV116,Language!$D$5:$E$100,2,0))</f>
        <v/>
      </c>
      <c r="IX116" s="284"/>
      <c r="IY116" s="280" t="str">
        <f aca="false">IF(IX116="","",VLOOKUP(IX116,Language!$D$5:$E$100,2,0))</f>
        <v/>
      </c>
      <c r="IZ116" s="284"/>
      <c r="JA116" s="284"/>
      <c r="JB116" s="389" t="n">
        <f aca="false">COUNTIF(IV$116:IV$119,IV116)+COUNTIF(IX$116:IX$119,IV116)</f>
        <v>0</v>
      </c>
      <c r="JC116" s="281" t="str">
        <f aca="false">IF((IZ116&lt;&gt;"")*(JA116&lt;&gt;"")*((IFERROR(VLOOKUP(IV116,$B$116:$F$119,5,0),"")&lt;&gt;"")+(IFERROR(VLOOKUP(IV116,$D$116:$G$119,4,0),"")&lt;&gt;""))*((IFERROR(VLOOKUP(IX116,$B$116:$F$119,5,0),"")&lt;&gt;"")+(IFERROR(VLOOKUP(IX116,$D$116:$G$119,4,0),"")&lt;&gt;"")),IF(JB141,"0",(JC141+JE141&gt;JD141+JF141)*(IZ116&gt;JA116)+(JC141+JE141=JD141+JF141)*(IZ116=JA116)+(JC141+JE141&lt;JD141+JF141)*(IZ116&lt;JA116)),"")</f>
        <v/>
      </c>
      <c r="JD116" s="281" t="str">
        <f aca="false">IF((JC116&lt;&gt;""),IF(OR(JC141+JE141&lt;&gt;JD141+JF141,PrSettings!$M$4="●"),((JC141+JE141-JD141-JF141)=(IZ116-JA116))*(JC116=1),0),"")</f>
        <v/>
      </c>
      <c r="JE116" s="281" t="str">
        <f aca="false">IF((JD116&lt;&gt;""),IF(JC116="0",0,(JC141+JE141=IZ116)*(JD141+JF141=JA116)),"")</f>
        <v/>
      </c>
      <c r="JF116" s="281" t="str">
        <f aca="false">IF(JC116&lt;&gt;"",IF(JB141,0,IF(ABS(JC141+JE141-JD141-JF141)&gt;=PrSettings!$M$7,(ABS(JC141+JE141-JD141-JF141-IZ116+JA116)&lt;=1)*1,IF(AND(JC116,$F116=$G116,JC141+JE141&gt;=PrSettings!$M$6),(ABS(IZ116-JC141-JE141)&lt;=1)*1,IF(AND(JC116,JC141+JE141+JD141+JF141&gt;=PrSettings!$M$8),(ABS(IZ116-JC141-JE141)+ABS(JA116-JD141-JF141)&lt;=1)*1,"0")))),"")</f>
        <v/>
      </c>
      <c r="JG116" s="302" t="str">
        <f aca="false">IF(($C$116&amp;$C$117&amp;$C$118&amp;$C$119&amp;$E$116&amp;$E$117&amp;$E$118&amp;$E$119&lt;&gt;"")*(IV$116&amp;IV$117&amp;IV$118&amp;IV$119&amp;IX$116&amp;IX$117&amp;IX$118&amp;IX$119&lt;&gt;"")*(IV116&amp;IX116&lt;&gt;""),IF(JB116&lt;&gt;1,0,COUNTIF($B$116:$B$119,IV116)+COUNTIF($D$116:$D$119,IV116))+IF(JB111&lt;&gt;1,0,COUNTIF($B$116:$B$119,IX116)+COUNTIF($D$116:$D$119,IX116)),"")</f>
        <v/>
      </c>
      <c r="JI116" s="297"/>
      <c r="JJ116" s="280" t="str">
        <f aca="false">IF(JI116="","",VLOOKUP(JI116,Language!$D$5:$E$100,2,0))</f>
        <v/>
      </c>
      <c r="JK116" s="284"/>
      <c r="JL116" s="280" t="str">
        <f aca="false">IF(JK116="","",VLOOKUP(JK116,Language!$D$5:$E$100,2,0))</f>
        <v/>
      </c>
      <c r="JM116" s="284"/>
      <c r="JN116" s="284"/>
      <c r="JO116" s="389" t="n">
        <f aca="false">COUNTIF(JI$116:JI$119,JI116)+COUNTIF(JK$116:JK$119,JI116)</f>
        <v>0</v>
      </c>
      <c r="JP116" s="281" t="str">
        <f aca="false">IF((JM116&lt;&gt;"")*(JN116&lt;&gt;"")*((IFERROR(VLOOKUP(JI116,$B$116:$F$119,5,0),"")&lt;&gt;"")+(IFERROR(VLOOKUP(JI116,$D$116:$G$119,4,0),"")&lt;&gt;""))*((IFERROR(VLOOKUP(JK116,$B$116:$F$119,5,0),"")&lt;&gt;"")+(IFERROR(VLOOKUP(JK116,$D$116:$G$119,4,0),"")&lt;&gt;"")),IF(JO141,"0",(JP141+JR141&gt;JQ141+JS141)*(JM116&gt;JN116)+(JP141+JR141=JQ141+JS141)*(JM116=JN116)+(JP141+JR141&lt;JQ141+JS141)*(JM116&lt;JN116)),"")</f>
        <v/>
      </c>
      <c r="JQ116" s="281" t="str">
        <f aca="false">IF((JP116&lt;&gt;""),IF(OR(JP141+JR141&lt;&gt;JQ141+JS141,PrSettings!$M$4="●"),((JP141+JR141-JQ141-JS141)=(JM116-JN116))*(JP116=1),0),"")</f>
        <v/>
      </c>
      <c r="JR116" s="281" t="str">
        <f aca="false">IF((JQ116&lt;&gt;""),IF(JP116="0",0,(JP141+JR141=JM116)*(JQ141+JS141=JN116)),"")</f>
        <v/>
      </c>
      <c r="JS116" s="281" t="str">
        <f aca="false">IF(JP116&lt;&gt;"",IF(JO141,0,IF(ABS(JP141+JR141-JQ141-JS141)&gt;=PrSettings!$M$7,(ABS(JP141+JR141-JQ141-JS141-JM116+JN116)&lt;=1)*1,IF(AND(JP116,$F116=$G116,JP141+JR141&gt;=PrSettings!$M$6),(ABS(JM116-JP141-JR141)&lt;=1)*1,IF(AND(JP116,JP141+JR141+JQ141+JS141&gt;=PrSettings!$M$8),(ABS(JM116-JP141-JR141)+ABS(JN116-JQ141-JS141)&lt;=1)*1,"0")))),"")</f>
        <v/>
      </c>
      <c r="JT116" s="302" t="str">
        <f aca="false">IF(($C$116&amp;$C$117&amp;$C$118&amp;$C$119&amp;$E$116&amp;$E$117&amp;$E$118&amp;$E$119&lt;&gt;"")*(JI$116&amp;JI$117&amp;JI$118&amp;JI$119&amp;JK$116&amp;JK$117&amp;JK$118&amp;JK$119&lt;&gt;"")*(JI116&amp;JK116&lt;&gt;""),IF(JO116&lt;&gt;1,0,COUNTIF($B$116:$B$119,JI116)+COUNTIF($D$116:$D$119,JI116))+IF(JO111&lt;&gt;1,0,COUNTIF($B$116:$B$119,JK116)+COUNTIF($D$116:$D$119,JK116)),"")</f>
        <v/>
      </c>
      <c r="JV116" s="297"/>
      <c r="JW116" s="280" t="str">
        <f aca="false">IF(JV116="","",VLOOKUP(JV116,Language!$D$5:$E$100,2,0))</f>
        <v/>
      </c>
      <c r="JX116" s="284"/>
      <c r="JY116" s="280" t="str">
        <f aca="false">IF(JX116="","",VLOOKUP(JX116,Language!$D$5:$E$100,2,0))</f>
        <v/>
      </c>
      <c r="JZ116" s="284"/>
      <c r="KA116" s="284"/>
      <c r="KB116" s="389" t="n">
        <f aca="false">COUNTIF(JV$116:JV$119,JV116)+COUNTIF(JX$116:JX$119,JV116)</f>
        <v>0</v>
      </c>
      <c r="KC116" s="281" t="str">
        <f aca="false">IF((JZ116&lt;&gt;"")*(KA116&lt;&gt;"")*((IFERROR(VLOOKUP(JV116,$B$116:$F$119,5,0),"")&lt;&gt;"")+(IFERROR(VLOOKUP(JV116,$D$116:$G$119,4,0),"")&lt;&gt;""))*((IFERROR(VLOOKUP(JX116,$B$116:$F$119,5,0),"")&lt;&gt;"")+(IFERROR(VLOOKUP(JX116,$D$116:$G$119,4,0),"")&lt;&gt;"")),IF(KB141,"0",(KC141+KE141&gt;KD141+KF141)*(JZ116&gt;KA116)+(KC141+KE141=KD141+KF141)*(JZ116=KA116)+(KC141+KE141&lt;KD141+KF141)*(JZ116&lt;KA116)),"")</f>
        <v/>
      </c>
      <c r="KD116" s="281" t="str">
        <f aca="false">IF((KC116&lt;&gt;""),IF(OR(KC141+KE141&lt;&gt;KD141+KF141,PrSettings!$M$4="●"),((KC141+KE141-KD141-KF141)=(JZ116-KA116))*(KC116=1),0),"")</f>
        <v/>
      </c>
      <c r="KE116" s="281" t="str">
        <f aca="false">IF((KD116&lt;&gt;""),IF(KC116="0",0,(KC141+KE141=JZ116)*(KD141+KF141=KA116)),"")</f>
        <v/>
      </c>
      <c r="KF116" s="281" t="str">
        <f aca="false">IF(KC116&lt;&gt;"",IF(KB141,0,IF(ABS(KC141+KE141-KD141-KF141)&gt;=PrSettings!$M$7,(ABS(KC141+KE141-KD141-KF141-JZ116+KA116)&lt;=1)*1,IF(AND(KC116,$F116=$G116,KC141+KE141&gt;=PrSettings!$M$6),(ABS(JZ116-KC141-KE141)&lt;=1)*1,IF(AND(KC116,KC141+KE141+KD141+KF141&gt;=PrSettings!$M$8),(ABS(JZ116-KC141-KE141)+ABS(KA116-KD141-KF141)&lt;=1)*1,"0")))),"")</f>
        <v/>
      </c>
      <c r="KG116" s="302" t="str">
        <f aca="false">IF(($C$116&amp;$C$117&amp;$C$118&amp;$C$119&amp;$E$116&amp;$E$117&amp;$E$118&amp;$E$119&lt;&gt;"")*(JV$116&amp;JV$117&amp;JV$118&amp;JV$119&amp;JX$116&amp;JX$117&amp;JX$118&amp;JX$119&lt;&gt;"")*(JV116&amp;JX116&lt;&gt;""),IF(KB116&lt;&gt;1,0,COUNTIF($B$116:$B$119,JV116)+COUNTIF($D$116:$D$119,JV116))+IF(KB111&lt;&gt;1,0,COUNTIF($B$116:$B$119,JX116)+COUNTIF($D$116:$D$119,JX116)),"")</f>
        <v/>
      </c>
      <c r="KI116" s="297"/>
      <c r="KJ116" s="280" t="str">
        <f aca="false">IF(KI116="","",VLOOKUP(KI116,Language!$D$5:$E$100,2,0))</f>
        <v/>
      </c>
      <c r="KK116" s="284"/>
      <c r="KL116" s="280" t="str">
        <f aca="false">IF(KK116="","",VLOOKUP(KK116,Language!$D$5:$E$100,2,0))</f>
        <v/>
      </c>
      <c r="KM116" s="284"/>
      <c r="KN116" s="284"/>
      <c r="KO116" s="389" t="n">
        <f aca="false">COUNTIF(KI$116:KI$119,KI116)+COUNTIF(KK$116:KK$119,KI116)</f>
        <v>0</v>
      </c>
      <c r="KP116" s="281" t="str">
        <f aca="false">IF((KM116&lt;&gt;"")*(KN116&lt;&gt;"")*((IFERROR(VLOOKUP(KI116,$B$116:$F$119,5,0),"")&lt;&gt;"")+(IFERROR(VLOOKUP(KI116,$D$116:$G$119,4,0),"")&lt;&gt;""))*((IFERROR(VLOOKUP(KK116,$B$116:$F$119,5,0),"")&lt;&gt;"")+(IFERROR(VLOOKUP(KK116,$D$116:$G$119,4,0),"")&lt;&gt;"")),IF(KO141,"0",(KP141+KR141&gt;KQ141+KS141)*(KM116&gt;KN116)+(KP141+KR141=KQ141+KS141)*(KM116=KN116)+(KP141+KR141&lt;KQ141+KS141)*(KM116&lt;KN116)),"")</f>
        <v/>
      </c>
      <c r="KQ116" s="281" t="str">
        <f aca="false">IF((KP116&lt;&gt;""),IF(OR(KP141+KR141&lt;&gt;KQ141+KS141,PrSettings!$M$4="●"),((KP141+KR141-KQ141-KS141)=(KM116-KN116))*(KP116=1),0),"")</f>
        <v/>
      </c>
      <c r="KR116" s="281" t="str">
        <f aca="false">IF((KQ116&lt;&gt;""),IF(KP116="0",0,(KP141+KR141=KM116)*(KQ141+KS141=KN116)),"")</f>
        <v/>
      </c>
      <c r="KS116" s="281" t="str">
        <f aca="false">IF(KP116&lt;&gt;"",IF(KO141,0,IF(ABS(KP141+KR141-KQ141-KS141)&gt;=PrSettings!$M$7,(ABS(KP141+KR141-KQ141-KS141-KM116+KN116)&lt;=1)*1,IF(AND(KP116,$F116=$G116,KP141+KR141&gt;=PrSettings!$M$6),(ABS(KM116-KP141-KR141)&lt;=1)*1,IF(AND(KP116,KP141+KR141+KQ141+KS141&gt;=PrSettings!$M$8),(ABS(KM116-KP141-KR141)+ABS(KN116-KQ141-KS141)&lt;=1)*1,"0")))),"")</f>
        <v/>
      </c>
      <c r="KT116" s="302" t="str">
        <f aca="false">IF(($C$116&amp;$C$117&amp;$C$118&amp;$C$119&amp;$E$116&amp;$E$117&amp;$E$118&amp;$E$119&lt;&gt;"")*(KI$116&amp;KI$117&amp;KI$118&amp;KI$119&amp;KK$116&amp;KK$117&amp;KK$118&amp;KK$119&lt;&gt;"")*(KI116&amp;KK116&lt;&gt;""),IF(KO116&lt;&gt;1,0,COUNTIF($B$116:$B$119,KI116)+COUNTIF($D$116:$D$119,KI116))+IF(KO111&lt;&gt;1,0,COUNTIF($B$116:$B$119,KK116)+COUNTIF($D$116:$D$119,KK116)),"")</f>
        <v/>
      </c>
      <c r="KV116" s="297"/>
      <c r="KW116" s="280" t="str">
        <f aca="false">IF(KV116="","",VLOOKUP(KV116,Language!$D$5:$E$100,2,0))</f>
        <v/>
      </c>
      <c r="KX116" s="284"/>
      <c r="KY116" s="280" t="str">
        <f aca="false">IF(KX116="","",VLOOKUP(KX116,Language!$D$5:$E$100,2,0))</f>
        <v/>
      </c>
      <c r="KZ116" s="284"/>
      <c r="LA116" s="284"/>
      <c r="LB116" s="389" t="n">
        <f aca="false">COUNTIF(KV$116:KV$119,KV116)+COUNTIF(KX$116:KX$119,KV116)</f>
        <v>0</v>
      </c>
      <c r="LC116" s="281" t="str">
        <f aca="false">IF((KZ116&lt;&gt;"")*(LA116&lt;&gt;"")*((IFERROR(VLOOKUP(KV116,$B$116:$F$119,5,0),"")&lt;&gt;"")+(IFERROR(VLOOKUP(KV116,$D$116:$G$119,4,0),"")&lt;&gt;""))*((IFERROR(VLOOKUP(KX116,$B$116:$F$119,5,0),"")&lt;&gt;"")+(IFERROR(VLOOKUP(KX116,$D$116:$G$119,4,0),"")&lt;&gt;"")),IF(LB141,"0",(LC141+LE141&gt;LD141+LF141)*(KZ116&gt;LA116)+(LC141+LE141=LD141+LF141)*(KZ116=LA116)+(LC141+LE141&lt;LD141+LF141)*(KZ116&lt;LA116)),"")</f>
        <v/>
      </c>
      <c r="LD116" s="281" t="str">
        <f aca="false">IF((LC116&lt;&gt;""),IF(OR(LC141+LE141&lt;&gt;LD141+LF141,PrSettings!$M$4="●"),((LC141+LE141-LD141-LF141)=(KZ116-LA116))*(LC116=1),0),"")</f>
        <v/>
      </c>
      <c r="LE116" s="281" t="str">
        <f aca="false">IF((LD116&lt;&gt;""),IF(LC116="0",0,(LC141+LE141=KZ116)*(LD141+LF141=LA116)),"")</f>
        <v/>
      </c>
      <c r="LF116" s="281" t="str">
        <f aca="false">IF(LC116&lt;&gt;"",IF(LB141,0,IF(ABS(LC141+LE141-LD141-LF141)&gt;=PrSettings!$M$7,(ABS(LC141+LE141-LD141-LF141-KZ116+LA116)&lt;=1)*1,IF(AND(LC116,$F116=$G116,LC141+LE141&gt;=PrSettings!$M$6),(ABS(KZ116-LC141-LE141)&lt;=1)*1,IF(AND(LC116,LC141+LE141+LD141+LF141&gt;=PrSettings!$M$8),(ABS(KZ116-LC141-LE141)+ABS(LA116-LD141-LF141)&lt;=1)*1,"0")))),"")</f>
        <v/>
      </c>
      <c r="LG116" s="302" t="str">
        <f aca="false">IF(($C$116&amp;$C$117&amp;$C$118&amp;$C$119&amp;$E$116&amp;$E$117&amp;$E$118&amp;$E$119&lt;&gt;"")*(KV$116&amp;KV$117&amp;KV$118&amp;KV$119&amp;KX$116&amp;KX$117&amp;KX$118&amp;KX$119&lt;&gt;"")*(KV116&amp;KX116&lt;&gt;""),IF(LB116&lt;&gt;1,0,COUNTIF($B$116:$B$119,KV116)+COUNTIF($D$116:$D$119,KV116))+IF(LB111&lt;&gt;1,0,COUNTIF($B$116:$B$119,KX116)+COUNTIF($D$116:$D$119,KX116)),"")</f>
        <v/>
      </c>
      <c r="LI116" s="297"/>
      <c r="LJ116" s="280" t="str">
        <f aca="false">IF(LI116="","",VLOOKUP(LI116,Language!$D$5:$E$100,2,0))</f>
        <v/>
      </c>
      <c r="LK116" s="284"/>
      <c r="LL116" s="280" t="str">
        <f aca="false">IF(LK116="","",VLOOKUP(LK116,Language!$D$5:$E$100,2,0))</f>
        <v/>
      </c>
      <c r="LM116" s="284"/>
      <c r="LN116" s="284"/>
      <c r="LO116" s="389" t="n">
        <f aca="false">COUNTIF(LI$116:LI$119,LI116)+COUNTIF(LK$116:LK$119,LI116)</f>
        <v>0</v>
      </c>
      <c r="LP116" s="281" t="str">
        <f aca="false">IF((LM116&lt;&gt;"")*(LN116&lt;&gt;"")*((IFERROR(VLOOKUP(LI116,$B$116:$F$119,5,0),"")&lt;&gt;"")+(IFERROR(VLOOKUP(LI116,$D$116:$G$119,4,0),"")&lt;&gt;""))*((IFERROR(VLOOKUP(LK116,$B$116:$F$119,5,0),"")&lt;&gt;"")+(IFERROR(VLOOKUP(LK116,$D$116:$G$119,4,0),"")&lt;&gt;"")),IF(LO141,"0",(LP141+LR141&gt;LQ141+LS141)*(LM116&gt;LN116)+(LP141+LR141=LQ141+LS141)*(LM116=LN116)+(LP141+LR141&lt;LQ141+LS141)*(LM116&lt;LN116)),"")</f>
        <v/>
      </c>
      <c r="LQ116" s="281" t="str">
        <f aca="false">IF((LP116&lt;&gt;""),IF(OR(LP141+LR141&lt;&gt;LQ141+LS141,PrSettings!$M$4="●"),((LP141+LR141-LQ141-LS141)=(LM116-LN116))*(LP116=1),0),"")</f>
        <v/>
      </c>
      <c r="LR116" s="281" t="str">
        <f aca="false">IF((LQ116&lt;&gt;""),IF(LP116="0",0,(LP141+LR141=LM116)*(LQ141+LS141=LN116)),"")</f>
        <v/>
      </c>
      <c r="LS116" s="281" t="str">
        <f aca="false">IF(LP116&lt;&gt;"",IF(LO141,0,IF(ABS(LP141+LR141-LQ141-LS141)&gt;=PrSettings!$M$7,(ABS(LP141+LR141-LQ141-LS141-LM116+LN116)&lt;=1)*1,IF(AND(LP116,$F116=$G116,LP141+LR141&gt;=PrSettings!$M$6),(ABS(LM116-LP141-LR141)&lt;=1)*1,IF(AND(LP116,LP141+LR141+LQ141+LS141&gt;=PrSettings!$M$8),(ABS(LM116-LP141-LR141)+ABS(LN116-LQ141-LS141)&lt;=1)*1,"0")))),"")</f>
        <v/>
      </c>
      <c r="LT116" s="302" t="str">
        <f aca="false">IF(($C$116&amp;$C$117&amp;$C$118&amp;$C$119&amp;$E$116&amp;$E$117&amp;$E$118&amp;$E$119&lt;&gt;"")*(LI$116&amp;LI$117&amp;LI$118&amp;LI$119&amp;LK$116&amp;LK$117&amp;LK$118&amp;LK$119&lt;&gt;"")*(LI116&amp;LK116&lt;&gt;""),IF(LO116&lt;&gt;1,0,COUNTIF($B$116:$B$119,LI116)+COUNTIF($D$116:$D$119,LI116))+IF(LO111&lt;&gt;1,0,COUNTIF($B$116:$B$119,LK116)+COUNTIF($D$116:$D$119,LK116)),"")</f>
        <v/>
      </c>
      <c r="LV116" s="297"/>
      <c r="LW116" s="280" t="str">
        <f aca="false">IF(LV116="","",VLOOKUP(LV116,Language!$D$5:$E$100,2,0))</f>
        <v/>
      </c>
      <c r="LX116" s="284"/>
      <c r="LY116" s="280" t="str">
        <f aca="false">IF(LX116="","",VLOOKUP(LX116,Language!$D$5:$E$100,2,0))</f>
        <v/>
      </c>
      <c r="LZ116" s="284"/>
      <c r="MA116" s="284"/>
      <c r="MB116" s="389" t="n">
        <f aca="false">COUNTIF(LV$116:LV$119,LV116)+COUNTIF(LX$116:LX$119,LV116)</f>
        <v>0</v>
      </c>
      <c r="MC116" s="281" t="str">
        <f aca="false">IF((LZ116&lt;&gt;"")*(MA116&lt;&gt;"")*((IFERROR(VLOOKUP(LV116,$B$116:$F$119,5,0),"")&lt;&gt;"")+(IFERROR(VLOOKUP(LV116,$D$116:$G$119,4,0),"")&lt;&gt;""))*((IFERROR(VLOOKUP(LX116,$B$116:$F$119,5,0),"")&lt;&gt;"")+(IFERROR(VLOOKUP(LX116,$D$116:$G$119,4,0),"")&lt;&gt;"")),IF(MB141,"0",(MC141+ME141&gt;MD141+MF141)*(LZ116&gt;MA116)+(MC141+ME141=MD141+MF141)*(LZ116=MA116)+(MC141+ME141&lt;MD141+MF141)*(LZ116&lt;MA116)),"")</f>
        <v/>
      </c>
      <c r="MD116" s="281" t="str">
        <f aca="false">IF((MC116&lt;&gt;""),IF(OR(MC141+ME141&lt;&gt;MD141+MF141,PrSettings!$M$4="●"),((MC141+ME141-MD141-MF141)=(LZ116-MA116))*(MC116=1),0),"")</f>
        <v/>
      </c>
      <c r="ME116" s="281" t="str">
        <f aca="false">IF((MD116&lt;&gt;""),IF(MC116="0",0,(MC141+ME141=LZ116)*(MD141+MF141=MA116)),"")</f>
        <v/>
      </c>
      <c r="MF116" s="281" t="str">
        <f aca="false">IF(MC116&lt;&gt;"",IF(MB141,0,IF(ABS(MC141+ME141-MD141-MF141)&gt;=PrSettings!$M$7,(ABS(MC141+ME141-MD141-MF141-LZ116+MA116)&lt;=1)*1,IF(AND(MC116,$F116=$G116,MC141+ME141&gt;=PrSettings!$M$6),(ABS(LZ116-MC141-ME141)&lt;=1)*1,IF(AND(MC116,MC141+ME141+MD141+MF141&gt;=PrSettings!$M$8),(ABS(LZ116-MC141-ME141)+ABS(MA116-MD141-MF141)&lt;=1)*1,"0")))),"")</f>
        <v/>
      </c>
      <c r="MG116" s="302" t="str">
        <f aca="false">IF(($C$116&amp;$C$117&amp;$C$118&amp;$C$119&amp;$E$116&amp;$E$117&amp;$E$118&amp;$E$119&lt;&gt;"")*(LV$116&amp;LV$117&amp;LV$118&amp;LV$119&amp;LX$116&amp;LX$117&amp;LX$118&amp;LX$119&lt;&gt;"")*(LV116&amp;LX116&lt;&gt;""),IF(MB116&lt;&gt;1,0,COUNTIF($B$116:$B$119,LV116)+COUNTIF($D$116:$D$119,LV116))+IF(MB111&lt;&gt;1,0,COUNTIF($B$116:$B$119,LX116)+COUNTIF($D$116:$D$119,LX116)),"")</f>
        <v/>
      </c>
    </row>
    <row r="117" s="135" customFormat="true" ht="15.75" hidden="false" customHeight="false" outlineLevel="0" collapsed="false">
      <c r="A117" s="252"/>
      <c r="B117" s="295" t="n">
        <f aca="false">IF(C117="","",INDEX(Groups!$C$7:$C$65,MATCH(C117,Groups!$D$7:$D$65,0)))</f>
        <v>2</v>
      </c>
      <c r="C117" s="280" t="str">
        <f aca="false">'World Cup'!$I$70</f>
        <v>Spain</v>
      </c>
      <c r="D117" s="296" t="n">
        <f aca="false">IF(E117="","",INDEX(Groups!$C$7:$C$65,MATCH(E117,Groups!$D$7:$D$65,0)))</f>
        <v>9</v>
      </c>
      <c r="E117" s="280" t="str">
        <f aca="false">'World Cup'!$K$70</f>
        <v>Belgium</v>
      </c>
      <c r="F117" s="282" t="n">
        <f aca="false">IF(AND('World Cup'!$I$71&lt;&gt;"",'World Cup'!$K$71&lt;&gt;""),'World Cup'!$I$71,"")</f>
        <v>2</v>
      </c>
      <c r="G117" s="283" t="n">
        <f aca="false">IF(AND('World Cup'!$I$71&lt;&gt;"",'World Cup'!$K$71&lt;&gt;""),'World Cup'!$K$71,"")</f>
        <v>1</v>
      </c>
      <c r="I117" s="297"/>
      <c r="J117" s="280" t="str">
        <f aca="false">IF(I117="","",VLOOKUP(I117,Language!$D$5:$E$100,2,0))</f>
        <v/>
      </c>
      <c r="K117" s="284"/>
      <c r="L117" s="280" t="str">
        <f aca="false">IF(K117="","",VLOOKUP(K117,Language!$D$5:$E$100,2,0))</f>
        <v/>
      </c>
      <c r="M117" s="284"/>
      <c r="N117" s="284"/>
      <c r="O117" s="389" t="n">
        <f aca="false">COUNTIF(I$116:I$119,I117)+COUNTIF(K$116:K$119,I117)</f>
        <v>0</v>
      </c>
      <c r="P117" s="281" t="str">
        <f aca="false">IF((M117&lt;&gt;"")*(N117&lt;&gt;"")*((IFERROR(VLOOKUP(I117,$B$116:$F$119,5,0),"")&lt;&gt;"")+(IFERROR(VLOOKUP(I117,$D$116:$G$119,4,0),"")&lt;&gt;""))*((IFERROR(VLOOKUP(K117,$B$116:$F$119,5,0),"")&lt;&gt;"")+(IFERROR(VLOOKUP(K117,$D$116:$G$119,4,0),"")&lt;&gt;"")),IF(O142,"0",(P142+R142&gt;Q142+S142)*(M117&gt;N117)+(P142+R142=Q142+S142)*(M117=N117)+(P142+R142&lt;Q142+S142)*(M117&lt;N117)),"")</f>
        <v/>
      </c>
      <c r="Q117" s="281" t="str">
        <f aca="false">IF((P117&lt;&gt;""),IF(OR(P142+R142&lt;&gt;Q142+S142,PrSettings!$M$4="●"),((P142+R142-Q142-S142)=(M117-N117))*(P117=1),0),"")</f>
        <v/>
      </c>
      <c r="R117" s="281" t="str">
        <f aca="false">IF((Q117&lt;&gt;""),IF(P117="0",0,(P142+R142=M117)*(Q142+S142=N117)),"")</f>
        <v/>
      </c>
      <c r="S117" s="281" t="str">
        <f aca="false">IF(P117&lt;&gt;"",IF(O142,0,IF(ABS(P142+R142-Q142-S142)&gt;=PrSettings!$M$7,(ABS(P142+R142-Q142-S142-M117+N117)&lt;=1)*1,IF(AND(P117,$F117=$G117,P142+R142&gt;=PrSettings!$M$6),(ABS(M117-P142-R142)&lt;=1)*1,IF(AND(P117,P142+R142+Q142+S142&gt;=PrSettings!$M$8),(ABS(M117-P142-R142)+ABS(N117-Q142-S142)&lt;=1)*1,"0")))),"")</f>
        <v/>
      </c>
      <c r="T117" s="302" t="str">
        <f aca="false">IF(($C$116&amp;$C$117&amp;$C$118&amp;$C$119&amp;$E$116&amp;$E$117&amp;$E$118&amp;$E$119&lt;&gt;"")*(I$116&amp;I$117&amp;I$118&amp;I$119&amp;K$116&amp;K$117&amp;K$118&amp;K$119&lt;&gt;"")*(I117&amp;K117&lt;&gt;""),IF(O117&lt;&gt;1,0,COUNTIF($B$116:$B$119,I117)+COUNTIF($D$116:$D$119,I117))+IF(O112&lt;&gt;1,0,COUNTIF($B$116:$B$119,K117)+COUNTIF($D$116:$D$119,K117)),"")</f>
        <v/>
      </c>
      <c r="V117" s="297"/>
      <c r="W117" s="280" t="str">
        <f aca="false">IF(V117="","",VLOOKUP(V117,Language!$D$5:$E$100,2,0))</f>
        <v/>
      </c>
      <c r="X117" s="284"/>
      <c r="Y117" s="280" t="str">
        <f aca="false">IF(X117="","",VLOOKUP(X117,Language!$D$5:$E$100,2,0))</f>
        <v/>
      </c>
      <c r="Z117" s="284"/>
      <c r="AA117" s="284"/>
      <c r="AB117" s="389" t="n">
        <f aca="false">COUNTIF(V$116:V$119,V117)+COUNTIF(X$116:X$119,V117)</f>
        <v>0</v>
      </c>
      <c r="AC117" s="281" t="str">
        <f aca="false">IF((Z117&lt;&gt;"")*(AA117&lt;&gt;"")*((IFERROR(VLOOKUP(V117,$B$116:$F$119,5,0),"")&lt;&gt;"")+(IFERROR(VLOOKUP(V117,$D$116:$G$119,4,0),"")&lt;&gt;""))*((IFERROR(VLOOKUP(X117,$B$116:$F$119,5,0),"")&lt;&gt;"")+(IFERROR(VLOOKUP(X117,$D$116:$G$119,4,0),"")&lt;&gt;"")),IF(AB142,"0",(AC142+AE142&gt;AD142+AF142)*(Z117&gt;AA117)+(AC142+AE142=AD142+AF142)*(Z117=AA117)+(AC142+AE142&lt;AD142+AF142)*(Z117&lt;AA117)),"")</f>
        <v/>
      </c>
      <c r="AD117" s="281" t="str">
        <f aca="false">IF((AC117&lt;&gt;""),IF(OR(AC142+AE142&lt;&gt;AD142+AF142,PrSettings!$M$4="●"),((AC142+AE142-AD142-AF142)=(Z117-AA117))*(AC117=1),0),"")</f>
        <v/>
      </c>
      <c r="AE117" s="281" t="str">
        <f aca="false">IF((AD117&lt;&gt;""),IF(AC117="0",0,(AC142+AE142=Z117)*(AD142+AF142=AA117)),"")</f>
        <v/>
      </c>
      <c r="AF117" s="281" t="str">
        <f aca="false">IF(AC117&lt;&gt;"",IF(AB142,0,IF(ABS(AC142+AE142-AD142-AF142)&gt;=PrSettings!$M$7,(ABS(AC142+AE142-AD142-AF142-Z117+AA117)&lt;=1)*1,IF(AND(AC117,$F117=$G117,AC142+AE142&gt;=PrSettings!$M$6),(ABS(Z117-AC142-AE142)&lt;=1)*1,IF(AND(AC117,AC142+AE142+AD142+AF142&gt;=PrSettings!$M$8),(ABS(Z117-AC142-AE142)+ABS(AA117-AD142-AF142)&lt;=1)*1,"0")))),"")</f>
        <v/>
      </c>
      <c r="AG117" s="302" t="str">
        <f aca="false">IF(($C$116&amp;$C$117&amp;$C$118&amp;$C$119&amp;$E$116&amp;$E$117&amp;$E$118&amp;$E$119&lt;&gt;"")*(V$116&amp;V$117&amp;V$118&amp;V$119&amp;X$116&amp;X$117&amp;X$118&amp;X$119&lt;&gt;"")*(V117&amp;X117&lt;&gt;""),IF(AB117&lt;&gt;1,0,COUNTIF($B$116:$B$119,V117)+COUNTIF($D$116:$D$119,V117))+IF(AB112&lt;&gt;1,0,COUNTIF($B$116:$B$119,X117)+COUNTIF($D$116:$D$119,X117)),"")</f>
        <v/>
      </c>
      <c r="AI117" s="297"/>
      <c r="AJ117" s="280" t="str">
        <f aca="false">IF(AI117="","",VLOOKUP(AI117,Language!$D$5:$E$100,2,0))</f>
        <v/>
      </c>
      <c r="AK117" s="284"/>
      <c r="AL117" s="280" t="str">
        <f aca="false">IF(AK117="","",VLOOKUP(AK117,Language!$D$5:$E$100,2,0))</f>
        <v/>
      </c>
      <c r="AM117" s="284"/>
      <c r="AN117" s="284"/>
      <c r="AO117" s="389" t="n">
        <f aca="false">COUNTIF(AI$116:AI$119,AI117)+COUNTIF(AK$116:AK$119,AI117)</f>
        <v>0</v>
      </c>
      <c r="AP117" s="281" t="str">
        <f aca="false">IF((AM117&lt;&gt;"")*(AN117&lt;&gt;"")*((IFERROR(VLOOKUP(AI117,$B$116:$F$119,5,0),"")&lt;&gt;"")+(IFERROR(VLOOKUP(AI117,$D$116:$G$119,4,0),"")&lt;&gt;""))*((IFERROR(VLOOKUP(AK117,$B$116:$F$119,5,0),"")&lt;&gt;"")+(IFERROR(VLOOKUP(AK117,$D$116:$G$119,4,0),"")&lt;&gt;"")),IF(AO142,"0",(AP142+AR142&gt;AQ142+AS142)*(AM117&gt;AN117)+(AP142+AR142=AQ142+AS142)*(AM117=AN117)+(AP142+AR142&lt;AQ142+AS142)*(AM117&lt;AN117)),"")</f>
        <v/>
      </c>
      <c r="AQ117" s="281" t="str">
        <f aca="false">IF((AP117&lt;&gt;""),IF(OR(AP142+AR142&lt;&gt;AQ142+AS142,PrSettings!$M$4="●"),((AP142+AR142-AQ142-AS142)=(AM117-AN117))*(AP117=1),0),"")</f>
        <v/>
      </c>
      <c r="AR117" s="281" t="str">
        <f aca="false">IF((AQ117&lt;&gt;""),IF(AP117="0",0,(AP142+AR142=AM117)*(AQ142+AS142=AN117)),"")</f>
        <v/>
      </c>
      <c r="AS117" s="281" t="str">
        <f aca="false">IF(AP117&lt;&gt;"",IF(AO142,0,IF(ABS(AP142+AR142-AQ142-AS142)&gt;=PrSettings!$M$7,(ABS(AP142+AR142-AQ142-AS142-AM117+AN117)&lt;=1)*1,IF(AND(AP117,$F117=$G117,AP142+AR142&gt;=PrSettings!$M$6),(ABS(AM117-AP142-AR142)&lt;=1)*1,IF(AND(AP117,AP142+AR142+AQ142+AS142&gt;=PrSettings!$M$8),(ABS(AM117-AP142-AR142)+ABS(AN117-AQ142-AS142)&lt;=1)*1,"0")))),"")</f>
        <v/>
      </c>
      <c r="AT117" s="302" t="str">
        <f aca="false">IF(($C$116&amp;$C$117&amp;$C$118&amp;$C$119&amp;$E$116&amp;$E$117&amp;$E$118&amp;$E$119&lt;&gt;"")*(AI$116&amp;AI$117&amp;AI$118&amp;AI$119&amp;AK$116&amp;AK$117&amp;AK$118&amp;AK$119&lt;&gt;"")*(AI117&amp;AK117&lt;&gt;""),IF(AO117&lt;&gt;1,0,COUNTIF($B$116:$B$119,AI117)+COUNTIF($D$116:$D$119,AI117))+IF(AO112&lt;&gt;1,0,COUNTIF($B$116:$B$119,AK117)+COUNTIF($D$116:$D$119,AK117)),"")</f>
        <v/>
      </c>
      <c r="AV117" s="297"/>
      <c r="AW117" s="280" t="str">
        <f aca="false">IF(AV117="","",VLOOKUP(AV117,Language!$D$5:$E$100,2,0))</f>
        <v/>
      </c>
      <c r="AX117" s="284"/>
      <c r="AY117" s="280" t="str">
        <f aca="false">IF(AX117="","",VLOOKUP(AX117,Language!$D$5:$E$100,2,0))</f>
        <v/>
      </c>
      <c r="AZ117" s="284"/>
      <c r="BA117" s="284"/>
      <c r="BB117" s="389" t="n">
        <f aca="false">COUNTIF(AV$116:AV$119,AV117)+COUNTIF(AX$116:AX$119,AV117)</f>
        <v>0</v>
      </c>
      <c r="BC117" s="281" t="str">
        <f aca="false">IF((AZ117&lt;&gt;"")*(BA117&lt;&gt;"")*((IFERROR(VLOOKUP(AV117,$B$116:$F$119,5,0),"")&lt;&gt;"")+(IFERROR(VLOOKUP(AV117,$D$116:$G$119,4,0),"")&lt;&gt;""))*((IFERROR(VLOOKUP(AX117,$B$116:$F$119,5,0),"")&lt;&gt;"")+(IFERROR(VLOOKUP(AX117,$D$116:$G$119,4,0),"")&lt;&gt;"")),IF(BB142,"0",(BC142+BE142&gt;BD142+BF142)*(AZ117&gt;BA117)+(BC142+BE142=BD142+BF142)*(AZ117=BA117)+(BC142+BE142&lt;BD142+BF142)*(AZ117&lt;BA117)),"")</f>
        <v/>
      </c>
      <c r="BD117" s="281" t="str">
        <f aca="false">IF((BC117&lt;&gt;""),IF(OR(BC142+BE142&lt;&gt;BD142+BF142,PrSettings!$M$4="●"),((BC142+BE142-BD142-BF142)=(AZ117-BA117))*(BC117=1),0),"")</f>
        <v/>
      </c>
      <c r="BE117" s="281" t="str">
        <f aca="false">IF((BD117&lt;&gt;""),IF(BC117="0",0,(BC142+BE142=AZ117)*(BD142+BF142=BA117)),"")</f>
        <v/>
      </c>
      <c r="BF117" s="281" t="str">
        <f aca="false">IF(BC117&lt;&gt;"",IF(BB142,0,IF(ABS(BC142+BE142-BD142-BF142)&gt;=PrSettings!$M$7,(ABS(BC142+BE142-BD142-BF142-AZ117+BA117)&lt;=1)*1,IF(AND(BC117,$F117=$G117,BC142+BE142&gt;=PrSettings!$M$6),(ABS(AZ117-BC142-BE142)&lt;=1)*1,IF(AND(BC117,BC142+BE142+BD142+BF142&gt;=PrSettings!$M$8),(ABS(AZ117-BC142-BE142)+ABS(BA117-BD142-BF142)&lt;=1)*1,"0")))),"")</f>
        <v/>
      </c>
      <c r="BG117" s="302" t="str">
        <f aca="false">IF(($C$116&amp;$C$117&amp;$C$118&amp;$C$119&amp;$E$116&amp;$E$117&amp;$E$118&amp;$E$119&lt;&gt;"")*(AV$116&amp;AV$117&amp;AV$118&amp;AV$119&amp;AX$116&amp;AX$117&amp;AX$118&amp;AX$119&lt;&gt;"")*(AV117&amp;AX117&lt;&gt;""),IF(BB117&lt;&gt;1,0,COUNTIF($B$116:$B$119,AV117)+COUNTIF($D$116:$D$119,AV117))+IF(BB112&lt;&gt;1,0,COUNTIF($B$116:$B$119,AX117)+COUNTIF($D$116:$D$119,AX117)),"")</f>
        <v/>
      </c>
      <c r="BI117" s="297"/>
      <c r="BJ117" s="280" t="str">
        <f aca="false">IF(BI117="","",VLOOKUP(BI117,Language!$D$5:$E$100,2,0))</f>
        <v/>
      </c>
      <c r="BK117" s="284"/>
      <c r="BL117" s="280" t="str">
        <f aca="false">IF(BK117="","",VLOOKUP(BK117,Language!$D$5:$E$100,2,0))</f>
        <v/>
      </c>
      <c r="BM117" s="284"/>
      <c r="BN117" s="284"/>
      <c r="BO117" s="389" t="n">
        <f aca="false">COUNTIF(BI$116:BI$119,BI117)+COUNTIF(BK$116:BK$119,BI117)</f>
        <v>0</v>
      </c>
      <c r="BP117" s="281" t="str">
        <f aca="false">IF((BM117&lt;&gt;"")*(BN117&lt;&gt;"")*((IFERROR(VLOOKUP(BI117,$B$116:$F$119,5,0),"")&lt;&gt;"")+(IFERROR(VLOOKUP(BI117,$D$116:$G$119,4,0),"")&lt;&gt;""))*((IFERROR(VLOOKUP(BK117,$B$116:$F$119,5,0),"")&lt;&gt;"")+(IFERROR(VLOOKUP(BK117,$D$116:$G$119,4,0),"")&lt;&gt;"")),IF(BO142,"0",(BP142+BR142&gt;BQ142+BS142)*(BM117&gt;BN117)+(BP142+BR142=BQ142+BS142)*(BM117=BN117)+(BP142+BR142&lt;BQ142+BS142)*(BM117&lt;BN117)),"")</f>
        <v/>
      </c>
      <c r="BQ117" s="281" t="str">
        <f aca="false">IF((BP117&lt;&gt;""),IF(OR(BP142+BR142&lt;&gt;BQ142+BS142,PrSettings!$M$4="●"),((BP142+BR142-BQ142-BS142)=(BM117-BN117))*(BP117=1),0),"")</f>
        <v/>
      </c>
      <c r="BR117" s="281" t="str">
        <f aca="false">IF((BQ117&lt;&gt;""),IF(BP117="0",0,(BP142+BR142=BM117)*(BQ142+BS142=BN117)),"")</f>
        <v/>
      </c>
      <c r="BS117" s="281" t="str">
        <f aca="false">IF(BP117&lt;&gt;"",IF(BO142,0,IF(ABS(BP142+BR142-BQ142-BS142)&gt;=PrSettings!$M$7,(ABS(BP142+BR142-BQ142-BS142-BM117+BN117)&lt;=1)*1,IF(AND(BP117,$F117=$G117,BP142+BR142&gt;=PrSettings!$M$6),(ABS(BM117-BP142-BR142)&lt;=1)*1,IF(AND(BP117,BP142+BR142+BQ142+BS142&gt;=PrSettings!$M$8),(ABS(BM117-BP142-BR142)+ABS(BN117-BQ142-BS142)&lt;=1)*1,"0")))),"")</f>
        <v/>
      </c>
      <c r="BT117" s="302" t="str">
        <f aca="false">IF(($C$116&amp;$C$117&amp;$C$118&amp;$C$119&amp;$E$116&amp;$E$117&amp;$E$118&amp;$E$119&lt;&gt;"")*(BI$116&amp;BI$117&amp;BI$118&amp;BI$119&amp;BK$116&amp;BK$117&amp;BK$118&amp;BK$119&lt;&gt;"")*(BI117&amp;BK117&lt;&gt;""),IF(BO117&lt;&gt;1,0,COUNTIF($B$116:$B$119,BI117)+COUNTIF($D$116:$D$119,BI117))+IF(BO112&lt;&gt;1,0,COUNTIF($B$116:$B$119,BK117)+COUNTIF($D$116:$D$119,BK117)),"")</f>
        <v/>
      </c>
      <c r="BV117" s="297"/>
      <c r="BW117" s="280" t="str">
        <f aca="false">IF(BV117="","",VLOOKUP(BV117,Language!$D$5:$E$100,2,0))</f>
        <v/>
      </c>
      <c r="BX117" s="284"/>
      <c r="BY117" s="280" t="str">
        <f aca="false">IF(BX117="","",VLOOKUP(BX117,Language!$D$5:$E$100,2,0))</f>
        <v/>
      </c>
      <c r="BZ117" s="284"/>
      <c r="CA117" s="284"/>
      <c r="CB117" s="389" t="n">
        <f aca="false">COUNTIF(BV$116:BV$119,BV117)+COUNTIF(BX$116:BX$119,BV117)</f>
        <v>0</v>
      </c>
      <c r="CC117" s="281" t="str">
        <f aca="false">IF((BZ117&lt;&gt;"")*(CA117&lt;&gt;"")*((IFERROR(VLOOKUP(BV117,$B$116:$F$119,5,0),"")&lt;&gt;"")+(IFERROR(VLOOKUP(BV117,$D$116:$G$119,4,0),"")&lt;&gt;""))*((IFERROR(VLOOKUP(BX117,$B$116:$F$119,5,0),"")&lt;&gt;"")+(IFERROR(VLOOKUP(BX117,$D$116:$G$119,4,0),"")&lt;&gt;"")),IF(CB142,"0",(CC142+CE142&gt;CD142+CF142)*(BZ117&gt;CA117)+(CC142+CE142=CD142+CF142)*(BZ117=CA117)+(CC142+CE142&lt;CD142+CF142)*(BZ117&lt;CA117)),"")</f>
        <v/>
      </c>
      <c r="CD117" s="281" t="str">
        <f aca="false">IF((CC117&lt;&gt;""),IF(OR(CC142+CE142&lt;&gt;CD142+CF142,PrSettings!$M$4="●"),((CC142+CE142-CD142-CF142)=(BZ117-CA117))*(CC117=1),0),"")</f>
        <v/>
      </c>
      <c r="CE117" s="281" t="str">
        <f aca="false">IF((CD117&lt;&gt;""),IF(CC117="0",0,(CC142+CE142=BZ117)*(CD142+CF142=CA117)),"")</f>
        <v/>
      </c>
      <c r="CF117" s="281" t="str">
        <f aca="false">IF(CC117&lt;&gt;"",IF(CB142,0,IF(ABS(CC142+CE142-CD142-CF142)&gt;=PrSettings!$M$7,(ABS(CC142+CE142-CD142-CF142-BZ117+CA117)&lt;=1)*1,IF(AND(CC117,$F117=$G117,CC142+CE142&gt;=PrSettings!$M$6),(ABS(BZ117-CC142-CE142)&lt;=1)*1,IF(AND(CC117,CC142+CE142+CD142+CF142&gt;=PrSettings!$M$8),(ABS(BZ117-CC142-CE142)+ABS(CA117-CD142-CF142)&lt;=1)*1,"0")))),"")</f>
        <v/>
      </c>
      <c r="CG117" s="302" t="str">
        <f aca="false">IF(($C$116&amp;$C$117&amp;$C$118&amp;$C$119&amp;$E$116&amp;$E$117&amp;$E$118&amp;$E$119&lt;&gt;"")*(BV$116&amp;BV$117&amp;BV$118&amp;BV$119&amp;BX$116&amp;BX$117&amp;BX$118&amp;BX$119&lt;&gt;"")*(BV117&amp;BX117&lt;&gt;""),IF(CB117&lt;&gt;1,0,COUNTIF($B$116:$B$119,BV117)+COUNTIF($D$116:$D$119,BV117))+IF(CB112&lt;&gt;1,0,COUNTIF($B$116:$B$119,BX117)+COUNTIF($D$116:$D$119,BX117)),"")</f>
        <v/>
      </c>
      <c r="CI117" s="297"/>
      <c r="CJ117" s="280" t="str">
        <f aca="false">IF(CI117="","",VLOOKUP(CI117,Language!$D$5:$E$100,2,0))</f>
        <v/>
      </c>
      <c r="CK117" s="284"/>
      <c r="CL117" s="280" t="str">
        <f aca="false">IF(CK117="","",VLOOKUP(CK117,Language!$D$5:$E$100,2,0))</f>
        <v/>
      </c>
      <c r="CM117" s="284"/>
      <c r="CN117" s="284"/>
      <c r="CO117" s="389" t="n">
        <f aca="false">COUNTIF(CI$116:CI$119,CI117)+COUNTIF(CK$116:CK$119,CI117)</f>
        <v>0</v>
      </c>
      <c r="CP117" s="281" t="str">
        <f aca="false">IF((CM117&lt;&gt;"")*(CN117&lt;&gt;"")*((IFERROR(VLOOKUP(CI117,$B$116:$F$119,5,0),"")&lt;&gt;"")+(IFERROR(VLOOKUP(CI117,$D$116:$G$119,4,0),"")&lt;&gt;""))*((IFERROR(VLOOKUP(CK117,$B$116:$F$119,5,0),"")&lt;&gt;"")+(IFERROR(VLOOKUP(CK117,$D$116:$G$119,4,0),"")&lt;&gt;"")),IF(CO142,"0",(CP142+CR142&gt;CQ142+CS142)*(CM117&gt;CN117)+(CP142+CR142=CQ142+CS142)*(CM117=CN117)+(CP142+CR142&lt;CQ142+CS142)*(CM117&lt;CN117)),"")</f>
        <v/>
      </c>
      <c r="CQ117" s="281" t="str">
        <f aca="false">IF((CP117&lt;&gt;""),IF(OR(CP142+CR142&lt;&gt;CQ142+CS142,PrSettings!$M$4="●"),((CP142+CR142-CQ142-CS142)=(CM117-CN117))*(CP117=1),0),"")</f>
        <v/>
      </c>
      <c r="CR117" s="281" t="str">
        <f aca="false">IF((CQ117&lt;&gt;""),IF(CP117="0",0,(CP142+CR142=CM117)*(CQ142+CS142=CN117)),"")</f>
        <v/>
      </c>
      <c r="CS117" s="281" t="str">
        <f aca="false">IF(CP117&lt;&gt;"",IF(CO142,0,IF(ABS(CP142+CR142-CQ142-CS142)&gt;=PrSettings!$M$7,(ABS(CP142+CR142-CQ142-CS142-CM117+CN117)&lt;=1)*1,IF(AND(CP117,$F117=$G117,CP142+CR142&gt;=PrSettings!$M$6),(ABS(CM117-CP142-CR142)&lt;=1)*1,IF(AND(CP117,CP142+CR142+CQ142+CS142&gt;=PrSettings!$M$8),(ABS(CM117-CP142-CR142)+ABS(CN117-CQ142-CS142)&lt;=1)*1,"0")))),"")</f>
        <v/>
      </c>
      <c r="CT117" s="302" t="str">
        <f aca="false">IF(($C$116&amp;$C$117&amp;$C$118&amp;$C$119&amp;$E$116&amp;$E$117&amp;$E$118&amp;$E$119&lt;&gt;"")*(CI$116&amp;CI$117&amp;CI$118&amp;CI$119&amp;CK$116&amp;CK$117&amp;CK$118&amp;CK$119&lt;&gt;"")*(CI117&amp;CK117&lt;&gt;""),IF(CO117&lt;&gt;1,0,COUNTIF($B$116:$B$119,CI117)+COUNTIF($D$116:$D$119,CI117))+IF(CO112&lt;&gt;1,0,COUNTIF($B$116:$B$119,CK117)+COUNTIF($D$116:$D$119,CK117)),"")</f>
        <v/>
      </c>
      <c r="CV117" s="297"/>
      <c r="CW117" s="280" t="str">
        <f aca="false">IF(CV117="","",VLOOKUP(CV117,Language!$D$5:$E$100,2,0))</f>
        <v/>
      </c>
      <c r="CX117" s="284"/>
      <c r="CY117" s="280" t="str">
        <f aca="false">IF(CX117="","",VLOOKUP(CX117,Language!$D$5:$E$100,2,0))</f>
        <v/>
      </c>
      <c r="CZ117" s="284"/>
      <c r="DA117" s="284"/>
      <c r="DB117" s="389" t="n">
        <f aca="false">COUNTIF(CV$116:CV$119,CV117)+COUNTIF(CX$116:CX$119,CV117)</f>
        <v>0</v>
      </c>
      <c r="DC117" s="281" t="str">
        <f aca="false">IF((CZ117&lt;&gt;"")*(DA117&lt;&gt;"")*((IFERROR(VLOOKUP(CV117,$B$116:$F$119,5,0),"")&lt;&gt;"")+(IFERROR(VLOOKUP(CV117,$D$116:$G$119,4,0),"")&lt;&gt;""))*((IFERROR(VLOOKUP(CX117,$B$116:$F$119,5,0),"")&lt;&gt;"")+(IFERROR(VLOOKUP(CX117,$D$116:$G$119,4,0),"")&lt;&gt;"")),IF(DB142,"0",(DC142+DE142&gt;DD142+DF142)*(CZ117&gt;DA117)+(DC142+DE142=DD142+DF142)*(CZ117=DA117)+(DC142+DE142&lt;DD142+DF142)*(CZ117&lt;DA117)),"")</f>
        <v/>
      </c>
      <c r="DD117" s="281" t="str">
        <f aca="false">IF((DC117&lt;&gt;""),IF(OR(DC142+DE142&lt;&gt;DD142+DF142,PrSettings!$M$4="●"),((DC142+DE142-DD142-DF142)=(CZ117-DA117))*(DC117=1),0),"")</f>
        <v/>
      </c>
      <c r="DE117" s="281" t="str">
        <f aca="false">IF((DD117&lt;&gt;""),IF(DC117="0",0,(DC142+DE142=CZ117)*(DD142+DF142=DA117)),"")</f>
        <v/>
      </c>
      <c r="DF117" s="281" t="str">
        <f aca="false">IF(DC117&lt;&gt;"",IF(DB142,0,IF(ABS(DC142+DE142-DD142-DF142)&gt;=PrSettings!$M$7,(ABS(DC142+DE142-DD142-DF142-CZ117+DA117)&lt;=1)*1,IF(AND(DC117,$F117=$G117,DC142+DE142&gt;=PrSettings!$M$6),(ABS(CZ117-DC142-DE142)&lt;=1)*1,IF(AND(DC117,DC142+DE142+DD142+DF142&gt;=PrSettings!$M$8),(ABS(CZ117-DC142-DE142)+ABS(DA117-DD142-DF142)&lt;=1)*1,"0")))),"")</f>
        <v/>
      </c>
      <c r="DG117" s="302" t="str">
        <f aca="false">IF(($C$116&amp;$C$117&amp;$C$118&amp;$C$119&amp;$E$116&amp;$E$117&amp;$E$118&amp;$E$119&lt;&gt;"")*(CV$116&amp;CV$117&amp;CV$118&amp;CV$119&amp;CX$116&amp;CX$117&amp;CX$118&amp;CX$119&lt;&gt;"")*(CV117&amp;CX117&lt;&gt;""),IF(DB117&lt;&gt;1,0,COUNTIF($B$116:$B$119,CV117)+COUNTIF($D$116:$D$119,CV117))+IF(DB112&lt;&gt;1,0,COUNTIF($B$116:$B$119,CX117)+COUNTIF($D$116:$D$119,CX117)),"")</f>
        <v/>
      </c>
      <c r="DI117" s="297"/>
      <c r="DJ117" s="280" t="str">
        <f aca="false">IF(DI117="","",VLOOKUP(DI117,Language!$D$5:$E$100,2,0))</f>
        <v/>
      </c>
      <c r="DK117" s="284"/>
      <c r="DL117" s="280" t="str">
        <f aca="false">IF(DK117="","",VLOOKUP(DK117,Language!$D$5:$E$100,2,0))</f>
        <v/>
      </c>
      <c r="DM117" s="284"/>
      <c r="DN117" s="284"/>
      <c r="DO117" s="389" t="n">
        <f aca="false">COUNTIF(DI$116:DI$119,DI117)+COUNTIF(DK$116:DK$119,DI117)</f>
        <v>0</v>
      </c>
      <c r="DP117" s="281" t="str">
        <f aca="false">IF((DM117&lt;&gt;"")*(DN117&lt;&gt;"")*((IFERROR(VLOOKUP(DI117,$B$116:$F$119,5,0),"")&lt;&gt;"")+(IFERROR(VLOOKUP(DI117,$D$116:$G$119,4,0),"")&lt;&gt;""))*((IFERROR(VLOOKUP(DK117,$B$116:$F$119,5,0),"")&lt;&gt;"")+(IFERROR(VLOOKUP(DK117,$D$116:$G$119,4,0),"")&lt;&gt;"")),IF(DO142,"0",(DP142+DR142&gt;DQ142+DS142)*(DM117&gt;DN117)+(DP142+DR142=DQ142+DS142)*(DM117=DN117)+(DP142+DR142&lt;DQ142+DS142)*(DM117&lt;DN117)),"")</f>
        <v/>
      </c>
      <c r="DQ117" s="281" t="str">
        <f aca="false">IF((DP117&lt;&gt;""),IF(OR(DP142+DR142&lt;&gt;DQ142+DS142,PrSettings!$M$4="●"),((DP142+DR142-DQ142-DS142)=(DM117-DN117))*(DP117=1),0),"")</f>
        <v/>
      </c>
      <c r="DR117" s="281" t="str">
        <f aca="false">IF((DQ117&lt;&gt;""),IF(DP117="0",0,(DP142+DR142=DM117)*(DQ142+DS142=DN117)),"")</f>
        <v/>
      </c>
      <c r="DS117" s="281" t="str">
        <f aca="false">IF(DP117&lt;&gt;"",IF(DO142,0,IF(ABS(DP142+DR142-DQ142-DS142)&gt;=PrSettings!$M$7,(ABS(DP142+DR142-DQ142-DS142-DM117+DN117)&lt;=1)*1,IF(AND(DP117,$F117=$G117,DP142+DR142&gt;=PrSettings!$M$6),(ABS(DM117-DP142-DR142)&lt;=1)*1,IF(AND(DP117,DP142+DR142+DQ142+DS142&gt;=PrSettings!$M$8),(ABS(DM117-DP142-DR142)+ABS(DN117-DQ142-DS142)&lt;=1)*1,"0")))),"")</f>
        <v/>
      </c>
      <c r="DT117" s="302" t="str">
        <f aca="false">IF(($C$116&amp;$C$117&amp;$C$118&amp;$C$119&amp;$E$116&amp;$E$117&amp;$E$118&amp;$E$119&lt;&gt;"")*(DI$116&amp;DI$117&amp;DI$118&amp;DI$119&amp;DK$116&amp;DK$117&amp;DK$118&amp;DK$119&lt;&gt;"")*(DI117&amp;DK117&lt;&gt;""),IF(DO117&lt;&gt;1,0,COUNTIF($B$116:$B$119,DI117)+COUNTIF($D$116:$D$119,DI117))+IF(DO112&lt;&gt;1,0,COUNTIF($B$116:$B$119,DK117)+COUNTIF($D$116:$D$119,DK117)),"")</f>
        <v/>
      </c>
      <c r="DV117" s="297"/>
      <c r="DW117" s="280" t="str">
        <f aca="false">IF(DV117="","",VLOOKUP(DV117,Language!$D$5:$E$100,2,0))</f>
        <v/>
      </c>
      <c r="DX117" s="284"/>
      <c r="DY117" s="280" t="str">
        <f aca="false">IF(DX117="","",VLOOKUP(DX117,Language!$D$5:$E$100,2,0))</f>
        <v/>
      </c>
      <c r="DZ117" s="284"/>
      <c r="EA117" s="284"/>
      <c r="EB117" s="389" t="n">
        <f aca="false">COUNTIF(DV$116:DV$119,DV117)+COUNTIF(DX$116:DX$119,DV117)</f>
        <v>0</v>
      </c>
      <c r="EC117" s="281" t="str">
        <f aca="false">IF((DZ117&lt;&gt;"")*(EA117&lt;&gt;"")*((IFERROR(VLOOKUP(DV117,$B$116:$F$119,5,0),"")&lt;&gt;"")+(IFERROR(VLOOKUP(DV117,$D$116:$G$119,4,0),"")&lt;&gt;""))*((IFERROR(VLOOKUP(DX117,$B$116:$F$119,5,0),"")&lt;&gt;"")+(IFERROR(VLOOKUP(DX117,$D$116:$G$119,4,0),"")&lt;&gt;"")),IF(EB142,"0",(EC142+EE142&gt;ED142+EF142)*(DZ117&gt;EA117)+(EC142+EE142=ED142+EF142)*(DZ117=EA117)+(EC142+EE142&lt;ED142+EF142)*(DZ117&lt;EA117)),"")</f>
        <v/>
      </c>
      <c r="ED117" s="281" t="str">
        <f aca="false">IF((EC117&lt;&gt;""),IF(OR(EC142+EE142&lt;&gt;ED142+EF142,PrSettings!$M$4="●"),((EC142+EE142-ED142-EF142)=(DZ117-EA117))*(EC117=1),0),"")</f>
        <v/>
      </c>
      <c r="EE117" s="281" t="str">
        <f aca="false">IF((ED117&lt;&gt;""),IF(EC117="0",0,(EC142+EE142=DZ117)*(ED142+EF142=EA117)),"")</f>
        <v/>
      </c>
      <c r="EF117" s="281" t="str">
        <f aca="false">IF(EC117&lt;&gt;"",IF(EB142,0,IF(ABS(EC142+EE142-ED142-EF142)&gt;=PrSettings!$M$7,(ABS(EC142+EE142-ED142-EF142-DZ117+EA117)&lt;=1)*1,IF(AND(EC117,$F117=$G117,EC142+EE142&gt;=PrSettings!$M$6),(ABS(DZ117-EC142-EE142)&lt;=1)*1,IF(AND(EC117,EC142+EE142+ED142+EF142&gt;=PrSettings!$M$8),(ABS(DZ117-EC142-EE142)+ABS(EA117-ED142-EF142)&lt;=1)*1,"0")))),"")</f>
        <v/>
      </c>
      <c r="EG117" s="302" t="str">
        <f aca="false">IF(($C$116&amp;$C$117&amp;$C$118&amp;$C$119&amp;$E$116&amp;$E$117&amp;$E$118&amp;$E$119&lt;&gt;"")*(DV$116&amp;DV$117&amp;DV$118&amp;DV$119&amp;DX$116&amp;DX$117&amp;DX$118&amp;DX$119&lt;&gt;"")*(DV117&amp;DX117&lt;&gt;""),IF(EB117&lt;&gt;1,0,COUNTIF($B$116:$B$119,DV117)+COUNTIF($D$116:$D$119,DV117))+IF(EB112&lt;&gt;1,0,COUNTIF($B$116:$B$119,DX117)+COUNTIF($D$116:$D$119,DX117)),"")</f>
        <v/>
      </c>
      <c r="EI117" s="297"/>
      <c r="EJ117" s="280" t="str">
        <f aca="false">IF(EI117="","",VLOOKUP(EI117,Language!$D$5:$E$100,2,0))</f>
        <v/>
      </c>
      <c r="EK117" s="284"/>
      <c r="EL117" s="280" t="str">
        <f aca="false">IF(EK117="","",VLOOKUP(EK117,Language!$D$5:$E$100,2,0))</f>
        <v/>
      </c>
      <c r="EM117" s="284"/>
      <c r="EN117" s="284"/>
      <c r="EO117" s="389" t="n">
        <f aca="false">COUNTIF(EI$116:EI$119,EI117)+COUNTIF(EK$116:EK$119,EI117)</f>
        <v>0</v>
      </c>
      <c r="EP117" s="281" t="str">
        <f aca="false">IF((EM117&lt;&gt;"")*(EN117&lt;&gt;"")*((IFERROR(VLOOKUP(EI117,$B$116:$F$119,5,0),"")&lt;&gt;"")+(IFERROR(VLOOKUP(EI117,$D$116:$G$119,4,0),"")&lt;&gt;""))*((IFERROR(VLOOKUP(EK117,$B$116:$F$119,5,0),"")&lt;&gt;"")+(IFERROR(VLOOKUP(EK117,$D$116:$G$119,4,0),"")&lt;&gt;"")),IF(EO142,"0",(EP142+ER142&gt;EQ142+ES142)*(EM117&gt;EN117)+(EP142+ER142=EQ142+ES142)*(EM117=EN117)+(EP142+ER142&lt;EQ142+ES142)*(EM117&lt;EN117)),"")</f>
        <v/>
      </c>
      <c r="EQ117" s="281" t="str">
        <f aca="false">IF((EP117&lt;&gt;""),IF(OR(EP142+ER142&lt;&gt;EQ142+ES142,PrSettings!$M$4="●"),((EP142+ER142-EQ142-ES142)=(EM117-EN117))*(EP117=1),0),"")</f>
        <v/>
      </c>
      <c r="ER117" s="281" t="str">
        <f aca="false">IF((EQ117&lt;&gt;""),IF(EP117="0",0,(EP142+ER142=EM117)*(EQ142+ES142=EN117)),"")</f>
        <v/>
      </c>
      <c r="ES117" s="281" t="str">
        <f aca="false">IF(EP117&lt;&gt;"",IF(EO142,0,IF(ABS(EP142+ER142-EQ142-ES142)&gt;=PrSettings!$M$7,(ABS(EP142+ER142-EQ142-ES142-EM117+EN117)&lt;=1)*1,IF(AND(EP117,$F117=$G117,EP142+ER142&gt;=PrSettings!$M$6),(ABS(EM117-EP142-ER142)&lt;=1)*1,IF(AND(EP117,EP142+ER142+EQ142+ES142&gt;=PrSettings!$M$8),(ABS(EM117-EP142-ER142)+ABS(EN117-EQ142-ES142)&lt;=1)*1,"0")))),"")</f>
        <v/>
      </c>
      <c r="ET117" s="302" t="str">
        <f aca="false">IF(($C$116&amp;$C$117&amp;$C$118&amp;$C$119&amp;$E$116&amp;$E$117&amp;$E$118&amp;$E$119&lt;&gt;"")*(EI$116&amp;EI$117&amp;EI$118&amp;EI$119&amp;EK$116&amp;EK$117&amp;EK$118&amp;EK$119&lt;&gt;"")*(EI117&amp;EK117&lt;&gt;""),IF(EO117&lt;&gt;1,0,COUNTIF($B$116:$B$119,EI117)+COUNTIF($D$116:$D$119,EI117))+IF(EO112&lt;&gt;1,0,COUNTIF($B$116:$B$119,EK117)+COUNTIF($D$116:$D$119,EK117)),"")</f>
        <v/>
      </c>
      <c r="EV117" s="297"/>
      <c r="EW117" s="280" t="str">
        <f aca="false">IF(EV117="","",VLOOKUP(EV117,Language!$D$5:$E$100,2,0))</f>
        <v/>
      </c>
      <c r="EX117" s="284"/>
      <c r="EY117" s="280" t="str">
        <f aca="false">IF(EX117="","",VLOOKUP(EX117,Language!$D$5:$E$100,2,0))</f>
        <v/>
      </c>
      <c r="EZ117" s="284"/>
      <c r="FA117" s="284"/>
      <c r="FB117" s="389" t="n">
        <f aca="false">COUNTIF(EV$116:EV$119,EV117)+COUNTIF(EX$116:EX$119,EV117)</f>
        <v>0</v>
      </c>
      <c r="FC117" s="281" t="str">
        <f aca="false">IF((EZ117&lt;&gt;"")*(FA117&lt;&gt;"")*((IFERROR(VLOOKUP(EV117,$B$116:$F$119,5,0),"")&lt;&gt;"")+(IFERROR(VLOOKUP(EV117,$D$116:$G$119,4,0),"")&lt;&gt;""))*((IFERROR(VLOOKUP(EX117,$B$116:$F$119,5,0),"")&lt;&gt;"")+(IFERROR(VLOOKUP(EX117,$D$116:$G$119,4,0),"")&lt;&gt;"")),IF(FB142,"0",(FC142+FE142&gt;FD142+FF142)*(EZ117&gt;FA117)+(FC142+FE142=FD142+FF142)*(EZ117=FA117)+(FC142+FE142&lt;FD142+FF142)*(EZ117&lt;FA117)),"")</f>
        <v/>
      </c>
      <c r="FD117" s="281" t="str">
        <f aca="false">IF((FC117&lt;&gt;""),IF(OR(FC142+FE142&lt;&gt;FD142+FF142,PrSettings!$M$4="●"),((FC142+FE142-FD142-FF142)=(EZ117-FA117))*(FC117=1),0),"")</f>
        <v/>
      </c>
      <c r="FE117" s="281" t="str">
        <f aca="false">IF((FD117&lt;&gt;""),IF(FC117="0",0,(FC142+FE142=EZ117)*(FD142+FF142=FA117)),"")</f>
        <v/>
      </c>
      <c r="FF117" s="281" t="str">
        <f aca="false">IF(FC117&lt;&gt;"",IF(FB142,0,IF(ABS(FC142+FE142-FD142-FF142)&gt;=PrSettings!$M$7,(ABS(FC142+FE142-FD142-FF142-EZ117+FA117)&lt;=1)*1,IF(AND(FC117,$F117=$G117,FC142+FE142&gt;=PrSettings!$M$6),(ABS(EZ117-FC142-FE142)&lt;=1)*1,IF(AND(FC117,FC142+FE142+FD142+FF142&gt;=PrSettings!$M$8),(ABS(EZ117-FC142-FE142)+ABS(FA117-FD142-FF142)&lt;=1)*1,"0")))),"")</f>
        <v/>
      </c>
      <c r="FG117" s="302" t="str">
        <f aca="false">IF(($C$116&amp;$C$117&amp;$C$118&amp;$C$119&amp;$E$116&amp;$E$117&amp;$E$118&amp;$E$119&lt;&gt;"")*(EV$116&amp;EV$117&amp;EV$118&amp;EV$119&amp;EX$116&amp;EX$117&amp;EX$118&amp;EX$119&lt;&gt;"")*(EV117&amp;EX117&lt;&gt;""),IF(FB117&lt;&gt;1,0,COUNTIF($B$116:$B$119,EV117)+COUNTIF($D$116:$D$119,EV117))+IF(FB112&lt;&gt;1,0,COUNTIF($B$116:$B$119,EX117)+COUNTIF($D$116:$D$119,EX117)),"")</f>
        <v/>
      </c>
      <c r="FI117" s="297"/>
      <c r="FJ117" s="280" t="str">
        <f aca="false">IF(FI117="","",VLOOKUP(FI117,Language!$D$5:$E$100,2,0))</f>
        <v/>
      </c>
      <c r="FK117" s="284"/>
      <c r="FL117" s="280" t="str">
        <f aca="false">IF(FK117="","",VLOOKUP(FK117,Language!$D$5:$E$100,2,0))</f>
        <v/>
      </c>
      <c r="FM117" s="284"/>
      <c r="FN117" s="284"/>
      <c r="FO117" s="389" t="n">
        <f aca="false">COUNTIF(FI$116:FI$119,FI117)+COUNTIF(FK$116:FK$119,FI117)</f>
        <v>0</v>
      </c>
      <c r="FP117" s="281" t="str">
        <f aca="false">IF((FM117&lt;&gt;"")*(FN117&lt;&gt;"")*((IFERROR(VLOOKUP(FI117,$B$116:$F$119,5,0),"")&lt;&gt;"")+(IFERROR(VLOOKUP(FI117,$D$116:$G$119,4,0),"")&lt;&gt;""))*((IFERROR(VLOOKUP(FK117,$B$116:$F$119,5,0),"")&lt;&gt;"")+(IFERROR(VLOOKUP(FK117,$D$116:$G$119,4,0),"")&lt;&gt;"")),IF(FO142,"0",(FP142+FR142&gt;FQ142+FS142)*(FM117&gt;FN117)+(FP142+FR142=FQ142+FS142)*(FM117=FN117)+(FP142+FR142&lt;FQ142+FS142)*(FM117&lt;FN117)),"")</f>
        <v/>
      </c>
      <c r="FQ117" s="281" t="str">
        <f aca="false">IF((FP117&lt;&gt;""),IF(OR(FP142+FR142&lt;&gt;FQ142+FS142,PrSettings!$M$4="●"),((FP142+FR142-FQ142-FS142)=(FM117-FN117))*(FP117=1),0),"")</f>
        <v/>
      </c>
      <c r="FR117" s="281" t="str">
        <f aca="false">IF((FQ117&lt;&gt;""),IF(FP117="0",0,(FP142+FR142=FM117)*(FQ142+FS142=FN117)),"")</f>
        <v/>
      </c>
      <c r="FS117" s="281" t="str">
        <f aca="false">IF(FP117&lt;&gt;"",IF(FO142,0,IF(ABS(FP142+FR142-FQ142-FS142)&gt;=PrSettings!$M$7,(ABS(FP142+FR142-FQ142-FS142-FM117+FN117)&lt;=1)*1,IF(AND(FP117,$F117=$G117,FP142+FR142&gt;=PrSettings!$M$6),(ABS(FM117-FP142-FR142)&lt;=1)*1,IF(AND(FP117,FP142+FR142+FQ142+FS142&gt;=PrSettings!$M$8),(ABS(FM117-FP142-FR142)+ABS(FN117-FQ142-FS142)&lt;=1)*1,"0")))),"")</f>
        <v/>
      </c>
      <c r="FT117" s="302" t="str">
        <f aca="false">IF(($C$116&amp;$C$117&amp;$C$118&amp;$C$119&amp;$E$116&amp;$E$117&amp;$E$118&amp;$E$119&lt;&gt;"")*(FI$116&amp;FI$117&amp;FI$118&amp;FI$119&amp;FK$116&amp;FK$117&amp;FK$118&amp;FK$119&lt;&gt;"")*(FI117&amp;FK117&lt;&gt;""),IF(FO117&lt;&gt;1,0,COUNTIF($B$116:$B$119,FI117)+COUNTIF($D$116:$D$119,FI117))+IF(FO112&lt;&gt;1,0,COUNTIF($B$116:$B$119,FK117)+COUNTIF($D$116:$D$119,FK117)),"")</f>
        <v/>
      </c>
      <c r="FV117" s="297"/>
      <c r="FW117" s="280" t="str">
        <f aca="false">IF(FV117="","",VLOOKUP(FV117,Language!$D$5:$E$100,2,0))</f>
        <v/>
      </c>
      <c r="FX117" s="284"/>
      <c r="FY117" s="280" t="str">
        <f aca="false">IF(FX117="","",VLOOKUP(FX117,Language!$D$5:$E$100,2,0))</f>
        <v/>
      </c>
      <c r="FZ117" s="284"/>
      <c r="GA117" s="284"/>
      <c r="GB117" s="389" t="n">
        <f aca="false">COUNTIF(FV$116:FV$119,FV117)+COUNTIF(FX$116:FX$119,FV117)</f>
        <v>0</v>
      </c>
      <c r="GC117" s="281" t="str">
        <f aca="false">IF((FZ117&lt;&gt;"")*(GA117&lt;&gt;"")*((IFERROR(VLOOKUP(FV117,$B$116:$F$119,5,0),"")&lt;&gt;"")+(IFERROR(VLOOKUP(FV117,$D$116:$G$119,4,0),"")&lt;&gt;""))*((IFERROR(VLOOKUP(FX117,$B$116:$F$119,5,0),"")&lt;&gt;"")+(IFERROR(VLOOKUP(FX117,$D$116:$G$119,4,0),"")&lt;&gt;"")),IF(GB142,"0",(GC142+GE142&gt;GD142+GF142)*(FZ117&gt;GA117)+(GC142+GE142=GD142+GF142)*(FZ117=GA117)+(GC142+GE142&lt;GD142+GF142)*(FZ117&lt;GA117)),"")</f>
        <v/>
      </c>
      <c r="GD117" s="281" t="str">
        <f aca="false">IF((GC117&lt;&gt;""),IF(OR(GC142+GE142&lt;&gt;GD142+GF142,PrSettings!$M$4="●"),((GC142+GE142-GD142-GF142)=(FZ117-GA117))*(GC117=1),0),"")</f>
        <v/>
      </c>
      <c r="GE117" s="281" t="str">
        <f aca="false">IF((GD117&lt;&gt;""),IF(GC117="0",0,(GC142+GE142=FZ117)*(GD142+GF142=GA117)),"")</f>
        <v/>
      </c>
      <c r="GF117" s="281" t="str">
        <f aca="false">IF(GC117&lt;&gt;"",IF(GB142,0,IF(ABS(GC142+GE142-GD142-GF142)&gt;=PrSettings!$M$7,(ABS(GC142+GE142-GD142-GF142-FZ117+GA117)&lt;=1)*1,IF(AND(GC117,$F117=$G117,GC142+GE142&gt;=PrSettings!$M$6),(ABS(FZ117-GC142-GE142)&lt;=1)*1,IF(AND(GC117,GC142+GE142+GD142+GF142&gt;=PrSettings!$M$8),(ABS(FZ117-GC142-GE142)+ABS(GA117-GD142-GF142)&lt;=1)*1,"0")))),"")</f>
        <v/>
      </c>
      <c r="GG117" s="302" t="str">
        <f aca="false">IF(($C$116&amp;$C$117&amp;$C$118&amp;$C$119&amp;$E$116&amp;$E$117&amp;$E$118&amp;$E$119&lt;&gt;"")*(FV$116&amp;FV$117&amp;FV$118&amp;FV$119&amp;FX$116&amp;FX$117&amp;FX$118&amp;FX$119&lt;&gt;"")*(FV117&amp;FX117&lt;&gt;""),IF(GB117&lt;&gt;1,0,COUNTIF($B$116:$B$119,FV117)+COUNTIF($D$116:$D$119,FV117))+IF(GB112&lt;&gt;1,0,COUNTIF($B$116:$B$119,FX117)+COUNTIF($D$116:$D$119,FX117)),"")</f>
        <v/>
      </c>
      <c r="GI117" s="297"/>
      <c r="GJ117" s="280" t="str">
        <f aca="false">IF(GI117="","",VLOOKUP(GI117,Language!$D$5:$E$100,2,0))</f>
        <v/>
      </c>
      <c r="GK117" s="284"/>
      <c r="GL117" s="280" t="str">
        <f aca="false">IF(GK117="","",VLOOKUP(GK117,Language!$D$5:$E$100,2,0))</f>
        <v/>
      </c>
      <c r="GM117" s="284"/>
      <c r="GN117" s="284"/>
      <c r="GO117" s="389" t="n">
        <f aca="false">COUNTIF(GI$116:GI$119,GI117)+COUNTIF(GK$116:GK$119,GI117)</f>
        <v>0</v>
      </c>
      <c r="GP117" s="281" t="str">
        <f aca="false">IF((GM117&lt;&gt;"")*(GN117&lt;&gt;"")*((IFERROR(VLOOKUP(GI117,$B$116:$F$119,5,0),"")&lt;&gt;"")+(IFERROR(VLOOKUP(GI117,$D$116:$G$119,4,0),"")&lt;&gt;""))*((IFERROR(VLOOKUP(GK117,$B$116:$F$119,5,0),"")&lt;&gt;"")+(IFERROR(VLOOKUP(GK117,$D$116:$G$119,4,0),"")&lt;&gt;"")),IF(GO142,"0",(GP142+GR142&gt;GQ142+GS142)*(GM117&gt;GN117)+(GP142+GR142=GQ142+GS142)*(GM117=GN117)+(GP142+GR142&lt;GQ142+GS142)*(GM117&lt;GN117)),"")</f>
        <v/>
      </c>
      <c r="GQ117" s="281" t="str">
        <f aca="false">IF((GP117&lt;&gt;""),IF(OR(GP142+GR142&lt;&gt;GQ142+GS142,PrSettings!$M$4="●"),((GP142+GR142-GQ142-GS142)=(GM117-GN117))*(GP117=1),0),"")</f>
        <v/>
      </c>
      <c r="GR117" s="281" t="str">
        <f aca="false">IF((GQ117&lt;&gt;""),IF(GP117="0",0,(GP142+GR142=GM117)*(GQ142+GS142=GN117)),"")</f>
        <v/>
      </c>
      <c r="GS117" s="281" t="str">
        <f aca="false">IF(GP117&lt;&gt;"",IF(GO142,0,IF(ABS(GP142+GR142-GQ142-GS142)&gt;=PrSettings!$M$7,(ABS(GP142+GR142-GQ142-GS142-GM117+GN117)&lt;=1)*1,IF(AND(GP117,$F117=$G117,GP142+GR142&gt;=PrSettings!$M$6),(ABS(GM117-GP142-GR142)&lt;=1)*1,IF(AND(GP117,GP142+GR142+GQ142+GS142&gt;=PrSettings!$M$8),(ABS(GM117-GP142-GR142)+ABS(GN117-GQ142-GS142)&lt;=1)*1,"0")))),"")</f>
        <v/>
      </c>
      <c r="GT117" s="302" t="str">
        <f aca="false">IF(($C$116&amp;$C$117&amp;$C$118&amp;$C$119&amp;$E$116&amp;$E$117&amp;$E$118&amp;$E$119&lt;&gt;"")*(GI$116&amp;GI$117&amp;GI$118&amp;GI$119&amp;GK$116&amp;GK$117&amp;GK$118&amp;GK$119&lt;&gt;"")*(GI117&amp;GK117&lt;&gt;""),IF(GO117&lt;&gt;1,0,COUNTIF($B$116:$B$119,GI117)+COUNTIF($D$116:$D$119,GI117))+IF(GO112&lt;&gt;1,0,COUNTIF($B$116:$B$119,GK117)+COUNTIF($D$116:$D$119,GK117)),"")</f>
        <v/>
      </c>
      <c r="GV117" s="297"/>
      <c r="GW117" s="280" t="str">
        <f aca="false">IF(GV117="","",VLOOKUP(GV117,Language!$D$5:$E$100,2,0))</f>
        <v/>
      </c>
      <c r="GX117" s="284"/>
      <c r="GY117" s="280" t="str">
        <f aca="false">IF(GX117="","",VLOOKUP(GX117,Language!$D$5:$E$100,2,0))</f>
        <v/>
      </c>
      <c r="GZ117" s="284"/>
      <c r="HA117" s="284"/>
      <c r="HB117" s="389" t="n">
        <f aca="false">COUNTIF(GV$116:GV$119,GV117)+COUNTIF(GX$116:GX$119,GV117)</f>
        <v>0</v>
      </c>
      <c r="HC117" s="281" t="str">
        <f aca="false">IF((GZ117&lt;&gt;"")*(HA117&lt;&gt;"")*((IFERROR(VLOOKUP(GV117,$B$116:$F$119,5,0),"")&lt;&gt;"")+(IFERROR(VLOOKUP(GV117,$D$116:$G$119,4,0),"")&lt;&gt;""))*((IFERROR(VLOOKUP(GX117,$B$116:$F$119,5,0),"")&lt;&gt;"")+(IFERROR(VLOOKUP(GX117,$D$116:$G$119,4,0),"")&lt;&gt;"")),IF(HB142,"0",(HC142+HE142&gt;HD142+HF142)*(GZ117&gt;HA117)+(HC142+HE142=HD142+HF142)*(GZ117=HA117)+(HC142+HE142&lt;HD142+HF142)*(GZ117&lt;HA117)),"")</f>
        <v/>
      </c>
      <c r="HD117" s="281" t="str">
        <f aca="false">IF((HC117&lt;&gt;""),IF(OR(HC142+HE142&lt;&gt;HD142+HF142,PrSettings!$M$4="●"),((HC142+HE142-HD142-HF142)=(GZ117-HA117))*(HC117=1),0),"")</f>
        <v/>
      </c>
      <c r="HE117" s="281" t="str">
        <f aca="false">IF((HD117&lt;&gt;""),IF(HC117="0",0,(HC142+HE142=GZ117)*(HD142+HF142=HA117)),"")</f>
        <v/>
      </c>
      <c r="HF117" s="281" t="str">
        <f aca="false">IF(HC117&lt;&gt;"",IF(HB142,0,IF(ABS(HC142+HE142-HD142-HF142)&gt;=PrSettings!$M$7,(ABS(HC142+HE142-HD142-HF142-GZ117+HA117)&lt;=1)*1,IF(AND(HC117,$F117=$G117,HC142+HE142&gt;=PrSettings!$M$6),(ABS(GZ117-HC142-HE142)&lt;=1)*1,IF(AND(HC117,HC142+HE142+HD142+HF142&gt;=PrSettings!$M$8),(ABS(GZ117-HC142-HE142)+ABS(HA117-HD142-HF142)&lt;=1)*1,"0")))),"")</f>
        <v/>
      </c>
      <c r="HG117" s="302" t="str">
        <f aca="false">IF(($C$116&amp;$C$117&amp;$C$118&amp;$C$119&amp;$E$116&amp;$E$117&amp;$E$118&amp;$E$119&lt;&gt;"")*(GV$116&amp;GV$117&amp;GV$118&amp;GV$119&amp;GX$116&amp;GX$117&amp;GX$118&amp;GX$119&lt;&gt;"")*(GV117&amp;GX117&lt;&gt;""),IF(HB117&lt;&gt;1,0,COUNTIF($B$116:$B$119,GV117)+COUNTIF($D$116:$D$119,GV117))+IF(HB112&lt;&gt;1,0,COUNTIF($B$116:$B$119,GX117)+COUNTIF($D$116:$D$119,GX117)),"")</f>
        <v/>
      </c>
      <c r="HI117" s="297"/>
      <c r="HJ117" s="280" t="str">
        <f aca="false">IF(HI117="","",VLOOKUP(HI117,Language!$D$5:$E$100,2,0))</f>
        <v/>
      </c>
      <c r="HK117" s="284"/>
      <c r="HL117" s="280" t="str">
        <f aca="false">IF(HK117="","",VLOOKUP(HK117,Language!$D$5:$E$100,2,0))</f>
        <v/>
      </c>
      <c r="HM117" s="284"/>
      <c r="HN117" s="284"/>
      <c r="HO117" s="389" t="n">
        <f aca="false">COUNTIF(HI$116:HI$119,HI117)+COUNTIF(HK$116:HK$119,HI117)</f>
        <v>0</v>
      </c>
      <c r="HP117" s="281" t="str">
        <f aca="false">IF((HM117&lt;&gt;"")*(HN117&lt;&gt;"")*((IFERROR(VLOOKUP(HI117,$B$116:$F$119,5,0),"")&lt;&gt;"")+(IFERROR(VLOOKUP(HI117,$D$116:$G$119,4,0),"")&lt;&gt;""))*((IFERROR(VLOOKUP(HK117,$B$116:$F$119,5,0),"")&lt;&gt;"")+(IFERROR(VLOOKUP(HK117,$D$116:$G$119,4,0),"")&lt;&gt;"")),IF(HO142,"0",(HP142+HR142&gt;HQ142+HS142)*(HM117&gt;HN117)+(HP142+HR142=HQ142+HS142)*(HM117=HN117)+(HP142+HR142&lt;HQ142+HS142)*(HM117&lt;HN117)),"")</f>
        <v/>
      </c>
      <c r="HQ117" s="281" t="str">
        <f aca="false">IF((HP117&lt;&gt;""),IF(OR(HP142+HR142&lt;&gt;HQ142+HS142,PrSettings!$M$4="●"),((HP142+HR142-HQ142-HS142)=(HM117-HN117))*(HP117=1),0),"")</f>
        <v/>
      </c>
      <c r="HR117" s="281" t="str">
        <f aca="false">IF((HQ117&lt;&gt;""),IF(HP117="0",0,(HP142+HR142=HM117)*(HQ142+HS142=HN117)),"")</f>
        <v/>
      </c>
      <c r="HS117" s="281" t="str">
        <f aca="false">IF(HP117&lt;&gt;"",IF(HO142,0,IF(ABS(HP142+HR142-HQ142-HS142)&gt;=PrSettings!$M$7,(ABS(HP142+HR142-HQ142-HS142-HM117+HN117)&lt;=1)*1,IF(AND(HP117,$F117=$G117,HP142+HR142&gt;=PrSettings!$M$6),(ABS(HM117-HP142-HR142)&lt;=1)*1,IF(AND(HP117,HP142+HR142+HQ142+HS142&gt;=PrSettings!$M$8),(ABS(HM117-HP142-HR142)+ABS(HN117-HQ142-HS142)&lt;=1)*1,"0")))),"")</f>
        <v/>
      </c>
      <c r="HT117" s="302" t="str">
        <f aca="false">IF(($C$116&amp;$C$117&amp;$C$118&amp;$C$119&amp;$E$116&amp;$E$117&amp;$E$118&amp;$E$119&lt;&gt;"")*(HI$116&amp;HI$117&amp;HI$118&amp;HI$119&amp;HK$116&amp;HK$117&amp;HK$118&amp;HK$119&lt;&gt;"")*(HI117&amp;HK117&lt;&gt;""),IF(HO117&lt;&gt;1,0,COUNTIF($B$116:$B$119,HI117)+COUNTIF($D$116:$D$119,HI117))+IF(HO112&lt;&gt;1,0,COUNTIF($B$116:$B$119,HK117)+COUNTIF($D$116:$D$119,HK117)),"")</f>
        <v/>
      </c>
      <c r="HV117" s="297"/>
      <c r="HW117" s="280" t="str">
        <f aca="false">IF(HV117="","",VLOOKUP(HV117,Language!$D$5:$E$100,2,0))</f>
        <v/>
      </c>
      <c r="HX117" s="284"/>
      <c r="HY117" s="280" t="str">
        <f aca="false">IF(HX117="","",VLOOKUP(HX117,Language!$D$5:$E$100,2,0))</f>
        <v/>
      </c>
      <c r="HZ117" s="284"/>
      <c r="IA117" s="284"/>
      <c r="IB117" s="389" t="n">
        <f aca="false">COUNTIF(HV$116:HV$119,HV117)+COUNTIF(HX$116:HX$119,HV117)</f>
        <v>0</v>
      </c>
      <c r="IC117" s="281" t="str">
        <f aca="false">IF((HZ117&lt;&gt;"")*(IA117&lt;&gt;"")*((IFERROR(VLOOKUP(HV117,$B$116:$F$119,5,0),"")&lt;&gt;"")+(IFERROR(VLOOKUP(HV117,$D$116:$G$119,4,0),"")&lt;&gt;""))*((IFERROR(VLOOKUP(HX117,$B$116:$F$119,5,0),"")&lt;&gt;"")+(IFERROR(VLOOKUP(HX117,$D$116:$G$119,4,0),"")&lt;&gt;"")),IF(IB142,"0",(IC142+IE142&gt;ID142+IF142)*(HZ117&gt;IA117)+(IC142+IE142=ID142+IF142)*(HZ117=IA117)+(IC142+IE142&lt;ID142+IF142)*(HZ117&lt;IA117)),"")</f>
        <v/>
      </c>
      <c r="ID117" s="281" t="str">
        <f aca="false">IF((IC117&lt;&gt;""),IF(OR(IC142+IE142&lt;&gt;ID142+IF142,PrSettings!$M$4="●"),((IC142+IE142-ID142-IF142)=(HZ117-IA117))*(IC117=1),0),"")</f>
        <v/>
      </c>
      <c r="IE117" s="281" t="str">
        <f aca="false">IF((ID117&lt;&gt;""),IF(IC117="0",0,(IC142+IE142=HZ117)*(ID142+IF142=IA117)),"")</f>
        <v/>
      </c>
      <c r="IF117" s="281" t="str">
        <f aca="false">IF(IC117&lt;&gt;"",IF(IB142,0,IF(ABS(IC142+IE142-ID142-IF142)&gt;=PrSettings!$M$7,(ABS(IC142+IE142-ID142-IF142-HZ117+IA117)&lt;=1)*1,IF(AND(IC117,$F117=$G117,IC142+IE142&gt;=PrSettings!$M$6),(ABS(HZ117-IC142-IE142)&lt;=1)*1,IF(AND(IC117,IC142+IE142+ID142+IF142&gt;=PrSettings!$M$8),(ABS(HZ117-IC142-IE142)+ABS(IA117-ID142-IF142)&lt;=1)*1,"0")))),"")</f>
        <v/>
      </c>
      <c r="IG117" s="302" t="str">
        <f aca="false">IF(($C$116&amp;$C$117&amp;$C$118&amp;$C$119&amp;$E$116&amp;$E$117&amp;$E$118&amp;$E$119&lt;&gt;"")*(HV$116&amp;HV$117&amp;HV$118&amp;HV$119&amp;HX$116&amp;HX$117&amp;HX$118&amp;HX$119&lt;&gt;"")*(HV117&amp;HX117&lt;&gt;""),IF(IB117&lt;&gt;1,0,COUNTIF($B$116:$B$119,HV117)+COUNTIF($D$116:$D$119,HV117))+IF(IB112&lt;&gt;1,0,COUNTIF($B$116:$B$119,HX117)+COUNTIF($D$116:$D$119,HX117)),"")</f>
        <v/>
      </c>
      <c r="II117" s="297"/>
      <c r="IJ117" s="280" t="str">
        <f aca="false">IF(II117="","",VLOOKUP(II117,Language!$D$5:$E$100,2,0))</f>
        <v/>
      </c>
      <c r="IK117" s="284"/>
      <c r="IL117" s="280" t="str">
        <f aca="false">IF(IK117="","",VLOOKUP(IK117,Language!$D$5:$E$100,2,0))</f>
        <v/>
      </c>
      <c r="IM117" s="284"/>
      <c r="IN117" s="284"/>
      <c r="IO117" s="389" t="n">
        <f aca="false">COUNTIF(II$116:II$119,II117)+COUNTIF(IK$116:IK$119,II117)</f>
        <v>0</v>
      </c>
      <c r="IP117" s="281" t="str">
        <f aca="false">IF((IM117&lt;&gt;"")*(IN117&lt;&gt;"")*((IFERROR(VLOOKUP(II117,$B$116:$F$119,5,0),"")&lt;&gt;"")+(IFERROR(VLOOKUP(II117,$D$116:$G$119,4,0),"")&lt;&gt;""))*((IFERROR(VLOOKUP(IK117,$B$116:$F$119,5,0),"")&lt;&gt;"")+(IFERROR(VLOOKUP(IK117,$D$116:$G$119,4,0),"")&lt;&gt;"")),IF(IO142,"0",(IP142+IR142&gt;IQ142+IS142)*(IM117&gt;IN117)+(IP142+IR142=IQ142+IS142)*(IM117=IN117)+(IP142+IR142&lt;IQ142+IS142)*(IM117&lt;IN117)),"")</f>
        <v/>
      </c>
      <c r="IQ117" s="281" t="str">
        <f aca="false">IF((IP117&lt;&gt;""),IF(OR(IP142+IR142&lt;&gt;IQ142+IS142,PrSettings!$M$4="●"),((IP142+IR142-IQ142-IS142)=(IM117-IN117))*(IP117=1),0),"")</f>
        <v/>
      </c>
      <c r="IR117" s="281" t="str">
        <f aca="false">IF((IQ117&lt;&gt;""),IF(IP117="0",0,(IP142+IR142=IM117)*(IQ142+IS142=IN117)),"")</f>
        <v/>
      </c>
      <c r="IS117" s="281" t="str">
        <f aca="false">IF(IP117&lt;&gt;"",IF(IO142,0,IF(ABS(IP142+IR142-IQ142-IS142)&gt;=PrSettings!$M$7,(ABS(IP142+IR142-IQ142-IS142-IM117+IN117)&lt;=1)*1,IF(AND(IP117,$F117=$G117,IP142+IR142&gt;=PrSettings!$M$6),(ABS(IM117-IP142-IR142)&lt;=1)*1,IF(AND(IP117,IP142+IR142+IQ142+IS142&gt;=PrSettings!$M$8),(ABS(IM117-IP142-IR142)+ABS(IN117-IQ142-IS142)&lt;=1)*1,"0")))),"")</f>
        <v/>
      </c>
      <c r="IT117" s="302" t="str">
        <f aca="false">IF(($C$116&amp;$C$117&amp;$C$118&amp;$C$119&amp;$E$116&amp;$E$117&amp;$E$118&amp;$E$119&lt;&gt;"")*(II$116&amp;II$117&amp;II$118&amp;II$119&amp;IK$116&amp;IK$117&amp;IK$118&amp;IK$119&lt;&gt;"")*(II117&amp;IK117&lt;&gt;""),IF(IO117&lt;&gt;1,0,COUNTIF($B$116:$B$119,II117)+COUNTIF($D$116:$D$119,II117))+IF(IO112&lt;&gt;1,0,COUNTIF($B$116:$B$119,IK117)+COUNTIF($D$116:$D$119,IK117)),"")</f>
        <v/>
      </c>
      <c r="IV117" s="297"/>
      <c r="IW117" s="280" t="str">
        <f aca="false">IF(IV117="","",VLOOKUP(IV117,Language!$D$5:$E$100,2,0))</f>
        <v/>
      </c>
      <c r="IX117" s="284"/>
      <c r="IY117" s="280" t="str">
        <f aca="false">IF(IX117="","",VLOOKUP(IX117,Language!$D$5:$E$100,2,0))</f>
        <v/>
      </c>
      <c r="IZ117" s="284"/>
      <c r="JA117" s="284"/>
      <c r="JB117" s="389" t="n">
        <f aca="false">COUNTIF(IV$116:IV$119,IV117)+COUNTIF(IX$116:IX$119,IV117)</f>
        <v>0</v>
      </c>
      <c r="JC117" s="281" t="str">
        <f aca="false">IF((IZ117&lt;&gt;"")*(JA117&lt;&gt;"")*((IFERROR(VLOOKUP(IV117,$B$116:$F$119,5,0),"")&lt;&gt;"")+(IFERROR(VLOOKUP(IV117,$D$116:$G$119,4,0),"")&lt;&gt;""))*((IFERROR(VLOOKUP(IX117,$B$116:$F$119,5,0),"")&lt;&gt;"")+(IFERROR(VLOOKUP(IX117,$D$116:$G$119,4,0),"")&lt;&gt;"")),IF(JB142,"0",(JC142+JE142&gt;JD142+JF142)*(IZ117&gt;JA117)+(JC142+JE142=JD142+JF142)*(IZ117=JA117)+(JC142+JE142&lt;JD142+JF142)*(IZ117&lt;JA117)),"")</f>
        <v/>
      </c>
      <c r="JD117" s="281" t="str">
        <f aca="false">IF((JC117&lt;&gt;""),IF(OR(JC142+JE142&lt;&gt;JD142+JF142,PrSettings!$M$4="●"),((JC142+JE142-JD142-JF142)=(IZ117-JA117))*(JC117=1),0),"")</f>
        <v/>
      </c>
      <c r="JE117" s="281" t="str">
        <f aca="false">IF((JD117&lt;&gt;""),IF(JC117="0",0,(JC142+JE142=IZ117)*(JD142+JF142=JA117)),"")</f>
        <v/>
      </c>
      <c r="JF117" s="281" t="str">
        <f aca="false">IF(JC117&lt;&gt;"",IF(JB142,0,IF(ABS(JC142+JE142-JD142-JF142)&gt;=PrSettings!$M$7,(ABS(JC142+JE142-JD142-JF142-IZ117+JA117)&lt;=1)*1,IF(AND(JC117,$F117=$G117,JC142+JE142&gt;=PrSettings!$M$6),(ABS(IZ117-JC142-JE142)&lt;=1)*1,IF(AND(JC117,JC142+JE142+JD142+JF142&gt;=PrSettings!$M$8),(ABS(IZ117-JC142-JE142)+ABS(JA117-JD142-JF142)&lt;=1)*1,"0")))),"")</f>
        <v/>
      </c>
      <c r="JG117" s="302" t="str">
        <f aca="false">IF(($C$116&amp;$C$117&amp;$C$118&amp;$C$119&amp;$E$116&amp;$E$117&amp;$E$118&amp;$E$119&lt;&gt;"")*(IV$116&amp;IV$117&amp;IV$118&amp;IV$119&amp;IX$116&amp;IX$117&amp;IX$118&amp;IX$119&lt;&gt;"")*(IV117&amp;IX117&lt;&gt;""),IF(JB117&lt;&gt;1,0,COUNTIF($B$116:$B$119,IV117)+COUNTIF($D$116:$D$119,IV117))+IF(JB112&lt;&gt;1,0,COUNTIF($B$116:$B$119,IX117)+COUNTIF($D$116:$D$119,IX117)),"")</f>
        <v/>
      </c>
      <c r="JI117" s="297"/>
      <c r="JJ117" s="280" t="str">
        <f aca="false">IF(JI117="","",VLOOKUP(JI117,Language!$D$5:$E$100,2,0))</f>
        <v/>
      </c>
      <c r="JK117" s="284"/>
      <c r="JL117" s="280" t="str">
        <f aca="false">IF(JK117="","",VLOOKUP(JK117,Language!$D$5:$E$100,2,0))</f>
        <v/>
      </c>
      <c r="JM117" s="284"/>
      <c r="JN117" s="284"/>
      <c r="JO117" s="389" t="n">
        <f aca="false">COUNTIF(JI$116:JI$119,JI117)+COUNTIF(JK$116:JK$119,JI117)</f>
        <v>0</v>
      </c>
      <c r="JP117" s="281" t="str">
        <f aca="false">IF((JM117&lt;&gt;"")*(JN117&lt;&gt;"")*((IFERROR(VLOOKUP(JI117,$B$116:$F$119,5,0),"")&lt;&gt;"")+(IFERROR(VLOOKUP(JI117,$D$116:$G$119,4,0),"")&lt;&gt;""))*((IFERROR(VLOOKUP(JK117,$B$116:$F$119,5,0),"")&lt;&gt;"")+(IFERROR(VLOOKUP(JK117,$D$116:$G$119,4,0),"")&lt;&gt;"")),IF(JO142,"0",(JP142+JR142&gt;JQ142+JS142)*(JM117&gt;JN117)+(JP142+JR142=JQ142+JS142)*(JM117=JN117)+(JP142+JR142&lt;JQ142+JS142)*(JM117&lt;JN117)),"")</f>
        <v/>
      </c>
      <c r="JQ117" s="281" t="str">
        <f aca="false">IF((JP117&lt;&gt;""),IF(OR(JP142+JR142&lt;&gt;JQ142+JS142,PrSettings!$M$4="●"),((JP142+JR142-JQ142-JS142)=(JM117-JN117))*(JP117=1),0),"")</f>
        <v/>
      </c>
      <c r="JR117" s="281" t="str">
        <f aca="false">IF((JQ117&lt;&gt;""),IF(JP117="0",0,(JP142+JR142=JM117)*(JQ142+JS142=JN117)),"")</f>
        <v/>
      </c>
      <c r="JS117" s="281" t="str">
        <f aca="false">IF(JP117&lt;&gt;"",IF(JO142,0,IF(ABS(JP142+JR142-JQ142-JS142)&gt;=PrSettings!$M$7,(ABS(JP142+JR142-JQ142-JS142-JM117+JN117)&lt;=1)*1,IF(AND(JP117,$F117=$G117,JP142+JR142&gt;=PrSettings!$M$6),(ABS(JM117-JP142-JR142)&lt;=1)*1,IF(AND(JP117,JP142+JR142+JQ142+JS142&gt;=PrSettings!$M$8),(ABS(JM117-JP142-JR142)+ABS(JN117-JQ142-JS142)&lt;=1)*1,"0")))),"")</f>
        <v/>
      </c>
      <c r="JT117" s="302" t="str">
        <f aca="false">IF(($C$116&amp;$C$117&amp;$C$118&amp;$C$119&amp;$E$116&amp;$E$117&amp;$E$118&amp;$E$119&lt;&gt;"")*(JI$116&amp;JI$117&amp;JI$118&amp;JI$119&amp;JK$116&amp;JK$117&amp;JK$118&amp;JK$119&lt;&gt;"")*(JI117&amp;JK117&lt;&gt;""),IF(JO117&lt;&gt;1,0,COUNTIF($B$116:$B$119,JI117)+COUNTIF($D$116:$D$119,JI117))+IF(JO112&lt;&gt;1,0,COUNTIF($B$116:$B$119,JK117)+COUNTIF($D$116:$D$119,JK117)),"")</f>
        <v/>
      </c>
      <c r="JV117" s="297"/>
      <c r="JW117" s="280" t="str">
        <f aca="false">IF(JV117="","",VLOOKUP(JV117,Language!$D$5:$E$100,2,0))</f>
        <v/>
      </c>
      <c r="JX117" s="284"/>
      <c r="JY117" s="280" t="str">
        <f aca="false">IF(JX117="","",VLOOKUP(JX117,Language!$D$5:$E$100,2,0))</f>
        <v/>
      </c>
      <c r="JZ117" s="284"/>
      <c r="KA117" s="284"/>
      <c r="KB117" s="389" t="n">
        <f aca="false">COUNTIF(JV$116:JV$119,JV117)+COUNTIF(JX$116:JX$119,JV117)</f>
        <v>0</v>
      </c>
      <c r="KC117" s="281" t="str">
        <f aca="false">IF((JZ117&lt;&gt;"")*(KA117&lt;&gt;"")*((IFERROR(VLOOKUP(JV117,$B$116:$F$119,5,0),"")&lt;&gt;"")+(IFERROR(VLOOKUP(JV117,$D$116:$G$119,4,0),"")&lt;&gt;""))*((IFERROR(VLOOKUP(JX117,$B$116:$F$119,5,0),"")&lt;&gt;"")+(IFERROR(VLOOKUP(JX117,$D$116:$G$119,4,0),"")&lt;&gt;"")),IF(KB142,"0",(KC142+KE142&gt;KD142+KF142)*(JZ117&gt;KA117)+(KC142+KE142=KD142+KF142)*(JZ117=KA117)+(KC142+KE142&lt;KD142+KF142)*(JZ117&lt;KA117)),"")</f>
        <v/>
      </c>
      <c r="KD117" s="281" t="str">
        <f aca="false">IF((KC117&lt;&gt;""),IF(OR(KC142+KE142&lt;&gt;KD142+KF142,PrSettings!$M$4="●"),((KC142+KE142-KD142-KF142)=(JZ117-KA117))*(KC117=1),0),"")</f>
        <v/>
      </c>
      <c r="KE117" s="281" t="str">
        <f aca="false">IF((KD117&lt;&gt;""),IF(KC117="0",0,(KC142+KE142=JZ117)*(KD142+KF142=KA117)),"")</f>
        <v/>
      </c>
      <c r="KF117" s="281" t="str">
        <f aca="false">IF(KC117&lt;&gt;"",IF(KB142,0,IF(ABS(KC142+KE142-KD142-KF142)&gt;=PrSettings!$M$7,(ABS(KC142+KE142-KD142-KF142-JZ117+KA117)&lt;=1)*1,IF(AND(KC117,$F117=$G117,KC142+KE142&gt;=PrSettings!$M$6),(ABS(JZ117-KC142-KE142)&lt;=1)*1,IF(AND(KC117,KC142+KE142+KD142+KF142&gt;=PrSettings!$M$8),(ABS(JZ117-KC142-KE142)+ABS(KA117-KD142-KF142)&lt;=1)*1,"0")))),"")</f>
        <v/>
      </c>
      <c r="KG117" s="302" t="str">
        <f aca="false">IF(($C$116&amp;$C$117&amp;$C$118&amp;$C$119&amp;$E$116&amp;$E$117&amp;$E$118&amp;$E$119&lt;&gt;"")*(JV$116&amp;JV$117&amp;JV$118&amp;JV$119&amp;JX$116&amp;JX$117&amp;JX$118&amp;JX$119&lt;&gt;"")*(JV117&amp;JX117&lt;&gt;""),IF(KB117&lt;&gt;1,0,COUNTIF($B$116:$B$119,JV117)+COUNTIF($D$116:$D$119,JV117))+IF(KB112&lt;&gt;1,0,COUNTIF($B$116:$B$119,JX117)+COUNTIF($D$116:$D$119,JX117)),"")</f>
        <v/>
      </c>
      <c r="KI117" s="297"/>
      <c r="KJ117" s="280" t="str">
        <f aca="false">IF(KI117="","",VLOOKUP(KI117,Language!$D$5:$E$100,2,0))</f>
        <v/>
      </c>
      <c r="KK117" s="284"/>
      <c r="KL117" s="280" t="str">
        <f aca="false">IF(KK117="","",VLOOKUP(KK117,Language!$D$5:$E$100,2,0))</f>
        <v/>
      </c>
      <c r="KM117" s="284"/>
      <c r="KN117" s="284"/>
      <c r="KO117" s="389" t="n">
        <f aca="false">COUNTIF(KI$116:KI$119,KI117)+COUNTIF(KK$116:KK$119,KI117)</f>
        <v>0</v>
      </c>
      <c r="KP117" s="281" t="str">
        <f aca="false">IF((KM117&lt;&gt;"")*(KN117&lt;&gt;"")*((IFERROR(VLOOKUP(KI117,$B$116:$F$119,5,0),"")&lt;&gt;"")+(IFERROR(VLOOKUP(KI117,$D$116:$G$119,4,0),"")&lt;&gt;""))*((IFERROR(VLOOKUP(KK117,$B$116:$F$119,5,0),"")&lt;&gt;"")+(IFERROR(VLOOKUP(KK117,$D$116:$G$119,4,0),"")&lt;&gt;"")),IF(KO142,"0",(KP142+KR142&gt;KQ142+KS142)*(KM117&gt;KN117)+(KP142+KR142=KQ142+KS142)*(KM117=KN117)+(KP142+KR142&lt;KQ142+KS142)*(KM117&lt;KN117)),"")</f>
        <v/>
      </c>
      <c r="KQ117" s="281" t="str">
        <f aca="false">IF((KP117&lt;&gt;""),IF(OR(KP142+KR142&lt;&gt;KQ142+KS142,PrSettings!$M$4="●"),((KP142+KR142-KQ142-KS142)=(KM117-KN117))*(KP117=1),0),"")</f>
        <v/>
      </c>
      <c r="KR117" s="281" t="str">
        <f aca="false">IF((KQ117&lt;&gt;""),IF(KP117="0",0,(KP142+KR142=KM117)*(KQ142+KS142=KN117)),"")</f>
        <v/>
      </c>
      <c r="KS117" s="281" t="str">
        <f aca="false">IF(KP117&lt;&gt;"",IF(KO142,0,IF(ABS(KP142+KR142-KQ142-KS142)&gt;=PrSettings!$M$7,(ABS(KP142+KR142-KQ142-KS142-KM117+KN117)&lt;=1)*1,IF(AND(KP117,$F117=$G117,KP142+KR142&gt;=PrSettings!$M$6),(ABS(KM117-KP142-KR142)&lt;=1)*1,IF(AND(KP117,KP142+KR142+KQ142+KS142&gt;=PrSettings!$M$8),(ABS(KM117-KP142-KR142)+ABS(KN117-KQ142-KS142)&lt;=1)*1,"0")))),"")</f>
        <v/>
      </c>
      <c r="KT117" s="302" t="str">
        <f aca="false">IF(($C$116&amp;$C$117&amp;$C$118&amp;$C$119&amp;$E$116&amp;$E$117&amp;$E$118&amp;$E$119&lt;&gt;"")*(KI$116&amp;KI$117&amp;KI$118&amp;KI$119&amp;KK$116&amp;KK$117&amp;KK$118&amp;KK$119&lt;&gt;"")*(KI117&amp;KK117&lt;&gt;""),IF(KO117&lt;&gt;1,0,COUNTIF($B$116:$B$119,KI117)+COUNTIF($D$116:$D$119,KI117))+IF(KO112&lt;&gt;1,0,COUNTIF($B$116:$B$119,KK117)+COUNTIF($D$116:$D$119,KK117)),"")</f>
        <v/>
      </c>
      <c r="KV117" s="297"/>
      <c r="KW117" s="280" t="str">
        <f aca="false">IF(KV117="","",VLOOKUP(KV117,Language!$D$5:$E$100,2,0))</f>
        <v/>
      </c>
      <c r="KX117" s="284"/>
      <c r="KY117" s="280" t="str">
        <f aca="false">IF(KX117="","",VLOOKUP(KX117,Language!$D$5:$E$100,2,0))</f>
        <v/>
      </c>
      <c r="KZ117" s="284"/>
      <c r="LA117" s="284"/>
      <c r="LB117" s="389" t="n">
        <f aca="false">COUNTIF(KV$116:KV$119,KV117)+COUNTIF(KX$116:KX$119,KV117)</f>
        <v>0</v>
      </c>
      <c r="LC117" s="281" t="str">
        <f aca="false">IF((KZ117&lt;&gt;"")*(LA117&lt;&gt;"")*((IFERROR(VLOOKUP(KV117,$B$116:$F$119,5,0),"")&lt;&gt;"")+(IFERROR(VLOOKUP(KV117,$D$116:$G$119,4,0),"")&lt;&gt;""))*((IFERROR(VLOOKUP(KX117,$B$116:$F$119,5,0),"")&lt;&gt;"")+(IFERROR(VLOOKUP(KX117,$D$116:$G$119,4,0),"")&lt;&gt;"")),IF(LB142,"0",(LC142+LE142&gt;LD142+LF142)*(KZ117&gt;LA117)+(LC142+LE142=LD142+LF142)*(KZ117=LA117)+(LC142+LE142&lt;LD142+LF142)*(KZ117&lt;LA117)),"")</f>
        <v/>
      </c>
      <c r="LD117" s="281" t="str">
        <f aca="false">IF((LC117&lt;&gt;""),IF(OR(LC142+LE142&lt;&gt;LD142+LF142,PrSettings!$M$4="●"),((LC142+LE142-LD142-LF142)=(KZ117-LA117))*(LC117=1),0),"")</f>
        <v/>
      </c>
      <c r="LE117" s="281" t="str">
        <f aca="false">IF((LD117&lt;&gt;""),IF(LC117="0",0,(LC142+LE142=KZ117)*(LD142+LF142=LA117)),"")</f>
        <v/>
      </c>
      <c r="LF117" s="281" t="str">
        <f aca="false">IF(LC117&lt;&gt;"",IF(LB142,0,IF(ABS(LC142+LE142-LD142-LF142)&gt;=PrSettings!$M$7,(ABS(LC142+LE142-LD142-LF142-KZ117+LA117)&lt;=1)*1,IF(AND(LC117,$F117=$G117,LC142+LE142&gt;=PrSettings!$M$6),(ABS(KZ117-LC142-LE142)&lt;=1)*1,IF(AND(LC117,LC142+LE142+LD142+LF142&gt;=PrSettings!$M$8),(ABS(KZ117-LC142-LE142)+ABS(LA117-LD142-LF142)&lt;=1)*1,"0")))),"")</f>
        <v/>
      </c>
      <c r="LG117" s="302" t="str">
        <f aca="false">IF(($C$116&amp;$C$117&amp;$C$118&amp;$C$119&amp;$E$116&amp;$E$117&amp;$E$118&amp;$E$119&lt;&gt;"")*(KV$116&amp;KV$117&amp;KV$118&amp;KV$119&amp;KX$116&amp;KX$117&amp;KX$118&amp;KX$119&lt;&gt;"")*(KV117&amp;KX117&lt;&gt;""),IF(LB117&lt;&gt;1,0,COUNTIF($B$116:$B$119,KV117)+COUNTIF($D$116:$D$119,KV117))+IF(LB112&lt;&gt;1,0,COUNTIF($B$116:$B$119,KX117)+COUNTIF($D$116:$D$119,KX117)),"")</f>
        <v/>
      </c>
      <c r="LI117" s="297"/>
      <c r="LJ117" s="280" t="str">
        <f aca="false">IF(LI117="","",VLOOKUP(LI117,Language!$D$5:$E$100,2,0))</f>
        <v/>
      </c>
      <c r="LK117" s="284"/>
      <c r="LL117" s="280" t="str">
        <f aca="false">IF(LK117="","",VLOOKUP(LK117,Language!$D$5:$E$100,2,0))</f>
        <v/>
      </c>
      <c r="LM117" s="284"/>
      <c r="LN117" s="284"/>
      <c r="LO117" s="389" t="n">
        <f aca="false">COUNTIF(LI$116:LI$119,LI117)+COUNTIF(LK$116:LK$119,LI117)</f>
        <v>0</v>
      </c>
      <c r="LP117" s="281" t="str">
        <f aca="false">IF((LM117&lt;&gt;"")*(LN117&lt;&gt;"")*((IFERROR(VLOOKUP(LI117,$B$116:$F$119,5,0),"")&lt;&gt;"")+(IFERROR(VLOOKUP(LI117,$D$116:$G$119,4,0),"")&lt;&gt;""))*((IFERROR(VLOOKUP(LK117,$B$116:$F$119,5,0),"")&lt;&gt;"")+(IFERROR(VLOOKUP(LK117,$D$116:$G$119,4,0),"")&lt;&gt;"")),IF(LO142,"0",(LP142+LR142&gt;LQ142+LS142)*(LM117&gt;LN117)+(LP142+LR142=LQ142+LS142)*(LM117=LN117)+(LP142+LR142&lt;LQ142+LS142)*(LM117&lt;LN117)),"")</f>
        <v/>
      </c>
      <c r="LQ117" s="281" t="str">
        <f aca="false">IF((LP117&lt;&gt;""),IF(OR(LP142+LR142&lt;&gt;LQ142+LS142,PrSettings!$M$4="●"),((LP142+LR142-LQ142-LS142)=(LM117-LN117))*(LP117=1),0),"")</f>
        <v/>
      </c>
      <c r="LR117" s="281" t="str">
        <f aca="false">IF((LQ117&lt;&gt;""),IF(LP117="0",0,(LP142+LR142=LM117)*(LQ142+LS142=LN117)),"")</f>
        <v/>
      </c>
      <c r="LS117" s="281" t="str">
        <f aca="false">IF(LP117&lt;&gt;"",IF(LO142,0,IF(ABS(LP142+LR142-LQ142-LS142)&gt;=PrSettings!$M$7,(ABS(LP142+LR142-LQ142-LS142-LM117+LN117)&lt;=1)*1,IF(AND(LP117,$F117=$G117,LP142+LR142&gt;=PrSettings!$M$6),(ABS(LM117-LP142-LR142)&lt;=1)*1,IF(AND(LP117,LP142+LR142+LQ142+LS142&gt;=PrSettings!$M$8),(ABS(LM117-LP142-LR142)+ABS(LN117-LQ142-LS142)&lt;=1)*1,"0")))),"")</f>
        <v/>
      </c>
      <c r="LT117" s="302" t="str">
        <f aca="false">IF(($C$116&amp;$C$117&amp;$C$118&amp;$C$119&amp;$E$116&amp;$E$117&amp;$E$118&amp;$E$119&lt;&gt;"")*(LI$116&amp;LI$117&amp;LI$118&amp;LI$119&amp;LK$116&amp;LK$117&amp;LK$118&amp;LK$119&lt;&gt;"")*(LI117&amp;LK117&lt;&gt;""),IF(LO117&lt;&gt;1,0,COUNTIF($B$116:$B$119,LI117)+COUNTIF($D$116:$D$119,LI117))+IF(LO112&lt;&gt;1,0,COUNTIF($B$116:$B$119,LK117)+COUNTIF($D$116:$D$119,LK117)),"")</f>
        <v/>
      </c>
      <c r="LV117" s="297"/>
      <c r="LW117" s="280" t="str">
        <f aca="false">IF(LV117="","",VLOOKUP(LV117,Language!$D$5:$E$100,2,0))</f>
        <v/>
      </c>
      <c r="LX117" s="284"/>
      <c r="LY117" s="280" t="str">
        <f aca="false">IF(LX117="","",VLOOKUP(LX117,Language!$D$5:$E$100,2,0))</f>
        <v/>
      </c>
      <c r="LZ117" s="284"/>
      <c r="MA117" s="284"/>
      <c r="MB117" s="389" t="n">
        <f aca="false">COUNTIF(LV$116:LV$119,LV117)+COUNTIF(LX$116:LX$119,LV117)</f>
        <v>0</v>
      </c>
      <c r="MC117" s="281" t="str">
        <f aca="false">IF((LZ117&lt;&gt;"")*(MA117&lt;&gt;"")*((IFERROR(VLOOKUP(LV117,$B$116:$F$119,5,0),"")&lt;&gt;"")+(IFERROR(VLOOKUP(LV117,$D$116:$G$119,4,0),"")&lt;&gt;""))*((IFERROR(VLOOKUP(LX117,$B$116:$F$119,5,0),"")&lt;&gt;"")+(IFERROR(VLOOKUP(LX117,$D$116:$G$119,4,0),"")&lt;&gt;"")),IF(MB142,"0",(MC142+ME142&gt;MD142+MF142)*(LZ117&gt;MA117)+(MC142+ME142=MD142+MF142)*(LZ117=MA117)+(MC142+ME142&lt;MD142+MF142)*(LZ117&lt;MA117)),"")</f>
        <v/>
      </c>
      <c r="MD117" s="281" t="str">
        <f aca="false">IF((MC117&lt;&gt;""),IF(OR(MC142+ME142&lt;&gt;MD142+MF142,PrSettings!$M$4="●"),((MC142+ME142-MD142-MF142)=(LZ117-MA117))*(MC117=1),0),"")</f>
        <v/>
      </c>
      <c r="ME117" s="281" t="str">
        <f aca="false">IF((MD117&lt;&gt;""),IF(MC117="0",0,(MC142+ME142=LZ117)*(MD142+MF142=MA117)),"")</f>
        <v/>
      </c>
      <c r="MF117" s="281" t="str">
        <f aca="false">IF(MC117&lt;&gt;"",IF(MB142,0,IF(ABS(MC142+ME142-MD142-MF142)&gt;=PrSettings!$M$7,(ABS(MC142+ME142-MD142-MF142-LZ117+MA117)&lt;=1)*1,IF(AND(MC117,$F117=$G117,MC142+ME142&gt;=PrSettings!$M$6),(ABS(LZ117-MC142-ME142)&lt;=1)*1,IF(AND(MC117,MC142+ME142+MD142+MF142&gt;=PrSettings!$M$8),(ABS(LZ117-MC142-ME142)+ABS(MA117-MD142-MF142)&lt;=1)*1,"0")))),"")</f>
        <v/>
      </c>
      <c r="MG117" s="302" t="str">
        <f aca="false">IF(($C$116&amp;$C$117&amp;$C$118&amp;$C$119&amp;$E$116&amp;$E$117&amp;$E$118&amp;$E$119&lt;&gt;"")*(LV$116&amp;LV$117&amp;LV$118&amp;LV$119&amp;LX$116&amp;LX$117&amp;LX$118&amp;LX$119&lt;&gt;"")*(LV117&amp;LX117&lt;&gt;""),IF(MB117&lt;&gt;1,0,COUNTIF($B$116:$B$119,LV117)+COUNTIF($D$116:$D$119,LV117))+IF(MB112&lt;&gt;1,0,COUNTIF($B$116:$B$119,LX117)+COUNTIF($D$116:$D$119,LX117)),"")</f>
        <v/>
      </c>
    </row>
    <row r="118" s="135" customFormat="true" ht="15.75" hidden="false" customHeight="false" outlineLevel="0" collapsed="false">
      <c r="A118" s="252"/>
      <c r="B118" s="295" t="n">
        <f aca="false">IF(C118="","",INDEX(Groups!$C$7:$C$65,MATCH(C118,Groups!$D$7:$D$65,0)))</f>
        <v>6</v>
      </c>
      <c r="C118" s="280" t="str">
        <f aca="false">'World Cup'!$O$70</f>
        <v>Brazil</v>
      </c>
      <c r="D118" s="296" t="n">
        <f aca="false">IF(E118="","",INDEX(Groups!$C$7:$C$65,MATCH(E118,Groups!$D$7:$D$65,0)))</f>
        <v>4</v>
      </c>
      <c r="E118" s="280" t="str">
        <f aca="false">'World Cup'!$Q$70</f>
        <v>England</v>
      </c>
      <c r="F118" s="282" t="n">
        <f aca="false">IF(AND('World Cup'!$O$71&lt;&gt;"",'World Cup'!$Q$71&lt;&gt;""),'World Cup'!$O$71,"")</f>
        <v>1</v>
      </c>
      <c r="G118" s="283" t="n">
        <f aca="false">IF(AND('World Cup'!$O$71&lt;&gt;"",'World Cup'!$Q$71&lt;&gt;""),'World Cup'!$Q$71,"")</f>
        <v>2</v>
      </c>
      <c r="I118" s="297"/>
      <c r="J118" s="280" t="str">
        <f aca="false">IF(I118="","",VLOOKUP(I118,Language!$D$5:$E$100,2,0))</f>
        <v/>
      </c>
      <c r="K118" s="284"/>
      <c r="L118" s="280" t="str">
        <f aca="false">IF(K118="","",VLOOKUP(K118,Language!$D$5:$E$100,2,0))</f>
        <v/>
      </c>
      <c r="M118" s="284"/>
      <c r="N118" s="284"/>
      <c r="O118" s="389" t="n">
        <f aca="false">COUNTIF(I$116:I$119,I118)+COUNTIF(K$116:K$119,I118)</f>
        <v>0</v>
      </c>
      <c r="P118" s="281" t="str">
        <f aca="false">IF((M118&lt;&gt;"")*(N118&lt;&gt;"")*((IFERROR(VLOOKUP(I118,$B$116:$F$119,5,0),"")&lt;&gt;"")+(IFERROR(VLOOKUP(I118,$D$116:$G$119,4,0),"")&lt;&gt;""))*((IFERROR(VLOOKUP(K118,$B$116:$F$119,5,0),"")&lt;&gt;"")+(IFERROR(VLOOKUP(K118,$D$116:$G$119,4,0),"")&lt;&gt;"")),IF(O143,"0",(P143+R143&gt;Q143+S143)*(M118&gt;N118)+(P143+R143=Q143+S143)*(M118=N118)+(P143+R143&lt;Q143+S143)*(M118&lt;N118)),"")</f>
        <v/>
      </c>
      <c r="Q118" s="281" t="str">
        <f aca="false">IF((P118&lt;&gt;""),IF(OR(P143+R143&lt;&gt;Q143+S143,PrSettings!$M$4="●"),((P143+R143-Q143-S143)=(M118-N118))*(P118=1),0),"")</f>
        <v/>
      </c>
      <c r="R118" s="281" t="str">
        <f aca="false">IF((Q118&lt;&gt;""),IF(P118="0",0,(P143+R143=M118)*(Q143+S143=N118)),"")</f>
        <v/>
      </c>
      <c r="S118" s="281" t="str">
        <f aca="false">IF(P118&lt;&gt;"",IF(O143,0,IF(ABS(P143+R143-Q143-S143)&gt;=PrSettings!$M$7,(ABS(P143+R143-Q143-S143-M118+N118)&lt;=1)*1,IF(AND(P118,$F118=$G118,P143+R143&gt;=PrSettings!$M$6),(ABS(M118-P143-R143)&lt;=1)*1,IF(AND(P118,P143+R143+Q143+S143&gt;=PrSettings!$M$8),(ABS(M118-P143-R143)+ABS(N118-Q143-S143)&lt;=1)*1,"0")))),"")</f>
        <v/>
      </c>
      <c r="T118" s="302" t="str">
        <f aca="false">IF(($C$116&amp;$C$117&amp;$C$118&amp;$C$119&amp;$E$116&amp;$E$117&amp;$E$118&amp;$E$119&lt;&gt;"")*(I$116&amp;I$117&amp;I$118&amp;I$119&amp;K$116&amp;K$117&amp;K$118&amp;K$119&lt;&gt;"")*(I118&amp;K118&lt;&gt;""),IF(O118&lt;&gt;1,0,COUNTIF($B$116:$B$119,I118)+COUNTIF($D$116:$D$119,I118))+IF(O113&lt;&gt;1,0,COUNTIF($B$116:$B$119,K118)+COUNTIF($D$116:$D$119,K118)),"")</f>
        <v/>
      </c>
      <c r="U118" s="390"/>
      <c r="V118" s="297"/>
      <c r="W118" s="280" t="str">
        <f aca="false">IF(V118="","",VLOOKUP(V118,Language!$D$5:$E$100,2,0))</f>
        <v/>
      </c>
      <c r="X118" s="284"/>
      <c r="Y118" s="280" t="str">
        <f aca="false">IF(X118="","",VLOOKUP(X118,Language!$D$5:$E$100,2,0))</f>
        <v/>
      </c>
      <c r="Z118" s="284"/>
      <c r="AA118" s="284"/>
      <c r="AB118" s="389" t="n">
        <f aca="false">COUNTIF(V$116:V$119,V118)+COUNTIF(X$116:X$119,V118)</f>
        <v>0</v>
      </c>
      <c r="AC118" s="281" t="str">
        <f aca="false">IF((Z118&lt;&gt;"")*(AA118&lt;&gt;"")*((IFERROR(VLOOKUP(V118,$B$116:$F$119,5,0),"")&lt;&gt;"")+(IFERROR(VLOOKUP(V118,$D$116:$G$119,4,0),"")&lt;&gt;""))*((IFERROR(VLOOKUP(X118,$B$116:$F$119,5,0),"")&lt;&gt;"")+(IFERROR(VLOOKUP(X118,$D$116:$G$119,4,0),"")&lt;&gt;"")),IF(AB143,"0",(AC143+AE143&gt;AD143+AF143)*(Z118&gt;AA118)+(AC143+AE143=AD143+AF143)*(Z118=AA118)+(AC143+AE143&lt;AD143+AF143)*(Z118&lt;AA118)),"")</f>
        <v/>
      </c>
      <c r="AD118" s="281" t="str">
        <f aca="false">IF((AC118&lt;&gt;""),IF(OR(AC143+AE143&lt;&gt;AD143+AF143,PrSettings!$M$4="●"),((AC143+AE143-AD143-AF143)=(Z118-AA118))*(AC118=1),0),"")</f>
        <v/>
      </c>
      <c r="AE118" s="281" t="str">
        <f aca="false">IF((AD118&lt;&gt;""),IF(AC118="0",0,(AC143+AE143=Z118)*(AD143+AF143=AA118)),"")</f>
        <v/>
      </c>
      <c r="AF118" s="281" t="str">
        <f aca="false">IF(AC118&lt;&gt;"",IF(AB143,0,IF(ABS(AC143+AE143-AD143-AF143)&gt;=PrSettings!$M$7,(ABS(AC143+AE143-AD143-AF143-Z118+AA118)&lt;=1)*1,IF(AND(AC118,$F118=$G118,AC143+AE143&gt;=PrSettings!$M$6),(ABS(Z118-AC143-AE143)&lt;=1)*1,IF(AND(AC118,AC143+AE143+AD143+AF143&gt;=PrSettings!$M$8),(ABS(Z118-AC143-AE143)+ABS(AA118-AD143-AF143)&lt;=1)*1,"0")))),"")</f>
        <v/>
      </c>
      <c r="AG118" s="302" t="str">
        <f aca="false">IF(($C$116&amp;$C$117&amp;$C$118&amp;$C$119&amp;$E$116&amp;$E$117&amp;$E$118&amp;$E$119&lt;&gt;"")*(V$116&amp;V$117&amp;V$118&amp;V$119&amp;X$116&amp;X$117&amp;X$118&amp;X$119&lt;&gt;"")*(V118&amp;X118&lt;&gt;""),IF(AB118&lt;&gt;1,0,COUNTIF($B$116:$B$119,V118)+COUNTIF($D$116:$D$119,V118))+IF(AB113&lt;&gt;1,0,COUNTIF($B$116:$B$119,X118)+COUNTIF($D$116:$D$119,X118)),"")</f>
        <v/>
      </c>
      <c r="AI118" s="297"/>
      <c r="AJ118" s="280" t="str">
        <f aca="false">IF(AI118="","",VLOOKUP(AI118,Language!$D$5:$E$100,2,0))</f>
        <v/>
      </c>
      <c r="AK118" s="284"/>
      <c r="AL118" s="280" t="str">
        <f aca="false">IF(AK118="","",VLOOKUP(AK118,Language!$D$5:$E$100,2,0))</f>
        <v/>
      </c>
      <c r="AM118" s="284"/>
      <c r="AN118" s="284"/>
      <c r="AO118" s="389" t="n">
        <f aca="false">COUNTIF(AI$116:AI$119,AI118)+COUNTIF(AK$116:AK$119,AI118)</f>
        <v>0</v>
      </c>
      <c r="AP118" s="281" t="str">
        <f aca="false">IF((AM118&lt;&gt;"")*(AN118&lt;&gt;"")*((IFERROR(VLOOKUP(AI118,$B$116:$F$119,5,0),"")&lt;&gt;"")+(IFERROR(VLOOKUP(AI118,$D$116:$G$119,4,0),"")&lt;&gt;""))*((IFERROR(VLOOKUP(AK118,$B$116:$F$119,5,0),"")&lt;&gt;"")+(IFERROR(VLOOKUP(AK118,$D$116:$G$119,4,0),"")&lt;&gt;"")),IF(AO143,"0",(AP143+AR143&gt;AQ143+AS143)*(AM118&gt;AN118)+(AP143+AR143=AQ143+AS143)*(AM118=AN118)+(AP143+AR143&lt;AQ143+AS143)*(AM118&lt;AN118)),"")</f>
        <v/>
      </c>
      <c r="AQ118" s="281" t="str">
        <f aca="false">IF((AP118&lt;&gt;""),IF(OR(AP143+AR143&lt;&gt;AQ143+AS143,PrSettings!$M$4="●"),((AP143+AR143-AQ143-AS143)=(AM118-AN118))*(AP118=1),0),"")</f>
        <v/>
      </c>
      <c r="AR118" s="281" t="str">
        <f aca="false">IF((AQ118&lt;&gt;""),IF(AP118="0",0,(AP143+AR143=AM118)*(AQ143+AS143=AN118)),"")</f>
        <v/>
      </c>
      <c r="AS118" s="281" t="str">
        <f aca="false">IF(AP118&lt;&gt;"",IF(AO143,0,IF(ABS(AP143+AR143-AQ143-AS143)&gt;=PrSettings!$M$7,(ABS(AP143+AR143-AQ143-AS143-AM118+AN118)&lt;=1)*1,IF(AND(AP118,$F118=$G118,AP143+AR143&gt;=PrSettings!$M$6),(ABS(AM118-AP143-AR143)&lt;=1)*1,IF(AND(AP118,AP143+AR143+AQ143+AS143&gt;=PrSettings!$M$8),(ABS(AM118-AP143-AR143)+ABS(AN118-AQ143-AS143)&lt;=1)*1,"0")))),"")</f>
        <v/>
      </c>
      <c r="AT118" s="302" t="str">
        <f aca="false">IF(($C$116&amp;$C$117&amp;$C$118&amp;$C$119&amp;$E$116&amp;$E$117&amp;$E$118&amp;$E$119&lt;&gt;"")*(AI$116&amp;AI$117&amp;AI$118&amp;AI$119&amp;AK$116&amp;AK$117&amp;AK$118&amp;AK$119&lt;&gt;"")*(AI118&amp;AK118&lt;&gt;""),IF(AO118&lt;&gt;1,0,COUNTIF($B$116:$B$119,AI118)+COUNTIF($D$116:$D$119,AI118))+IF(AO113&lt;&gt;1,0,COUNTIF($B$116:$B$119,AK118)+COUNTIF($D$116:$D$119,AK118)),"")</f>
        <v/>
      </c>
      <c r="AV118" s="297"/>
      <c r="AW118" s="280" t="str">
        <f aca="false">IF(AV118="","",VLOOKUP(AV118,Language!$D$5:$E$100,2,0))</f>
        <v/>
      </c>
      <c r="AX118" s="284"/>
      <c r="AY118" s="280" t="str">
        <f aca="false">IF(AX118="","",VLOOKUP(AX118,Language!$D$5:$E$100,2,0))</f>
        <v/>
      </c>
      <c r="AZ118" s="284"/>
      <c r="BA118" s="284"/>
      <c r="BB118" s="389" t="n">
        <f aca="false">COUNTIF(AV$116:AV$119,AV118)+COUNTIF(AX$116:AX$119,AV118)</f>
        <v>0</v>
      </c>
      <c r="BC118" s="281" t="str">
        <f aca="false">IF((AZ118&lt;&gt;"")*(BA118&lt;&gt;"")*((IFERROR(VLOOKUP(AV118,$B$116:$F$119,5,0),"")&lt;&gt;"")+(IFERROR(VLOOKUP(AV118,$D$116:$G$119,4,0),"")&lt;&gt;""))*((IFERROR(VLOOKUP(AX118,$B$116:$F$119,5,0),"")&lt;&gt;"")+(IFERROR(VLOOKUP(AX118,$D$116:$G$119,4,0),"")&lt;&gt;"")),IF(BB143,"0",(BC143+BE143&gt;BD143+BF143)*(AZ118&gt;BA118)+(BC143+BE143=BD143+BF143)*(AZ118=BA118)+(BC143+BE143&lt;BD143+BF143)*(AZ118&lt;BA118)),"")</f>
        <v/>
      </c>
      <c r="BD118" s="281" t="str">
        <f aca="false">IF((BC118&lt;&gt;""),IF(OR(BC143+BE143&lt;&gt;BD143+BF143,PrSettings!$M$4="●"),((BC143+BE143-BD143-BF143)=(AZ118-BA118))*(BC118=1),0),"")</f>
        <v/>
      </c>
      <c r="BE118" s="281" t="str">
        <f aca="false">IF((BD118&lt;&gt;""),IF(BC118="0",0,(BC143+BE143=AZ118)*(BD143+BF143=BA118)),"")</f>
        <v/>
      </c>
      <c r="BF118" s="281" t="str">
        <f aca="false">IF(BC118&lt;&gt;"",IF(BB143,0,IF(ABS(BC143+BE143-BD143-BF143)&gt;=PrSettings!$M$7,(ABS(BC143+BE143-BD143-BF143-AZ118+BA118)&lt;=1)*1,IF(AND(BC118,$F118=$G118,BC143+BE143&gt;=PrSettings!$M$6),(ABS(AZ118-BC143-BE143)&lt;=1)*1,IF(AND(BC118,BC143+BE143+BD143+BF143&gt;=PrSettings!$M$8),(ABS(AZ118-BC143-BE143)+ABS(BA118-BD143-BF143)&lt;=1)*1,"0")))),"")</f>
        <v/>
      </c>
      <c r="BG118" s="302" t="str">
        <f aca="false">IF(($C$116&amp;$C$117&amp;$C$118&amp;$C$119&amp;$E$116&amp;$E$117&amp;$E$118&amp;$E$119&lt;&gt;"")*(AV$116&amp;AV$117&amp;AV$118&amp;AV$119&amp;AX$116&amp;AX$117&amp;AX$118&amp;AX$119&lt;&gt;"")*(AV118&amp;AX118&lt;&gt;""),IF(BB118&lt;&gt;1,0,COUNTIF($B$116:$B$119,AV118)+COUNTIF($D$116:$D$119,AV118))+IF(BB113&lt;&gt;1,0,COUNTIF($B$116:$B$119,AX118)+COUNTIF($D$116:$D$119,AX118)),"")</f>
        <v/>
      </c>
      <c r="BI118" s="297"/>
      <c r="BJ118" s="280" t="str">
        <f aca="false">IF(BI118="","",VLOOKUP(BI118,Language!$D$5:$E$100,2,0))</f>
        <v/>
      </c>
      <c r="BK118" s="284"/>
      <c r="BL118" s="280" t="str">
        <f aca="false">IF(BK118="","",VLOOKUP(BK118,Language!$D$5:$E$100,2,0))</f>
        <v/>
      </c>
      <c r="BM118" s="284"/>
      <c r="BN118" s="284"/>
      <c r="BO118" s="389" t="n">
        <f aca="false">COUNTIF(BI$116:BI$119,BI118)+COUNTIF(BK$116:BK$119,BI118)</f>
        <v>0</v>
      </c>
      <c r="BP118" s="281" t="str">
        <f aca="false">IF((BM118&lt;&gt;"")*(BN118&lt;&gt;"")*((IFERROR(VLOOKUP(BI118,$B$116:$F$119,5,0),"")&lt;&gt;"")+(IFERROR(VLOOKUP(BI118,$D$116:$G$119,4,0),"")&lt;&gt;""))*((IFERROR(VLOOKUP(BK118,$B$116:$F$119,5,0),"")&lt;&gt;"")+(IFERROR(VLOOKUP(BK118,$D$116:$G$119,4,0),"")&lt;&gt;"")),IF(BO143,"0",(BP143+BR143&gt;BQ143+BS143)*(BM118&gt;BN118)+(BP143+BR143=BQ143+BS143)*(BM118=BN118)+(BP143+BR143&lt;BQ143+BS143)*(BM118&lt;BN118)),"")</f>
        <v/>
      </c>
      <c r="BQ118" s="281" t="str">
        <f aca="false">IF((BP118&lt;&gt;""),IF(OR(BP143+BR143&lt;&gt;BQ143+BS143,PrSettings!$M$4="●"),((BP143+BR143-BQ143-BS143)=(BM118-BN118))*(BP118=1),0),"")</f>
        <v/>
      </c>
      <c r="BR118" s="281" t="str">
        <f aca="false">IF((BQ118&lt;&gt;""),IF(BP118="0",0,(BP143+BR143=BM118)*(BQ143+BS143=BN118)),"")</f>
        <v/>
      </c>
      <c r="BS118" s="281" t="str">
        <f aca="false">IF(BP118&lt;&gt;"",IF(BO143,0,IF(ABS(BP143+BR143-BQ143-BS143)&gt;=PrSettings!$M$7,(ABS(BP143+BR143-BQ143-BS143-BM118+BN118)&lt;=1)*1,IF(AND(BP118,$F118=$G118,BP143+BR143&gt;=PrSettings!$M$6),(ABS(BM118-BP143-BR143)&lt;=1)*1,IF(AND(BP118,BP143+BR143+BQ143+BS143&gt;=PrSettings!$M$8),(ABS(BM118-BP143-BR143)+ABS(BN118-BQ143-BS143)&lt;=1)*1,"0")))),"")</f>
        <v/>
      </c>
      <c r="BT118" s="302" t="str">
        <f aca="false">IF(($C$116&amp;$C$117&amp;$C$118&amp;$C$119&amp;$E$116&amp;$E$117&amp;$E$118&amp;$E$119&lt;&gt;"")*(BI$116&amp;BI$117&amp;BI$118&amp;BI$119&amp;BK$116&amp;BK$117&amp;BK$118&amp;BK$119&lt;&gt;"")*(BI118&amp;BK118&lt;&gt;""),IF(BO118&lt;&gt;1,0,COUNTIF($B$116:$B$119,BI118)+COUNTIF($D$116:$D$119,BI118))+IF(BO113&lt;&gt;1,0,COUNTIF($B$116:$B$119,BK118)+COUNTIF($D$116:$D$119,BK118)),"")</f>
        <v/>
      </c>
      <c r="BV118" s="297"/>
      <c r="BW118" s="280" t="str">
        <f aca="false">IF(BV118="","",VLOOKUP(BV118,Language!$D$5:$E$100,2,0))</f>
        <v/>
      </c>
      <c r="BX118" s="284"/>
      <c r="BY118" s="280" t="str">
        <f aca="false">IF(BX118="","",VLOOKUP(BX118,Language!$D$5:$E$100,2,0))</f>
        <v/>
      </c>
      <c r="BZ118" s="284"/>
      <c r="CA118" s="284"/>
      <c r="CB118" s="389" t="n">
        <f aca="false">COUNTIF(BV$116:BV$119,BV118)+COUNTIF(BX$116:BX$119,BV118)</f>
        <v>0</v>
      </c>
      <c r="CC118" s="281" t="str">
        <f aca="false">IF((BZ118&lt;&gt;"")*(CA118&lt;&gt;"")*((IFERROR(VLOOKUP(BV118,$B$116:$F$119,5,0),"")&lt;&gt;"")+(IFERROR(VLOOKUP(BV118,$D$116:$G$119,4,0),"")&lt;&gt;""))*((IFERROR(VLOOKUP(BX118,$B$116:$F$119,5,0),"")&lt;&gt;"")+(IFERROR(VLOOKUP(BX118,$D$116:$G$119,4,0),"")&lt;&gt;"")),IF(CB143,"0",(CC143+CE143&gt;CD143+CF143)*(BZ118&gt;CA118)+(CC143+CE143=CD143+CF143)*(BZ118=CA118)+(CC143+CE143&lt;CD143+CF143)*(BZ118&lt;CA118)),"")</f>
        <v/>
      </c>
      <c r="CD118" s="281" t="str">
        <f aca="false">IF((CC118&lt;&gt;""),IF(OR(CC143+CE143&lt;&gt;CD143+CF143,PrSettings!$M$4="●"),((CC143+CE143-CD143-CF143)=(BZ118-CA118))*(CC118=1),0),"")</f>
        <v/>
      </c>
      <c r="CE118" s="281" t="str">
        <f aca="false">IF((CD118&lt;&gt;""),IF(CC118="0",0,(CC143+CE143=BZ118)*(CD143+CF143=CA118)),"")</f>
        <v/>
      </c>
      <c r="CF118" s="281" t="str">
        <f aca="false">IF(CC118&lt;&gt;"",IF(CB143,0,IF(ABS(CC143+CE143-CD143-CF143)&gt;=PrSettings!$M$7,(ABS(CC143+CE143-CD143-CF143-BZ118+CA118)&lt;=1)*1,IF(AND(CC118,$F118=$G118,CC143+CE143&gt;=PrSettings!$M$6),(ABS(BZ118-CC143-CE143)&lt;=1)*1,IF(AND(CC118,CC143+CE143+CD143+CF143&gt;=PrSettings!$M$8),(ABS(BZ118-CC143-CE143)+ABS(CA118-CD143-CF143)&lt;=1)*1,"0")))),"")</f>
        <v/>
      </c>
      <c r="CG118" s="302" t="str">
        <f aca="false">IF(($C$116&amp;$C$117&amp;$C$118&amp;$C$119&amp;$E$116&amp;$E$117&amp;$E$118&amp;$E$119&lt;&gt;"")*(BV$116&amp;BV$117&amp;BV$118&amp;BV$119&amp;BX$116&amp;BX$117&amp;BX$118&amp;BX$119&lt;&gt;"")*(BV118&amp;BX118&lt;&gt;""),IF(CB118&lt;&gt;1,0,COUNTIF($B$116:$B$119,BV118)+COUNTIF($D$116:$D$119,BV118))+IF(CB113&lt;&gt;1,0,COUNTIF($B$116:$B$119,BX118)+COUNTIF($D$116:$D$119,BX118)),"")</f>
        <v/>
      </c>
      <c r="CI118" s="297"/>
      <c r="CJ118" s="280" t="str">
        <f aca="false">IF(CI118="","",VLOOKUP(CI118,Language!$D$5:$E$100,2,0))</f>
        <v/>
      </c>
      <c r="CK118" s="284"/>
      <c r="CL118" s="280" t="str">
        <f aca="false">IF(CK118="","",VLOOKUP(CK118,Language!$D$5:$E$100,2,0))</f>
        <v/>
      </c>
      <c r="CM118" s="284"/>
      <c r="CN118" s="284"/>
      <c r="CO118" s="389" t="n">
        <f aca="false">COUNTIF(CI$116:CI$119,CI118)+COUNTIF(CK$116:CK$119,CI118)</f>
        <v>0</v>
      </c>
      <c r="CP118" s="281" t="str">
        <f aca="false">IF((CM118&lt;&gt;"")*(CN118&lt;&gt;"")*((IFERROR(VLOOKUP(CI118,$B$116:$F$119,5,0),"")&lt;&gt;"")+(IFERROR(VLOOKUP(CI118,$D$116:$G$119,4,0),"")&lt;&gt;""))*((IFERROR(VLOOKUP(CK118,$B$116:$F$119,5,0),"")&lt;&gt;"")+(IFERROR(VLOOKUP(CK118,$D$116:$G$119,4,0),"")&lt;&gt;"")),IF(CO143,"0",(CP143+CR143&gt;CQ143+CS143)*(CM118&gt;CN118)+(CP143+CR143=CQ143+CS143)*(CM118=CN118)+(CP143+CR143&lt;CQ143+CS143)*(CM118&lt;CN118)),"")</f>
        <v/>
      </c>
      <c r="CQ118" s="281" t="str">
        <f aca="false">IF((CP118&lt;&gt;""),IF(OR(CP143+CR143&lt;&gt;CQ143+CS143,PrSettings!$M$4="●"),((CP143+CR143-CQ143-CS143)=(CM118-CN118))*(CP118=1),0),"")</f>
        <v/>
      </c>
      <c r="CR118" s="281" t="str">
        <f aca="false">IF((CQ118&lt;&gt;""),IF(CP118="0",0,(CP143+CR143=CM118)*(CQ143+CS143=CN118)),"")</f>
        <v/>
      </c>
      <c r="CS118" s="281" t="str">
        <f aca="false">IF(CP118&lt;&gt;"",IF(CO143,0,IF(ABS(CP143+CR143-CQ143-CS143)&gt;=PrSettings!$M$7,(ABS(CP143+CR143-CQ143-CS143-CM118+CN118)&lt;=1)*1,IF(AND(CP118,$F118=$G118,CP143+CR143&gt;=PrSettings!$M$6),(ABS(CM118-CP143-CR143)&lt;=1)*1,IF(AND(CP118,CP143+CR143+CQ143+CS143&gt;=PrSettings!$M$8),(ABS(CM118-CP143-CR143)+ABS(CN118-CQ143-CS143)&lt;=1)*1,"0")))),"")</f>
        <v/>
      </c>
      <c r="CT118" s="302" t="str">
        <f aca="false">IF(($C$116&amp;$C$117&amp;$C$118&amp;$C$119&amp;$E$116&amp;$E$117&amp;$E$118&amp;$E$119&lt;&gt;"")*(CI$116&amp;CI$117&amp;CI$118&amp;CI$119&amp;CK$116&amp;CK$117&amp;CK$118&amp;CK$119&lt;&gt;"")*(CI118&amp;CK118&lt;&gt;""),IF(CO118&lt;&gt;1,0,COUNTIF($B$116:$B$119,CI118)+COUNTIF($D$116:$D$119,CI118))+IF(CO113&lt;&gt;1,0,COUNTIF($B$116:$B$119,CK118)+COUNTIF($D$116:$D$119,CK118)),"")</f>
        <v/>
      </c>
      <c r="CV118" s="297"/>
      <c r="CW118" s="280" t="str">
        <f aca="false">IF(CV118="","",VLOOKUP(CV118,Language!$D$5:$E$100,2,0))</f>
        <v/>
      </c>
      <c r="CX118" s="284"/>
      <c r="CY118" s="280" t="str">
        <f aca="false">IF(CX118="","",VLOOKUP(CX118,Language!$D$5:$E$100,2,0))</f>
        <v/>
      </c>
      <c r="CZ118" s="284"/>
      <c r="DA118" s="284"/>
      <c r="DB118" s="389" t="n">
        <f aca="false">COUNTIF(CV$116:CV$119,CV118)+COUNTIF(CX$116:CX$119,CV118)</f>
        <v>0</v>
      </c>
      <c r="DC118" s="281" t="str">
        <f aca="false">IF((CZ118&lt;&gt;"")*(DA118&lt;&gt;"")*((IFERROR(VLOOKUP(CV118,$B$116:$F$119,5,0),"")&lt;&gt;"")+(IFERROR(VLOOKUP(CV118,$D$116:$G$119,4,0),"")&lt;&gt;""))*((IFERROR(VLOOKUP(CX118,$B$116:$F$119,5,0),"")&lt;&gt;"")+(IFERROR(VLOOKUP(CX118,$D$116:$G$119,4,0),"")&lt;&gt;"")),IF(DB143,"0",(DC143+DE143&gt;DD143+DF143)*(CZ118&gt;DA118)+(DC143+DE143=DD143+DF143)*(CZ118=DA118)+(DC143+DE143&lt;DD143+DF143)*(CZ118&lt;DA118)),"")</f>
        <v/>
      </c>
      <c r="DD118" s="281" t="str">
        <f aca="false">IF((DC118&lt;&gt;""),IF(OR(DC143+DE143&lt;&gt;DD143+DF143,PrSettings!$M$4="●"),((DC143+DE143-DD143-DF143)=(CZ118-DA118))*(DC118=1),0),"")</f>
        <v/>
      </c>
      <c r="DE118" s="281" t="str">
        <f aca="false">IF((DD118&lt;&gt;""),IF(DC118="0",0,(DC143+DE143=CZ118)*(DD143+DF143=DA118)),"")</f>
        <v/>
      </c>
      <c r="DF118" s="281" t="str">
        <f aca="false">IF(DC118&lt;&gt;"",IF(DB143,0,IF(ABS(DC143+DE143-DD143-DF143)&gt;=PrSettings!$M$7,(ABS(DC143+DE143-DD143-DF143-CZ118+DA118)&lt;=1)*1,IF(AND(DC118,$F118=$G118,DC143+DE143&gt;=PrSettings!$M$6),(ABS(CZ118-DC143-DE143)&lt;=1)*1,IF(AND(DC118,DC143+DE143+DD143+DF143&gt;=PrSettings!$M$8),(ABS(CZ118-DC143-DE143)+ABS(DA118-DD143-DF143)&lt;=1)*1,"0")))),"")</f>
        <v/>
      </c>
      <c r="DG118" s="302" t="str">
        <f aca="false">IF(($C$116&amp;$C$117&amp;$C$118&amp;$C$119&amp;$E$116&amp;$E$117&amp;$E$118&amp;$E$119&lt;&gt;"")*(CV$116&amp;CV$117&amp;CV$118&amp;CV$119&amp;CX$116&amp;CX$117&amp;CX$118&amp;CX$119&lt;&gt;"")*(CV118&amp;CX118&lt;&gt;""),IF(DB118&lt;&gt;1,0,COUNTIF($B$116:$B$119,CV118)+COUNTIF($D$116:$D$119,CV118))+IF(DB113&lt;&gt;1,0,COUNTIF($B$116:$B$119,CX118)+COUNTIF($D$116:$D$119,CX118)),"")</f>
        <v/>
      </c>
      <c r="DI118" s="297"/>
      <c r="DJ118" s="280" t="str">
        <f aca="false">IF(DI118="","",VLOOKUP(DI118,Language!$D$5:$E$100,2,0))</f>
        <v/>
      </c>
      <c r="DK118" s="284"/>
      <c r="DL118" s="280" t="str">
        <f aca="false">IF(DK118="","",VLOOKUP(DK118,Language!$D$5:$E$100,2,0))</f>
        <v/>
      </c>
      <c r="DM118" s="284"/>
      <c r="DN118" s="284"/>
      <c r="DO118" s="389" t="n">
        <f aca="false">COUNTIF(DI$116:DI$119,DI118)+COUNTIF(DK$116:DK$119,DI118)</f>
        <v>0</v>
      </c>
      <c r="DP118" s="281" t="str">
        <f aca="false">IF((DM118&lt;&gt;"")*(DN118&lt;&gt;"")*((IFERROR(VLOOKUP(DI118,$B$116:$F$119,5,0),"")&lt;&gt;"")+(IFERROR(VLOOKUP(DI118,$D$116:$G$119,4,0),"")&lt;&gt;""))*((IFERROR(VLOOKUP(DK118,$B$116:$F$119,5,0),"")&lt;&gt;"")+(IFERROR(VLOOKUP(DK118,$D$116:$G$119,4,0),"")&lt;&gt;"")),IF(DO143,"0",(DP143+DR143&gt;DQ143+DS143)*(DM118&gt;DN118)+(DP143+DR143=DQ143+DS143)*(DM118=DN118)+(DP143+DR143&lt;DQ143+DS143)*(DM118&lt;DN118)),"")</f>
        <v/>
      </c>
      <c r="DQ118" s="281" t="str">
        <f aca="false">IF((DP118&lt;&gt;""),IF(OR(DP143+DR143&lt;&gt;DQ143+DS143,PrSettings!$M$4="●"),((DP143+DR143-DQ143-DS143)=(DM118-DN118))*(DP118=1),0),"")</f>
        <v/>
      </c>
      <c r="DR118" s="281" t="str">
        <f aca="false">IF((DQ118&lt;&gt;""),IF(DP118="0",0,(DP143+DR143=DM118)*(DQ143+DS143=DN118)),"")</f>
        <v/>
      </c>
      <c r="DS118" s="281" t="str">
        <f aca="false">IF(DP118&lt;&gt;"",IF(DO143,0,IF(ABS(DP143+DR143-DQ143-DS143)&gt;=PrSettings!$M$7,(ABS(DP143+DR143-DQ143-DS143-DM118+DN118)&lt;=1)*1,IF(AND(DP118,$F118=$G118,DP143+DR143&gt;=PrSettings!$M$6),(ABS(DM118-DP143-DR143)&lt;=1)*1,IF(AND(DP118,DP143+DR143+DQ143+DS143&gt;=PrSettings!$M$8),(ABS(DM118-DP143-DR143)+ABS(DN118-DQ143-DS143)&lt;=1)*1,"0")))),"")</f>
        <v/>
      </c>
      <c r="DT118" s="302" t="str">
        <f aca="false">IF(($C$116&amp;$C$117&amp;$C$118&amp;$C$119&amp;$E$116&amp;$E$117&amp;$E$118&amp;$E$119&lt;&gt;"")*(DI$116&amp;DI$117&amp;DI$118&amp;DI$119&amp;DK$116&amp;DK$117&amp;DK$118&amp;DK$119&lt;&gt;"")*(DI118&amp;DK118&lt;&gt;""),IF(DO118&lt;&gt;1,0,COUNTIF($B$116:$B$119,DI118)+COUNTIF($D$116:$D$119,DI118))+IF(DO113&lt;&gt;1,0,COUNTIF($B$116:$B$119,DK118)+COUNTIF($D$116:$D$119,DK118)),"")</f>
        <v/>
      </c>
      <c r="DV118" s="297"/>
      <c r="DW118" s="280" t="str">
        <f aca="false">IF(DV118="","",VLOOKUP(DV118,Language!$D$5:$E$100,2,0))</f>
        <v/>
      </c>
      <c r="DX118" s="284"/>
      <c r="DY118" s="280" t="str">
        <f aca="false">IF(DX118="","",VLOOKUP(DX118,Language!$D$5:$E$100,2,0))</f>
        <v/>
      </c>
      <c r="DZ118" s="284"/>
      <c r="EA118" s="284"/>
      <c r="EB118" s="389" t="n">
        <f aca="false">COUNTIF(DV$116:DV$119,DV118)+COUNTIF(DX$116:DX$119,DV118)</f>
        <v>0</v>
      </c>
      <c r="EC118" s="281" t="str">
        <f aca="false">IF((DZ118&lt;&gt;"")*(EA118&lt;&gt;"")*((IFERROR(VLOOKUP(DV118,$B$116:$F$119,5,0),"")&lt;&gt;"")+(IFERROR(VLOOKUP(DV118,$D$116:$G$119,4,0),"")&lt;&gt;""))*((IFERROR(VLOOKUP(DX118,$B$116:$F$119,5,0),"")&lt;&gt;"")+(IFERROR(VLOOKUP(DX118,$D$116:$G$119,4,0),"")&lt;&gt;"")),IF(EB143,"0",(EC143+EE143&gt;ED143+EF143)*(DZ118&gt;EA118)+(EC143+EE143=ED143+EF143)*(DZ118=EA118)+(EC143+EE143&lt;ED143+EF143)*(DZ118&lt;EA118)),"")</f>
        <v/>
      </c>
      <c r="ED118" s="281" t="str">
        <f aca="false">IF((EC118&lt;&gt;""),IF(OR(EC143+EE143&lt;&gt;ED143+EF143,PrSettings!$M$4="●"),((EC143+EE143-ED143-EF143)=(DZ118-EA118))*(EC118=1),0),"")</f>
        <v/>
      </c>
      <c r="EE118" s="281" t="str">
        <f aca="false">IF((ED118&lt;&gt;""),IF(EC118="0",0,(EC143+EE143=DZ118)*(ED143+EF143=EA118)),"")</f>
        <v/>
      </c>
      <c r="EF118" s="281" t="str">
        <f aca="false">IF(EC118&lt;&gt;"",IF(EB143,0,IF(ABS(EC143+EE143-ED143-EF143)&gt;=PrSettings!$M$7,(ABS(EC143+EE143-ED143-EF143-DZ118+EA118)&lt;=1)*1,IF(AND(EC118,$F118=$G118,EC143+EE143&gt;=PrSettings!$M$6),(ABS(DZ118-EC143-EE143)&lt;=1)*1,IF(AND(EC118,EC143+EE143+ED143+EF143&gt;=PrSettings!$M$8),(ABS(DZ118-EC143-EE143)+ABS(EA118-ED143-EF143)&lt;=1)*1,"0")))),"")</f>
        <v/>
      </c>
      <c r="EG118" s="302" t="str">
        <f aca="false">IF(($C$116&amp;$C$117&amp;$C$118&amp;$C$119&amp;$E$116&amp;$E$117&amp;$E$118&amp;$E$119&lt;&gt;"")*(DV$116&amp;DV$117&amp;DV$118&amp;DV$119&amp;DX$116&amp;DX$117&amp;DX$118&amp;DX$119&lt;&gt;"")*(DV118&amp;DX118&lt;&gt;""),IF(EB118&lt;&gt;1,0,COUNTIF($B$116:$B$119,DV118)+COUNTIF($D$116:$D$119,DV118))+IF(EB113&lt;&gt;1,0,COUNTIF($B$116:$B$119,DX118)+COUNTIF($D$116:$D$119,DX118)),"")</f>
        <v/>
      </c>
      <c r="EI118" s="297"/>
      <c r="EJ118" s="280" t="str">
        <f aca="false">IF(EI118="","",VLOOKUP(EI118,Language!$D$5:$E$100,2,0))</f>
        <v/>
      </c>
      <c r="EK118" s="284"/>
      <c r="EL118" s="280" t="str">
        <f aca="false">IF(EK118="","",VLOOKUP(EK118,Language!$D$5:$E$100,2,0))</f>
        <v/>
      </c>
      <c r="EM118" s="284"/>
      <c r="EN118" s="284"/>
      <c r="EO118" s="389" t="n">
        <f aca="false">COUNTIF(EI$116:EI$119,EI118)+COUNTIF(EK$116:EK$119,EI118)</f>
        <v>0</v>
      </c>
      <c r="EP118" s="281" t="str">
        <f aca="false">IF((EM118&lt;&gt;"")*(EN118&lt;&gt;"")*((IFERROR(VLOOKUP(EI118,$B$116:$F$119,5,0),"")&lt;&gt;"")+(IFERROR(VLOOKUP(EI118,$D$116:$G$119,4,0),"")&lt;&gt;""))*((IFERROR(VLOOKUP(EK118,$B$116:$F$119,5,0),"")&lt;&gt;"")+(IFERROR(VLOOKUP(EK118,$D$116:$G$119,4,0),"")&lt;&gt;"")),IF(EO143,"0",(EP143+ER143&gt;EQ143+ES143)*(EM118&gt;EN118)+(EP143+ER143=EQ143+ES143)*(EM118=EN118)+(EP143+ER143&lt;EQ143+ES143)*(EM118&lt;EN118)),"")</f>
        <v/>
      </c>
      <c r="EQ118" s="281" t="str">
        <f aca="false">IF((EP118&lt;&gt;""),IF(OR(EP143+ER143&lt;&gt;EQ143+ES143,PrSettings!$M$4="●"),((EP143+ER143-EQ143-ES143)=(EM118-EN118))*(EP118=1),0),"")</f>
        <v/>
      </c>
      <c r="ER118" s="281" t="str">
        <f aca="false">IF((EQ118&lt;&gt;""),IF(EP118="0",0,(EP143+ER143=EM118)*(EQ143+ES143=EN118)),"")</f>
        <v/>
      </c>
      <c r="ES118" s="281" t="str">
        <f aca="false">IF(EP118&lt;&gt;"",IF(EO143,0,IF(ABS(EP143+ER143-EQ143-ES143)&gt;=PrSettings!$M$7,(ABS(EP143+ER143-EQ143-ES143-EM118+EN118)&lt;=1)*1,IF(AND(EP118,$F118=$G118,EP143+ER143&gt;=PrSettings!$M$6),(ABS(EM118-EP143-ER143)&lt;=1)*1,IF(AND(EP118,EP143+ER143+EQ143+ES143&gt;=PrSettings!$M$8),(ABS(EM118-EP143-ER143)+ABS(EN118-EQ143-ES143)&lt;=1)*1,"0")))),"")</f>
        <v/>
      </c>
      <c r="ET118" s="302" t="str">
        <f aca="false">IF(($C$116&amp;$C$117&amp;$C$118&amp;$C$119&amp;$E$116&amp;$E$117&amp;$E$118&amp;$E$119&lt;&gt;"")*(EI$116&amp;EI$117&amp;EI$118&amp;EI$119&amp;EK$116&amp;EK$117&amp;EK$118&amp;EK$119&lt;&gt;"")*(EI118&amp;EK118&lt;&gt;""),IF(EO118&lt;&gt;1,0,COUNTIF($B$116:$B$119,EI118)+COUNTIF($D$116:$D$119,EI118))+IF(EO113&lt;&gt;1,0,COUNTIF($B$116:$B$119,EK118)+COUNTIF($D$116:$D$119,EK118)),"")</f>
        <v/>
      </c>
      <c r="EV118" s="297"/>
      <c r="EW118" s="280" t="str">
        <f aca="false">IF(EV118="","",VLOOKUP(EV118,Language!$D$5:$E$100,2,0))</f>
        <v/>
      </c>
      <c r="EX118" s="284"/>
      <c r="EY118" s="280" t="str">
        <f aca="false">IF(EX118="","",VLOOKUP(EX118,Language!$D$5:$E$100,2,0))</f>
        <v/>
      </c>
      <c r="EZ118" s="284"/>
      <c r="FA118" s="284"/>
      <c r="FB118" s="389" t="n">
        <f aca="false">COUNTIF(EV$116:EV$119,EV118)+COUNTIF(EX$116:EX$119,EV118)</f>
        <v>0</v>
      </c>
      <c r="FC118" s="281" t="str">
        <f aca="false">IF((EZ118&lt;&gt;"")*(FA118&lt;&gt;"")*((IFERROR(VLOOKUP(EV118,$B$116:$F$119,5,0),"")&lt;&gt;"")+(IFERROR(VLOOKUP(EV118,$D$116:$G$119,4,0),"")&lt;&gt;""))*((IFERROR(VLOOKUP(EX118,$B$116:$F$119,5,0),"")&lt;&gt;"")+(IFERROR(VLOOKUP(EX118,$D$116:$G$119,4,0),"")&lt;&gt;"")),IF(FB143,"0",(FC143+FE143&gt;FD143+FF143)*(EZ118&gt;FA118)+(FC143+FE143=FD143+FF143)*(EZ118=FA118)+(FC143+FE143&lt;FD143+FF143)*(EZ118&lt;FA118)),"")</f>
        <v/>
      </c>
      <c r="FD118" s="281" t="str">
        <f aca="false">IF((FC118&lt;&gt;""),IF(OR(FC143+FE143&lt;&gt;FD143+FF143,PrSettings!$M$4="●"),((FC143+FE143-FD143-FF143)=(EZ118-FA118))*(FC118=1),0),"")</f>
        <v/>
      </c>
      <c r="FE118" s="281" t="str">
        <f aca="false">IF((FD118&lt;&gt;""),IF(FC118="0",0,(FC143+FE143=EZ118)*(FD143+FF143=FA118)),"")</f>
        <v/>
      </c>
      <c r="FF118" s="281" t="str">
        <f aca="false">IF(FC118&lt;&gt;"",IF(FB143,0,IF(ABS(FC143+FE143-FD143-FF143)&gt;=PrSettings!$M$7,(ABS(FC143+FE143-FD143-FF143-EZ118+FA118)&lt;=1)*1,IF(AND(FC118,$F118=$G118,FC143+FE143&gt;=PrSettings!$M$6),(ABS(EZ118-FC143-FE143)&lt;=1)*1,IF(AND(FC118,FC143+FE143+FD143+FF143&gt;=PrSettings!$M$8),(ABS(EZ118-FC143-FE143)+ABS(FA118-FD143-FF143)&lt;=1)*1,"0")))),"")</f>
        <v/>
      </c>
      <c r="FG118" s="302" t="str">
        <f aca="false">IF(($C$116&amp;$C$117&amp;$C$118&amp;$C$119&amp;$E$116&amp;$E$117&amp;$E$118&amp;$E$119&lt;&gt;"")*(EV$116&amp;EV$117&amp;EV$118&amp;EV$119&amp;EX$116&amp;EX$117&amp;EX$118&amp;EX$119&lt;&gt;"")*(EV118&amp;EX118&lt;&gt;""),IF(FB118&lt;&gt;1,0,COUNTIF($B$116:$B$119,EV118)+COUNTIF($D$116:$D$119,EV118))+IF(FB113&lt;&gt;1,0,COUNTIF($B$116:$B$119,EX118)+COUNTIF($D$116:$D$119,EX118)),"")</f>
        <v/>
      </c>
      <c r="FI118" s="297"/>
      <c r="FJ118" s="280" t="str">
        <f aca="false">IF(FI118="","",VLOOKUP(FI118,Language!$D$5:$E$100,2,0))</f>
        <v/>
      </c>
      <c r="FK118" s="284"/>
      <c r="FL118" s="280" t="str">
        <f aca="false">IF(FK118="","",VLOOKUP(FK118,Language!$D$5:$E$100,2,0))</f>
        <v/>
      </c>
      <c r="FM118" s="284"/>
      <c r="FN118" s="284"/>
      <c r="FO118" s="389" t="n">
        <f aca="false">COUNTIF(FI$116:FI$119,FI118)+COUNTIF(FK$116:FK$119,FI118)</f>
        <v>0</v>
      </c>
      <c r="FP118" s="281" t="str">
        <f aca="false">IF((FM118&lt;&gt;"")*(FN118&lt;&gt;"")*((IFERROR(VLOOKUP(FI118,$B$116:$F$119,5,0),"")&lt;&gt;"")+(IFERROR(VLOOKUP(FI118,$D$116:$G$119,4,0),"")&lt;&gt;""))*((IFERROR(VLOOKUP(FK118,$B$116:$F$119,5,0),"")&lt;&gt;"")+(IFERROR(VLOOKUP(FK118,$D$116:$G$119,4,0),"")&lt;&gt;"")),IF(FO143,"0",(FP143+FR143&gt;FQ143+FS143)*(FM118&gt;FN118)+(FP143+FR143=FQ143+FS143)*(FM118=FN118)+(FP143+FR143&lt;FQ143+FS143)*(FM118&lt;FN118)),"")</f>
        <v/>
      </c>
      <c r="FQ118" s="281" t="str">
        <f aca="false">IF((FP118&lt;&gt;""),IF(OR(FP143+FR143&lt;&gt;FQ143+FS143,PrSettings!$M$4="●"),((FP143+FR143-FQ143-FS143)=(FM118-FN118))*(FP118=1),0),"")</f>
        <v/>
      </c>
      <c r="FR118" s="281" t="str">
        <f aca="false">IF((FQ118&lt;&gt;""),IF(FP118="0",0,(FP143+FR143=FM118)*(FQ143+FS143=FN118)),"")</f>
        <v/>
      </c>
      <c r="FS118" s="281" t="str">
        <f aca="false">IF(FP118&lt;&gt;"",IF(FO143,0,IF(ABS(FP143+FR143-FQ143-FS143)&gt;=PrSettings!$M$7,(ABS(FP143+FR143-FQ143-FS143-FM118+FN118)&lt;=1)*1,IF(AND(FP118,$F118=$G118,FP143+FR143&gt;=PrSettings!$M$6),(ABS(FM118-FP143-FR143)&lt;=1)*1,IF(AND(FP118,FP143+FR143+FQ143+FS143&gt;=PrSettings!$M$8),(ABS(FM118-FP143-FR143)+ABS(FN118-FQ143-FS143)&lt;=1)*1,"0")))),"")</f>
        <v/>
      </c>
      <c r="FT118" s="302" t="str">
        <f aca="false">IF(($C$116&amp;$C$117&amp;$C$118&amp;$C$119&amp;$E$116&amp;$E$117&amp;$E$118&amp;$E$119&lt;&gt;"")*(FI$116&amp;FI$117&amp;FI$118&amp;FI$119&amp;FK$116&amp;FK$117&amp;FK$118&amp;FK$119&lt;&gt;"")*(FI118&amp;FK118&lt;&gt;""),IF(FO118&lt;&gt;1,0,COUNTIF($B$116:$B$119,FI118)+COUNTIF($D$116:$D$119,FI118))+IF(FO113&lt;&gt;1,0,COUNTIF($B$116:$B$119,FK118)+COUNTIF($D$116:$D$119,FK118)),"")</f>
        <v/>
      </c>
      <c r="FV118" s="297"/>
      <c r="FW118" s="280" t="str">
        <f aca="false">IF(FV118="","",VLOOKUP(FV118,Language!$D$5:$E$100,2,0))</f>
        <v/>
      </c>
      <c r="FX118" s="284"/>
      <c r="FY118" s="280" t="str">
        <f aca="false">IF(FX118="","",VLOOKUP(FX118,Language!$D$5:$E$100,2,0))</f>
        <v/>
      </c>
      <c r="FZ118" s="284"/>
      <c r="GA118" s="284"/>
      <c r="GB118" s="389" t="n">
        <f aca="false">COUNTIF(FV$116:FV$119,FV118)+COUNTIF(FX$116:FX$119,FV118)</f>
        <v>0</v>
      </c>
      <c r="GC118" s="281" t="str">
        <f aca="false">IF((FZ118&lt;&gt;"")*(GA118&lt;&gt;"")*((IFERROR(VLOOKUP(FV118,$B$116:$F$119,5,0),"")&lt;&gt;"")+(IFERROR(VLOOKUP(FV118,$D$116:$G$119,4,0),"")&lt;&gt;""))*((IFERROR(VLOOKUP(FX118,$B$116:$F$119,5,0),"")&lt;&gt;"")+(IFERROR(VLOOKUP(FX118,$D$116:$G$119,4,0),"")&lt;&gt;"")),IF(GB143,"0",(GC143+GE143&gt;GD143+GF143)*(FZ118&gt;GA118)+(GC143+GE143=GD143+GF143)*(FZ118=GA118)+(GC143+GE143&lt;GD143+GF143)*(FZ118&lt;GA118)),"")</f>
        <v/>
      </c>
      <c r="GD118" s="281" t="str">
        <f aca="false">IF((GC118&lt;&gt;""),IF(OR(GC143+GE143&lt;&gt;GD143+GF143,PrSettings!$M$4="●"),((GC143+GE143-GD143-GF143)=(FZ118-GA118))*(GC118=1),0),"")</f>
        <v/>
      </c>
      <c r="GE118" s="281" t="str">
        <f aca="false">IF((GD118&lt;&gt;""),IF(GC118="0",0,(GC143+GE143=FZ118)*(GD143+GF143=GA118)),"")</f>
        <v/>
      </c>
      <c r="GF118" s="281" t="str">
        <f aca="false">IF(GC118&lt;&gt;"",IF(GB143,0,IF(ABS(GC143+GE143-GD143-GF143)&gt;=PrSettings!$M$7,(ABS(GC143+GE143-GD143-GF143-FZ118+GA118)&lt;=1)*1,IF(AND(GC118,$F118=$G118,GC143+GE143&gt;=PrSettings!$M$6),(ABS(FZ118-GC143-GE143)&lt;=1)*1,IF(AND(GC118,GC143+GE143+GD143+GF143&gt;=PrSettings!$M$8),(ABS(FZ118-GC143-GE143)+ABS(GA118-GD143-GF143)&lt;=1)*1,"0")))),"")</f>
        <v/>
      </c>
      <c r="GG118" s="302" t="str">
        <f aca="false">IF(($C$116&amp;$C$117&amp;$C$118&amp;$C$119&amp;$E$116&amp;$E$117&amp;$E$118&amp;$E$119&lt;&gt;"")*(FV$116&amp;FV$117&amp;FV$118&amp;FV$119&amp;FX$116&amp;FX$117&amp;FX$118&amp;FX$119&lt;&gt;"")*(FV118&amp;FX118&lt;&gt;""),IF(GB118&lt;&gt;1,0,COUNTIF($B$116:$B$119,FV118)+COUNTIF($D$116:$D$119,FV118))+IF(GB113&lt;&gt;1,0,COUNTIF($B$116:$B$119,FX118)+COUNTIF($D$116:$D$119,FX118)),"")</f>
        <v/>
      </c>
      <c r="GI118" s="297"/>
      <c r="GJ118" s="280" t="str">
        <f aca="false">IF(GI118="","",VLOOKUP(GI118,Language!$D$5:$E$100,2,0))</f>
        <v/>
      </c>
      <c r="GK118" s="284"/>
      <c r="GL118" s="280" t="str">
        <f aca="false">IF(GK118="","",VLOOKUP(GK118,Language!$D$5:$E$100,2,0))</f>
        <v/>
      </c>
      <c r="GM118" s="284"/>
      <c r="GN118" s="284"/>
      <c r="GO118" s="389" t="n">
        <f aca="false">COUNTIF(GI$116:GI$119,GI118)+COUNTIF(GK$116:GK$119,GI118)</f>
        <v>0</v>
      </c>
      <c r="GP118" s="281" t="str">
        <f aca="false">IF((GM118&lt;&gt;"")*(GN118&lt;&gt;"")*((IFERROR(VLOOKUP(GI118,$B$116:$F$119,5,0),"")&lt;&gt;"")+(IFERROR(VLOOKUP(GI118,$D$116:$G$119,4,0),"")&lt;&gt;""))*((IFERROR(VLOOKUP(GK118,$B$116:$F$119,5,0),"")&lt;&gt;"")+(IFERROR(VLOOKUP(GK118,$D$116:$G$119,4,0),"")&lt;&gt;"")),IF(GO143,"0",(GP143+GR143&gt;GQ143+GS143)*(GM118&gt;GN118)+(GP143+GR143=GQ143+GS143)*(GM118=GN118)+(GP143+GR143&lt;GQ143+GS143)*(GM118&lt;GN118)),"")</f>
        <v/>
      </c>
      <c r="GQ118" s="281" t="str">
        <f aca="false">IF((GP118&lt;&gt;""),IF(OR(GP143+GR143&lt;&gt;GQ143+GS143,PrSettings!$M$4="●"),((GP143+GR143-GQ143-GS143)=(GM118-GN118))*(GP118=1),0),"")</f>
        <v/>
      </c>
      <c r="GR118" s="281" t="str">
        <f aca="false">IF((GQ118&lt;&gt;""),IF(GP118="0",0,(GP143+GR143=GM118)*(GQ143+GS143=GN118)),"")</f>
        <v/>
      </c>
      <c r="GS118" s="281" t="str">
        <f aca="false">IF(GP118&lt;&gt;"",IF(GO143,0,IF(ABS(GP143+GR143-GQ143-GS143)&gt;=PrSettings!$M$7,(ABS(GP143+GR143-GQ143-GS143-GM118+GN118)&lt;=1)*1,IF(AND(GP118,$F118=$G118,GP143+GR143&gt;=PrSettings!$M$6),(ABS(GM118-GP143-GR143)&lt;=1)*1,IF(AND(GP118,GP143+GR143+GQ143+GS143&gt;=PrSettings!$M$8),(ABS(GM118-GP143-GR143)+ABS(GN118-GQ143-GS143)&lt;=1)*1,"0")))),"")</f>
        <v/>
      </c>
      <c r="GT118" s="302" t="str">
        <f aca="false">IF(($C$116&amp;$C$117&amp;$C$118&amp;$C$119&amp;$E$116&amp;$E$117&amp;$E$118&amp;$E$119&lt;&gt;"")*(GI$116&amp;GI$117&amp;GI$118&amp;GI$119&amp;GK$116&amp;GK$117&amp;GK$118&amp;GK$119&lt;&gt;"")*(GI118&amp;GK118&lt;&gt;""),IF(GO118&lt;&gt;1,0,COUNTIF($B$116:$B$119,GI118)+COUNTIF($D$116:$D$119,GI118))+IF(GO113&lt;&gt;1,0,COUNTIF($B$116:$B$119,GK118)+COUNTIF($D$116:$D$119,GK118)),"")</f>
        <v/>
      </c>
      <c r="GV118" s="297"/>
      <c r="GW118" s="280" t="str">
        <f aca="false">IF(GV118="","",VLOOKUP(GV118,Language!$D$5:$E$100,2,0))</f>
        <v/>
      </c>
      <c r="GX118" s="284"/>
      <c r="GY118" s="280" t="str">
        <f aca="false">IF(GX118="","",VLOOKUP(GX118,Language!$D$5:$E$100,2,0))</f>
        <v/>
      </c>
      <c r="GZ118" s="284"/>
      <c r="HA118" s="284"/>
      <c r="HB118" s="389" t="n">
        <f aca="false">COUNTIF(GV$116:GV$119,GV118)+COUNTIF(GX$116:GX$119,GV118)</f>
        <v>0</v>
      </c>
      <c r="HC118" s="281" t="str">
        <f aca="false">IF((GZ118&lt;&gt;"")*(HA118&lt;&gt;"")*((IFERROR(VLOOKUP(GV118,$B$116:$F$119,5,0),"")&lt;&gt;"")+(IFERROR(VLOOKUP(GV118,$D$116:$G$119,4,0),"")&lt;&gt;""))*((IFERROR(VLOOKUP(GX118,$B$116:$F$119,5,0),"")&lt;&gt;"")+(IFERROR(VLOOKUP(GX118,$D$116:$G$119,4,0),"")&lt;&gt;"")),IF(HB143,"0",(HC143+HE143&gt;HD143+HF143)*(GZ118&gt;HA118)+(HC143+HE143=HD143+HF143)*(GZ118=HA118)+(HC143+HE143&lt;HD143+HF143)*(GZ118&lt;HA118)),"")</f>
        <v/>
      </c>
      <c r="HD118" s="281" t="str">
        <f aca="false">IF((HC118&lt;&gt;""),IF(OR(HC143+HE143&lt;&gt;HD143+HF143,PrSettings!$M$4="●"),((HC143+HE143-HD143-HF143)=(GZ118-HA118))*(HC118=1),0),"")</f>
        <v/>
      </c>
      <c r="HE118" s="281" t="str">
        <f aca="false">IF((HD118&lt;&gt;""),IF(HC118="0",0,(HC143+HE143=GZ118)*(HD143+HF143=HA118)),"")</f>
        <v/>
      </c>
      <c r="HF118" s="281" t="str">
        <f aca="false">IF(HC118&lt;&gt;"",IF(HB143,0,IF(ABS(HC143+HE143-HD143-HF143)&gt;=PrSettings!$M$7,(ABS(HC143+HE143-HD143-HF143-GZ118+HA118)&lt;=1)*1,IF(AND(HC118,$F118=$G118,HC143+HE143&gt;=PrSettings!$M$6),(ABS(GZ118-HC143-HE143)&lt;=1)*1,IF(AND(HC118,HC143+HE143+HD143+HF143&gt;=PrSettings!$M$8),(ABS(GZ118-HC143-HE143)+ABS(HA118-HD143-HF143)&lt;=1)*1,"0")))),"")</f>
        <v/>
      </c>
      <c r="HG118" s="302" t="str">
        <f aca="false">IF(($C$116&amp;$C$117&amp;$C$118&amp;$C$119&amp;$E$116&amp;$E$117&amp;$E$118&amp;$E$119&lt;&gt;"")*(GV$116&amp;GV$117&amp;GV$118&amp;GV$119&amp;GX$116&amp;GX$117&amp;GX$118&amp;GX$119&lt;&gt;"")*(GV118&amp;GX118&lt;&gt;""),IF(HB118&lt;&gt;1,0,COUNTIF($B$116:$B$119,GV118)+COUNTIF($D$116:$D$119,GV118))+IF(HB113&lt;&gt;1,0,COUNTIF($B$116:$B$119,GX118)+COUNTIF($D$116:$D$119,GX118)),"")</f>
        <v/>
      </c>
      <c r="HI118" s="297"/>
      <c r="HJ118" s="280" t="str">
        <f aca="false">IF(HI118="","",VLOOKUP(HI118,Language!$D$5:$E$100,2,0))</f>
        <v/>
      </c>
      <c r="HK118" s="284"/>
      <c r="HL118" s="280" t="str">
        <f aca="false">IF(HK118="","",VLOOKUP(HK118,Language!$D$5:$E$100,2,0))</f>
        <v/>
      </c>
      <c r="HM118" s="284"/>
      <c r="HN118" s="284"/>
      <c r="HO118" s="389" t="n">
        <f aca="false">COUNTIF(HI$116:HI$119,HI118)+COUNTIF(HK$116:HK$119,HI118)</f>
        <v>0</v>
      </c>
      <c r="HP118" s="281" t="str">
        <f aca="false">IF((HM118&lt;&gt;"")*(HN118&lt;&gt;"")*((IFERROR(VLOOKUP(HI118,$B$116:$F$119,5,0),"")&lt;&gt;"")+(IFERROR(VLOOKUP(HI118,$D$116:$G$119,4,0),"")&lt;&gt;""))*((IFERROR(VLOOKUP(HK118,$B$116:$F$119,5,0),"")&lt;&gt;"")+(IFERROR(VLOOKUP(HK118,$D$116:$G$119,4,0),"")&lt;&gt;"")),IF(HO143,"0",(HP143+HR143&gt;HQ143+HS143)*(HM118&gt;HN118)+(HP143+HR143=HQ143+HS143)*(HM118=HN118)+(HP143+HR143&lt;HQ143+HS143)*(HM118&lt;HN118)),"")</f>
        <v/>
      </c>
      <c r="HQ118" s="281" t="str">
        <f aca="false">IF((HP118&lt;&gt;""),IF(OR(HP143+HR143&lt;&gt;HQ143+HS143,PrSettings!$M$4="●"),((HP143+HR143-HQ143-HS143)=(HM118-HN118))*(HP118=1),0),"")</f>
        <v/>
      </c>
      <c r="HR118" s="281" t="str">
        <f aca="false">IF((HQ118&lt;&gt;""),IF(HP118="0",0,(HP143+HR143=HM118)*(HQ143+HS143=HN118)),"")</f>
        <v/>
      </c>
      <c r="HS118" s="281" t="str">
        <f aca="false">IF(HP118&lt;&gt;"",IF(HO143,0,IF(ABS(HP143+HR143-HQ143-HS143)&gt;=PrSettings!$M$7,(ABS(HP143+HR143-HQ143-HS143-HM118+HN118)&lt;=1)*1,IF(AND(HP118,$F118=$G118,HP143+HR143&gt;=PrSettings!$M$6),(ABS(HM118-HP143-HR143)&lt;=1)*1,IF(AND(HP118,HP143+HR143+HQ143+HS143&gt;=PrSettings!$M$8),(ABS(HM118-HP143-HR143)+ABS(HN118-HQ143-HS143)&lt;=1)*1,"0")))),"")</f>
        <v/>
      </c>
      <c r="HT118" s="302" t="str">
        <f aca="false">IF(($C$116&amp;$C$117&amp;$C$118&amp;$C$119&amp;$E$116&amp;$E$117&amp;$E$118&amp;$E$119&lt;&gt;"")*(HI$116&amp;HI$117&amp;HI$118&amp;HI$119&amp;HK$116&amp;HK$117&amp;HK$118&amp;HK$119&lt;&gt;"")*(HI118&amp;HK118&lt;&gt;""),IF(HO118&lt;&gt;1,0,COUNTIF($B$116:$B$119,HI118)+COUNTIF($D$116:$D$119,HI118))+IF(HO113&lt;&gt;1,0,COUNTIF($B$116:$B$119,HK118)+COUNTIF($D$116:$D$119,HK118)),"")</f>
        <v/>
      </c>
      <c r="HV118" s="297"/>
      <c r="HW118" s="280" t="str">
        <f aca="false">IF(HV118="","",VLOOKUP(HV118,Language!$D$5:$E$100,2,0))</f>
        <v/>
      </c>
      <c r="HX118" s="284"/>
      <c r="HY118" s="280" t="str">
        <f aca="false">IF(HX118="","",VLOOKUP(HX118,Language!$D$5:$E$100,2,0))</f>
        <v/>
      </c>
      <c r="HZ118" s="284"/>
      <c r="IA118" s="284"/>
      <c r="IB118" s="389" t="n">
        <f aca="false">COUNTIF(HV$116:HV$119,HV118)+COUNTIF(HX$116:HX$119,HV118)</f>
        <v>0</v>
      </c>
      <c r="IC118" s="281" t="str">
        <f aca="false">IF((HZ118&lt;&gt;"")*(IA118&lt;&gt;"")*((IFERROR(VLOOKUP(HV118,$B$116:$F$119,5,0),"")&lt;&gt;"")+(IFERROR(VLOOKUP(HV118,$D$116:$G$119,4,0),"")&lt;&gt;""))*((IFERROR(VLOOKUP(HX118,$B$116:$F$119,5,0),"")&lt;&gt;"")+(IFERROR(VLOOKUP(HX118,$D$116:$G$119,4,0),"")&lt;&gt;"")),IF(IB143,"0",(IC143+IE143&gt;ID143+IF143)*(HZ118&gt;IA118)+(IC143+IE143=ID143+IF143)*(HZ118=IA118)+(IC143+IE143&lt;ID143+IF143)*(HZ118&lt;IA118)),"")</f>
        <v/>
      </c>
      <c r="ID118" s="281" t="str">
        <f aca="false">IF((IC118&lt;&gt;""),IF(OR(IC143+IE143&lt;&gt;ID143+IF143,PrSettings!$M$4="●"),((IC143+IE143-ID143-IF143)=(HZ118-IA118))*(IC118=1),0),"")</f>
        <v/>
      </c>
      <c r="IE118" s="281" t="str">
        <f aca="false">IF((ID118&lt;&gt;""),IF(IC118="0",0,(IC143+IE143=HZ118)*(ID143+IF143=IA118)),"")</f>
        <v/>
      </c>
      <c r="IF118" s="281" t="str">
        <f aca="false">IF(IC118&lt;&gt;"",IF(IB143,0,IF(ABS(IC143+IE143-ID143-IF143)&gt;=PrSettings!$M$7,(ABS(IC143+IE143-ID143-IF143-HZ118+IA118)&lt;=1)*1,IF(AND(IC118,$F118=$G118,IC143+IE143&gt;=PrSettings!$M$6),(ABS(HZ118-IC143-IE143)&lt;=1)*1,IF(AND(IC118,IC143+IE143+ID143+IF143&gt;=PrSettings!$M$8),(ABS(HZ118-IC143-IE143)+ABS(IA118-ID143-IF143)&lt;=1)*1,"0")))),"")</f>
        <v/>
      </c>
      <c r="IG118" s="302" t="str">
        <f aca="false">IF(($C$116&amp;$C$117&amp;$C$118&amp;$C$119&amp;$E$116&amp;$E$117&amp;$E$118&amp;$E$119&lt;&gt;"")*(HV$116&amp;HV$117&amp;HV$118&amp;HV$119&amp;HX$116&amp;HX$117&amp;HX$118&amp;HX$119&lt;&gt;"")*(HV118&amp;HX118&lt;&gt;""),IF(IB118&lt;&gt;1,0,COUNTIF($B$116:$B$119,HV118)+COUNTIF($D$116:$D$119,HV118))+IF(IB113&lt;&gt;1,0,COUNTIF($B$116:$B$119,HX118)+COUNTIF($D$116:$D$119,HX118)),"")</f>
        <v/>
      </c>
      <c r="II118" s="297"/>
      <c r="IJ118" s="280" t="str">
        <f aca="false">IF(II118="","",VLOOKUP(II118,Language!$D$5:$E$100,2,0))</f>
        <v/>
      </c>
      <c r="IK118" s="284"/>
      <c r="IL118" s="280" t="str">
        <f aca="false">IF(IK118="","",VLOOKUP(IK118,Language!$D$5:$E$100,2,0))</f>
        <v/>
      </c>
      <c r="IM118" s="284"/>
      <c r="IN118" s="284"/>
      <c r="IO118" s="389" t="n">
        <f aca="false">COUNTIF(II$116:II$119,II118)+COUNTIF(IK$116:IK$119,II118)</f>
        <v>0</v>
      </c>
      <c r="IP118" s="281" t="str">
        <f aca="false">IF((IM118&lt;&gt;"")*(IN118&lt;&gt;"")*((IFERROR(VLOOKUP(II118,$B$116:$F$119,5,0),"")&lt;&gt;"")+(IFERROR(VLOOKUP(II118,$D$116:$G$119,4,0),"")&lt;&gt;""))*((IFERROR(VLOOKUP(IK118,$B$116:$F$119,5,0),"")&lt;&gt;"")+(IFERROR(VLOOKUP(IK118,$D$116:$G$119,4,0),"")&lt;&gt;"")),IF(IO143,"0",(IP143+IR143&gt;IQ143+IS143)*(IM118&gt;IN118)+(IP143+IR143=IQ143+IS143)*(IM118=IN118)+(IP143+IR143&lt;IQ143+IS143)*(IM118&lt;IN118)),"")</f>
        <v/>
      </c>
      <c r="IQ118" s="281" t="str">
        <f aca="false">IF((IP118&lt;&gt;""),IF(OR(IP143+IR143&lt;&gt;IQ143+IS143,PrSettings!$M$4="●"),((IP143+IR143-IQ143-IS143)=(IM118-IN118))*(IP118=1),0),"")</f>
        <v/>
      </c>
      <c r="IR118" s="281" t="str">
        <f aca="false">IF((IQ118&lt;&gt;""),IF(IP118="0",0,(IP143+IR143=IM118)*(IQ143+IS143=IN118)),"")</f>
        <v/>
      </c>
      <c r="IS118" s="281" t="str">
        <f aca="false">IF(IP118&lt;&gt;"",IF(IO143,0,IF(ABS(IP143+IR143-IQ143-IS143)&gt;=PrSettings!$M$7,(ABS(IP143+IR143-IQ143-IS143-IM118+IN118)&lt;=1)*1,IF(AND(IP118,$F118=$G118,IP143+IR143&gt;=PrSettings!$M$6),(ABS(IM118-IP143-IR143)&lt;=1)*1,IF(AND(IP118,IP143+IR143+IQ143+IS143&gt;=PrSettings!$M$8),(ABS(IM118-IP143-IR143)+ABS(IN118-IQ143-IS143)&lt;=1)*1,"0")))),"")</f>
        <v/>
      </c>
      <c r="IT118" s="302" t="str">
        <f aca="false">IF(($C$116&amp;$C$117&amp;$C$118&amp;$C$119&amp;$E$116&amp;$E$117&amp;$E$118&amp;$E$119&lt;&gt;"")*(II$116&amp;II$117&amp;II$118&amp;II$119&amp;IK$116&amp;IK$117&amp;IK$118&amp;IK$119&lt;&gt;"")*(II118&amp;IK118&lt;&gt;""),IF(IO118&lt;&gt;1,0,COUNTIF($B$116:$B$119,II118)+COUNTIF($D$116:$D$119,II118))+IF(IO113&lt;&gt;1,0,COUNTIF($B$116:$B$119,IK118)+COUNTIF($D$116:$D$119,IK118)),"")</f>
        <v/>
      </c>
      <c r="IV118" s="297"/>
      <c r="IW118" s="280" t="str">
        <f aca="false">IF(IV118="","",VLOOKUP(IV118,Language!$D$5:$E$100,2,0))</f>
        <v/>
      </c>
      <c r="IX118" s="284"/>
      <c r="IY118" s="280" t="str">
        <f aca="false">IF(IX118="","",VLOOKUP(IX118,Language!$D$5:$E$100,2,0))</f>
        <v/>
      </c>
      <c r="IZ118" s="284"/>
      <c r="JA118" s="284"/>
      <c r="JB118" s="389" t="n">
        <f aca="false">COUNTIF(IV$116:IV$119,IV118)+COUNTIF(IX$116:IX$119,IV118)</f>
        <v>0</v>
      </c>
      <c r="JC118" s="281" t="str">
        <f aca="false">IF((IZ118&lt;&gt;"")*(JA118&lt;&gt;"")*((IFERROR(VLOOKUP(IV118,$B$116:$F$119,5,0),"")&lt;&gt;"")+(IFERROR(VLOOKUP(IV118,$D$116:$G$119,4,0),"")&lt;&gt;""))*((IFERROR(VLOOKUP(IX118,$B$116:$F$119,5,0),"")&lt;&gt;"")+(IFERROR(VLOOKUP(IX118,$D$116:$G$119,4,0),"")&lt;&gt;"")),IF(JB143,"0",(JC143+JE143&gt;JD143+JF143)*(IZ118&gt;JA118)+(JC143+JE143=JD143+JF143)*(IZ118=JA118)+(JC143+JE143&lt;JD143+JF143)*(IZ118&lt;JA118)),"")</f>
        <v/>
      </c>
      <c r="JD118" s="281" t="str">
        <f aca="false">IF((JC118&lt;&gt;""),IF(OR(JC143+JE143&lt;&gt;JD143+JF143,PrSettings!$M$4="●"),((JC143+JE143-JD143-JF143)=(IZ118-JA118))*(JC118=1),0),"")</f>
        <v/>
      </c>
      <c r="JE118" s="281" t="str">
        <f aca="false">IF((JD118&lt;&gt;""),IF(JC118="0",0,(JC143+JE143=IZ118)*(JD143+JF143=JA118)),"")</f>
        <v/>
      </c>
      <c r="JF118" s="281" t="str">
        <f aca="false">IF(JC118&lt;&gt;"",IF(JB143,0,IF(ABS(JC143+JE143-JD143-JF143)&gt;=PrSettings!$M$7,(ABS(JC143+JE143-JD143-JF143-IZ118+JA118)&lt;=1)*1,IF(AND(JC118,$F118=$G118,JC143+JE143&gt;=PrSettings!$M$6),(ABS(IZ118-JC143-JE143)&lt;=1)*1,IF(AND(JC118,JC143+JE143+JD143+JF143&gt;=PrSettings!$M$8),(ABS(IZ118-JC143-JE143)+ABS(JA118-JD143-JF143)&lt;=1)*1,"0")))),"")</f>
        <v/>
      </c>
      <c r="JG118" s="302" t="str">
        <f aca="false">IF(($C$116&amp;$C$117&amp;$C$118&amp;$C$119&amp;$E$116&amp;$E$117&amp;$E$118&amp;$E$119&lt;&gt;"")*(IV$116&amp;IV$117&amp;IV$118&amp;IV$119&amp;IX$116&amp;IX$117&amp;IX$118&amp;IX$119&lt;&gt;"")*(IV118&amp;IX118&lt;&gt;""),IF(JB118&lt;&gt;1,0,COUNTIF($B$116:$B$119,IV118)+COUNTIF($D$116:$D$119,IV118))+IF(JB113&lt;&gt;1,0,COUNTIF($B$116:$B$119,IX118)+COUNTIF($D$116:$D$119,IX118)),"")</f>
        <v/>
      </c>
      <c r="JI118" s="297"/>
      <c r="JJ118" s="280" t="str">
        <f aca="false">IF(JI118="","",VLOOKUP(JI118,Language!$D$5:$E$100,2,0))</f>
        <v/>
      </c>
      <c r="JK118" s="284"/>
      <c r="JL118" s="280" t="str">
        <f aca="false">IF(JK118="","",VLOOKUP(JK118,Language!$D$5:$E$100,2,0))</f>
        <v/>
      </c>
      <c r="JM118" s="284"/>
      <c r="JN118" s="284"/>
      <c r="JO118" s="389" t="n">
        <f aca="false">COUNTIF(JI$116:JI$119,JI118)+COUNTIF(JK$116:JK$119,JI118)</f>
        <v>0</v>
      </c>
      <c r="JP118" s="281" t="str">
        <f aca="false">IF((JM118&lt;&gt;"")*(JN118&lt;&gt;"")*((IFERROR(VLOOKUP(JI118,$B$116:$F$119,5,0),"")&lt;&gt;"")+(IFERROR(VLOOKUP(JI118,$D$116:$G$119,4,0),"")&lt;&gt;""))*((IFERROR(VLOOKUP(JK118,$B$116:$F$119,5,0),"")&lt;&gt;"")+(IFERROR(VLOOKUP(JK118,$D$116:$G$119,4,0),"")&lt;&gt;"")),IF(JO143,"0",(JP143+JR143&gt;JQ143+JS143)*(JM118&gt;JN118)+(JP143+JR143=JQ143+JS143)*(JM118=JN118)+(JP143+JR143&lt;JQ143+JS143)*(JM118&lt;JN118)),"")</f>
        <v/>
      </c>
      <c r="JQ118" s="281" t="str">
        <f aca="false">IF((JP118&lt;&gt;""),IF(OR(JP143+JR143&lt;&gt;JQ143+JS143,PrSettings!$M$4="●"),((JP143+JR143-JQ143-JS143)=(JM118-JN118))*(JP118=1),0),"")</f>
        <v/>
      </c>
      <c r="JR118" s="281" t="str">
        <f aca="false">IF((JQ118&lt;&gt;""),IF(JP118="0",0,(JP143+JR143=JM118)*(JQ143+JS143=JN118)),"")</f>
        <v/>
      </c>
      <c r="JS118" s="281" t="str">
        <f aca="false">IF(JP118&lt;&gt;"",IF(JO143,0,IF(ABS(JP143+JR143-JQ143-JS143)&gt;=PrSettings!$M$7,(ABS(JP143+JR143-JQ143-JS143-JM118+JN118)&lt;=1)*1,IF(AND(JP118,$F118=$G118,JP143+JR143&gt;=PrSettings!$M$6),(ABS(JM118-JP143-JR143)&lt;=1)*1,IF(AND(JP118,JP143+JR143+JQ143+JS143&gt;=PrSettings!$M$8),(ABS(JM118-JP143-JR143)+ABS(JN118-JQ143-JS143)&lt;=1)*1,"0")))),"")</f>
        <v/>
      </c>
      <c r="JT118" s="302" t="str">
        <f aca="false">IF(($C$116&amp;$C$117&amp;$C$118&amp;$C$119&amp;$E$116&amp;$E$117&amp;$E$118&amp;$E$119&lt;&gt;"")*(JI$116&amp;JI$117&amp;JI$118&amp;JI$119&amp;JK$116&amp;JK$117&amp;JK$118&amp;JK$119&lt;&gt;"")*(JI118&amp;JK118&lt;&gt;""),IF(JO118&lt;&gt;1,0,COUNTIF($B$116:$B$119,JI118)+COUNTIF($D$116:$D$119,JI118))+IF(JO113&lt;&gt;1,0,COUNTIF($B$116:$B$119,JK118)+COUNTIF($D$116:$D$119,JK118)),"")</f>
        <v/>
      </c>
      <c r="JV118" s="297"/>
      <c r="JW118" s="280" t="str">
        <f aca="false">IF(JV118="","",VLOOKUP(JV118,Language!$D$5:$E$100,2,0))</f>
        <v/>
      </c>
      <c r="JX118" s="284"/>
      <c r="JY118" s="280" t="str">
        <f aca="false">IF(JX118="","",VLOOKUP(JX118,Language!$D$5:$E$100,2,0))</f>
        <v/>
      </c>
      <c r="JZ118" s="284"/>
      <c r="KA118" s="284"/>
      <c r="KB118" s="389" t="n">
        <f aca="false">COUNTIF(JV$116:JV$119,JV118)+COUNTIF(JX$116:JX$119,JV118)</f>
        <v>0</v>
      </c>
      <c r="KC118" s="281" t="str">
        <f aca="false">IF((JZ118&lt;&gt;"")*(KA118&lt;&gt;"")*((IFERROR(VLOOKUP(JV118,$B$116:$F$119,5,0),"")&lt;&gt;"")+(IFERROR(VLOOKUP(JV118,$D$116:$G$119,4,0),"")&lt;&gt;""))*((IFERROR(VLOOKUP(JX118,$B$116:$F$119,5,0),"")&lt;&gt;"")+(IFERROR(VLOOKUP(JX118,$D$116:$G$119,4,0),"")&lt;&gt;"")),IF(KB143,"0",(KC143+KE143&gt;KD143+KF143)*(JZ118&gt;KA118)+(KC143+KE143=KD143+KF143)*(JZ118=KA118)+(KC143+KE143&lt;KD143+KF143)*(JZ118&lt;KA118)),"")</f>
        <v/>
      </c>
      <c r="KD118" s="281" t="str">
        <f aca="false">IF((KC118&lt;&gt;""),IF(OR(KC143+KE143&lt;&gt;KD143+KF143,PrSettings!$M$4="●"),((KC143+KE143-KD143-KF143)=(JZ118-KA118))*(KC118=1),0),"")</f>
        <v/>
      </c>
      <c r="KE118" s="281" t="str">
        <f aca="false">IF((KD118&lt;&gt;""),IF(KC118="0",0,(KC143+KE143=JZ118)*(KD143+KF143=KA118)),"")</f>
        <v/>
      </c>
      <c r="KF118" s="281" t="str">
        <f aca="false">IF(KC118&lt;&gt;"",IF(KB143,0,IF(ABS(KC143+KE143-KD143-KF143)&gt;=PrSettings!$M$7,(ABS(KC143+KE143-KD143-KF143-JZ118+KA118)&lt;=1)*1,IF(AND(KC118,$F118=$G118,KC143+KE143&gt;=PrSettings!$M$6),(ABS(JZ118-KC143-KE143)&lt;=1)*1,IF(AND(KC118,KC143+KE143+KD143+KF143&gt;=PrSettings!$M$8),(ABS(JZ118-KC143-KE143)+ABS(KA118-KD143-KF143)&lt;=1)*1,"0")))),"")</f>
        <v/>
      </c>
      <c r="KG118" s="302" t="str">
        <f aca="false">IF(($C$116&amp;$C$117&amp;$C$118&amp;$C$119&amp;$E$116&amp;$E$117&amp;$E$118&amp;$E$119&lt;&gt;"")*(JV$116&amp;JV$117&amp;JV$118&amp;JV$119&amp;JX$116&amp;JX$117&amp;JX$118&amp;JX$119&lt;&gt;"")*(JV118&amp;JX118&lt;&gt;""),IF(KB118&lt;&gt;1,0,COUNTIF($B$116:$B$119,JV118)+COUNTIF($D$116:$D$119,JV118))+IF(KB113&lt;&gt;1,0,COUNTIF($B$116:$B$119,JX118)+COUNTIF($D$116:$D$119,JX118)),"")</f>
        <v/>
      </c>
      <c r="KI118" s="297"/>
      <c r="KJ118" s="280" t="str">
        <f aca="false">IF(KI118="","",VLOOKUP(KI118,Language!$D$5:$E$100,2,0))</f>
        <v/>
      </c>
      <c r="KK118" s="284"/>
      <c r="KL118" s="280" t="str">
        <f aca="false">IF(KK118="","",VLOOKUP(KK118,Language!$D$5:$E$100,2,0))</f>
        <v/>
      </c>
      <c r="KM118" s="284"/>
      <c r="KN118" s="284"/>
      <c r="KO118" s="389" t="n">
        <f aca="false">COUNTIF(KI$116:KI$119,KI118)+COUNTIF(KK$116:KK$119,KI118)</f>
        <v>0</v>
      </c>
      <c r="KP118" s="281" t="str">
        <f aca="false">IF((KM118&lt;&gt;"")*(KN118&lt;&gt;"")*((IFERROR(VLOOKUP(KI118,$B$116:$F$119,5,0),"")&lt;&gt;"")+(IFERROR(VLOOKUP(KI118,$D$116:$G$119,4,0),"")&lt;&gt;""))*((IFERROR(VLOOKUP(KK118,$B$116:$F$119,5,0),"")&lt;&gt;"")+(IFERROR(VLOOKUP(KK118,$D$116:$G$119,4,0),"")&lt;&gt;"")),IF(KO143,"0",(KP143+KR143&gt;KQ143+KS143)*(KM118&gt;KN118)+(KP143+KR143=KQ143+KS143)*(KM118=KN118)+(KP143+KR143&lt;KQ143+KS143)*(KM118&lt;KN118)),"")</f>
        <v/>
      </c>
      <c r="KQ118" s="281" t="str">
        <f aca="false">IF((KP118&lt;&gt;""),IF(OR(KP143+KR143&lt;&gt;KQ143+KS143,PrSettings!$M$4="●"),((KP143+KR143-KQ143-KS143)=(KM118-KN118))*(KP118=1),0),"")</f>
        <v/>
      </c>
      <c r="KR118" s="281" t="str">
        <f aca="false">IF((KQ118&lt;&gt;""),IF(KP118="0",0,(KP143+KR143=KM118)*(KQ143+KS143=KN118)),"")</f>
        <v/>
      </c>
      <c r="KS118" s="281" t="str">
        <f aca="false">IF(KP118&lt;&gt;"",IF(KO143,0,IF(ABS(KP143+KR143-KQ143-KS143)&gt;=PrSettings!$M$7,(ABS(KP143+KR143-KQ143-KS143-KM118+KN118)&lt;=1)*1,IF(AND(KP118,$F118=$G118,KP143+KR143&gt;=PrSettings!$M$6),(ABS(KM118-KP143-KR143)&lt;=1)*1,IF(AND(KP118,KP143+KR143+KQ143+KS143&gt;=PrSettings!$M$8),(ABS(KM118-KP143-KR143)+ABS(KN118-KQ143-KS143)&lt;=1)*1,"0")))),"")</f>
        <v/>
      </c>
      <c r="KT118" s="302" t="str">
        <f aca="false">IF(($C$116&amp;$C$117&amp;$C$118&amp;$C$119&amp;$E$116&amp;$E$117&amp;$E$118&amp;$E$119&lt;&gt;"")*(KI$116&amp;KI$117&amp;KI$118&amp;KI$119&amp;KK$116&amp;KK$117&amp;KK$118&amp;KK$119&lt;&gt;"")*(KI118&amp;KK118&lt;&gt;""),IF(KO118&lt;&gt;1,0,COUNTIF($B$116:$B$119,KI118)+COUNTIF($D$116:$D$119,KI118))+IF(KO113&lt;&gt;1,0,COUNTIF($B$116:$B$119,KK118)+COUNTIF($D$116:$D$119,KK118)),"")</f>
        <v/>
      </c>
      <c r="KV118" s="297"/>
      <c r="KW118" s="280" t="str">
        <f aca="false">IF(KV118="","",VLOOKUP(KV118,Language!$D$5:$E$100,2,0))</f>
        <v/>
      </c>
      <c r="KX118" s="284"/>
      <c r="KY118" s="280" t="str">
        <f aca="false">IF(KX118="","",VLOOKUP(KX118,Language!$D$5:$E$100,2,0))</f>
        <v/>
      </c>
      <c r="KZ118" s="284"/>
      <c r="LA118" s="284"/>
      <c r="LB118" s="389" t="n">
        <f aca="false">COUNTIF(KV$116:KV$119,KV118)+COUNTIF(KX$116:KX$119,KV118)</f>
        <v>0</v>
      </c>
      <c r="LC118" s="281" t="str">
        <f aca="false">IF((KZ118&lt;&gt;"")*(LA118&lt;&gt;"")*((IFERROR(VLOOKUP(KV118,$B$116:$F$119,5,0),"")&lt;&gt;"")+(IFERROR(VLOOKUP(KV118,$D$116:$G$119,4,0),"")&lt;&gt;""))*((IFERROR(VLOOKUP(KX118,$B$116:$F$119,5,0),"")&lt;&gt;"")+(IFERROR(VLOOKUP(KX118,$D$116:$G$119,4,0),"")&lt;&gt;"")),IF(LB143,"0",(LC143+LE143&gt;LD143+LF143)*(KZ118&gt;LA118)+(LC143+LE143=LD143+LF143)*(KZ118=LA118)+(LC143+LE143&lt;LD143+LF143)*(KZ118&lt;LA118)),"")</f>
        <v/>
      </c>
      <c r="LD118" s="281" t="str">
        <f aca="false">IF((LC118&lt;&gt;""),IF(OR(LC143+LE143&lt;&gt;LD143+LF143,PrSettings!$M$4="●"),((LC143+LE143-LD143-LF143)=(KZ118-LA118))*(LC118=1),0),"")</f>
        <v/>
      </c>
      <c r="LE118" s="281" t="str">
        <f aca="false">IF((LD118&lt;&gt;""),IF(LC118="0",0,(LC143+LE143=KZ118)*(LD143+LF143=LA118)),"")</f>
        <v/>
      </c>
      <c r="LF118" s="281" t="str">
        <f aca="false">IF(LC118&lt;&gt;"",IF(LB143,0,IF(ABS(LC143+LE143-LD143-LF143)&gt;=PrSettings!$M$7,(ABS(LC143+LE143-LD143-LF143-KZ118+LA118)&lt;=1)*1,IF(AND(LC118,$F118=$G118,LC143+LE143&gt;=PrSettings!$M$6),(ABS(KZ118-LC143-LE143)&lt;=1)*1,IF(AND(LC118,LC143+LE143+LD143+LF143&gt;=PrSettings!$M$8),(ABS(KZ118-LC143-LE143)+ABS(LA118-LD143-LF143)&lt;=1)*1,"0")))),"")</f>
        <v/>
      </c>
      <c r="LG118" s="302" t="str">
        <f aca="false">IF(($C$116&amp;$C$117&amp;$C$118&amp;$C$119&amp;$E$116&amp;$E$117&amp;$E$118&amp;$E$119&lt;&gt;"")*(KV$116&amp;KV$117&amp;KV$118&amp;KV$119&amp;KX$116&amp;KX$117&amp;KX$118&amp;KX$119&lt;&gt;"")*(KV118&amp;KX118&lt;&gt;""),IF(LB118&lt;&gt;1,0,COUNTIF($B$116:$B$119,KV118)+COUNTIF($D$116:$D$119,KV118))+IF(LB113&lt;&gt;1,0,COUNTIF($B$116:$B$119,KX118)+COUNTIF($D$116:$D$119,KX118)),"")</f>
        <v/>
      </c>
      <c r="LI118" s="297"/>
      <c r="LJ118" s="280" t="str">
        <f aca="false">IF(LI118="","",VLOOKUP(LI118,Language!$D$5:$E$100,2,0))</f>
        <v/>
      </c>
      <c r="LK118" s="284"/>
      <c r="LL118" s="280" t="str">
        <f aca="false">IF(LK118="","",VLOOKUP(LK118,Language!$D$5:$E$100,2,0))</f>
        <v/>
      </c>
      <c r="LM118" s="284"/>
      <c r="LN118" s="284"/>
      <c r="LO118" s="389" t="n">
        <f aca="false">COUNTIF(LI$116:LI$119,LI118)+COUNTIF(LK$116:LK$119,LI118)</f>
        <v>0</v>
      </c>
      <c r="LP118" s="281" t="str">
        <f aca="false">IF((LM118&lt;&gt;"")*(LN118&lt;&gt;"")*((IFERROR(VLOOKUP(LI118,$B$116:$F$119,5,0),"")&lt;&gt;"")+(IFERROR(VLOOKUP(LI118,$D$116:$G$119,4,0),"")&lt;&gt;""))*((IFERROR(VLOOKUP(LK118,$B$116:$F$119,5,0),"")&lt;&gt;"")+(IFERROR(VLOOKUP(LK118,$D$116:$G$119,4,0),"")&lt;&gt;"")),IF(LO143,"0",(LP143+LR143&gt;LQ143+LS143)*(LM118&gt;LN118)+(LP143+LR143=LQ143+LS143)*(LM118=LN118)+(LP143+LR143&lt;LQ143+LS143)*(LM118&lt;LN118)),"")</f>
        <v/>
      </c>
      <c r="LQ118" s="281" t="str">
        <f aca="false">IF((LP118&lt;&gt;""),IF(OR(LP143+LR143&lt;&gt;LQ143+LS143,PrSettings!$M$4="●"),((LP143+LR143-LQ143-LS143)=(LM118-LN118))*(LP118=1),0),"")</f>
        <v/>
      </c>
      <c r="LR118" s="281" t="str">
        <f aca="false">IF((LQ118&lt;&gt;""),IF(LP118="0",0,(LP143+LR143=LM118)*(LQ143+LS143=LN118)),"")</f>
        <v/>
      </c>
      <c r="LS118" s="281" t="str">
        <f aca="false">IF(LP118&lt;&gt;"",IF(LO143,0,IF(ABS(LP143+LR143-LQ143-LS143)&gt;=PrSettings!$M$7,(ABS(LP143+LR143-LQ143-LS143-LM118+LN118)&lt;=1)*1,IF(AND(LP118,$F118=$G118,LP143+LR143&gt;=PrSettings!$M$6),(ABS(LM118-LP143-LR143)&lt;=1)*1,IF(AND(LP118,LP143+LR143+LQ143+LS143&gt;=PrSettings!$M$8),(ABS(LM118-LP143-LR143)+ABS(LN118-LQ143-LS143)&lt;=1)*1,"0")))),"")</f>
        <v/>
      </c>
      <c r="LT118" s="302" t="str">
        <f aca="false">IF(($C$116&amp;$C$117&amp;$C$118&amp;$C$119&amp;$E$116&amp;$E$117&amp;$E$118&amp;$E$119&lt;&gt;"")*(LI$116&amp;LI$117&amp;LI$118&amp;LI$119&amp;LK$116&amp;LK$117&amp;LK$118&amp;LK$119&lt;&gt;"")*(LI118&amp;LK118&lt;&gt;""),IF(LO118&lt;&gt;1,0,COUNTIF($B$116:$B$119,LI118)+COUNTIF($D$116:$D$119,LI118))+IF(LO113&lt;&gt;1,0,COUNTIF($B$116:$B$119,LK118)+COUNTIF($D$116:$D$119,LK118)),"")</f>
        <v/>
      </c>
      <c r="LV118" s="297"/>
      <c r="LW118" s="280" t="str">
        <f aca="false">IF(LV118="","",VLOOKUP(LV118,Language!$D$5:$E$100,2,0))</f>
        <v/>
      </c>
      <c r="LX118" s="284"/>
      <c r="LY118" s="280" t="str">
        <f aca="false">IF(LX118="","",VLOOKUP(LX118,Language!$D$5:$E$100,2,0))</f>
        <v/>
      </c>
      <c r="LZ118" s="284"/>
      <c r="MA118" s="284"/>
      <c r="MB118" s="389" t="n">
        <f aca="false">COUNTIF(LV$116:LV$119,LV118)+COUNTIF(LX$116:LX$119,LV118)</f>
        <v>0</v>
      </c>
      <c r="MC118" s="281" t="str">
        <f aca="false">IF((LZ118&lt;&gt;"")*(MA118&lt;&gt;"")*((IFERROR(VLOOKUP(LV118,$B$116:$F$119,5,0),"")&lt;&gt;"")+(IFERROR(VLOOKUP(LV118,$D$116:$G$119,4,0),"")&lt;&gt;""))*((IFERROR(VLOOKUP(LX118,$B$116:$F$119,5,0),"")&lt;&gt;"")+(IFERROR(VLOOKUP(LX118,$D$116:$G$119,4,0),"")&lt;&gt;"")),IF(MB143,"0",(MC143+ME143&gt;MD143+MF143)*(LZ118&gt;MA118)+(MC143+ME143=MD143+MF143)*(LZ118=MA118)+(MC143+ME143&lt;MD143+MF143)*(LZ118&lt;MA118)),"")</f>
        <v/>
      </c>
      <c r="MD118" s="281" t="str">
        <f aca="false">IF((MC118&lt;&gt;""),IF(OR(MC143+ME143&lt;&gt;MD143+MF143,PrSettings!$M$4="●"),((MC143+ME143-MD143-MF143)=(LZ118-MA118))*(MC118=1),0),"")</f>
        <v/>
      </c>
      <c r="ME118" s="281" t="str">
        <f aca="false">IF((MD118&lt;&gt;""),IF(MC118="0",0,(MC143+ME143=LZ118)*(MD143+MF143=MA118)),"")</f>
        <v/>
      </c>
      <c r="MF118" s="281" t="str">
        <f aca="false">IF(MC118&lt;&gt;"",IF(MB143,0,IF(ABS(MC143+ME143-MD143-MF143)&gt;=PrSettings!$M$7,(ABS(MC143+ME143-MD143-MF143-LZ118+MA118)&lt;=1)*1,IF(AND(MC118,$F118=$G118,MC143+ME143&gt;=PrSettings!$M$6),(ABS(LZ118-MC143-ME143)&lt;=1)*1,IF(AND(MC118,MC143+ME143+MD143+MF143&gt;=PrSettings!$M$8),(ABS(LZ118-MC143-ME143)+ABS(MA118-MD143-MF143)&lt;=1)*1,"0")))),"")</f>
        <v/>
      </c>
      <c r="MG118" s="302" t="str">
        <f aca="false">IF(($C$116&amp;$C$117&amp;$C$118&amp;$C$119&amp;$E$116&amp;$E$117&amp;$E$118&amp;$E$119&lt;&gt;"")*(LV$116&amp;LV$117&amp;LV$118&amp;LV$119&amp;LX$116&amp;LX$117&amp;LX$118&amp;LX$119&lt;&gt;"")*(LV118&amp;LX118&lt;&gt;""),IF(MB118&lt;&gt;1,0,COUNTIF($B$116:$B$119,LV118)+COUNTIF($D$116:$D$119,LV118))+IF(MB113&lt;&gt;1,0,COUNTIF($B$116:$B$119,LX118)+COUNTIF($D$116:$D$119,LX118)),"")</f>
        <v/>
      </c>
    </row>
    <row r="119" customFormat="false" ht="15.75" hidden="false" customHeight="false" outlineLevel="0" collapsed="false">
      <c r="B119" s="295" t="n">
        <f aca="false">IF(C119="","",INDEX(Groups!$C$7:$C$65,MATCH(C119,Groups!$D$7:$D$65,0)))</f>
        <v>3</v>
      </c>
      <c r="C119" s="280" t="str">
        <f aca="false">'World Cup'!$U$70</f>
        <v>Argentina</v>
      </c>
      <c r="D119" s="296" t="n">
        <f aca="false">IF(E119="","",INDEX(Groups!$C$7:$C$65,MATCH(E119,Groups!$D$7:$D$65,0)))</f>
        <v>5</v>
      </c>
      <c r="E119" s="280" t="str">
        <f aca="false">'World Cup'!$W$70</f>
        <v>Portugal</v>
      </c>
      <c r="F119" s="282" t="n">
        <f aca="false">IF(AND('World Cup'!$U$71&lt;&gt;"",'World Cup'!$W$71&lt;&gt;""),'World Cup'!$U$71,"")</f>
        <v>0</v>
      </c>
      <c r="G119" s="283" t="n">
        <f aca="false">IF(AND('World Cup'!$U$71&lt;&gt;"",'World Cup'!$W$71&lt;&gt;""),'World Cup'!$W$71,"")</f>
        <v>1</v>
      </c>
      <c r="I119" s="297"/>
      <c r="J119" s="280" t="str">
        <f aca="false">IF(I119="","",VLOOKUP(I119,Language!$D$5:$E$100,2,0))</f>
        <v/>
      </c>
      <c r="K119" s="284"/>
      <c r="L119" s="280" t="str">
        <f aca="false">IF(K119="","",VLOOKUP(K119,Language!$D$5:$E$100,2,0))</f>
        <v/>
      </c>
      <c r="M119" s="284"/>
      <c r="N119" s="284"/>
      <c r="O119" s="389" t="n">
        <f aca="false">COUNTIF(I$116:I$119,I119)+COUNTIF(K$116:K$119,I119)</f>
        <v>0</v>
      </c>
      <c r="P119" s="281" t="str">
        <f aca="false">IF((M119&lt;&gt;"")*(N119&lt;&gt;"")*((IFERROR(VLOOKUP(I119,$B$116:$F$119,5,0),"")&lt;&gt;"")+(IFERROR(VLOOKUP(I119,$D$116:$G$119,4,0),"")&lt;&gt;""))*((IFERROR(VLOOKUP(K119,$B$116:$F$119,5,0),"")&lt;&gt;"")+(IFERROR(VLOOKUP(K119,$D$116:$G$119,4,0),"")&lt;&gt;"")),IF(O144,"0",(P144+R144&gt;Q144+S144)*(M119&gt;N119)+(P144+R144=Q144+S144)*(M119=N119)+(P144+R144&lt;Q144+S144)*(M119&lt;N119)),"")</f>
        <v/>
      </c>
      <c r="Q119" s="281" t="str">
        <f aca="false">IF((P119&lt;&gt;""),IF(OR(P144+R144&lt;&gt;Q144+S144,PrSettings!$M$4="●"),((P144+R144-Q144-S144)=(M119-N119))*(P119=1),0),"")</f>
        <v/>
      </c>
      <c r="R119" s="281" t="str">
        <f aca="false">IF((Q119&lt;&gt;""),IF(P119="0",0,(P144+R144=M119)*(Q144+S144=N119)),"")</f>
        <v/>
      </c>
      <c r="S119" s="281" t="str">
        <f aca="false">IF(P119&lt;&gt;"",IF(O144,0,IF(ABS(P144+R144-Q144-S144)&gt;=PrSettings!$M$7,(ABS(P144+R144-Q144-S144-M119+N119)&lt;=1)*1,IF(AND(P119,$F119=$G119,P144+R144&gt;=PrSettings!$M$6),(ABS(M119-P144-R144)&lt;=1)*1,IF(AND(P119,P144+R144+Q144+S144&gt;=PrSettings!$M$8),(ABS(M119-P144-R144)+ABS(N119-Q144-S144)&lt;=1)*1,"0")))),"")</f>
        <v/>
      </c>
      <c r="T119" s="302" t="str">
        <f aca="false">IF(($C$116&amp;$C$117&amp;$C$118&amp;$C$119&amp;$E$116&amp;$E$117&amp;$E$118&amp;$E$119&lt;&gt;"")*(I$116&amp;I$117&amp;I$118&amp;I$119&amp;K$116&amp;K$117&amp;K$118&amp;K$119&lt;&gt;"")*(I119&amp;K119&lt;&gt;""),IF(O119&lt;&gt;1,0,COUNTIF($B$116:$B$119,I119)+COUNTIF($D$116:$D$119,I119))+IF(O114&lt;&gt;1,0,COUNTIF($B$116:$B$119,K119)+COUNTIF($D$116:$D$119,K119)),"")</f>
        <v/>
      </c>
      <c r="U119" s="204"/>
      <c r="V119" s="297"/>
      <c r="W119" s="280" t="str">
        <f aca="false">IF(V119="","",VLOOKUP(V119,Language!$D$5:$E$100,2,0))</f>
        <v/>
      </c>
      <c r="X119" s="284"/>
      <c r="Y119" s="280" t="str">
        <f aca="false">IF(X119="","",VLOOKUP(X119,Language!$D$5:$E$100,2,0))</f>
        <v/>
      </c>
      <c r="Z119" s="284"/>
      <c r="AA119" s="284"/>
      <c r="AB119" s="389" t="n">
        <f aca="false">COUNTIF(V$116:V$119,V119)+COUNTIF(X$116:X$119,V119)</f>
        <v>0</v>
      </c>
      <c r="AC119" s="281" t="str">
        <f aca="false">IF((Z119&lt;&gt;"")*(AA119&lt;&gt;"")*((IFERROR(VLOOKUP(V119,$B$116:$F$119,5,0),"")&lt;&gt;"")+(IFERROR(VLOOKUP(V119,$D$116:$G$119,4,0),"")&lt;&gt;""))*((IFERROR(VLOOKUP(X119,$B$116:$F$119,5,0),"")&lt;&gt;"")+(IFERROR(VLOOKUP(X119,$D$116:$G$119,4,0),"")&lt;&gt;"")),IF(AB144,"0",(AC144+AE144&gt;AD144+AF144)*(Z119&gt;AA119)+(AC144+AE144=AD144+AF144)*(Z119=AA119)+(AC144+AE144&lt;AD144+AF144)*(Z119&lt;AA119)),"")</f>
        <v/>
      </c>
      <c r="AD119" s="281" t="str">
        <f aca="false">IF((AC119&lt;&gt;""),IF(OR(AC144+AE144&lt;&gt;AD144+AF144,PrSettings!$M$4="●"),((AC144+AE144-AD144-AF144)=(Z119-AA119))*(AC119=1),0),"")</f>
        <v/>
      </c>
      <c r="AE119" s="281" t="str">
        <f aca="false">IF((AD119&lt;&gt;""),IF(AC119="0",0,(AC144+AE144=Z119)*(AD144+AF144=AA119)),"")</f>
        <v/>
      </c>
      <c r="AF119" s="281" t="str">
        <f aca="false">IF(AC119&lt;&gt;"",IF(AB144,0,IF(ABS(AC144+AE144-AD144-AF144)&gt;=PrSettings!$M$7,(ABS(AC144+AE144-AD144-AF144-Z119+AA119)&lt;=1)*1,IF(AND(AC119,$F119=$G119,AC144+AE144&gt;=PrSettings!$M$6),(ABS(Z119-AC144-AE144)&lt;=1)*1,IF(AND(AC119,AC144+AE144+AD144+AF144&gt;=PrSettings!$M$8),(ABS(Z119-AC144-AE144)+ABS(AA119-AD144-AF144)&lt;=1)*1,"0")))),"")</f>
        <v/>
      </c>
      <c r="AG119" s="302" t="str">
        <f aca="false">IF(($C$116&amp;$C$117&amp;$C$118&amp;$C$119&amp;$E$116&amp;$E$117&amp;$E$118&amp;$E$119&lt;&gt;"")*(V$116&amp;V$117&amp;V$118&amp;V$119&amp;X$116&amp;X$117&amp;X$118&amp;X$119&lt;&gt;"")*(V119&amp;X119&lt;&gt;""),IF(AB119&lt;&gt;1,0,COUNTIF($B$116:$B$119,V119)+COUNTIF($D$116:$D$119,V119))+IF(AB114&lt;&gt;1,0,COUNTIF($B$116:$B$119,X119)+COUNTIF($D$116:$D$119,X119)),"")</f>
        <v/>
      </c>
      <c r="AI119" s="297"/>
      <c r="AJ119" s="280" t="str">
        <f aca="false">IF(AI119="","",VLOOKUP(AI119,Language!$D$5:$E$100,2,0))</f>
        <v/>
      </c>
      <c r="AK119" s="284"/>
      <c r="AL119" s="280" t="str">
        <f aca="false">IF(AK119="","",VLOOKUP(AK119,Language!$D$5:$E$100,2,0))</f>
        <v/>
      </c>
      <c r="AM119" s="284"/>
      <c r="AN119" s="284"/>
      <c r="AO119" s="389" t="n">
        <f aca="false">COUNTIF(AI$116:AI$119,AI119)+COUNTIF(AK$116:AK$119,AI119)</f>
        <v>0</v>
      </c>
      <c r="AP119" s="281" t="str">
        <f aca="false">IF((AM119&lt;&gt;"")*(AN119&lt;&gt;"")*((IFERROR(VLOOKUP(AI119,$B$116:$F$119,5,0),"")&lt;&gt;"")+(IFERROR(VLOOKUP(AI119,$D$116:$G$119,4,0),"")&lt;&gt;""))*((IFERROR(VLOOKUP(AK119,$B$116:$F$119,5,0),"")&lt;&gt;"")+(IFERROR(VLOOKUP(AK119,$D$116:$G$119,4,0),"")&lt;&gt;"")),IF(AO144,"0",(AP144+AR144&gt;AQ144+AS144)*(AM119&gt;AN119)+(AP144+AR144=AQ144+AS144)*(AM119=AN119)+(AP144+AR144&lt;AQ144+AS144)*(AM119&lt;AN119)),"")</f>
        <v/>
      </c>
      <c r="AQ119" s="281" t="str">
        <f aca="false">IF((AP119&lt;&gt;""),IF(OR(AP144+AR144&lt;&gt;AQ144+AS144,PrSettings!$M$4="●"),((AP144+AR144-AQ144-AS144)=(AM119-AN119))*(AP119=1),0),"")</f>
        <v/>
      </c>
      <c r="AR119" s="281" t="str">
        <f aca="false">IF((AQ119&lt;&gt;""),IF(AP119="0",0,(AP144+AR144=AM119)*(AQ144+AS144=AN119)),"")</f>
        <v/>
      </c>
      <c r="AS119" s="281" t="str">
        <f aca="false">IF(AP119&lt;&gt;"",IF(AO144,0,IF(ABS(AP144+AR144-AQ144-AS144)&gt;=PrSettings!$M$7,(ABS(AP144+AR144-AQ144-AS144-AM119+AN119)&lt;=1)*1,IF(AND(AP119,$F119=$G119,AP144+AR144&gt;=PrSettings!$M$6),(ABS(AM119-AP144-AR144)&lt;=1)*1,IF(AND(AP119,AP144+AR144+AQ144+AS144&gt;=PrSettings!$M$8),(ABS(AM119-AP144-AR144)+ABS(AN119-AQ144-AS144)&lt;=1)*1,"0")))),"")</f>
        <v/>
      </c>
      <c r="AT119" s="302" t="str">
        <f aca="false">IF(($C$116&amp;$C$117&amp;$C$118&amp;$C$119&amp;$E$116&amp;$E$117&amp;$E$118&amp;$E$119&lt;&gt;"")*(AI$116&amp;AI$117&amp;AI$118&amp;AI$119&amp;AK$116&amp;AK$117&amp;AK$118&amp;AK$119&lt;&gt;"")*(AI119&amp;AK119&lt;&gt;""),IF(AO119&lt;&gt;1,0,COUNTIF($B$116:$B$119,AI119)+COUNTIF($D$116:$D$119,AI119))+IF(AO114&lt;&gt;1,0,COUNTIF($B$116:$B$119,AK119)+COUNTIF($D$116:$D$119,AK119)),"")</f>
        <v/>
      </c>
      <c r="AV119" s="297"/>
      <c r="AW119" s="280" t="str">
        <f aca="false">IF(AV119="","",VLOOKUP(AV119,Language!$D$5:$E$100,2,0))</f>
        <v/>
      </c>
      <c r="AX119" s="284"/>
      <c r="AY119" s="280" t="str">
        <f aca="false">IF(AX119="","",VLOOKUP(AX119,Language!$D$5:$E$100,2,0))</f>
        <v/>
      </c>
      <c r="AZ119" s="284"/>
      <c r="BA119" s="284"/>
      <c r="BB119" s="389" t="n">
        <f aca="false">COUNTIF(AV$116:AV$119,AV119)+COUNTIF(AX$116:AX$119,AV119)</f>
        <v>0</v>
      </c>
      <c r="BC119" s="281" t="str">
        <f aca="false">IF((AZ119&lt;&gt;"")*(BA119&lt;&gt;"")*((IFERROR(VLOOKUP(AV119,$B$116:$F$119,5,0),"")&lt;&gt;"")+(IFERROR(VLOOKUP(AV119,$D$116:$G$119,4,0),"")&lt;&gt;""))*((IFERROR(VLOOKUP(AX119,$B$116:$F$119,5,0),"")&lt;&gt;"")+(IFERROR(VLOOKUP(AX119,$D$116:$G$119,4,0),"")&lt;&gt;"")),IF(BB144,"0",(BC144+BE144&gt;BD144+BF144)*(AZ119&gt;BA119)+(BC144+BE144=BD144+BF144)*(AZ119=BA119)+(BC144+BE144&lt;BD144+BF144)*(AZ119&lt;BA119)),"")</f>
        <v/>
      </c>
      <c r="BD119" s="281" t="str">
        <f aca="false">IF((BC119&lt;&gt;""),IF(OR(BC144+BE144&lt;&gt;BD144+BF144,PrSettings!$M$4="●"),((BC144+BE144-BD144-BF144)=(AZ119-BA119))*(BC119=1),0),"")</f>
        <v/>
      </c>
      <c r="BE119" s="281" t="str">
        <f aca="false">IF((BD119&lt;&gt;""),IF(BC119="0",0,(BC144+BE144=AZ119)*(BD144+BF144=BA119)),"")</f>
        <v/>
      </c>
      <c r="BF119" s="281" t="str">
        <f aca="false">IF(BC119&lt;&gt;"",IF(BB144,0,IF(ABS(BC144+BE144-BD144-BF144)&gt;=PrSettings!$M$7,(ABS(BC144+BE144-BD144-BF144-AZ119+BA119)&lt;=1)*1,IF(AND(BC119,$F119=$G119,BC144+BE144&gt;=PrSettings!$M$6),(ABS(AZ119-BC144-BE144)&lt;=1)*1,IF(AND(BC119,BC144+BE144+BD144+BF144&gt;=PrSettings!$M$8),(ABS(AZ119-BC144-BE144)+ABS(BA119-BD144-BF144)&lt;=1)*1,"0")))),"")</f>
        <v/>
      </c>
      <c r="BG119" s="302" t="str">
        <f aca="false">IF(($C$116&amp;$C$117&amp;$C$118&amp;$C$119&amp;$E$116&amp;$E$117&amp;$E$118&amp;$E$119&lt;&gt;"")*(AV$116&amp;AV$117&amp;AV$118&amp;AV$119&amp;AX$116&amp;AX$117&amp;AX$118&amp;AX$119&lt;&gt;"")*(AV119&amp;AX119&lt;&gt;""),IF(BB119&lt;&gt;1,0,COUNTIF($B$116:$B$119,AV119)+COUNTIF($D$116:$D$119,AV119))+IF(BB114&lt;&gt;1,0,COUNTIF($B$116:$B$119,AX119)+COUNTIF($D$116:$D$119,AX119)),"")</f>
        <v/>
      </c>
      <c r="BI119" s="297"/>
      <c r="BJ119" s="280" t="str">
        <f aca="false">IF(BI119="","",VLOOKUP(BI119,Language!$D$5:$E$100,2,0))</f>
        <v/>
      </c>
      <c r="BK119" s="284"/>
      <c r="BL119" s="280" t="str">
        <f aca="false">IF(BK119="","",VLOOKUP(BK119,Language!$D$5:$E$100,2,0))</f>
        <v/>
      </c>
      <c r="BM119" s="284"/>
      <c r="BN119" s="284"/>
      <c r="BO119" s="389" t="n">
        <f aca="false">COUNTIF(BI$116:BI$119,BI119)+COUNTIF(BK$116:BK$119,BI119)</f>
        <v>0</v>
      </c>
      <c r="BP119" s="281" t="str">
        <f aca="false">IF((BM119&lt;&gt;"")*(BN119&lt;&gt;"")*((IFERROR(VLOOKUP(BI119,$B$116:$F$119,5,0),"")&lt;&gt;"")+(IFERROR(VLOOKUP(BI119,$D$116:$G$119,4,0),"")&lt;&gt;""))*((IFERROR(VLOOKUP(BK119,$B$116:$F$119,5,0),"")&lt;&gt;"")+(IFERROR(VLOOKUP(BK119,$D$116:$G$119,4,0),"")&lt;&gt;"")),IF(BO144,"0",(BP144+BR144&gt;BQ144+BS144)*(BM119&gt;BN119)+(BP144+BR144=BQ144+BS144)*(BM119=BN119)+(BP144+BR144&lt;BQ144+BS144)*(BM119&lt;BN119)),"")</f>
        <v/>
      </c>
      <c r="BQ119" s="281" t="str">
        <f aca="false">IF((BP119&lt;&gt;""),IF(OR(BP144+BR144&lt;&gt;BQ144+BS144,PrSettings!$M$4="●"),((BP144+BR144-BQ144-BS144)=(BM119-BN119))*(BP119=1),0),"")</f>
        <v/>
      </c>
      <c r="BR119" s="281" t="str">
        <f aca="false">IF((BQ119&lt;&gt;""),IF(BP119="0",0,(BP144+BR144=BM119)*(BQ144+BS144=BN119)),"")</f>
        <v/>
      </c>
      <c r="BS119" s="281" t="str">
        <f aca="false">IF(BP119&lt;&gt;"",IF(BO144,0,IF(ABS(BP144+BR144-BQ144-BS144)&gt;=PrSettings!$M$7,(ABS(BP144+BR144-BQ144-BS144-BM119+BN119)&lt;=1)*1,IF(AND(BP119,$F119=$G119,BP144+BR144&gt;=PrSettings!$M$6),(ABS(BM119-BP144-BR144)&lt;=1)*1,IF(AND(BP119,BP144+BR144+BQ144+BS144&gt;=PrSettings!$M$8),(ABS(BM119-BP144-BR144)+ABS(BN119-BQ144-BS144)&lt;=1)*1,"0")))),"")</f>
        <v/>
      </c>
      <c r="BT119" s="302" t="str">
        <f aca="false">IF(($C$116&amp;$C$117&amp;$C$118&amp;$C$119&amp;$E$116&amp;$E$117&amp;$E$118&amp;$E$119&lt;&gt;"")*(BI$116&amp;BI$117&amp;BI$118&amp;BI$119&amp;BK$116&amp;BK$117&amp;BK$118&amp;BK$119&lt;&gt;"")*(BI119&amp;BK119&lt;&gt;""),IF(BO119&lt;&gt;1,0,COUNTIF($B$116:$B$119,BI119)+COUNTIF($D$116:$D$119,BI119))+IF(BO114&lt;&gt;1,0,COUNTIF($B$116:$B$119,BK119)+COUNTIF($D$116:$D$119,BK119)),"")</f>
        <v/>
      </c>
      <c r="BV119" s="297"/>
      <c r="BW119" s="280" t="str">
        <f aca="false">IF(BV119="","",VLOOKUP(BV119,Language!$D$5:$E$100,2,0))</f>
        <v/>
      </c>
      <c r="BX119" s="284"/>
      <c r="BY119" s="280" t="str">
        <f aca="false">IF(BX119="","",VLOOKUP(BX119,Language!$D$5:$E$100,2,0))</f>
        <v/>
      </c>
      <c r="BZ119" s="284"/>
      <c r="CA119" s="284"/>
      <c r="CB119" s="389" t="n">
        <f aca="false">COUNTIF(BV$116:BV$119,BV119)+COUNTIF(BX$116:BX$119,BV119)</f>
        <v>0</v>
      </c>
      <c r="CC119" s="281" t="str">
        <f aca="false">IF((BZ119&lt;&gt;"")*(CA119&lt;&gt;"")*((IFERROR(VLOOKUP(BV119,$B$116:$F$119,5,0),"")&lt;&gt;"")+(IFERROR(VLOOKUP(BV119,$D$116:$G$119,4,0),"")&lt;&gt;""))*((IFERROR(VLOOKUP(BX119,$B$116:$F$119,5,0),"")&lt;&gt;"")+(IFERROR(VLOOKUP(BX119,$D$116:$G$119,4,0),"")&lt;&gt;"")),IF(CB144,"0",(CC144+CE144&gt;CD144+CF144)*(BZ119&gt;CA119)+(CC144+CE144=CD144+CF144)*(BZ119=CA119)+(CC144+CE144&lt;CD144+CF144)*(BZ119&lt;CA119)),"")</f>
        <v/>
      </c>
      <c r="CD119" s="281" t="str">
        <f aca="false">IF((CC119&lt;&gt;""),IF(OR(CC144+CE144&lt;&gt;CD144+CF144,PrSettings!$M$4="●"),((CC144+CE144-CD144-CF144)=(BZ119-CA119))*(CC119=1),0),"")</f>
        <v/>
      </c>
      <c r="CE119" s="281" t="str">
        <f aca="false">IF((CD119&lt;&gt;""),IF(CC119="0",0,(CC144+CE144=BZ119)*(CD144+CF144=CA119)),"")</f>
        <v/>
      </c>
      <c r="CF119" s="281" t="str">
        <f aca="false">IF(CC119&lt;&gt;"",IF(CB144,0,IF(ABS(CC144+CE144-CD144-CF144)&gt;=PrSettings!$M$7,(ABS(CC144+CE144-CD144-CF144-BZ119+CA119)&lt;=1)*1,IF(AND(CC119,$F119=$G119,CC144+CE144&gt;=PrSettings!$M$6),(ABS(BZ119-CC144-CE144)&lt;=1)*1,IF(AND(CC119,CC144+CE144+CD144+CF144&gt;=PrSettings!$M$8),(ABS(BZ119-CC144-CE144)+ABS(CA119-CD144-CF144)&lt;=1)*1,"0")))),"")</f>
        <v/>
      </c>
      <c r="CG119" s="302" t="str">
        <f aca="false">IF(($C$116&amp;$C$117&amp;$C$118&amp;$C$119&amp;$E$116&amp;$E$117&amp;$E$118&amp;$E$119&lt;&gt;"")*(BV$116&amp;BV$117&amp;BV$118&amp;BV$119&amp;BX$116&amp;BX$117&amp;BX$118&amp;BX$119&lt;&gt;"")*(BV119&amp;BX119&lt;&gt;""),IF(CB119&lt;&gt;1,0,COUNTIF($B$116:$B$119,BV119)+COUNTIF($D$116:$D$119,BV119))+IF(CB114&lt;&gt;1,0,COUNTIF($B$116:$B$119,BX119)+COUNTIF($D$116:$D$119,BX119)),"")</f>
        <v/>
      </c>
      <c r="CI119" s="297"/>
      <c r="CJ119" s="280" t="str">
        <f aca="false">IF(CI119="","",VLOOKUP(CI119,Language!$D$5:$E$100,2,0))</f>
        <v/>
      </c>
      <c r="CK119" s="284"/>
      <c r="CL119" s="280" t="str">
        <f aca="false">IF(CK119="","",VLOOKUP(CK119,Language!$D$5:$E$100,2,0))</f>
        <v/>
      </c>
      <c r="CM119" s="284"/>
      <c r="CN119" s="284"/>
      <c r="CO119" s="389" t="n">
        <f aca="false">COUNTIF(CI$116:CI$119,CI119)+COUNTIF(CK$116:CK$119,CI119)</f>
        <v>0</v>
      </c>
      <c r="CP119" s="281" t="str">
        <f aca="false">IF((CM119&lt;&gt;"")*(CN119&lt;&gt;"")*((IFERROR(VLOOKUP(CI119,$B$116:$F$119,5,0),"")&lt;&gt;"")+(IFERROR(VLOOKUP(CI119,$D$116:$G$119,4,0),"")&lt;&gt;""))*((IFERROR(VLOOKUP(CK119,$B$116:$F$119,5,0),"")&lt;&gt;"")+(IFERROR(VLOOKUP(CK119,$D$116:$G$119,4,0),"")&lt;&gt;"")),IF(CO144,"0",(CP144+CR144&gt;CQ144+CS144)*(CM119&gt;CN119)+(CP144+CR144=CQ144+CS144)*(CM119=CN119)+(CP144+CR144&lt;CQ144+CS144)*(CM119&lt;CN119)),"")</f>
        <v/>
      </c>
      <c r="CQ119" s="281" t="str">
        <f aca="false">IF((CP119&lt;&gt;""),IF(OR(CP144+CR144&lt;&gt;CQ144+CS144,PrSettings!$M$4="●"),((CP144+CR144-CQ144-CS144)=(CM119-CN119))*(CP119=1),0),"")</f>
        <v/>
      </c>
      <c r="CR119" s="281" t="str">
        <f aca="false">IF((CQ119&lt;&gt;""),IF(CP119="0",0,(CP144+CR144=CM119)*(CQ144+CS144=CN119)),"")</f>
        <v/>
      </c>
      <c r="CS119" s="281" t="str">
        <f aca="false">IF(CP119&lt;&gt;"",IF(CO144,0,IF(ABS(CP144+CR144-CQ144-CS144)&gt;=PrSettings!$M$7,(ABS(CP144+CR144-CQ144-CS144-CM119+CN119)&lt;=1)*1,IF(AND(CP119,$F119=$G119,CP144+CR144&gt;=PrSettings!$M$6),(ABS(CM119-CP144-CR144)&lt;=1)*1,IF(AND(CP119,CP144+CR144+CQ144+CS144&gt;=PrSettings!$M$8),(ABS(CM119-CP144-CR144)+ABS(CN119-CQ144-CS144)&lt;=1)*1,"0")))),"")</f>
        <v/>
      </c>
      <c r="CT119" s="302" t="str">
        <f aca="false">IF(($C$116&amp;$C$117&amp;$C$118&amp;$C$119&amp;$E$116&amp;$E$117&amp;$E$118&amp;$E$119&lt;&gt;"")*(CI$116&amp;CI$117&amp;CI$118&amp;CI$119&amp;CK$116&amp;CK$117&amp;CK$118&amp;CK$119&lt;&gt;"")*(CI119&amp;CK119&lt;&gt;""),IF(CO119&lt;&gt;1,0,COUNTIF($B$116:$B$119,CI119)+COUNTIF($D$116:$D$119,CI119))+IF(CO114&lt;&gt;1,0,COUNTIF($B$116:$B$119,CK119)+COUNTIF($D$116:$D$119,CK119)),"")</f>
        <v/>
      </c>
      <c r="CV119" s="297"/>
      <c r="CW119" s="280" t="str">
        <f aca="false">IF(CV119="","",VLOOKUP(CV119,Language!$D$5:$E$100,2,0))</f>
        <v/>
      </c>
      <c r="CX119" s="284"/>
      <c r="CY119" s="280" t="str">
        <f aca="false">IF(CX119="","",VLOOKUP(CX119,Language!$D$5:$E$100,2,0))</f>
        <v/>
      </c>
      <c r="CZ119" s="284"/>
      <c r="DA119" s="284"/>
      <c r="DB119" s="389" t="n">
        <f aca="false">COUNTIF(CV$116:CV$119,CV119)+COUNTIF(CX$116:CX$119,CV119)</f>
        <v>0</v>
      </c>
      <c r="DC119" s="281" t="str">
        <f aca="false">IF((CZ119&lt;&gt;"")*(DA119&lt;&gt;"")*((IFERROR(VLOOKUP(CV119,$B$116:$F$119,5,0),"")&lt;&gt;"")+(IFERROR(VLOOKUP(CV119,$D$116:$G$119,4,0),"")&lt;&gt;""))*((IFERROR(VLOOKUP(CX119,$B$116:$F$119,5,0),"")&lt;&gt;"")+(IFERROR(VLOOKUP(CX119,$D$116:$G$119,4,0),"")&lt;&gt;"")),IF(DB144,"0",(DC144+DE144&gt;DD144+DF144)*(CZ119&gt;DA119)+(DC144+DE144=DD144+DF144)*(CZ119=DA119)+(DC144+DE144&lt;DD144+DF144)*(CZ119&lt;DA119)),"")</f>
        <v/>
      </c>
      <c r="DD119" s="281" t="str">
        <f aca="false">IF((DC119&lt;&gt;""),IF(OR(DC144+DE144&lt;&gt;DD144+DF144,PrSettings!$M$4="●"),((DC144+DE144-DD144-DF144)=(CZ119-DA119))*(DC119=1),0),"")</f>
        <v/>
      </c>
      <c r="DE119" s="281" t="str">
        <f aca="false">IF((DD119&lt;&gt;""),IF(DC119="0",0,(DC144+DE144=CZ119)*(DD144+DF144=DA119)),"")</f>
        <v/>
      </c>
      <c r="DF119" s="281" t="str">
        <f aca="false">IF(DC119&lt;&gt;"",IF(DB144,0,IF(ABS(DC144+DE144-DD144-DF144)&gt;=PrSettings!$M$7,(ABS(DC144+DE144-DD144-DF144-CZ119+DA119)&lt;=1)*1,IF(AND(DC119,$F119=$G119,DC144+DE144&gt;=PrSettings!$M$6),(ABS(CZ119-DC144-DE144)&lt;=1)*1,IF(AND(DC119,DC144+DE144+DD144+DF144&gt;=PrSettings!$M$8),(ABS(CZ119-DC144-DE144)+ABS(DA119-DD144-DF144)&lt;=1)*1,"0")))),"")</f>
        <v/>
      </c>
      <c r="DG119" s="302" t="str">
        <f aca="false">IF(($C$116&amp;$C$117&amp;$C$118&amp;$C$119&amp;$E$116&amp;$E$117&amp;$E$118&amp;$E$119&lt;&gt;"")*(CV$116&amp;CV$117&amp;CV$118&amp;CV$119&amp;CX$116&amp;CX$117&amp;CX$118&amp;CX$119&lt;&gt;"")*(CV119&amp;CX119&lt;&gt;""),IF(DB119&lt;&gt;1,0,COUNTIF($B$116:$B$119,CV119)+COUNTIF($D$116:$D$119,CV119))+IF(DB114&lt;&gt;1,0,COUNTIF($B$116:$B$119,CX119)+COUNTIF($D$116:$D$119,CX119)),"")</f>
        <v/>
      </c>
      <c r="DI119" s="297"/>
      <c r="DJ119" s="280" t="str">
        <f aca="false">IF(DI119="","",VLOOKUP(DI119,Language!$D$5:$E$100,2,0))</f>
        <v/>
      </c>
      <c r="DK119" s="284"/>
      <c r="DL119" s="280" t="str">
        <f aca="false">IF(DK119="","",VLOOKUP(DK119,Language!$D$5:$E$100,2,0))</f>
        <v/>
      </c>
      <c r="DM119" s="284"/>
      <c r="DN119" s="284"/>
      <c r="DO119" s="389" t="n">
        <f aca="false">COUNTIF(DI$116:DI$119,DI119)+COUNTIF(DK$116:DK$119,DI119)</f>
        <v>0</v>
      </c>
      <c r="DP119" s="281" t="str">
        <f aca="false">IF((DM119&lt;&gt;"")*(DN119&lt;&gt;"")*((IFERROR(VLOOKUP(DI119,$B$116:$F$119,5,0),"")&lt;&gt;"")+(IFERROR(VLOOKUP(DI119,$D$116:$G$119,4,0),"")&lt;&gt;""))*((IFERROR(VLOOKUP(DK119,$B$116:$F$119,5,0),"")&lt;&gt;"")+(IFERROR(VLOOKUP(DK119,$D$116:$G$119,4,0),"")&lt;&gt;"")),IF(DO144,"0",(DP144+DR144&gt;DQ144+DS144)*(DM119&gt;DN119)+(DP144+DR144=DQ144+DS144)*(DM119=DN119)+(DP144+DR144&lt;DQ144+DS144)*(DM119&lt;DN119)),"")</f>
        <v/>
      </c>
      <c r="DQ119" s="281" t="str">
        <f aca="false">IF((DP119&lt;&gt;""),IF(OR(DP144+DR144&lt;&gt;DQ144+DS144,PrSettings!$M$4="●"),((DP144+DR144-DQ144-DS144)=(DM119-DN119))*(DP119=1),0),"")</f>
        <v/>
      </c>
      <c r="DR119" s="281" t="str">
        <f aca="false">IF((DQ119&lt;&gt;""),IF(DP119="0",0,(DP144+DR144=DM119)*(DQ144+DS144=DN119)),"")</f>
        <v/>
      </c>
      <c r="DS119" s="281" t="str">
        <f aca="false">IF(DP119&lt;&gt;"",IF(DO144,0,IF(ABS(DP144+DR144-DQ144-DS144)&gt;=PrSettings!$M$7,(ABS(DP144+DR144-DQ144-DS144-DM119+DN119)&lt;=1)*1,IF(AND(DP119,$F119=$G119,DP144+DR144&gt;=PrSettings!$M$6),(ABS(DM119-DP144-DR144)&lt;=1)*1,IF(AND(DP119,DP144+DR144+DQ144+DS144&gt;=PrSettings!$M$8),(ABS(DM119-DP144-DR144)+ABS(DN119-DQ144-DS144)&lt;=1)*1,"0")))),"")</f>
        <v/>
      </c>
      <c r="DT119" s="302" t="str">
        <f aca="false">IF(($C$116&amp;$C$117&amp;$C$118&amp;$C$119&amp;$E$116&amp;$E$117&amp;$E$118&amp;$E$119&lt;&gt;"")*(DI$116&amp;DI$117&amp;DI$118&amp;DI$119&amp;DK$116&amp;DK$117&amp;DK$118&amp;DK$119&lt;&gt;"")*(DI119&amp;DK119&lt;&gt;""),IF(DO119&lt;&gt;1,0,COUNTIF($B$116:$B$119,DI119)+COUNTIF($D$116:$D$119,DI119))+IF(DO114&lt;&gt;1,0,COUNTIF($B$116:$B$119,DK119)+COUNTIF($D$116:$D$119,DK119)),"")</f>
        <v/>
      </c>
      <c r="DV119" s="297"/>
      <c r="DW119" s="280" t="str">
        <f aca="false">IF(DV119="","",VLOOKUP(DV119,Language!$D$5:$E$100,2,0))</f>
        <v/>
      </c>
      <c r="DX119" s="284"/>
      <c r="DY119" s="280" t="str">
        <f aca="false">IF(DX119="","",VLOOKUP(DX119,Language!$D$5:$E$100,2,0))</f>
        <v/>
      </c>
      <c r="DZ119" s="284"/>
      <c r="EA119" s="284"/>
      <c r="EB119" s="389" t="n">
        <f aca="false">COUNTIF(DV$116:DV$119,DV119)+COUNTIF(DX$116:DX$119,DV119)</f>
        <v>0</v>
      </c>
      <c r="EC119" s="281" t="str">
        <f aca="false">IF((DZ119&lt;&gt;"")*(EA119&lt;&gt;"")*((IFERROR(VLOOKUP(DV119,$B$116:$F$119,5,0),"")&lt;&gt;"")+(IFERROR(VLOOKUP(DV119,$D$116:$G$119,4,0),"")&lt;&gt;""))*((IFERROR(VLOOKUP(DX119,$B$116:$F$119,5,0),"")&lt;&gt;"")+(IFERROR(VLOOKUP(DX119,$D$116:$G$119,4,0),"")&lt;&gt;"")),IF(EB144,"0",(EC144+EE144&gt;ED144+EF144)*(DZ119&gt;EA119)+(EC144+EE144=ED144+EF144)*(DZ119=EA119)+(EC144+EE144&lt;ED144+EF144)*(DZ119&lt;EA119)),"")</f>
        <v/>
      </c>
      <c r="ED119" s="281" t="str">
        <f aca="false">IF((EC119&lt;&gt;""),IF(OR(EC144+EE144&lt;&gt;ED144+EF144,PrSettings!$M$4="●"),((EC144+EE144-ED144-EF144)=(DZ119-EA119))*(EC119=1),0),"")</f>
        <v/>
      </c>
      <c r="EE119" s="281" t="str">
        <f aca="false">IF((ED119&lt;&gt;""),IF(EC119="0",0,(EC144+EE144=DZ119)*(ED144+EF144=EA119)),"")</f>
        <v/>
      </c>
      <c r="EF119" s="281" t="str">
        <f aca="false">IF(EC119&lt;&gt;"",IF(EB144,0,IF(ABS(EC144+EE144-ED144-EF144)&gt;=PrSettings!$M$7,(ABS(EC144+EE144-ED144-EF144-DZ119+EA119)&lt;=1)*1,IF(AND(EC119,$F119=$G119,EC144+EE144&gt;=PrSettings!$M$6),(ABS(DZ119-EC144-EE144)&lt;=1)*1,IF(AND(EC119,EC144+EE144+ED144+EF144&gt;=PrSettings!$M$8),(ABS(DZ119-EC144-EE144)+ABS(EA119-ED144-EF144)&lt;=1)*1,"0")))),"")</f>
        <v/>
      </c>
      <c r="EG119" s="302" t="str">
        <f aca="false">IF(($C$116&amp;$C$117&amp;$C$118&amp;$C$119&amp;$E$116&amp;$E$117&amp;$E$118&amp;$E$119&lt;&gt;"")*(DV$116&amp;DV$117&amp;DV$118&amp;DV$119&amp;DX$116&amp;DX$117&amp;DX$118&amp;DX$119&lt;&gt;"")*(DV119&amp;DX119&lt;&gt;""),IF(EB119&lt;&gt;1,0,COUNTIF($B$116:$B$119,DV119)+COUNTIF($D$116:$D$119,DV119))+IF(EB114&lt;&gt;1,0,COUNTIF($B$116:$B$119,DX119)+COUNTIF($D$116:$D$119,DX119)),"")</f>
        <v/>
      </c>
      <c r="EI119" s="297"/>
      <c r="EJ119" s="280" t="str">
        <f aca="false">IF(EI119="","",VLOOKUP(EI119,Language!$D$5:$E$100,2,0))</f>
        <v/>
      </c>
      <c r="EK119" s="284"/>
      <c r="EL119" s="280" t="str">
        <f aca="false">IF(EK119="","",VLOOKUP(EK119,Language!$D$5:$E$100,2,0))</f>
        <v/>
      </c>
      <c r="EM119" s="284"/>
      <c r="EN119" s="284"/>
      <c r="EO119" s="389" t="n">
        <f aca="false">COUNTIF(EI$116:EI$119,EI119)+COUNTIF(EK$116:EK$119,EI119)</f>
        <v>0</v>
      </c>
      <c r="EP119" s="281" t="str">
        <f aca="false">IF((EM119&lt;&gt;"")*(EN119&lt;&gt;"")*((IFERROR(VLOOKUP(EI119,$B$116:$F$119,5,0),"")&lt;&gt;"")+(IFERROR(VLOOKUP(EI119,$D$116:$G$119,4,0),"")&lt;&gt;""))*((IFERROR(VLOOKUP(EK119,$B$116:$F$119,5,0),"")&lt;&gt;"")+(IFERROR(VLOOKUP(EK119,$D$116:$G$119,4,0),"")&lt;&gt;"")),IF(EO144,"0",(EP144+ER144&gt;EQ144+ES144)*(EM119&gt;EN119)+(EP144+ER144=EQ144+ES144)*(EM119=EN119)+(EP144+ER144&lt;EQ144+ES144)*(EM119&lt;EN119)),"")</f>
        <v/>
      </c>
      <c r="EQ119" s="281" t="str">
        <f aca="false">IF((EP119&lt;&gt;""),IF(OR(EP144+ER144&lt;&gt;EQ144+ES144,PrSettings!$M$4="●"),((EP144+ER144-EQ144-ES144)=(EM119-EN119))*(EP119=1),0),"")</f>
        <v/>
      </c>
      <c r="ER119" s="281" t="str">
        <f aca="false">IF((EQ119&lt;&gt;""),IF(EP119="0",0,(EP144+ER144=EM119)*(EQ144+ES144=EN119)),"")</f>
        <v/>
      </c>
      <c r="ES119" s="281" t="str">
        <f aca="false">IF(EP119&lt;&gt;"",IF(EO144,0,IF(ABS(EP144+ER144-EQ144-ES144)&gt;=PrSettings!$M$7,(ABS(EP144+ER144-EQ144-ES144-EM119+EN119)&lt;=1)*1,IF(AND(EP119,$F119=$G119,EP144+ER144&gt;=PrSettings!$M$6),(ABS(EM119-EP144-ER144)&lt;=1)*1,IF(AND(EP119,EP144+ER144+EQ144+ES144&gt;=PrSettings!$M$8),(ABS(EM119-EP144-ER144)+ABS(EN119-EQ144-ES144)&lt;=1)*1,"0")))),"")</f>
        <v/>
      </c>
      <c r="ET119" s="302" t="str">
        <f aca="false">IF(($C$116&amp;$C$117&amp;$C$118&amp;$C$119&amp;$E$116&amp;$E$117&amp;$E$118&amp;$E$119&lt;&gt;"")*(EI$116&amp;EI$117&amp;EI$118&amp;EI$119&amp;EK$116&amp;EK$117&amp;EK$118&amp;EK$119&lt;&gt;"")*(EI119&amp;EK119&lt;&gt;""),IF(EO119&lt;&gt;1,0,COUNTIF($B$116:$B$119,EI119)+COUNTIF($D$116:$D$119,EI119))+IF(EO114&lt;&gt;1,0,COUNTIF($B$116:$B$119,EK119)+COUNTIF($D$116:$D$119,EK119)),"")</f>
        <v/>
      </c>
      <c r="EV119" s="297"/>
      <c r="EW119" s="280" t="str">
        <f aca="false">IF(EV119="","",VLOOKUP(EV119,Language!$D$5:$E$100,2,0))</f>
        <v/>
      </c>
      <c r="EX119" s="284"/>
      <c r="EY119" s="280" t="str">
        <f aca="false">IF(EX119="","",VLOOKUP(EX119,Language!$D$5:$E$100,2,0))</f>
        <v/>
      </c>
      <c r="EZ119" s="284"/>
      <c r="FA119" s="284"/>
      <c r="FB119" s="389" t="n">
        <f aca="false">COUNTIF(EV$116:EV$119,EV119)+COUNTIF(EX$116:EX$119,EV119)</f>
        <v>0</v>
      </c>
      <c r="FC119" s="281" t="str">
        <f aca="false">IF((EZ119&lt;&gt;"")*(FA119&lt;&gt;"")*((IFERROR(VLOOKUP(EV119,$B$116:$F$119,5,0),"")&lt;&gt;"")+(IFERROR(VLOOKUP(EV119,$D$116:$G$119,4,0),"")&lt;&gt;""))*((IFERROR(VLOOKUP(EX119,$B$116:$F$119,5,0),"")&lt;&gt;"")+(IFERROR(VLOOKUP(EX119,$D$116:$G$119,4,0),"")&lt;&gt;"")),IF(FB144,"0",(FC144+FE144&gt;FD144+FF144)*(EZ119&gt;FA119)+(FC144+FE144=FD144+FF144)*(EZ119=FA119)+(FC144+FE144&lt;FD144+FF144)*(EZ119&lt;FA119)),"")</f>
        <v/>
      </c>
      <c r="FD119" s="281" t="str">
        <f aca="false">IF((FC119&lt;&gt;""),IF(OR(FC144+FE144&lt;&gt;FD144+FF144,PrSettings!$M$4="●"),((FC144+FE144-FD144-FF144)=(EZ119-FA119))*(FC119=1),0),"")</f>
        <v/>
      </c>
      <c r="FE119" s="281" t="str">
        <f aca="false">IF((FD119&lt;&gt;""),IF(FC119="0",0,(FC144+FE144=EZ119)*(FD144+FF144=FA119)),"")</f>
        <v/>
      </c>
      <c r="FF119" s="281" t="str">
        <f aca="false">IF(FC119&lt;&gt;"",IF(FB144,0,IF(ABS(FC144+FE144-FD144-FF144)&gt;=PrSettings!$M$7,(ABS(FC144+FE144-FD144-FF144-EZ119+FA119)&lt;=1)*1,IF(AND(FC119,$F119=$G119,FC144+FE144&gt;=PrSettings!$M$6),(ABS(EZ119-FC144-FE144)&lt;=1)*1,IF(AND(FC119,FC144+FE144+FD144+FF144&gt;=PrSettings!$M$8),(ABS(EZ119-FC144-FE144)+ABS(FA119-FD144-FF144)&lt;=1)*1,"0")))),"")</f>
        <v/>
      </c>
      <c r="FG119" s="302" t="str">
        <f aca="false">IF(($C$116&amp;$C$117&amp;$C$118&amp;$C$119&amp;$E$116&amp;$E$117&amp;$E$118&amp;$E$119&lt;&gt;"")*(EV$116&amp;EV$117&amp;EV$118&amp;EV$119&amp;EX$116&amp;EX$117&amp;EX$118&amp;EX$119&lt;&gt;"")*(EV119&amp;EX119&lt;&gt;""),IF(FB119&lt;&gt;1,0,COUNTIF($B$116:$B$119,EV119)+COUNTIF($D$116:$D$119,EV119))+IF(FB114&lt;&gt;1,0,COUNTIF($B$116:$B$119,EX119)+COUNTIF($D$116:$D$119,EX119)),"")</f>
        <v/>
      </c>
      <c r="FI119" s="297"/>
      <c r="FJ119" s="280" t="str">
        <f aca="false">IF(FI119="","",VLOOKUP(FI119,Language!$D$5:$E$100,2,0))</f>
        <v/>
      </c>
      <c r="FK119" s="284"/>
      <c r="FL119" s="280" t="str">
        <f aca="false">IF(FK119="","",VLOOKUP(FK119,Language!$D$5:$E$100,2,0))</f>
        <v/>
      </c>
      <c r="FM119" s="284"/>
      <c r="FN119" s="284"/>
      <c r="FO119" s="389" t="n">
        <f aca="false">COUNTIF(FI$116:FI$119,FI119)+COUNTIF(FK$116:FK$119,FI119)</f>
        <v>0</v>
      </c>
      <c r="FP119" s="281" t="str">
        <f aca="false">IF((FM119&lt;&gt;"")*(FN119&lt;&gt;"")*((IFERROR(VLOOKUP(FI119,$B$116:$F$119,5,0),"")&lt;&gt;"")+(IFERROR(VLOOKUP(FI119,$D$116:$G$119,4,0),"")&lt;&gt;""))*((IFERROR(VLOOKUP(FK119,$B$116:$F$119,5,0),"")&lt;&gt;"")+(IFERROR(VLOOKUP(FK119,$D$116:$G$119,4,0),"")&lt;&gt;"")),IF(FO144,"0",(FP144+FR144&gt;FQ144+FS144)*(FM119&gt;FN119)+(FP144+FR144=FQ144+FS144)*(FM119=FN119)+(FP144+FR144&lt;FQ144+FS144)*(FM119&lt;FN119)),"")</f>
        <v/>
      </c>
      <c r="FQ119" s="281" t="str">
        <f aca="false">IF((FP119&lt;&gt;""),IF(OR(FP144+FR144&lt;&gt;FQ144+FS144,PrSettings!$M$4="●"),((FP144+FR144-FQ144-FS144)=(FM119-FN119))*(FP119=1),0),"")</f>
        <v/>
      </c>
      <c r="FR119" s="281" t="str">
        <f aca="false">IF((FQ119&lt;&gt;""),IF(FP119="0",0,(FP144+FR144=FM119)*(FQ144+FS144=FN119)),"")</f>
        <v/>
      </c>
      <c r="FS119" s="281" t="str">
        <f aca="false">IF(FP119&lt;&gt;"",IF(FO144,0,IF(ABS(FP144+FR144-FQ144-FS144)&gt;=PrSettings!$M$7,(ABS(FP144+FR144-FQ144-FS144-FM119+FN119)&lt;=1)*1,IF(AND(FP119,$F119=$G119,FP144+FR144&gt;=PrSettings!$M$6),(ABS(FM119-FP144-FR144)&lt;=1)*1,IF(AND(FP119,FP144+FR144+FQ144+FS144&gt;=PrSettings!$M$8),(ABS(FM119-FP144-FR144)+ABS(FN119-FQ144-FS144)&lt;=1)*1,"0")))),"")</f>
        <v/>
      </c>
      <c r="FT119" s="302" t="str">
        <f aca="false">IF(($C$116&amp;$C$117&amp;$C$118&amp;$C$119&amp;$E$116&amp;$E$117&amp;$E$118&amp;$E$119&lt;&gt;"")*(FI$116&amp;FI$117&amp;FI$118&amp;FI$119&amp;FK$116&amp;FK$117&amp;FK$118&amp;FK$119&lt;&gt;"")*(FI119&amp;FK119&lt;&gt;""),IF(FO119&lt;&gt;1,0,COUNTIF($B$116:$B$119,FI119)+COUNTIF($D$116:$D$119,FI119))+IF(FO114&lt;&gt;1,0,COUNTIF($B$116:$B$119,FK119)+COUNTIF($D$116:$D$119,FK119)),"")</f>
        <v/>
      </c>
      <c r="FV119" s="297"/>
      <c r="FW119" s="280" t="str">
        <f aca="false">IF(FV119="","",VLOOKUP(FV119,Language!$D$5:$E$100,2,0))</f>
        <v/>
      </c>
      <c r="FX119" s="284"/>
      <c r="FY119" s="280" t="str">
        <f aca="false">IF(FX119="","",VLOOKUP(FX119,Language!$D$5:$E$100,2,0))</f>
        <v/>
      </c>
      <c r="FZ119" s="284"/>
      <c r="GA119" s="284"/>
      <c r="GB119" s="389" t="n">
        <f aca="false">COUNTIF(FV$116:FV$119,FV119)+COUNTIF(FX$116:FX$119,FV119)</f>
        <v>0</v>
      </c>
      <c r="GC119" s="281" t="str">
        <f aca="false">IF((FZ119&lt;&gt;"")*(GA119&lt;&gt;"")*((IFERROR(VLOOKUP(FV119,$B$116:$F$119,5,0),"")&lt;&gt;"")+(IFERROR(VLOOKUP(FV119,$D$116:$G$119,4,0),"")&lt;&gt;""))*((IFERROR(VLOOKUP(FX119,$B$116:$F$119,5,0),"")&lt;&gt;"")+(IFERROR(VLOOKUP(FX119,$D$116:$G$119,4,0),"")&lt;&gt;"")),IF(GB144,"0",(GC144+GE144&gt;GD144+GF144)*(FZ119&gt;GA119)+(GC144+GE144=GD144+GF144)*(FZ119=GA119)+(GC144+GE144&lt;GD144+GF144)*(FZ119&lt;GA119)),"")</f>
        <v/>
      </c>
      <c r="GD119" s="281" t="str">
        <f aca="false">IF((GC119&lt;&gt;""),IF(OR(GC144+GE144&lt;&gt;GD144+GF144,PrSettings!$M$4="●"),((GC144+GE144-GD144-GF144)=(FZ119-GA119))*(GC119=1),0),"")</f>
        <v/>
      </c>
      <c r="GE119" s="281" t="str">
        <f aca="false">IF((GD119&lt;&gt;""),IF(GC119="0",0,(GC144+GE144=FZ119)*(GD144+GF144=GA119)),"")</f>
        <v/>
      </c>
      <c r="GF119" s="281" t="str">
        <f aca="false">IF(GC119&lt;&gt;"",IF(GB144,0,IF(ABS(GC144+GE144-GD144-GF144)&gt;=PrSettings!$M$7,(ABS(GC144+GE144-GD144-GF144-FZ119+GA119)&lt;=1)*1,IF(AND(GC119,$F119=$G119,GC144+GE144&gt;=PrSettings!$M$6),(ABS(FZ119-GC144-GE144)&lt;=1)*1,IF(AND(GC119,GC144+GE144+GD144+GF144&gt;=PrSettings!$M$8),(ABS(FZ119-GC144-GE144)+ABS(GA119-GD144-GF144)&lt;=1)*1,"0")))),"")</f>
        <v/>
      </c>
      <c r="GG119" s="302" t="str">
        <f aca="false">IF(($C$116&amp;$C$117&amp;$C$118&amp;$C$119&amp;$E$116&amp;$E$117&amp;$E$118&amp;$E$119&lt;&gt;"")*(FV$116&amp;FV$117&amp;FV$118&amp;FV$119&amp;FX$116&amp;FX$117&amp;FX$118&amp;FX$119&lt;&gt;"")*(FV119&amp;FX119&lt;&gt;""),IF(GB119&lt;&gt;1,0,COUNTIF($B$116:$B$119,FV119)+COUNTIF($D$116:$D$119,FV119))+IF(GB114&lt;&gt;1,0,COUNTIF($B$116:$B$119,FX119)+COUNTIF($D$116:$D$119,FX119)),"")</f>
        <v/>
      </c>
      <c r="GI119" s="297"/>
      <c r="GJ119" s="280" t="str">
        <f aca="false">IF(GI119="","",VLOOKUP(GI119,Language!$D$5:$E$100,2,0))</f>
        <v/>
      </c>
      <c r="GK119" s="284"/>
      <c r="GL119" s="280" t="str">
        <f aca="false">IF(GK119="","",VLOOKUP(GK119,Language!$D$5:$E$100,2,0))</f>
        <v/>
      </c>
      <c r="GM119" s="284"/>
      <c r="GN119" s="284"/>
      <c r="GO119" s="389" t="n">
        <f aca="false">COUNTIF(GI$116:GI$119,GI119)+COUNTIF(GK$116:GK$119,GI119)</f>
        <v>0</v>
      </c>
      <c r="GP119" s="281" t="str">
        <f aca="false">IF((GM119&lt;&gt;"")*(GN119&lt;&gt;"")*((IFERROR(VLOOKUP(GI119,$B$116:$F$119,5,0),"")&lt;&gt;"")+(IFERROR(VLOOKUP(GI119,$D$116:$G$119,4,0),"")&lt;&gt;""))*((IFERROR(VLOOKUP(GK119,$B$116:$F$119,5,0),"")&lt;&gt;"")+(IFERROR(VLOOKUP(GK119,$D$116:$G$119,4,0),"")&lt;&gt;"")),IF(GO144,"0",(GP144+GR144&gt;GQ144+GS144)*(GM119&gt;GN119)+(GP144+GR144=GQ144+GS144)*(GM119=GN119)+(GP144+GR144&lt;GQ144+GS144)*(GM119&lt;GN119)),"")</f>
        <v/>
      </c>
      <c r="GQ119" s="281" t="str">
        <f aca="false">IF((GP119&lt;&gt;""),IF(OR(GP144+GR144&lt;&gt;GQ144+GS144,PrSettings!$M$4="●"),((GP144+GR144-GQ144-GS144)=(GM119-GN119))*(GP119=1),0),"")</f>
        <v/>
      </c>
      <c r="GR119" s="281" t="str">
        <f aca="false">IF((GQ119&lt;&gt;""),IF(GP119="0",0,(GP144+GR144=GM119)*(GQ144+GS144=GN119)),"")</f>
        <v/>
      </c>
      <c r="GS119" s="281" t="str">
        <f aca="false">IF(GP119&lt;&gt;"",IF(GO144,0,IF(ABS(GP144+GR144-GQ144-GS144)&gt;=PrSettings!$M$7,(ABS(GP144+GR144-GQ144-GS144-GM119+GN119)&lt;=1)*1,IF(AND(GP119,$F119=$G119,GP144+GR144&gt;=PrSettings!$M$6),(ABS(GM119-GP144-GR144)&lt;=1)*1,IF(AND(GP119,GP144+GR144+GQ144+GS144&gt;=PrSettings!$M$8),(ABS(GM119-GP144-GR144)+ABS(GN119-GQ144-GS144)&lt;=1)*1,"0")))),"")</f>
        <v/>
      </c>
      <c r="GT119" s="302" t="str">
        <f aca="false">IF(($C$116&amp;$C$117&amp;$C$118&amp;$C$119&amp;$E$116&amp;$E$117&amp;$E$118&amp;$E$119&lt;&gt;"")*(GI$116&amp;GI$117&amp;GI$118&amp;GI$119&amp;GK$116&amp;GK$117&amp;GK$118&amp;GK$119&lt;&gt;"")*(GI119&amp;GK119&lt;&gt;""),IF(GO119&lt;&gt;1,0,COUNTIF($B$116:$B$119,GI119)+COUNTIF($D$116:$D$119,GI119))+IF(GO114&lt;&gt;1,0,COUNTIF($B$116:$B$119,GK119)+COUNTIF($D$116:$D$119,GK119)),"")</f>
        <v/>
      </c>
      <c r="GV119" s="297"/>
      <c r="GW119" s="280" t="str">
        <f aca="false">IF(GV119="","",VLOOKUP(GV119,Language!$D$5:$E$100,2,0))</f>
        <v/>
      </c>
      <c r="GX119" s="284"/>
      <c r="GY119" s="280" t="str">
        <f aca="false">IF(GX119="","",VLOOKUP(GX119,Language!$D$5:$E$100,2,0))</f>
        <v/>
      </c>
      <c r="GZ119" s="284"/>
      <c r="HA119" s="284"/>
      <c r="HB119" s="389" t="n">
        <f aca="false">COUNTIF(GV$116:GV$119,GV119)+COUNTIF(GX$116:GX$119,GV119)</f>
        <v>0</v>
      </c>
      <c r="HC119" s="281" t="str">
        <f aca="false">IF((GZ119&lt;&gt;"")*(HA119&lt;&gt;"")*((IFERROR(VLOOKUP(GV119,$B$116:$F$119,5,0),"")&lt;&gt;"")+(IFERROR(VLOOKUP(GV119,$D$116:$G$119,4,0),"")&lt;&gt;""))*((IFERROR(VLOOKUP(GX119,$B$116:$F$119,5,0),"")&lt;&gt;"")+(IFERROR(VLOOKUP(GX119,$D$116:$G$119,4,0),"")&lt;&gt;"")),IF(HB144,"0",(HC144+HE144&gt;HD144+HF144)*(GZ119&gt;HA119)+(HC144+HE144=HD144+HF144)*(GZ119=HA119)+(HC144+HE144&lt;HD144+HF144)*(GZ119&lt;HA119)),"")</f>
        <v/>
      </c>
      <c r="HD119" s="281" t="str">
        <f aca="false">IF((HC119&lt;&gt;""),IF(OR(HC144+HE144&lt;&gt;HD144+HF144,PrSettings!$M$4="●"),((HC144+HE144-HD144-HF144)=(GZ119-HA119))*(HC119=1),0),"")</f>
        <v/>
      </c>
      <c r="HE119" s="281" t="str">
        <f aca="false">IF((HD119&lt;&gt;""),IF(HC119="0",0,(HC144+HE144=GZ119)*(HD144+HF144=HA119)),"")</f>
        <v/>
      </c>
      <c r="HF119" s="281" t="str">
        <f aca="false">IF(HC119&lt;&gt;"",IF(HB144,0,IF(ABS(HC144+HE144-HD144-HF144)&gt;=PrSettings!$M$7,(ABS(HC144+HE144-HD144-HF144-GZ119+HA119)&lt;=1)*1,IF(AND(HC119,$F119=$G119,HC144+HE144&gt;=PrSettings!$M$6),(ABS(GZ119-HC144-HE144)&lt;=1)*1,IF(AND(HC119,HC144+HE144+HD144+HF144&gt;=PrSettings!$M$8),(ABS(GZ119-HC144-HE144)+ABS(HA119-HD144-HF144)&lt;=1)*1,"0")))),"")</f>
        <v/>
      </c>
      <c r="HG119" s="302" t="str">
        <f aca="false">IF(($C$116&amp;$C$117&amp;$C$118&amp;$C$119&amp;$E$116&amp;$E$117&amp;$E$118&amp;$E$119&lt;&gt;"")*(GV$116&amp;GV$117&amp;GV$118&amp;GV$119&amp;GX$116&amp;GX$117&amp;GX$118&amp;GX$119&lt;&gt;"")*(GV119&amp;GX119&lt;&gt;""),IF(HB119&lt;&gt;1,0,COUNTIF($B$116:$B$119,GV119)+COUNTIF($D$116:$D$119,GV119))+IF(HB114&lt;&gt;1,0,COUNTIF($B$116:$B$119,GX119)+COUNTIF($D$116:$D$119,GX119)),"")</f>
        <v/>
      </c>
      <c r="HI119" s="297"/>
      <c r="HJ119" s="280" t="str">
        <f aca="false">IF(HI119="","",VLOOKUP(HI119,Language!$D$5:$E$100,2,0))</f>
        <v/>
      </c>
      <c r="HK119" s="284"/>
      <c r="HL119" s="280" t="str">
        <f aca="false">IF(HK119="","",VLOOKUP(HK119,Language!$D$5:$E$100,2,0))</f>
        <v/>
      </c>
      <c r="HM119" s="284"/>
      <c r="HN119" s="284"/>
      <c r="HO119" s="389" t="n">
        <f aca="false">COUNTIF(HI$116:HI$119,HI119)+COUNTIF(HK$116:HK$119,HI119)</f>
        <v>0</v>
      </c>
      <c r="HP119" s="281" t="str">
        <f aca="false">IF((HM119&lt;&gt;"")*(HN119&lt;&gt;"")*((IFERROR(VLOOKUP(HI119,$B$116:$F$119,5,0),"")&lt;&gt;"")+(IFERROR(VLOOKUP(HI119,$D$116:$G$119,4,0),"")&lt;&gt;""))*((IFERROR(VLOOKUP(HK119,$B$116:$F$119,5,0),"")&lt;&gt;"")+(IFERROR(VLOOKUP(HK119,$D$116:$G$119,4,0),"")&lt;&gt;"")),IF(HO144,"0",(HP144+HR144&gt;HQ144+HS144)*(HM119&gt;HN119)+(HP144+HR144=HQ144+HS144)*(HM119=HN119)+(HP144+HR144&lt;HQ144+HS144)*(HM119&lt;HN119)),"")</f>
        <v/>
      </c>
      <c r="HQ119" s="281" t="str">
        <f aca="false">IF((HP119&lt;&gt;""),IF(OR(HP144+HR144&lt;&gt;HQ144+HS144,PrSettings!$M$4="●"),((HP144+HR144-HQ144-HS144)=(HM119-HN119))*(HP119=1),0),"")</f>
        <v/>
      </c>
      <c r="HR119" s="281" t="str">
        <f aca="false">IF((HQ119&lt;&gt;""),IF(HP119="0",0,(HP144+HR144=HM119)*(HQ144+HS144=HN119)),"")</f>
        <v/>
      </c>
      <c r="HS119" s="281" t="str">
        <f aca="false">IF(HP119&lt;&gt;"",IF(HO144,0,IF(ABS(HP144+HR144-HQ144-HS144)&gt;=PrSettings!$M$7,(ABS(HP144+HR144-HQ144-HS144-HM119+HN119)&lt;=1)*1,IF(AND(HP119,$F119=$G119,HP144+HR144&gt;=PrSettings!$M$6),(ABS(HM119-HP144-HR144)&lt;=1)*1,IF(AND(HP119,HP144+HR144+HQ144+HS144&gt;=PrSettings!$M$8),(ABS(HM119-HP144-HR144)+ABS(HN119-HQ144-HS144)&lt;=1)*1,"0")))),"")</f>
        <v/>
      </c>
      <c r="HT119" s="302" t="str">
        <f aca="false">IF(($C$116&amp;$C$117&amp;$C$118&amp;$C$119&amp;$E$116&amp;$E$117&amp;$E$118&amp;$E$119&lt;&gt;"")*(HI$116&amp;HI$117&amp;HI$118&amp;HI$119&amp;HK$116&amp;HK$117&amp;HK$118&amp;HK$119&lt;&gt;"")*(HI119&amp;HK119&lt;&gt;""),IF(HO119&lt;&gt;1,0,COUNTIF($B$116:$B$119,HI119)+COUNTIF($D$116:$D$119,HI119))+IF(HO114&lt;&gt;1,0,COUNTIF($B$116:$B$119,HK119)+COUNTIF($D$116:$D$119,HK119)),"")</f>
        <v/>
      </c>
      <c r="HV119" s="297"/>
      <c r="HW119" s="280" t="str">
        <f aca="false">IF(HV119="","",VLOOKUP(HV119,Language!$D$5:$E$100,2,0))</f>
        <v/>
      </c>
      <c r="HX119" s="284"/>
      <c r="HY119" s="280" t="str">
        <f aca="false">IF(HX119="","",VLOOKUP(HX119,Language!$D$5:$E$100,2,0))</f>
        <v/>
      </c>
      <c r="HZ119" s="284"/>
      <c r="IA119" s="284"/>
      <c r="IB119" s="389" t="n">
        <f aca="false">COUNTIF(HV$116:HV$119,HV119)+COUNTIF(HX$116:HX$119,HV119)</f>
        <v>0</v>
      </c>
      <c r="IC119" s="281" t="str">
        <f aca="false">IF((HZ119&lt;&gt;"")*(IA119&lt;&gt;"")*((IFERROR(VLOOKUP(HV119,$B$116:$F$119,5,0),"")&lt;&gt;"")+(IFERROR(VLOOKUP(HV119,$D$116:$G$119,4,0),"")&lt;&gt;""))*((IFERROR(VLOOKUP(HX119,$B$116:$F$119,5,0),"")&lt;&gt;"")+(IFERROR(VLOOKUP(HX119,$D$116:$G$119,4,0),"")&lt;&gt;"")),IF(IB144,"0",(IC144+IE144&gt;ID144+IF144)*(HZ119&gt;IA119)+(IC144+IE144=ID144+IF144)*(HZ119=IA119)+(IC144+IE144&lt;ID144+IF144)*(HZ119&lt;IA119)),"")</f>
        <v/>
      </c>
      <c r="ID119" s="281" t="str">
        <f aca="false">IF((IC119&lt;&gt;""),IF(OR(IC144+IE144&lt;&gt;ID144+IF144,PrSettings!$M$4="●"),((IC144+IE144-ID144-IF144)=(HZ119-IA119))*(IC119=1),0),"")</f>
        <v/>
      </c>
      <c r="IE119" s="281" t="str">
        <f aca="false">IF((ID119&lt;&gt;""),IF(IC119="0",0,(IC144+IE144=HZ119)*(ID144+IF144=IA119)),"")</f>
        <v/>
      </c>
      <c r="IF119" s="281" t="str">
        <f aca="false">IF(IC119&lt;&gt;"",IF(IB144,0,IF(ABS(IC144+IE144-ID144-IF144)&gt;=PrSettings!$M$7,(ABS(IC144+IE144-ID144-IF144-HZ119+IA119)&lt;=1)*1,IF(AND(IC119,$F119=$G119,IC144+IE144&gt;=PrSettings!$M$6),(ABS(HZ119-IC144-IE144)&lt;=1)*1,IF(AND(IC119,IC144+IE144+ID144+IF144&gt;=PrSettings!$M$8),(ABS(HZ119-IC144-IE144)+ABS(IA119-ID144-IF144)&lt;=1)*1,"0")))),"")</f>
        <v/>
      </c>
      <c r="IG119" s="302" t="str">
        <f aca="false">IF(($C$116&amp;$C$117&amp;$C$118&amp;$C$119&amp;$E$116&amp;$E$117&amp;$E$118&amp;$E$119&lt;&gt;"")*(HV$116&amp;HV$117&amp;HV$118&amp;HV$119&amp;HX$116&amp;HX$117&amp;HX$118&amp;HX$119&lt;&gt;"")*(HV119&amp;HX119&lt;&gt;""),IF(IB119&lt;&gt;1,0,COUNTIF($B$116:$B$119,HV119)+COUNTIF($D$116:$D$119,HV119))+IF(IB114&lt;&gt;1,0,COUNTIF($B$116:$B$119,HX119)+COUNTIF($D$116:$D$119,HX119)),"")</f>
        <v/>
      </c>
      <c r="II119" s="297"/>
      <c r="IJ119" s="280" t="str">
        <f aca="false">IF(II119="","",VLOOKUP(II119,Language!$D$5:$E$100,2,0))</f>
        <v/>
      </c>
      <c r="IK119" s="284"/>
      <c r="IL119" s="280" t="str">
        <f aca="false">IF(IK119="","",VLOOKUP(IK119,Language!$D$5:$E$100,2,0))</f>
        <v/>
      </c>
      <c r="IM119" s="284"/>
      <c r="IN119" s="284"/>
      <c r="IO119" s="389" t="n">
        <f aca="false">COUNTIF(II$116:II$119,II119)+COUNTIF(IK$116:IK$119,II119)</f>
        <v>0</v>
      </c>
      <c r="IP119" s="281" t="str">
        <f aca="false">IF((IM119&lt;&gt;"")*(IN119&lt;&gt;"")*((IFERROR(VLOOKUP(II119,$B$116:$F$119,5,0),"")&lt;&gt;"")+(IFERROR(VLOOKUP(II119,$D$116:$G$119,4,0),"")&lt;&gt;""))*((IFERROR(VLOOKUP(IK119,$B$116:$F$119,5,0),"")&lt;&gt;"")+(IFERROR(VLOOKUP(IK119,$D$116:$G$119,4,0),"")&lt;&gt;"")),IF(IO144,"0",(IP144+IR144&gt;IQ144+IS144)*(IM119&gt;IN119)+(IP144+IR144=IQ144+IS144)*(IM119=IN119)+(IP144+IR144&lt;IQ144+IS144)*(IM119&lt;IN119)),"")</f>
        <v/>
      </c>
      <c r="IQ119" s="281" t="str">
        <f aca="false">IF((IP119&lt;&gt;""),IF(OR(IP144+IR144&lt;&gt;IQ144+IS144,PrSettings!$M$4="●"),((IP144+IR144-IQ144-IS144)=(IM119-IN119))*(IP119=1),0),"")</f>
        <v/>
      </c>
      <c r="IR119" s="281" t="str">
        <f aca="false">IF((IQ119&lt;&gt;""),IF(IP119="0",0,(IP144+IR144=IM119)*(IQ144+IS144=IN119)),"")</f>
        <v/>
      </c>
      <c r="IS119" s="281" t="str">
        <f aca="false">IF(IP119&lt;&gt;"",IF(IO144,0,IF(ABS(IP144+IR144-IQ144-IS144)&gt;=PrSettings!$M$7,(ABS(IP144+IR144-IQ144-IS144-IM119+IN119)&lt;=1)*1,IF(AND(IP119,$F119=$G119,IP144+IR144&gt;=PrSettings!$M$6),(ABS(IM119-IP144-IR144)&lt;=1)*1,IF(AND(IP119,IP144+IR144+IQ144+IS144&gt;=PrSettings!$M$8),(ABS(IM119-IP144-IR144)+ABS(IN119-IQ144-IS144)&lt;=1)*1,"0")))),"")</f>
        <v/>
      </c>
      <c r="IT119" s="302" t="str">
        <f aca="false">IF(($C$116&amp;$C$117&amp;$C$118&amp;$C$119&amp;$E$116&amp;$E$117&amp;$E$118&amp;$E$119&lt;&gt;"")*(II$116&amp;II$117&amp;II$118&amp;II$119&amp;IK$116&amp;IK$117&amp;IK$118&amp;IK$119&lt;&gt;"")*(II119&amp;IK119&lt;&gt;""),IF(IO119&lt;&gt;1,0,COUNTIF($B$116:$B$119,II119)+COUNTIF($D$116:$D$119,II119))+IF(IO114&lt;&gt;1,0,COUNTIF($B$116:$B$119,IK119)+COUNTIF($D$116:$D$119,IK119)),"")</f>
        <v/>
      </c>
      <c r="IV119" s="297"/>
      <c r="IW119" s="280" t="str">
        <f aca="false">IF(IV119="","",VLOOKUP(IV119,Language!$D$5:$E$100,2,0))</f>
        <v/>
      </c>
      <c r="IX119" s="284"/>
      <c r="IY119" s="280" t="str">
        <f aca="false">IF(IX119="","",VLOOKUP(IX119,Language!$D$5:$E$100,2,0))</f>
        <v/>
      </c>
      <c r="IZ119" s="284"/>
      <c r="JA119" s="284"/>
      <c r="JB119" s="389" t="n">
        <f aca="false">COUNTIF(IV$116:IV$119,IV119)+COUNTIF(IX$116:IX$119,IV119)</f>
        <v>0</v>
      </c>
      <c r="JC119" s="281" t="str">
        <f aca="false">IF((IZ119&lt;&gt;"")*(JA119&lt;&gt;"")*((IFERROR(VLOOKUP(IV119,$B$116:$F$119,5,0),"")&lt;&gt;"")+(IFERROR(VLOOKUP(IV119,$D$116:$G$119,4,0),"")&lt;&gt;""))*((IFERROR(VLOOKUP(IX119,$B$116:$F$119,5,0),"")&lt;&gt;"")+(IFERROR(VLOOKUP(IX119,$D$116:$G$119,4,0),"")&lt;&gt;"")),IF(JB144,"0",(JC144+JE144&gt;JD144+JF144)*(IZ119&gt;JA119)+(JC144+JE144=JD144+JF144)*(IZ119=JA119)+(JC144+JE144&lt;JD144+JF144)*(IZ119&lt;JA119)),"")</f>
        <v/>
      </c>
      <c r="JD119" s="281" t="str">
        <f aca="false">IF((JC119&lt;&gt;""),IF(OR(JC144+JE144&lt;&gt;JD144+JF144,PrSettings!$M$4="●"),((JC144+JE144-JD144-JF144)=(IZ119-JA119))*(JC119=1),0),"")</f>
        <v/>
      </c>
      <c r="JE119" s="281" t="str">
        <f aca="false">IF((JD119&lt;&gt;""),IF(JC119="0",0,(JC144+JE144=IZ119)*(JD144+JF144=JA119)),"")</f>
        <v/>
      </c>
      <c r="JF119" s="281" t="str">
        <f aca="false">IF(JC119&lt;&gt;"",IF(JB144,0,IF(ABS(JC144+JE144-JD144-JF144)&gt;=PrSettings!$M$7,(ABS(JC144+JE144-JD144-JF144-IZ119+JA119)&lt;=1)*1,IF(AND(JC119,$F119=$G119,JC144+JE144&gt;=PrSettings!$M$6),(ABS(IZ119-JC144-JE144)&lt;=1)*1,IF(AND(JC119,JC144+JE144+JD144+JF144&gt;=PrSettings!$M$8),(ABS(IZ119-JC144-JE144)+ABS(JA119-JD144-JF144)&lt;=1)*1,"0")))),"")</f>
        <v/>
      </c>
      <c r="JG119" s="302" t="str">
        <f aca="false">IF(($C$116&amp;$C$117&amp;$C$118&amp;$C$119&amp;$E$116&amp;$E$117&amp;$E$118&amp;$E$119&lt;&gt;"")*(IV$116&amp;IV$117&amp;IV$118&amp;IV$119&amp;IX$116&amp;IX$117&amp;IX$118&amp;IX$119&lt;&gt;"")*(IV119&amp;IX119&lt;&gt;""),IF(JB119&lt;&gt;1,0,COUNTIF($B$116:$B$119,IV119)+COUNTIF($D$116:$D$119,IV119))+IF(JB114&lt;&gt;1,0,COUNTIF($B$116:$B$119,IX119)+COUNTIF($D$116:$D$119,IX119)),"")</f>
        <v/>
      </c>
      <c r="JI119" s="297"/>
      <c r="JJ119" s="280" t="str">
        <f aca="false">IF(JI119="","",VLOOKUP(JI119,Language!$D$5:$E$100,2,0))</f>
        <v/>
      </c>
      <c r="JK119" s="284"/>
      <c r="JL119" s="280" t="str">
        <f aca="false">IF(JK119="","",VLOOKUP(JK119,Language!$D$5:$E$100,2,0))</f>
        <v/>
      </c>
      <c r="JM119" s="284"/>
      <c r="JN119" s="284"/>
      <c r="JO119" s="389" t="n">
        <f aca="false">COUNTIF(JI$116:JI$119,JI119)+COUNTIF(JK$116:JK$119,JI119)</f>
        <v>0</v>
      </c>
      <c r="JP119" s="281" t="str">
        <f aca="false">IF((JM119&lt;&gt;"")*(JN119&lt;&gt;"")*((IFERROR(VLOOKUP(JI119,$B$116:$F$119,5,0),"")&lt;&gt;"")+(IFERROR(VLOOKUP(JI119,$D$116:$G$119,4,0),"")&lt;&gt;""))*((IFERROR(VLOOKUP(JK119,$B$116:$F$119,5,0),"")&lt;&gt;"")+(IFERROR(VLOOKUP(JK119,$D$116:$G$119,4,0),"")&lt;&gt;"")),IF(JO144,"0",(JP144+JR144&gt;JQ144+JS144)*(JM119&gt;JN119)+(JP144+JR144=JQ144+JS144)*(JM119=JN119)+(JP144+JR144&lt;JQ144+JS144)*(JM119&lt;JN119)),"")</f>
        <v/>
      </c>
      <c r="JQ119" s="281" t="str">
        <f aca="false">IF((JP119&lt;&gt;""),IF(OR(JP144+JR144&lt;&gt;JQ144+JS144,PrSettings!$M$4="●"),((JP144+JR144-JQ144-JS144)=(JM119-JN119))*(JP119=1),0),"")</f>
        <v/>
      </c>
      <c r="JR119" s="281" t="str">
        <f aca="false">IF((JQ119&lt;&gt;""),IF(JP119="0",0,(JP144+JR144=JM119)*(JQ144+JS144=JN119)),"")</f>
        <v/>
      </c>
      <c r="JS119" s="281" t="str">
        <f aca="false">IF(JP119&lt;&gt;"",IF(JO144,0,IF(ABS(JP144+JR144-JQ144-JS144)&gt;=PrSettings!$M$7,(ABS(JP144+JR144-JQ144-JS144-JM119+JN119)&lt;=1)*1,IF(AND(JP119,$F119=$G119,JP144+JR144&gt;=PrSettings!$M$6),(ABS(JM119-JP144-JR144)&lt;=1)*1,IF(AND(JP119,JP144+JR144+JQ144+JS144&gt;=PrSettings!$M$8),(ABS(JM119-JP144-JR144)+ABS(JN119-JQ144-JS144)&lt;=1)*1,"0")))),"")</f>
        <v/>
      </c>
      <c r="JT119" s="302" t="str">
        <f aca="false">IF(($C$116&amp;$C$117&amp;$C$118&amp;$C$119&amp;$E$116&amp;$E$117&amp;$E$118&amp;$E$119&lt;&gt;"")*(JI$116&amp;JI$117&amp;JI$118&amp;JI$119&amp;JK$116&amp;JK$117&amp;JK$118&amp;JK$119&lt;&gt;"")*(JI119&amp;JK119&lt;&gt;""),IF(JO119&lt;&gt;1,0,COUNTIF($B$116:$B$119,JI119)+COUNTIF($D$116:$D$119,JI119))+IF(JO114&lt;&gt;1,0,COUNTIF($B$116:$B$119,JK119)+COUNTIF($D$116:$D$119,JK119)),"")</f>
        <v/>
      </c>
      <c r="JV119" s="297"/>
      <c r="JW119" s="280" t="str">
        <f aca="false">IF(JV119="","",VLOOKUP(JV119,Language!$D$5:$E$100,2,0))</f>
        <v/>
      </c>
      <c r="JX119" s="284"/>
      <c r="JY119" s="280" t="str">
        <f aca="false">IF(JX119="","",VLOOKUP(JX119,Language!$D$5:$E$100,2,0))</f>
        <v/>
      </c>
      <c r="JZ119" s="284"/>
      <c r="KA119" s="284"/>
      <c r="KB119" s="389" t="n">
        <f aca="false">COUNTIF(JV$116:JV$119,JV119)+COUNTIF(JX$116:JX$119,JV119)</f>
        <v>0</v>
      </c>
      <c r="KC119" s="281" t="str">
        <f aca="false">IF((JZ119&lt;&gt;"")*(KA119&lt;&gt;"")*((IFERROR(VLOOKUP(JV119,$B$116:$F$119,5,0),"")&lt;&gt;"")+(IFERROR(VLOOKUP(JV119,$D$116:$G$119,4,0),"")&lt;&gt;""))*((IFERROR(VLOOKUP(JX119,$B$116:$F$119,5,0),"")&lt;&gt;"")+(IFERROR(VLOOKUP(JX119,$D$116:$G$119,4,0),"")&lt;&gt;"")),IF(KB144,"0",(KC144+KE144&gt;KD144+KF144)*(JZ119&gt;KA119)+(KC144+KE144=KD144+KF144)*(JZ119=KA119)+(KC144+KE144&lt;KD144+KF144)*(JZ119&lt;KA119)),"")</f>
        <v/>
      </c>
      <c r="KD119" s="281" t="str">
        <f aca="false">IF((KC119&lt;&gt;""),IF(OR(KC144+KE144&lt;&gt;KD144+KF144,PrSettings!$M$4="●"),((KC144+KE144-KD144-KF144)=(JZ119-KA119))*(KC119=1),0),"")</f>
        <v/>
      </c>
      <c r="KE119" s="281" t="str">
        <f aca="false">IF((KD119&lt;&gt;""),IF(KC119="0",0,(KC144+KE144=JZ119)*(KD144+KF144=KA119)),"")</f>
        <v/>
      </c>
      <c r="KF119" s="281" t="str">
        <f aca="false">IF(KC119&lt;&gt;"",IF(KB144,0,IF(ABS(KC144+KE144-KD144-KF144)&gt;=PrSettings!$M$7,(ABS(KC144+KE144-KD144-KF144-JZ119+KA119)&lt;=1)*1,IF(AND(KC119,$F119=$G119,KC144+KE144&gt;=PrSettings!$M$6),(ABS(JZ119-KC144-KE144)&lt;=1)*1,IF(AND(KC119,KC144+KE144+KD144+KF144&gt;=PrSettings!$M$8),(ABS(JZ119-KC144-KE144)+ABS(KA119-KD144-KF144)&lt;=1)*1,"0")))),"")</f>
        <v/>
      </c>
      <c r="KG119" s="302" t="str">
        <f aca="false">IF(($C$116&amp;$C$117&amp;$C$118&amp;$C$119&amp;$E$116&amp;$E$117&amp;$E$118&amp;$E$119&lt;&gt;"")*(JV$116&amp;JV$117&amp;JV$118&amp;JV$119&amp;JX$116&amp;JX$117&amp;JX$118&amp;JX$119&lt;&gt;"")*(JV119&amp;JX119&lt;&gt;""),IF(KB119&lt;&gt;1,0,COUNTIF($B$116:$B$119,JV119)+COUNTIF($D$116:$D$119,JV119))+IF(KB114&lt;&gt;1,0,COUNTIF($B$116:$B$119,JX119)+COUNTIF($D$116:$D$119,JX119)),"")</f>
        <v/>
      </c>
      <c r="KI119" s="297"/>
      <c r="KJ119" s="280" t="str">
        <f aca="false">IF(KI119="","",VLOOKUP(KI119,Language!$D$5:$E$100,2,0))</f>
        <v/>
      </c>
      <c r="KK119" s="284"/>
      <c r="KL119" s="280" t="str">
        <f aca="false">IF(KK119="","",VLOOKUP(KK119,Language!$D$5:$E$100,2,0))</f>
        <v/>
      </c>
      <c r="KM119" s="284"/>
      <c r="KN119" s="284"/>
      <c r="KO119" s="389" t="n">
        <f aca="false">COUNTIF(KI$116:KI$119,KI119)+COUNTIF(KK$116:KK$119,KI119)</f>
        <v>0</v>
      </c>
      <c r="KP119" s="281" t="str">
        <f aca="false">IF((KM119&lt;&gt;"")*(KN119&lt;&gt;"")*((IFERROR(VLOOKUP(KI119,$B$116:$F$119,5,0),"")&lt;&gt;"")+(IFERROR(VLOOKUP(KI119,$D$116:$G$119,4,0),"")&lt;&gt;""))*((IFERROR(VLOOKUP(KK119,$B$116:$F$119,5,0),"")&lt;&gt;"")+(IFERROR(VLOOKUP(KK119,$D$116:$G$119,4,0),"")&lt;&gt;"")),IF(KO144,"0",(KP144+KR144&gt;KQ144+KS144)*(KM119&gt;KN119)+(KP144+KR144=KQ144+KS144)*(KM119=KN119)+(KP144+KR144&lt;KQ144+KS144)*(KM119&lt;KN119)),"")</f>
        <v/>
      </c>
      <c r="KQ119" s="281" t="str">
        <f aca="false">IF((KP119&lt;&gt;""),IF(OR(KP144+KR144&lt;&gt;KQ144+KS144,PrSettings!$M$4="●"),((KP144+KR144-KQ144-KS144)=(KM119-KN119))*(KP119=1),0),"")</f>
        <v/>
      </c>
      <c r="KR119" s="281" t="str">
        <f aca="false">IF((KQ119&lt;&gt;""),IF(KP119="0",0,(KP144+KR144=KM119)*(KQ144+KS144=KN119)),"")</f>
        <v/>
      </c>
      <c r="KS119" s="281" t="str">
        <f aca="false">IF(KP119&lt;&gt;"",IF(KO144,0,IF(ABS(KP144+KR144-KQ144-KS144)&gt;=PrSettings!$M$7,(ABS(KP144+KR144-KQ144-KS144-KM119+KN119)&lt;=1)*1,IF(AND(KP119,$F119=$G119,KP144+KR144&gt;=PrSettings!$M$6),(ABS(KM119-KP144-KR144)&lt;=1)*1,IF(AND(KP119,KP144+KR144+KQ144+KS144&gt;=PrSettings!$M$8),(ABS(KM119-KP144-KR144)+ABS(KN119-KQ144-KS144)&lt;=1)*1,"0")))),"")</f>
        <v/>
      </c>
      <c r="KT119" s="302" t="str">
        <f aca="false">IF(($C$116&amp;$C$117&amp;$C$118&amp;$C$119&amp;$E$116&amp;$E$117&amp;$E$118&amp;$E$119&lt;&gt;"")*(KI$116&amp;KI$117&amp;KI$118&amp;KI$119&amp;KK$116&amp;KK$117&amp;KK$118&amp;KK$119&lt;&gt;"")*(KI119&amp;KK119&lt;&gt;""),IF(KO119&lt;&gt;1,0,COUNTIF($B$116:$B$119,KI119)+COUNTIF($D$116:$D$119,KI119))+IF(KO114&lt;&gt;1,0,COUNTIF($B$116:$B$119,KK119)+COUNTIF($D$116:$D$119,KK119)),"")</f>
        <v/>
      </c>
      <c r="KV119" s="297"/>
      <c r="KW119" s="280" t="str">
        <f aca="false">IF(KV119="","",VLOOKUP(KV119,Language!$D$5:$E$100,2,0))</f>
        <v/>
      </c>
      <c r="KX119" s="284"/>
      <c r="KY119" s="280" t="str">
        <f aca="false">IF(KX119="","",VLOOKUP(KX119,Language!$D$5:$E$100,2,0))</f>
        <v/>
      </c>
      <c r="KZ119" s="284"/>
      <c r="LA119" s="284"/>
      <c r="LB119" s="389" t="n">
        <f aca="false">COUNTIF(KV$116:KV$119,KV119)+COUNTIF(KX$116:KX$119,KV119)</f>
        <v>0</v>
      </c>
      <c r="LC119" s="281" t="str">
        <f aca="false">IF((KZ119&lt;&gt;"")*(LA119&lt;&gt;"")*((IFERROR(VLOOKUP(KV119,$B$116:$F$119,5,0),"")&lt;&gt;"")+(IFERROR(VLOOKUP(KV119,$D$116:$G$119,4,0),"")&lt;&gt;""))*((IFERROR(VLOOKUP(KX119,$B$116:$F$119,5,0),"")&lt;&gt;"")+(IFERROR(VLOOKUP(KX119,$D$116:$G$119,4,0),"")&lt;&gt;"")),IF(LB144,"0",(LC144+LE144&gt;LD144+LF144)*(KZ119&gt;LA119)+(LC144+LE144=LD144+LF144)*(KZ119=LA119)+(LC144+LE144&lt;LD144+LF144)*(KZ119&lt;LA119)),"")</f>
        <v/>
      </c>
      <c r="LD119" s="281" t="str">
        <f aca="false">IF((LC119&lt;&gt;""),IF(OR(LC144+LE144&lt;&gt;LD144+LF144,PrSettings!$M$4="●"),((LC144+LE144-LD144-LF144)=(KZ119-LA119))*(LC119=1),0),"")</f>
        <v/>
      </c>
      <c r="LE119" s="281" t="str">
        <f aca="false">IF((LD119&lt;&gt;""),IF(LC119="0",0,(LC144+LE144=KZ119)*(LD144+LF144=LA119)),"")</f>
        <v/>
      </c>
      <c r="LF119" s="281" t="str">
        <f aca="false">IF(LC119&lt;&gt;"",IF(LB144,0,IF(ABS(LC144+LE144-LD144-LF144)&gt;=PrSettings!$M$7,(ABS(LC144+LE144-LD144-LF144-KZ119+LA119)&lt;=1)*1,IF(AND(LC119,$F119=$G119,LC144+LE144&gt;=PrSettings!$M$6),(ABS(KZ119-LC144-LE144)&lt;=1)*1,IF(AND(LC119,LC144+LE144+LD144+LF144&gt;=PrSettings!$M$8),(ABS(KZ119-LC144-LE144)+ABS(LA119-LD144-LF144)&lt;=1)*1,"0")))),"")</f>
        <v/>
      </c>
      <c r="LG119" s="302" t="str">
        <f aca="false">IF(($C$116&amp;$C$117&amp;$C$118&amp;$C$119&amp;$E$116&amp;$E$117&amp;$E$118&amp;$E$119&lt;&gt;"")*(KV$116&amp;KV$117&amp;KV$118&amp;KV$119&amp;KX$116&amp;KX$117&amp;KX$118&amp;KX$119&lt;&gt;"")*(KV119&amp;KX119&lt;&gt;""),IF(LB119&lt;&gt;1,0,COUNTIF($B$116:$B$119,KV119)+COUNTIF($D$116:$D$119,KV119))+IF(LB114&lt;&gt;1,0,COUNTIF($B$116:$B$119,KX119)+COUNTIF($D$116:$D$119,KX119)),"")</f>
        <v/>
      </c>
      <c r="LI119" s="297"/>
      <c r="LJ119" s="280" t="str">
        <f aca="false">IF(LI119="","",VLOOKUP(LI119,Language!$D$5:$E$100,2,0))</f>
        <v/>
      </c>
      <c r="LK119" s="284"/>
      <c r="LL119" s="280" t="str">
        <f aca="false">IF(LK119="","",VLOOKUP(LK119,Language!$D$5:$E$100,2,0))</f>
        <v/>
      </c>
      <c r="LM119" s="284"/>
      <c r="LN119" s="284"/>
      <c r="LO119" s="389" t="n">
        <f aca="false">COUNTIF(LI$116:LI$119,LI119)+COUNTIF(LK$116:LK$119,LI119)</f>
        <v>0</v>
      </c>
      <c r="LP119" s="281" t="str">
        <f aca="false">IF((LM119&lt;&gt;"")*(LN119&lt;&gt;"")*((IFERROR(VLOOKUP(LI119,$B$116:$F$119,5,0),"")&lt;&gt;"")+(IFERROR(VLOOKUP(LI119,$D$116:$G$119,4,0),"")&lt;&gt;""))*((IFERROR(VLOOKUP(LK119,$B$116:$F$119,5,0),"")&lt;&gt;"")+(IFERROR(VLOOKUP(LK119,$D$116:$G$119,4,0),"")&lt;&gt;"")),IF(LO144,"0",(LP144+LR144&gt;LQ144+LS144)*(LM119&gt;LN119)+(LP144+LR144=LQ144+LS144)*(LM119=LN119)+(LP144+LR144&lt;LQ144+LS144)*(LM119&lt;LN119)),"")</f>
        <v/>
      </c>
      <c r="LQ119" s="281" t="str">
        <f aca="false">IF((LP119&lt;&gt;""),IF(OR(LP144+LR144&lt;&gt;LQ144+LS144,PrSettings!$M$4="●"),((LP144+LR144-LQ144-LS144)=(LM119-LN119))*(LP119=1),0),"")</f>
        <v/>
      </c>
      <c r="LR119" s="281" t="str">
        <f aca="false">IF((LQ119&lt;&gt;""),IF(LP119="0",0,(LP144+LR144=LM119)*(LQ144+LS144=LN119)),"")</f>
        <v/>
      </c>
      <c r="LS119" s="281" t="str">
        <f aca="false">IF(LP119&lt;&gt;"",IF(LO144,0,IF(ABS(LP144+LR144-LQ144-LS144)&gt;=PrSettings!$M$7,(ABS(LP144+LR144-LQ144-LS144-LM119+LN119)&lt;=1)*1,IF(AND(LP119,$F119=$G119,LP144+LR144&gt;=PrSettings!$M$6),(ABS(LM119-LP144-LR144)&lt;=1)*1,IF(AND(LP119,LP144+LR144+LQ144+LS144&gt;=PrSettings!$M$8),(ABS(LM119-LP144-LR144)+ABS(LN119-LQ144-LS144)&lt;=1)*1,"0")))),"")</f>
        <v/>
      </c>
      <c r="LT119" s="302" t="str">
        <f aca="false">IF(($C$116&amp;$C$117&amp;$C$118&amp;$C$119&amp;$E$116&amp;$E$117&amp;$E$118&amp;$E$119&lt;&gt;"")*(LI$116&amp;LI$117&amp;LI$118&amp;LI$119&amp;LK$116&amp;LK$117&amp;LK$118&amp;LK$119&lt;&gt;"")*(LI119&amp;LK119&lt;&gt;""),IF(LO119&lt;&gt;1,0,COUNTIF($B$116:$B$119,LI119)+COUNTIF($D$116:$D$119,LI119))+IF(LO114&lt;&gt;1,0,COUNTIF($B$116:$B$119,LK119)+COUNTIF($D$116:$D$119,LK119)),"")</f>
        <v/>
      </c>
      <c r="LV119" s="297"/>
      <c r="LW119" s="280" t="str">
        <f aca="false">IF(LV119="","",VLOOKUP(LV119,Language!$D$5:$E$100,2,0))</f>
        <v/>
      </c>
      <c r="LX119" s="284"/>
      <c r="LY119" s="280" t="str">
        <f aca="false">IF(LX119="","",VLOOKUP(LX119,Language!$D$5:$E$100,2,0))</f>
        <v/>
      </c>
      <c r="LZ119" s="284"/>
      <c r="MA119" s="284"/>
      <c r="MB119" s="389" t="n">
        <f aca="false">COUNTIF(LV$116:LV$119,LV119)+COUNTIF(LX$116:LX$119,LV119)</f>
        <v>0</v>
      </c>
      <c r="MC119" s="281" t="str">
        <f aca="false">IF((LZ119&lt;&gt;"")*(MA119&lt;&gt;"")*((IFERROR(VLOOKUP(LV119,$B$116:$F$119,5,0),"")&lt;&gt;"")+(IFERROR(VLOOKUP(LV119,$D$116:$G$119,4,0),"")&lt;&gt;""))*((IFERROR(VLOOKUP(LX119,$B$116:$F$119,5,0),"")&lt;&gt;"")+(IFERROR(VLOOKUP(LX119,$D$116:$G$119,4,0),"")&lt;&gt;"")),IF(MB144,"0",(MC144+ME144&gt;MD144+MF144)*(LZ119&gt;MA119)+(MC144+ME144=MD144+MF144)*(LZ119=MA119)+(MC144+ME144&lt;MD144+MF144)*(LZ119&lt;MA119)),"")</f>
        <v/>
      </c>
      <c r="MD119" s="281" t="str">
        <f aca="false">IF((MC119&lt;&gt;""),IF(OR(MC144+ME144&lt;&gt;MD144+MF144,PrSettings!$M$4="●"),((MC144+ME144-MD144-MF144)=(LZ119-MA119))*(MC119=1),0),"")</f>
        <v/>
      </c>
      <c r="ME119" s="281" t="str">
        <f aca="false">IF((MD119&lt;&gt;""),IF(MC119="0",0,(MC144+ME144=LZ119)*(MD144+MF144=MA119)),"")</f>
        <v/>
      </c>
      <c r="MF119" s="281" t="str">
        <f aca="false">IF(MC119&lt;&gt;"",IF(MB144,0,IF(ABS(MC144+ME144-MD144-MF144)&gt;=PrSettings!$M$7,(ABS(MC144+ME144-MD144-MF144-LZ119+MA119)&lt;=1)*1,IF(AND(MC119,$F119=$G119,MC144+ME144&gt;=PrSettings!$M$6),(ABS(LZ119-MC144-ME144)&lt;=1)*1,IF(AND(MC119,MC144+ME144+MD144+MF144&gt;=PrSettings!$M$8),(ABS(LZ119-MC144-ME144)+ABS(MA119-MD144-MF144)&lt;=1)*1,"0")))),"")</f>
        <v/>
      </c>
      <c r="MG119" s="302" t="str">
        <f aca="false">IF(($C$116&amp;$C$117&amp;$C$118&amp;$C$119&amp;$E$116&amp;$E$117&amp;$E$118&amp;$E$119&lt;&gt;"")*(LV$116&amp;LV$117&amp;LV$118&amp;LV$119&amp;LX$116&amp;LX$117&amp;LX$118&amp;LX$119&lt;&gt;"")*(LV119&amp;LX119&lt;&gt;""),IF(MB119&lt;&gt;1,0,COUNTIF($B$116:$B$119,LV119)+COUNTIF($D$116:$D$119,LV119))+IF(MB114&lt;&gt;1,0,COUNTIF($B$116:$B$119,LX119)+COUNTIF($D$116:$D$119,LX119)),"")</f>
        <v/>
      </c>
    </row>
    <row r="120" customFormat="false" ht="24" hidden="false" customHeight="true" outlineLevel="0" collapsed="false">
      <c r="B120" s="269" t="str">
        <f aca="false">Language!$E$217</f>
        <v>Semi-Final</v>
      </c>
      <c r="C120" s="270"/>
      <c r="D120" s="292"/>
      <c r="E120" s="272"/>
      <c r="F120" s="293"/>
      <c r="G120" s="294"/>
      <c r="H120" s="311"/>
      <c r="I120" s="269" t="str">
        <f aca="false">$B120</f>
        <v>Semi-Final</v>
      </c>
      <c r="J120" s="271"/>
      <c r="K120" s="271"/>
      <c r="L120" s="272"/>
      <c r="M120" s="275"/>
      <c r="N120" s="276"/>
      <c r="O120" s="273"/>
      <c r="P120" s="273"/>
      <c r="Q120" s="277"/>
      <c r="R120" s="272"/>
      <c r="S120" s="272"/>
      <c r="T120" s="278"/>
      <c r="V120" s="269" t="str">
        <f aca="false">$B120</f>
        <v>Semi-Final</v>
      </c>
      <c r="W120" s="271"/>
      <c r="X120" s="271"/>
      <c r="Y120" s="272"/>
      <c r="Z120" s="275"/>
      <c r="AA120" s="276"/>
      <c r="AB120" s="273"/>
      <c r="AC120" s="273"/>
      <c r="AD120" s="277"/>
      <c r="AE120" s="272"/>
      <c r="AF120" s="272"/>
      <c r="AG120" s="278"/>
      <c r="AI120" s="269" t="str">
        <f aca="false">$B120</f>
        <v>Semi-Final</v>
      </c>
      <c r="AJ120" s="271"/>
      <c r="AK120" s="271"/>
      <c r="AL120" s="272"/>
      <c r="AM120" s="275"/>
      <c r="AN120" s="276"/>
      <c r="AO120" s="273"/>
      <c r="AP120" s="273"/>
      <c r="AQ120" s="277"/>
      <c r="AR120" s="272"/>
      <c r="AS120" s="272"/>
      <c r="AT120" s="278"/>
      <c r="AV120" s="269" t="str">
        <f aca="false">$B120</f>
        <v>Semi-Final</v>
      </c>
      <c r="AW120" s="271"/>
      <c r="AX120" s="271"/>
      <c r="AY120" s="272"/>
      <c r="AZ120" s="275"/>
      <c r="BA120" s="276"/>
      <c r="BB120" s="273"/>
      <c r="BC120" s="273"/>
      <c r="BD120" s="277"/>
      <c r="BE120" s="272"/>
      <c r="BF120" s="272"/>
      <c r="BG120" s="278"/>
      <c r="BI120" s="269" t="str">
        <f aca="false">$B120</f>
        <v>Semi-Final</v>
      </c>
      <c r="BJ120" s="271"/>
      <c r="BK120" s="271"/>
      <c r="BL120" s="272"/>
      <c r="BM120" s="275"/>
      <c r="BN120" s="276"/>
      <c r="BO120" s="273"/>
      <c r="BP120" s="273"/>
      <c r="BQ120" s="277"/>
      <c r="BR120" s="272"/>
      <c r="BS120" s="272"/>
      <c r="BT120" s="278"/>
      <c r="BV120" s="269" t="str">
        <f aca="false">$B120</f>
        <v>Semi-Final</v>
      </c>
      <c r="BW120" s="271"/>
      <c r="BX120" s="271"/>
      <c r="BY120" s="272"/>
      <c r="BZ120" s="275"/>
      <c r="CA120" s="276"/>
      <c r="CB120" s="273"/>
      <c r="CC120" s="273"/>
      <c r="CD120" s="277"/>
      <c r="CE120" s="272"/>
      <c r="CF120" s="272"/>
      <c r="CG120" s="278"/>
      <c r="CI120" s="269" t="str">
        <f aca="false">$B120</f>
        <v>Semi-Final</v>
      </c>
      <c r="CJ120" s="271"/>
      <c r="CK120" s="271"/>
      <c r="CL120" s="272"/>
      <c r="CM120" s="275"/>
      <c r="CN120" s="276"/>
      <c r="CO120" s="273"/>
      <c r="CP120" s="273"/>
      <c r="CQ120" s="277"/>
      <c r="CR120" s="272"/>
      <c r="CS120" s="272"/>
      <c r="CT120" s="278"/>
      <c r="CV120" s="269" t="str">
        <f aca="false">$B120</f>
        <v>Semi-Final</v>
      </c>
      <c r="CW120" s="271"/>
      <c r="CX120" s="271"/>
      <c r="CY120" s="272"/>
      <c r="CZ120" s="275"/>
      <c r="DA120" s="276"/>
      <c r="DB120" s="273"/>
      <c r="DC120" s="273"/>
      <c r="DD120" s="277"/>
      <c r="DE120" s="272"/>
      <c r="DF120" s="272"/>
      <c r="DG120" s="278"/>
      <c r="DI120" s="269" t="str">
        <f aca="false">$B120</f>
        <v>Semi-Final</v>
      </c>
      <c r="DJ120" s="271"/>
      <c r="DK120" s="271"/>
      <c r="DL120" s="272"/>
      <c r="DM120" s="275"/>
      <c r="DN120" s="276"/>
      <c r="DO120" s="273"/>
      <c r="DP120" s="273"/>
      <c r="DQ120" s="277"/>
      <c r="DR120" s="272"/>
      <c r="DS120" s="272"/>
      <c r="DT120" s="278"/>
      <c r="DV120" s="269" t="str">
        <f aca="false">$B120</f>
        <v>Semi-Final</v>
      </c>
      <c r="DW120" s="271"/>
      <c r="DX120" s="271"/>
      <c r="DY120" s="272"/>
      <c r="DZ120" s="275"/>
      <c r="EA120" s="276"/>
      <c r="EB120" s="273"/>
      <c r="EC120" s="273"/>
      <c r="ED120" s="277"/>
      <c r="EE120" s="272"/>
      <c r="EF120" s="272"/>
      <c r="EG120" s="278"/>
      <c r="EI120" s="269" t="str">
        <f aca="false">$B120</f>
        <v>Semi-Final</v>
      </c>
      <c r="EJ120" s="271"/>
      <c r="EK120" s="271"/>
      <c r="EL120" s="272"/>
      <c r="EM120" s="275"/>
      <c r="EN120" s="276"/>
      <c r="EO120" s="273"/>
      <c r="EP120" s="273"/>
      <c r="EQ120" s="277"/>
      <c r="ER120" s="272"/>
      <c r="ES120" s="272"/>
      <c r="ET120" s="278"/>
      <c r="EV120" s="269" t="str">
        <f aca="false">$B120</f>
        <v>Semi-Final</v>
      </c>
      <c r="EW120" s="271"/>
      <c r="EX120" s="271"/>
      <c r="EY120" s="272"/>
      <c r="EZ120" s="275"/>
      <c r="FA120" s="276"/>
      <c r="FB120" s="273"/>
      <c r="FC120" s="273"/>
      <c r="FD120" s="277"/>
      <c r="FE120" s="272"/>
      <c r="FF120" s="272"/>
      <c r="FG120" s="278"/>
      <c r="FI120" s="269" t="str">
        <f aca="false">$B120</f>
        <v>Semi-Final</v>
      </c>
      <c r="FJ120" s="271"/>
      <c r="FK120" s="271"/>
      <c r="FL120" s="272"/>
      <c r="FM120" s="275"/>
      <c r="FN120" s="276"/>
      <c r="FO120" s="273"/>
      <c r="FP120" s="273"/>
      <c r="FQ120" s="277"/>
      <c r="FR120" s="272"/>
      <c r="FS120" s="272"/>
      <c r="FT120" s="278"/>
      <c r="FV120" s="269" t="str">
        <f aca="false">$B120</f>
        <v>Semi-Final</v>
      </c>
      <c r="FW120" s="271"/>
      <c r="FX120" s="271"/>
      <c r="FY120" s="272"/>
      <c r="FZ120" s="275"/>
      <c r="GA120" s="276"/>
      <c r="GB120" s="273"/>
      <c r="GC120" s="273"/>
      <c r="GD120" s="277"/>
      <c r="GE120" s="272"/>
      <c r="GF120" s="272"/>
      <c r="GG120" s="278"/>
      <c r="GI120" s="269" t="str">
        <f aca="false">$B120</f>
        <v>Semi-Final</v>
      </c>
      <c r="GJ120" s="271"/>
      <c r="GK120" s="271"/>
      <c r="GL120" s="272"/>
      <c r="GM120" s="275"/>
      <c r="GN120" s="276"/>
      <c r="GO120" s="273"/>
      <c r="GP120" s="273"/>
      <c r="GQ120" s="277"/>
      <c r="GR120" s="272"/>
      <c r="GS120" s="272"/>
      <c r="GT120" s="278"/>
      <c r="GV120" s="269" t="str">
        <f aca="false">$B120</f>
        <v>Semi-Final</v>
      </c>
      <c r="GW120" s="271"/>
      <c r="GX120" s="271"/>
      <c r="GY120" s="272"/>
      <c r="GZ120" s="275"/>
      <c r="HA120" s="276"/>
      <c r="HB120" s="273"/>
      <c r="HC120" s="273"/>
      <c r="HD120" s="277"/>
      <c r="HE120" s="272"/>
      <c r="HF120" s="272"/>
      <c r="HG120" s="278"/>
      <c r="HI120" s="269" t="str">
        <f aca="false">$B120</f>
        <v>Semi-Final</v>
      </c>
      <c r="HJ120" s="271"/>
      <c r="HK120" s="271"/>
      <c r="HL120" s="272"/>
      <c r="HM120" s="275"/>
      <c r="HN120" s="276"/>
      <c r="HO120" s="273"/>
      <c r="HP120" s="273"/>
      <c r="HQ120" s="277"/>
      <c r="HR120" s="272"/>
      <c r="HS120" s="272"/>
      <c r="HT120" s="278"/>
      <c r="HV120" s="269" t="str">
        <f aca="false">$B120</f>
        <v>Semi-Final</v>
      </c>
      <c r="HW120" s="271"/>
      <c r="HX120" s="271"/>
      <c r="HY120" s="272"/>
      <c r="HZ120" s="275"/>
      <c r="IA120" s="276"/>
      <c r="IB120" s="273"/>
      <c r="IC120" s="273"/>
      <c r="ID120" s="277"/>
      <c r="IE120" s="272"/>
      <c r="IF120" s="272"/>
      <c r="IG120" s="278"/>
      <c r="II120" s="269" t="str">
        <f aca="false">$B120</f>
        <v>Semi-Final</v>
      </c>
      <c r="IJ120" s="271"/>
      <c r="IK120" s="271"/>
      <c r="IL120" s="272"/>
      <c r="IM120" s="275"/>
      <c r="IN120" s="276"/>
      <c r="IO120" s="273"/>
      <c r="IP120" s="273"/>
      <c r="IQ120" s="277"/>
      <c r="IR120" s="272"/>
      <c r="IS120" s="272"/>
      <c r="IT120" s="278"/>
      <c r="IV120" s="269" t="str">
        <f aca="false">$B120</f>
        <v>Semi-Final</v>
      </c>
      <c r="IW120" s="271"/>
      <c r="IX120" s="271"/>
      <c r="IY120" s="272"/>
      <c r="IZ120" s="275"/>
      <c r="JA120" s="276"/>
      <c r="JB120" s="273"/>
      <c r="JC120" s="273"/>
      <c r="JD120" s="277"/>
      <c r="JE120" s="272"/>
      <c r="JF120" s="272"/>
      <c r="JG120" s="278"/>
      <c r="JI120" s="269" t="str">
        <f aca="false">$B120</f>
        <v>Semi-Final</v>
      </c>
      <c r="JJ120" s="271"/>
      <c r="JK120" s="271"/>
      <c r="JL120" s="272"/>
      <c r="JM120" s="275"/>
      <c r="JN120" s="276"/>
      <c r="JO120" s="273"/>
      <c r="JP120" s="273"/>
      <c r="JQ120" s="277"/>
      <c r="JR120" s="272"/>
      <c r="JS120" s="272"/>
      <c r="JT120" s="278"/>
      <c r="JV120" s="269" t="str">
        <f aca="false">$B120</f>
        <v>Semi-Final</v>
      </c>
      <c r="JW120" s="271"/>
      <c r="JX120" s="271"/>
      <c r="JY120" s="272"/>
      <c r="JZ120" s="275"/>
      <c r="KA120" s="276"/>
      <c r="KB120" s="273"/>
      <c r="KC120" s="273"/>
      <c r="KD120" s="277"/>
      <c r="KE120" s="272"/>
      <c r="KF120" s="272"/>
      <c r="KG120" s="278"/>
      <c r="KI120" s="269" t="str">
        <f aca="false">$B120</f>
        <v>Semi-Final</v>
      </c>
      <c r="KJ120" s="271"/>
      <c r="KK120" s="271"/>
      <c r="KL120" s="272"/>
      <c r="KM120" s="275"/>
      <c r="KN120" s="276"/>
      <c r="KO120" s="273"/>
      <c r="KP120" s="273"/>
      <c r="KQ120" s="277"/>
      <c r="KR120" s="272"/>
      <c r="KS120" s="272"/>
      <c r="KT120" s="278"/>
      <c r="KV120" s="269" t="str">
        <f aca="false">$B120</f>
        <v>Semi-Final</v>
      </c>
      <c r="KW120" s="271"/>
      <c r="KX120" s="271"/>
      <c r="KY120" s="272"/>
      <c r="KZ120" s="275"/>
      <c r="LA120" s="276"/>
      <c r="LB120" s="273"/>
      <c r="LC120" s="273"/>
      <c r="LD120" s="277"/>
      <c r="LE120" s="272"/>
      <c r="LF120" s="272"/>
      <c r="LG120" s="278"/>
      <c r="LI120" s="269" t="str">
        <f aca="false">$B120</f>
        <v>Semi-Final</v>
      </c>
      <c r="LJ120" s="271"/>
      <c r="LK120" s="271"/>
      <c r="LL120" s="272"/>
      <c r="LM120" s="275"/>
      <c r="LN120" s="276"/>
      <c r="LO120" s="273"/>
      <c r="LP120" s="273"/>
      <c r="LQ120" s="277"/>
      <c r="LR120" s="272"/>
      <c r="LS120" s="272"/>
      <c r="LT120" s="278"/>
      <c r="LV120" s="269" t="str">
        <f aca="false">$B120</f>
        <v>Semi-Final</v>
      </c>
      <c r="LW120" s="271"/>
      <c r="LX120" s="271"/>
      <c r="LY120" s="272"/>
      <c r="LZ120" s="275"/>
      <c r="MA120" s="276"/>
      <c r="MB120" s="273"/>
      <c r="MC120" s="273"/>
      <c r="MD120" s="277"/>
      <c r="ME120" s="272"/>
      <c r="MF120" s="272"/>
      <c r="MG120" s="278"/>
    </row>
    <row r="121" customFormat="false" ht="15.75" hidden="false" customHeight="false" outlineLevel="0" collapsed="false">
      <c r="B121" s="295" t="n">
        <f aca="false">IF(C121="","",INDEX(Groups!$C$7:$C$65,MATCH(C121,Groups!$D$7:$D$65,0)))</f>
        <v>1</v>
      </c>
      <c r="C121" s="280" t="str">
        <f aca="false">'World Cup'!$F$80</f>
        <v>France</v>
      </c>
      <c r="D121" s="296" t="n">
        <f aca="false">IF(E121="","",INDEX(Groups!$C$7:$C$65,MATCH(E121,Groups!$D$7:$D$65,0)))</f>
        <v>2</v>
      </c>
      <c r="E121" s="280" t="str">
        <f aca="false">'World Cup'!$H$80</f>
        <v>Spain</v>
      </c>
      <c r="F121" s="282" t="n">
        <f aca="false">IF(AND('World Cup'!$F$81&lt;&gt;"",'World Cup'!$H$81&lt;&gt;""),'World Cup'!$F$81,"")</f>
        <v>0</v>
      </c>
      <c r="G121" s="283" t="n">
        <f aca="false">IF(AND('World Cup'!$F$81&lt;&gt;"",'World Cup'!$H$81&lt;&gt;""),'World Cup'!$H$81,"")</f>
        <v>1</v>
      </c>
      <c r="I121" s="297"/>
      <c r="J121" s="280" t="str">
        <f aca="false">IF(I121="","",VLOOKUP(I121,Language!$D$5:$E$100,2,0))</f>
        <v/>
      </c>
      <c r="K121" s="284"/>
      <c r="L121" s="280" t="str">
        <f aca="false">IF(K121="","",VLOOKUP(K121,Language!$D$5:$E$100,2,0))</f>
        <v/>
      </c>
      <c r="M121" s="284"/>
      <c r="N121" s="284"/>
      <c r="O121" s="389" t="n">
        <f aca="false">COUNTIF(I$121:I$122,I121)+COUNTIF(K$121:K$122,I121)</f>
        <v>0</v>
      </c>
      <c r="P121" s="281" t="str">
        <f aca="false">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81" t="str">
        <f aca="false">IF((P121&lt;&gt;""),IF(OR(K132+L132&lt;&gt;M132+N132,PrSettings!$M$4="●"),((K132+L132-M132-N132)=(M121-N121))*(P121=1),0),"")</f>
        <v/>
      </c>
      <c r="R121" s="281" t="str">
        <f aca="false">IF((Q121&lt;&gt;""),IF(P121="0",0,(K132+L132=M121)*(M132+N132=N121)),"")</f>
        <v/>
      </c>
      <c r="S121" s="281" t="str">
        <f aca="false">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302" t="str">
        <f aca="false">IF(($C$121&amp;$C$122&amp;$E$121&amp;$E$122&lt;&gt;"")*(I$121&amp;I$122&amp;K$121&amp;K$122&lt;&gt;"")*(I121&amp;K121&lt;&gt;""),IF(O121&lt;&gt;1,0,COUNTIF($B$121:$B$122,I121)+COUNTIF($D$121:$D$122,I121))+IF(O109&lt;&gt;1,0,COUNTIF($B$121:$B$122,K121)+COUNTIF($D$121:$D$122,K121)),"")</f>
        <v/>
      </c>
      <c r="V121" s="297"/>
      <c r="W121" s="280" t="str">
        <f aca="false">IF(V121="","",VLOOKUP(V121,Language!$D$5:$E$100,2,0))</f>
        <v/>
      </c>
      <c r="X121" s="284"/>
      <c r="Y121" s="280" t="str">
        <f aca="false">IF(X121="","",VLOOKUP(X121,Language!$D$5:$E$100,2,0))</f>
        <v/>
      </c>
      <c r="Z121" s="284"/>
      <c r="AA121" s="284"/>
      <c r="AB121" s="389" t="n">
        <f aca="false">COUNTIF(V$121:V$122,V121)+COUNTIF(X$121:X$122,V121)</f>
        <v>0</v>
      </c>
      <c r="AC121" s="281" t="str">
        <f aca="false">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81" t="str">
        <f aca="false">IF((AC121&lt;&gt;""),IF(OR(X132+Y132&lt;&gt;Z132+AA132,PrSettings!$M$4="●"),((X132+Y132-Z132-AA132)=(Z121-AA121))*(AC121=1),0),"")</f>
        <v/>
      </c>
      <c r="AE121" s="281" t="str">
        <f aca="false">IF((AD121&lt;&gt;""),IF(AC121="0",0,(X132+Y132=Z121)*(Z132+AA132=AA121)),"")</f>
        <v/>
      </c>
      <c r="AF121" s="281" t="str">
        <f aca="false">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302" t="str">
        <f aca="false">IF(($C$121&amp;$C$122&amp;$E$121&amp;$E$122&lt;&gt;"")*(V$121&amp;V$122&amp;X$121&amp;X$122&lt;&gt;"")*(V121&amp;X121&lt;&gt;""),IF(AB121&lt;&gt;1,0,COUNTIF($B$121:$B$122,V121)+COUNTIF($D$121:$D$122,V121))+IF(AB109&lt;&gt;1,0,COUNTIF($B$121:$B$122,X121)+COUNTIF($D$121:$D$122,X121)),"")</f>
        <v/>
      </c>
      <c r="AI121" s="297"/>
      <c r="AJ121" s="280" t="str">
        <f aca="false">IF(AI121="","",VLOOKUP(AI121,Language!$D$5:$E$100,2,0))</f>
        <v/>
      </c>
      <c r="AK121" s="284"/>
      <c r="AL121" s="280" t="str">
        <f aca="false">IF(AK121="","",VLOOKUP(AK121,Language!$D$5:$E$100,2,0))</f>
        <v/>
      </c>
      <c r="AM121" s="284"/>
      <c r="AN121" s="284"/>
      <c r="AO121" s="389" t="n">
        <f aca="false">COUNTIF(AI$121:AI$122,AI121)+COUNTIF(AK$121:AK$122,AI121)</f>
        <v>0</v>
      </c>
      <c r="AP121" s="281" t="str">
        <f aca="false">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81" t="str">
        <f aca="false">IF((AP121&lt;&gt;""),IF(OR(AK132+AL132&lt;&gt;AM132+AN132,PrSettings!$M$4="●"),((AK132+AL132-AM132-AN132)=(AM121-AN121))*(AP121=1),0),"")</f>
        <v/>
      </c>
      <c r="AR121" s="281" t="str">
        <f aca="false">IF((AQ121&lt;&gt;""),IF(AP121="0",0,(AK132+AL132=AM121)*(AM132+AN132=AN121)),"")</f>
        <v/>
      </c>
      <c r="AS121" s="281" t="str">
        <f aca="false">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302" t="str">
        <f aca="false">IF(($C$121&amp;$C$122&amp;$E$121&amp;$E$122&lt;&gt;"")*(AI$121&amp;AI$122&amp;AK$121&amp;AK$122&lt;&gt;"")*(AI121&amp;AK121&lt;&gt;""),IF(AO121&lt;&gt;1,0,COUNTIF($B$121:$B$122,AI121)+COUNTIF($D$121:$D$122,AI121))+IF(AO109&lt;&gt;1,0,COUNTIF($B$121:$B$122,AK121)+COUNTIF($D$121:$D$122,AK121)),"")</f>
        <v/>
      </c>
      <c r="AV121" s="297"/>
      <c r="AW121" s="280" t="str">
        <f aca="false">IF(AV121="","",VLOOKUP(AV121,Language!$D$5:$E$100,2,0))</f>
        <v/>
      </c>
      <c r="AX121" s="284"/>
      <c r="AY121" s="280" t="str">
        <f aca="false">IF(AX121="","",VLOOKUP(AX121,Language!$D$5:$E$100,2,0))</f>
        <v/>
      </c>
      <c r="AZ121" s="284"/>
      <c r="BA121" s="284"/>
      <c r="BB121" s="389" t="n">
        <f aca="false">COUNTIF(AV$121:AV$122,AV121)+COUNTIF(AX$121:AX$122,AV121)</f>
        <v>0</v>
      </c>
      <c r="BC121" s="281" t="str">
        <f aca="false">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81" t="str">
        <f aca="false">IF((BC121&lt;&gt;""),IF(OR(AX132+AY132&lt;&gt;AZ132+BA132,PrSettings!$M$4="●"),((AX132+AY132-AZ132-BA132)=(AZ121-BA121))*(BC121=1),0),"")</f>
        <v/>
      </c>
      <c r="BE121" s="281" t="str">
        <f aca="false">IF((BD121&lt;&gt;""),IF(BC121="0",0,(AX132+AY132=AZ121)*(AZ132+BA132=BA121)),"")</f>
        <v/>
      </c>
      <c r="BF121" s="281" t="str">
        <f aca="false">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302" t="str">
        <f aca="false">IF(($C$121&amp;$C$122&amp;$E$121&amp;$E$122&lt;&gt;"")*(AV$121&amp;AV$122&amp;AX$121&amp;AX$122&lt;&gt;"")*(AV121&amp;AX121&lt;&gt;""),IF(BB121&lt;&gt;1,0,COUNTIF($B$121:$B$122,AV121)+COUNTIF($D$121:$D$122,AV121))+IF(BB109&lt;&gt;1,0,COUNTIF($B$121:$B$122,AX121)+COUNTIF($D$121:$D$122,AX121)),"")</f>
        <v/>
      </c>
      <c r="BI121" s="297"/>
      <c r="BJ121" s="280" t="str">
        <f aca="false">IF(BI121="","",VLOOKUP(BI121,Language!$D$5:$E$100,2,0))</f>
        <v/>
      </c>
      <c r="BK121" s="284"/>
      <c r="BL121" s="280" t="str">
        <f aca="false">IF(BK121="","",VLOOKUP(BK121,Language!$D$5:$E$100,2,0))</f>
        <v/>
      </c>
      <c r="BM121" s="284"/>
      <c r="BN121" s="284"/>
      <c r="BO121" s="389" t="n">
        <f aca="false">COUNTIF(BI$121:BI$122,BI121)+COUNTIF(BK$121:BK$122,BI121)</f>
        <v>0</v>
      </c>
      <c r="BP121" s="281" t="str">
        <f aca="false">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81" t="str">
        <f aca="false">IF((BP121&lt;&gt;""),IF(OR(BK132+BL132&lt;&gt;BM132+BN132,PrSettings!$M$4="●"),((BK132+BL132-BM132-BN132)=(BM121-BN121))*(BP121=1),0),"")</f>
        <v/>
      </c>
      <c r="BR121" s="281" t="str">
        <f aca="false">IF((BQ121&lt;&gt;""),IF(BP121="0",0,(BK132+BL132=BM121)*(BM132+BN132=BN121)),"")</f>
        <v/>
      </c>
      <c r="BS121" s="281" t="str">
        <f aca="false">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302" t="str">
        <f aca="false">IF(($C$121&amp;$C$122&amp;$E$121&amp;$E$122&lt;&gt;"")*(BI$121&amp;BI$122&amp;BK$121&amp;BK$122&lt;&gt;"")*(BI121&amp;BK121&lt;&gt;""),IF(BO121&lt;&gt;1,0,COUNTIF($B$121:$B$122,BI121)+COUNTIF($D$121:$D$122,BI121))+IF(BO109&lt;&gt;1,0,COUNTIF($B$121:$B$122,BK121)+COUNTIF($D$121:$D$122,BK121)),"")</f>
        <v/>
      </c>
      <c r="BV121" s="297"/>
      <c r="BW121" s="280" t="str">
        <f aca="false">IF(BV121="","",VLOOKUP(BV121,Language!$D$5:$E$100,2,0))</f>
        <v/>
      </c>
      <c r="BX121" s="284"/>
      <c r="BY121" s="280" t="str">
        <f aca="false">IF(BX121="","",VLOOKUP(BX121,Language!$D$5:$E$100,2,0))</f>
        <v/>
      </c>
      <c r="BZ121" s="284"/>
      <c r="CA121" s="284"/>
      <c r="CB121" s="389" t="n">
        <f aca="false">COUNTIF(BV$121:BV$122,BV121)+COUNTIF(BX$121:BX$122,BV121)</f>
        <v>0</v>
      </c>
      <c r="CC121" s="281" t="str">
        <f aca="false">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81" t="str">
        <f aca="false">IF((CC121&lt;&gt;""),IF(OR(BX132+BY132&lt;&gt;BZ132+CA132,PrSettings!$M$4="●"),((BX132+BY132-BZ132-CA132)=(BZ121-CA121))*(CC121=1),0),"")</f>
        <v/>
      </c>
      <c r="CE121" s="281" t="str">
        <f aca="false">IF((CD121&lt;&gt;""),IF(CC121="0",0,(BX132+BY132=BZ121)*(BZ132+CA132=CA121)),"")</f>
        <v/>
      </c>
      <c r="CF121" s="281" t="str">
        <f aca="false">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302" t="str">
        <f aca="false">IF(($C$121&amp;$C$122&amp;$E$121&amp;$E$122&lt;&gt;"")*(BV$121&amp;BV$122&amp;BX$121&amp;BX$122&lt;&gt;"")*(BV121&amp;BX121&lt;&gt;""),IF(CB121&lt;&gt;1,0,COUNTIF($B$121:$B$122,BV121)+COUNTIF($D$121:$D$122,BV121))+IF(CB109&lt;&gt;1,0,COUNTIF($B$121:$B$122,BX121)+COUNTIF($D$121:$D$122,BX121)),"")</f>
        <v/>
      </c>
      <c r="CI121" s="297"/>
      <c r="CJ121" s="280" t="str">
        <f aca="false">IF(CI121="","",VLOOKUP(CI121,Language!$D$5:$E$100,2,0))</f>
        <v/>
      </c>
      <c r="CK121" s="284"/>
      <c r="CL121" s="280" t="str">
        <f aca="false">IF(CK121="","",VLOOKUP(CK121,Language!$D$5:$E$100,2,0))</f>
        <v/>
      </c>
      <c r="CM121" s="284"/>
      <c r="CN121" s="284"/>
      <c r="CO121" s="389" t="n">
        <f aca="false">COUNTIF(CI$121:CI$122,CI121)+COUNTIF(CK$121:CK$122,CI121)</f>
        <v>0</v>
      </c>
      <c r="CP121" s="281" t="str">
        <f aca="false">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81" t="str">
        <f aca="false">IF((CP121&lt;&gt;""),IF(OR(CK132+CL132&lt;&gt;CM132+CN132,PrSettings!$M$4="●"),((CK132+CL132-CM132-CN132)=(CM121-CN121))*(CP121=1),0),"")</f>
        <v/>
      </c>
      <c r="CR121" s="281" t="str">
        <f aca="false">IF((CQ121&lt;&gt;""),IF(CP121="0",0,(CK132+CL132=CM121)*(CM132+CN132=CN121)),"")</f>
        <v/>
      </c>
      <c r="CS121" s="281" t="str">
        <f aca="false">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302" t="str">
        <f aca="false">IF(($C$121&amp;$C$122&amp;$E$121&amp;$E$122&lt;&gt;"")*(CI$121&amp;CI$122&amp;CK$121&amp;CK$122&lt;&gt;"")*(CI121&amp;CK121&lt;&gt;""),IF(CO121&lt;&gt;1,0,COUNTIF($B$121:$B$122,CI121)+COUNTIF($D$121:$D$122,CI121))+IF(CO109&lt;&gt;1,0,COUNTIF($B$121:$B$122,CK121)+COUNTIF($D$121:$D$122,CK121)),"")</f>
        <v/>
      </c>
      <c r="CV121" s="297"/>
      <c r="CW121" s="280" t="str">
        <f aca="false">IF(CV121="","",VLOOKUP(CV121,Language!$D$5:$E$100,2,0))</f>
        <v/>
      </c>
      <c r="CX121" s="284"/>
      <c r="CY121" s="280" t="str">
        <f aca="false">IF(CX121="","",VLOOKUP(CX121,Language!$D$5:$E$100,2,0))</f>
        <v/>
      </c>
      <c r="CZ121" s="284"/>
      <c r="DA121" s="284"/>
      <c r="DB121" s="389" t="n">
        <f aca="false">COUNTIF(CV$121:CV$122,CV121)+COUNTIF(CX$121:CX$122,CV121)</f>
        <v>0</v>
      </c>
      <c r="DC121" s="281" t="str">
        <f aca="false">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81" t="str">
        <f aca="false">IF((DC121&lt;&gt;""),IF(OR(CX132+CY132&lt;&gt;CZ132+DA132,PrSettings!$M$4="●"),((CX132+CY132-CZ132-DA132)=(CZ121-DA121))*(DC121=1),0),"")</f>
        <v/>
      </c>
      <c r="DE121" s="281" t="str">
        <f aca="false">IF((DD121&lt;&gt;""),IF(DC121="0",0,(CX132+CY132=CZ121)*(CZ132+DA132=DA121)),"")</f>
        <v/>
      </c>
      <c r="DF121" s="281" t="str">
        <f aca="false">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302" t="str">
        <f aca="false">IF(($C$121&amp;$C$122&amp;$E$121&amp;$E$122&lt;&gt;"")*(CV$121&amp;CV$122&amp;CX$121&amp;CX$122&lt;&gt;"")*(CV121&amp;CX121&lt;&gt;""),IF(DB121&lt;&gt;1,0,COUNTIF($B$121:$B$122,CV121)+COUNTIF($D$121:$D$122,CV121))+IF(DB109&lt;&gt;1,0,COUNTIF($B$121:$B$122,CX121)+COUNTIF($D$121:$D$122,CX121)),"")</f>
        <v/>
      </c>
      <c r="DI121" s="297"/>
      <c r="DJ121" s="280" t="str">
        <f aca="false">IF(DI121="","",VLOOKUP(DI121,Language!$D$5:$E$100,2,0))</f>
        <v/>
      </c>
      <c r="DK121" s="284"/>
      <c r="DL121" s="280" t="str">
        <f aca="false">IF(DK121="","",VLOOKUP(DK121,Language!$D$5:$E$100,2,0))</f>
        <v/>
      </c>
      <c r="DM121" s="284"/>
      <c r="DN121" s="284"/>
      <c r="DO121" s="389" t="n">
        <f aca="false">COUNTIF(DI$121:DI$122,DI121)+COUNTIF(DK$121:DK$122,DI121)</f>
        <v>0</v>
      </c>
      <c r="DP121" s="281" t="str">
        <f aca="false">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81" t="str">
        <f aca="false">IF((DP121&lt;&gt;""),IF(OR(DK132+DL132&lt;&gt;DM132+DN132,PrSettings!$M$4="●"),((DK132+DL132-DM132-DN132)=(DM121-DN121))*(DP121=1),0),"")</f>
        <v/>
      </c>
      <c r="DR121" s="281" t="str">
        <f aca="false">IF((DQ121&lt;&gt;""),IF(DP121="0",0,(DK132+DL132=DM121)*(DM132+DN132=DN121)),"")</f>
        <v/>
      </c>
      <c r="DS121" s="281" t="str">
        <f aca="false">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302" t="str">
        <f aca="false">IF(($C$121&amp;$C$122&amp;$E$121&amp;$E$122&lt;&gt;"")*(DI$121&amp;DI$122&amp;DK$121&amp;DK$122&lt;&gt;"")*(DI121&amp;DK121&lt;&gt;""),IF(DO121&lt;&gt;1,0,COUNTIF($B$121:$B$122,DI121)+COUNTIF($D$121:$D$122,DI121))+IF(DO109&lt;&gt;1,0,COUNTIF($B$121:$B$122,DK121)+COUNTIF($D$121:$D$122,DK121)),"")</f>
        <v/>
      </c>
      <c r="DV121" s="297"/>
      <c r="DW121" s="280" t="str">
        <f aca="false">IF(DV121="","",VLOOKUP(DV121,Language!$D$5:$E$100,2,0))</f>
        <v/>
      </c>
      <c r="DX121" s="284"/>
      <c r="DY121" s="280" t="str">
        <f aca="false">IF(DX121="","",VLOOKUP(DX121,Language!$D$5:$E$100,2,0))</f>
        <v/>
      </c>
      <c r="DZ121" s="284"/>
      <c r="EA121" s="284"/>
      <c r="EB121" s="389" t="n">
        <f aca="false">COUNTIF(DV$121:DV$122,DV121)+COUNTIF(DX$121:DX$122,DV121)</f>
        <v>0</v>
      </c>
      <c r="EC121" s="281" t="str">
        <f aca="false">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81" t="str">
        <f aca="false">IF((EC121&lt;&gt;""),IF(OR(DX132+DY132&lt;&gt;DZ132+EA132,PrSettings!$M$4="●"),((DX132+DY132-DZ132-EA132)=(DZ121-EA121))*(EC121=1),0),"")</f>
        <v/>
      </c>
      <c r="EE121" s="281" t="str">
        <f aca="false">IF((ED121&lt;&gt;""),IF(EC121="0",0,(DX132+DY132=DZ121)*(DZ132+EA132=EA121)),"")</f>
        <v/>
      </c>
      <c r="EF121" s="281" t="str">
        <f aca="false">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302" t="str">
        <f aca="false">IF(($C$121&amp;$C$122&amp;$E$121&amp;$E$122&lt;&gt;"")*(DV$121&amp;DV$122&amp;DX$121&amp;DX$122&lt;&gt;"")*(DV121&amp;DX121&lt;&gt;""),IF(EB121&lt;&gt;1,0,COUNTIF($B$121:$B$122,DV121)+COUNTIF($D$121:$D$122,DV121))+IF(EB109&lt;&gt;1,0,COUNTIF($B$121:$B$122,DX121)+COUNTIF($D$121:$D$122,DX121)),"")</f>
        <v/>
      </c>
      <c r="EI121" s="297"/>
      <c r="EJ121" s="280" t="str">
        <f aca="false">IF(EI121="","",VLOOKUP(EI121,Language!$D$5:$E$100,2,0))</f>
        <v/>
      </c>
      <c r="EK121" s="284"/>
      <c r="EL121" s="280" t="str">
        <f aca="false">IF(EK121="","",VLOOKUP(EK121,Language!$D$5:$E$100,2,0))</f>
        <v/>
      </c>
      <c r="EM121" s="284"/>
      <c r="EN121" s="284"/>
      <c r="EO121" s="389" t="n">
        <f aca="false">COUNTIF(EI$121:EI$122,EI121)+COUNTIF(EK$121:EK$122,EI121)</f>
        <v>0</v>
      </c>
      <c r="EP121" s="281" t="str">
        <f aca="false">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81" t="str">
        <f aca="false">IF((EP121&lt;&gt;""),IF(OR(EK132+EL132&lt;&gt;EM132+EN132,PrSettings!$M$4="●"),((EK132+EL132-EM132-EN132)=(EM121-EN121))*(EP121=1),0),"")</f>
        <v/>
      </c>
      <c r="ER121" s="281" t="str">
        <f aca="false">IF((EQ121&lt;&gt;""),IF(EP121="0",0,(EK132+EL132=EM121)*(EM132+EN132=EN121)),"")</f>
        <v/>
      </c>
      <c r="ES121" s="281" t="str">
        <f aca="false">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302" t="str">
        <f aca="false">IF(($C$121&amp;$C$122&amp;$E$121&amp;$E$122&lt;&gt;"")*(EI$121&amp;EI$122&amp;EK$121&amp;EK$122&lt;&gt;"")*(EI121&amp;EK121&lt;&gt;""),IF(EO121&lt;&gt;1,0,COUNTIF($B$121:$B$122,EI121)+COUNTIF($D$121:$D$122,EI121))+IF(EO109&lt;&gt;1,0,COUNTIF($B$121:$B$122,EK121)+COUNTIF($D$121:$D$122,EK121)),"")</f>
        <v/>
      </c>
      <c r="EV121" s="297"/>
      <c r="EW121" s="280" t="str">
        <f aca="false">IF(EV121="","",VLOOKUP(EV121,Language!$D$5:$E$100,2,0))</f>
        <v/>
      </c>
      <c r="EX121" s="284"/>
      <c r="EY121" s="280" t="str">
        <f aca="false">IF(EX121="","",VLOOKUP(EX121,Language!$D$5:$E$100,2,0))</f>
        <v/>
      </c>
      <c r="EZ121" s="284"/>
      <c r="FA121" s="284"/>
      <c r="FB121" s="389" t="n">
        <f aca="false">COUNTIF(EV$121:EV$122,EV121)+COUNTIF(EX$121:EX$122,EV121)</f>
        <v>0</v>
      </c>
      <c r="FC121" s="281" t="str">
        <f aca="false">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81" t="str">
        <f aca="false">IF((FC121&lt;&gt;""),IF(OR(EX132+EY132&lt;&gt;EZ132+FA132,PrSettings!$M$4="●"),((EX132+EY132-EZ132-FA132)=(EZ121-FA121))*(FC121=1),0),"")</f>
        <v/>
      </c>
      <c r="FE121" s="281" t="str">
        <f aca="false">IF((FD121&lt;&gt;""),IF(FC121="0",0,(EX132+EY132=EZ121)*(EZ132+FA132=FA121)),"")</f>
        <v/>
      </c>
      <c r="FF121" s="281" t="str">
        <f aca="false">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302" t="str">
        <f aca="false">IF(($C$121&amp;$C$122&amp;$E$121&amp;$E$122&lt;&gt;"")*(EV$121&amp;EV$122&amp;EX$121&amp;EX$122&lt;&gt;"")*(EV121&amp;EX121&lt;&gt;""),IF(FB121&lt;&gt;1,0,COUNTIF($B$121:$B$122,EV121)+COUNTIF($D$121:$D$122,EV121))+IF(FB109&lt;&gt;1,0,COUNTIF($B$121:$B$122,EX121)+COUNTIF($D$121:$D$122,EX121)),"")</f>
        <v/>
      </c>
      <c r="FI121" s="297"/>
      <c r="FJ121" s="280" t="str">
        <f aca="false">IF(FI121="","",VLOOKUP(FI121,Language!$D$5:$E$100,2,0))</f>
        <v/>
      </c>
      <c r="FK121" s="284"/>
      <c r="FL121" s="280" t="str">
        <f aca="false">IF(FK121="","",VLOOKUP(FK121,Language!$D$5:$E$100,2,0))</f>
        <v/>
      </c>
      <c r="FM121" s="284"/>
      <c r="FN121" s="284"/>
      <c r="FO121" s="389" t="n">
        <f aca="false">COUNTIF(FI$121:FI$122,FI121)+COUNTIF(FK$121:FK$122,FI121)</f>
        <v>0</v>
      </c>
      <c r="FP121" s="281" t="str">
        <f aca="false">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81" t="str">
        <f aca="false">IF((FP121&lt;&gt;""),IF(OR(FK132+FL132&lt;&gt;FM132+FN132,PrSettings!$M$4="●"),((FK132+FL132-FM132-FN132)=(FM121-FN121))*(FP121=1),0),"")</f>
        <v/>
      </c>
      <c r="FR121" s="281" t="str">
        <f aca="false">IF((FQ121&lt;&gt;""),IF(FP121="0",0,(FK132+FL132=FM121)*(FM132+FN132=FN121)),"")</f>
        <v/>
      </c>
      <c r="FS121" s="281" t="str">
        <f aca="false">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302" t="str">
        <f aca="false">IF(($C$121&amp;$C$122&amp;$E$121&amp;$E$122&lt;&gt;"")*(FI$121&amp;FI$122&amp;FK$121&amp;FK$122&lt;&gt;"")*(FI121&amp;FK121&lt;&gt;""),IF(FO121&lt;&gt;1,0,COUNTIF($B$121:$B$122,FI121)+COUNTIF($D$121:$D$122,FI121))+IF(FO109&lt;&gt;1,0,COUNTIF($B$121:$B$122,FK121)+COUNTIF($D$121:$D$122,FK121)),"")</f>
        <v/>
      </c>
      <c r="FV121" s="297"/>
      <c r="FW121" s="280" t="str">
        <f aca="false">IF(FV121="","",VLOOKUP(FV121,Language!$D$5:$E$100,2,0))</f>
        <v/>
      </c>
      <c r="FX121" s="284"/>
      <c r="FY121" s="280" t="str">
        <f aca="false">IF(FX121="","",VLOOKUP(FX121,Language!$D$5:$E$100,2,0))</f>
        <v/>
      </c>
      <c r="FZ121" s="284"/>
      <c r="GA121" s="284"/>
      <c r="GB121" s="389" t="n">
        <f aca="false">COUNTIF(FV$121:FV$122,FV121)+COUNTIF(FX$121:FX$122,FV121)</f>
        <v>0</v>
      </c>
      <c r="GC121" s="281" t="str">
        <f aca="false">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81" t="str">
        <f aca="false">IF((GC121&lt;&gt;""),IF(OR(FX132+FY132&lt;&gt;FZ132+GA132,PrSettings!$M$4="●"),((FX132+FY132-FZ132-GA132)=(FZ121-GA121))*(GC121=1),0),"")</f>
        <v/>
      </c>
      <c r="GE121" s="281" t="str">
        <f aca="false">IF((GD121&lt;&gt;""),IF(GC121="0",0,(FX132+FY132=FZ121)*(FZ132+GA132=GA121)),"")</f>
        <v/>
      </c>
      <c r="GF121" s="281" t="str">
        <f aca="false">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302" t="str">
        <f aca="false">IF(($C$121&amp;$C$122&amp;$E$121&amp;$E$122&lt;&gt;"")*(FV$121&amp;FV$122&amp;FX$121&amp;FX$122&lt;&gt;"")*(FV121&amp;FX121&lt;&gt;""),IF(GB121&lt;&gt;1,0,COUNTIF($B$121:$B$122,FV121)+COUNTIF($D$121:$D$122,FV121))+IF(GB109&lt;&gt;1,0,COUNTIF($B$121:$B$122,FX121)+COUNTIF($D$121:$D$122,FX121)),"")</f>
        <v/>
      </c>
      <c r="GI121" s="297"/>
      <c r="GJ121" s="280" t="str">
        <f aca="false">IF(GI121="","",VLOOKUP(GI121,Language!$D$5:$E$100,2,0))</f>
        <v/>
      </c>
      <c r="GK121" s="284"/>
      <c r="GL121" s="280" t="str">
        <f aca="false">IF(GK121="","",VLOOKUP(GK121,Language!$D$5:$E$100,2,0))</f>
        <v/>
      </c>
      <c r="GM121" s="284"/>
      <c r="GN121" s="284"/>
      <c r="GO121" s="389" t="n">
        <f aca="false">COUNTIF(GI$121:GI$122,GI121)+COUNTIF(GK$121:GK$122,GI121)</f>
        <v>0</v>
      </c>
      <c r="GP121" s="281" t="str">
        <f aca="false">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81" t="str">
        <f aca="false">IF((GP121&lt;&gt;""),IF(OR(GK132+GL132&lt;&gt;GM132+GN132,PrSettings!$M$4="●"),((GK132+GL132-GM132-GN132)=(GM121-GN121))*(GP121=1),0),"")</f>
        <v/>
      </c>
      <c r="GR121" s="281" t="str">
        <f aca="false">IF((GQ121&lt;&gt;""),IF(GP121="0",0,(GK132+GL132=GM121)*(GM132+GN132=GN121)),"")</f>
        <v/>
      </c>
      <c r="GS121" s="281" t="str">
        <f aca="false">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302" t="str">
        <f aca="false">IF(($C$121&amp;$C$122&amp;$E$121&amp;$E$122&lt;&gt;"")*(GI$121&amp;GI$122&amp;GK$121&amp;GK$122&lt;&gt;"")*(GI121&amp;GK121&lt;&gt;""),IF(GO121&lt;&gt;1,0,COUNTIF($B$121:$B$122,GI121)+COUNTIF($D$121:$D$122,GI121))+IF(GO109&lt;&gt;1,0,COUNTIF($B$121:$B$122,GK121)+COUNTIF($D$121:$D$122,GK121)),"")</f>
        <v/>
      </c>
      <c r="GV121" s="297"/>
      <c r="GW121" s="280" t="str">
        <f aca="false">IF(GV121="","",VLOOKUP(GV121,Language!$D$5:$E$100,2,0))</f>
        <v/>
      </c>
      <c r="GX121" s="284"/>
      <c r="GY121" s="280" t="str">
        <f aca="false">IF(GX121="","",VLOOKUP(GX121,Language!$D$5:$E$100,2,0))</f>
        <v/>
      </c>
      <c r="GZ121" s="284"/>
      <c r="HA121" s="284"/>
      <c r="HB121" s="389" t="n">
        <f aca="false">COUNTIF(GV$121:GV$122,GV121)+COUNTIF(GX$121:GX$122,GV121)</f>
        <v>0</v>
      </c>
      <c r="HC121" s="281" t="str">
        <f aca="false">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81" t="str">
        <f aca="false">IF((HC121&lt;&gt;""),IF(OR(GX132+GY132&lt;&gt;GZ132+HA132,PrSettings!$M$4="●"),((GX132+GY132-GZ132-HA132)=(GZ121-HA121))*(HC121=1),0),"")</f>
        <v/>
      </c>
      <c r="HE121" s="281" t="str">
        <f aca="false">IF((HD121&lt;&gt;""),IF(HC121="0",0,(GX132+GY132=GZ121)*(GZ132+HA132=HA121)),"")</f>
        <v/>
      </c>
      <c r="HF121" s="281" t="str">
        <f aca="false">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302" t="str">
        <f aca="false">IF(($C$121&amp;$C$122&amp;$E$121&amp;$E$122&lt;&gt;"")*(GV$121&amp;GV$122&amp;GX$121&amp;GX$122&lt;&gt;"")*(GV121&amp;GX121&lt;&gt;""),IF(HB121&lt;&gt;1,0,COUNTIF($B$121:$B$122,GV121)+COUNTIF($D$121:$D$122,GV121))+IF(HB109&lt;&gt;1,0,COUNTIF($B$121:$B$122,GX121)+COUNTIF($D$121:$D$122,GX121)),"")</f>
        <v/>
      </c>
      <c r="HI121" s="297"/>
      <c r="HJ121" s="280" t="str">
        <f aca="false">IF(HI121="","",VLOOKUP(HI121,Language!$D$5:$E$100,2,0))</f>
        <v/>
      </c>
      <c r="HK121" s="284"/>
      <c r="HL121" s="280" t="str">
        <f aca="false">IF(HK121="","",VLOOKUP(HK121,Language!$D$5:$E$100,2,0))</f>
        <v/>
      </c>
      <c r="HM121" s="284"/>
      <c r="HN121" s="284"/>
      <c r="HO121" s="389" t="n">
        <f aca="false">COUNTIF(HI$121:HI$122,HI121)+COUNTIF(HK$121:HK$122,HI121)</f>
        <v>0</v>
      </c>
      <c r="HP121" s="281" t="str">
        <f aca="false">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81" t="str">
        <f aca="false">IF((HP121&lt;&gt;""),IF(OR(HK132+HL132&lt;&gt;HM132+HN132,PrSettings!$M$4="●"),((HK132+HL132-HM132-HN132)=(HM121-HN121))*(HP121=1),0),"")</f>
        <v/>
      </c>
      <c r="HR121" s="281" t="str">
        <f aca="false">IF((HQ121&lt;&gt;""),IF(HP121="0",0,(HK132+HL132=HM121)*(HM132+HN132=HN121)),"")</f>
        <v/>
      </c>
      <c r="HS121" s="281" t="str">
        <f aca="false">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302" t="str">
        <f aca="false">IF(($C$121&amp;$C$122&amp;$E$121&amp;$E$122&lt;&gt;"")*(HI$121&amp;HI$122&amp;HK$121&amp;HK$122&lt;&gt;"")*(HI121&amp;HK121&lt;&gt;""),IF(HO121&lt;&gt;1,0,COUNTIF($B$121:$B$122,HI121)+COUNTIF($D$121:$D$122,HI121))+IF(HO109&lt;&gt;1,0,COUNTIF($B$121:$B$122,HK121)+COUNTIF($D$121:$D$122,HK121)),"")</f>
        <v/>
      </c>
      <c r="HV121" s="297"/>
      <c r="HW121" s="280" t="str">
        <f aca="false">IF(HV121="","",VLOOKUP(HV121,Language!$D$5:$E$100,2,0))</f>
        <v/>
      </c>
      <c r="HX121" s="284"/>
      <c r="HY121" s="280" t="str">
        <f aca="false">IF(HX121="","",VLOOKUP(HX121,Language!$D$5:$E$100,2,0))</f>
        <v/>
      </c>
      <c r="HZ121" s="284"/>
      <c r="IA121" s="284"/>
      <c r="IB121" s="389" t="n">
        <f aca="false">COUNTIF(HV$121:HV$122,HV121)+COUNTIF(HX$121:HX$122,HV121)</f>
        <v>0</v>
      </c>
      <c r="IC121" s="281" t="str">
        <f aca="false">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81" t="str">
        <f aca="false">IF((IC121&lt;&gt;""),IF(OR(HX132+HY132&lt;&gt;HZ132+IA132,PrSettings!$M$4="●"),((HX132+HY132-HZ132-IA132)=(HZ121-IA121))*(IC121=1),0),"")</f>
        <v/>
      </c>
      <c r="IE121" s="281" t="str">
        <f aca="false">IF((ID121&lt;&gt;""),IF(IC121="0",0,(HX132+HY132=HZ121)*(HZ132+IA132=IA121)),"")</f>
        <v/>
      </c>
      <c r="IF121" s="281" t="str">
        <f aca="false">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302" t="str">
        <f aca="false">IF(($C$121&amp;$C$122&amp;$E$121&amp;$E$122&lt;&gt;"")*(HV$121&amp;HV$122&amp;HX$121&amp;HX$122&lt;&gt;"")*(HV121&amp;HX121&lt;&gt;""),IF(IB121&lt;&gt;1,0,COUNTIF($B$121:$B$122,HV121)+COUNTIF($D$121:$D$122,HV121))+IF(IB109&lt;&gt;1,0,COUNTIF($B$121:$B$122,HX121)+COUNTIF($D$121:$D$122,HX121)),"")</f>
        <v/>
      </c>
      <c r="II121" s="297"/>
      <c r="IJ121" s="280" t="str">
        <f aca="false">IF(II121="","",VLOOKUP(II121,Language!$D$5:$E$100,2,0))</f>
        <v/>
      </c>
      <c r="IK121" s="284"/>
      <c r="IL121" s="280" t="str">
        <f aca="false">IF(IK121="","",VLOOKUP(IK121,Language!$D$5:$E$100,2,0))</f>
        <v/>
      </c>
      <c r="IM121" s="284"/>
      <c r="IN121" s="284"/>
      <c r="IO121" s="389" t="n">
        <f aca="false">COUNTIF(II$121:II$122,II121)+COUNTIF(IK$121:IK$122,II121)</f>
        <v>0</v>
      </c>
      <c r="IP121" s="281" t="str">
        <f aca="false">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81" t="str">
        <f aca="false">IF((IP121&lt;&gt;""),IF(OR(IK132+IL132&lt;&gt;IM132+IN132,PrSettings!$M$4="●"),((IK132+IL132-IM132-IN132)=(IM121-IN121))*(IP121=1),0),"")</f>
        <v/>
      </c>
      <c r="IR121" s="281" t="str">
        <f aca="false">IF((IQ121&lt;&gt;""),IF(IP121="0",0,(IK132+IL132=IM121)*(IM132+IN132=IN121)),"")</f>
        <v/>
      </c>
      <c r="IS121" s="281" t="str">
        <f aca="false">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302" t="str">
        <f aca="false">IF(($C$121&amp;$C$122&amp;$E$121&amp;$E$122&lt;&gt;"")*(II$121&amp;II$122&amp;IK$121&amp;IK$122&lt;&gt;"")*(II121&amp;IK121&lt;&gt;""),IF(IO121&lt;&gt;1,0,COUNTIF($B$121:$B$122,II121)+COUNTIF($D$121:$D$122,II121))+IF(IO109&lt;&gt;1,0,COUNTIF($B$121:$B$122,IK121)+COUNTIF($D$121:$D$122,IK121)),"")</f>
        <v/>
      </c>
      <c r="IV121" s="297"/>
      <c r="IW121" s="280" t="str">
        <f aca="false">IF(IV121="","",VLOOKUP(IV121,Language!$D$5:$E$100,2,0))</f>
        <v/>
      </c>
      <c r="IX121" s="284"/>
      <c r="IY121" s="280" t="str">
        <f aca="false">IF(IX121="","",VLOOKUP(IX121,Language!$D$5:$E$100,2,0))</f>
        <v/>
      </c>
      <c r="IZ121" s="284"/>
      <c r="JA121" s="284"/>
      <c r="JB121" s="389" t="n">
        <f aca="false">COUNTIF(IV$121:IV$122,IV121)+COUNTIF(IX$121:IX$122,IV121)</f>
        <v>0</v>
      </c>
      <c r="JC121" s="281" t="str">
        <f aca="false">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81" t="str">
        <f aca="false">IF((JC121&lt;&gt;""),IF(OR(IX132+IY132&lt;&gt;IZ132+JA132,PrSettings!$M$4="●"),((IX132+IY132-IZ132-JA132)=(IZ121-JA121))*(JC121=1),0),"")</f>
        <v/>
      </c>
      <c r="JE121" s="281" t="str">
        <f aca="false">IF((JD121&lt;&gt;""),IF(JC121="0",0,(IX132+IY132=IZ121)*(IZ132+JA132=JA121)),"")</f>
        <v/>
      </c>
      <c r="JF121" s="281" t="str">
        <f aca="false">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302" t="str">
        <f aca="false">IF(($C$121&amp;$C$122&amp;$E$121&amp;$E$122&lt;&gt;"")*(IV$121&amp;IV$122&amp;IX$121&amp;IX$122&lt;&gt;"")*(IV121&amp;IX121&lt;&gt;""),IF(JB121&lt;&gt;1,0,COUNTIF($B$121:$B$122,IV121)+COUNTIF($D$121:$D$122,IV121))+IF(JB109&lt;&gt;1,0,COUNTIF($B$121:$B$122,IX121)+COUNTIF($D$121:$D$122,IX121)),"")</f>
        <v/>
      </c>
      <c r="JI121" s="297"/>
      <c r="JJ121" s="280" t="str">
        <f aca="false">IF(JI121="","",VLOOKUP(JI121,Language!$D$5:$E$100,2,0))</f>
        <v/>
      </c>
      <c r="JK121" s="284"/>
      <c r="JL121" s="280" t="str">
        <f aca="false">IF(JK121="","",VLOOKUP(JK121,Language!$D$5:$E$100,2,0))</f>
        <v/>
      </c>
      <c r="JM121" s="284"/>
      <c r="JN121" s="284"/>
      <c r="JO121" s="389" t="n">
        <f aca="false">COUNTIF(JI$121:JI$122,JI121)+COUNTIF(JK$121:JK$122,JI121)</f>
        <v>0</v>
      </c>
      <c r="JP121" s="281" t="str">
        <f aca="false">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81" t="str">
        <f aca="false">IF((JP121&lt;&gt;""),IF(OR(JK132+JL132&lt;&gt;JM132+JN132,PrSettings!$M$4="●"),((JK132+JL132-JM132-JN132)=(JM121-JN121))*(JP121=1),0),"")</f>
        <v/>
      </c>
      <c r="JR121" s="281" t="str">
        <f aca="false">IF((JQ121&lt;&gt;""),IF(JP121="0",0,(JK132+JL132=JM121)*(JM132+JN132=JN121)),"")</f>
        <v/>
      </c>
      <c r="JS121" s="281" t="str">
        <f aca="false">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302" t="str">
        <f aca="false">IF(($C$121&amp;$C$122&amp;$E$121&amp;$E$122&lt;&gt;"")*(JI$121&amp;JI$122&amp;JK$121&amp;JK$122&lt;&gt;"")*(JI121&amp;JK121&lt;&gt;""),IF(JO121&lt;&gt;1,0,COUNTIF($B$121:$B$122,JI121)+COUNTIF($D$121:$D$122,JI121))+IF(JO109&lt;&gt;1,0,COUNTIF($B$121:$B$122,JK121)+COUNTIF($D$121:$D$122,JK121)),"")</f>
        <v/>
      </c>
      <c r="JV121" s="297"/>
      <c r="JW121" s="280" t="str">
        <f aca="false">IF(JV121="","",VLOOKUP(JV121,Language!$D$5:$E$100,2,0))</f>
        <v/>
      </c>
      <c r="JX121" s="284"/>
      <c r="JY121" s="280" t="str">
        <f aca="false">IF(JX121="","",VLOOKUP(JX121,Language!$D$5:$E$100,2,0))</f>
        <v/>
      </c>
      <c r="JZ121" s="284"/>
      <c r="KA121" s="284"/>
      <c r="KB121" s="389" t="n">
        <f aca="false">COUNTIF(JV$121:JV$122,JV121)+COUNTIF(JX$121:JX$122,JV121)</f>
        <v>0</v>
      </c>
      <c r="KC121" s="281" t="str">
        <f aca="false">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81" t="str">
        <f aca="false">IF((KC121&lt;&gt;""),IF(OR(JX132+JY132&lt;&gt;JZ132+KA132,PrSettings!$M$4="●"),((JX132+JY132-JZ132-KA132)=(JZ121-KA121))*(KC121=1),0),"")</f>
        <v/>
      </c>
      <c r="KE121" s="281" t="str">
        <f aca="false">IF((KD121&lt;&gt;""),IF(KC121="0",0,(JX132+JY132=JZ121)*(JZ132+KA132=KA121)),"")</f>
        <v/>
      </c>
      <c r="KF121" s="281" t="str">
        <f aca="false">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302" t="str">
        <f aca="false">IF(($C$121&amp;$C$122&amp;$E$121&amp;$E$122&lt;&gt;"")*(JV$121&amp;JV$122&amp;JX$121&amp;JX$122&lt;&gt;"")*(JV121&amp;JX121&lt;&gt;""),IF(KB121&lt;&gt;1,0,COUNTIF($B$121:$B$122,JV121)+COUNTIF($D$121:$D$122,JV121))+IF(KB109&lt;&gt;1,0,COUNTIF($B$121:$B$122,JX121)+COUNTIF($D$121:$D$122,JX121)),"")</f>
        <v/>
      </c>
      <c r="KI121" s="297"/>
      <c r="KJ121" s="280" t="str">
        <f aca="false">IF(KI121="","",VLOOKUP(KI121,Language!$D$5:$E$100,2,0))</f>
        <v/>
      </c>
      <c r="KK121" s="284"/>
      <c r="KL121" s="280" t="str">
        <f aca="false">IF(KK121="","",VLOOKUP(KK121,Language!$D$5:$E$100,2,0))</f>
        <v/>
      </c>
      <c r="KM121" s="284"/>
      <c r="KN121" s="284"/>
      <c r="KO121" s="389" t="n">
        <f aca="false">COUNTIF(KI$121:KI$122,KI121)+COUNTIF(KK$121:KK$122,KI121)</f>
        <v>0</v>
      </c>
      <c r="KP121" s="281" t="str">
        <f aca="false">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81" t="str">
        <f aca="false">IF((KP121&lt;&gt;""),IF(OR(KK132+KL132&lt;&gt;KM132+KN132,PrSettings!$M$4="●"),((KK132+KL132-KM132-KN132)=(KM121-KN121))*(KP121=1),0),"")</f>
        <v/>
      </c>
      <c r="KR121" s="281" t="str">
        <f aca="false">IF((KQ121&lt;&gt;""),IF(KP121="0",0,(KK132+KL132=KM121)*(KM132+KN132=KN121)),"")</f>
        <v/>
      </c>
      <c r="KS121" s="281" t="str">
        <f aca="false">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302" t="str">
        <f aca="false">IF(($C$121&amp;$C$122&amp;$E$121&amp;$E$122&lt;&gt;"")*(KI$121&amp;KI$122&amp;KK$121&amp;KK$122&lt;&gt;"")*(KI121&amp;KK121&lt;&gt;""),IF(KO121&lt;&gt;1,0,COUNTIF($B$121:$B$122,KI121)+COUNTIF($D$121:$D$122,KI121))+IF(KO109&lt;&gt;1,0,COUNTIF($B$121:$B$122,KK121)+COUNTIF($D$121:$D$122,KK121)),"")</f>
        <v/>
      </c>
      <c r="KV121" s="297"/>
      <c r="KW121" s="280" t="str">
        <f aca="false">IF(KV121="","",VLOOKUP(KV121,Language!$D$5:$E$100,2,0))</f>
        <v/>
      </c>
      <c r="KX121" s="284"/>
      <c r="KY121" s="280" t="str">
        <f aca="false">IF(KX121="","",VLOOKUP(KX121,Language!$D$5:$E$100,2,0))</f>
        <v/>
      </c>
      <c r="KZ121" s="284"/>
      <c r="LA121" s="284"/>
      <c r="LB121" s="389" t="n">
        <f aca="false">COUNTIF(KV$121:KV$122,KV121)+COUNTIF(KX$121:KX$122,KV121)</f>
        <v>0</v>
      </c>
      <c r="LC121" s="281" t="str">
        <f aca="false">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81" t="str">
        <f aca="false">IF((LC121&lt;&gt;""),IF(OR(KX132+KY132&lt;&gt;KZ132+LA132,PrSettings!$M$4="●"),((KX132+KY132-KZ132-LA132)=(KZ121-LA121))*(LC121=1),0),"")</f>
        <v/>
      </c>
      <c r="LE121" s="281" t="str">
        <f aca="false">IF((LD121&lt;&gt;""),IF(LC121="0",0,(KX132+KY132=KZ121)*(KZ132+LA132=LA121)),"")</f>
        <v/>
      </c>
      <c r="LF121" s="281" t="str">
        <f aca="false">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302" t="str">
        <f aca="false">IF(($C$121&amp;$C$122&amp;$E$121&amp;$E$122&lt;&gt;"")*(KV$121&amp;KV$122&amp;KX$121&amp;KX$122&lt;&gt;"")*(KV121&amp;KX121&lt;&gt;""),IF(LB121&lt;&gt;1,0,COUNTIF($B$121:$B$122,KV121)+COUNTIF($D$121:$D$122,KV121))+IF(LB109&lt;&gt;1,0,COUNTIF($B$121:$B$122,KX121)+COUNTIF($D$121:$D$122,KX121)),"")</f>
        <v/>
      </c>
      <c r="LI121" s="297"/>
      <c r="LJ121" s="280" t="str">
        <f aca="false">IF(LI121="","",VLOOKUP(LI121,Language!$D$5:$E$100,2,0))</f>
        <v/>
      </c>
      <c r="LK121" s="284"/>
      <c r="LL121" s="280" t="str">
        <f aca="false">IF(LK121="","",VLOOKUP(LK121,Language!$D$5:$E$100,2,0))</f>
        <v/>
      </c>
      <c r="LM121" s="284"/>
      <c r="LN121" s="284"/>
      <c r="LO121" s="389" t="n">
        <f aca="false">COUNTIF(LI$121:LI$122,LI121)+COUNTIF(LK$121:LK$122,LI121)</f>
        <v>0</v>
      </c>
      <c r="LP121" s="281" t="str">
        <f aca="false">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81" t="str">
        <f aca="false">IF((LP121&lt;&gt;""),IF(OR(LK132+LL132&lt;&gt;LM132+LN132,PrSettings!$M$4="●"),((LK132+LL132-LM132-LN132)=(LM121-LN121))*(LP121=1),0),"")</f>
        <v/>
      </c>
      <c r="LR121" s="281" t="str">
        <f aca="false">IF((LQ121&lt;&gt;""),IF(LP121="0",0,(LK132+LL132=LM121)*(LM132+LN132=LN121)),"")</f>
        <v/>
      </c>
      <c r="LS121" s="281" t="str">
        <f aca="false">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302" t="str">
        <f aca="false">IF(($C$121&amp;$C$122&amp;$E$121&amp;$E$122&lt;&gt;"")*(LI$121&amp;LI$122&amp;LK$121&amp;LK$122&lt;&gt;"")*(LI121&amp;LK121&lt;&gt;""),IF(LO121&lt;&gt;1,0,COUNTIF($B$121:$B$122,LI121)+COUNTIF($D$121:$D$122,LI121))+IF(LO109&lt;&gt;1,0,COUNTIF($B$121:$B$122,LK121)+COUNTIF($D$121:$D$122,LK121)),"")</f>
        <v/>
      </c>
      <c r="LV121" s="297"/>
      <c r="LW121" s="280" t="str">
        <f aca="false">IF(LV121="","",VLOOKUP(LV121,Language!$D$5:$E$100,2,0))</f>
        <v/>
      </c>
      <c r="LX121" s="284"/>
      <c r="LY121" s="280" t="str">
        <f aca="false">IF(LX121="","",VLOOKUP(LX121,Language!$D$5:$E$100,2,0))</f>
        <v/>
      </c>
      <c r="LZ121" s="284"/>
      <c r="MA121" s="284"/>
      <c r="MB121" s="389" t="n">
        <f aca="false">COUNTIF(LV$121:LV$122,LV121)+COUNTIF(LX$121:LX$122,LV121)</f>
        <v>0</v>
      </c>
      <c r="MC121" s="281" t="str">
        <f aca="false">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81" t="str">
        <f aca="false">IF((MC121&lt;&gt;""),IF(OR(LX132+LY132&lt;&gt;LZ132+MA132,PrSettings!$M$4="●"),((LX132+LY132-LZ132-MA132)=(LZ121-MA121))*(MC121=1),0),"")</f>
        <v/>
      </c>
      <c r="ME121" s="281" t="str">
        <f aca="false">IF((MD121&lt;&gt;""),IF(MC121="0",0,(LX132+LY132=LZ121)*(LZ132+MA132=MA121)),"")</f>
        <v/>
      </c>
      <c r="MF121" s="281" t="str">
        <f aca="false">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302" t="str">
        <f aca="false">IF(($C$121&amp;$C$122&amp;$E$121&amp;$E$122&lt;&gt;"")*(LV$121&amp;LV$122&amp;LX$121&amp;LX$122&lt;&gt;"")*(LV121&amp;LX121&lt;&gt;""),IF(MB121&lt;&gt;1,0,COUNTIF($B$121:$B$122,LV121)+COUNTIF($D$121:$D$122,LV121))+IF(MB109&lt;&gt;1,0,COUNTIF($B$121:$B$122,LX121)+COUNTIF($D$121:$D$122,LX121)),"")</f>
        <v/>
      </c>
    </row>
    <row r="122" customFormat="false" ht="15.75" hidden="false" customHeight="false" outlineLevel="0" collapsed="false">
      <c r="B122" s="295" t="n">
        <f aca="false">IF(C122="","",INDEX(Groups!$C$7:$C$65,MATCH(C122,Groups!$D$7:$D$65,0)))</f>
        <v>4</v>
      </c>
      <c r="C122" s="280" t="str">
        <f aca="false">'World Cup'!$R$80</f>
        <v>England</v>
      </c>
      <c r="D122" s="296" t="n">
        <f aca="false">IF(E122="","",INDEX(Groups!$C$7:$C$65,MATCH(E122,Groups!$D$7:$D$65,0)))</f>
        <v>5</v>
      </c>
      <c r="E122" s="280" t="str">
        <f aca="false">'World Cup'!$T$80</f>
        <v>Portugal</v>
      </c>
      <c r="F122" s="282" t="n">
        <f aca="false">IF(AND('World Cup'!$R$81&lt;&gt;"",'World Cup'!$T$81&lt;&gt;""),'World Cup'!$R$81,"")</f>
        <v>0</v>
      </c>
      <c r="G122" s="283" t="n">
        <f aca="false">IF(AND('World Cup'!$R$81&lt;&gt;"",'World Cup'!$T$81&lt;&gt;""),'World Cup'!$T$81,"")</f>
        <v>1</v>
      </c>
      <c r="I122" s="297"/>
      <c r="J122" s="280" t="str">
        <f aca="false">IF(I122="","",VLOOKUP(I122,Language!$D$5:$E$100,2,0))</f>
        <v/>
      </c>
      <c r="K122" s="284"/>
      <c r="L122" s="280" t="str">
        <f aca="false">IF(K122="","",VLOOKUP(K122,Language!$D$5:$E$100,2,0))</f>
        <v/>
      </c>
      <c r="M122" s="284"/>
      <c r="N122" s="284"/>
      <c r="O122" s="389" t="n">
        <f aca="false">COUNTIF(I$121:I$122,I122)+COUNTIF(K$121:K$122,I122)</f>
        <v>0</v>
      </c>
      <c r="P122" s="281" t="str">
        <f aca="false">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81" t="str">
        <f aca="false">IF((P122&lt;&gt;""),IF(OR(K133+L133&lt;&gt;M133+N133,PrSettings!$M$4="●"),((K133+L133-M133-N133)=(M122-N122))*(P122=1),0),"")</f>
        <v/>
      </c>
      <c r="R122" s="281" t="str">
        <f aca="false">IF((Q122&lt;&gt;""),IF(P122="0",0,(K133+L133=M122)*(M133+N133=N122)),"")</f>
        <v/>
      </c>
      <c r="S122" s="281" t="str">
        <f aca="false">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302" t="str">
        <f aca="false">IF(($C$121&amp;$C$122&amp;$E$121&amp;$E$122&lt;&gt;"")*(I$121&amp;I$122&amp;K$121&amp;K$122&lt;&gt;"")*(I122&amp;K122&lt;&gt;""),IF(O122&lt;&gt;1,0,COUNTIF($B$121:$B$122,I122)+COUNTIF($D$121:$D$122,I122))+IF(O110&lt;&gt;1,0,COUNTIF($B$121:$B$122,K122)+COUNTIF($D$121:$D$122,K122)),"")</f>
        <v/>
      </c>
      <c r="V122" s="297"/>
      <c r="W122" s="280" t="str">
        <f aca="false">IF(V122="","",VLOOKUP(V122,Language!$D$5:$E$100,2,0))</f>
        <v/>
      </c>
      <c r="X122" s="284"/>
      <c r="Y122" s="280" t="str">
        <f aca="false">IF(X122="","",VLOOKUP(X122,Language!$D$5:$E$100,2,0))</f>
        <v/>
      </c>
      <c r="Z122" s="284"/>
      <c r="AA122" s="284"/>
      <c r="AB122" s="389" t="n">
        <f aca="false">COUNTIF(V$121:V$122,V122)+COUNTIF(X$121:X$122,V122)</f>
        <v>0</v>
      </c>
      <c r="AC122" s="281" t="str">
        <f aca="false">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81" t="str">
        <f aca="false">IF((AC122&lt;&gt;""),IF(OR(X133+Y133&lt;&gt;Z133+AA133,PrSettings!$M$4="●"),((X133+Y133-Z133-AA133)=(Z122-AA122))*(AC122=1),0),"")</f>
        <v/>
      </c>
      <c r="AE122" s="281" t="str">
        <f aca="false">IF((AD122&lt;&gt;""),IF(AC122="0",0,(X133+Y133=Z122)*(Z133+AA133=AA122)),"")</f>
        <v/>
      </c>
      <c r="AF122" s="281" t="str">
        <f aca="false">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302" t="str">
        <f aca="false">IF(($C$121&amp;$C$122&amp;$E$121&amp;$E$122&lt;&gt;"")*(V$121&amp;V$122&amp;X$121&amp;X$122&lt;&gt;"")*(V122&amp;X122&lt;&gt;""),IF(AB122&lt;&gt;1,0,COUNTIF($B$121:$B$122,V122)+COUNTIF($D$121:$D$122,V122))+IF(AB110&lt;&gt;1,0,COUNTIF($B$121:$B$122,X122)+COUNTIF($D$121:$D$122,X122)),"")</f>
        <v/>
      </c>
      <c r="AI122" s="297"/>
      <c r="AJ122" s="280" t="str">
        <f aca="false">IF(AI122="","",VLOOKUP(AI122,Language!$D$5:$E$100,2,0))</f>
        <v/>
      </c>
      <c r="AK122" s="284"/>
      <c r="AL122" s="280" t="str">
        <f aca="false">IF(AK122="","",VLOOKUP(AK122,Language!$D$5:$E$100,2,0))</f>
        <v/>
      </c>
      <c r="AM122" s="284"/>
      <c r="AN122" s="284"/>
      <c r="AO122" s="389" t="n">
        <f aca="false">COUNTIF(AI$121:AI$122,AI122)+COUNTIF(AK$121:AK$122,AI122)</f>
        <v>0</v>
      </c>
      <c r="AP122" s="281" t="str">
        <f aca="false">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81" t="str">
        <f aca="false">IF((AP122&lt;&gt;""),IF(OR(AK133+AL133&lt;&gt;AM133+AN133,PrSettings!$M$4="●"),((AK133+AL133-AM133-AN133)=(AM122-AN122))*(AP122=1),0),"")</f>
        <v/>
      </c>
      <c r="AR122" s="281" t="str">
        <f aca="false">IF((AQ122&lt;&gt;""),IF(AP122="0",0,(AK133+AL133=AM122)*(AM133+AN133=AN122)),"")</f>
        <v/>
      </c>
      <c r="AS122" s="281" t="str">
        <f aca="false">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302" t="str">
        <f aca="false">IF(($C$121&amp;$C$122&amp;$E$121&amp;$E$122&lt;&gt;"")*(AI$121&amp;AI$122&amp;AK$121&amp;AK$122&lt;&gt;"")*(AI122&amp;AK122&lt;&gt;""),IF(AO122&lt;&gt;1,0,COUNTIF($B$121:$B$122,AI122)+COUNTIF($D$121:$D$122,AI122))+IF(AO110&lt;&gt;1,0,COUNTIF($B$121:$B$122,AK122)+COUNTIF($D$121:$D$122,AK122)),"")</f>
        <v/>
      </c>
      <c r="AV122" s="297"/>
      <c r="AW122" s="280" t="str">
        <f aca="false">IF(AV122="","",VLOOKUP(AV122,Language!$D$5:$E$100,2,0))</f>
        <v/>
      </c>
      <c r="AX122" s="284"/>
      <c r="AY122" s="280" t="str">
        <f aca="false">IF(AX122="","",VLOOKUP(AX122,Language!$D$5:$E$100,2,0))</f>
        <v/>
      </c>
      <c r="AZ122" s="284"/>
      <c r="BA122" s="284"/>
      <c r="BB122" s="389" t="n">
        <f aca="false">COUNTIF(AV$121:AV$122,AV122)+COUNTIF(AX$121:AX$122,AV122)</f>
        <v>0</v>
      </c>
      <c r="BC122" s="281" t="str">
        <f aca="false">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81" t="str">
        <f aca="false">IF((BC122&lt;&gt;""),IF(OR(AX133+AY133&lt;&gt;AZ133+BA133,PrSettings!$M$4="●"),((AX133+AY133-AZ133-BA133)=(AZ122-BA122))*(BC122=1),0),"")</f>
        <v/>
      </c>
      <c r="BE122" s="281" t="str">
        <f aca="false">IF((BD122&lt;&gt;""),IF(BC122="0",0,(AX133+AY133=AZ122)*(AZ133+BA133=BA122)),"")</f>
        <v/>
      </c>
      <c r="BF122" s="281" t="str">
        <f aca="false">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302" t="str">
        <f aca="false">IF(($C$121&amp;$C$122&amp;$E$121&amp;$E$122&lt;&gt;"")*(AV$121&amp;AV$122&amp;AX$121&amp;AX$122&lt;&gt;"")*(AV122&amp;AX122&lt;&gt;""),IF(BB122&lt;&gt;1,0,COUNTIF($B$121:$B$122,AV122)+COUNTIF($D$121:$D$122,AV122))+IF(BB110&lt;&gt;1,0,COUNTIF($B$121:$B$122,AX122)+COUNTIF($D$121:$D$122,AX122)),"")</f>
        <v/>
      </c>
      <c r="BI122" s="297"/>
      <c r="BJ122" s="280" t="str">
        <f aca="false">IF(BI122="","",VLOOKUP(BI122,Language!$D$5:$E$100,2,0))</f>
        <v/>
      </c>
      <c r="BK122" s="284"/>
      <c r="BL122" s="280" t="str">
        <f aca="false">IF(BK122="","",VLOOKUP(BK122,Language!$D$5:$E$100,2,0))</f>
        <v/>
      </c>
      <c r="BM122" s="284"/>
      <c r="BN122" s="284"/>
      <c r="BO122" s="389" t="n">
        <f aca="false">COUNTIF(BI$121:BI$122,BI122)+COUNTIF(BK$121:BK$122,BI122)</f>
        <v>0</v>
      </c>
      <c r="BP122" s="281" t="str">
        <f aca="false">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81" t="str">
        <f aca="false">IF((BP122&lt;&gt;""),IF(OR(BK133+BL133&lt;&gt;BM133+BN133,PrSettings!$M$4="●"),((BK133+BL133-BM133-BN133)=(BM122-BN122))*(BP122=1),0),"")</f>
        <v/>
      </c>
      <c r="BR122" s="281" t="str">
        <f aca="false">IF((BQ122&lt;&gt;""),IF(BP122="0",0,(BK133+BL133=BM122)*(BM133+BN133=BN122)),"")</f>
        <v/>
      </c>
      <c r="BS122" s="281" t="str">
        <f aca="false">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302" t="str">
        <f aca="false">IF(($C$121&amp;$C$122&amp;$E$121&amp;$E$122&lt;&gt;"")*(BI$121&amp;BI$122&amp;BK$121&amp;BK$122&lt;&gt;"")*(BI122&amp;BK122&lt;&gt;""),IF(BO122&lt;&gt;1,0,COUNTIF($B$121:$B$122,BI122)+COUNTIF($D$121:$D$122,BI122))+IF(BO110&lt;&gt;1,0,COUNTIF($B$121:$B$122,BK122)+COUNTIF($D$121:$D$122,BK122)),"")</f>
        <v/>
      </c>
      <c r="BV122" s="297"/>
      <c r="BW122" s="280" t="str">
        <f aca="false">IF(BV122="","",VLOOKUP(BV122,Language!$D$5:$E$100,2,0))</f>
        <v/>
      </c>
      <c r="BX122" s="284"/>
      <c r="BY122" s="280" t="str">
        <f aca="false">IF(BX122="","",VLOOKUP(BX122,Language!$D$5:$E$100,2,0))</f>
        <v/>
      </c>
      <c r="BZ122" s="284"/>
      <c r="CA122" s="284"/>
      <c r="CB122" s="389" t="n">
        <f aca="false">COUNTIF(BV$121:BV$122,BV122)+COUNTIF(BX$121:BX$122,BV122)</f>
        <v>0</v>
      </c>
      <c r="CC122" s="281" t="str">
        <f aca="false">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81" t="str">
        <f aca="false">IF((CC122&lt;&gt;""),IF(OR(BX133+BY133&lt;&gt;BZ133+CA133,PrSettings!$M$4="●"),((BX133+BY133-BZ133-CA133)=(BZ122-CA122))*(CC122=1),0),"")</f>
        <v/>
      </c>
      <c r="CE122" s="281" t="str">
        <f aca="false">IF((CD122&lt;&gt;""),IF(CC122="0",0,(BX133+BY133=BZ122)*(BZ133+CA133=CA122)),"")</f>
        <v/>
      </c>
      <c r="CF122" s="281" t="str">
        <f aca="false">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302" t="str">
        <f aca="false">IF(($C$121&amp;$C$122&amp;$E$121&amp;$E$122&lt;&gt;"")*(BV$121&amp;BV$122&amp;BX$121&amp;BX$122&lt;&gt;"")*(BV122&amp;BX122&lt;&gt;""),IF(CB122&lt;&gt;1,0,COUNTIF($B$121:$B$122,BV122)+COUNTIF($D$121:$D$122,BV122))+IF(CB110&lt;&gt;1,0,COUNTIF($B$121:$B$122,BX122)+COUNTIF($D$121:$D$122,BX122)),"")</f>
        <v/>
      </c>
      <c r="CI122" s="297"/>
      <c r="CJ122" s="280" t="str">
        <f aca="false">IF(CI122="","",VLOOKUP(CI122,Language!$D$5:$E$100,2,0))</f>
        <v/>
      </c>
      <c r="CK122" s="284"/>
      <c r="CL122" s="280" t="str">
        <f aca="false">IF(CK122="","",VLOOKUP(CK122,Language!$D$5:$E$100,2,0))</f>
        <v/>
      </c>
      <c r="CM122" s="284"/>
      <c r="CN122" s="284"/>
      <c r="CO122" s="389" t="n">
        <f aca="false">COUNTIF(CI$121:CI$122,CI122)+COUNTIF(CK$121:CK$122,CI122)</f>
        <v>0</v>
      </c>
      <c r="CP122" s="281" t="str">
        <f aca="false">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81" t="str">
        <f aca="false">IF((CP122&lt;&gt;""),IF(OR(CK133+CL133&lt;&gt;CM133+CN133,PrSettings!$M$4="●"),((CK133+CL133-CM133-CN133)=(CM122-CN122))*(CP122=1),0),"")</f>
        <v/>
      </c>
      <c r="CR122" s="281" t="str">
        <f aca="false">IF((CQ122&lt;&gt;""),IF(CP122="0",0,(CK133+CL133=CM122)*(CM133+CN133=CN122)),"")</f>
        <v/>
      </c>
      <c r="CS122" s="281" t="str">
        <f aca="false">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302" t="str">
        <f aca="false">IF(($C$121&amp;$C$122&amp;$E$121&amp;$E$122&lt;&gt;"")*(CI$121&amp;CI$122&amp;CK$121&amp;CK$122&lt;&gt;"")*(CI122&amp;CK122&lt;&gt;""),IF(CO122&lt;&gt;1,0,COUNTIF($B$121:$B$122,CI122)+COUNTIF($D$121:$D$122,CI122))+IF(CO110&lt;&gt;1,0,COUNTIF($B$121:$B$122,CK122)+COUNTIF($D$121:$D$122,CK122)),"")</f>
        <v/>
      </c>
      <c r="CV122" s="297"/>
      <c r="CW122" s="280" t="str">
        <f aca="false">IF(CV122="","",VLOOKUP(CV122,Language!$D$5:$E$100,2,0))</f>
        <v/>
      </c>
      <c r="CX122" s="284"/>
      <c r="CY122" s="280" t="str">
        <f aca="false">IF(CX122="","",VLOOKUP(CX122,Language!$D$5:$E$100,2,0))</f>
        <v/>
      </c>
      <c r="CZ122" s="284"/>
      <c r="DA122" s="284"/>
      <c r="DB122" s="389" t="n">
        <f aca="false">COUNTIF(CV$121:CV$122,CV122)+COUNTIF(CX$121:CX$122,CV122)</f>
        <v>0</v>
      </c>
      <c r="DC122" s="281" t="str">
        <f aca="false">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81" t="str">
        <f aca="false">IF((DC122&lt;&gt;""),IF(OR(CX133+CY133&lt;&gt;CZ133+DA133,PrSettings!$M$4="●"),((CX133+CY133-CZ133-DA133)=(CZ122-DA122))*(DC122=1),0),"")</f>
        <v/>
      </c>
      <c r="DE122" s="281" t="str">
        <f aca="false">IF((DD122&lt;&gt;""),IF(DC122="0",0,(CX133+CY133=CZ122)*(CZ133+DA133=DA122)),"")</f>
        <v/>
      </c>
      <c r="DF122" s="281" t="str">
        <f aca="false">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302" t="str">
        <f aca="false">IF(($C$121&amp;$C$122&amp;$E$121&amp;$E$122&lt;&gt;"")*(CV$121&amp;CV$122&amp;CX$121&amp;CX$122&lt;&gt;"")*(CV122&amp;CX122&lt;&gt;""),IF(DB122&lt;&gt;1,0,COUNTIF($B$121:$B$122,CV122)+COUNTIF($D$121:$D$122,CV122))+IF(DB110&lt;&gt;1,0,COUNTIF($B$121:$B$122,CX122)+COUNTIF($D$121:$D$122,CX122)),"")</f>
        <v/>
      </c>
      <c r="DI122" s="297"/>
      <c r="DJ122" s="280" t="str">
        <f aca="false">IF(DI122="","",VLOOKUP(DI122,Language!$D$5:$E$100,2,0))</f>
        <v/>
      </c>
      <c r="DK122" s="284"/>
      <c r="DL122" s="280" t="str">
        <f aca="false">IF(DK122="","",VLOOKUP(DK122,Language!$D$5:$E$100,2,0))</f>
        <v/>
      </c>
      <c r="DM122" s="284"/>
      <c r="DN122" s="284"/>
      <c r="DO122" s="389" t="n">
        <f aca="false">COUNTIF(DI$121:DI$122,DI122)+COUNTIF(DK$121:DK$122,DI122)</f>
        <v>0</v>
      </c>
      <c r="DP122" s="281" t="str">
        <f aca="false">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81" t="str">
        <f aca="false">IF((DP122&lt;&gt;""),IF(OR(DK133+DL133&lt;&gt;DM133+DN133,PrSettings!$M$4="●"),((DK133+DL133-DM133-DN133)=(DM122-DN122))*(DP122=1),0),"")</f>
        <v/>
      </c>
      <c r="DR122" s="281" t="str">
        <f aca="false">IF((DQ122&lt;&gt;""),IF(DP122="0",0,(DK133+DL133=DM122)*(DM133+DN133=DN122)),"")</f>
        <v/>
      </c>
      <c r="DS122" s="281" t="str">
        <f aca="false">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302" t="str">
        <f aca="false">IF(($C$121&amp;$C$122&amp;$E$121&amp;$E$122&lt;&gt;"")*(DI$121&amp;DI$122&amp;DK$121&amp;DK$122&lt;&gt;"")*(DI122&amp;DK122&lt;&gt;""),IF(DO122&lt;&gt;1,0,COUNTIF($B$121:$B$122,DI122)+COUNTIF($D$121:$D$122,DI122))+IF(DO110&lt;&gt;1,0,COUNTIF($B$121:$B$122,DK122)+COUNTIF($D$121:$D$122,DK122)),"")</f>
        <v/>
      </c>
      <c r="DV122" s="297"/>
      <c r="DW122" s="280" t="str">
        <f aca="false">IF(DV122="","",VLOOKUP(DV122,Language!$D$5:$E$100,2,0))</f>
        <v/>
      </c>
      <c r="DX122" s="284"/>
      <c r="DY122" s="280" t="str">
        <f aca="false">IF(DX122="","",VLOOKUP(DX122,Language!$D$5:$E$100,2,0))</f>
        <v/>
      </c>
      <c r="DZ122" s="284"/>
      <c r="EA122" s="284"/>
      <c r="EB122" s="389" t="n">
        <f aca="false">COUNTIF(DV$121:DV$122,DV122)+COUNTIF(DX$121:DX$122,DV122)</f>
        <v>0</v>
      </c>
      <c r="EC122" s="281" t="str">
        <f aca="false">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81" t="str">
        <f aca="false">IF((EC122&lt;&gt;""),IF(OR(DX133+DY133&lt;&gt;DZ133+EA133,PrSettings!$M$4="●"),((DX133+DY133-DZ133-EA133)=(DZ122-EA122))*(EC122=1),0),"")</f>
        <v/>
      </c>
      <c r="EE122" s="281" t="str">
        <f aca="false">IF((ED122&lt;&gt;""),IF(EC122="0",0,(DX133+DY133=DZ122)*(DZ133+EA133=EA122)),"")</f>
        <v/>
      </c>
      <c r="EF122" s="281" t="str">
        <f aca="false">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302" t="str">
        <f aca="false">IF(($C$121&amp;$C$122&amp;$E$121&amp;$E$122&lt;&gt;"")*(DV$121&amp;DV$122&amp;DX$121&amp;DX$122&lt;&gt;"")*(DV122&amp;DX122&lt;&gt;""),IF(EB122&lt;&gt;1,0,COUNTIF($B$121:$B$122,DV122)+COUNTIF($D$121:$D$122,DV122))+IF(EB110&lt;&gt;1,0,COUNTIF($B$121:$B$122,DX122)+COUNTIF($D$121:$D$122,DX122)),"")</f>
        <v/>
      </c>
      <c r="EI122" s="297"/>
      <c r="EJ122" s="280" t="str">
        <f aca="false">IF(EI122="","",VLOOKUP(EI122,Language!$D$5:$E$100,2,0))</f>
        <v/>
      </c>
      <c r="EK122" s="284"/>
      <c r="EL122" s="280" t="str">
        <f aca="false">IF(EK122="","",VLOOKUP(EK122,Language!$D$5:$E$100,2,0))</f>
        <v/>
      </c>
      <c r="EM122" s="284"/>
      <c r="EN122" s="284"/>
      <c r="EO122" s="389" t="n">
        <f aca="false">COUNTIF(EI$121:EI$122,EI122)+COUNTIF(EK$121:EK$122,EI122)</f>
        <v>0</v>
      </c>
      <c r="EP122" s="281" t="str">
        <f aca="false">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81" t="str">
        <f aca="false">IF((EP122&lt;&gt;""),IF(OR(EK133+EL133&lt;&gt;EM133+EN133,PrSettings!$M$4="●"),((EK133+EL133-EM133-EN133)=(EM122-EN122))*(EP122=1),0),"")</f>
        <v/>
      </c>
      <c r="ER122" s="281" t="str">
        <f aca="false">IF((EQ122&lt;&gt;""),IF(EP122="0",0,(EK133+EL133=EM122)*(EM133+EN133=EN122)),"")</f>
        <v/>
      </c>
      <c r="ES122" s="281" t="str">
        <f aca="false">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302" t="str">
        <f aca="false">IF(($C$121&amp;$C$122&amp;$E$121&amp;$E$122&lt;&gt;"")*(EI$121&amp;EI$122&amp;EK$121&amp;EK$122&lt;&gt;"")*(EI122&amp;EK122&lt;&gt;""),IF(EO122&lt;&gt;1,0,COUNTIF($B$121:$B$122,EI122)+COUNTIF($D$121:$D$122,EI122))+IF(EO110&lt;&gt;1,0,COUNTIF($B$121:$B$122,EK122)+COUNTIF($D$121:$D$122,EK122)),"")</f>
        <v/>
      </c>
      <c r="EV122" s="297"/>
      <c r="EW122" s="280" t="str">
        <f aca="false">IF(EV122="","",VLOOKUP(EV122,Language!$D$5:$E$100,2,0))</f>
        <v/>
      </c>
      <c r="EX122" s="284"/>
      <c r="EY122" s="280" t="str">
        <f aca="false">IF(EX122="","",VLOOKUP(EX122,Language!$D$5:$E$100,2,0))</f>
        <v/>
      </c>
      <c r="EZ122" s="284"/>
      <c r="FA122" s="284"/>
      <c r="FB122" s="389" t="n">
        <f aca="false">COUNTIF(EV$121:EV$122,EV122)+COUNTIF(EX$121:EX$122,EV122)</f>
        <v>0</v>
      </c>
      <c r="FC122" s="281" t="str">
        <f aca="false">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81" t="str">
        <f aca="false">IF((FC122&lt;&gt;""),IF(OR(EX133+EY133&lt;&gt;EZ133+FA133,PrSettings!$M$4="●"),((EX133+EY133-EZ133-FA133)=(EZ122-FA122))*(FC122=1),0),"")</f>
        <v/>
      </c>
      <c r="FE122" s="281" t="str">
        <f aca="false">IF((FD122&lt;&gt;""),IF(FC122="0",0,(EX133+EY133=EZ122)*(EZ133+FA133=FA122)),"")</f>
        <v/>
      </c>
      <c r="FF122" s="281" t="str">
        <f aca="false">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302" t="str">
        <f aca="false">IF(($C$121&amp;$C$122&amp;$E$121&amp;$E$122&lt;&gt;"")*(EV$121&amp;EV$122&amp;EX$121&amp;EX$122&lt;&gt;"")*(EV122&amp;EX122&lt;&gt;""),IF(FB122&lt;&gt;1,0,COUNTIF($B$121:$B$122,EV122)+COUNTIF($D$121:$D$122,EV122))+IF(FB110&lt;&gt;1,0,COUNTIF($B$121:$B$122,EX122)+COUNTIF($D$121:$D$122,EX122)),"")</f>
        <v/>
      </c>
      <c r="FI122" s="297"/>
      <c r="FJ122" s="280" t="str">
        <f aca="false">IF(FI122="","",VLOOKUP(FI122,Language!$D$5:$E$100,2,0))</f>
        <v/>
      </c>
      <c r="FK122" s="284"/>
      <c r="FL122" s="280" t="str">
        <f aca="false">IF(FK122="","",VLOOKUP(FK122,Language!$D$5:$E$100,2,0))</f>
        <v/>
      </c>
      <c r="FM122" s="284"/>
      <c r="FN122" s="284"/>
      <c r="FO122" s="389" t="n">
        <f aca="false">COUNTIF(FI$121:FI$122,FI122)+COUNTIF(FK$121:FK$122,FI122)</f>
        <v>0</v>
      </c>
      <c r="FP122" s="281" t="str">
        <f aca="false">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81" t="str">
        <f aca="false">IF((FP122&lt;&gt;""),IF(OR(FK133+FL133&lt;&gt;FM133+FN133,PrSettings!$M$4="●"),((FK133+FL133-FM133-FN133)=(FM122-FN122))*(FP122=1),0),"")</f>
        <v/>
      </c>
      <c r="FR122" s="281" t="str">
        <f aca="false">IF((FQ122&lt;&gt;""),IF(FP122="0",0,(FK133+FL133=FM122)*(FM133+FN133=FN122)),"")</f>
        <v/>
      </c>
      <c r="FS122" s="281" t="str">
        <f aca="false">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302" t="str">
        <f aca="false">IF(($C$121&amp;$C$122&amp;$E$121&amp;$E$122&lt;&gt;"")*(FI$121&amp;FI$122&amp;FK$121&amp;FK$122&lt;&gt;"")*(FI122&amp;FK122&lt;&gt;""),IF(FO122&lt;&gt;1,0,COUNTIF($B$121:$B$122,FI122)+COUNTIF($D$121:$D$122,FI122))+IF(FO110&lt;&gt;1,0,COUNTIF($B$121:$B$122,FK122)+COUNTIF($D$121:$D$122,FK122)),"")</f>
        <v/>
      </c>
      <c r="FV122" s="297"/>
      <c r="FW122" s="280" t="str">
        <f aca="false">IF(FV122="","",VLOOKUP(FV122,Language!$D$5:$E$100,2,0))</f>
        <v/>
      </c>
      <c r="FX122" s="284"/>
      <c r="FY122" s="280" t="str">
        <f aca="false">IF(FX122="","",VLOOKUP(FX122,Language!$D$5:$E$100,2,0))</f>
        <v/>
      </c>
      <c r="FZ122" s="284"/>
      <c r="GA122" s="284"/>
      <c r="GB122" s="389" t="n">
        <f aca="false">COUNTIF(FV$121:FV$122,FV122)+COUNTIF(FX$121:FX$122,FV122)</f>
        <v>0</v>
      </c>
      <c r="GC122" s="281" t="str">
        <f aca="false">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81" t="str">
        <f aca="false">IF((GC122&lt;&gt;""),IF(OR(FX133+FY133&lt;&gt;FZ133+GA133,PrSettings!$M$4="●"),((FX133+FY133-FZ133-GA133)=(FZ122-GA122))*(GC122=1),0),"")</f>
        <v/>
      </c>
      <c r="GE122" s="281" t="str">
        <f aca="false">IF((GD122&lt;&gt;""),IF(GC122="0",0,(FX133+FY133=FZ122)*(FZ133+GA133=GA122)),"")</f>
        <v/>
      </c>
      <c r="GF122" s="281" t="str">
        <f aca="false">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302" t="str">
        <f aca="false">IF(($C$121&amp;$C$122&amp;$E$121&amp;$E$122&lt;&gt;"")*(FV$121&amp;FV$122&amp;FX$121&amp;FX$122&lt;&gt;"")*(FV122&amp;FX122&lt;&gt;""),IF(GB122&lt;&gt;1,0,COUNTIF($B$121:$B$122,FV122)+COUNTIF($D$121:$D$122,FV122))+IF(GB110&lt;&gt;1,0,COUNTIF($B$121:$B$122,FX122)+COUNTIF($D$121:$D$122,FX122)),"")</f>
        <v/>
      </c>
      <c r="GI122" s="297"/>
      <c r="GJ122" s="280" t="str">
        <f aca="false">IF(GI122="","",VLOOKUP(GI122,Language!$D$5:$E$100,2,0))</f>
        <v/>
      </c>
      <c r="GK122" s="284"/>
      <c r="GL122" s="280" t="str">
        <f aca="false">IF(GK122="","",VLOOKUP(GK122,Language!$D$5:$E$100,2,0))</f>
        <v/>
      </c>
      <c r="GM122" s="284"/>
      <c r="GN122" s="284"/>
      <c r="GO122" s="389" t="n">
        <f aca="false">COUNTIF(GI$121:GI$122,GI122)+COUNTIF(GK$121:GK$122,GI122)</f>
        <v>0</v>
      </c>
      <c r="GP122" s="281" t="str">
        <f aca="false">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81" t="str">
        <f aca="false">IF((GP122&lt;&gt;""),IF(OR(GK133+GL133&lt;&gt;GM133+GN133,PrSettings!$M$4="●"),((GK133+GL133-GM133-GN133)=(GM122-GN122))*(GP122=1),0),"")</f>
        <v/>
      </c>
      <c r="GR122" s="281" t="str">
        <f aca="false">IF((GQ122&lt;&gt;""),IF(GP122="0",0,(GK133+GL133=GM122)*(GM133+GN133=GN122)),"")</f>
        <v/>
      </c>
      <c r="GS122" s="281" t="str">
        <f aca="false">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302" t="str">
        <f aca="false">IF(($C$121&amp;$C$122&amp;$E$121&amp;$E$122&lt;&gt;"")*(GI$121&amp;GI$122&amp;GK$121&amp;GK$122&lt;&gt;"")*(GI122&amp;GK122&lt;&gt;""),IF(GO122&lt;&gt;1,0,COUNTIF($B$121:$B$122,GI122)+COUNTIF($D$121:$D$122,GI122))+IF(GO110&lt;&gt;1,0,COUNTIF($B$121:$B$122,GK122)+COUNTIF($D$121:$D$122,GK122)),"")</f>
        <v/>
      </c>
      <c r="GV122" s="297"/>
      <c r="GW122" s="280" t="str">
        <f aca="false">IF(GV122="","",VLOOKUP(GV122,Language!$D$5:$E$100,2,0))</f>
        <v/>
      </c>
      <c r="GX122" s="284"/>
      <c r="GY122" s="280" t="str">
        <f aca="false">IF(GX122="","",VLOOKUP(GX122,Language!$D$5:$E$100,2,0))</f>
        <v/>
      </c>
      <c r="GZ122" s="284"/>
      <c r="HA122" s="284"/>
      <c r="HB122" s="389" t="n">
        <f aca="false">COUNTIF(GV$121:GV$122,GV122)+COUNTIF(GX$121:GX$122,GV122)</f>
        <v>0</v>
      </c>
      <c r="HC122" s="281" t="str">
        <f aca="false">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81" t="str">
        <f aca="false">IF((HC122&lt;&gt;""),IF(OR(GX133+GY133&lt;&gt;GZ133+HA133,PrSettings!$M$4="●"),((GX133+GY133-GZ133-HA133)=(GZ122-HA122))*(HC122=1),0),"")</f>
        <v/>
      </c>
      <c r="HE122" s="281" t="str">
        <f aca="false">IF((HD122&lt;&gt;""),IF(HC122="0",0,(GX133+GY133=GZ122)*(GZ133+HA133=HA122)),"")</f>
        <v/>
      </c>
      <c r="HF122" s="281" t="str">
        <f aca="false">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302" t="str">
        <f aca="false">IF(($C$121&amp;$C$122&amp;$E$121&amp;$E$122&lt;&gt;"")*(GV$121&amp;GV$122&amp;GX$121&amp;GX$122&lt;&gt;"")*(GV122&amp;GX122&lt;&gt;""),IF(HB122&lt;&gt;1,0,COUNTIF($B$121:$B$122,GV122)+COUNTIF($D$121:$D$122,GV122))+IF(HB110&lt;&gt;1,0,COUNTIF($B$121:$B$122,GX122)+COUNTIF($D$121:$D$122,GX122)),"")</f>
        <v/>
      </c>
      <c r="HI122" s="297"/>
      <c r="HJ122" s="280" t="str">
        <f aca="false">IF(HI122="","",VLOOKUP(HI122,Language!$D$5:$E$100,2,0))</f>
        <v/>
      </c>
      <c r="HK122" s="284"/>
      <c r="HL122" s="280" t="str">
        <f aca="false">IF(HK122="","",VLOOKUP(HK122,Language!$D$5:$E$100,2,0))</f>
        <v/>
      </c>
      <c r="HM122" s="284"/>
      <c r="HN122" s="284"/>
      <c r="HO122" s="389" t="n">
        <f aca="false">COUNTIF(HI$121:HI$122,HI122)+COUNTIF(HK$121:HK$122,HI122)</f>
        <v>0</v>
      </c>
      <c r="HP122" s="281" t="str">
        <f aca="false">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81" t="str">
        <f aca="false">IF((HP122&lt;&gt;""),IF(OR(HK133+HL133&lt;&gt;HM133+HN133,PrSettings!$M$4="●"),((HK133+HL133-HM133-HN133)=(HM122-HN122))*(HP122=1),0),"")</f>
        <v/>
      </c>
      <c r="HR122" s="281" t="str">
        <f aca="false">IF((HQ122&lt;&gt;""),IF(HP122="0",0,(HK133+HL133=HM122)*(HM133+HN133=HN122)),"")</f>
        <v/>
      </c>
      <c r="HS122" s="281" t="str">
        <f aca="false">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302" t="str">
        <f aca="false">IF(($C$121&amp;$C$122&amp;$E$121&amp;$E$122&lt;&gt;"")*(HI$121&amp;HI$122&amp;HK$121&amp;HK$122&lt;&gt;"")*(HI122&amp;HK122&lt;&gt;""),IF(HO122&lt;&gt;1,0,COUNTIF($B$121:$B$122,HI122)+COUNTIF($D$121:$D$122,HI122))+IF(HO110&lt;&gt;1,0,COUNTIF($B$121:$B$122,HK122)+COUNTIF($D$121:$D$122,HK122)),"")</f>
        <v/>
      </c>
      <c r="HV122" s="297"/>
      <c r="HW122" s="280" t="str">
        <f aca="false">IF(HV122="","",VLOOKUP(HV122,Language!$D$5:$E$100,2,0))</f>
        <v/>
      </c>
      <c r="HX122" s="284"/>
      <c r="HY122" s="280" t="str">
        <f aca="false">IF(HX122="","",VLOOKUP(HX122,Language!$D$5:$E$100,2,0))</f>
        <v/>
      </c>
      <c r="HZ122" s="284"/>
      <c r="IA122" s="284"/>
      <c r="IB122" s="389" t="n">
        <f aca="false">COUNTIF(HV$121:HV$122,HV122)+COUNTIF(HX$121:HX$122,HV122)</f>
        <v>0</v>
      </c>
      <c r="IC122" s="281" t="str">
        <f aca="false">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81" t="str">
        <f aca="false">IF((IC122&lt;&gt;""),IF(OR(HX133+HY133&lt;&gt;HZ133+IA133,PrSettings!$M$4="●"),((HX133+HY133-HZ133-IA133)=(HZ122-IA122))*(IC122=1),0),"")</f>
        <v/>
      </c>
      <c r="IE122" s="281" t="str">
        <f aca="false">IF((ID122&lt;&gt;""),IF(IC122="0",0,(HX133+HY133=HZ122)*(HZ133+IA133=IA122)),"")</f>
        <v/>
      </c>
      <c r="IF122" s="281" t="str">
        <f aca="false">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302" t="str">
        <f aca="false">IF(($C$121&amp;$C$122&amp;$E$121&amp;$E$122&lt;&gt;"")*(HV$121&amp;HV$122&amp;HX$121&amp;HX$122&lt;&gt;"")*(HV122&amp;HX122&lt;&gt;""),IF(IB122&lt;&gt;1,0,COUNTIF($B$121:$B$122,HV122)+COUNTIF($D$121:$D$122,HV122))+IF(IB110&lt;&gt;1,0,COUNTIF($B$121:$B$122,HX122)+COUNTIF($D$121:$D$122,HX122)),"")</f>
        <v/>
      </c>
      <c r="II122" s="297"/>
      <c r="IJ122" s="280" t="str">
        <f aca="false">IF(II122="","",VLOOKUP(II122,Language!$D$5:$E$100,2,0))</f>
        <v/>
      </c>
      <c r="IK122" s="284"/>
      <c r="IL122" s="280" t="str">
        <f aca="false">IF(IK122="","",VLOOKUP(IK122,Language!$D$5:$E$100,2,0))</f>
        <v/>
      </c>
      <c r="IM122" s="284"/>
      <c r="IN122" s="284"/>
      <c r="IO122" s="389" t="n">
        <f aca="false">COUNTIF(II$121:II$122,II122)+COUNTIF(IK$121:IK$122,II122)</f>
        <v>0</v>
      </c>
      <c r="IP122" s="281" t="str">
        <f aca="false">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81" t="str">
        <f aca="false">IF((IP122&lt;&gt;""),IF(OR(IK133+IL133&lt;&gt;IM133+IN133,PrSettings!$M$4="●"),((IK133+IL133-IM133-IN133)=(IM122-IN122))*(IP122=1),0),"")</f>
        <v/>
      </c>
      <c r="IR122" s="281" t="str">
        <f aca="false">IF((IQ122&lt;&gt;""),IF(IP122="0",0,(IK133+IL133=IM122)*(IM133+IN133=IN122)),"")</f>
        <v/>
      </c>
      <c r="IS122" s="281" t="str">
        <f aca="false">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302" t="str">
        <f aca="false">IF(($C$121&amp;$C$122&amp;$E$121&amp;$E$122&lt;&gt;"")*(II$121&amp;II$122&amp;IK$121&amp;IK$122&lt;&gt;"")*(II122&amp;IK122&lt;&gt;""),IF(IO122&lt;&gt;1,0,COUNTIF($B$121:$B$122,II122)+COUNTIF($D$121:$D$122,II122))+IF(IO110&lt;&gt;1,0,COUNTIF($B$121:$B$122,IK122)+COUNTIF($D$121:$D$122,IK122)),"")</f>
        <v/>
      </c>
      <c r="IV122" s="297"/>
      <c r="IW122" s="280" t="str">
        <f aca="false">IF(IV122="","",VLOOKUP(IV122,Language!$D$5:$E$100,2,0))</f>
        <v/>
      </c>
      <c r="IX122" s="284"/>
      <c r="IY122" s="280" t="str">
        <f aca="false">IF(IX122="","",VLOOKUP(IX122,Language!$D$5:$E$100,2,0))</f>
        <v/>
      </c>
      <c r="IZ122" s="284"/>
      <c r="JA122" s="284"/>
      <c r="JB122" s="389" t="n">
        <f aca="false">COUNTIF(IV$121:IV$122,IV122)+COUNTIF(IX$121:IX$122,IV122)</f>
        <v>0</v>
      </c>
      <c r="JC122" s="281" t="str">
        <f aca="false">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81" t="str">
        <f aca="false">IF((JC122&lt;&gt;""),IF(OR(IX133+IY133&lt;&gt;IZ133+JA133,PrSettings!$M$4="●"),((IX133+IY133-IZ133-JA133)=(IZ122-JA122))*(JC122=1),0),"")</f>
        <v/>
      </c>
      <c r="JE122" s="281" t="str">
        <f aca="false">IF((JD122&lt;&gt;""),IF(JC122="0",0,(IX133+IY133=IZ122)*(IZ133+JA133=JA122)),"")</f>
        <v/>
      </c>
      <c r="JF122" s="281" t="str">
        <f aca="false">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302" t="str">
        <f aca="false">IF(($C$121&amp;$C$122&amp;$E$121&amp;$E$122&lt;&gt;"")*(IV$121&amp;IV$122&amp;IX$121&amp;IX$122&lt;&gt;"")*(IV122&amp;IX122&lt;&gt;""),IF(JB122&lt;&gt;1,0,COUNTIF($B$121:$B$122,IV122)+COUNTIF($D$121:$D$122,IV122))+IF(JB110&lt;&gt;1,0,COUNTIF($B$121:$B$122,IX122)+COUNTIF($D$121:$D$122,IX122)),"")</f>
        <v/>
      </c>
      <c r="JI122" s="297"/>
      <c r="JJ122" s="280" t="str">
        <f aca="false">IF(JI122="","",VLOOKUP(JI122,Language!$D$5:$E$100,2,0))</f>
        <v/>
      </c>
      <c r="JK122" s="284"/>
      <c r="JL122" s="280" t="str">
        <f aca="false">IF(JK122="","",VLOOKUP(JK122,Language!$D$5:$E$100,2,0))</f>
        <v/>
      </c>
      <c r="JM122" s="284"/>
      <c r="JN122" s="284"/>
      <c r="JO122" s="389" t="n">
        <f aca="false">COUNTIF(JI$121:JI$122,JI122)+COUNTIF(JK$121:JK$122,JI122)</f>
        <v>0</v>
      </c>
      <c r="JP122" s="281" t="str">
        <f aca="false">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81" t="str">
        <f aca="false">IF((JP122&lt;&gt;""),IF(OR(JK133+JL133&lt;&gt;JM133+JN133,PrSettings!$M$4="●"),((JK133+JL133-JM133-JN133)=(JM122-JN122))*(JP122=1),0),"")</f>
        <v/>
      </c>
      <c r="JR122" s="281" t="str">
        <f aca="false">IF((JQ122&lt;&gt;""),IF(JP122="0",0,(JK133+JL133=JM122)*(JM133+JN133=JN122)),"")</f>
        <v/>
      </c>
      <c r="JS122" s="281" t="str">
        <f aca="false">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302" t="str">
        <f aca="false">IF(($C$121&amp;$C$122&amp;$E$121&amp;$E$122&lt;&gt;"")*(JI$121&amp;JI$122&amp;JK$121&amp;JK$122&lt;&gt;"")*(JI122&amp;JK122&lt;&gt;""),IF(JO122&lt;&gt;1,0,COUNTIF($B$121:$B$122,JI122)+COUNTIF($D$121:$D$122,JI122))+IF(JO110&lt;&gt;1,0,COUNTIF($B$121:$B$122,JK122)+COUNTIF($D$121:$D$122,JK122)),"")</f>
        <v/>
      </c>
      <c r="JV122" s="297"/>
      <c r="JW122" s="280" t="str">
        <f aca="false">IF(JV122="","",VLOOKUP(JV122,Language!$D$5:$E$100,2,0))</f>
        <v/>
      </c>
      <c r="JX122" s="284"/>
      <c r="JY122" s="280" t="str">
        <f aca="false">IF(JX122="","",VLOOKUP(JX122,Language!$D$5:$E$100,2,0))</f>
        <v/>
      </c>
      <c r="JZ122" s="284"/>
      <c r="KA122" s="284"/>
      <c r="KB122" s="389" t="n">
        <f aca="false">COUNTIF(JV$121:JV$122,JV122)+COUNTIF(JX$121:JX$122,JV122)</f>
        <v>0</v>
      </c>
      <c r="KC122" s="281" t="str">
        <f aca="false">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81" t="str">
        <f aca="false">IF((KC122&lt;&gt;""),IF(OR(JX133+JY133&lt;&gt;JZ133+KA133,PrSettings!$M$4="●"),((JX133+JY133-JZ133-KA133)=(JZ122-KA122))*(KC122=1),0),"")</f>
        <v/>
      </c>
      <c r="KE122" s="281" t="str">
        <f aca="false">IF((KD122&lt;&gt;""),IF(KC122="0",0,(JX133+JY133=JZ122)*(JZ133+KA133=KA122)),"")</f>
        <v/>
      </c>
      <c r="KF122" s="281" t="str">
        <f aca="false">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302" t="str">
        <f aca="false">IF(($C$121&amp;$C$122&amp;$E$121&amp;$E$122&lt;&gt;"")*(JV$121&amp;JV$122&amp;JX$121&amp;JX$122&lt;&gt;"")*(JV122&amp;JX122&lt;&gt;""),IF(KB122&lt;&gt;1,0,COUNTIF($B$121:$B$122,JV122)+COUNTIF($D$121:$D$122,JV122))+IF(KB110&lt;&gt;1,0,COUNTIF($B$121:$B$122,JX122)+COUNTIF($D$121:$D$122,JX122)),"")</f>
        <v/>
      </c>
      <c r="KI122" s="297"/>
      <c r="KJ122" s="280" t="str">
        <f aca="false">IF(KI122="","",VLOOKUP(KI122,Language!$D$5:$E$100,2,0))</f>
        <v/>
      </c>
      <c r="KK122" s="284"/>
      <c r="KL122" s="280" t="str">
        <f aca="false">IF(KK122="","",VLOOKUP(KK122,Language!$D$5:$E$100,2,0))</f>
        <v/>
      </c>
      <c r="KM122" s="284"/>
      <c r="KN122" s="284"/>
      <c r="KO122" s="389" t="n">
        <f aca="false">COUNTIF(KI$121:KI$122,KI122)+COUNTIF(KK$121:KK$122,KI122)</f>
        <v>0</v>
      </c>
      <c r="KP122" s="281" t="str">
        <f aca="false">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81" t="str">
        <f aca="false">IF((KP122&lt;&gt;""),IF(OR(KK133+KL133&lt;&gt;KM133+KN133,PrSettings!$M$4="●"),((KK133+KL133-KM133-KN133)=(KM122-KN122))*(KP122=1),0),"")</f>
        <v/>
      </c>
      <c r="KR122" s="281" t="str">
        <f aca="false">IF((KQ122&lt;&gt;""),IF(KP122="0",0,(KK133+KL133=KM122)*(KM133+KN133=KN122)),"")</f>
        <v/>
      </c>
      <c r="KS122" s="281" t="str">
        <f aca="false">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302" t="str">
        <f aca="false">IF(($C$121&amp;$C$122&amp;$E$121&amp;$E$122&lt;&gt;"")*(KI$121&amp;KI$122&amp;KK$121&amp;KK$122&lt;&gt;"")*(KI122&amp;KK122&lt;&gt;""),IF(KO122&lt;&gt;1,0,COUNTIF($B$121:$B$122,KI122)+COUNTIF($D$121:$D$122,KI122))+IF(KO110&lt;&gt;1,0,COUNTIF($B$121:$B$122,KK122)+COUNTIF($D$121:$D$122,KK122)),"")</f>
        <v/>
      </c>
      <c r="KV122" s="297"/>
      <c r="KW122" s="280" t="str">
        <f aca="false">IF(KV122="","",VLOOKUP(KV122,Language!$D$5:$E$100,2,0))</f>
        <v/>
      </c>
      <c r="KX122" s="284"/>
      <c r="KY122" s="280" t="str">
        <f aca="false">IF(KX122="","",VLOOKUP(KX122,Language!$D$5:$E$100,2,0))</f>
        <v/>
      </c>
      <c r="KZ122" s="284"/>
      <c r="LA122" s="284"/>
      <c r="LB122" s="389" t="n">
        <f aca="false">COUNTIF(KV$121:KV$122,KV122)+COUNTIF(KX$121:KX$122,KV122)</f>
        <v>0</v>
      </c>
      <c r="LC122" s="281" t="str">
        <f aca="false">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81" t="str">
        <f aca="false">IF((LC122&lt;&gt;""),IF(OR(KX133+KY133&lt;&gt;KZ133+LA133,PrSettings!$M$4="●"),((KX133+KY133-KZ133-LA133)=(KZ122-LA122))*(LC122=1),0),"")</f>
        <v/>
      </c>
      <c r="LE122" s="281" t="str">
        <f aca="false">IF((LD122&lt;&gt;""),IF(LC122="0",0,(KX133+KY133=KZ122)*(KZ133+LA133=LA122)),"")</f>
        <v/>
      </c>
      <c r="LF122" s="281" t="str">
        <f aca="false">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302" t="str">
        <f aca="false">IF(($C$121&amp;$C$122&amp;$E$121&amp;$E$122&lt;&gt;"")*(KV$121&amp;KV$122&amp;KX$121&amp;KX$122&lt;&gt;"")*(KV122&amp;KX122&lt;&gt;""),IF(LB122&lt;&gt;1,0,COUNTIF($B$121:$B$122,KV122)+COUNTIF($D$121:$D$122,KV122))+IF(LB110&lt;&gt;1,0,COUNTIF($B$121:$B$122,KX122)+COUNTIF($D$121:$D$122,KX122)),"")</f>
        <v/>
      </c>
      <c r="LI122" s="297"/>
      <c r="LJ122" s="280" t="str">
        <f aca="false">IF(LI122="","",VLOOKUP(LI122,Language!$D$5:$E$100,2,0))</f>
        <v/>
      </c>
      <c r="LK122" s="284"/>
      <c r="LL122" s="280" t="str">
        <f aca="false">IF(LK122="","",VLOOKUP(LK122,Language!$D$5:$E$100,2,0))</f>
        <v/>
      </c>
      <c r="LM122" s="284"/>
      <c r="LN122" s="284"/>
      <c r="LO122" s="389" t="n">
        <f aca="false">COUNTIF(LI$121:LI$122,LI122)+COUNTIF(LK$121:LK$122,LI122)</f>
        <v>0</v>
      </c>
      <c r="LP122" s="281" t="str">
        <f aca="false">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81" t="str">
        <f aca="false">IF((LP122&lt;&gt;""),IF(OR(LK133+LL133&lt;&gt;LM133+LN133,PrSettings!$M$4="●"),((LK133+LL133-LM133-LN133)=(LM122-LN122))*(LP122=1),0),"")</f>
        <v/>
      </c>
      <c r="LR122" s="281" t="str">
        <f aca="false">IF((LQ122&lt;&gt;""),IF(LP122="0",0,(LK133+LL133=LM122)*(LM133+LN133=LN122)),"")</f>
        <v/>
      </c>
      <c r="LS122" s="281" t="str">
        <f aca="false">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302" t="str">
        <f aca="false">IF(($C$121&amp;$C$122&amp;$E$121&amp;$E$122&lt;&gt;"")*(LI$121&amp;LI$122&amp;LK$121&amp;LK$122&lt;&gt;"")*(LI122&amp;LK122&lt;&gt;""),IF(LO122&lt;&gt;1,0,COUNTIF($B$121:$B$122,LI122)+COUNTIF($D$121:$D$122,LI122))+IF(LO110&lt;&gt;1,0,COUNTIF($B$121:$B$122,LK122)+COUNTIF($D$121:$D$122,LK122)),"")</f>
        <v/>
      </c>
      <c r="LV122" s="297"/>
      <c r="LW122" s="280" t="str">
        <f aca="false">IF(LV122="","",VLOOKUP(LV122,Language!$D$5:$E$100,2,0))</f>
        <v/>
      </c>
      <c r="LX122" s="284"/>
      <c r="LY122" s="280" t="str">
        <f aca="false">IF(LX122="","",VLOOKUP(LX122,Language!$D$5:$E$100,2,0))</f>
        <v/>
      </c>
      <c r="LZ122" s="284"/>
      <c r="MA122" s="284"/>
      <c r="MB122" s="389" t="n">
        <f aca="false">COUNTIF(LV$121:LV$122,LV122)+COUNTIF(LX$121:LX$122,LV122)</f>
        <v>0</v>
      </c>
      <c r="MC122" s="281" t="str">
        <f aca="false">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81" t="str">
        <f aca="false">IF((MC122&lt;&gt;""),IF(OR(LX133+LY133&lt;&gt;LZ133+MA133,PrSettings!$M$4="●"),((LX133+LY133-LZ133-MA133)=(LZ122-MA122))*(MC122=1),0),"")</f>
        <v/>
      </c>
      <c r="ME122" s="281" t="str">
        <f aca="false">IF((MD122&lt;&gt;""),IF(MC122="0",0,(LX133+LY133=LZ122)*(LZ133+MA133=MA122)),"")</f>
        <v/>
      </c>
      <c r="MF122" s="281" t="str">
        <f aca="false">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302" t="str">
        <f aca="false">IF(($C$121&amp;$C$122&amp;$E$121&amp;$E$122&lt;&gt;"")*(LV$121&amp;LV$122&amp;LX$121&amp;LX$122&lt;&gt;"")*(LV122&amp;LX122&lt;&gt;""),IF(MB122&lt;&gt;1,0,COUNTIF($B$121:$B$122,LV122)+COUNTIF($D$121:$D$122,LV122))+IF(MB110&lt;&gt;1,0,COUNTIF($B$121:$B$122,LX122)+COUNTIF($D$121:$D$122,LX122)),"")</f>
        <v/>
      </c>
    </row>
    <row r="123" customFormat="false" ht="24" hidden="false" customHeight="true" outlineLevel="0" collapsed="false">
      <c r="B123" s="269" t="str">
        <f aca="false">Language!$E$218</f>
        <v>Third place</v>
      </c>
      <c r="C123" s="270"/>
      <c r="D123" s="292"/>
      <c r="E123" s="272"/>
      <c r="F123" s="293"/>
      <c r="G123" s="294"/>
      <c r="H123" s="311"/>
      <c r="I123" s="269" t="str">
        <f aca="false">$B123</f>
        <v>Third place</v>
      </c>
      <c r="J123" s="271"/>
      <c r="K123" s="271"/>
      <c r="L123" s="272"/>
      <c r="M123" s="275"/>
      <c r="N123" s="276"/>
      <c r="O123" s="273"/>
      <c r="P123" s="273"/>
      <c r="Q123" s="277"/>
      <c r="R123" s="272"/>
      <c r="S123" s="272"/>
      <c r="T123" s="278"/>
      <c r="V123" s="269" t="str">
        <f aca="false">$B123</f>
        <v>Third place</v>
      </c>
      <c r="W123" s="271"/>
      <c r="X123" s="271"/>
      <c r="Y123" s="272"/>
      <c r="Z123" s="275"/>
      <c r="AA123" s="276"/>
      <c r="AB123" s="273"/>
      <c r="AC123" s="273"/>
      <c r="AD123" s="277"/>
      <c r="AE123" s="272"/>
      <c r="AF123" s="272"/>
      <c r="AG123" s="278"/>
      <c r="AI123" s="269" t="str">
        <f aca="false">$B123</f>
        <v>Third place</v>
      </c>
      <c r="AJ123" s="271"/>
      <c r="AK123" s="271"/>
      <c r="AL123" s="272"/>
      <c r="AM123" s="275"/>
      <c r="AN123" s="276"/>
      <c r="AO123" s="273"/>
      <c r="AP123" s="273"/>
      <c r="AQ123" s="277"/>
      <c r="AR123" s="272"/>
      <c r="AS123" s="272"/>
      <c r="AT123" s="278"/>
      <c r="AV123" s="269" t="str">
        <f aca="false">$B123</f>
        <v>Third place</v>
      </c>
      <c r="AW123" s="271"/>
      <c r="AX123" s="271"/>
      <c r="AY123" s="272"/>
      <c r="AZ123" s="275"/>
      <c r="BA123" s="276"/>
      <c r="BB123" s="273"/>
      <c r="BC123" s="273"/>
      <c r="BD123" s="277"/>
      <c r="BE123" s="272"/>
      <c r="BF123" s="272"/>
      <c r="BG123" s="278"/>
      <c r="BI123" s="269" t="str">
        <f aca="false">$B123</f>
        <v>Third place</v>
      </c>
      <c r="BJ123" s="271"/>
      <c r="BK123" s="271"/>
      <c r="BL123" s="272"/>
      <c r="BM123" s="275"/>
      <c r="BN123" s="276"/>
      <c r="BO123" s="273"/>
      <c r="BP123" s="273"/>
      <c r="BQ123" s="277"/>
      <c r="BR123" s="272"/>
      <c r="BS123" s="272"/>
      <c r="BT123" s="278"/>
      <c r="BV123" s="269" t="str">
        <f aca="false">$B123</f>
        <v>Third place</v>
      </c>
      <c r="BW123" s="271"/>
      <c r="BX123" s="271"/>
      <c r="BY123" s="272"/>
      <c r="BZ123" s="275"/>
      <c r="CA123" s="276"/>
      <c r="CB123" s="273"/>
      <c r="CC123" s="273"/>
      <c r="CD123" s="277"/>
      <c r="CE123" s="272"/>
      <c r="CF123" s="272"/>
      <c r="CG123" s="278"/>
      <c r="CI123" s="269" t="str">
        <f aca="false">$B123</f>
        <v>Third place</v>
      </c>
      <c r="CJ123" s="271"/>
      <c r="CK123" s="271"/>
      <c r="CL123" s="272"/>
      <c r="CM123" s="275"/>
      <c r="CN123" s="276"/>
      <c r="CO123" s="273"/>
      <c r="CP123" s="273"/>
      <c r="CQ123" s="277"/>
      <c r="CR123" s="272"/>
      <c r="CS123" s="272"/>
      <c r="CT123" s="278"/>
      <c r="CV123" s="269" t="str">
        <f aca="false">$B123</f>
        <v>Third place</v>
      </c>
      <c r="CW123" s="271"/>
      <c r="CX123" s="271"/>
      <c r="CY123" s="272"/>
      <c r="CZ123" s="275"/>
      <c r="DA123" s="276"/>
      <c r="DB123" s="273"/>
      <c r="DC123" s="273"/>
      <c r="DD123" s="277"/>
      <c r="DE123" s="272"/>
      <c r="DF123" s="272"/>
      <c r="DG123" s="278"/>
      <c r="DI123" s="269" t="str">
        <f aca="false">$B123</f>
        <v>Third place</v>
      </c>
      <c r="DJ123" s="271"/>
      <c r="DK123" s="271"/>
      <c r="DL123" s="272"/>
      <c r="DM123" s="275"/>
      <c r="DN123" s="276"/>
      <c r="DO123" s="273"/>
      <c r="DP123" s="273"/>
      <c r="DQ123" s="277"/>
      <c r="DR123" s="272"/>
      <c r="DS123" s="272"/>
      <c r="DT123" s="278"/>
      <c r="DV123" s="269" t="str">
        <f aca="false">$B123</f>
        <v>Third place</v>
      </c>
      <c r="DW123" s="271"/>
      <c r="DX123" s="271"/>
      <c r="DY123" s="272"/>
      <c r="DZ123" s="275"/>
      <c r="EA123" s="276"/>
      <c r="EB123" s="273"/>
      <c r="EC123" s="273"/>
      <c r="ED123" s="277"/>
      <c r="EE123" s="272"/>
      <c r="EF123" s="272"/>
      <c r="EG123" s="278"/>
      <c r="EI123" s="269" t="str">
        <f aca="false">$B123</f>
        <v>Third place</v>
      </c>
      <c r="EJ123" s="271"/>
      <c r="EK123" s="271"/>
      <c r="EL123" s="272"/>
      <c r="EM123" s="275"/>
      <c r="EN123" s="276"/>
      <c r="EO123" s="273"/>
      <c r="EP123" s="273"/>
      <c r="EQ123" s="277"/>
      <c r="ER123" s="272"/>
      <c r="ES123" s="272"/>
      <c r="ET123" s="278"/>
      <c r="EV123" s="269" t="str">
        <f aca="false">$B123</f>
        <v>Third place</v>
      </c>
      <c r="EW123" s="271"/>
      <c r="EX123" s="271"/>
      <c r="EY123" s="272"/>
      <c r="EZ123" s="275"/>
      <c r="FA123" s="276"/>
      <c r="FB123" s="273"/>
      <c r="FC123" s="273"/>
      <c r="FD123" s="277"/>
      <c r="FE123" s="272"/>
      <c r="FF123" s="272"/>
      <c r="FG123" s="278"/>
      <c r="FI123" s="269" t="str">
        <f aca="false">$B123</f>
        <v>Third place</v>
      </c>
      <c r="FJ123" s="271"/>
      <c r="FK123" s="271"/>
      <c r="FL123" s="272"/>
      <c r="FM123" s="275"/>
      <c r="FN123" s="276"/>
      <c r="FO123" s="273"/>
      <c r="FP123" s="273"/>
      <c r="FQ123" s="277"/>
      <c r="FR123" s="272"/>
      <c r="FS123" s="272"/>
      <c r="FT123" s="278"/>
      <c r="FV123" s="269" t="str">
        <f aca="false">$B123</f>
        <v>Third place</v>
      </c>
      <c r="FW123" s="271"/>
      <c r="FX123" s="271"/>
      <c r="FY123" s="272"/>
      <c r="FZ123" s="275"/>
      <c r="GA123" s="276"/>
      <c r="GB123" s="273"/>
      <c r="GC123" s="273"/>
      <c r="GD123" s="277"/>
      <c r="GE123" s="272"/>
      <c r="GF123" s="272"/>
      <c r="GG123" s="278"/>
      <c r="GI123" s="269" t="str">
        <f aca="false">$B123</f>
        <v>Third place</v>
      </c>
      <c r="GJ123" s="271"/>
      <c r="GK123" s="271"/>
      <c r="GL123" s="272"/>
      <c r="GM123" s="275"/>
      <c r="GN123" s="276"/>
      <c r="GO123" s="273"/>
      <c r="GP123" s="273"/>
      <c r="GQ123" s="277"/>
      <c r="GR123" s="272"/>
      <c r="GS123" s="272"/>
      <c r="GT123" s="278"/>
      <c r="GV123" s="269" t="str">
        <f aca="false">$B123</f>
        <v>Third place</v>
      </c>
      <c r="GW123" s="271"/>
      <c r="GX123" s="271"/>
      <c r="GY123" s="272"/>
      <c r="GZ123" s="275"/>
      <c r="HA123" s="276"/>
      <c r="HB123" s="273"/>
      <c r="HC123" s="273"/>
      <c r="HD123" s="277"/>
      <c r="HE123" s="272"/>
      <c r="HF123" s="272"/>
      <c r="HG123" s="278"/>
      <c r="HI123" s="269" t="str">
        <f aca="false">$B123</f>
        <v>Third place</v>
      </c>
      <c r="HJ123" s="271"/>
      <c r="HK123" s="271"/>
      <c r="HL123" s="272"/>
      <c r="HM123" s="275"/>
      <c r="HN123" s="276"/>
      <c r="HO123" s="273"/>
      <c r="HP123" s="273"/>
      <c r="HQ123" s="277"/>
      <c r="HR123" s="272"/>
      <c r="HS123" s="272"/>
      <c r="HT123" s="278"/>
      <c r="HV123" s="269" t="str">
        <f aca="false">$B123</f>
        <v>Third place</v>
      </c>
      <c r="HW123" s="271"/>
      <c r="HX123" s="271"/>
      <c r="HY123" s="272"/>
      <c r="HZ123" s="275"/>
      <c r="IA123" s="276"/>
      <c r="IB123" s="273"/>
      <c r="IC123" s="273"/>
      <c r="ID123" s="277"/>
      <c r="IE123" s="272"/>
      <c r="IF123" s="272"/>
      <c r="IG123" s="278"/>
      <c r="II123" s="269" t="str">
        <f aca="false">$B123</f>
        <v>Third place</v>
      </c>
      <c r="IJ123" s="271"/>
      <c r="IK123" s="271"/>
      <c r="IL123" s="272"/>
      <c r="IM123" s="275"/>
      <c r="IN123" s="276"/>
      <c r="IO123" s="273"/>
      <c r="IP123" s="273"/>
      <c r="IQ123" s="277"/>
      <c r="IR123" s="272"/>
      <c r="IS123" s="272"/>
      <c r="IT123" s="278"/>
      <c r="IV123" s="269" t="str">
        <f aca="false">$B123</f>
        <v>Third place</v>
      </c>
      <c r="IW123" s="271"/>
      <c r="IX123" s="271"/>
      <c r="IY123" s="272"/>
      <c r="IZ123" s="275"/>
      <c r="JA123" s="276"/>
      <c r="JB123" s="273"/>
      <c r="JC123" s="273"/>
      <c r="JD123" s="277"/>
      <c r="JE123" s="272"/>
      <c r="JF123" s="272"/>
      <c r="JG123" s="278"/>
      <c r="JI123" s="269" t="str">
        <f aca="false">$B123</f>
        <v>Third place</v>
      </c>
      <c r="JJ123" s="271"/>
      <c r="JK123" s="271"/>
      <c r="JL123" s="272"/>
      <c r="JM123" s="275"/>
      <c r="JN123" s="276"/>
      <c r="JO123" s="273"/>
      <c r="JP123" s="273"/>
      <c r="JQ123" s="277"/>
      <c r="JR123" s="272"/>
      <c r="JS123" s="272"/>
      <c r="JT123" s="278"/>
      <c r="JV123" s="269" t="str">
        <f aca="false">$B123</f>
        <v>Third place</v>
      </c>
      <c r="JW123" s="271"/>
      <c r="JX123" s="271"/>
      <c r="JY123" s="272"/>
      <c r="JZ123" s="275"/>
      <c r="KA123" s="276"/>
      <c r="KB123" s="273"/>
      <c r="KC123" s="273"/>
      <c r="KD123" s="277"/>
      <c r="KE123" s="272"/>
      <c r="KF123" s="272"/>
      <c r="KG123" s="278"/>
      <c r="KI123" s="269" t="str">
        <f aca="false">$B123</f>
        <v>Third place</v>
      </c>
      <c r="KJ123" s="271"/>
      <c r="KK123" s="271"/>
      <c r="KL123" s="272"/>
      <c r="KM123" s="275"/>
      <c r="KN123" s="276"/>
      <c r="KO123" s="273"/>
      <c r="KP123" s="273"/>
      <c r="KQ123" s="277"/>
      <c r="KR123" s="272"/>
      <c r="KS123" s="272"/>
      <c r="KT123" s="278"/>
      <c r="KV123" s="269" t="str">
        <f aca="false">$B123</f>
        <v>Third place</v>
      </c>
      <c r="KW123" s="271"/>
      <c r="KX123" s="271"/>
      <c r="KY123" s="272"/>
      <c r="KZ123" s="275"/>
      <c r="LA123" s="276"/>
      <c r="LB123" s="273"/>
      <c r="LC123" s="273"/>
      <c r="LD123" s="277"/>
      <c r="LE123" s="272"/>
      <c r="LF123" s="272"/>
      <c r="LG123" s="278"/>
      <c r="LI123" s="269" t="str">
        <f aca="false">$B123</f>
        <v>Third place</v>
      </c>
      <c r="LJ123" s="271"/>
      <c r="LK123" s="271"/>
      <c r="LL123" s="272"/>
      <c r="LM123" s="275"/>
      <c r="LN123" s="276"/>
      <c r="LO123" s="273"/>
      <c r="LP123" s="273"/>
      <c r="LQ123" s="277"/>
      <c r="LR123" s="272"/>
      <c r="LS123" s="272"/>
      <c r="LT123" s="278"/>
      <c r="LV123" s="269" t="str">
        <f aca="false">$B123</f>
        <v>Third place</v>
      </c>
      <c r="LW123" s="271"/>
      <c r="LX123" s="271"/>
      <c r="LY123" s="272"/>
      <c r="LZ123" s="275"/>
      <c r="MA123" s="276"/>
      <c r="MB123" s="273"/>
      <c r="MC123" s="273"/>
      <c r="MD123" s="277"/>
      <c r="ME123" s="272"/>
      <c r="MF123" s="272"/>
      <c r="MG123" s="278"/>
    </row>
    <row r="124" customFormat="false" ht="15.75" hidden="false" customHeight="false" outlineLevel="0" collapsed="false">
      <c r="B124" s="295" t="n">
        <f aca="false">IF(C124="","",INDEX(Groups!$C$7:$C$65,MATCH(C124,Groups!$D$7:$D$65,0)))</f>
        <v>1</v>
      </c>
      <c r="C124" s="280" t="str">
        <f aca="false">'World Cup'!$L$88</f>
        <v>France</v>
      </c>
      <c r="D124" s="296" t="n">
        <f aca="false">IF(E124="","",INDEX(Groups!$C$7:$C$65,MATCH(E124,Groups!$D$7:$D$65,0)))</f>
        <v>4</v>
      </c>
      <c r="E124" s="280" t="str">
        <f aca="false">'World Cup'!$N$88</f>
        <v>England</v>
      </c>
      <c r="F124" s="282" t="n">
        <f aca="false">IF(AND('World Cup'!$L$89&lt;&gt;"",'World Cup'!$N$89&lt;&gt;""),'World Cup'!$L$89+IF(AND('World Cup'!$L$91&lt;&gt;"",'World Cup'!$N$91&lt;&gt;"",'World Cup'!$L$89='World Cup'!$N$89),'World Cup'!$L$91,0),"")</f>
        <v>0</v>
      </c>
      <c r="G124" s="283" t="n">
        <f aca="false">IF(AND('World Cup'!$L$89&lt;&gt;"",'World Cup'!$N$89&lt;&gt;""),'World Cup'!$N$89+IF(AND('World Cup'!$L$91&lt;&gt;"",'World Cup'!$N$91&lt;&gt;"",'World Cup'!$L$89='World Cup'!$N$89),'World Cup'!$N$91,0),"")</f>
        <v>2</v>
      </c>
      <c r="I124" s="297"/>
      <c r="J124" s="280" t="str">
        <f aca="false">IF(I124="","",VLOOKUP(I124,Language!$D$5:$E$100,2,0))</f>
        <v/>
      </c>
      <c r="K124" s="312"/>
      <c r="L124" s="280" t="str">
        <f aca="false">IF(K124="","",VLOOKUP(K124,Language!$D$5:$E$100,2,0))</f>
        <v/>
      </c>
      <c r="M124" s="284"/>
      <c r="N124" s="284"/>
      <c r="O124" s="281" t="str">
        <f aca="false">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91" t="n">
        <f aca="false">COUNTIF(I$124:I$126,I124)+COUNTIF(K$124:K$126,I124)</f>
        <v>0</v>
      </c>
      <c r="Q124" s="281" t="str">
        <f aca="false">IF((O124&lt;&gt;""),IF(OR($F124&lt;&gt;$G124,PrSettings!$M$4="●"),((I124=$B124)*$F124+(I124=$D124)*$G124-(K124=$B124)*$F124-(K124=$D124)*$G124=(M124-N124))*(O124=1),0),"")</f>
        <v/>
      </c>
      <c r="R124" s="281" t="str">
        <f aca="false">IF((Q124&lt;&gt;""),IF(Q124=0,0,((I124=$B124)*$F124+(I124=$D124)*$G124=M124)*((K124=$B124)*$F124+(K124=$D124)*$G124=N124)),"")</f>
        <v/>
      </c>
      <c r="S124" s="281" t="str">
        <f aca="false">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92" t="str">
        <f aca="false">IF(($C124&amp;$E124&lt;&gt;"")*(I124&amp;K124&lt;&gt;""),IF(P124&lt;&gt;1,0,($B124=I124)+($D124=I124))+IF(O107&lt;&gt;1,0,($B124=K124)+($D124=K124)),"")</f>
        <v/>
      </c>
      <c r="V124" s="297"/>
      <c r="W124" s="280" t="str">
        <f aca="false">IF(V124="","",VLOOKUP(V124,Language!$D$5:$E$100,2,0))</f>
        <v/>
      </c>
      <c r="X124" s="312"/>
      <c r="Y124" s="280" t="str">
        <f aca="false">IF(X124="","",VLOOKUP(X124,Language!$D$5:$E$100,2,0))</f>
        <v/>
      </c>
      <c r="Z124" s="284"/>
      <c r="AA124" s="284"/>
      <c r="AB124" s="281" t="str">
        <f aca="false">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91" t="n">
        <f aca="false">COUNTIF(V$124:V$126,V124)+COUNTIF(X$124:X$126,V124)</f>
        <v>0</v>
      </c>
      <c r="AD124" s="281" t="str">
        <f aca="false">IF((AB124&lt;&gt;""),IF(OR($F124&lt;&gt;$G124,PrSettings!$M$4="●"),((V124=$B124)*$F124+(V124=$D124)*$G124-(X124=$B124)*$F124-(X124=$D124)*$G124=(Z124-AA124))*(AB124=1),0),"")</f>
        <v/>
      </c>
      <c r="AE124" s="281" t="str">
        <f aca="false">IF((AD124&lt;&gt;""),IF(AD124=0,0,((V124=$B124)*$F124+(V124=$D124)*$G124=Z124)*((X124=$B124)*$F124+(X124=$D124)*$G124=AA124)),"")</f>
        <v/>
      </c>
      <c r="AF124" s="281" t="str">
        <f aca="false">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92" t="str">
        <f aca="false">IF(($C124&amp;$E124&lt;&gt;"")*(V124&amp;X124&lt;&gt;""),IF(AC124&lt;&gt;1,0,($B124=V124)+($D124=V124))+IF(AB107&lt;&gt;1,0,($B124=X124)+($D124=X124)),"")</f>
        <v/>
      </c>
      <c r="AI124" s="297"/>
      <c r="AJ124" s="280" t="str">
        <f aca="false">IF(AI124="","",VLOOKUP(AI124,Language!$D$5:$E$100,2,0))</f>
        <v/>
      </c>
      <c r="AK124" s="312"/>
      <c r="AL124" s="280" t="str">
        <f aca="false">IF(AK124="","",VLOOKUP(AK124,Language!$D$5:$E$100,2,0))</f>
        <v/>
      </c>
      <c r="AM124" s="284"/>
      <c r="AN124" s="284"/>
      <c r="AO124" s="281" t="str">
        <f aca="false">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91" t="n">
        <f aca="false">COUNTIF(AI$124:AI$126,AI124)+COUNTIF(AK$124:AK$126,AI124)</f>
        <v>0</v>
      </c>
      <c r="AQ124" s="281" t="str">
        <f aca="false">IF((AO124&lt;&gt;""),IF(OR($F124&lt;&gt;$G124,PrSettings!$M$4="●"),((AI124=$B124)*$F124+(AI124=$D124)*$G124-(AK124=$B124)*$F124-(AK124=$D124)*$G124=(AM124-AN124))*(AO124=1),0),"")</f>
        <v/>
      </c>
      <c r="AR124" s="281" t="str">
        <f aca="false">IF((AQ124&lt;&gt;""),IF(AQ124=0,0,((AI124=$B124)*$F124+(AI124=$D124)*$G124=AM124)*((AK124=$B124)*$F124+(AK124=$D124)*$G124=AN124)),"")</f>
        <v/>
      </c>
      <c r="AS124" s="281" t="str">
        <f aca="false">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92" t="str">
        <f aca="false">IF(($C124&amp;$E124&lt;&gt;"")*(AI124&amp;AK124&lt;&gt;""),IF(AP124&lt;&gt;1,0,($B124=AI124)+($D124=AI124))+IF(AO107&lt;&gt;1,0,($B124=AK124)+($D124=AK124)),"")</f>
        <v/>
      </c>
      <c r="AV124" s="297"/>
      <c r="AW124" s="280" t="str">
        <f aca="false">IF(AV124="","",VLOOKUP(AV124,Language!$D$5:$E$100,2,0))</f>
        <v/>
      </c>
      <c r="AX124" s="312"/>
      <c r="AY124" s="280" t="str">
        <f aca="false">IF(AX124="","",VLOOKUP(AX124,Language!$D$5:$E$100,2,0))</f>
        <v/>
      </c>
      <c r="AZ124" s="284"/>
      <c r="BA124" s="284"/>
      <c r="BB124" s="281" t="str">
        <f aca="false">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91" t="n">
        <f aca="false">COUNTIF(AV$124:AV$126,AV124)+COUNTIF(AX$124:AX$126,AV124)</f>
        <v>0</v>
      </c>
      <c r="BD124" s="281" t="str">
        <f aca="false">IF((BB124&lt;&gt;""),IF(OR($F124&lt;&gt;$G124,PrSettings!$M$4="●"),((AV124=$B124)*$F124+(AV124=$D124)*$G124-(AX124=$B124)*$F124-(AX124=$D124)*$G124=(AZ124-BA124))*(BB124=1),0),"")</f>
        <v/>
      </c>
      <c r="BE124" s="281" t="str">
        <f aca="false">IF((BD124&lt;&gt;""),IF(BD124=0,0,((AV124=$B124)*$F124+(AV124=$D124)*$G124=AZ124)*((AX124=$B124)*$F124+(AX124=$D124)*$G124=BA124)),"")</f>
        <v/>
      </c>
      <c r="BF124" s="281" t="str">
        <f aca="false">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92" t="str">
        <f aca="false">IF(($C124&amp;$E124&lt;&gt;"")*(AV124&amp;AX124&lt;&gt;""),IF(BC124&lt;&gt;1,0,($B124=AV124)+($D124=AV124))+IF(BB107&lt;&gt;1,0,($B124=AX124)+($D124=AX124)),"")</f>
        <v/>
      </c>
      <c r="BI124" s="297"/>
      <c r="BJ124" s="280" t="str">
        <f aca="false">IF(BI124="","",VLOOKUP(BI124,Language!$D$5:$E$100,2,0))</f>
        <v/>
      </c>
      <c r="BK124" s="312"/>
      <c r="BL124" s="280" t="str">
        <f aca="false">IF(BK124="","",VLOOKUP(BK124,Language!$D$5:$E$100,2,0))</f>
        <v/>
      </c>
      <c r="BM124" s="284"/>
      <c r="BN124" s="284"/>
      <c r="BO124" s="281" t="str">
        <f aca="false">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91" t="n">
        <f aca="false">COUNTIF(BI$124:BI$126,BI124)+COUNTIF(BK$124:BK$126,BI124)</f>
        <v>0</v>
      </c>
      <c r="BQ124" s="281" t="str">
        <f aca="false">IF((BO124&lt;&gt;""),IF(OR($F124&lt;&gt;$G124,PrSettings!$M$4="●"),((BI124=$B124)*$F124+(BI124=$D124)*$G124-(BK124=$B124)*$F124-(BK124=$D124)*$G124=(BM124-BN124))*(BO124=1),0),"")</f>
        <v/>
      </c>
      <c r="BR124" s="281" t="str">
        <f aca="false">IF((BQ124&lt;&gt;""),IF(BQ124=0,0,((BI124=$B124)*$F124+(BI124=$D124)*$G124=BM124)*((BK124=$B124)*$F124+(BK124=$D124)*$G124=BN124)),"")</f>
        <v/>
      </c>
      <c r="BS124" s="281" t="str">
        <f aca="false">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92" t="str">
        <f aca="false">IF(($C124&amp;$E124&lt;&gt;"")*(BI124&amp;BK124&lt;&gt;""),IF(BP124&lt;&gt;1,0,($B124=BI124)+($D124=BI124))+IF(BO107&lt;&gt;1,0,($B124=BK124)+($D124=BK124)),"")</f>
        <v/>
      </c>
      <c r="BV124" s="297"/>
      <c r="BW124" s="280" t="str">
        <f aca="false">IF(BV124="","",VLOOKUP(BV124,Language!$D$5:$E$100,2,0))</f>
        <v/>
      </c>
      <c r="BX124" s="312"/>
      <c r="BY124" s="280" t="str">
        <f aca="false">IF(BX124="","",VLOOKUP(BX124,Language!$D$5:$E$100,2,0))</f>
        <v/>
      </c>
      <c r="BZ124" s="284"/>
      <c r="CA124" s="284"/>
      <c r="CB124" s="281" t="str">
        <f aca="false">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91" t="n">
        <f aca="false">COUNTIF(BV$124:BV$126,BV124)+COUNTIF(BX$124:BX$126,BV124)</f>
        <v>0</v>
      </c>
      <c r="CD124" s="281" t="str">
        <f aca="false">IF((CB124&lt;&gt;""),IF(OR($F124&lt;&gt;$G124,PrSettings!$M$4="●"),((BV124=$B124)*$F124+(BV124=$D124)*$G124-(BX124=$B124)*$F124-(BX124=$D124)*$G124=(BZ124-CA124))*(CB124=1),0),"")</f>
        <v/>
      </c>
      <c r="CE124" s="281" t="str">
        <f aca="false">IF((CD124&lt;&gt;""),IF(CD124=0,0,((BV124=$B124)*$F124+(BV124=$D124)*$G124=BZ124)*((BX124=$B124)*$F124+(BX124=$D124)*$G124=CA124)),"")</f>
        <v/>
      </c>
      <c r="CF124" s="281" t="str">
        <f aca="false">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92" t="str">
        <f aca="false">IF(($C124&amp;$E124&lt;&gt;"")*(BV124&amp;BX124&lt;&gt;""),IF(CC124&lt;&gt;1,0,($B124=BV124)+($D124=BV124))+IF(CB107&lt;&gt;1,0,($B124=BX124)+($D124=BX124)),"")</f>
        <v/>
      </c>
      <c r="CI124" s="297"/>
      <c r="CJ124" s="280" t="str">
        <f aca="false">IF(CI124="","",VLOOKUP(CI124,Language!$D$5:$E$100,2,0))</f>
        <v/>
      </c>
      <c r="CK124" s="312"/>
      <c r="CL124" s="280" t="str">
        <f aca="false">IF(CK124="","",VLOOKUP(CK124,Language!$D$5:$E$100,2,0))</f>
        <v/>
      </c>
      <c r="CM124" s="284"/>
      <c r="CN124" s="284"/>
      <c r="CO124" s="281" t="str">
        <f aca="false">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91" t="n">
        <f aca="false">COUNTIF(CI$124:CI$126,CI124)+COUNTIF(CK$124:CK$126,CI124)</f>
        <v>0</v>
      </c>
      <c r="CQ124" s="281" t="str">
        <f aca="false">IF((CO124&lt;&gt;""),IF(OR($F124&lt;&gt;$G124,PrSettings!$M$4="●"),((CI124=$B124)*$F124+(CI124=$D124)*$G124-(CK124=$B124)*$F124-(CK124=$D124)*$G124=(CM124-CN124))*(CO124=1),0),"")</f>
        <v/>
      </c>
      <c r="CR124" s="281" t="str">
        <f aca="false">IF((CQ124&lt;&gt;""),IF(CQ124=0,0,((CI124=$B124)*$F124+(CI124=$D124)*$G124=CM124)*((CK124=$B124)*$F124+(CK124=$D124)*$G124=CN124)),"")</f>
        <v/>
      </c>
      <c r="CS124" s="281" t="str">
        <f aca="false">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92" t="str">
        <f aca="false">IF(($C124&amp;$E124&lt;&gt;"")*(CI124&amp;CK124&lt;&gt;""),IF(CP124&lt;&gt;1,0,($B124=CI124)+($D124=CI124))+IF(CO107&lt;&gt;1,0,($B124=CK124)+($D124=CK124)),"")</f>
        <v/>
      </c>
      <c r="CV124" s="297"/>
      <c r="CW124" s="280" t="str">
        <f aca="false">IF(CV124="","",VLOOKUP(CV124,Language!$D$5:$E$100,2,0))</f>
        <v/>
      </c>
      <c r="CX124" s="312"/>
      <c r="CY124" s="280" t="str">
        <f aca="false">IF(CX124="","",VLOOKUP(CX124,Language!$D$5:$E$100,2,0))</f>
        <v/>
      </c>
      <c r="CZ124" s="284"/>
      <c r="DA124" s="284"/>
      <c r="DB124" s="281" t="str">
        <f aca="false">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91" t="n">
        <f aca="false">COUNTIF(CV$124:CV$126,CV124)+COUNTIF(CX$124:CX$126,CV124)</f>
        <v>0</v>
      </c>
      <c r="DD124" s="281" t="str">
        <f aca="false">IF((DB124&lt;&gt;""),IF(OR($F124&lt;&gt;$G124,PrSettings!$M$4="●"),((CV124=$B124)*$F124+(CV124=$D124)*$G124-(CX124=$B124)*$F124-(CX124=$D124)*$G124=(CZ124-DA124))*(DB124=1),0),"")</f>
        <v/>
      </c>
      <c r="DE124" s="281" t="str">
        <f aca="false">IF((DD124&lt;&gt;""),IF(DD124=0,0,((CV124=$B124)*$F124+(CV124=$D124)*$G124=CZ124)*((CX124=$B124)*$F124+(CX124=$D124)*$G124=DA124)),"")</f>
        <v/>
      </c>
      <c r="DF124" s="281" t="str">
        <f aca="false">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92" t="str">
        <f aca="false">IF(($C124&amp;$E124&lt;&gt;"")*(CV124&amp;CX124&lt;&gt;""),IF(DC124&lt;&gt;1,0,($B124=CV124)+($D124=CV124))+IF(DB107&lt;&gt;1,0,($B124=CX124)+($D124=CX124)),"")</f>
        <v/>
      </c>
      <c r="DI124" s="297"/>
      <c r="DJ124" s="280" t="str">
        <f aca="false">IF(DI124="","",VLOOKUP(DI124,Language!$D$5:$E$100,2,0))</f>
        <v/>
      </c>
      <c r="DK124" s="312"/>
      <c r="DL124" s="280" t="str">
        <f aca="false">IF(DK124="","",VLOOKUP(DK124,Language!$D$5:$E$100,2,0))</f>
        <v/>
      </c>
      <c r="DM124" s="284"/>
      <c r="DN124" s="284"/>
      <c r="DO124" s="281" t="str">
        <f aca="false">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91" t="n">
        <f aca="false">COUNTIF(DI$124:DI$126,DI124)+COUNTIF(DK$124:DK$126,DI124)</f>
        <v>0</v>
      </c>
      <c r="DQ124" s="281" t="str">
        <f aca="false">IF((DO124&lt;&gt;""),IF(OR($F124&lt;&gt;$G124,PrSettings!$M$4="●"),((DI124=$B124)*$F124+(DI124=$D124)*$G124-(DK124=$B124)*$F124-(DK124=$D124)*$G124=(DM124-DN124))*(DO124=1),0),"")</f>
        <v/>
      </c>
      <c r="DR124" s="281" t="str">
        <f aca="false">IF((DQ124&lt;&gt;""),IF(DQ124=0,0,((DI124=$B124)*$F124+(DI124=$D124)*$G124=DM124)*((DK124=$B124)*$F124+(DK124=$D124)*$G124=DN124)),"")</f>
        <v/>
      </c>
      <c r="DS124" s="281" t="str">
        <f aca="false">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92" t="str">
        <f aca="false">IF(($C124&amp;$E124&lt;&gt;"")*(DI124&amp;DK124&lt;&gt;""),IF(DP124&lt;&gt;1,0,($B124=DI124)+($D124=DI124))+IF(DO107&lt;&gt;1,0,($B124=DK124)+($D124=DK124)),"")</f>
        <v/>
      </c>
      <c r="DV124" s="297"/>
      <c r="DW124" s="280" t="str">
        <f aca="false">IF(DV124="","",VLOOKUP(DV124,Language!$D$5:$E$100,2,0))</f>
        <v/>
      </c>
      <c r="DX124" s="312"/>
      <c r="DY124" s="280" t="str">
        <f aca="false">IF(DX124="","",VLOOKUP(DX124,Language!$D$5:$E$100,2,0))</f>
        <v/>
      </c>
      <c r="DZ124" s="284"/>
      <c r="EA124" s="284"/>
      <c r="EB124" s="281" t="str">
        <f aca="false">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91" t="n">
        <f aca="false">COUNTIF(DV$124:DV$126,DV124)+COUNTIF(DX$124:DX$126,DV124)</f>
        <v>0</v>
      </c>
      <c r="ED124" s="281" t="str">
        <f aca="false">IF((EB124&lt;&gt;""),IF(OR($F124&lt;&gt;$G124,PrSettings!$M$4="●"),((DV124=$B124)*$F124+(DV124=$D124)*$G124-(DX124=$B124)*$F124-(DX124=$D124)*$G124=(DZ124-EA124))*(EB124=1),0),"")</f>
        <v/>
      </c>
      <c r="EE124" s="281" t="str">
        <f aca="false">IF((ED124&lt;&gt;""),IF(ED124=0,0,((DV124=$B124)*$F124+(DV124=$D124)*$G124=DZ124)*((DX124=$B124)*$F124+(DX124=$D124)*$G124=EA124)),"")</f>
        <v/>
      </c>
      <c r="EF124" s="281" t="str">
        <f aca="false">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92" t="str">
        <f aca="false">IF(($C124&amp;$E124&lt;&gt;"")*(DV124&amp;DX124&lt;&gt;""),IF(EC124&lt;&gt;1,0,($B124=DV124)+($D124=DV124))+IF(EB107&lt;&gt;1,0,($B124=DX124)+($D124=DX124)),"")</f>
        <v/>
      </c>
      <c r="EI124" s="297"/>
      <c r="EJ124" s="280" t="str">
        <f aca="false">IF(EI124="","",VLOOKUP(EI124,Language!$D$5:$E$100,2,0))</f>
        <v/>
      </c>
      <c r="EK124" s="312"/>
      <c r="EL124" s="280" t="str">
        <f aca="false">IF(EK124="","",VLOOKUP(EK124,Language!$D$5:$E$100,2,0))</f>
        <v/>
      </c>
      <c r="EM124" s="284"/>
      <c r="EN124" s="284"/>
      <c r="EO124" s="281" t="str">
        <f aca="false">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91" t="n">
        <f aca="false">COUNTIF(EI$124:EI$126,EI124)+COUNTIF(EK$124:EK$126,EI124)</f>
        <v>0</v>
      </c>
      <c r="EQ124" s="281" t="str">
        <f aca="false">IF((EO124&lt;&gt;""),IF(OR($F124&lt;&gt;$G124,PrSettings!$M$4="●"),((EI124=$B124)*$F124+(EI124=$D124)*$G124-(EK124=$B124)*$F124-(EK124=$D124)*$G124=(EM124-EN124))*(EO124=1),0),"")</f>
        <v/>
      </c>
      <c r="ER124" s="281" t="str">
        <f aca="false">IF((EQ124&lt;&gt;""),IF(EQ124=0,0,((EI124=$B124)*$F124+(EI124=$D124)*$G124=EM124)*((EK124=$B124)*$F124+(EK124=$D124)*$G124=EN124)),"")</f>
        <v/>
      </c>
      <c r="ES124" s="281" t="str">
        <f aca="false">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92" t="str">
        <f aca="false">IF(($C124&amp;$E124&lt;&gt;"")*(EI124&amp;EK124&lt;&gt;""),IF(EP124&lt;&gt;1,0,($B124=EI124)+($D124=EI124))+IF(EO107&lt;&gt;1,0,($B124=EK124)+($D124=EK124)),"")</f>
        <v/>
      </c>
      <c r="EV124" s="297"/>
      <c r="EW124" s="280" t="str">
        <f aca="false">IF(EV124="","",VLOOKUP(EV124,Language!$D$5:$E$100,2,0))</f>
        <v/>
      </c>
      <c r="EX124" s="312"/>
      <c r="EY124" s="280" t="str">
        <f aca="false">IF(EX124="","",VLOOKUP(EX124,Language!$D$5:$E$100,2,0))</f>
        <v/>
      </c>
      <c r="EZ124" s="284"/>
      <c r="FA124" s="284"/>
      <c r="FB124" s="281" t="str">
        <f aca="false">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91" t="n">
        <f aca="false">COUNTIF(EV$124:EV$126,EV124)+COUNTIF(EX$124:EX$126,EV124)</f>
        <v>0</v>
      </c>
      <c r="FD124" s="281" t="str">
        <f aca="false">IF((FB124&lt;&gt;""),IF(OR($F124&lt;&gt;$G124,PrSettings!$M$4="●"),((EV124=$B124)*$F124+(EV124=$D124)*$G124-(EX124=$B124)*$F124-(EX124=$D124)*$G124=(EZ124-FA124))*(FB124=1),0),"")</f>
        <v/>
      </c>
      <c r="FE124" s="281" t="str">
        <f aca="false">IF((FD124&lt;&gt;""),IF(FD124=0,0,((EV124=$B124)*$F124+(EV124=$D124)*$G124=EZ124)*((EX124=$B124)*$F124+(EX124=$D124)*$G124=FA124)),"")</f>
        <v/>
      </c>
      <c r="FF124" s="281" t="str">
        <f aca="false">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92" t="str">
        <f aca="false">IF(($C124&amp;$E124&lt;&gt;"")*(EV124&amp;EX124&lt;&gt;""),IF(FC124&lt;&gt;1,0,($B124=EV124)+($D124=EV124))+IF(FB107&lt;&gt;1,0,($B124=EX124)+($D124=EX124)),"")</f>
        <v/>
      </c>
      <c r="FI124" s="297"/>
      <c r="FJ124" s="280" t="str">
        <f aca="false">IF(FI124="","",VLOOKUP(FI124,Language!$D$5:$E$100,2,0))</f>
        <v/>
      </c>
      <c r="FK124" s="312"/>
      <c r="FL124" s="280" t="str">
        <f aca="false">IF(FK124="","",VLOOKUP(FK124,Language!$D$5:$E$100,2,0))</f>
        <v/>
      </c>
      <c r="FM124" s="284"/>
      <c r="FN124" s="284"/>
      <c r="FO124" s="281" t="str">
        <f aca="false">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91" t="n">
        <f aca="false">COUNTIF(FI$124:FI$126,FI124)+COUNTIF(FK$124:FK$126,FI124)</f>
        <v>0</v>
      </c>
      <c r="FQ124" s="281" t="str">
        <f aca="false">IF((FO124&lt;&gt;""),IF(OR($F124&lt;&gt;$G124,PrSettings!$M$4="●"),((FI124=$B124)*$F124+(FI124=$D124)*$G124-(FK124=$B124)*$F124-(FK124=$D124)*$G124=(FM124-FN124))*(FO124=1),0),"")</f>
        <v/>
      </c>
      <c r="FR124" s="281" t="str">
        <f aca="false">IF((FQ124&lt;&gt;""),IF(FQ124=0,0,((FI124=$B124)*$F124+(FI124=$D124)*$G124=FM124)*((FK124=$B124)*$F124+(FK124=$D124)*$G124=FN124)),"")</f>
        <v/>
      </c>
      <c r="FS124" s="281" t="str">
        <f aca="false">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92" t="str">
        <f aca="false">IF(($C124&amp;$E124&lt;&gt;"")*(FI124&amp;FK124&lt;&gt;""),IF(FP124&lt;&gt;1,0,($B124=FI124)+($D124=FI124))+IF(FO107&lt;&gt;1,0,($B124=FK124)+($D124=FK124)),"")</f>
        <v/>
      </c>
      <c r="FV124" s="297"/>
      <c r="FW124" s="280" t="str">
        <f aca="false">IF(FV124="","",VLOOKUP(FV124,Language!$D$5:$E$100,2,0))</f>
        <v/>
      </c>
      <c r="FX124" s="312"/>
      <c r="FY124" s="280" t="str">
        <f aca="false">IF(FX124="","",VLOOKUP(FX124,Language!$D$5:$E$100,2,0))</f>
        <v/>
      </c>
      <c r="FZ124" s="284"/>
      <c r="GA124" s="284"/>
      <c r="GB124" s="281" t="str">
        <f aca="false">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91" t="n">
        <f aca="false">COUNTIF(FV$124:FV$126,FV124)+COUNTIF(FX$124:FX$126,FV124)</f>
        <v>0</v>
      </c>
      <c r="GD124" s="281" t="str">
        <f aca="false">IF((GB124&lt;&gt;""),IF(OR($F124&lt;&gt;$G124,PrSettings!$M$4="●"),((FV124=$B124)*$F124+(FV124=$D124)*$G124-(FX124=$B124)*$F124-(FX124=$D124)*$G124=(FZ124-GA124))*(GB124=1),0),"")</f>
        <v/>
      </c>
      <c r="GE124" s="281" t="str">
        <f aca="false">IF((GD124&lt;&gt;""),IF(GD124=0,0,((FV124=$B124)*$F124+(FV124=$D124)*$G124=FZ124)*((FX124=$B124)*$F124+(FX124=$D124)*$G124=GA124)),"")</f>
        <v/>
      </c>
      <c r="GF124" s="281" t="str">
        <f aca="false">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92" t="str">
        <f aca="false">IF(($C124&amp;$E124&lt;&gt;"")*(FV124&amp;FX124&lt;&gt;""),IF(GC124&lt;&gt;1,0,($B124=FV124)+($D124=FV124))+IF(GB107&lt;&gt;1,0,($B124=FX124)+($D124=FX124)),"")</f>
        <v/>
      </c>
      <c r="GI124" s="297"/>
      <c r="GJ124" s="280" t="str">
        <f aca="false">IF(GI124="","",VLOOKUP(GI124,Language!$D$5:$E$100,2,0))</f>
        <v/>
      </c>
      <c r="GK124" s="312"/>
      <c r="GL124" s="280" t="str">
        <f aca="false">IF(GK124="","",VLOOKUP(GK124,Language!$D$5:$E$100,2,0))</f>
        <v/>
      </c>
      <c r="GM124" s="284"/>
      <c r="GN124" s="284"/>
      <c r="GO124" s="281" t="str">
        <f aca="false">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91" t="n">
        <f aca="false">COUNTIF(GI$124:GI$126,GI124)+COUNTIF(GK$124:GK$126,GI124)</f>
        <v>0</v>
      </c>
      <c r="GQ124" s="281" t="str">
        <f aca="false">IF((GO124&lt;&gt;""),IF(OR($F124&lt;&gt;$G124,PrSettings!$M$4="●"),((GI124=$B124)*$F124+(GI124=$D124)*$G124-(GK124=$B124)*$F124-(GK124=$D124)*$G124=(GM124-GN124))*(GO124=1),0),"")</f>
        <v/>
      </c>
      <c r="GR124" s="281" t="str">
        <f aca="false">IF((GQ124&lt;&gt;""),IF(GQ124=0,0,((GI124=$B124)*$F124+(GI124=$D124)*$G124=GM124)*((GK124=$B124)*$F124+(GK124=$D124)*$G124=GN124)),"")</f>
        <v/>
      </c>
      <c r="GS124" s="281" t="str">
        <f aca="false">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92" t="str">
        <f aca="false">IF(($C124&amp;$E124&lt;&gt;"")*(GI124&amp;GK124&lt;&gt;""),IF(GP124&lt;&gt;1,0,($B124=GI124)+($D124=GI124))+IF(GO107&lt;&gt;1,0,($B124=GK124)+($D124=GK124)),"")</f>
        <v/>
      </c>
      <c r="GV124" s="297"/>
      <c r="GW124" s="280" t="str">
        <f aca="false">IF(GV124="","",VLOOKUP(GV124,Language!$D$5:$E$100,2,0))</f>
        <v/>
      </c>
      <c r="GX124" s="312"/>
      <c r="GY124" s="280" t="str">
        <f aca="false">IF(GX124="","",VLOOKUP(GX124,Language!$D$5:$E$100,2,0))</f>
        <v/>
      </c>
      <c r="GZ124" s="284"/>
      <c r="HA124" s="284"/>
      <c r="HB124" s="281" t="str">
        <f aca="false">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91" t="n">
        <f aca="false">COUNTIF(GV$124:GV$126,GV124)+COUNTIF(GX$124:GX$126,GV124)</f>
        <v>0</v>
      </c>
      <c r="HD124" s="281" t="str">
        <f aca="false">IF((HB124&lt;&gt;""),IF(OR($F124&lt;&gt;$G124,PrSettings!$M$4="●"),((GV124=$B124)*$F124+(GV124=$D124)*$G124-(GX124=$B124)*$F124-(GX124=$D124)*$G124=(GZ124-HA124))*(HB124=1),0),"")</f>
        <v/>
      </c>
      <c r="HE124" s="281" t="str">
        <f aca="false">IF((HD124&lt;&gt;""),IF(HD124=0,0,((GV124=$B124)*$F124+(GV124=$D124)*$G124=GZ124)*((GX124=$B124)*$F124+(GX124=$D124)*$G124=HA124)),"")</f>
        <v/>
      </c>
      <c r="HF124" s="281" t="str">
        <f aca="false">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92" t="str">
        <f aca="false">IF(($C124&amp;$E124&lt;&gt;"")*(GV124&amp;GX124&lt;&gt;""),IF(HC124&lt;&gt;1,0,($B124=GV124)+($D124=GV124))+IF(HB107&lt;&gt;1,0,($B124=GX124)+($D124=GX124)),"")</f>
        <v/>
      </c>
      <c r="HI124" s="297"/>
      <c r="HJ124" s="280" t="str">
        <f aca="false">IF(HI124="","",VLOOKUP(HI124,Language!$D$5:$E$100,2,0))</f>
        <v/>
      </c>
      <c r="HK124" s="312"/>
      <c r="HL124" s="280" t="str">
        <f aca="false">IF(HK124="","",VLOOKUP(HK124,Language!$D$5:$E$100,2,0))</f>
        <v/>
      </c>
      <c r="HM124" s="284"/>
      <c r="HN124" s="284"/>
      <c r="HO124" s="281" t="str">
        <f aca="false">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91" t="n">
        <f aca="false">COUNTIF(HI$124:HI$126,HI124)+COUNTIF(HK$124:HK$126,HI124)</f>
        <v>0</v>
      </c>
      <c r="HQ124" s="281" t="str">
        <f aca="false">IF((HO124&lt;&gt;""),IF(OR($F124&lt;&gt;$G124,PrSettings!$M$4="●"),((HI124=$B124)*$F124+(HI124=$D124)*$G124-(HK124=$B124)*$F124-(HK124=$D124)*$G124=(HM124-HN124))*(HO124=1),0),"")</f>
        <v/>
      </c>
      <c r="HR124" s="281" t="str">
        <f aca="false">IF((HQ124&lt;&gt;""),IF(HQ124=0,0,((HI124=$B124)*$F124+(HI124=$D124)*$G124=HM124)*((HK124=$B124)*$F124+(HK124=$D124)*$G124=HN124)),"")</f>
        <v/>
      </c>
      <c r="HS124" s="281" t="str">
        <f aca="false">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92" t="str">
        <f aca="false">IF(($C124&amp;$E124&lt;&gt;"")*(HI124&amp;HK124&lt;&gt;""),IF(HP124&lt;&gt;1,0,($B124=HI124)+($D124=HI124))+IF(HO107&lt;&gt;1,0,($B124=HK124)+($D124=HK124)),"")</f>
        <v/>
      </c>
      <c r="HV124" s="297"/>
      <c r="HW124" s="280" t="str">
        <f aca="false">IF(HV124="","",VLOOKUP(HV124,Language!$D$5:$E$100,2,0))</f>
        <v/>
      </c>
      <c r="HX124" s="312"/>
      <c r="HY124" s="280" t="str">
        <f aca="false">IF(HX124="","",VLOOKUP(HX124,Language!$D$5:$E$100,2,0))</f>
        <v/>
      </c>
      <c r="HZ124" s="284"/>
      <c r="IA124" s="284"/>
      <c r="IB124" s="281" t="str">
        <f aca="false">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91" t="n">
        <f aca="false">COUNTIF(HV$124:HV$126,HV124)+COUNTIF(HX$124:HX$126,HV124)</f>
        <v>0</v>
      </c>
      <c r="ID124" s="281" t="str">
        <f aca="false">IF((IB124&lt;&gt;""),IF(OR($F124&lt;&gt;$G124,PrSettings!$M$4="●"),((HV124=$B124)*$F124+(HV124=$D124)*$G124-(HX124=$B124)*$F124-(HX124=$D124)*$G124=(HZ124-IA124))*(IB124=1),0),"")</f>
        <v/>
      </c>
      <c r="IE124" s="281" t="str">
        <f aca="false">IF((ID124&lt;&gt;""),IF(ID124=0,0,((HV124=$B124)*$F124+(HV124=$D124)*$G124=HZ124)*((HX124=$B124)*$F124+(HX124=$D124)*$G124=IA124)),"")</f>
        <v/>
      </c>
      <c r="IF124" s="281" t="str">
        <f aca="false">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92" t="str">
        <f aca="false">IF(($C124&amp;$E124&lt;&gt;"")*(HV124&amp;HX124&lt;&gt;""),IF(IC124&lt;&gt;1,0,($B124=HV124)+($D124=HV124))+IF(IB107&lt;&gt;1,0,($B124=HX124)+($D124=HX124)),"")</f>
        <v/>
      </c>
      <c r="II124" s="297"/>
      <c r="IJ124" s="280" t="str">
        <f aca="false">IF(II124="","",VLOOKUP(II124,Language!$D$5:$E$100,2,0))</f>
        <v/>
      </c>
      <c r="IK124" s="312"/>
      <c r="IL124" s="280" t="str">
        <f aca="false">IF(IK124="","",VLOOKUP(IK124,Language!$D$5:$E$100,2,0))</f>
        <v/>
      </c>
      <c r="IM124" s="284"/>
      <c r="IN124" s="284"/>
      <c r="IO124" s="281" t="str">
        <f aca="false">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91" t="n">
        <f aca="false">COUNTIF(II$124:II$126,II124)+COUNTIF(IK$124:IK$126,II124)</f>
        <v>0</v>
      </c>
      <c r="IQ124" s="281" t="str">
        <f aca="false">IF((IO124&lt;&gt;""),IF(OR($F124&lt;&gt;$G124,PrSettings!$M$4="●"),((II124=$B124)*$F124+(II124=$D124)*$G124-(IK124=$B124)*$F124-(IK124=$D124)*$G124=(IM124-IN124))*(IO124=1),0),"")</f>
        <v/>
      </c>
      <c r="IR124" s="281" t="str">
        <f aca="false">IF((IQ124&lt;&gt;""),IF(IQ124=0,0,((II124=$B124)*$F124+(II124=$D124)*$G124=IM124)*((IK124=$B124)*$F124+(IK124=$D124)*$G124=IN124)),"")</f>
        <v/>
      </c>
      <c r="IS124" s="281" t="str">
        <f aca="false">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92" t="str">
        <f aca="false">IF(($C124&amp;$E124&lt;&gt;"")*(II124&amp;IK124&lt;&gt;""),IF(IP124&lt;&gt;1,0,($B124=II124)+($D124=II124))+IF(IO107&lt;&gt;1,0,($B124=IK124)+($D124=IK124)),"")</f>
        <v/>
      </c>
      <c r="IV124" s="297"/>
      <c r="IW124" s="280" t="str">
        <f aca="false">IF(IV124="","",VLOOKUP(IV124,Language!$D$5:$E$100,2,0))</f>
        <v/>
      </c>
      <c r="IX124" s="312"/>
      <c r="IY124" s="280" t="str">
        <f aca="false">IF(IX124="","",VLOOKUP(IX124,Language!$D$5:$E$100,2,0))</f>
        <v/>
      </c>
      <c r="IZ124" s="284"/>
      <c r="JA124" s="284"/>
      <c r="JB124" s="281" t="str">
        <f aca="false">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91" t="n">
        <f aca="false">COUNTIF(IV$124:IV$126,IV124)+COUNTIF(IX$124:IX$126,IV124)</f>
        <v>0</v>
      </c>
      <c r="JD124" s="281" t="str">
        <f aca="false">IF((JB124&lt;&gt;""),IF(OR($F124&lt;&gt;$G124,PrSettings!$M$4="●"),((IV124=$B124)*$F124+(IV124=$D124)*$G124-(IX124=$B124)*$F124-(IX124=$D124)*$G124=(IZ124-JA124))*(JB124=1),0),"")</f>
        <v/>
      </c>
      <c r="JE124" s="281" t="str">
        <f aca="false">IF((JD124&lt;&gt;""),IF(JD124=0,0,((IV124=$B124)*$F124+(IV124=$D124)*$G124=IZ124)*((IX124=$B124)*$F124+(IX124=$D124)*$G124=JA124)),"")</f>
        <v/>
      </c>
      <c r="JF124" s="281" t="str">
        <f aca="false">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92" t="str">
        <f aca="false">IF(($C124&amp;$E124&lt;&gt;"")*(IV124&amp;IX124&lt;&gt;""),IF(JC124&lt;&gt;1,0,($B124=IV124)+($D124=IV124))+IF(JB107&lt;&gt;1,0,($B124=IX124)+($D124=IX124)),"")</f>
        <v/>
      </c>
      <c r="JI124" s="297"/>
      <c r="JJ124" s="280" t="str">
        <f aca="false">IF(JI124="","",VLOOKUP(JI124,Language!$D$5:$E$100,2,0))</f>
        <v/>
      </c>
      <c r="JK124" s="312"/>
      <c r="JL124" s="280" t="str">
        <f aca="false">IF(JK124="","",VLOOKUP(JK124,Language!$D$5:$E$100,2,0))</f>
        <v/>
      </c>
      <c r="JM124" s="284"/>
      <c r="JN124" s="284"/>
      <c r="JO124" s="281" t="str">
        <f aca="false">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91" t="n">
        <f aca="false">COUNTIF(JI$124:JI$126,JI124)+COUNTIF(JK$124:JK$126,JI124)</f>
        <v>0</v>
      </c>
      <c r="JQ124" s="281" t="str">
        <f aca="false">IF((JO124&lt;&gt;""),IF(OR($F124&lt;&gt;$G124,PrSettings!$M$4="●"),((JI124=$B124)*$F124+(JI124=$D124)*$G124-(JK124=$B124)*$F124-(JK124=$D124)*$G124=(JM124-JN124))*(JO124=1),0),"")</f>
        <v/>
      </c>
      <c r="JR124" s="281" t="str">
        <f aca="false">IF((JQ124&lt;&gt;""),IF(JQ124=0,0,((JI124=$B124)*$F124+(JI124=$D124)*$G124=JM124)*((JK124=$B124)*$F124+(JK124=$D124)*$G124=JN124)),"")</f>
        <v/>
      </c>
      <c r="JS124" s="281" t="str">
        <f aca="false">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92" t="str">
        <f aca="false">IF(($C124&amp;$E124&lt;&gt;"")*(JI124&amp;JK124&lt;&gt;""),IF(JP124&lt;&gt;1,0,($B124=JI124)+($D124=JI124))+IF(JO107&lt;&gt;1,0,($B124=JK124)+($D124=JK124)),"")</f>
        <v/>
      </c>
      <c r="JV124" s="297"/>
      <c r="JW124" s="280" t="str">
        <f aca="false">IF(JV124="","",VLOOKUP(JV124,Language!$D$5:$E$100,2,0))</f>
        <v/>
      </c>
      <c r="JX124" s="312"/>
      <c r="JY124" s="280" t="str">
        <f aca="false">IF(JX124="","",VLOOKUP(JX124,Language!$D$5:$E$100,2,0))</f>
        <v/>
      </c>
      <c r="JZ124" s="284"/>
      <c r="KA124" s="284"/>
      <c r="KB124" s="281" t="str">
        <f aca="false">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91" t="n">
        <f aca="false">COUNTIF(JV$124:JV$126,JV124)+COUNTIF(JX$124:JX$126,JV124)</f>
        <v>0</v>
      </c>
      <c r="KD124" s="281" t="str">
        <f aca="false">IF((KB124&lt;&gt;""),IF(OR($F124&lt;&gt;$G124,PrSettings!$M$4="●"),((JV124=$B124)*$F124+(JV124=$D124)*$G124-(JX124=$B124)*$F124-(JX124=$D124)*$G124=(JZ124-KA124))*(KB124=1),0),"")</f>
        <v/>
      </c>
      <c r="KE124" s="281" t="str">
        <f aca="false">IF((KD124&lt;&gt;""),IF(KD124=0,0,((JV124=$B124)*$F124+(JV124=$D124)*$G124=JZ124)*((JX124=$B124)*$F124+(JX124=$D124)*$G124=KA124)),"")</f>
        <v/>
      </c>
      <c r="KF124" s="281" t="str">
        <f aca="false">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92" t="str">
        <f aca="false">IF(($C124&amp;$E124&lt;&gt;"")*(JV124&amp;JX124&lt;&gt;""),IF(KC124&lt;&gt;1,0,($B124=JV124)+($D124=JV124))+IF(KB107&lt;&gt;1,0,($B124=JX124)+($D124=JX124)),"")</f>
        <v/>
      </c>
      <c r="KI124" s="297"/>
      <c r="KJ124" s="280" t="str">
        <f aca="false">IF(KI124="","",VLOOKUP(KI124,Language!$D$5:$E$100,2,0))</f>
        <v/>
      </c>
      <c r="KK124" s="312"/>
      <c r="KL124" s="280" t="str">
        <f aca="false">IF(KK124="","",VLOOKUP(KK124,Language!$D$5:$E$100,2,0))</f>
        <v/>
      </c>
      <c r="KM124" s="284"/>
      <c r="KN124" s="284"/>
      <c r="KO124" s="281" t="str">
        <f aca="false">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91" t="n">
        <f aca="false">COUNTIF(KI$124:KI$126,KI124)+COUNTIF(KK$124:KK$126,KI124)</f>
        <v>0</v>
      </c>
      <c r="KQ124" s="281" t="str">
        <f aca="false">IF((KO124&lt;&gt;""),IF(OR($F124&lt;&gt;$G124,PrSettings!$M$4="●"),((KI124=$B124)*$F124+(KI124=$D124)*$G124-(KK124=$B124)*$F124-(KK124=$D124)*$G124=(KM124-KN124))*(KO124=1),0),"")</f>
        <v/>
      </c>
      <c r="KR124" s="281" t="str">
        <f aca="false">IF((KQ124&lt;&gt;""),IF(KQ124=0,0,((KI124=$B124)*$F124+(KI124=$D124)*$G124=KM124)*((KK124=$B124)*$F124+(KK124=$D124)*$G124=KN124)),"")</f>
        <v/>
      </c>
      <c r="KS124" s="281" t="str">
        <f aca="false">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92" t="str">
        <f aca="false">IF(($C124&amp;$E124&lt;&gt;"")*(KI124&amp;KK124&lt;&gt;""),IF(KP124&lt;&gt;1,0,($B124=KI124)+($D124=KI124))+IF(KO107&lt;&gt;1,0,($B124=KK124)+($D124=KK124)),"")</f>
        <v/>
      </c>
      <c r="KV124" s="297"/>
      <c r="KW124" s="280" t="str">
        <f aca="false">IF(KV124="","",VLOOKUP(KV124,Language!$D$5:$E$100,2,0))</f>
        <v/>
      </c>
      <c r="KX124" s="312"/>
      <c r="KY124" s="280" t="str">
        <f aca="false">IF(KX124="","",VLOOKUP(KX124,Language!$D$5:$E$100,2,0))</f>
        <v/>
      </c>
      <c r="KZ124" s="284"/>
      <c r="LA124" s="284"/>
      <c r="LB124" s="281" t="str">
        <f aca="false">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91" t="n">
        <f aca="false">COUNTIF(KV$124:KV$126,KV124)+COUNTIF(KX$124:KX$126,KV124)</f>
        <v>0</v>
      </c>
      <c r="LD124" s="281" t="str">
        <f aca="false">IF((LB124&lt;&gt;""),IF(OR($F124&lt;&gt;$G124,PrSettings!$M$4="●"),((KV124=$B124)*$F124+(KV124=$D124)*$G124-(KX124=$B124)*$F124-(KX124=$D124)*$G124=(KZ124-LA124))*(LB124=1),0),"")</f>
        <v/>
      </c>
      <c r="LE124" s="281" t="str">
        <f aca="false">IF((LD124&lt;&gt;""),IF(LD124=0,0,((KV124=$B124)*$F124+(KV124=$D124)*$G124=KZ124)*((KX124=$B124)*$F124+(KX124=$D124)*$G124=LA124)),"")</f>
        <v/>
      </c>
      <c r="LF124" s="281" t="str">
        <f aca="false">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92" t="str">
        <f aca="false">IF(($C124&amp;$E124&lt;&gt;"")*(KV124&amp;KX124&lt;&gt;""),IF(LC124&lt;&gt;1,0,($B124=KV124)+($D124=KV124))+IF(LB107&lt;&gt;1,0,($B124=KX124)+($D124=KX124)),"")</f>
        <v/>
      </c>
      <c r="LI124" s="297"/>
      <c r="LJ124" s="280" t="str">
        <f aca="false">IF(LI124="","",VLOOKUP(LI124,Language!$D$5:$E$100,2,0))</f>
        <v/>
      </c>
      <c r="LK124" s="312"/>
      <c r="LL124" s="280" t="str">
        <f aca="false">IF(LK124="","",VLOOKUP(LK124,Language!$D$5:$E$100,2,0))</f>
        <v/>
      </c>
      <c r="LM124" s="284"/>
      <c r="LN124" s="284"/>
      <c r="LO124" s="281" t="str">
        <f aca="false">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91" t="n">
        <f aca="false">COUNTIF(LI$124:LI$126,LI124)+COUNTIF(LK$124:LK$126,LI124)</f>
        <v>0</v>
      </c>
      <c r="LQ124" s="281" t="str">
        <f aca="false">IF((LO124&lt;&gt;""),IF(OR($F124&lt;&gt;$G124,PrSettings!$M$4="●"),((LI124=$B124)*$F124+(LI124=$D124)*$G124-(LK124=$B124)*$F124-(LK124=$D124)*$G124=(LM124-LN124))*(LO124=1),0),"")</f>
        <v/>
      </c>
      <c r="LR124" s="281" t="str">
        <f aca="false">IF((LQ124&lt;&gt;""),IF(LQ124=0,0,((LI124=$B124)*$F124+(LI124=$D124)*$G124=LM124)*((LK124=$B124)*$F124+(LK124=$D124)*$G124=LN124)),"")</f>
        <v/>
      </c>
      <c r="LS124" s="281" t="str">
        <f aca="false">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92" t="str">
        <f aca="false">IF(($C124&amp;$E124&lt;&gt;"")*(LI124&amp;LK124&lt;&gt;""),IF(LP124&lt;&gt;1,0,($B124=LI124)+($D124=LI124))+IF(LO107&lt;&gt;1,0,($B124=LK124)+($D124=LK124)),"")</f>
        <v/>
      </c>
      <c r="LV124" s="297"/>
      <c r="LW124" s="280" t="str">
        <f aca="false">IF(LV124="","",VLOOKUP(LV124,Language!$D$5:$E$100,2,0))</f>
        <v/>
      </c>
      <c r="LX124" s="312"/>
      <c r="LY124" s="280" t="str">
        <f aca="false">IF(LX124="","",VLOOKUP(LX124,Language!$D$5:$E$100,2,0))</f>
        <v/>
      </c>
      <c r="LZ124" s="284"/>
      <c r="MA124" s="284"/>
      <c r="MB124" s="281" t="str">
        <f aca="false">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91" t="n">
        <f aca="false">COUNTIF(LV$124:LV$126,LV124)+COUNTIF(LX$124:LX$126,LV124)</f>
        <v>0</v>
      </c>
      <c r="MD124" s="281" t="str">
        <f aca="false">IF((MB124&lt;&gt;""),IF(OR($F124&lt;&gt;$G124,PrSettings!$M$4="●"),((LV124=$B124)*$F124+(LV124=$D124)*$G124-(LX124=$B124)*$F124-(LX124=$D124)*$G124=(LZ124-MA124))*(MB124=1),0),"")</f>
        <v/>
      </c>
      <c r="ME124" s="281" t="str">
        <f aca="false">IF((MD124&lt;&gt;""),IF(MD124=0,0,((LV124=$B124)*$F124+(LV124=$D124)*$G124=LZ124)*((LX124=$B124)*$F124+(LX124=$D124)*$G124=MA124)),"")</f>
        <v/>
      </c>
      <c r="MF124" s="281" t="str">
        <f aca="false">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92" t="str">
        <f aca="false">IF(($C124&amp;$E124&lt;&gt;"")*(LV124&amp;LX124&lt;&gt;""),IF(MC124&lt;&gt;1,0,($B124=LV124)+($D124=LV124))+IF(MB107&lt;&gt;1,0,($B124=LX124)+($D124=LX124)),"")</f>
        <v/>
      </c>
    </row>
    <row r="125" customFormat="false" ht="24" hidden="false" customHeight="true" outlineLevel="0" collapsed="false">
      <c r="B125" s="269" t="str">
        <f aca="false">Language!$E$219</f>
        <v>Final</v>
      </c>
      <c r="C125" s="270"/>
      <c r="D125" s="292"/>
      <c r="E125" s="272"/>
      <c r="F125" s="293"/>
      <c r="G125" s="294"/>
      <c r="I125" s="269" t="str">
        <f aca="false">$B125</f>
        <v>Final</v>
      </c>
      <c r="J125" s="271"/>
      <c r="K125" s="271"/>
      <c r="L125" s="272"/>
      <c r="M125" s="275"/>
      <c r="N125" s="276"/>
      <c r="O125" s="273"/>
      <c r="P125" s="273"/>
      <c r="Q125" s="277"/>
      <c r="R125" s="272"/>
      <c r="S125" s="272"/>
      <c r="T125" s="278"/>
      <c r="V125" s="269" t="str">
        <f aca="false">$B125</f>
        <v>Final</v>
      </c>
      <c r="W125" s="271"/>
      <c r="X125" s="271"/>
      <c r="Y125" s="272"/>
      <c r="Z125" s="275"/>
      <c r="AA125" s="276"/>
      <c r="AB125" s="273"/>
      <c r="AC125" s="273"/>
      <c r="AD125" s="277"/>
      <c r="AE125" s="272"/>
      <c r="AF125" s="272"/>
      <c r="AG125" s="278"/>
      <c r="AI125" s="269" t="str">
        <f aca="false">$B125</f>
        <v>Final</v>
      </c>
      <c r="AJ125" s="271"/>
      <c r="AK125" s="271"/>
      <c r="AL125" s="272"/>
      <c r="AM125" s="275"/>
      <c r="AN125" s="276"/>
      <c r="AO125" s="273"/>
      <c r="AP125" s="273"/>
      <c r="AQ125" s="277"/>
      <c r="AR125" s="272"/>
      <c r="AS125" s="272"/>
      <c r="AT125" s="278"/>
      <c r="AV125" s="269" t="str">
        <f aca="false">$B125</f>
        <v>Final</v>
      </c>
      <c r="AW125" s="271"/>
      <c r="AX125" s="271"/>
      <c r="AY125" s="272"/>
      <c r="AZ125" s="275"/>
      <c r="BA125" s="276"/>
      <c r="BB125" s="273"/>
      <c r="BC125" s="273"/>
      <c r="BD125" s="277"/>
      <c r="BE125" s="272"/>
      <c r="BF125" s="272"/>
      <c r="BG125" s="278"/>
      <c r="BI125" s="269" t="str">
        <f aca="false">$B125</f>
        <v>Final</v>
      </c>
      <c r="BJ125" s="271"/>
      <c r="BK125" s="271"/>
      <c r="BL125" s="272"/>
      <c r="BM125" s="275"/>
      <c r="BN125" s="276"/>
      <c r="BO125" s="273"/>
      <c r="BP125" s="273"/>
      <c r="BQ125" s="277"/>
      <c r="BR125" s="272"/>
      <c r="BS125" s="272"/>
      <c r="BT125" s="278"/>
      <c r="BV125" s="269" t="str">
        <f aca="false">$B125</f>
        <v>Final</v>
      </c>
      <c r="BW125" s="271"/>
      <c r="BX125" s="271"/>
      <c r="BY125" s="272"/>
      <c r="BZ125" s="275"/>
      <c r="CA125" s="276"/>
      <c r="CB125" s="273"/>
      <c r="CC125" s="273"/>
      <c r="CD125" s="277"/>
      <c r="CE125" s="272"/>
      <c r="CF125" s="272"/>
      <c r="CG125" s="278"/>
      <c r="CI125" s="269" t="str">
        <f aca="false">$B125</f>
        <v>Final</v>
      </c>
      <c r="CJ125" s="271"/>
      <c r="CK125" s="271"/>
      <c r="CL125" s="272"/>
      <c r="CM125" s="275"/>
      <c r="CN125" s="276"/>
      <c r="CO125" s="273"/>
      <c r="CP125" s="273"/>
      <c r="CQ125" s="277"/>
      <c r="CR125" s="272"/>
      <c r="CS125" s="272"/>
      <c r="CT125" s="278"/>
      <c r="CV125" s="269" t="str">
        <f aca="false">$B125</f>
        <v>Final</v>
      </c>
      <c r="CW125" s="271"/>
      <c r="CX125" s="271"/>
      <c r="CY125" s="272"/>
      <c r="CZ125" s="275"/>
      <c r="DA125" s="276"/>
      <c r="DB125" s="273"/>
      <c r="DC125" s="273"/>
      <c r="DD125" s="277"/>
      <c r="DE125" s="272"/>
      <c r="DF125" s="272"/>
      <c r="DG125" s="278"/>
      <c r="DI125" s="269" t="str">
        <f aca="false">$B125</f>
        <v>Final</v>
      </c>
      <c r="DJ125" s="271"/>
      <c r="DK125" s="271"/>
      <c r="DL125" s="272"/>
      <c r="DM125" s="275"/>
      <c r="DN125" s="276"/>
      <c r="DO125" s="273"/>
      <c r="DP125" s="273"/>
      <c r="DQ125" s="277"/>
      <c r="DR125" s="272"/>
      <c r="DS125" s="272"/>
      <c r="DT125" s="278"/>
      <c r="DV125" s="269" t="str">
        <f aca="false">$B125</f>
        <v>Final</v>
      </c>
      <c r="DW125" s="271"/>
      <c r="DX125" s="271"/>
      <c r="DY125" s="272"/>
      <c r="DZ125" s="275"/>
      <c r="EA125" s="276"/>
      <c r="EB125" s="273"/>
      <c r="EC125" s="273"/>
      <c r="ED125" s="277"/>
      <c r="EE125" s="272"/>
      <c r="EF125" s="272"/>
      <c r="EG125" s="278"/>
      <c r="EI125" s="269" t="str">
        <f aca="false">$B125</f>
        <v>Final</v>
      </c>
      <c r="EJ125" s="271"/>
      <c r="EK125" s="271"/>
      <c r="EL125" s="272"/>
      <c r="EM125" s="275"/>
      <c r="EN125" s="276"/>
      <c r="EO125" s="273"/>
      <c r="EP125" s="273"/>
      <c r="EQ125" s="277"/>
      <c r="ER125" s="272"/>
      <c r="ES125" s="272"/>
      <c r="ET125" s="278"/>
      <c r="EV125" s="269" t="str">
        <f aca="false">$B125</f>
        <v>Final</v>
      </c>
      <c r="EW125" s="271"/>
      <c r="EX125" s="271"/>
      <c r="EY125" s="272"/>
      <c r="EZ125" s="275"/>
      <c r="FA125" s="276"/>
      <c r="FB125" s="273"/>
      <c r="FC125" s="273"/>
      <c r="FD125" s="277"/>
      <c r="FE125" s="272"/>
      <c r="FF125" s="272"/>
      <c r="FG125" s="278"/>
      <c r="FI125" s="269" t="str">
        <f aca="false">$B125</f>
        <v>Final</v>
      </c>
      <c r="FJ125" s="271"/>
      <c r="FK125" s="271"/>
      <c r="FL125" s="272"/>
      <c r="FM125" s="275"/>
      <c r="FN125" s="276"/>
      <c r="FO125" s="273"/>
      <c r="FP125" s="273"/>
      <c r="FQ125" s="277"/>
      <c r="FR125" s="272"/>
      <c r="FS125" s="272"/>
      <c r="FT125" s="278"/>
      <c r="FV125" s="269" t="str">
        <f aca="false">$B125</f>
        <v>Final</v>
      </c>
      <c r="FW125" s="271"/>
      <c r="FX125" s="271"/>
      <c r="FY125" s="272"/>
      <c r="FZ125" s="275"/>
      <c r="GA125" s="276"/>
      <c r="GB125" s="273"/>
      <c r="GC125" s="273"/>
      <c r="GD125" s="277"/>
      <c r="GE125" s="272"/>
      <c r="GF125" s="272"/>
      <c r="GG125" s="278"/>
      <c r="GI125" s="269" t="str">
        <f aca="false">$B125</f>
        <v>Final</v>
      </c>
      <c r="GJ125" s="271"/>
      <c r="GK125" s="271"/>
      <c r="GL125" s="272"/>
      <c r="GM125" s="275"/>
      <c r="GN125" s="276"/>
      <c r="GO125" s="273"/>
      <c r="GP125" s="273"/>
      <c r="GQ125" s="277"/>
      <c r="GR125" s="272"/>
      <c r="GS125" s="272"/>
      <c r="GT125" s="278"/>
      <c r="GV125" s="269" t="str">
        <f aca="false">$B125</f>
        <v>Final</v>
      </c>
      <c r="GW125" s="271"/>
      <c r="GX125" s="271"/>
      <c r="GY125" s="272"/>
      <c r="GZ125" s="275"/>
      <c r="HA125" s="276"/>
      <c r="HB125" s="273"/>
      <c r="HC125" s="273"/>
      <c r="HD125" s="277"/>
      <c r="HE125" s="272"/>
      <c r="HF125" s="272"/>
      <c r="HG125" s="278"/>
      <c r="HI125" s="269" t="str">
        <f aca="false">$B125</f>
        <v>Final</v>
      </c>
      <c r="HJ125" s="271"/>
      <c r="HK125" s="271"/>
      <c r="HL125" s="272"/>
      <c r="HM125" s="275"/>
      <c r="HN125" s="276"/>
      <c r="HO125" s="273"/>
      <c r="HP125" s="273"/>
      <c r="HQ125" s="277"/>
      <c r="HR125" s="272"/>
      <c r="HS125" s="272"/>
      <c r="HT125" s="278"/>
      <c r="HV125" s="269" t="str">
        <f aca="false">$B125</f>
        <v>Final</v>
      </c>
      <c r="HW125" s="271"/>
      <c r="HX125" s="271"/>
      <c r="HY125" s="272"/>
      <c r="HZ125" s="275"/>
      <c r="IA125" s="276"/>
      <c r="IB125" s="273"/>
      <c r="IC125" s="273"/>
      <c r="ID125" s="277"/>
      <c r="IE125" s="272"/>
      <c r="IF125" s="272"/>
      <c r="IG125" s="278"/>
      <c r="II125" s="269" t="str">
        <f aca="false">$B125</f>
        <v>Final</v>
      </c>
      <c r="IJ125" s="271"/>
      <c r="IK125" s="271"/>
      <c r="IL125" s="272"/>
      <c r="IM125" s="275"/>
      <c r="IN125" s="276"/>
      <c r="IO125" s="273"/>
      <c r="IP125" s="273"/>
      <c r="IQ125" s="277"/>
      <c r="IR125" s="272"/>
      <c r="IS125" s="272"/>
      <c r="IT125" s="278"/>
      <c r="IV125" s="269" t="str">
        <f aca="false">$B125</f>
        <v>Final</v>
      </c>
      <c r="IW125" s="271"/>
      <c r="IX125" s="271"/>
      <c r="IY125" s="272"/>
      <c r="IZ125" s="275"/>
      <c r="JA125" s="276"/>
      <c r="JB125" s="273"/>
      <c r="JC125" s="273"/>
      <c r="JD125" s="277"/>
      <c r="JE125" s="272"/>
      <c r="JF125" s="272"/>
      <c r="JG125" s="278"/>
      <c r="JI125" s="269" t="str">
        <f aca="false">$B125</f>
        <v>Final</v>
      </c>
      <c r="JJ125" s="271"/>
      <c r="JK125" s="271"/>
      <c r="JL125" s="272"/>
      <c r="JM125" s="275"/>
      <c r="JN125" s="276"/>
      <c r="JO125" s="273"/>
      <c r="JP125" s="273"/>
      <c r="JQ125" s="277"/>
      <c r="JR125" s="272"/>
      <c r="JS125" s="272"/>
      <c r="JT125" s="278"/>
      <c r="JV125" s="269" t="str">
        <f aca="false">$B125</f>
        <v>Final</v>
      </c>
      <c r="JW125" s="271"/>
      <c r="JX125" s="271"/>
      <c r="JY125" s="272"/>
      <c r="JZ125" s="275"/>
      <c r="KA125" s="276"/>
      <c r="KB125" s="273"/>
      <c r="KC125" s="273"/>
      <c r="KD125" s="277"/>
      <c r="KE125" s="272"/>
      <c r="KF125" s="272"/>
      <c r="KG125" s="278"/>
      <c r="KI125" s="269" t="str">
        <f aca="false">$B125</f>
        <v>Final</v>
      </c>
      <c r="KJ125" s="271"/>
      <c r="KK125" s="271"/>
      <c r="KL125" s="272"/>
      <c r="KM125" s="275"/>
      <c r="KN125" s="276"/>
      <c r="KO125" s="273"/>
      <c r="KP125" s="273"/>
      <c r="KQ125" s="277"/>
      <c r="KR125" s="272"/>
      <c r="KS125" s="272"/>
      <c r="KT125" s="278"/>
      <c r="KV125" s="269" t="str">
        <f aca="false">$B125</f>
        <v>Final</v>
      </c>
      <c r="KW125" s="271"/>
      <c r="KX125" s="271"/>
      <c r="KY125" s="272"/>
      <c r="KZ125" s="275"/>
      <c r="LA125" s="276"/>
      <c r="LB125" s="273"/>
      <c r="LC125" s="273"/>
      <c r="LD125" s="277"/>
      <c r="LE125" s="272"/>
      <c r="LF125" s="272"/>
      <c r="LG125" s="278"/>
      <c r="LI125" s="269" t="str">
        <f aca="false">$B125</f>
        <v>Final</v>
      </c>
      <c r="LJ125" s="271"/>
      <c r="LK125" s="271"/>
      <c r="LL125" s="272"/>
      <c r="LM125" s="275"/>
      <c r="LN125" s="276"/>
      <c r="LO125" s="273"/>
      <c r="LP125" s="273"/>
      <c r="LQ125" s="277"/>
      <c r="LR125" s="272"/>
      <c r="LS125" s="272"/>
      <c r="LT125" s="278"/>
      <c r="LV125" s="269" t="str">
        <f aca="false">$B125</f>
        <v>Final</v>
      </c>
      <c r="LW125" s="271"/>
      <c r="LX125" s="271"/>
      <c r="LY125" s="272"/>
      <c r="LZ125" s="275"/>
      <c r="MA125" s="276"/>
      <c r="MB125" s="273"/>
      <c r="MC125" s="273"/>
      <c r="MD125" s="277"/>
      <c r="ME125" s="272"/>
      <c r="MF125" s="272"/>
      <c r="MG125" s="278"/>
    </row>
    <row r="126" customFormat="false" ht="15.75" hidden="false" customHeight="false" outlineLevel="0" collapsed="false">
      <c r="B126" s="314" t="n">
        <f aca="false">IF(C126="","",INDEX(Groups!$C$7:$C$65,MATCH(C126,Groups!$D$7:$D$65,0)))</f>
        <v>2</v>
      </c>
      <c r="C126" s="315" t="str">
        <f aca="false">'World Cup'!$L$98</f>
        <v>Spain</v>
      </c>
      <c r="D126" s="316" t="n">
        <f aca="false">IF(E126="","",INDEX(Groups!$C$7:$C$65,MATCH(E126,Groups!$D$7:$D$65,0)))</f>
        <v>5</v>
      </c>
      <c r="E126" s="317" t="str">
        <f aca="false">'World Cup'!$N$98</f>
        <v>Portugal</v>
      </c>
      <c r="F126" s="318" t="n">
        <f aca="false">IF(AND('World Cup'!$L$99&lt;&gt;"",'World Cup'!$N$99&lt;&gt;""),'World Cup'!$L$99+IF(AND('World Cup'!$L$101&lt;&gt;"",'World Cup'!$N$101&lt;&gt;"",'World Cup'!$L$99='World Cup'!$N$99),'World Cup'!$L$101,0),"")</f>
        <v>2</v>
      </c>
      <c r="G126" s="319" t="n">
        <f aca="false">IF(AND('World Cup'!$L$99&lt;&gt;"",'World Cup'!$N$99&lt;&gt;""),'World Cup'!$N$99+IF(AND('World Cup'!$L$101&lt;&gt;"",'World Cup'!$N$101&lt;&gt;"",'World Cup'!$L$99='World Cup'!$N$99),'World Cup'!$N$101,0),"")</f>
        <v>0</v>
      </c>
      <c r="I126" s="329"/>
      <c r="J126" s="330" t="str">
        <f aca="false">IF(I126="","",VLOOKUP(I126,Language!$D$5:$E$100,2,0))</f>
        <v/>
      </c>
      <c r="K126" s="393"/>
      <c r="L126" s="330" t="str">
        <f aca="false">IF(K126="","",VLOOKUP(K126,Language!$D$5:$E$100,2,0))</f>
        <v/>
      </c>
      <c r="M126" s="394"/>
      <c r="N126" s="394"/>
      <c r="O126" s="395" t="str">
        <f aca="false">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96" t="n">
        <f aca="false">COUNTIF(I$124:I$126,I126)+COUNTIF(K$124:K$126,I126)</f>
        <v>0</v>
      </c>
      <c r="Q126" s="395" t="str">
        <f aca="false">IF((O126&lt;&gt;""),IF(OR($F126&lt;&gt;$G126,PrSettings!$M$4="●"),((I126=$B126)*$F126+(I126=$D126)*$G126-(K126=$B126)*$F126-(K126=$D126)*$G126=(M126-N126))*(O126=1),0),"")</f>
        <v/>
      </c>
      <c r="R126" s="395" t="str">
        <f aca="false">IF((Q126&lt;&gt;""),IF(Q126=0,0,((I126=$B126)*$F126+(I126=$D126)*$G126=M126)*((K126=$B126)*$F126+(K126=$D126)*$G126=N126)),"")</f>
        <v/>
      </c>
      <c r="S126" s="395" t="str">
        <f aca="false">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97" t="str">
        <f aca="false">IF(($C126&amp;$E126&lt;&gt;"")*(I126&amp;K126&lt;&gt;""),IF(P126&lt;&gt;1,0,($B126=I126)+($D126=I126))+IF(O108&lt;&gt;1,0,($B126=K126)+($D126=K126)),"")</f>
        <v/>
      </c>
      <c r="V126" s="329"/>
      <c r="W126" s="330" t="str">
        <f aca="false">IF(V126="","",VLOOKUP(V126,Language!$D$5:$E$100,2,0))</f>
        <v/>
      </c>
      <c r="X126" s="393"/>
      <c r="Y126" s="330" t="str">
        <f aca="false">IF(X126="","",VLOOKUP(X126,Language!$D$5:$E$100,2,0))</f>
        <v/>
      </c>
      <c r="Z126" s="394"/>
      <c r="AA126" s="394"/>
      <c r="AB126" s="395" t="str">
        <f aca="false">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96" t="n">
        <f aca="false">COUNTIF(V$124:V$126,V126)+COUNTIF(X$124:X$126,V126)</f>
        <v>0</v>
      </c>
      <c r="AD126" s="395" t="str">
        <f aca="false">IF((AB126&lt;&gt;""),IF(OR($F126&lt;&gt;$G126,PrSettings!$M$4="●"),((V126=$B126)*$F126+(V126=$D126)*$G126-(X126=$B126)*$F126-(X126=$D126)*$G126=(Z126-AA126))*(AB126=1),0),"")</f>
        <v/>
      </c>
      <c r="AE126" s="395" t="str">
        <f aca="false">IF((AD126&lt;&gt;""),IF(AD126=0,0,((V126=$B126)*$F126+(V126=$D126)*$G126=Z126)*((X126=$B126)*$F126+(X126=$D126)*$G126=AA126)),"")</f>
        <v/>
      </c>
      <c r="AF126" s="395" t="str">
        <f aca="false">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97" t="str">
        <f aca="false">IF(($C126&amp;$E126&lt;&gt;"")*(V126&amp;X126&lt;&gt;""),IF(AC126&lt;&gt;1,0,($B126=V126)+($D126=V126))+IF(AB108&lt;&gt;1,0,($B126=X126)+($D126=X126)),"")</f>
        <v/>
      </c>
      <c r="AI126" s="329"/>
      <c r="AJ126" s="330" t="str">
        <f aca="false">IF(AI126="","",VLOOKUP(AI126,Language!$D$5:$E$100,2,0))</f>
        <v/>
      </c>
      <c r="AK126" s="393"/>
      <c r="AL126" s="330" t="str">
        <f aca="false">IF(AK126="","",VLOOKUP(AK126,Language!$D$5:$E$100,2,0))</f>
        <v/>
      </c>
      <c r="AM126" s="394"/>
      <c r="AN126" s="394"/>
      <c r="AO126" s="395" t="str">
        <f aca="false">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96" t="n">
        <f aca="false">COUNTIF(AI$124:AI$126,AI126)+COUNTIF(AK$124:AK$126,AI126)</f>
        <v>0</v>
      </c>
      <c r="AQ126" s="395" t="str">
        <f aca="false">IF((AO126&lt;&gt;""),IF(OR($F126&lt;&gt;$G126,PrSettings!$M$4="●"),((AI126=$B126)*$F126+(AI126=$D126)*$G126-(AK126=$B126)*$F126-(AK126=$D126)*$G126=(AM126-AN126))*(AO126=1),0),"")</f>
        <v/>
      </c>
      <c r="AR126" s="395" t="str">
        <f aca="false">IF((AQ126&lt;&gt;""),IF(AQ126=0,0,((AI126=$B126)*$F126+(AI126=$D126)*$G126=AM126)*((AK126=$B126)*$F126+(AK126=$D126)*$G126=AN126)),"")</f>
        <v/>
      </c>
      <c r="AS126" s="395" t="str">
        <f aca="false">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97" t="str">
        <f aca="false">IF(($C126&amp;$E126&lt;&gt;"")*(AI126&amp;AK126&lt;&gt;""),IF(AP126&lt;&gt;1,0,($B126=AI126)+($D126=AI126))+IF(AO108&lt;&gt;1,0,($B126=AK126)+($D126=AK126)),"")</f>
        <v/>
      </c>
      <c r="AV126" s="329"/>
      <c r="AW126" s="330" t="str">
        <f aca="false">IF(AV126="","",VLOOKUP(AV126,Language!$D$5:$E$100,2,0))</f>
        <v/>
      </c>
      <c r="AX126" s="393"/>
      <c r="AY126" s="330" t="str">
        <f aca="false">IF(AX126="","",VLOOKUP(AX126,Language!$D$5:$E$100,2,0))</f>
        <v/>
      </c>
      <c r="AZ126" s="394"/>
      <c r="BA126" s="394"/>
      <c r="BB126" s="395" t="str">
        <f aca="false">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96" t="n">
        <f aca="false">COUNTIF(AV$124:AV$126,AV126)+COUNTIF(AX$124:AX$126,AV126)</f>
        <v>0</v>
      </c>
      <c r="BD126" s="395" t="str">
        <f aca="false">IF((BB126&lt;&gt;""),IF(OR($F126&lt;&gt;$G126,PrSettings!$M$4="●"),((AV126=$B126)*$F126+(AV126=$D126)*$G126-(AX126=$B126)*$F126-(AX126=$D126)*$G126=(AZ126-BA126))*(BB126=1),0),"")</f>
        <v/>
      </c>
      <c r="BE126" s="395" t="str">
        <f aca="false">IF((BD126&lt;&gt;""),IF(BD126=0,0,((AV126=$B126)*$F126+(AV126=$D126)*$G126=AZ126)*((AX126=$B126)*$F126+(AX126=$D126)*$G126=BA126)),"")</f>
        <v/>
      </c>
      <c r="BF126" s="395" t="str">
        <f aca="false">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97" t="str">
        <f aca="false">IF(($C126&amp;$E126&lt;&gt;"")*(AV126&amp;AX126&lt;&gt;""),IF(BC126&lt;&gt;1,0,($B126=AV126)+($D126=AV126))+IF(BB108&lt;&gt;1,0,($B126=AX126)+($D126=AX126)),"")</f>
        <v/>
      </c>
      <c r="BI126" s="329"/>
      <c r="BJ126" s="330" t="str">
        <f aca="false">IF(BI126="","",VLOOKUP(BI126,Language!$D$5:$E$100,2,0))</f>
        <v/>
      </c>
      <c r="BK126" s="393"/>
      <c r="BL126" s="330" t="str">
        <f aca="false">IF(BK126="","",VLOOKUP(BK126,Language!$D$5:$E$100,2,0))</f>
        <v/>
      </c>
      <c r="BM126" s="394"/>
      <c r="BN126" s="394"/>
      <c r="BO126" s="395" t="str">
        <f aca="false">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96" t="n">
        <f aca="false">COUNTIF(BI$124:BI$126,BI126)+COUNTIF(BK$124:BK$126,BI126)</f>
        <v>0</v>
      </c>
      <c r="BQ126" s="395" t="str">
        <f aca="false">IF((BO126&lt;&gt;""),IF(OR($F126&lt;&gt;$G126,PrSettings!$M$4="●"),((BI126=$B126)*$F126+(BI126=$D126)*$G126-(BK126=$B126)*$F126-(BK126=$D126)*$G126=(BM126-BN126))*(BO126=1),0),"")</f>
        <v/>
      </c>
      <c r="BR126" s="395" t="str">
        <f aca="false">IF((BQ126&lt;&gt;""),IF(BQ126=0,0,((BI126=$B126)*$F126+(BI126=$D126)*$G126=BM126)*((BK126=$B126)*$F126+(BK126=$D126)*$G126=BN126)),"")</f>
        <v/>
      </c>
      <c r="BS126" s="395" t="str">
        <f aca="false">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97" t="str">
        <f aca="false">IF(($C126&amp;$E126&lt;&gt;"")*(BI126&amp;BK126&lt;&gt;""),IF(BP126&lt;&gt;1,0,($B126=BI126)+($D126=BI126))+IF(BO108&lt;&gt;1,0,($B126=BK126)+($D126=BK126)),"")</f>
        <v/>
      </c>
      <c r="BV126" s="329"/>
      <c r="BW126" s="330" t="str">
        <f aca="false">IF(BV126="","",VLOOKUP(BV126,Language!$D$5:$E$100,2,0))</f>
        <v/>
      </c>
      <c r="BX126" s="393"/>
      <c r="BY126" s="330" t="str">
        <f aca="false">IF(BX126="","",VLOOKUP(BX126,Language!$D$5:$E$100,2,0))</f>
        <v/>
      </c>
      <c r="BZ126" s="394"/>
      <c r="CA126" s="394"/>
      <c r="CB126" s="395" t="str">
        <f aca="false">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96" t="n">
        <f aca="false">COUNTIF(BV$124:BV$126,BV126)+COUNTIF(BX$124:BX$126,BV126)</f>
        <v>0</v>
      </c>
      <c r="CD126" s="395" t="str">
        <f aca="false">IF((CB126&lt;&gt;""),IF(OR($F126&lt;&gt;$G126,PrSettings!$M$4="●"),((BV126=$B126)*$F126+(BV126=$D126)*$G126-(BX126=$B126)*$F126-(BX126=$D126)*$G126=(BZ126-CA126))*(CB126=1),0),"")</f>
        <v/>
      </c>
      <c r="CE126" s="395" t="str">
        <f aca="false">IF((CD126&lt;&gt;""),IF(CD126=0,0,((BV126=$B126)*$F126+(BV126=$D126)*$G126=BZ126)*((BX126=$B126)*$F126+(BX126=$D126)*$G126=CA126)),"")</f>
        <v/>
      </c>
      <c r="CF126" s="395" t="str">
        <f aca="false">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97" t="str">
        <f aca="false">IF(($C126&amp;$E126&lt;&gt;"")*(BV126&amp;BX126&lt;&gt;""),IF(CC126&lt;&gt;1,0,($B126=BV126)+($D126=BV126))+IF(CB108&lt;&gt;1,0,($B126=BX126)+($D126=BX126)),"")</f>
        <v/>
      </c>
      <c r="CI126" s="329"/>
      <c r="CJ126" s="330" t="str">
        <f aca="false">IF(CI126="","",VLOOKUP(CI126,Language!$D$5:$E$100,2,0))</f>
        <v/>
      </c>
      <c r="CK126" s="393"/>
      <c r="CL126" s="330" t="str">
        <f aca="false">IF(CK126="","",VLOOKUP(CK126,Language!$D$5:$E$100,2,0))</f>
        <v/>
      </c>
      <c r="CM126" s="394"/>
      <c r="CN126" s="394"/>
      <c r="CO126" s="395" t="str">
        <f aca="false">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96" t="n">
        <f aca="false">COUNTIF(CI$124:CI$126,CI126)+COUNTIF(CK$124:CK$126,CI126)</f>
        <v>0</v>
      </c>
      <c r="CQ126" s="395" t="str">
        <f aca="false">IF((CO126&lt;&gt;""),IF(OR($F126&lt;&gt;$G126,PrSettings!$M$4="●"),((CI126=$B126)*$F126+(CI126=$D126)*$G126-(CK126=$B126)*$F126-(CK126=$D126)*$G126=(CM126-CN126))*(CO126=1),0),"")</f>
        <v/>
      </c>
      <c r="CR126" s="395" t="str">
        <f aca="false">IF((CQ126&lt;&gt;""),IF(CQ126=0,0,((CI126=$B126)*$F126+(CI126=$D126)*$G126=CM126)*((CK126=$B126)*$F126+(CK126=$D126)*$G126=CN126)),"")</f>
        <v/>
      </c>
      <c r="CS126" s="395" t="str">
        <f aca="false">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97" t="str">
        <f aca="false">IF(($C126&amp;$E126&lt;&gt;"")*(CI126&amp;CK126&lt;&gt;""),IF(CP126&lt;&gt;1,0,($B126=CI126)+($D126=CI126))+IF(CO108&lt;&gt;1,0,($B126=CK126)+($D126=CK126)),"")</f>
        <v/>
      </c>
      <c r="CV126" s="329"/>
      <c r="CW126" s="330" t="str">
        <f aca="false">IF(CV126="","",VLOOKUP(CV126,Language!$D$5:$E$100,2,0))</f>
        <v/>
      </c>
      <c r="CX126" s="393"/>
      <c r="CY126" s="330" t="str">
        <f aca="false">IF(CX126="","",VLOOKUP(CX126,Language!$D$5:$E$100,2,0))</f>
        <v/>
      </c>
      <c r="CZ126" s="394"/>
      <c r="DA126" s="394"/>
      <c r="DB126" s="395" t="str">
        <f aca="false">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96" t="n">
        <f aca="false">COUNTIF(CV$124:CV$126,CV126)+COUNTIF(CX$124:CX$126,CV126)</f>
        <v>0</v>
      </c>
      <c r="DD126" s="395" t="str">
        <f aca="false">IF((DB126&lt;&gt;""),IF(OR($F126&lt;&gt;$G126,PrSettings!$M$4="●"),((CV126=$B126)*$F126+(CV126=$D126)*$G126-(CX126=$B126)*$F126-(CX126=$D126)*$G126=(CZ126-DA126))*(DB126=1),0),"")</f>
        <v/>
      </c>
      <c r="DE126" s="395" t="str">
        <f aca="false">IF((DD126&lt;&gt;""),IF(DD126=0,0,((CV126=$B126)*$F126+(CV126=$D126)*$G126=CZ126)*((CX126=$B126)*$F126+(CX126=$D126)*$G126=DA126)),"")</f>
        <v/>
      </c>
      <c r="DF126" s="395" t="str">
        <f aca="false">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97" t="str">
        <f aca="false">IF(($C126&amp;$E126&lt;&gt;"")*(CV126&amp;CX126&lt;&gt;""),IF(DC126&lt;&gt;1,0,($B126=CV126)+($D126=CV126))+IF(DB108&lt;&gt;1,0,($B126=CX126)+($D126=CX126)),"")</f>
        <v/>
      </c>
      <c r="DI126" s="329"/>
      <c r="DJ126" s="330" t="str">
        <f aca="false">IF(DI126="","",VLOOKUP(DI126,Language!$D$5:$E$100,2,0))</f>
        <v/>
      </c>
      <c r="DK126" s="393"/>
      <c r="DL126" s="330" t="str">
        <f aca="false">IF(DK126="","",VLOOKUP(DK126,Language!$D$5:$E$100,2,0))</f>
        <v/>
      </c>
      <c r="DM126" s="394"/>
      <c r="DN126" s="394"/>
      <c r="DO126" s="395" t="str">
        <f aca="false">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96" t="n">
        <f aca="false">COUNTIF(DI$124:DI$126,DI126)+COUNTIF(DK$124:DK$126,DI126)</f>
        <v>0</v>
      </c>
      <c r="DQ126" s="395" t="str">
        <f aca="false">IF((DO126&lt;&gt;""),IF(OR($F126&lt;&gt;$G126,PrSettings!$M$4="●"),((DI126=$B126)*$F126+(DI126=$D126)*$G126-(DK126=$B126)*$F126-(DK126=$D126)*$G126=(DM126-DN126))*(DO126=1),0),"")</f>
        <v/>
      </c>
      <c r="DR126" s="395" t="str">
        <f aca="false">IF((DQ126&lt;&gt;""),IF(DQ126=0,0,((DI126=$B126)*$F126+(DI126=$D126)*$G126=DM126)*((DK126=$B126)*$F126+(DK126=$D126)*$G126=DN126)),"")</f>
        <v/>
      </c>
      <c r="DS126" s="395" t="str">
        <f aca="false">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97" t="str">
        <f aca="false">IF(($C126&amp;$E126&lt;&gt;"")*(DI126&amp;DK126&lt;&gt;""),IF(DP126&lt;&gt;1,0,($B126=DI126)+($D126=DI126))+IF(DO108&lt;&gt;1,0,($B126=DK126)+($D126=DK126)),"")</f>
        <v/>
      </c>
      <c r="DV126" s="329"/>
      <c r="DW126" s="330" t="str">
        <f aca="false">IF(DV126="","",VLOOKUP(DV126,Language!$D$5:$E$100,2,0))</f>
        <v/>
      </c>
      <c r="DX126" s="393"/>
      <c r="DY126" s="330" t="str">
        <f aca="false">IF(DX126="","",VLOOKUP(DX126,Language!$D$5:$E$100,2,0))</f>
        <v/>
      </c>
      <c r="DZ126" s="394"/>
      <c r="EA126" s="394"/>
      <c r="EB126" s="395" t="str">
        <f aca="false">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96" t="n">
        <f aca="false">COUNTIF(DV$124:DV$126,DV126)+COUNTIF(DX$124:DX$126,DV126)</f>
        <v>0</v>
      </c>
      <c r="ED126" s="395" t="str">
        <f aca="false">IF((EB126&lt;&gt;""),IF(OR($F126&lt;&gt;$G126,PrSettings!$M$4="●"),((DV126=$B126)*$F126+(DV126=$D126)*$G126-(DX126=$B126)*$F126-(DX126=$D126)*$G126=(DZ126-EA126))*(EB126=1),0),"")</f>
        <v/>
      </c>
      <c r="EE126" s="395" t="str">
        <f aca="false">IF((ED126&lt;&gt;""),IF(ED126=0,0,((DV126=$B126)*$F126+(DV126=$D126)*$G126=DZ126)*((DX126=$B126)*$F126+(DX126=$D126)*$G126=EA126)),"")</f>
        <v/>
      </c>
      <c r="EF126" s="395" t="str">
        <f aca="false">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97" t="str">
        <f aca="false">IF(($C126&amp;$E126&lt;&gt;"")*(DV126&amp;DX126&lt;&gt;""),IF(EC126&lt;&gt;1,0,($B126=DV126)+($D126=DV126))+IF(EB108&lt;&gt;1,0,($B126=DX126)+($D126=DX126)),"")</f>
        <v/>
      </c>
      <c r="EI126" s="329"/>
      <c r="EJ126" s="330" t="str">
        <f aca="false">IF(EI126="","",VLOOKUP(EI126,Language!$D$5:$E$100,2,0))</f>
        <v/>
      </c>
      <c r="EK126" s="393"/>
      <c r="EL126" s="330" t="str">
        <f aca="false">IF(EK126="","",VLOOKUP(EK126,Language!$D$5:$E$100,2,0))</f>
        <v/>
      </c>
      <c r="EM126" s="394"/>
      <c r="EN126" s="394"/>
      <c r="EO126" s="395" t="str">
        <f aca="false">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96" t="n">
        <f aca="false">COUNTIF(EI$124:EI$126,EI126)+COUNTIF(EK$124:EK$126,EI126)</f>
        <v>0</v>
      </c>
      <c r="EQ126" s="395" t="str">
        <f aca="false">IF((EO126&lt;&gt;""),IF(OR($F126&lt;&gt;$G126,PrSettings!$M$4="●"),((EI126=$B126)*$F126+(EI126=$D126)*$G126-(EK126=$B126)*$F126-(EK126=$D126)*$G126=(EM126-EN126))*(EO126=1),0),"")</f>
        <v/>
      </c>
      <c r="ER126" s="395" t="str">
        <f aca="false">IF((EQ126&lt;&gt;""),IF(EQ126=0,0,((EI126=$B126)*$F126+(EI126=$D126)*$G126=EM126)*((EK126=$B126)*$F126+(EK126=$D126)*$G126=EN126)),"")</f>
        <v/>
      </c>
      <c r="ES126" s="395" t="str">
        <f aca="false">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97" t="str">
        <f aca="false">IF(($C126&amp;$E126&lt;&gt;"")*(EI126&amp;EK126&lt;&gt;""),IF(EP126&lt;&gt;1,0,($B126=EI126)+($D126=EI126))+IF(EO108&lt;&gt;1,0,($B126=EK126)+($D126=EK126)),"")</f>
        <v/>
      </c>
      <c r="EV126" s="329"/>
      <c r="EW126" s="330" t="str">
        <f aca="false">IF(EV126="","",VLOOKUP(EV126,Language!$D$5:$E$100,2,0))</f>
        <v/>
      </c>
      <c r="EX126" s="393"/>
      <c r="EY126" s="330" t="str">
        <f aca="false">IF(EX126="","",VLOOKUP(EX126,Language!$D$5:$E$100,2,0))</f>
        <v/>
      </c>
      <c r="EZ126" s="394"/>
      <c r="FA126" s="394"/>
      <c r="FB126" s="395" t="str">
        <f aca="false">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96" t="n">
        <f aca="false">COUNTIF(EV$124:EV$126,EV126)+COUNTIF(EX$124:EX$126,EV126)</f>
        <v>0</v>
      </c>
      <c r="FD126" s="395" t="str">
        <f aca="false">IF((FB126&lt;&gt;""),IF(OR($F126&lt;&gt;$G126,PrSettings!$M$4="●"),((EV126=$B126)*$F126+(EV126=$D126)*$G126-(EX126=$B126)*$F126-(EX126=$D126)*$G126=(EZ126-FA126))*(FB126=1),0),"")</f>
        <v/>
      </c>
      <c r="FE126" s="395" t="str">
        <f aca="false">IF((FD126&lt;&gt;""),IF(FD126=0,0,((EV126=$B126)*$F126+(EV126=$D126)*$G126=EZ126)*((EX126=$B126)*$F126+(EX126=$D126)*$G126=FA126)),"")</f>
        <v/>
      </c>
      <c r="FF126" s="395" t="str">
        <f aca="false">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97" t="str">
        <f aca="false">IF(($C126&amp;$E126&lt;&gt;"")*(EV126&amp;EX126&lt;&gt;""),IF(FC126&lt;&gt;1,0,($B126=EV126)+($D126=EV126))+IF(FB108&lt;&gt;1,0,($B126=EX126)+($D126=EX126)),"")</f>
        <v/>
      </c>
      <c r="FI126" s="329"/>
      <c r="FJ126" s="330" t="str">
        <f aca="false">IF(FI126="","",VLOOKUP(FI126,Language!$D$5:$E$100,2,0))</f>
        <v/>
      </c>
      <c r="FK126" s="393"/>
      <c r="FL126" s="330" t="str">
        <f aca="false">IF(FK126="","",VLOOKUP(FK126,Language!$D$5:$E$100,2,0))</f>
        <v/>
      </c>
      <c r="FM126" s="394"/>
      <c r="FN126" s="394"/>
      <c r="FO126" s="395" t="str">
        <f aca="false">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96" t="n">
        <f aca="false">COUNTIF(FI$124:FI$126,FI126)+COUNTIF(FK$124:FK$126,FI126)</f>
        <v>0</v>
      </c>
      <c r="FQ126" s="395" t="str">
        <f aca="false">IF((FO126&lt;&gt;""),IF(OR($F126&lt;&gt;$G126,PrSettings!$M$4="●"),((FI126=$B126)*$F126+(FI126=$D126)*$G126-(FK126=$B126)*$F126-(FK126=$D126)*$G126=(FM126-FN126))*(FO126=1),0),"")</f>
        <v/>
      </c>
      <c r="FR126" s="395" t="str">
        <f aca="false">IF((FQ126&lt;&gt;""),IF(FQ126=0,0,((FI126=$B126)*$F126+(FI126=$D126)*$G126=FM126)*((FK126=$B126)*$F126+(FK126=$D126)*$G126=FN126)),"")</f>
        <v/>
      </c>
      <c r="FS126" s="395" t="str">
        <f aca="false">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97" t="str">
        <f aca="false">IF(($C126&amp;$E126&lt;&gt;"")*(FI126&amp;FK126&lt;&gt;""),IF(FP126&lt;&gt;1,0,($B126=FI126)+($D126=FI126))+IF(FO108&lt;&gt;1,0,($B126=FK126)+($D126=FK126)),"")</f>
        <v/>
      </c>
      <c r="FV126" s="329"/>
      <c r="FW126" s="330" t="str">
        <f aca="false">IF(FV126="","",VLOOKUP(FV126,Language!$D$5:$E$100,2,0))</f>
        <v/>
      </c>
      <c r="FX126" s="393"/>
      <c r="FY126" s="330" t="str">
        <f aca="false">IF(FX126="","",VLOOKUP(FX126,Language!$D$5:$E$100,2,0))</f>
        <v/>
      </c>
      <c r="FZ126" s="394"/>
      <c r="GA126" s="394"/>
      <c r="GB126" s="395" t="str">
        <f aca="false">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96" t="n">
        <f aca="false">COUNTIF(FV$124:FV$126,FV126)+COUNTIF(FX$124:FX$126,FV126)</f>
        <v>0</v>
      </c>
      <c r="GD126" s="395" t="str">
        <f aca="false">IF((GB126&lt;&gt;""),IF(OR($F126&lt;&gt;$G126,PrSettings!$M$4="●"),((FV126=$B126)*$F126+(FV126=$D126)*$G126-(FX126=$B126)*$F126-(FX126=$D126)*$G126=(FZ126-GA126))*(GB126=1),0),"")</f>
        <v/>
      </c>
      <c r="GE126" s="395" t="str">
        <f aca="false">IF((GD126&lt;&gt;""),IF(GD126=0,0,((FV126=$B126)*$F126+(FV126=$D126)*$G126=FZ126)*((FX126=$B126)*$F126+(FX126=$D126)*$G126=GA126)),"")</f>
        <v/>
      </c>
      <c r="GF126" s="395" t="str">
        <f aca="false">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97" t="str">
        <f aca="false">IF(($C126&amp;$E126&lt;&gt;"")*(FV126&amp;FX126&lt;&gt;""),IF(GC126&lt;&gt;1,0,($B126=FV126)+($D126=FV126))+IF(GB108&lt;&gt;1,0,($B126=FX126)+($D126=FX126)),"")</f>
        <v/>
      </c>
      <c r="GI126" s="329"/>
      <c r="GJ126" s="330" t="str">
        <f aca="false">IF(GI126="","",VLOOKUP(GI126,Language!$D$5:$E$100,2,0))</f>
        <v/>
      </c>
      <c r="GK126" s="393"/>
      <c r="GL126" s="330" t="str">
        <f aca="false">IF(GK126="","",VLOOKUP(GK126,Language!$D$5:$E$100,2,0))</f>
        <v/>
      </c>
      <c r="GM126" s="394"/>
      <c r="GN126" s="394"/>
      <c r="GO126" s="395" t="str">
        <f aca="false">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96" t="n">
        <f aca="false">COUNTIF(GI$124:GI$126,GI126)+COUNTIF(GK$124:GK$126,GI126)</f>
        <v>0</v>
      </c>
      <c r="GQ126" s="395" t="str">
        <f aca="false">IF((GO126&lt;&gt;""),IF(OR($F126&lt;&gt;$G126,PrSettings!$M$4="●"),((GI126=$B126)*$F126+(GI126=$D126)*$G126-(GK126=$B126)*$F126-(GK126=$D126)*$G126=(GM126-GN126))*(GO126=1),0),"")</f>
        <v/>
      </c>
      <c r="GR126" s="395" t="str">
        <f aca="false">IF((GQ126&lt;&gt;""),IF(GQ126=0,0,((GI126=$B126)*$F126+(GI126=$D126)*$G126=GM126)*((GK126=$B126)*$F126+(GK126=$D126)*$G126=GN126)),"")</f>
        <v/>
      </c>
      <c r="GS126" s="395" t="str">
        <f aca="false">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97" t="str">
        <f aca="false">IF(($C126&amp;$E126&lt;&gt;"")*(GI126&amp;GK126&lt;&gt;""),IF(GP126&lt;&gt;1,0,($B126=GI126)+($D126=GI126))+IF(GO108&lt;&gt;1,0,($B126=GK126)+($D126=GK126)),"")</f>
        <v/>
      </c>
      <c r="GV126" s="329"/>
      <c r="GW126" s="330" t="str">
        <f aca="false">IF(GV126="","",VLOOKUP(GV126,Language!$D$5:$E$100,2,0))</f>
        <v/>
      </c>
      <c r="GX126" s="393"/>
      <c r="GY126" s="330" t="str">
        <f aca="false">IF(GX126="","",VLOOKUP(GX126,Language!$D$5:$E$100,2,0))</f>
        <v/>
      </c>
      <c r="GZ126" s="394"/>
      <c r="HA126" s="394"/>
      <c r="HB126" s="395" t="str">
        <f aca="false">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96" t="n">
        <f aca="false">COUNTIF(GV$124:GV$126,GV126)+COUNTIF(GX$124:GX$126,GV126)</f>
        <v>0</v>
      </c>
      <c r="HD126" s="395" t="str">
        <f aca="false">IF((HB126&lt;&gt;""),IF(OR($F126&lt;&gt;$G126,PrSettings!$M$4="●"),((GV126=$B126)*$F126+(GV126=$D126)*$G126-(GX126=$B126)*$F126-(GX126=$D126)*$G126=(GZ126-HA126))*(HB126=1),0),"")</f>
        <v/>
      </c>
      <c r="HE126" s="395" t="str">
        <f aca="false">IF((HD126&lt;&gt;""),IF(HD126=0,0,((GV126=$B126)*$F126+(GV126=$D126)*$G126=GZ126)*((GX126=$B126)*$F126+(GX126=$D126)*$G126=HA126)),"")</f>
        <v/>
      </c>
      <c r="HF126" s="395" t="str">
        <f aca="false">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97" t="str">
        <f aca="false">IF(($C126&amp;$E126&lt;&gt;"")*(GV126&amp;GX126&lt;&gt;""),IF(HC126&lt;&gt;1,0,($B126=GV126)+($D126=GV126))+IF(HB108&lt;&gt;1,0,($B126=GX126)+($D126=GX126)),"")</f>
        <v/>
      </c>
      <c r="HI126" s="329"/>
      <c r="HJ126" s="330" t="str">
        <f aca="false">IF(HI126="","",VLOOKUP(HI126,Language!$D$5:$E$100,2,0))</f>
        <v/>
      </c>
      <c r="HK126" s="393"/>
      <c r="HL126" s="330" t="str">
        <f aca="false">IF(HK126="","",VLOOKUP(HK126,Language!$D$5:$E$100,2,0))</f>
        <v/>
      </c>
      <c r="HM126" s="394"/>
      <c r="HN126" s="394"/>
      <c r="HO126" s="395" t="str">
        <f aca="false">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96" t="n">
        <f aca="false">COUNTIF(HI$124:HI$126,HI126)+COUNTIF(HK$124:HK$126,HI126)</f>
        <v>0</v>
      </c>
      <c r="HQ126" s="395" t="str">
        <f aca="false">IF((HO126&lt;&gt;""),IF(OR($F126&lt;&gt;$G126,PrSettings!$M$4="●"),((HI126=$B126)*$F126+(HI126=$D126)*$G126-(HK126=$B126)*$F126-(HK126=$D126)*$G126=(HM126-HN126))*(HO126=1),0),"")</f>
        <v/>
      </c>
      <c r="HR126" s="395" t="str">
        <f aca="false">IF((HQ126&lt;&gt;""),IF(HQ126=0,0,((HI126=$B126)*$F126+(HI126=$D126)*$G126=HM126)*((HK126=$B126)*$F126+(HK126=$D126)*$G126=HN126)),"")</f>
        <v/>
      </c>
      <c r="HS126" s="395" t="str">
        <f aca="false">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97" t="str">
        <f aca="false">IF(($C126&amp;$E126&lt;&gt;"")*(HI126&amp;HK126&lt;&gt;""),IF(HP126&lt;&gt;1,0,($B126=HI126)+($D126=HI126))+IF(HO108&lt;&gt;1,0,($B126=HK126)+($D126=HK126)),"")</f>
        <v/>
      </c>
      <c r="HV126" s="329"/>
      <c r="HW126" s="330" t="str">
        <f aca="false">IF(HV126="","",VLOOKUP(HV126,Language!$D$5:$E$100,2,0))</f>
        <v/>
      </c>
      <c r="HX126" s="393"/>
      <c r="HY126" s="330" t="str">
        <f aca="false">IF(HX126="","",VLOOKUP(HX126,Language!$D$5:$E$100,2,0))</f>
        <v/>
      </c>
      <c r="HZ126" s="394"/>
      <c r="IA126" s="394"/>
      <c r="IB126" s="395" t="str">
        <f aca="false">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96" t="n">
        <f aca="false">COUNTIF(HV$124:HV$126,HV126)+COUNTIF(HX$124:HX$126,HV126)</f>
        <v>0</v>
      </c>
      <c r="ID126" s="395" t="str">
        <f aca="false">IF((IB126&lt;&gt;""),IF(OR($F126&lt;&gt;$G126,PrSettings!$M$4="●"),((HV126=$B126)*$F126+(HV126=$D126)*$G126-(HX126=$B126)*$F126-(HX126=$D126)*$G126=(HZ126-IA126))*(IB126=1),0),"")</f>
        <v/>
      </c>
      <c r="IE126" s="395" t="str">
        <f aca="false">IF((ID126&lt;&gt;""),IF(ID126=0,0,((HV126=$B126)*$F126+(HV126=$D126)*$G126=HZ126)*((HX126=$B126)*$F126+(HX126=$D126)*$G126=IA126)),"")</f>
        <v/>
      </c>
      <c r="IF126" s="395" t="str">
        <f aca="false">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97" t="str">
        <f aca="false">IF(($C126&amp;$E126&lt;&gt;"")*(HV126&amp;HX126&lt;&gt;""),IF(IC126&lt;&gt;1,0,($B126=HV126)+($D126=HV126))+IF(IB108&lt;&gt;1,0,($B126=HX126)+($D126=HX126)),"")</f>
        <v/>
      </c>
      <c r="II126" s="329"/>
      <c r="IJ126" s="330" t="str">
        <f aca="false">IF(II126="","",VLOOKUP(II126,Language!$D$5:$E$100,2,0))</f>
        <v/>
      </c>
      <c r="IK126" s="393"/>
      <c r="IL126" s="330" t="str">
        <f aca="false">IF(IK126="","",VLOOKUP(IK126,Language!$D$5:$E$100,2,0))</f>
        <v/>
      </c>
      <c r="IM126" s="394"/>
      <c r="IN126" s="394"/>
      <c r="IO126" s="395" t="str">
        <f aca="false">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96" t="n">
        <f aca="false">COUNTIF(II$124:II$126,II126)+COUNTIF(IK$124:IK$126,II126)</f>
        <v>0</v>
      </c>
      <c r="IQ126" s="395" t="str">
        <f aca="false">IF((IO126&lt;&gt;""),IF(OR($F126&lt;&gt;$G126,PrSettings!$M$4="●"),((II126=$B126)*$F126+(II126=$D126)*$G126-(IK126=$B126)*$F126-(IK126=$D126)*$G126=(IM126-IN126))*(IO126=1),0),"")</f>
        <v/>
      </c>
      <c r="IR126" s="395" t="str">
        <f aca="false">IF((IQ126&lt;&gt;""),IF(IQ126=0,0,((II126=$B126)*$F126+(II126=$D126)*$G126=IM126)*((IK126=$B126)*$F126+(IK126=$D126)*$G126=IN126)),"")</f>
        <v/>
      </c>
      <c r="IS126" s="395" t="str">
        <f aca="false">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97" t="str">
        <f aca="false">IF(($C126&amp;$E126&lt;&gt;"")*(II126&amp;IK126&lt;&gt;""),IF(IP126&lt;&gt;1,0,($B126=II126)+($D126=II126))+IF(IO108&lt;&gt;1,0,($B126=IK126)+($D126=IK126)),"")</f>
        <v/>
      </c>
      <c r="IV126" s="329"/>
      <c r="IW126" s="330" t="str">
        <f aca="false">IF(IV126="","",VLOOKUP(IV126,Language!$D$5:$E$100,2,0))</f>
        <v/>
      </c>
      <c r="IX126" s="393"/>
      <c r="IY126" s="330" t="str">
        <f aca="false">IF(IX126="","",VLOOKUP(IX126,Language!$D$5:$E$100,2,0))</f>
        <v/>
      </c>
      <c r="IZ126" s="394"/>
      <c r="JA126" s="394"/>
      <c r="JB126" s="395" t="str">
        <f aca="false">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96" t="n">
        <f aca="false">COUNTIF(IV$124:IV$126,IV126)+COUNTIF(IX$124:IX$126,IV126)</f>
        <v>0</v>
      </c>
      <c r="JD126" s="395" t="str">
        <f aca="false">IF((JB126&lt;&gt;""),IF(OR($F126&lt;&gt;$G126,PrSettings!$M$4="●"),((IV126=$B126)*$F126+(IV126=$D126)*$G126-(IX126=$B126)*$F126-(IX126=$D126)*$G126=(IZ126-JA126))*(JB126=1),0),"")</f>
        <v/>
      </c>
      <c r="JE126" s="395" t="str">
        <f aca="false">IF((JD126&lt;&gt;""),IF(JD126=0,0,((IV126=$B126)*$F126+(IV126=$D126)*$G126=IZ126)*((IX126=$B126)*$F126+(IX126=$D126)*$G126=JA126)),"")</f>
        <v/>
      </c>
      <c r="JF126" s="395" t="str">
        <f aca="false">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97" t="str">
        <f aca="false">IF(($C126&amp;$E126&lt;&gt;"")*(IV126&amp;IX126&lt;&gt;""),IF(JC126&lt;&gt;1,0,($B126=IV126)+($D126=IV126))+IF(JB108&lt;&gt;1,0,($B126=IX126)+($D126=IX126)),"")</f>
        <v/>
      </c>
      <c r="JI126" s="329"/>
      <c r="JJ126" s="330" t="str">
        <f aca="false">IF(JI126="","",VLOOKUP(JI126,Language!$D$5:$E$100,2,0))</f>
        <v/>
      </c>
      <c r="JK126" s="393"/>
      <c r="JL126" s="330" t="str">
        <f aca="false">IF(JK126="","",VLOOKUP(JK126,Language!$D$5:$E$100,2,0))</f>
        <v/>
      </c>
      <c r="JM126" s="394"/>
      <c r="JN126" s="394"/>
      <c r="JO126" s="395" t="str">
        <f aca="false">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96" t="n">
        <f aca="false">COUNTIF(JI$124:JI$126,JI126)+COUNTIF(JK$124:JK$126,JI126)</f>
        <v>0</v>
      </c>
      <c r="JQ126" s="395" t="str">
        <f aca="false">IF((JO126&lt;&gt;""),IF(OR($F126&lt;&gt;$G126,PrSettings!$M$4="●"),((JI126=$B126)*$F126+(JI126=$D126)*$G126-(JK126=$B126)*$F126-(JK126=$D126)*$G126=(JM126-JN126))*(JO126=1),0),"")</f>
        <v/>
      </c>
      <c r="JR126" s="395" t="str">
        <f aca="false">IF((JQ126&lt;&gt;""),IF(JQ126=0,0,((JI126=$B126)*$F126+(JI126=$D126)*$G126=JM126)*((JK126=$B126)*$F126+(JK126=$D126)*$G126=JN126)),"")</f>
        <v/>
      </c>
      <c r="JS126" s="395" t="str">
        <f aca="false">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97" t="str">
        <f aca="false">IF(($C126&amp;$E126&lt;&gt;"")*(JI126&amp;JK126&lt;&gt;""),IF(JP126&lt;&gt;1,0,($B126=JI126)+($D126=JI126))+IF(JO108&lt;&gt;1,0,($B126=JK126)+($D126=JK126)),"")</f>
        <v/>
      </c>
      <c r="JV126" s="329"/>
      <c r="JW126" s="330" t="str">
        <f aca="false">IF(JV126="","",VLOOKUP(JV126,Language!$D$5:$E$100,2,0))</f>
        <v/>
      </c>
      <c r="JX126" s="393"/>
      <c r="JY126" s="330" t="str">
        <f aca="false">IF(JX126="","",VLOOKUP(JX126,Language!$D$5:$E$100,2,0))</f>
        <v/>
      </c>
      <c r="JZ126" s="394"/>
      <c r="KA126" s="394"/>
      <c r="KB126" s="395" t="str">
        <f aca="false">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96" t="n">
        <f aca="false">COUNTIF(JV$124:JV$126,JV126)+COUNTIF(JX$124:JX$126,JV126)</f>
        <v>0</v>
      </c>
      <c r="KD126" s="395" t="str">
        <f aca="false">IF((KB126&lt;&gt;""),IF(OR($F126&lt;&gt;$G126,PrSettings!$M$4="●"),((JV126=$B126)*$F126+(JV126=$D126)*$G126-(JX126=$B126)*$F126-(JX126=$D126)*$G126=(JZ126-KA126))*(KB126=1),0),"")</f>
        <v/>
      </c>
      <c r="KE126" s="395" t="str">
        <f aca="false">IF((KD126&lt;&gt;""),IF(KD126=0,0,((JV126=$B126)*$F126+(JV126=$D126)*$G126=JZ126)*((JX126=$B126)*$F126+(JX126=$D126)*$G126=KA126)),"")</f>
        <v/>
      </c>
      <c r="KF126" s="395" t="str">
        <f aca="false">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97" t="str">
        <f aca="false">IF(($C126&amp;$E126&lt;&gt;"")*(JV126&amp;JX126&lt;&gt;""),IF(KC126&lt;&gt;1,0,($B126=JV126)+($D126=JV126))+IF(KB108&lt;&gt;1,0,($B126=JX126)+($D126=JX126)),"")</f>
        <v/>
      </c>
      <c r="KI126" s="329"/>
      <c r="KJ126" s="330" t="str">
        <f aca="false">IF(KI126="","",VLOOKUP(KI126,Language!$D$5:$E$100,2,0))</f>
        <v/>
      </c>
      <c r="KK126" s="393"/>
      <c r="KL126" s="330" t="str">
        <f aca="false">IF(KK126="","",VLOOKUP(KK126,Language!$D$5:$E$100,2,0))</f>
        <v/>
      </c>
      <c r="KM126" s="394"/>
      <c r="KN126" s="394"/>
      <c r="KO126" s="395" t="str">
        <f aca="false">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96" t="n">
        <f aca="false">COUNTIF(KI$124:KI$126,KI126)+COUNTIF(KK$124:KK$126,KI126)</f>
        <v>0</v>
      </c>
      <c r="KQ126" s="395" t="str">
        <f aca="false">IF((KO126&lt;&gt;""),IF(OR($F126&lt;&gt;$G126,PrSettings!$M$4="●"),((KI126=$B126)*$F126+(KI126=$D126)*$G126-(KK126=$B126)*$F126-(KK126=$D126)*$G126=(KM126-KN126))*(KO126=1),0),"")</f>
        <v/>
      </c>
      <c r="KR126" s="395" t="str">
        <f aca="false">IF((KQ126&lt;&gt;""),IF(KQ126=0,0,((KI126=$B126)*$F126+(KI126=$D126)*$G126=KM126)*((KK126=$B126)*$F126+(KK126=$D126)*$G126=KN126)),"")</f>
        <v/>
      </c>
      <c r="KS126" s="395" t="str">
        <f aca="false">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97" t="str">
        <f aca="false">IF(($C126&amp;$E126&lt;&gt;"")*(KI126&amp;KK126&lt;&gt;""),IF(KP126&lt;&gt;1,0,($B126=KI126)+($D126=KI126))+IF(KO108&lt;&gt;1,0,($B126=KK126)+($D126=KK126)),"")</f>
        <v/>
      </c>
      <c r="KV126" s="329"/>
      <c r="KW126" s="330" t="str">
        <f aca="false">IF(KV126="","",VLOOKUP(KV126,Language!$D$5:$E$100,2,0))</f>
        <v/>
      </c>
      <c r="KX126" s="393"/>
      <c r="KY126" s="330" t="str">
        <f aca="false">IF(KX126="","",VLOOKUP(KX126,Language!$D$5:$E$100,2,0))</f>
        <v/>
      </c>
      <c r="KZ126" s="394"/>
      <c r="LA126" s="394"/>
      <c r="LB126" s="395" t="str">
        <f aca="false">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96" t="n">
        <f aca="false">COUNTIF(KV$124:KV$126,KV126)+COUNTIF(KX$124:KX$126,KV126)</f>
        <v>0</v>
      </c>
      <c r="LD126" s="395" t="str">
        <f aca="false">IF((LB126&lt;&gt;""),IF(OR($F126&lt;&gt;$G126,PrSettings!$M$4="●"),((KV126=$B126)*$F126+(KV126=$D126)*$G126-(KX126=$B126)*$F126-(KX126=$D126)*$G126=(KZ126-LA126))*(LB126=1),0),"")</f>
        <v/>
      </c>
      <c r="LE126" s="395" t="str">
        <f aca="false">IF((LD126&lt;&gt;""),IF(LD126=0,0,((KV126=$B126)*$F126+(KV126=$D126)*$G126=KZ126)*((KX126=$B126)*$F126+(KX126=$D126)*$G126=LA126)),"")</f>
        <v/>
      </c>
      <c r="LF126" s="395" t="str">
        <f aca="false">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97" t="str">
        <f aca="false">IF(($C126&amp;$E126&lt;&gt;"")*(KV126&amp;KX126&lt;&gt;""),IF(LC126&lt;&gt;1,0,($B126=KV126)+($D126=KV126))+IF(LB108&lt;&gt;1,0,($B126=KX126)+($D126=KX126)),"")</f>
        <v/>
      </c>
      <c r="LI126" s="329"/>
      <c r="LJ126" s="330" t="str">
        <f aca="false">IF(LI126="","",VLOOKUP(LI126,Language!$D$5:$E$100,2,0))</f>
        <v/>
      </c>
      <c r="LK126" s="393"/>
      <c r="LL126" s="330" t="str">
        <f aca="false">IF(LK126="","",VLOOKUP(LK126,Language!$D$5:$E$100,2,0))</f>
        <v/>
      </c>
      <c r="LM126" s="394"/>
      <c r="LN126" s="394"/>
      <c r="LO126" s="395" t="str">
        <f aca="false">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96" t="n">
        <f aca="false">COUNTIF(LI$124:LI$126,LI126)+COUNTIF(LK$124:LK$126,LI126)</f>
        <v>0</v>
      </c>
      <c r="LQ126" s="395" t="str">
        <f aca="false">IF((LO126&lt;&gt;""),IF(OR($F126&lt;&gt;$G126,PrSettings!$M$4="●"),((LI126=$B126)*$F126+(LI126=$D126)*$G126-(LK126=$B126)*$F126-(LK126=$D126)*$G126=(LM126-LN126))*(LO126=1),0),"")</f>
        <v/>
      </c>
      <c r="LR126" s="395" t="str">
        <f aca="false">IF((LQ126&lt;&gt;""),IF(LQ126=0,0,((LI126=$B126)*$F126+(LI126=$D126)*$G126=LM126)*((LK126=$B126)*$F126+(LK126=$D126)*$G126=LN126)),"")</f>
        <v/>
      </c>
      <c r="LS126" s="395" t="str">
        <f aca="false">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97" t="str">
        <f aca="false">IF(($C126&amp;$E126&lt;&gt;"")*(LI126&amp;LK126&lt;&gt;""),IF(LP126&lt;&gt;1,0,($B126=LI126)+($D126=LI126))+IF(LO108&lt;&gt;1,0,($B126=LK126)+($D126=LK126)),"")</f>
        <v/>
      </c>
      <c r="LV126" s="329"/>
      <c r="LW126" s="330" t="str">
        <f aca="false">IF(LV126="","",VLOOKUP(LV126,Language!$D$5:$E$100,2,0))</f>
        <v/>
      </c>
      <c r="LX126" s="393"/>
      <c r="LY126" s="330" t="str">
        <f aca="false">IF(LX126="","",VLOOKUP(LX126,Language!$D$5:$E$100,2,0))</f>
        <v/>
      </c>
      <c r="LZ126" s="394"/>
      <c r="MA126" s="394"/>
      <c r="MB126" s="395" t="str">
        <f aca="false">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96" t="n">
        <f aca="false">COUNTIF(LV$124:LV$126,LV126)+COUNTIF(LX$124:LX$126,LV126)</f>
        <v>0</v>
      </c>
      <c r="MD126" s="395" t="str">
        <f aca="false">IF((MB126&lt;&gt;""),IF(OR($F126&lt;&gt;$G126,PrSettings!$M$4="●"),((LV126=$B126)*$F126+(LV126=$D126)*$G126-(LX126=$B126)*$F126-(LX126=$D126)*$G126=(LZ126-MA126))*(MB126=1),0),"")</f>
        <v/>
      </c>
      <c r="ME126" s="395" t="str">
        <f aca="false">IF((MD126&lt;&gt;""),IF(MD126=0,0,((LV126=$B126)*$F126+(LV126=$D126)*$G126=LZ126)*((LX126=$B126)*$F126+(LX126=$D126)*$G126=MA126)),"")</f>
        <v/>
      </c>
      <c r="MF126" s="395" t="str">
        <f aca="false">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97" t="str">
        <f aca="false">IF(($C126&amp;$E126&lt;&gt;"")*(LV126&amp;LX126&lt;&gt;""),IF(MC126&lt;&gt;1,0,($B126=LV126)+($D126=LV126))+IF(MB108&lt;&gt;1,0,($B126=LX126)+($D126=LX126)),"")</f>
        <v/>
      </c>
    </row>
    <row r="127" customFormat="false" ht="40.5" hidden="false" customHeight="true" outlineLevel="0" collapsed="false">
      <c r="L127" s="398"/>
      <c r="M127" s="326"/>
      <c r="N127" s="326"/>
      <c r="O127" s="399" t="str">
        <f aca="false">Language!$E$219</f>
        <v>Final</v>
      </c>
      <c r="P127" s="399" t="str">
        <f aca="false">Language!$E$210</f>
        <v>W/D/L</v>
      </c>
      <c r="Q127" s="399" t="str">
        <f aca="false">Language!$E$211</f>
        <v>GD</v>
      </c>
      <c r="R127" s="399" t="str">
        <f aca="false">Language!$E$212</f>
        <v>exact</v>
      </c>
      <c r="S127" s="399" t="str">
        <f aca="false">Language!$E$224</f>
        <v>many g.</v>
      </c>
      <c r="T127" s="400" t="str">
        <f aca="false">Language!$E$213</f>
        <v>teams</v>
      </c>
      <c r="Y127" s="398"/>
      <c r="Z127" s="326"/>
      <c r="AA127" s="326"/>
      <c r="AB127" s="399" t="str">
        <f aca="false">Language!$E$219</f>
        <v>Final</v>
      </c>
      <c r="AC127" s="399" t="str">
        <f aca="false">Language!$E$210</f>
        <v>W/D/L</v>
      </c>
      <c r="AD127" s="399" t="str">
        <f aca="false">Language!$E$211</f>
        <v>GD</v>
      </c>
      <c r="AE127" s="399" t="str">
        <f aca="false">Language!$E$212</f>
        <v>exact</v>
      </c>
      <c r="AF127" s="399" t="str">
        <f aca="false">Language!$E$224</f>
        <v>many g.</v>
      </c>
      <c r="AG127" s="400" t="str">
        <f aca="false">Language!$E$213</f>
        <v>teams</v>
      </c>
      <c r="AL127" s="398"/>
      <c r="AM127" s="326"/>
      <c r="AN127" s="326"/>
      <c r="AO127" s="399" t="str">
        <f aca="false">Language!$E$219</f>
        <v>Final</v>
      </c>
      <c r="AP127" s="399" t="str">
        <f aca="false">Language!$E$210</f>
        <v>W/D/L</v>
      </c>
      <c r="AQ127" s="399" t="str">
        <f aca="false">Language!$E$211</f>
        <v>GD</v>
      </c>
      <c r="AR127" s="399" t="str">
        <f aca="false">Language!$E$212</f>
        <v>exact</v>
      </c>
      <c r="AS127" s="399" t="str">
        <f aca="false">Language!$E$224</f>
        <v>many g.</v>
      </c>
      <c r="AT127" s="400" t="str">
        <f aca="false">Language!$E$213</f>
        <v>teams</v>
      </c>
      <c r="AY127" s="398"/>
      <c r="AZ127" s="326"/>
      <c r="BA127" s="326"/>
      <c r="BB127" s="399" t="str">
        <f aca="false">Language!$E$219</f>
        <v>Final</v>
      </c>
      <c r="BC127" s="399" t="str">
        <f aca="false">Language!$E$210</f>
        <v>W/D/L</v>
      </c>
      <c r="BD127" s="399" t="str">
        <f aca="false">Language!$E$211</f>
        <v>GD</v>
      </c>
      <c r="BE127" s="399" t="str">
        <f aca="false">Language!$E$212</f>
        <v>exact</v>
      </c>
      <c r="BF127" s="399" t="str">
        <f aca="false">Language!$E$224</f>
        <v>many g.</v>
      </c>
      <c r="BG127" s="400" t="str">
        <f aca="false">Language!$E$213</f>
        <v>teams</v>
      </c>
      <c r="BL127" s="398"/>
      <c r="BM127" s="326"/>
      <c r="BN127" s="326"/>
      <c r="BO127" s="399" t="str">
        <f aca="false">Language!$E$219</f>
        <v>Final</v>
      </c>
      <c r="BP127" s="399" t="str">
        <f aca="false">Language!$E$210</f>
        <v>W/D/L</v>
      </c>
      <c r="BQ127" s="399" t="str">
        <f aca="false">Language!$E$211</f>
        <v>GD</v>
      </c>
      <c r="BR127" s="399" t="str">
        <f aca="false">Language!$E$212</f>
        <v>exact</v>
      </c>
      <c r="BS127" s="399" t="str">
        <f aca="false">Language!$E$224</f>
        <v>many g.</v>
      </c>
      <c r="BT127" s="400" t="str">
        <f aca="false">Language!$E$213</f>
        <v>teams</v>
      </c>
      <c r="BY127" s="398"/>
      <c r="BZ127" s="326"/>
      <c r="CA127" s="326"/>
      <c r="CB127" s="399" t="str">
        <f aca="false">Language!$E$219</f>
        <v>Final</v>
      </c>
      <c r="CC127" s="399" t="str">
        <f aca="false">Language!$E$210</f>
        <v>W/D/L</v>
      </c>
      <c r="CD127" s="399" t="str">
        <f aca="false">Language!$E$211</f>
        <v>GD</v>
      </c>
      <c r="CE127" s="399" t="str">
        <f aca="false">Language!$E$212</f>
        <v>exact</v>
      </c>
      <c r="CF127" s="399" t="str">
        <f aca="false">Language!$E$224</f>
        <v>many g.</v>
      </c>
      <c r="CG127" s="400" t="str">
        <f aca="false">Language!$E$213</f>
        <v>teams</v>
      </c>
      <c r="CL127" s="398"/>
      <c r="CM127" s="326"/>
      <c r="CN127" s="326"/>
      <c r="CO127" s="399" t="str">
        <f aca="false">Language!$E$219</f>
        <v>Final</v>
      </c>
      <c r="CP127" s="399" t="str">
        <f aca="false">Language!$E$210</f>
        <v>W/D/L</v>
      </c>
      <c r="CQ127" s="399" t="str">
        <f aca="false">Language!$E$211</f>
        <v>GD</v>
      </c>
      <c r="CR127" s="399" t="str">
        <f aca="false">Language!$E$212</f>
        <v>exact</v>
      </c>
      <c r="CS127" s="399" t="str">
        <f aca="false">Language!$E$224</f>
        <v>many g.</v>
      </c>
      <c r="CT127" s="400" t="str">
        <f aca="false">Language!$E$213</f>
        <v>teams</v>
      </c>
      <c r="CY127" s="398"/>
      <c r="CZ127" s="326"/>
      <c r="DA127" s="326"/>
      <c r="DB127" s="399" t="str">
        <f aca="false">Language!$E$219</f>
        <v>Final</v>
      </c>
      <c r="DC127" s="399" t="str">
        <f aca="false">Language!$E$210</f>
        <v>W/D/L</v>
      </c>
      <c r="DD127" s="399" t="str">
        <f aca="false">Language!$E$211</f>
        <v>GD</v>
      </c>
      <c r="DE127" s="399" t="str">
        <f aca="false">Language!$E$212</f>
        <v>exact</v>
      </c>
      <c r="DF127" s="399" t="str">
        <f aca="false">Language!$E$224</f>
        <v>many g.</v>
      </c>
      <c r="DG127" s="400" t="str">
        <f aca="false">Language!$E$213</f>
        <v>teams</v>
      </c>
      <c r="DL127" s="398"/>
      <c r="DM127" s="326"/>
      <c r="DN127" s="326"/>
      <c r="DO127" s="399" t="str">
        <f aca="false">Language!$E$219</f>
        <v>Final</v>
      </c>
      <c r="DP127" s="399" t="str">
        <f aca="false">Language!$E$210</f>
        <v>W/D/L</v>
      </c>
      <c r="DQ127" s="399" t="str">
        <f aca="false">Language!$E$211</f>
        <v>GD</v>
      </c>
      <c r="DR127" s="399" t="str">
        <f aca="false">Language!$E$212</f>
        <v>exact</v>
      </c>
      <c r="DS127" s="399" t="str">
        <f aca="false">Language!$E$224</f>
        <v>many g.</v>
      </c>
      <c r="DT127" s="400" t="str">
        <f aca="false">Language!$E$213</f>
        <v>teams</v>
      </c>
      <c r="DY127" s="398"/>
      <c r="DZ127" s="326"/>
      <c r="EA127" s="326"/>
      <c r="EB127" s="399" t="str">
        <f aca="false">Language!$E$219</f>
        <v>Final</v>
      </c>
      <c r="EC127" s="399" t="str">
        <f aca="false">Language!$E$210</f>
        <v>W/D/L</v>
      </c>
      <c r="ED127" s="399" t="str">
        <f aca="false">Language!$E$211</f>
        <v>GD</v>
      </c>
      <c r="EE127" s="399" t="str">
        <f aca="false">Language!$E$212</f>
        <v>exact</v>
      </c>
      <c r="EF127" s="399" t="str">
        <f aca="false">Language!$E$224</f>
        <v>many g.</v>
      </c>
      <c r="EG127" s="400" t="str">
        <f aca="false">Language!$E$213</f>
        <v>teams</v>
      </c>
      <c r="EL127" s="398"/>
      <c r="EM127" s="326"/>
      <c r="EN127" s="326"/>
      <c r="EO127" s="399" t="str">
        <f aca="false">Language!$E$219</f>
        <v>Final</v>
      </c>
      <c r="EP127" s="399" t="str">
        <f aca="false">Language!$E$210</f>
        <v>W/D/L</v>
      </c>
      <c r="EQ127" s="399" t="str">
        <f aca="false">Language!$E$211</f>
        <v>GD</v>
      </c>
      <c r="ER127" s="399" t="str">
        <f aca="false">Language!$E$212</f>
        <v>exact</v>
      </c>
      <c r="ES127" s="399" t="str">
        <f aca="false">Language!$E$224</f>
        <v>many g.</v>
      </c>
      <c r="ET127" s="400" t="str">
        <f aca="false">Language!$E$213</f>
        <v>teams</v>
      </c>
      <c r="EY127" s="398"/>
      <c r="EZ127" s="326"/>
      <c r="FA127" s="326"/>
      <c r="FB127" s="399" t="str">
        <f aca="false">Language!$E$219</f>
        <v>Final</v>
      </c>
      <c r="FC127" s="399" t="str">
        <f aca="false">Language!$E$210</f>
        <v>W/D/L</v>
      </c>
      <c r="FD127" s="399" t="str">
        <f aca="false">Language!$E$211</f>
        <v>GD</v>
      </c>
      <c r="FE127" s="399" t="str">
        <f aca="false">Language!$E$212</f>
        <v>exact</v>
      </c>
      <c r="FF127" s="399" t="str">
        <f aca="false">Language!$E$224</f>
        <v>many g.</v>
      </c>
      <c r="FG127" s="400" t="str">
        <f aca="false">Language!$E$213</f>
        <v>teams</v>
      </c>
      <c r="FL127" s="398"/>
      <c r="FM127" s="326"/>
      <c r="FN127" s="326"/>
      <c r="FO127" s="399" t="str">
        <f aca="false">Language!$E$219</f>
        <v>Final</v>
      </c>
      <c r="FP127" s="399" t="str">
        <f aca="false">Language!$E$210</f>
        <v>W/D/L</v>
      </c>
      <c r="FQ127" s="399" t="str">
        <f aca="false">Language!$E$211</f>
        <v>GD</v>
      </c>
      <c r="FR127" s="399" t="str">
        <f aca="false">Language!$E$212</f>
        <v>exact</v>
      </c>
      <c r="FS127" s="399" t="str">
        <f aca="false">Language!$E$224</f>
        <v>many g.</v>
      </c>
      <c r="FT127" s="400" t="str">
        <f aca="false">Language!$E$213</f>
        <v>teams</v>
      </c>
      <c r="FY127" s="398"/>
      <c r="FZ127" s="326"/>
      <c r="GA127" s="326"/>
      <c r="GB127" s="399" t="str">
        <f aca="false">Language!$E$219</f>
        <v>Final</v>
      </c>
      <c r="GC127" s="399" t="str">
        <f aca="false">Language!$E$210</f>
        <v>W/D/L</v>
      </c>
      <c r="GD127" s="399" t="str">
        <f aca="false">Language!$E$211</f>
        <v>GD</v>
      </c>
      <c r="GE127" s="399" t="str">
        <f aca="false">Language!$E$212</f>
        <v>exact</v>
      </c>
      <c r="GF127" s="399" t="str">
        <f aca="false">Language!$E$224</f>
        <v>many g.</v>
      </c>
      <c r="GG127" s="400" t="str">
        <f aca="false">Language!$E$213</f>
        <v>teams</v>
      </c>
      <c r="GL127" s="398"/>
      <c r="GM127" s="326"/>
      <c r="GN127" s="326"/>
      <c r="GO127" s="399" t="str">
        <f aca="false">Language!$E$219</f>
        <v>Final</v>
      </c>
      <c r="GP127" s="399" t="str">
        <f aca="false">Language!$E$210</f>
        <v>W/D/L</v>
      </c>
      <c r="GQ127" s="399" t="str">
        <f aca="false">Language!$E$211</f>
        <v>GD</v>
      </c>
      <c r="GR127" s="399" t="str">
        <f aca="false">Language!$E$212</f>
        <v>exact</v>
      </c>
      <c r="GS127" s="399" t="str">
        <f aca="false">Language!$E$224</f>
        <v>many g.</v>
      </c>
      <c r="GT127" s="400" t="str">
        <f aca="false">Language!$E$213</f>
        <v>teams</v>
      </c>
      <c r="GY127" s="398"/>
      <c r="GZ127" s="326"/>
      <c r="HA127" s="326"/>
      <c r="HB127" s="399" t="str">
        <f aca="false">Language!$E$219</f>
        <v>Final</v>
      </c>
      <c r="HC127" s="399" t="str">
        <f aca="false">Language!$E$210</f>
        <v>W/D/L</v>
      </c>
      <c r="HD127" s="399" t="str">
        <f aca="false">Language!$E$211</f>
        <v>GD</v>
      </c>
      <c r="HE127" s="399" t="str">
        <f aca="false">Language!$E$212</f>
        <v>exact</v>
      </c>
      <c r="HF127" s="399" t="str">
        <f aca="false">Language!$E$224</f>
        <v>many g.</v>
      </c>
      <c r="HG127" s="400" t="str">
        <f aca="false">Language!$E$213</f>
        <v>teams</v>
      </c>
      <c r="HL127" s="398"/>
      <c r="HM127" s="326"/>
      <c r="HN127" s="326"/>
      <c r="HO127" s="399" t="str">
        <f aca="false">Language!$E$219</f>
        <v>Final</v>
      </c>
      <c r="HP127" s="399" t="str">
        <f aca="false">Language!$E$210</f>
        <v>W/D/L</v>
      </c>
      <c r="HQ127" s="399" t="str">
        <f aca="false">Language!$E$211</f>
        <v>GD</v>
      </c>
      <c r="HR127" s="399" t="str">
        <f aca="false">Language!$E$212</f>
        <v>exact</v>
      </c>
      <c r="HS127" s="399" t="str">
        <f aca="false">Language!$E$224</f>
        <v>many g.</v>
      </c>
      <c r="HT127" s="400" t="str">
        <f aca="false">Language!$E$213</f>
        <v>teams</v>
      </c>
      <c r="HY127" s="398"/>
      <c r="HZ127" s="326"/>
      <c r="IA127" s="326"/>
      <c r="IB127" s="399" t="str">
        <f aca="false">Language!$E$219</f>
        <v>Final</v>
      </c>
      <c r="IC127" s="399" t="str">
        <f aca="false">Language!$E$210</f>
        <v>W/D/L</v>
      </c>
      <c r="ID127" s="399" t="str">
        <f aca="false">Language!$E$211</f>
        <v>GD</v>
      </c>
      <c r="IE127" s="399" t="str">
        <f aca="false">Language!$E$212</f>
        <v>exact</v>
      </c>
      <c r="IF127" s="399" t="str">
        <f aca="false">Language!$E$224</f>
        <v>many g.</v>
      </c>
      <c r="IG127" s="400" t="str">
        <f aca="false">Language!$E$213</f>
        <v>teams</v>
      </c>
      <c r="IL127" s="398"/>
      <c r="IM127" s="326"/>
      <c r="IN127" s="326"/>
      <c r="IO127" s="399" t="str">
        <f aca="false">Language!$E$219</f>
        <v>Final</v>
      </c>
      <c r="IP127" s="399" t="str">
        <f aca="false">Language!$E$210</f>
        <v>W/D/L</v>
      </c>
      <c r="IQ127" s="399" t="str">
        <f aca="false">Language!$E$211</f>
        <v>GD</v>
      </c>
      <c r="IR127" s="399" t="str">
        <f aca="false">Language!$E$212</f>
        <v>exact</v>
      </c>
      <c r="IS127" s="399" t="str">
        <f aca="false">Language!$E$224</f>
        <v>many g.</v>
      </c>
      <c r="IT127" s="400" t="str">
        <f aca="false">Language!$E$213</f>
        <v>teams</v>
      </c>
      <c r="IY127" s="398"/>
      <c r="IZ127" s="326"/>
      <c r="JA127" s="326"/>
      <c r="JB127" s="399" t="str">
        <f aca="false">Language!$E$219</f>
        <v>Final</v>
      </c>
      <c r="JC127" s="399" t="str">
        <f aca="false">Language!$E$210</f>
        <v>W/D/L</v>
      </c>
      <c r="JD127" s="399" t="str">
        <f aca="false">Language!$E$211</f>
        <v>GD</v>
      </c>
      <c r="JE127" s="399" t="str">
        <f aca="false">Language!$E$212</f>
        <v>exact</v>
      </c>
      <c r="JF127" s="399" t="str">
        <f aca="false">Language!$E$224</f>
        <v>many g.</v>
      </c>
      <c r="JG127" s="400" t="str">
        <f aca="false">Language!$E$213</f>
        <v>teams</v>
      </c>
      <c r="JL127" s="398"/>
      <c r="JM127" s="326"/>
      <c r="JN127" s="326"/>
      <c r="JO127" s="399" t="str">
        <f aca="false">Language!$E$219</f>
        <v>Final</v>
      </c>
      <c r="JP127" s="399" t="str">
        <f aca="false">Language!$E$210</f>
        <v>W/D/L</v>
      </c>
      <c r="JQ127" s="399" t="str">
        <f aca="false">Language!$E$211</f>
        <v>GD</v>
      </c>
      <c r="JR127" s="399" t="str">
        <f aca="false">Language!$E$212</f>
        <v>exact</v>
      </c>
      <c r="JS127" s="399" t="str">
        <f aca="false">Language!$E$224</f>
        <v>many g.</v>
      </c>
      <c r="JT127" s="400" t="str">
        <f aca="false">Language!$E$213</f>
        <v>teams</v>
      </c>
      <c r="JY127" s="398"/>
      <c r="JZ127" s="326"/>
      <c r="KA127" s="326"/>
      <c r="KB127" s="399" t="str">
        <f aca="false">Language!$E$219</f>
        <v>Final</v>
      </c>
      <c r="KC127" s="399" t="str">
        <f aca="false">Language!$E$210</f>
        <v>W/D/L</v>
      </c>
      <c r="KD127" s="399" t="str">
        <f aca="false">Language!$E$211</f>
        <v>GD</v>
      </c>
      <c r="KE127" s="399" t="str">
        <f aca="false">Language!$E$212</f>
        <v>exact</v>
      </c>
      <c r="KF127" s="399" t="str">
        <f aca="false">Language!$E$224</f>
        <v>many g.</v>
      </c>
      <c r="KG127" s="400" t="str">
        <f aca="false">Language!$E$213</f>
        <v>teams</v>
      </c>
      <c r="KL127" s="398"/>
      <c r="KM127" s="326"/>
      <c r="KN127" s="326"/>
      <c r="KO127" s="399" t="str">
        <f aca="false">Language!$E$219</f>
        <v>Final</v>
      </c>
      <c r="KP127" s="399" t="str">
        <f aca="false">Language!$E$210</f>
        <v>W/D/L</v>
      </c>
      <c r="KQ127" s="399" t="str">
        <f aca="false">Language!$E$211</f>
        <v>GD</v>
      </c>
      <c r="KR127" s="399" t="str">
        <f aca="false">Language!$E$212</f>
        <v>exact</v>
      </c>
      <c r="KS127" s="399" t="str">
        <f aca="false">Language!$E$224</f>
        <v>many g.</v>
      </c>
      <c r="KT127" s="400" t="str">
        <f aca="false">Language!$E$213</f>
        <v>teams</v>
      </c>
      <c r="KY127" s="398"/>
      <c r="KZ127" s="326"/>
      <c r="LA127" s="326"/>
      <c r="LB127" s="399" t="str">
        <f aca="false">Language!$E$219</f>
        <v>Final</v>
      </c>
      <c r="LC127" s="399" t="str">
        <f aca="false">Language!$E$210</f>
        <v>W/D/L</v>
      </c>
      <c r="LD127" s="399" t="str">
        <f aca="false">Language!$E$211</f>
        <v>GD</v>
      </c>
      <c r="LE127" s="399" t="str">
        <f aca="false">Language!$E$212</f>
        <v>exact</v>
      </c>
      <c r="LF127" s="399" t="str">
        <f aca="false">Language!$E$224</f>
        <v>many g.</v>
      </c>
      <c r="LG127" s="400" t="str">
        <f aca="false">Language!$E$213</f>
        <v>teams</v>
      </c>
      <c r="LL127" s="398"/>
      <c r="LM127" s="326"/>
      <c r="LN127" s="326"/>
      <c r="LO127" s="399" t="str">
        <f aca="false">Language!$E$219</f>
        <v>Final</v>
      </c>
      <c r="LP127" s="399" t="str">
        <f aca="false">Language!$E$210</f>
        <v>W/D/L</v>
      </c>
      <c r="LQ127" s="399" t="str">
        <f aca="false">Language!$E$211</f>
        <v>GD</v>
      </c>
      <c r="LR127" s="399" t="str">
        <f aca="false">Language!$E$212</f>
        <v>exact</v>
      </c>
      <c r="LS127" s="399" t="str">
        <f aca="false">Language!$E$224</f>
        <v>many g.</v>
      </c>
      <c r="LT127" s="400" t="str">
        <f aca="false">Language!$E$213</f>
        <v>teams</v>
      </c>
      <c r="LY127" s="398"/>
      <c r="LZ127" s="326"/>
      <c r="MA127" s="326"/>
      <c r="MB127" s="399" t="str">
        <f aca="false">Language!$E$219</f>
        <v>Final</v>
      </c>
      <c r="MC127" s="399" t="str">
        <f aca="false">Language!$E$210</f>
        <v>W/D/L</v>
      </c>
      <c r="MD127" s="399" t="str">
        <f aca="false">Language!$E$211</f>
        <v>GD</v>
      </c>
      <c r="ME127" s="399" t="str">
        <f aca="false">Language!$E$212</f>
        <v>exact</v>
      </c>
      <c r="MF127" s="399" t="str">
        <f aca="false">Language!$E$224</f>
        <v>many g.</v>
      </c>
      <c r="MG127" s="400" t="str">
        <f aca="false">Language!$E$213</f>
        <v>teams</v>
      </c>
    </row>
    <row r="128" customFormat="false" ht="15.75" hidden="false" customHeight="false" outlineLevel="0" collapsed="false">
      <c r="L128" s="340" t="str">
        <f aca="false">Language!$E$245</f>
        <v>Number:</v>
      </c>
      <c r="M128" s="340"/>
      <c r="N128" s="340"/>
      <c r="O128" s="281" t="n">
        <f aca="false">SUM(O124:O126)</f>
        <v>0</v>
      </c>
      <c r="P128" s="281" t="n">
        <f aca="false">SUM(P6:P122)</f>
        <v>0</v>
      </c>
      <c r="Q128" s="281" t="n">
        <f aca="false">SUM(Q6:Q126)</f>
        <v>0</v>
      </c>
      <c r="R128" s="281" t="n">
        <f aca="false">SUM(R6:R126)</f>
        <v>0</v>
      </c>
      <c r="S128" s="281" t="n">
        <f aca="false">SUM(S6:S126)</f>
        <v>0</v>
      </c>
      <c r="T128" s="302" t="n">
        <f aca="false">SUM(T107:T122)+SUM(T126)</f>
        <v>0</v>
      </c>
      <c r="Y128" s="340" t="str">
        <f aca="false">Language!$E$245</f>
        <v>Number:</v>
      </c>
      <c r="Z128" s="340"/>
      <c r="AA128" s="340"/>
      <c r="AB128" s="281" t="n">
        <f aca="false">SUM(AB124:AB126)</f>
        <v>0</v>
      </c>
      <c r="AC128" s="281" t="n">
        <f aca="false">SUM(AC6:AC122)</f>
        <v>0</v>
      </c>
      <c r="AD128" s="281" t="n">
        <f aca="false">SUM(AD6:AD126)</f>
        <v>0</v>
      </c>
      <c r="AE128" s="281" t="n">
        <f aca="false">SUM(AE6:AE126)</f>
        <v>0</v>
      </c>
      <c r="AF128" s="281" t="n">
        <f aca="false">SUM(AF6:AF126)</f>
        <v>0</v>
      </c>
      <c r="AG128" s="302" t="n">
        <f aca="false">SUM(AG107:AG122)+SUM(AG126)</f>
        <v>0</v>
      </c>
      <c r="AL128" s="340" t="str">
        <f aca="false">Language!$E$245</f>
        <v>Number:</v>
      </c>
      <c r="AM128" s="340"/>
      <c r="AN128" s="340"/>
      <c r="AO128" s="281" t="n">
        <f aca="false">SUM(AO124:AO126)</f>
        <v>0</v>
      </c>
      <c r="AP128" s="281" t="n">
        <f aca="false">SUM(AP6:AP122)</f>
        <v>0</v>
      </c>
      <c r="AQ128" s="281" t="n">
        <f aca="false">SUM(AQ6:AQ126)</f>
        <v>0</v>
      </c>
      <c r="AR128" s="281" t="n">
        <f aca="false">SUM(AR6:AR126)</f>
        <v>0</v>
      </c>
      <c r="AS128" s="281" t="n">
        <f aca="false">SUM(AS6:AS126)</f>
        <v>0</v>
      </c>
      <c r="AT128" s="302" t="n">
        <f aca="false">SUM(AT107:AT122)+SUM(AT126)</f>
        <v>0</v>
      </c>
      <c r="AY128" s="340" t="str">
        <f aca="false">Language!$E$245</f>
        <v>Number:</v>
      </c>
      <c r="AZ128" s="340"/>
      <c r="BA128" s="340"/>
      <c r="BB128" s="281" t="n">
        <f aca="false">SUM(BB124:BB126)</f>
        <v>0</v>
      </c>
      <c r="BC128" s="281" t="n">
        <f aca="false">SUM(BC6:BC122)</f>
        <v>0</v>
      </c>
      <c r="BD128" s="281" t="n">
        <f aca="false">SUM(BD6:BD126)</f>
        <v>0</v>
      </c>
      <c r="BE128" s="281" t="n">
        <f aca="false">SUM(BE6:BE126)</f>
        <v>0</v>
      </c>
      <c r="BF128" s="281" t="n">
        <f aca="false">SUM(BF6:BF126)</f>
        <v>0</v>
      </c>
      <c r="BG128" s="302" t="n">
        <f aca="false">SUM(BG107:BG122)+SUM(BG126)</f>
        <v>0</v>
      </c>
      <c r="BL128" s="340" t="str">
        <f aca="false">Language!$E$245</f>
        <v>Number:</v>
      </c>
      <c r="BM128" s="340"/>
      <c r="BN128" s="340"/>
      <c r="BO128" s="281" t="n">
        <f aca="false">SUM(BO124:BO126)</f>
        <v>0</v>
      </c>
      <c r="BP128" s="281" t="n">
        <f aca="false">SUM(BP6:BP122)</f>
        <v>0</v>
      </c>
      <c r="BQ128" s="281" t="n">
        <f aca="false">SUM(BQ6:BQ126)</f>
        <v>0</v>
      </c>
      <c r="BR128" s="281" t="n">
        <f aca="false">SUM(BR6:BR126)</f>
        <v>0</v>
      </c>
      <c r="BS128" s="281" t="n">
        <f aca="false">SUM(BS6:BS126)</f>
        <v>0</v>
      </c>
      <c r="BT128" s="302" t="n">
        <f aca="false">SUM(BT107:BT122)+SUM(BT126)</f>
        <v>0</v>
      </c>
      <c r="BY128" s="340" t="str">
        <f aca="false">Language!$E$245</f>
        <v>Number:</v>
      </c>
      <c r="BZ128" s="340"/>
      <c r="CA128" s="340"/>
      <c r="CB128" s="281" t="n">
        <f aca="false">SUM(CB124:CB126)</f>
        <v>0</v>
      </c>
      <c r="CC128" s="281" t="n">
        <f aca="false">SUM(CC6:CC122)</f>
        <v>0</v>
      </c>
      <c r="CD128" s="281" t="n">
        <f aca="false">SUM(CD6:CD126)</f>
        <v>0</v>
      </c>
      <c r="CE128" s="281" t="n">
        <f aca="false">SUM(CE6:CE126)</f>
        <v>0</v>
      </c>
      <c r="CF128" s="281" t="n">
        <f aca="false">SUM(CF6:CF126)</f>
        <v>0</v>
      </c>
      <c r="CG128" s="302" t="n">
        <f aca="false">SUM(CG107:CG122)+SUM(CG126)</f>
        <v>0</v>
      </c>
      <c r="CL128" s="340" t="str">
        <f aca="false">Language!$E$245</f>
        <v>Number:</v>
      </c>
      <c r="CM128" s="340"/>
      <c r="CN128" s="340"/>
      <c r="CO128" s="281" t="n">
        <f aca="false">SUM(CO124:CO126)</f>
        <v>0</v>
      </c>
      <c r="CP128" s="281" t="n">
        <f aca="false">SUM(CP6:CP122)</f>
        <v>0</v>
      </c>
      <c r="CQ128" s="281" t="n">
        <f aca="false">SUM(CQ6:CQ126)</f>
        <v>0</v>
      </c>
      <c r="CR128" s="281" t="n">
        <f aca="false">SUM(CR6:CR126)</f>
        <v>0</v>
      </c>
      <c r="CS128" s="281" t="n">
        <f aca="false">SUM(CS6:CS126)</f>
        <v>0</v>
      </c>
      <c r="CT128" s="302" t="n">
        <f aca="false">SUM(CT107:CT122)+SUM(CT126)</f>
        <v>0</v>
      </c>
      <c r="CY128" s="340" t="str">
        <f aca="false">Language!$E$245</f>
        <v>Number:</v>
      </c>
      <c r="CZ128" s="340"/>
      <c r="DA128" s="340"/>
      <c r="DB128" s="281" t="n">
        <f aca="false">SUM(DB124:DB126)</f>
        <v>0</v>
      </c>
      <c r="DC128" s="281" t="n">
        <f aca="false">SUM(DC6:DC122)</f>
        <v>0</v>
      </c>
      <c r="DD128" s="281" t="n">
        <f aca="false">SUM(DD6:DD126)</f>
        <v>0</v>
      </c>
      <c r="DE128" s="281" t="n">
        <f aca="false">SUM(DE6:DE126)</f>
        <v>0</v>
      </c>
      <c r="DF128" s="281" t="n">
        <f aca="false">SUM(DF6:DF126)</f>
        <v>0</v>
      </c>
      <c r="DG128" s="302" t="n">
        <f aca="false">SUM(DG107:DG122)+SUM(DG126)</f>
        <v>0</v>
      </c>
      <c r="DL128" s="340" t="str">
        <f aca="false">Language!$E$245</f>
        <v>Number:</v>
      </c>
      <c r="DM128" s="340"/>
      <c r="DN128" s="340"/>
      <c r="DO128" s="281" t="n">
        <f aca="false">SUM(DO124:DO126)</f>
        <v>0</v>
      </c>
      <c r="DP128" s="281" t="n">
        <f aca="false">SUM(DP6:DP122)</f>
        <v>0</v>
      </c>
      <c r="DQ128" s="281" t="n">
        <f aca="false">SUM(DQ6:DQ126)</f>
        <v>0</v>
      </c>
      <c r="DR128" s="281" t="n">
        <f aca="false">SUM(DR6:DR126)</f>
        <v>0</v>
      </c>
      <c r="DS128" s="281" t="n">
        <f aca="false">SUM(DS6:DS126)</f>
        <v>0</v>
      </c>
      <c r="DT128" s="302" t="n">
        <f aca="false">SUM(DT107:DT122)+SUM(DT126)</f>
        <v>0</v>
      </c>
      <c r="DY128" s="340" t="str">
        <f aca="false">Language!$E$245</f>
        <v>Number:</v>
      </c>
      <c r="DZ128" s="340"/>
      <c r="EA128" s="340"/>
      <c r="EB128" s="281" t="n">
        <f aca="false">SUM(EB124:EB126)</f>
        <v>0</v>
      </c>
      <c r="EC128" s="281" t="n">
        <f aca="false">SUM(EC6:EC122)</f>
        <v>0</v>
      </c>
      <c r="ED128" s="281" t="n">
        <f aca="false">SUM(ED6:ED126)</f>
        <v>0</v>
      </c>
      <c r="EE128" s="281" t="n">
        <f aca="false">SUM(EE6:EE126)</f>
        <v>0</v>
      </c>
      <c r="EF128" s="281" t="n">
        <f aca="false">SUM(EF6:EF126)</f>
        <v>0</v>
      </c>
      <c r="EG128" s="302" t="n">
        <f aca="false">SUM(EG107:EG122)+SUM(EG126)</f>
        <v>0</v>
      </c>
      <c r="EL128" s="340" t="str">
        <f aca="false">Language!$E$245</f>
        <v>Number:</v>
      </c>
      <c r="EM128" s="340"/>
      <c r="EN128" s="340"/>
      <c r="EO128" s="281" t="n">
        <f aca="false">SUM(EO124:EO126)</f>
        <v>0</v>
      </c>
      <c r="EP128" s="281" t="n">
        <f aca="false">SUM(EP6:EP122)</f>
        <v>0</v>
      </c>
      <c r="EQ128" s="281" t="n">
        <f aca="false">SUM(EQ6:EQ126)</f>
        <v>0</v>
      </c>
      <c r="ER128" s="281" t="n">
        <f aca="false">SUM(ER6:ER126)</f>
        <v>0</v>
      </c>
      <c r="ES128" s="281" t="n">
        <f aca="false">SUM(ES6:ES126)</f>
        <v>0</v>
      </c>
      <c r="ET128" s="302" t="n">
        <f aca="false">SUM(ET107:ET122)+SUM(ET126)</f>
        <v>0</v>
      </c>
      <c r="EY128" s="340" t="str">
        <f aca="false">Language!$E$245</f>
        <v>Number:</v>
      </c>
      <c r="EZ128" s="340"/>
      <c r="FA128" s="340"/>
      <c r="FB128" s="281" t="n">
        <f aca="false">SUM(FB124:FB126)</f>
        <v>0</v>
      </c>
      <c r="FC128" s="281" t="n">
        <f aca="false">SUM(FC6:FC122)</f>
        <v>0</v>
      </c>
      <c r="FD128" s="281" t="n">
        <f aca="false">SUM(FD6:FD126)</f>
        <v>0</v>
      </c>
      <c r="FE128" s="281" t="n">
        <f aca="false">SUM(FE6:FE126)</f>
        <v>0</v>
      </c>
      <c r="FF128" s="281" t="n">
        <f aca="false">SUM(FF6:FF126)</f>
        <v>0</v>
      </c>
      <c r="FG128" s="302" t="n">
        <f aca="false">SUM(FG107:FG122)+SUM(FG126)</f>
        <v>0</v>
      </c>
      <c r="FL128" s="340" t="str">
        <f aca="false">Language!$E$245</f>
        <v>Number:</v>
      </c>
      <c r="FM128" s="340"/>
      <c r="FN128" s="340"/>
      <c r="FO128" s="281" t="n">
        <f aca="false">SUM(FO124:FO126)</f>
        <v>0</v>
      </c>
      <c r="FP128" s="281" t="n">
        <f aca="false">SUM(FP6:FP122)</f>
        <v>0</v>
      </c>
      <c r="FQ128" s="281" t="n">
        <f aca="false">SUM(FQ6:FQ126)</f>
        <v>0</v>
      </c>
      <c r="FR128" s="281" t="n">
        <f aca="false">SUM(FR6:FR126)</f>
        <v>0</v>
      </c>
      <c r="FS128" s="281" t="n">
        <f aca="false">SUM(FS6:FS126)</f>
        <v>0</v>
      </c>
      <c r="FT128" s="302" t="n">
        <f aca="false">SUM(FT107:FT122)+SUM(FT126)</f>
        <v>0</v>
      </c>
      <c r="FY128" s="340" t="str">
        <f aca="false">Language!$E$245</f>
        <v>Number:</v>
      </c>
      <c r="FZ128" s="340"/>
      <c r="GA128" s="340"/>
      <c r="GB128" s="281" t="n">
        <f aca="false">SUM(GB124:GB126)</f>
        <v>0</v>
      </c>
      <c r="GC128" s="281" t="n">
        <f aca="false">SUM(GC6:GC122)</f>
        <v>0</v>
      </c>
      <c r="GD128" s="281" t="n">
        <f aca="false">SUM(GD6:GD126)</f>
        <v>0</v>
      </c>
      <c r="GE128" s="281" t="n">
        <f aca="false">SUM(GE6:GE126)</f>
        <v>0</v>
      </c>
      <c r="GF128" s="281" t="n">
        <f aca="false">SUM(GF6:GF126)</f>
        <v>0</v>
      </c>
      <c r="GG128" s="302" t="n">
        <f aca="false">SUM(GG107:GG122)+SUM(GG126)</f>
        <v>0</v>
      </c>
      <c r="GL128" s="340" t="str">
        <f aca="false">Language!$E$245</f>
        <v>Number:</v>
      </c>
      <c r="GM128" s="340"/>
      <c r="GN128" s="340"/>
      <c r="GO128" s="281" t="n">
        <f aca="false">SUM(GO124:GO126)</f>
        <v>0</v>
      </c>
      <c r="GP128" s="281" t="n">
        <f aca="false">SUM(GP6:GP122)</f>
        <v>0</v>
      </c>
      <c r="GQ128" s="281" t="n">
        <f aca="false">SUM(GQ6:GQ126)</f>
        <v>0</v>
      </c>
      <c r="GR128" s="281" t="n">
        <f aca="false">SUM(GR6:GR126)</f>
        <v>0</v>
      </c>
      <c r="GS128" s="281" t="n">
        <f aca="false">SUM(GS6:GS126)</f>
        <v>0</v>
      </c>
      <c r="GT128" s="302" t="n">
        <f aca="false">SUM(GT107:GT122)+SUM(GT126)</f>
        <v>0</v>
      </c>
      <c r="GY128" s="340" t="str">
        <f aca="false">Language!$E$245</f>
        <v>Number:</v>
      </c>
      <c r="GZ128" s="340"/>
      <c r="HA128" s="340"/>
      <c r="HB128" s="281" t="n">
        <f aca="false">SUM(HB124:HB126)</f>
        <v>0</v>
      </c>
      <c r="HC128" s="281" t="n">
        <f aca="false">SUM(HC6:HC122)</f>
        <v>0</v>
      </c>
      <c r="HD128" s="281" t="n">
        <f aca="false">SUM(HD6:HD126)</f>
        <v>0</v>
      </c>
      <c r="HE128" s="281" t="n">
        <f aca="false">SUM(HE6:HE126)</f>
        <v>0</v>
      </c>
      <c r="HF128" s="281" t="n">
        <f aca="false">SUM(HF6:HF126)</f>
        <v>0</v>
      </c>
      <c r="HG128" s="302" t="n">
        <f aca="false">SUM(HG107:HG122)+SUM(HG126)</f>
        <v>0</v>
      </c>
      <c r="HL128" s="340" t="str">
        <f aca="false">Language!$E$245</f>
        <v>Number:</v>
      </c>
      <c r="HM128" s="340"/>
      <c r="HN128" s="340"/>
      <c r="HO128" s="281" t="n">
        <f aca="false">SUM(HO124:HO126)</f>
        <v>0</v>
      </c>
      <c r="HP128" s="281" t="n">
        <f aca="false">SUM(HP6:HP122)</f>
        <v>0</v>
      </c>
      <c r="HQ128" s="281" t="n">
        <f aca="false">SUM(HQ6:HQ126)</f>
        <v>0</v>
      </c>
      <c r="HR128" s="281" t="n">
        <f aca="false">SUM(HR6:HR126)</f>
        <v>0</v>
      </c>
      <c r="HS128" s="281" t="n">
        <f aca="false">SUM(HS6:HS126)</f>
        <v>0</v>
      </c>
      <c r="HT128" s="302" t="n">
        <f aca="false">SUM(HT107:HT122)+SUM(HT126)</f>
        <v>0</v>
      </c>
      <c r="HY128" s="340" t="str">
        <f aca="false">Language!$E$245</f>
        <v>Number:</v>
      </c>
      <c r="HZ128" s="340"/>
      <c r="IA128" s="340"/>
      <c r="IB128" s="281" t="n">
        <f aca="false">SUM(IB124:IB126)</f>
        <v>0</v>
      </c>
      <c r="IC128" s="281" t="n">
        <f aca="false">SUM(IC6:IC122)</f>
        <v>0</v>
      </c>
      <c r="ID128" s="281" t="n">
        <f aca="false">SUM(ID6:ID126)</f>
        <v>0</v>
      </c>
      <c r="IE128" s="281" t="n">
        <f aca="false">SUM(IE6:IE126)</f>
        <v>0</v>
      </c>
      <c r="IF128" s="281" t="n">
        <f aca="false">SUM(IF6:IF126)</f>
        <v>0</v>
      </c>
      <c r="IG128" s="302" t="n">
        <f aca="false">SUM(IG107:IG122)+SUM(IG126)</f>
        <v>0</v>
      </c>
      <c r="IL128" s="340" t="str">
        <f aca="false">Language!$E$245</f>
        <v>Number:</v>
      </c>
      <c r="IM128" s="340"/>
      <c r="IN128" s="340"/>
      <c r="IO128" s="281" t="n">
        <f aca="false">SUM(IO124:IO126)</f>
        <v>0</v>
      </c>
      <c r="IP128" s="281" t="n">
        <f aca="false">SUM(IP6:IP122)</f>
        <v>0</v>
      </c>
      <c r="IQ128" s="281" t="n">
        <f aca="false">SUM(IQ6:IQ126)</f>
        <v>0</v>
      </c>
      <c r="IR128" s="281" t="n">
        <f aca="false">SUM(IR6:IR126)</f>
        <v>0</v>
      </c>
      <c r="IS128" s="281" t="n">
        <f aca="false">SUM(IS6:IS126)</f>
        <v>0</v>
      </c>
      <c r="IT128" s="302" t="n">
        <f aca="false">SUM(IT107:IT122)+SUM(IT126)</f>
        <v>0</v>
      </c>
      <c r="IY128" s="340" t="str">
        <f aca="false">Language!$E$245</f>
        <v>Number:</v>
      </c>
      <c r="IZ128" s="340"/>
      <c r="JA128" s="340"/>
      <c r="JB128" s="281" t="n">
        <f aca="false">SUM(JB124:JB126)</f>
        <v>0</v>
      </c>
      <c r="JC128" s="281" t="n">
        <f aca="false">SUM(JC6:JC122)</f>
        <v>0</v>
      </c>
      <c r="JD128" s="281" t="n">
        <f aca="false">SUM(JD6:JD126)</f>
        <v>0</v>
      </c>
      <c r="JE128" s="281" t="n">
        <f aca="false">SUM(JE6:JE126)</f>
        <v>0</v>
      </c>
      <c r="JF128" s="281" t="n">
        <f aca="false">SUM(JF6:JF126)</f>
        <v>0</v>
      </c>
      <c r="JG128" s="302" t="n">
        <f aca="false">SUM(JG107:JG122)+SUM(JG126)</f>
        <v>0</v>
      </c>
      <c r="JL128" s="340" t="str">
        <f aca="false">Language!$E$245</f>
        <v>Number:</v>
      </c>
      <c r="JM128" s="340"/>
      <c r="JN128" s="340"/>
      <c r="JO128" s="281" t="n">
        <f aca="false">SUM(JO124:JO126)</f>
        <v>0</v>
      </c>
      <c r="JP128" s="281" t="n">
        <f aca="false">SUM(JP6:JP122)</f>
        <v>0</v>
      </c>
      <c r="JQ128" s="281" t="n">
        <f aca="false">SUM(JQ6:JQ126)</f>
        <v>0</v>
      </c>
      <c r="JR128" s="281" t="n">
        <f aca="false">SUM(JR6:JR126)</f>
        <v>0</v>
      </c>
      <c r="JS128" s="281" t="n">
        <f aca="false">SUM(JS6:JS126)</f>
        <v>0</v>
      </c>
      <c r="JT128" s="302" t="n">
        <f aca="false">SUM(JT107:JT122)+SUM(JT126)</f>
        <v>0</v>
      </c>
      <c r="JY128" s="340" t="str">
        <f aca="false">Language!$E$245</f>
        <v>Number:</v>
      </c>
      <c r="JZ128" s="340"/>
      <c r="KA128" s="340"/>
      <c r="KB128" s="281" t="n">
        <f aca="false">SUM(KB124:KB126)</f>
        <v>0</v>
      </c>
      <c r="KC128" s="281" t="n">
        <f aca="false">SUM(KC6:KC122)</f>
        <v>0</v>
      </c>
      <c r="KD128" s="281" t="n">
        <f aca="false">SUM(KD6:KD126)</f>
        <v>0</v>
      </c>
      <c r="KE128" s="281" t="n">
        <f aca="false">SUM(KE6:KE126)</f>
        <v>0</v>
      </c>
      <c r="KF128" s="281" t="n">
        <f aca="false">SUM(KF6:KF126)</f>
        <v>0</v>
      </c>
      <c r="KG128" s="302" t="n">
        <f aca="false">SUM(KG107:KG122)+SUM(KG126)</f>
        <v>0</v>
      </c>
      <c r="KL128" s="340" t="str">
        <f aca="false">Language!$E$245</f>
        <v>Number:</v>
      </c>
      <c r="KM128" s="340"/>
      <c r="KN128" s="340"/>
      <c r="KO128" s="281" t="n">
        <f aca="false">SUM(KO124:KO126)</f>
        <v>0</v>
      </c>
      <c r="KP128" s="281" t="n">
        <f aca="false">SUM(KP6:KP122)</f>
        <v>0</v>
      </c>
      <c r="KQ128" s="281" t="n">
        <f aca="false">SUM(KQ6:KQ126)</f>
        <v>0</v>
      </c>
      <c r="KR128" s="281" t="n">
        <f aca="false">SUM(KR6:KR126)</f>
        <v>0</v>
      </c>
      <c r="KS128" s="281" t="n">
        <f aca="false">SUM(KS6:KS126)</f>
        <v>0</v>
      </c>
      <c r="KT128" s="302" t="n">
        <f aca="false">SUM(KT107:KT122)+SUM(KT126)</f>
        <v>0</v>
      </c>
      <c r="KY128" s="340" t="str">
        <f aca="false">Language!$E$245</f>
        <v>Number:</v>
      </c>
      <c r="KZ128" s="340"/>
      <c r="LA128" s="340"/>
      <c r="LB128" s="281" t="n">
        <f aca="false">SUM(LB124:LB126)</f>
        <v>0</v>
      </c>
      <c r="LC128" s="281" t="n">
        <f aca="false">SUM(LC6:LC122)</f>
        <v>0</v>
      </c>
      <c r="LD128" s="281" t="n">
        <f aca="false">SUM(LD6:LD126)</f>
        <v>0</v>
      </c>
      <c r="LE128" s="281" t="n">
        <f aca="false">SUM(LE6:LE126)</f>
        <v>0</v>
      </c>
      <c r="LF128" s="281" t="n">
        <f aca="false">SUM(LF6:LF126)</f>
        <v>0</v>
      </c>
      <c r="LG128" s="302" t="n">
        <f aca="false">SUM(LG107:LG122)+SUM(LG126)</f>
        <v>0</v>
      </c>
      <c r="LL128" s="340" t="str">
        <f aca="false">Language!$E$245</f>
        <v>Number:</v>
      </c>
      <c r="LM128" s="340"/>
      <c r="LN128" s="340"/>
      <c r="LO128" s="281" t="n">
        <f aca="false">SUM(LO124:LO126)</f>
        <v>0</v>
      </c>
      <c r="LP128" s="281" t="n">
        <f aca="false">SUM(LP6:LP122)</f>
        <v>0</v>
      </c>
      <c r="LQ128" s="281" t="n">
        <f aca="false">SUM(LQ6:LQ126)</f>
        <v>0</v>
      </c>
      <c r="LR128" s="281" t="n">
        <f aca="false">SUM(LR6:LR126)</f>
        <v>0</v>
      </c>
      <c r="LS128" s="281" t="n">
        <f aca="false">SUM(LS6:LS126)</f>
        <v>0</v>
      </c>
      <c r="LT128" s="302" t="n">
        <f aca="false">SUM(LT107:LT122)+SUM(LT126)</f>
        <v>0</v>
      </c>
      <c r="LY128" s="340" t="str">
        <f aca="false">Language!$E$245</f>
        <v>Number:</v>
      </c>
      <c r="LZ128" s="340"/>
      <c r="MA128" s="340"/>
      <c r="MB128" s="281" t="n">
        <f aca="false">SUM(MB124:MB126)</f>
        <v>0</v>
      </c>
      <c r="MC128" s="281" t="n">
        <f aca="false">SUM(MC6:MC122)</f>
        <v>0</v>
      </c>
      <c r="MD128" s="281" t="n">
        <f aca="false">SUM(MD6:MD126)</f>
        <v>0</v>
      </c>
      <c r="ME128" s="281" t="n">
        <f aca="false">SUM(ME6:ME126)</f>
        <v>0</v>
      </c>
      <c r="MF128" s="281" t="n">
        <f aca="false">SUM(MF6:MF126)</f>
        <v>0</v>
      </c>
      <c r="MG128" s="302" t="n">
        <f aca="false">SUM(MG107:MG122)+SUM(MG126)</f>
        <v>0</v>
      </c>
    </row>
    <row r="129" customFormat="false" ht="15.75" hidden="false" customHeight="false" outlineLevel="0" collapsed="false">
      <c r="L129" s="401" t="str">
        <f aca="false">Language!$E$207</f>
        <v>Points:</v>
      </c>
      <c r="M129" s="401"/>
      <c r="N129" s="401"/>
      <c r="O129" s="402" t="n">
        <f aca="false">O128*PrSettings!$F$9</f>
        <v>0</v>
      </c>
      <c r="P129" s="402" t="n">
        <f aca="false">P128*PrSettings!$F$4</f>
        <v>0</v>
      </c>
      <c r="Q129" s="402" t="n">
        <f aca="false">Q128*PrSettings!$F$5</f>
        <v>0</v>
      </c>
      <c r="R129" s="402" t="n">
        <f aca="false">R128*PrSettings!$F$6</f>
        <v>0</v>
      </c>
      <c r="S129" s="402" t="n">
        <f aca="false">S128*PrSettings!$F$7</f>
        <v>0</v>
      </c>
      <c r="T129" s="403" t="n">
        <f aca="false">T128*PrSettings!$F$8</f>
        <v>0</v>
      </c>
      <c r="Y129" s="342" t="str">
        <f aca="false">Language!$E$207</f>
        <v>Points:</v>
      </c>
      <c r="Z129" s="342"/>
      <c r="AA129" s="342"/>
      <c r="AB129" s="343" t="n">
        <f aca="false">AB128*PrSettings!$F$9</f>
        <v>0</v>
      </c>
      <c r="AC129" s="343" t="n">
        <f aca="false">AC128*PrSettings!$F$4</f>
        <v>0</v>
      </c>
      <c r="AD129" s="343" t="n">
        <f aca="false">AD128*PrSettings!$F$5</f>
        <v>0</v>
      </c>
      <c r="AE129" s="343" t="n">
        <f aca="false">AE128*PrSettings!$F$6</f>
        <v>0</v>
      </c>
      <c r="AF129" s="343" t="n">
        <f aca="false">AF128*PrSettings!$F$7</f>
        <v>0</v>
      </c>
      <c r="AG129" s="344" t="n">
        <f aca="false">AG128*PrSettings!$F$8</f>
        <v>0</v>
      </c>
      <c r="AL129" s="342" t="str">
        <f aca="false">Language!$E$207</f>
        <v>Points:</v>
      </c>
      <c r="AM129" s="342"/>
      <c r="AN129" s="342"/>
      <c r="AO129" s="343" t="n">
        <f aca="false">AO128*PrSettings!$F$9</f>
        <v>0</v>
      </c>
      <c r="AP129" s="343" t="n">
        <f aca="false">AP128*PrSettings!$F$4</f>
        <v>0</v>
      </c>
      <c r="AQ129" s="343" t="n">
        <f aca="false">AQ128*PrSettings!$F$5</f>
        <v>0</v>
      </c>
      <c r="AR129" s="343" t="n">
        <f aca="false">AR128*PrSettings!$F$6</f>
        <v>0</v>
      </c>
      <c r="AS129" s="343" t="n">
        <f aca="false">AS128*PrSettings!$F$7</f>
        <v>0</v>
      </c>
      <c r="AT129" s="344" t="n">
        <f aca="false">AT128*PrSettings!$F$8</f>
        <v>0</v>
      </c>
      <c r="AY129" s="342" t="str">
        <f aca="false">Language!$E$207</f>
        <v>Points:</v>
      </c>
      <c r="AZ129" s="342"/>
      <c r="BA129" s="342"/>
      <c r="BB129" s="343" t="n">
        <f aca="false">BB128*PrSettings!$F$9</f>
        <v>0</v>
      </c>
      <c r="BC129" s="343" t="n">
        <f aca="false">BC128*PrSettings!$F$4</f>
        <v>0</v>
      </c>
      <c r="BD129" s="343" t="n">
        <f aca="false">BD128*PrSettings!$F$5</f>
        <v>0</v>
      </c>
      <c r="BE129" s="343" t="n">
        <f aca="false">BE128*PrSettings!$F$6</f>
        <v>0</v>
      </c>
      <c r="BF129" s="343" t="n">
        <f aca="false">BF128*PrSettings!$F$7</f>
        <v>0</v>
      </c>
      <c r="BG129" s="344" t="n">
        <f aca="false">BG128*PrSettings!$F$8</f>
        <v>0</v>
      </c>
      <c r="BL129" s="342" t="str">
        <f aca="false">Language!$E$207</f>
        <v>Points:</v>
      </c>
      <c r="BM129" s="342"/>
      <c r="BN129" s="342"/>
      <c r="BO129" s="343" t="n">
        <f aca="false">BO128*PrSettings!$F$9</f>
        <v>0</v>
      </c>
      <c r="BP129" s="343" t="n">
        <f aca="false">BP128*PrSettings!$F$4</f>
        <v>0</v>
      </c>
      <c r="BQ129" s="343" t="n">
        <f aca="false">BQ128*PrSettings!$F$5</f>
        <v>0</v>
      </c>
      <c r="BR129" s="343" t="n">
        <f aca="false">BR128*PrSettings!$F$6</f>
        <v>0</v>
      </c>
      <c r="BS129" s="343" t="n">
        <f aca="false">BS128*PrSettings!$F$7</f>
        <v>0</v>
      </c>
      <c r="BT129" s="344" t="n">
        <f aca="false">BT128*PrSettings!$F$8</f>
        <v>0</v>
      </c>
      <c r="BY129" s="342" t="str">
        <f aca="false">Language!$E$207</f>
        <v>Points:</v>
      </c>
      <c r="BZ129" s="342"/>
      <c r="CA129" s="342"/>
      <c r="CB129" s="343" t="n">
        <f aca="false">CB128*PrSettings!$F$9</f>
        <v>0</v>
      </c>
      <c r="CC129" s="343" t="n">
        <f aca="false">CC128*PrSettings!$F$4</f>
        <v>0</v>
      </c>
      <c r="CD129" s="343" t="n">
        <f aca="false">CD128*PrSettings!$F$5</f>
        <v>0</v>
      </c>
      <c r="CE129" s="343" t="n">
        <f aca="false">CE128*PrSettings!$F$6</f>
        <v>0</v>
      </c>
      <c r="CF129" s="343" t="n">
        <f aca="false">CF128*PrSettings!$F$7</f>
        <v>0</v>
      </c>
      <c r="CG129" s="344" t="n">
        <f aca="false">CG128*PrSettings!$F$8</f>
        <v>0</v>
      </c>
      <c r="CL129" s="342" t="str">
        <f aca="false">Language!$E$207</f>
        <v>Points:</v>
      </c>
      <c r="CM129" s="342"/>
      <c r="CN129" s="342"/>
      <c r="CO129" s="343" t="n">
        <f aca="false">CO128*PrSettings!$F$9</f>
        <v>0</v>
      </c>
      <c r="CP129" s="343" t="n">
        <f aca="false">CP128*PrSettings!$F$4</f>
        <v>0</v>
      </c>
      <c r="CQ129" s="343" t="n">
        <f aca="false">CQ128*PrSettings!$F$5</f>
        <v>0</v>
      </c>
      <c r="CR129" s="343" t="n">
        <f aca="false">CR128*PrSettings!$F$6</f>
        <v>0</v>
      </c>
      <c r="CS129" s="343" t="n">
        <f aca="false">CS128*PrSettings!$F$7</f>
        <v>0</v>
      </c>
      <c r="CT129" s="344" t="n">
        <f aca="false">CT128*PrSettings!$F$8</f>
        <v>0</v>
      </c>
      <c r="CY129" s="342" t="str">
        <f aca="false">Language!$E$207</f>
        <v>Points:</v>
      </c>
      <c r="CZ129" s="342"/>
      <c r="DA129" s="342"/>
      <c r="DB129" s="343" t="n">
        <f aca="false">DB128*PrSettings!$F$9</f>
        <v>0</v>
      </c>
      <c r="DC129" s="343" t="n">
        <f aca="false">DC128*PrSettings!$F$4</f>
        <v>0</v>
      </c>
      <c r="DD129" s="343" t="n">
        <f aca="false">DD128*PrSettings!$F$5</f>
        <v>0</v>
      </c>
      <c r="DE129" s="343" t="n">
        <f aca="false">DE128*PrSettings!$F$6</f>
        <v>0</v>
      </c>
      <c r="DF129" s="343" t="n">
        <f aca="false">DF128*PrSettings!$F$7</f>
        <v>0</v>
      </c>
      <c r="DG129" s="344" t="n">
        <f aca="false">DG128*PrSettings!$F$8</f>
        <v>0</v>
      </c>
      <c r="DL129" s="342" t="str">
        <f aca="false">Language!$E$207</f>
        <v>Points:</v>
      </c>
      <c r="DM129" s="342"/>
      <c r="DN129" s="342"/>
      <c r="DO129" s="343" t="n">
        <f aca="false">DO128*PrSettings!$F$9</f>
        <v>0</v>
      </c>
      <c r="DP129" s="343" t="n">
        <f aca="false">DP128*PrSettings!$F$4</f>
        <v>0</v>
      </c>
      <c r="DQ129" s="343" t="n">
        <f aca="false">DQ128*PrSettings!$F$5</f>
        <v>0</v>
      </c>
      <c r="DR129" s="343" t="n">
        <f aca="false">DR128*PrSettings!$F$6</f>
        <v>0</v>
      </c>
      <c r="DS129" s="343" t="n">
        <f aca="false">DS128*PrSettings!$F$7</f>
        <v>0</v>
      </c>
      <c r="DT129" s="344" t="n">
        <f aca="false">DT128*PrSettings!$F$8</f>
        <v>0</v>
      </c>
      <c r="DY129" s="342" t="str">
        <f aca="false">Language!$E$207</f>
        <v>Points:</v>
      </c>
      <c r="DZ129" s="342"/>
      <c r="EA129" s="342"/>
      <c r="EB129" s="343" t="n">
        <f aca="false">EB128*PrSettings!$F$9</f>
        <v>0</v>
      </c>
      <c r="EC129" s="343" t="n">
        <f aca="false">EC128*PrSettings!$F$4</f>
        <v>0</v>
      </c>
      <c r="ED129" s="343" t="n">
        <f aca="false">ED128*PrSettings!$F$5</f>
        <v>0</v>
      </c>
      <c r="EE129" s="343" t="n">
        <f aca="false">EE128*PrSettings!$F$6</f>
        <v>0</v>
      </c>
      <c r="EF129" s="343" t="n">
        <f aca="false">EF128*PrSettings!$F$7</f>
        <v>0</v>
      </c>
      <c r="EG129" s="344" t="n">
        <f aca="false">EG128*PrSettings!$F$8</f>
        <v>0</v>
      </c>
      <c r="EL129" s="342" t="str">
        <f aca="false">Language!$E$207</f>
        <v>Points:</v>
      </c>
      <c r="EM129" s="342"/>
      <c r="EN129" s="342"/>
      <c r="EO129" s="343" t="n">
        <f aca="false">EO128*PrSettings!$F$9</f>
        <v>0</v>
      </c>
      <c r="EP129" s="343" t="n">
        <f aca="false">EP128*PrSettings!$F$4</f>
        <v>0</v>
      </c>
      <c r="EQ129" s="343" t="n">
        <f aca="false">EQ128*PrSettings!$F$5</f>
        <v>0</v>
      </c>
      <c r="ER129" s="343" t="n">
        <f aca="false">ER128*PrSettings!$F$6</f>
        <v>0</v>
      </c>
      <c r="ES129" s="343" t="n">
        <f aca="false">ES128*PrSettings!$F$7</f>
        <v>0</v>
      </c>
      <c r="ET129" s="344" t="n">
        <f aca="false">ET128*PrSettings!$F$8</f>
        <v>0</v>
      </c>
      <c r="EY129" s="342" t="str">
        <f aca="false">Language!$E$207</f>
        <v>Points:</v>
      </c>
      <c r="EZ129" s="342"/>
      <c r="FA129" s="342"/>
      <c r="FB129" s="343" t="n">
        <f aca="false">FB128*PrSettings!$F$9</f>
        <v>0</v>
      </c>
      <c r="FC129" s="343" t="n">
        <f aca="false">FC128*PrSettings!$F$4</f>
        <v>0</v>
      </c>
      <c r="FD129" s="343" t="n">
        <f aca="false">FD128*PrSettings!$F$5</f>
        <v>0</v>
      </c>
      <c r="FE129" s="343" t="n">
        <f aca="false">FE128*PrSettings!$F$6</f>
        <v>0</v>
      </c>
      <c r="FF129" s="343" t="n">
        <f aca="false">FF128*PrSettings!$F$7</f>
        <v>0</v>
      </c>
      <c r="FG129" s="344" t="n">
        <f aca="false">FG128*PrSettings!$F$8</f>
        <v>0</v>
      </c>
      <c r="FL129" s="342" t="str">
        <f aca="false">Language!$E$207</f>
        <v>Points:</v>
      </c>
      <c r="FM129" s="342"/>
      <c r="FN129" s="342"/>
      <c r="FO129" s="343" t="n">
        <f aca="false">FO128*PrSettings!$F$9</f>
        <v>0</v>
      </c>
      <c r="FP129" s="343" t="n">
        <f aca="false">FP128*PrSettings!$F$4</f>
        <v>0</v>
      </c>
      <c r="FQ129" s="343" t="n">
        <f aca="false">FQ128*PrSettings!$F$5</f>
        <v>0</v>
      </c>
      <c r="FR129" s="343" t="n">
        <f aca="false">FR128*PrSettings!$F$6</f>
        <v>0</v>
      </c>
      <c r="FS129" s="343" t="n">
        <f aca="false">FS128*PrSettings!$F$7</f>
        <v>0</v>
      </c>
      <c r="FT129" s="344" t="n">
        <f aca="false">FT128*PrSettings!$F$8</f>
        <v>0</v>
      </c>
      <c r="FY129" s="342" t="str">
        <f aca="false">Language!$E$207</f>
        <v>Points:</v>
      </c>
      <c r="FZ129" s="342"/>
      <c r="GA129" s="342"/>
      <c r="GB129" s="343" t="n">
        <f aca="false">GB128*PrSettings!$F$9</f>
        <v>0</v>
      </c>
      <c r="GC129" s="343" t="n">
        <f aca="false">GC128*PrSettings!$F$4</f>
        <v>0</v>
      </c>
      <c r="GD129" s="343" t="n">
        <f aca="false">GD128*PrSettings!$F$5</f>
        <v>0</v>
      </c>
      <c r="GE129" s="343" t="n">
        <f aca="false">GE128*PrSettings!$F$6</f>
        <v>0</v>
      </c>
      <c r="GF129" s="343" t="n">
        <f aca="false">GF128*PrSettings!$F$7</f>
        <v>0</v>
      </c>
      <c r="GG129" s="344" t="n">
        <f aca="false">GG128*PrSettings!$F$8</f>
        <v>0</v>
      </c>
      <c r="GL129" s="342" t="str">
        <f aca="false">Language!$E$207</f>
        <v>Points:</v>
      </c>
      <c r="GM129" s="342"/>
      <c r="GN129" s="342"/>
      <c r="GO129" s="343" t="n">
        <f aca="false">GO128*PrSettings!$F$9</f>
        <v>0</v>
      </c>
      <c r="GP129" s="343" t="n">
        <f aca="false">GP128*PrSettings!$F$4</f>
        <v>0</v>
      </c>
      <c r="GQ129" s="343" t="n">
        <f aca="false">GQ128*PrSettings!$F$5</f>
        <v>0</v>
      </c>
      <c r="GR129" s="343" t="n">
        <f aca="false">GR128*PrSettings!$F$6</f>
        <v>0</v>
      </c>
      <c r="GS129" s="343" t="n">
        <f aca="false">GS128*PrSettings!$F$7</f>
        <v>0</v>
      </c>
      <c r="GT129" s="344" t="n">
        <f aca="false">GT128*PrSettings!$F$8</f>
        <v>0</v>
      </c>
      <c r="GY129" s="342" t="str">
        <f aca="false">Language!$E$207</f>
        <v>Points:</v>
      </c>
      <c r="GZ129" s="342"/>
      <c r="HA129" s="342"/>
      <c r="HB129" s="343" t="n">
        <f aca="false">HB128*PrSettings!$F$9</f>
        <v>0</v>
      </c>
      <c r="HC129" s="343" t="n">
        <f aca="false">HC128*PrSettings!$F$4</f>
        <v>0</v>
      </c>
      <c r="HD129" s="343" t="n">
        <f aca="false">HD128*PrSettings!$F$5</f>
        <v>0</v>
      </c>
      <c r="HE129" s="343" t="n">
        <f aca="false">HE128*PrSettings!$F$6</f>
        <v>0</v>
      </c>
      <c r="HF129" s="343" t="n">
        <f aca="false">HF128*PrSettings!$F$7</f>
        <v>0</v>
      </c>
      <c r="HG129" s="344" t="n">
        <f aca="false">HG128*PrSettings!$F$8</f>
        <v>0</v>
      </c>
      <c r="HL129" s="342" t="str">
        <f aca="false">Language!$E$207</f>
        <v>Points:</v>
      </c>
      <c r="HM129" s="342"/>
      <c r="HN129" s="342"/>
      <c r="HO129" s="343" t="n">
        <f aca="false">HO128*PrSettings!$F$9</f>
        <v>0</v>
      </c>
      <c r="HP129" s="343" t="n">
        <f aca="false">HP128*PrSettings!$F$4</f>
        <v>0</v>
      </c>
      <c r="HQ129" s="343" t="n">
        <f aca="false">HQ128*PrSettings!$F$5</f>
        <v>0</v>
      </c>
      <c r="HR129" s="343" t="n">
        <f aca="false">HR128*PrSettings!$F$6</f>
        <v>0</v>
      </c>
      <c r="HS129" s="343" t="n">
        <f aca="false">HS128*PrSettings!$F$7</f>
        <v>0</v>
      </c>
      <c r="HT129" s="344" t="n">
        <f aca="false">HT128*PrSettings!$F$8</f>
        <v>0</v>
      </c>
      <c r="HY129" s="342" t="str">
        <f aca="false">Language!$E$207</f>
        <v>Points:</v>
      </c>
      <c r="HZ129" s="342"/>
      <c r="IA129" s="342"/>
      <c r="IB129" s="343" t="n">
        <f aca="false">IB128*PrSettings!$F$9</f>
        <v>0</v>
      </c>
      <c r="IC129" s="343" t="n">
        <f aca="false">IC128*PrSettings!$F$4</f>
        <v>0</v>
      </c>
      <c r="ID129" s="343" t="n">
        <f aca="false">ID128*PrSettings!$F$5</f>
        <v>0</v>
      </c>
      <c r="IE129" s="343" t="n">
        <f aca="false">IE128*PrSettings!$F$6</f>
        <v>0</v>
      </c>
      <c r="IF129" s="343" t="n">
        <f aca="false">IF128*PrSettings!$F$7</f>
        <v>0</v>
      </c>
      <c r="IG129" s="344" t="n">
        <f aca="false">IG128*PrSettings!$F$8</f>
        <v>0</v>
      </c>
      <c r="IL129" s="342" t="str">
        <f aca="false">Language!$E$207</f>
        <v>Points:</v>
      </c>
      <c r="IM129" s="342"/>
      <c r="IN129" s="342"/>
      <c r="IO129" s="343" t="n">
        <f aca="false">IO128*PrSettings!$F$9</f>
        <v>0</v>
      </c>
      <c r="IP129" s="343" t="n">
        <f aca="false">IP128*PrSettings!$F$4</f>
        <v>0</v>
      </c>
      <c r="IQ129" s="343" t="n">
        <f aca="false">IQ128*PrSettings!$F$5</f>
        <v>0</v>
      </c>
      <c r="IR129" s="343" t="n">
        <f aca="false">IR128*PrSettings!$F$6</f>
        <v>0</v>
      </c>
      <c r="IS129" s="343" t="n">
        <f aca="false">IS128*PrSettings!$F$7</f>
        <v>0</v>
      </c>
      <c r="IT129" s="344" t="n">
        <f aca="false">IT128*PrSettings!$F$8</f>
        <v>0</v>
      </c>
      <c r="IY129" s="342" t="str">
        <f aca="false">Language!$E$207</f>
        <v>Points:</v>
      </c>
      <c r="IZ129" s="342"/>
      <c r="JA129" s="342"/>
      <c r="JB129" s="343" t="n">
        <f aca="false">JB128*PrSettings!$F$9</f>
        <v>0</v>
      </c>
      <c r="JC129" s="343" t="n">
        <f aca="false">JC128*PrSettings!$F$4</f>
        <v>0</v>
      </c>
      <c r="JD129" s="343" t="n">
        <f aca="false">JD128*PrSettings!$F$5</f>
        <v>0</v>
      </c>
      <c r="JE129" s="343" t="n">
        <f aca="false">JE128*PrSettings!$F$6</f>
        <v>0</v>
      </c>
      <c r="JF129" s="343" t="n">
        <f aca="false">JF128*PrSettings!$F$7</f>
        <v>0</v>
      </c>
      <c r="JG129" s="344" t="n">
        <f aca="false">JG128*PrSettings!$F$8</f>
        <v>0</v>
      </c>
      <c r="JL129" s="342" t="str">
        <f aca="false">Language!$E$207</f>
        <v>Points:</v>
      </c>
      <c r="JM129" s="342"/>
      <c r="JN129" s="342"/>
      <c r="JO129" s="343" t="n">
        <f aca="false">JO128*PrSettings!$F$9</f>
        <v>0</v>
      </c>
      <c r="JP129" s="343" t="n">
        <f aca="false">JP128*PrSettings!$F$4</f>
        <v>0</v>
      </c>
      <c r="JQ129" s="343" t="n">
        <f aca="false">JQ128*PrSettings!$F$5</f>
        <v>0</v>
      </c>
      <c r="JR129" s="343" t="n">
        <f aca="false">JR128*PrSettings!$F$6</f>
        <v>0</v>
      </c>
      <c r="JS129" s="343" t="n">
        <f aca="false">JS128*PrSettings!$F$7</f>
        <v>0</v>
      </c>
      <c r="JT129" s="344" t="n">
        <f aca="false">JT128*PrSettings!$F$8</f>
        <v>0</v>
      </c>
      <c r="JY129" s="342" t="str">
        <f aca="false">Language!$E$207</f>
        <v>Points:</v>
      </c>
      <c r="JZ129" s="342"/>
      <c r="KA129" s="342"/>
      <c r="KB129" s="343" t="n">
        <f aca="false">KB128*PrSettings!$F$9</f>
        <v>0</v>
      </c>
      <c r="KC129" s="343" t="n">
        <f aca="false">KC128*PrSettings!$F$4</f>
        <v>0</v>
      </c>
      <c r="KD129" s="343" t="n">
        <f aca="false">KD128*PrSettings!$F$5</f>
        <v>0</v>
      </c>
      <c r="KE129" s="343" t="n">
        <f aca="false">KE128*PrSettings!$F$6</f>
        <v>0</v>
      </c>
      <c r="KF129" s="343" t="n">
        <f aca="false">KF128*PrSettings!$F$7</f>
        <v>0</v>
      </c>
      <c r="KG129" s="344" t="n">
        <f aca="false">KG128*PrSettings!$F$8</f>
        <v>0</v>
      </c>
      <c r="KL129" s="342" t="str">
        <f aca="false">Language!$E$207</f>
        <v>Points:</v>
      </c>
      <c r="KM129" s="342"/>
      <c r="KN129" s="342"/>
      <c r="KO129" s="343" t="n">
        <f aca="false">KO128*PrSettings!$F$9</f>
        <v>0</v>
      </c>
      <c r="KP129" s="343" t="n">
        <f aca="false">KP128*PrSettings!$F$4</f>
        <v>0</v>
      </c>
      <c r="KQ129" s="343" t="n">
        <f aca="false">KQ128*PrSettings!$F$5</f>
        <v>0</v>
      </c>
      <c r="KR129" s="343" t="n">
        <f aca="false">KR128*PrSettings!$F$6</f>
        <v>0</v>
      </c>
      <c r="KS129" s="343" t="n">
        <f aca="false">KS128*PrSettings!$F$7</f>
        <v>0</v>
      </c>
      <c r="KT129" s="344" t="n">
        <f aca="false">KT128*PrSettings!$F$8</f>
        <v>0</v>
      </c>
      <c r="KY129" s="342" t="str">
        <f aca="false">Language!$E$207</f>
        <v>Points:</v>
      </c>
      <c r="KZ129" s="342"/>
      <c r="LA129" s="342"/>
      <c r="LB129" s="343" t="n">
        <f aca="false">LB128*PrSettings!$F$9</f>
        <v>0</v>
      </c>
      <c r="LC129" s="343" t="n">
        <f aca="false">LC128*PrSettings!$F$4</f>
        <v>0</v>
      </c>
      <c r="LD129" s="343" t="n">
        <f aca="false">LD128*PrSettings!$F$5</f>
        <v>0</v>
      </c>
      <c r="LE129" s="343" t="n">
        <f aca="false">LE128*PrSettings!$F$6</f>
        <v>0</v>
      </c>
      <c r="LF129" s="343" t="n">
        <f aca="false">LF128*PrSettings!$F$7</f>
        <v>0</v>
      </c>
      <c r="LG129" s="344" t="n">
        <f aca="false">LG128*PrSettings!$F$8</f>
        <v>0</v>
      </c>
      <c r="LL129" s="342" t="str">
        <f aca="false">Language!$E$207</f>
        <v>Points:</v>
      </c>
      <c r="LM129" s="342"/>
      <c r="LN129" s="342"/>
      <c r="LO129" s="343" t="n">
        <f aca="false">LO128*PrSettings!$F$9</f>
        <v>0</v>
      </c>
      <c r="LP129" s="343" t="n">
        <f aca="false">LP128*PrSettings!$F$4</f>
        <v>0</v>
      </c>
      <c r="LQ129" s="343" t="n">
        <f aca="false">LQ128*PrSettings!$F$5</f>
        <v>0</v>
      </c>
      <c r="LR129" s="343" t="n">
        <f aca="false">LR128*PrSettings!$F$6</f>
        <v>0</v>
      </c>
      <c r="LS129" s="343" t="n">
        <f aca="false">LS128*PrSettings!$F$7</f>
        <v>0</v>
      </c>
      <c r="LT129" s="344" t="n">
        <f aca="false">LT128*PrSettings!$F$8</f>
        <v>0</v>
      </c>
      <c r="LY129" s="342" t="str">
        <f aca="false">Language!$E$207</f>
        <v>Points:</v>
      </c>
      <c r="LZ129" s="342"/>
      <c r="MA129" s="342"/>
      <c r="MB129" s="343" t="n">
        <f aca="false">MB128*PrSettings!$F$9</f>
        <v>0</v>
      </c>
      <c r="MC129" s="343" t="n">
        <f aca="false">MC128*PrSettings!$F$4</f>
        <v>0</v>
      </c>
      <c r="MD129" s="343" t="n">
        <f aca="false">MD128*PrSettings!$F$5</f>
        <v>0</v>
      </c>
      <c r="ME129" s="343" t="n">
        <f aca="false">ME128*PrSettings!$F$6</f>
        <v>0</v>
      </c>
      <c r="MF129" s="343" t="n">
        <f aca="false">MF128*PrSettings!$F$7</f>
        <v>0</v>
      </c>
      <c r="MG129" s="344" t="n">
        <f aca="false">MG128*PrSettings!$F$8</f>
        <v>0</v>
      </c>
    </row>
    <row r="130" customFormat="false" ht="22.5" hidden="false" customHeight="true" outlineLevel="0" collapsed="false">
      <c r="L130" s="345" t="str">
        <f aca="false">Language!$E$208</f>
        <v>Sum:</v>
      </c>
      <c r="M130" s="345"/>
      <c r="N130" s="345"/>
      <c r="O130" s="346" t="n">
        <f aca="false">SUM(O129:T129)</f>
        <v>0</v>
      </c>
      <c r="P130" s="346"/>
      <c r="Q130" s="346"/>
      <c r="R130" s="346"/>
      <c r="S130" s="346"/>
      <c r="T130" s="346"/>
      <c r="Y130" s="345" t="str">
        <f aca="false">Language!$E$208</f>
        <v>Sum:</v>
      </c>
      <c r="Z130" s="345"/>
      <c r="AA130" s="345"/>
      <c r="AB130" s="346" t="n">
        <f aca="false">SUM(AB129:AG129)</f>
        <v>0</v>
      </c>
      <c r="AC130" s="346"/>
      <c r="AD130" s="346"/>
      <c r="AE130" s="346"/>
      <c r="AF130" s="346"/>
      <c r="AG130" s="346"/>
      <c r="AL130" s="345" t="str">
        <f aca="false">Language!$E$208</f>
        <v>Sum:</v>
      </c>
      <c r="AM130" s="345"/>
      <c r="AN130" s="345"/>
      <c r="AO130" s="346" t="n">
        <f aca="false">SUM(AO129:AT129)</f>
        <v>0</v>
      </c>
      <c r="AP130" s="346"/>
      <c r="AQ130" s="346"/>
      <c r="AR130" s="346"/>
      <c r="AS130" s="346"/>
      <c r="AT130" s="346"/>
      <c r="AY130" s="345" t="str">
        <f aca="false">Language!$E$208</f>
        <v>Sum:</v>
      </c>
      <c r="AZ130" s="345"/>
      <c r="BA130" s="345"/>
      <c r="BB130" s="346" t="n">
        <f aca="false">SUM(BB129:BG129)</f>
        <v>0</v>
      </c>
      <c r="BC130" s="346"/>
      <c r="BD130" s="346"/>
      <c r="BE130" s="346"/>
      <c r="BF130" s="346"/>
      <c r="BG130" s="346"/>
      <c r="BL130" s="345" t="str">
        <f aca="false">Language!$E$208</f>
        <v>Sum:</v>
      </c>
      <c r="BM130" s="345"/>
      <c r="BN130" s="345"/>
      <c r="BO130" s="346" t="n">
        <f aca="false">SUM(BO129:BT129)</f>
        <v>0</v>
      </c>
      <c r="BP130" s="346"/>
      <c r="BQ130" s="346"/>
      <c r="BR130" s="346"/>
      <c r="BS130" s="346"/>
      <c r="BT130" s="346"/>
      <c r="BY130" s="345" t="str">
        <f aca="false">Language!$E$208</f>
        <v>Sum:</v>
      </c>
      <c r="BZ130" s="345"/>
      <c r="CA130" s="345"/>
      <c r="CB130" s="346" t="n">
        <f aca="false">SUM(CB129:CG129)</f>
        <v>0</v>
      </c>
      <c r="CC130" s="346"/>
      <c r="CD130" s="346"/>
      <c r="CE130" s="346"/>
      <c r="CF130" s="346"/>
      <c r="CG130" s="346"/>
      <c r="CL130" s="345" t="str">
        <f aca="false">Language!$E$208</f>
        <v>Sum:</v>
      </c>
      <c r="CM130" s="345"/>
      <c r="CN130" s="345"/>
      <c r="CO130" s="346" t="n">
        <f aca="false">SUM(CO129:CT129)</f>
        <v>0</v>
      </c>
      <c r="CP130" s="346"/>
      <c r="CQ130" s="346"/>
      <c r="CR130" s="346"/>
      <c r="CS130" s="346"/>
      <c r="CT130" s="346"/>
      <c r="CY130" s="345" t="str">
        <f aca="false">Language!$E$208</f>
        <v>Sum:</v>
      </c>
      <c r="CZ130" s="345"/>
      <c r="DA130" s="345"/>
      <c r="DB130" s="346" t="n">
        <f aca="false">SUM(DB129:DG129)</f>
        <v>0</v>
      </c>
      <c r="DC130" s="346"/>
      <c r="DD130" s="346"/>
      <c r="DE130" s="346"/>
      <c r="DF130" s="346"/>
      <c r="DG130" s="346"/>
      <c r="DL130" s="345" t="str">
        <f aca="false">Language!$E$208</f>
        <v>Sum:</v>
      </c>
      <c r="DM130" s="345"/>
      <c r="DN130" s="345"/>
      <c r="DO130" s="346" t="n">
        <f aca="false">SUM(DO129:DT129)</f>
        <v>0</v>
      </c>
      <c r="DP130" s="346"/>
      <c r="DQ130" s="346"/>
      <c r="DR130" s="346"/>
      <c r="DS130" s="346"/>
      <c r="DT130" s="346"/>
      <c r="DY130" s="345" t="str">
        <f aca="false">Language!$E$208</f>
        <v>Sum:</v>
      </c>
      <c r="DZ130" s="345"/>
      <c r="EA130" s="345"/>
      <c r="EB130" s="346" t="n">
        <f aca="false">SUM(EB129:EG129)</f>
        <v>0</v>
      </c>
      <c r="EC130" s="346"/>
      <c r="ED130" s="346"/>
      <c r="EE130" s="346"/>
      <c r="EF130" s="346"/>
      <c r="EG130" s="346"/>
      <c r="EL130" s="345" t="str">
        <f aca="false">Language!$E$208</f>
        <v>Sum:</v>
      </c>
      <c r="EM130" s="345"/>
      <c r="EN130" s="345"/>
      <c r="EO130" s="346" t="n">
        <f aca="false">SUM(EO129:ET129)</f>
        <v>0</v>
      </c>
      <c r="EP130" s="346"/>
      <c r="EQ130" s="346"/>
      <c r="ER130" s="346"/>
      <c r="ES130" s="346"/>
      <c r="ET130" s="346"/>
      <c r="EY130" s="345" t="str">
        <f aca="false">Language!$E$208</f>
        <v>Sum:</v>
      </c>
      <c r="EZ130" s="345"/>
      <c r="FA130" s="345"/>
      <c r="FB130" s="346" t="n">
        <f aca="false">SUM(FB129:FG129)</f>
        <v>0</v>
      </c>
      <c r="FC130" s="346"/>
      <c r="FD130" s="346"/>
      <c r="FE130" s="346"/>
      <c r="FF130" s="346"/>
      <c r="FG130" s="346"/>
      <c r="FL130" s="345" t="str">
        <f aca="false">Language!$E$208</f>
        <v>Sum:</v>
      </c>
      <c r="FM130" s="345"/>
      <c r="FN130" s="345"/>
      <c r="FO130" s="346" t="n">
        <f aca="false">SUM(FO129:FT129)</f>
        <v>0</v>
      </c>
      <c r="FP130" s="346"/>
      <c r="FQ130" s="346"/>
      <c r="FR130" s="346"/>
      <c r="FS130" s="346"/>
      <c r="FT130" s="346"/>
      <c r="FY130" s="345" t="str">
        <f aca="false">Language!$E$208</f>
        <v>Sum:</v>
      </c>
      <c r="FZ130" s="345"/>
      <c r="GA130" s="345"/>
      <c r="GB130" s="346" t="n">
        <f aca="false">SUM(GB129:GG129)</f>
        <v>0</v>
      </c>
      <c r="GC130" s="346"/>
      <c r="GD130" s="346"/>
      <c r="GE130" s="346"/>
      <c r="GF130" s="346"/>
      <c r="GG130" s="346"/>
      <c r="GL130" s="345" t="str">
        <f aca="false">Language!$E$208</f>
        <v>Sum:</v>
      </c>
      <c r="GM130" s="345"/>
      <c r="GN130" s="345"/>
      <c r="GO130" s="346" t="n">
        <f aca="false">SUM(GO129:GT129)</f>
        <v>0</v>
      </c>
      <c r="GP130" s="346"/>
      <c r="GQ130" s="346"/>
      <c r="GR130" s="346"/>
      <c r="GS130" s="346"/>
      <c r="GT130" s="346"/>
      <c r="GY130" s="345" t="str">
        <f aca="false">Language!$E$208</f>
        <v>Sum:</v>
      </c>
      <c r="GZ130" s="345"/>
      <c r="HA130" s="345"/>
      <c r="HB130" s="346" t="n">
        <f aca="false">SUM(HB129:HG129)</f>
        <v>0</v>
      </c>
      <c r="HC130" s="346"/>
      <c r="HD130" s="346"/>
      <c r="HE130" s="346"/>
      <c r="HF130" s="346"/>
      <c r="HG130" s="346"/>
      <c r="HL130" s="345" t="str">
        <f aca="false">Language!$E$208</f>
        <v>Sum:</v>
      </c>
      <c r="HM130" s="345"/>
      <c r="HN130" s="345"/>
      <c r="HO130" s="346" t="n">
        <f aca="false">SUM(HO129:HT129)</f>
        <v>0</v>
      </c>
      <c r="HP130" s="346"/>
      <c r="HQ130" s="346"/>
      <c r="HR130" s="346"/>
      <c r="HS130" s="346"/>
      <c r="HT130" s="346"/>
      <c r="HY130" s="345" t="str">
        <f aca="false">Language!$E$208</f>
        <v>Sum:</v>
      </c>
      <c r="HZ130" s="345"/>
      <c r="IA130" s="345"/>
      <c r="IB130" s="346" t="n">
        <f aca="false">SUM(IB129:IG129)</f>
        <v>0</v>
      </c>
      <c r="IC130" s="346"/>
      <c r="ID130" s="346"/>
      <c r="IE130" s="346"/>
      <c r="IF130" s="346"/>
      <c r="IG130" s="346"/>
      <c r="IL130" s="345" t="str">
        <f aca="false">Language!$E$208</f>
        <v>Sum:</v>
      </c>
      <c r="IM130" s="345"/>
      <c r="IN130" s="345"/>
      <c r="IO130" s="346" t="n">
        <f aca="false">SUM(IO129:IT129)</f>
        <v>0</v>
      </c>
      <c r="IP130" s="346"/>
      <c r="IQ130" s="346"/>
      <c r="IR130" s="346"/>
      <c r="IS130" s="346"/>
      <c r="IT130" s="346"/>
      <c r="IY130" s="345" t="str">
        <f aca="false">Language!$E$208</f>
        <v>Sum:</v>
      </c>
      <c r="IZ130" s="345"/>
      <c r="JA130" s="345"/>
      <c r="JB130" s="346" t="n">
        <f aca="false">SUM(JB129:JG129)</f>
        <v>0</v>
      </c>
      <c r="JC130" s="346"/>
      <c r="JD130" s="346"/>
      <c r="JE130" s="346"/>
      <c r="JF130" s="346"/>
      <c r="JG130" s="346"/>
      <c r="JL130" s="345" t="str">
        <f aca="false">Language!$E$208</f>
        <v>Sum:</v>
      </c>
      <c r="JM130" s="345"/>
      <c r="JN130" s="345"/>
      <c r="JO130" s="346" t="n">
        <f aca="false">SUM(JO129:JT129)</f>
        <v>0</v>
      </c>
      <c r="JP130" s="346"/>
      <c r="JQ130" s="346"/>
      <c r="JR130" s="346"/>
      <c r="JS130" s="346"/>
      <c r="JT130" s="346"/>
      <c r="JY130" s="345" t="str">
        <f aca="false">Language!$E$208</f>
        <v>Sum:</v>
      </c>
      <c r="JZ130" s="345"/>
      <c r="KA130" s="345"/>
      <c r="KB130" s="346" t="n">
        <f aca="false">SUM(KB129:KG129)</f>
        <v>0</v>
      </c>
      <c r="KC130" s="346"/>
      <c r="KD130" s="346"/>
      <c r="KE130" s="346"/>
      <c r="KF130" s="346"/>
      <c r="KG130" s="346"/>
      <c r="KL130" s="345" t="str">
        <f aca="false">Language!$E$208</f>
        <v>Sum:</v>
      </c>
      <c r="KM130" s="345"/>
      <c r="KN130" s="345"/>
      <c r="KO130" s="346" t="n">
        <f aca="false">SUM(KO129:KT129)</f>
        <v>0</v>
      </c>
      <c r="KP130" s="346"/>
      <c r="KQ130" s="346"/>
      <c r="KR130" s="346"/>
      <c r="KS130" s="346"/>
      <c r="KT130" s="346"/>
      <c r="KY130" s="345" t="str">
        <f aca="false">Language!$E$208</f>
        <v>Sum:</v>
      </c>
      <c r="KZ130" s="345"/>
      <c r="LA130" s="345"/>
      <c r="LB130" s="346" t="n">
        <f aca="false">SUM(LB129:LG129)</f>
        <v>0</v>
      </c>
      <c r="LC130" s="346"/>
      <c r="LD130" s="346"/>
      <c r="LE130" s="346"/>
      <c r="LF130" s="346"/>
      <c r="LG130" s="346"/>
      <c r="LL130" s="345" t="str">
        <f aca="false">Language!$E$208</f>
        <v>Sum:</v>
      </c>
      <c r="LM130" s="345"/>
      <c r="LN130" s="345"/>
      <c r="LO130" s="346" t="n">
        <f aca="false">SUM(LO129:LT129)</f>
        <v>0</v>
      </c>
      <c r="LP130" s="346"/>
      <c r="LQ130" s="346"/>
      <c r="LR130" s="346"/>
      <c r="LS130" s="346"/>
      <c r="LT130" s="346"/>
      <c r="LY130" s="345" t="str">
        <f aca="false">Language!$E$208</f>
        <v>Sum:</v>
      </c>
      <c r="LZ130" s="345"/>
      <c r="MA130" s="345"/>
      <c r="MB130" s="346" t="n">
        <f aca="false">SUM(MB129:MG129)</f>
        <v>0</v>
      </c>
      <c r="MC130" s="346"/>
      <c r="MD130" s="346"/>
      <c r="ME130" s="346"/>
      <c r="MF130" s="346"/>
      <c r="MG130" s="346"/>
    </row>
    <row r="131" customFormat="false" ht="30.75" hidden="false" customHeight="true" outlineLevel="0" collapsed="false"/>
    <row r="132" customFormat="false" ht="15.75" hidden="false" customHeight="false" outlineLevel="0" collapsed="false">
      <c r="B132" s="347" t="str">
        <f aca="false">Language!$E$221</f>
        <v>Hint</v>
      </c>
      <c r="C132" s="347"/>
      <c r="D132" s="347"/>
      <c r="E132" s="347"/>
      <c r="F132" s="347"/>
      <c r="G132" s="347"/>
      <c r="H132" s="347"/>
      <c r="I132" s="348"/>
      <c r="J132" s="348"/>
      <c r="K132" s="404" t="n">
        <f aca="false">IFERROR(VLOOKUP(I121,$B$121:$F$122,5,0),0)</f>
        <v>0</v>
      </c>
      <c r="L132" s="404" t="n">
        <f aca="false">IFERROR(VLOOKUP(I121,$D$121:$G$122,4,0),0)</f>
        <v>0</v>
      </c>
      <c r="M132" s="404" t="n">
        <f aca="false">IFERROR(VLOOKUP(K121,$B$121:$F$122,5,0),0)</f>
        <v>0</v>
      </c>
      <c r="N132" s="404" t="n">
        <f aca="false">IFERROR(VLOOKUP(K121,$D$121:$G$122,4,0),0)</f>
        <v>0</v>
      </c>
      <c r="O132" s="405" t="n">
        <f aca="false">(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405" t="n">
        <f aca="false">IFERROR(VLOOKUP(I107,$B$107:$F$114,5,0),0)</f>
        <v>0</v>
      </c>
      <c r="Q132" s="405" t="n">
        <f aca="false">IFERROR(VLOOKUP(K107,$B$107:$F$114,5,0),0)</f>
        <v>0</v>
      </c>
      <c r="R132" s="405" t="n">
        <f aca="false">IFERROR(VLOOKUP(I107,$D$107:$G$114,4,0),0)</f>
        <v>0</v>
      </c>
      <c r="S132" s="405" t="n">
        <f aca="false">IFERROR(VLOOKUP(K107,$D$107:$G$114,4,0),0)</f>
        <v>0</v>
      </c>
      <c r="T132" s="406"/>
      <c r="V132" s="348"/>
      <c r="W132" s="348"/>
      <c r="X132" s="404" t="n">
        <f aca="false">IFERROR(VLOOKUP(V121,$B$121:$F$122,5,0),0)</f>
        <v>0</v>
      </c>
      <c r="Y132" s="404" t="n">
        <f aca="false">IFERROR(VLOOKUP(V121,$D$121:$G$122,4,0),0)</f>
        <v>0</v>
      </c>
      <c r="Z132" s="404" t="n">
        <f aca="false">IFERROR(VLOOKUP(X121,$B$121:$F$122,5,0),0)</f>
        <v>0</v>
      </c>
      <c r="AA132" s="404" t="n">
        <f aca="false">IFERROR(VLOOKUP(X121,$D$121:$G$122,4,0),0)</f>
        <v>0</v>
      </c>
      <c r="AB132" s="405" t="n">
        <f aca="false">(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405" t="n">
        <f aca="false">IFERROR(VLOOKUP(V107,$B$107:$F$114,5,0),0)</f>
        <v>0</v>
      </c>
      <c r="AD132" s="405" t="n">
        <f aca="false">IFERROR(VLOOKUP(X107,$B$107:$F$114,5,0),0)</f>
        <v>0</v>
      </c>
      <c r="AE132" s="405" t="n">
        <f aca="false">IFERROR(VLOOKUP(V107,$D$107:$G$114,4,0),0)</f>
        <v>0</v>
      </c>
      <c r="AF132" s="405" t="n">
        <f aca="false">IFERROR(VLOOKUP(X107,$D$107:$G$114,4,0),0)</f>
        <v>0</v>
      </c>
      <c r="AG132" s="406"/>
      <c r="AI132" s="348"/>
      <c r="AJ132" s="348"/>
      <c r="AK132" s="404" t="n">
        <f aca="false">IFERROR(VLOOKUP(AI121,$B$121:$F$122,5,0),0)</f>
        <v>0</v>
      </c>
      <c r="AL132" s="404" t="n">
        <f aca="false">IFERROR(VLOOKUP(AI121,$D$121:$G$122,4,0),0)</f>
        <v>0</v>
      </c>
      <c r="AM132" s="404" t="n">
        <f aca="false">IFERROR(VLOOKUP(AK121,$B$121:$F$122,5,0),0)</f>
        <v>0</v>
      </c>
      <c r="AN132" s="404" t="n">
        <f aca="false">IFERROR(VLOOKUP(AK121,$D$121:$G$122,4,0),0)</f>
        <v>0</v>
      </c>
      <c r="AO132" s="405" t="n">
        <f aca="false">(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405" t="n">
        <f aca="false">IFERROR(VLOOKUP(AI107,$B$107:$F$114,5,0),0)</f>
        <v>0</v>
      </c>
      <c r="AQ132" s="405" t="n">
        <f aca="false">IFERROR(VLOOKUP(AK107,$B$107:$F$114,5,0),0)</f>
        <v>0</v>
      </c>
      <c r="AR132" s="405" t="n">
        <f aca="false">IFERROR(VLOOKUP(AI107,$D$107:$G$114,4,0),0)</f>
        <v>0</v>
      </c>
      <c r="AS132" s="405" t="n">
        <f aca="false">IFERROR(VLOOKUP(AK107,$D$107:$G$114,4,0),0)</f>
        <v>0</v>
      </c>
      <c r="AT132" s="406"/>
      <c r="AV132" s="348"/>
      <c r="AW132" s="348"/>
      <c r="AX132" s="404" t="n">
        <f aca="false">IFERROR(VLOOKUP(AV121,$B$121:$F$122,5,0),0)</f>
        <v>0</v>
      </c>
      <c r="AY132" s="404" t="n">
        <f aca="false">IFERROR(VLOOKUP(AV121,$D$121:$G$122,4,0),0)</f>
        <v>0</v>
      </c>
      <c r="AZ132" s="404" t="n">
        <f aca="false">IFERROR(VLOOKUP(AX121,$B$121:$F$122,5,0),0)</f>
        <v>0</v>
      </c>
      <c r="BA132" s="404" t="n">
        <f aca="false">IFERROR(VLOOKUP(AX121,$D$121:$G$122,4,0),0)</f>
        <v>0</v>
      </c>
      <c r="BB132" s="405" t="n">
        <f aca="false">(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405" t="n">
        <f aca="false">IFERROR(VLOOKUP(AV107,$B$107:$F$114,5,0),0)</f>
        <v>0</v>
      </c>
      <c r="BD132" s="405" t="n">
        <f aca="false">IFERROR(VLOOKUP(AX107,$B$107:$F$114,5,0),0)</f>
        <v>0</v>
      </c>
      <c r="BE132" s="405" t="n">
        <f aca="false">IFERROR(VLOOKUP(AV107,$D$107:$G$114,4,0),0)</f>
        <v>0</v>
      </c>
      <c r="BF132" s="405" t="n">
        <f aca="false">IFERROR(VLOOKUP(AX107,$D$107:$G$114,4,0),0)</f>
        <v>0</v>
      </c>
      <c r="BG132" s="406"/>
      <c r="BI132" s="348"/>
      <c r="BJ132" s="348"/>
      <c r="BK132" s="404" t="n">
        <f aca="false">IFERROR(VLOOKUP(BI121,$B$121:$F$122,5,0),0)</f>
        <v>0</v>
      </c>
      <c r="BL132" s="404" t="n">
        <f aca="false">IFERROR(VLOOKUP(BI121,$D$121:$G$122,4,0),0)</f>
        <v>0</v>
      </c>
      <c r="BM132" s="404" t="n">
        <f aca="false">IFERROR(VLOOKUP(BK121,$B$121:$F$122,5,0),0)</f>
        <v>0</v>
      </c>
      <c r="BN132" s="404" t="n">
        <f aca="false">IFERROR(VLOOKUP(BK121,$D$121:$G$122,4,0),0)</f>
        <v>0</v>
      </c>
      <c r="BO132" s="405" t="n">
        <f aca="false">(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405" t="n">
        <f aca="false">IFERROR(VLOOKUP(BI107,$B$107:$F$114,5,0),0)</f>
        <v>0</v>
      </c>
      <c r="BQ132" s="405" t="n">
        <f aca="false">IFERROR(VLOOKUP(BK107,$B$107:$F$114,5,0),0)</f>
        <v>0</v>
      </c>
      <c r="BR132" s="405" t="n">
        <f aca="false">IFERROR(VLOOKUP(BI107,$D$107:$G$114,4,0),0)</f>
        <v>0</v>
      </c>
      <c r="BS132" s="405" t="n">
        <f aca="false">IFERROR(VLOOKUP(BK107,$D$107:$G$114,4,0),0)</f>
        <v>0</v>
      </c>
      <c r="BT132" s="406"/>
      <c r="BV132" s="348"/>
      <c r="BW132" s="348"/>
      <c r="BX132" s="404" t="n">
        <f aca="false">IFERROR(VLOOKUP(BV121,$B$121:$F$122,5,0),0)</f>
        <v>0</v>
      </c>
      <c r="BY132" s="404" t="n">
        <f aca="false">IFERROR(VLOOKUP(BV121,$D$121:$G$122,4,0),0)</f>
        <v>0</v>
      </c>
      <c r="BZ132" s="404" t="n">
        <f aca="false">IFERROR(VLOOKUP(BX121,$B$121:$F$122,5,0),0)</f>
        <v>0</v>
      </c>
      <c r="CA132" s="404" t="n">
        <f aca="false">IFERROR(VLOOKUP(BX121,$D$121:$G$122,4,0),0)</f>
        <v>0</v>
      </c>
      <c r="CB132" s="405" t="n">
        <f aca="false">(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405" t="n">
        <f aca="false">IFERROR(VLOOKUP(BV107,$B$107:$F$114,5,0),0)</f>
        <v>0</v>
      </c>
      <c r="CD132" s="405" t="n">
        <f aca="false">IFERROR(VLOOKUP(BX107,$B$107:$F$114,5,0),0)</f>
        <v>0</v>
      </c>
      <c r="CE132" s="405" t="n">
        <f aca="false">IFERROR(VLOOKUP(BV107,$D$107:$G$114,4,0),0)</f>
        <v>0</v>
      </c>
      <c r="CF132" s="405" t="n">
        <f aca="false">IFERROR(VLOOKUP(BX107,$D$107:$G$114,4,0),0)</f>
        <v>0</v>
      </c>
      <c r="CG132" s="406"/>
      <c r="CI132" s="348"/>
      <c r="CJ132" s="348"/>
      <c r="CK132" s="404" t="n">
        <f aca="false">IFERROR(VLOOKUP(CI121,$B$121:$F$122,5,0),0)</f>
        <v>0</v>
      </c>
      <c r="CL132" s="404" t="n">
        <f aca="false">IFERROR(VLOOKUP(CI121,$D$121:$G$122,4,0),0)</f>
        <v>0</v>
      </c>
      <c r="CM132" s="404" t="n">
        <f aca="false">IFERROR(VLOOKUP(CK121,$B$121:$F$122,5,0),0)</f>
        <v>0</v>
      </c>
      <c r="CN132" s="404" t="n">
        <f aca="false">IFERROR(VLOOKUP(CK121,$D$121:$G$122,4,0),0)</f>
        <v>0</v>
      </c>
      <c r="CO132" s="405" t="n">
        <f aca="false">(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405" t="n">
        <f aca="false">IFERROR(VLOOKUP(CI107,$B$107:$F$114,5,0),0)</f>
        <v>0</v>
      </c>
      <c r="CQ132" s="405" t="n">
        <f aca="false">IFERROR(VLOOKUP(CK107,$B$107:$F$114,5,0),0)</f>
        <v>0</v>
      </c>
      <c r="CR132" s="405" t="n">
        <f aca="false">IFERROR(VLOOKUP(CI107,$D$107:$G$114,4,0),0)</f>
        <v>0</v>
      </c>
      <c r="CS132" s="405" t="n">
        <f aca="false">IFERROR(VLOOKUP(CK107,$D$107:$G$114,4,0),0)</f>
        <v>0</v>
      </c>
      <c r="CT132" s="406"/>
      <c r="CV132" s="348"/>
      <c r="CW132" s="348"/>
      <c r="CX132" s="404" t="n">
        <f aca="false">IFERROR(VLOOKUP(CV121,$B$121:$F$122,5,0),0)</f>
        <v>0</v>
      </c>
      <c r="CY132" s="404" t="n">
        <f aca="false">IFERROR(VLOOKUP(CV121,$D$121:$G$122,4,0),0)</f>
        <v>0</v>
      </c>
      <c r="CZ132" s="404" t="n">
        <f aca="false">IFERROR(VLOOKUP(CX121,$B$121:$F$122,5,0),0)</f>
        <v>0</v>
      </c>
      <c r="DA132" s="404" t="n">
        <f aca="false">IFERROR(VLOOKUP(CX121,$D$121:$G$122,4,0),0)</f>
        <v>0</v>
      </c>
      <c r="DB132" s="405" t="n">
        <f aca="false">(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405" t="n">
        <f aca="false">IFERROR(VLOOKUP(CV107,$B$107:$F$114,5,0),0)</f>
        <v>0</v>
      </c>
      <c r="DD132" s="405" t="n">
        <f aca="false">IFERROR(VLOOKUP(CX107,$B$107:$F$114,5,0),0)</f>
        <v>0</v>
      </c>
      <c r="DE132" s="405" t="n">
        <f aca="false">IFERROR(VLOOKUP(CV107,$D$107:$G$114,4,0),0)</f>
        <v>0</v>
      </c>
      <c r="DF132" s="405" t="n">
        <f aca="false">IFERROR(VLOOKUP(CX107,$D$107:$G$114,4,0),0)</f>
        <v>0</v>
      </c>
      <c r="DG132" s="406"/>
      <c r="DI132" s="348"/>
      <c r="DJ132" s="348"/>
      <c r="DK132" s="404" t="n">
        <f aca="false">IFERROR(VLOOKUP(DI121,$B$121:$F$122,5,0),0)</f>
        <v>0</v>
      </c>
      <c r="DL132" s="404" t="n">
        <f aca="false">IFERROR(VLOOKUP(DI121,$D$121:$G$122,4,0),0)</f>
        <v>0</v>
      </c>
      <c r="DM132" s="404" t="n">
        <f aca="false">IFERROR(VLOOKUP(DK121,$B$121:$F$122,5,0),0)</f>
        <v>0</v>
      </c>
      <c r="DN132" s="404" t="n">
        <f aca="false">IFERROR(VLOOKUP(DK121,$D$121:$G$122,4,0),0)</f>
        <v>0</v>
      </c>
      <c r="DO132" s="405" t="n">
        <f aca="false">(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405" t="n">
        <f aca="false">IFERROR(VLOOKUP(DI107,$B$107:$F$114,5,0),0)</f>
        <v>0</v>
      </c>
      <c r="DQ132" s="405" t="n">
        <f aca="false">IFERROR(VLOOKUP(DK107,$B$107:$F$114,5,0),0)</f>
        <v>0</v>
      </c>
      <c r="DR132" s="405" t="n">
        <f aca="false">IFERROR(VLOOKUP(DI107,$D$107:$G$114,4,0),0)</f>
        <v>0</v>
      </c>
      <c r="DS132" s="405" t="n">
        <f aca="false">IFERROR(VLOOKUP(DK107,$D$107:$G$114,4,0),0)</f>
        <v>0</v>
      </c>
      <c r="DT132" s="406"/>
      <c r="DV132" s="348"/>
      <c r="DW132" s="348"/>
      <c r="DX132" s="404" t="n">
        <f aca="false">IFERROR(VLOOKUP(DV121,$B$121:$F$122,5,0),0)</f>
        <v>0</v>
      </c>
      <c r="DY132" s="404" t="n">
        <f aca="false">IFERROR(VLOOKUP(DV121,$D$121:$G$122,4,0),0)</f>
        <v>0</v>
      </c>
      <c r="DZ132" s="404" t="n">
        <f aca="false">IFERROR(VLOOKUP(DX121,$B$121:$F$122,5,0),0)</f>
        <v>0</v>
      </c>
      <c r="EA132" s="404" t="n">
        <f aca="false">IFERROR(VLOOKUP(DX121,$D$121:$G$122,4,0),0)</f>
        <v>0</v>
      </c>
      <c r="EB132" s="405" t="n">
        <f aca="false">(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405" t="n">
        <f aca="false">IFERROR(VLOOKUP(DV107,$B$107:$F$114,5,0),0)</f>
        <v>0</v>
      </c>
      <c r="ED132" s="405" t="n">
        <f aca="false">IFERROR(VLOOKUP(DX107,$B$107:$F$114,5,0),0)</f>
        <v>0</v>
      </c>
      <c r="EE132" s="405" t="n">
        <f aca="false">IFERROR(VLOOKUP(DV107,$D$107:$G$114,4,0),0)</f>
        <v>0</v>
      </c>
      <c r="EF132" s="405" t="n">
        <f aca="false">IFERROR(VLOOKUP(DX107,$D$107:$G$114,4,0),0)</f>
        <v>0</v>
      </c>
      <c r="EG132" s="406"/>
      <c r="EI132" s="348"/>
      <c r="EJ132" s="348"/>
      <c r="EK132" s="404" t="n">
        <f aca="false">IFERROR(VLOOKUP(EI121,$B$121:$F$122,5,0),0)</f>
        <v>0</v>
      </c>
      <c r="EL132" s="404" t="n">
        <f aca="false">IFERROR(VLOOKUP(EI121,$D$121:$G$122,4,0),0)</f>
        <v>0</v>
      </c>
      <c r="EM132" s="404" t="n">
        <f aca="false">IFERROR(VLOOKUP(EK121,$B$121:$F$122,5,0),0)</f>
        <v>0</v>
      </c>
      <c r="EN132" s="404" t="n">
        <f aca="false">IFERROR(VLOOKUP(EK121,$D$121:$G$122,4,0),0)</f>
        <v>0</v>
      </c>
      <c r="EO132" s="405" t="n">
        <f aca="false">(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405" t="n">
        <f aca="false">IFERROR(VLOOKUP(EI107,$B$107:$F$114,5,0),0)</f>
        <v>0</v>
      </c>
      <c r="EQ132" s="405" t="n">
        <f aca="false">IFERROR(VLOOKUP(EK107,$B$107:$F$114,5,0),0)</f>
        <v>0</v>
      </c>
      <c r="ER132" s="405" t="n">
        <f aca="false">IFERROR(VLOOKUP(EI107,$D$107:$G$114,4,0),0)</f>
        <v>0</v>
      </c>
      <c r="ES132" s="405" t="n">
        <f aca="false">IFERROR(VLOOKUP(EK107,$D$107:$G$114,4,0),0)</f>
        <v>0</v>
      </c>
      <c r="ET132" s="406"/>
      <c r="EV132" s="348"/>
      <c r="EW132" s="348"/>
      <c r="EX132" s="404" t="n">
        <f aca="false">IFERROR(VLOOKUP(EV121,$B$121:$F$122,5,0),0)</f>
        <v>0</v>
      </c>
      <c r="EY132" s="404" t="n">
        <f aca="false">IFERROR(VLOOKUP(EV121,$D$121:$G$122,4,0),0)</f>
        <v>0</v>
      </c>
      <c r="EZ132" s="404" t="n">
        <f aca="false">IFERROR(VLOOKUP(EX121,$B$121:$F$122,5,0),0)</f>
        <v>0</v>
      </c>
      <c r="FA132" s="404" t="n">
        <f aca="false">IFERROR(VLOOKUP(EX121,$D$121:$G$122,4,0),0)</f>
        <v>0</v>
      </c>
      <c r="FB132" s="405" t="n">
        <f aca="false">(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405" t="n">
        <f aca="false">IFERROR(VLOOKUP(EV107,$B$107:$F$114,5,0),0)</f>
        <v>0</v>
      </c>
      <c r="FD132" s="405" t="n">
        <f aca="false">IFERROR(VLOOKUP(EX107,$B$107:$F$114,5,0),0)</f>
        <v>0</v>
      </c>
      <c r="FE132" s="405" t="n">
        <f aca="false">IFERROR(VLOOKUP(EV107,$D$107:$G$114,4,0),0)</f>
        <v>0</v>
      </c>
      <c r="FF132" s="405" t="n">
        <f aca="false">IFERROR(VLOOKUP(EX107,$D$107:$G$114,4,0),0)</f>
        <v>0</v>
      </c>
      <c r="FG132" s="406"/>
      <c r="FI132" s="348"/>
      <c r="FJ132" s="348"/>
      <c r="FK132" s="404" t="n">
        <f aca="false">IFERROR(VLOOKUP(FI121,$B$121:$F$122,5,0),0)</f>
        <v>0</v>
      </c>
      <c r="FL132" s="404" t="n">
        <f aca="false">IFERROR(VLOOKUP(FI121,$D$121:$G$122,4,0),0)</f>
        <v>0</v>
      </c>
      <c r="FM132" s="404" t="n">
        <f aca="false">IFERROR(VLOOKUP(FK121,$B$121:$F$122,5,0),0)</f>
        <v>0</v>
      </c>
      <c r="FN132" s="404" t="n">
        <f aca="false">IFERROR(VLOOKUP(FK121,$D$121:$G$122,4,0),0)</f>
        <v>0</v>
      </c>
      <c r="FO132" s="405" t="n">
        <f aca="false">(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405" t="n">
        <f aca="false">IFERROR(VLOOKUP(FI107,$B$107:$F$114,5,0),0)</f>
        <v>0</v>
      </c>
      <c r="FQ132" s="405" t="n">
        <f aca="false">IFERROR(VLOOKUP(FK107,$B$107:$F$114,5,0),0)</f>
        <v>0</v>
      </c>
      <c r="FR132" s="405" t="n">
        <f aca="false">IFERROR(VLOOKUP(FI107,$D$107:$G$114,4,0),0)</f>
        <v>0</v>
      </c>
      <c r="FS132" s="405" t="n">
        <f aca="false">IFERROR(VLOOKUP(FK107,$D$107:$G$114,4,0),0)</f>
        <v>0</v>
      </c>
      <c r="FT132" s="406"/>
      <c r="FV132" s="348"/>
      <c r="FW132" s="348"/>
      <c r="FX132" s="404" t="n">
        <f aca="false">IFERROR(VLOOKUP(FV121,$B$121:$F$122,5,0),0)</f>
        <v>0</v>
      </c>
      <c r="FY132" s="404" t="n">
        <f aca="false">IFERROR(VLOOKUP(FV121,$D$121:$G$122,4,0),0)</f>
        <v>0</v>
      </c>
      <c r="FZ132" s="404" t="n">
        <f aca="false">IFERROR(VLOOKUP(FX121,$B$121:$F$122,5,0),0)</f>
        <v>0</v>
      </c>
      <c r="GA132" s="404" t="n">
        <f aca="false">IFERROR(VLOOKUP(FX121,$D$121:$G$122,4,0),0)</f>
        <v>0</v>
      </c>
      <c r="GB132" s="405" t="n">
        <f aca="false">(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405" t="n">
        <f aca="false">IFERROR(VLOOKUP(FV107,$B$107:$F$114,5,0),0)</f>
        <v>0</v>
      </c>
      <c r="GD132" s="405" t="n">
        <f aca="false">IFERROR(VLOOKUP(FX107,$B$107:$F$114,5,0),0)</f>
        <v>0</v>
      </c>
      <c r="GE132" s="405" t="n">
        <f aca="false">IFERROR(VLOOKUP(FV107,$D$107:$G$114,4,0),0)</f>
        <v>0</v>
      </c>
      <c r="GF132" s="405" t="n">
        <f aca="false">IFERROR(VLOOKUP(FX107,$D$107:$G$114,4,0),0)</f>
        <v>0</v>
      </c>
      <c r="GG132" s="406"/>
      <c r="GI132" s="348"/>
      <c r="GJ132" s="348"/>
      <c r="GK132" s="404" t="n">
        <f aca="false">IFERROR(VLOOKUP(GI121,$B$121:$F$122,5,0),0)</f>
        <v>0</v>
      </c>
      <c r="GL132" s="404" t="n">
        <f aca="false">IFERROR(VLOOKUP(GI121,$D$121:$G$122,4,0),0)</f>
        <v>0</v>
      </c>
      <c r="GM132" s="404" t="n">
        <f aca="false">IFERROR(VLOOKUP(GK121,$B$121:$F$122,5,0),0)</f>
        <v>0</v>
      </c>
      <c r="GN132" s="404" t="n">
        <f aca="false">IFERROR(VLOOKUP(GK121,$D$121:$G$122,4,0),0)</f>
        <v>0</v>
      </c>
      <c r="GO132" s="405" t="n">
        <f aca="false">(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405" t="n">
        <f aca="false">IFERROR(VLOOKUP(GI107,$B$107:$F$114,5,0),0)</f>
        <v>0</v>
      </c>
      <c r="GQ132" s="405" t="n">
        <f aca="false">IFERROR(VLOOKUP(GK107,$B$107:$F$114,5,0),0)</f>
        <v>0</v>
      </c>
      <c r="GR132" s="405" t="n">
        <f aca="false">IFERROR(VLOOKUP(GI107,$D$107:$G$114,4,0),0)</f>
        <v>0</v>
      </c>
      <c r="GS132" s="405" t="n">
        <f aca="false">IFERROR(VLOOKUP(GK107,$D$107:$G$114,4,0),0)</f>
        <v>0</v>
      </c>
      <c r="GT132" s="406"/>
      <c r="GV132" s="348"/>
      <c r="GW132" s="348"/>
      <c r="GX132" s="404" t="n">
        <f aca="false">IFERROR(VLOOKUP(GV121,$B$121:$F$122,5,0),0)</f>
        <v>0</v>
      </c>
      <c r="GY132" s="404" t="n">
        <f aca="false">IFERROR(VLOOKUP(GV121,$D$121:$G$122,4,0),0)</f>
        <v>0</v>
      </c>
      <c r="GZ132" s="404" t="n">
        <f aca="false">IFERROR(VLOOKUP(GX121,$B$121:$F$122,5,0),0)</f>
        <v>0</v>
      </c>
      <c r="HA132" s="404" t="n">
        <f aca="false">IFERROR(VLOOKUP(GX121,$D$121:$G$122,4,0),0)</f>
        <v>0</v>
      </c>
      <c r="HB132" s="405" t="n">
        <f aca="false">(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405" t="n">
        <f aca="false">IFERROR(VLOOKUP(GV107,$B$107:$F$114,5,0),0)</f>
        <v>0</v>
      </c>
      <c r="HD132" s="405" t="n">
        <f aca="false">IFERROR(VLOOKUP(GX107,$B$107:$F$114,5,0),0)</f>
        <v>0</v>
      </c>
      <c r="HE132" s="405" t="n">
        <f aca="false">IFERROR(VLOOKUP(GV107,$D$107:$G$114,4,0),0)</f>
        <v>0</v>
      </c>
      <c r="HF132" s="405" t="n">
        <f aca="false">IFERROR(VLOOKUP(GX107,$D$107:$G$114,4,0),0)</f>
        <v>0</v>
      </c>
      <c r="HG132" s="406"/>
      <c r="HI132" s="348"/>
      <c r="HJ132" s="348"/>
      <c r="HK132" s="404" t="n">
        <f aca="false">IFERROR(VLOOKUP(HI121,$B$121:$F$122,5,0),0)</f>
        <v>0</v>
      </c>
      <c r="HL132" s="404" t="n">
        <f aca="false">IFERROR(VLOOKUP(HI121,$D$121:$G$122,4,0),0)</f>
        <v>0</v>
      </c>
      <c r="HM132" s="404" t="n">
        <f aca="false">IFERROR(VLOOKUP(HK121,$B$121:$F$122,5,0),0)</f>
        <v>0</v>
      </c>
      <c r="HN132" s="404" t="n">
        <f aca="false">IFERROR(VLOOKUP(HK121,$D$121:$G$122,4,0),0)</f>
        <v>0</v>
      </c>
      <c r="HO132" s="405" t="n">
        <f aca="false">(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405" t="n">
        <f aca="false">IFERROR(VLOOKUP(HI107,$B$107:$F$114,5,0),0)</f>
        <v>0</v>
      </c>
      <c r="HQ132" s="405" t="n">
        <f aca="false">IFERROR(VLOOKUP(HK107,$B$107:$F$114,5,0),0)</f>
        <v>0</v>
      </c>
      <c r="HR132" s="405" t="n">
        <f aca="false">IFERROR(VLOOKUP(HI107,$D$107:$G$114,4,0),0)</f>
        <v>0</v>
      </c>
      <c r="HS132" s="405" t="n">
        <f aca="false">IFERROR(VLOOKUP(HK107,$D$107:$G$114,4,0),0)</f>
        <v>0</v>
      </c>
      <c r="HT132" s="406"/>
      <c r="HV132" s="348"/>
      <c r="HW132" s="348"/>
      <c r="HX132" s="404" t="n">
        <f aca="false">IFERROR(VLOOKUP(HV121,$B$121:$F$122,5,0),0)</f>
        <v>0</v>
      </c>
      <c r="HY132" s="404" t="n">
        <f aca="false">IFERROR(VLOOKUP(HV121,$D$121:$G$122,4,0),0)</f>
        <v>0</v>
      </c>
      <c r="HZ132" s="404" t="n">
        <f aca="false">IFERROR(VLOOKUP(HX121,$B$121:$F$122,5,0),0)</f>
        <v>0</v>
      </c>
      <c r="IA132" s="404" t="n">
        <f aca="false">IFERROR(VLOOKUP(HX121,$D$121:$G$122,4,0),0)</f>
        <v>0</v>
      </c>
      <c r="IB132" s="405" t="n">
        <f aca="false">(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405" t="n">
        <f aca="false">IFERROR(VLOOKUP(HV107,$B$107:$F$114,5,0),0)</f>
        <v>0</v>
      </c>
      <c r="ID132" s="405" t="n">
        <f aca="false">IFERROR(VLOOKUP(HX107,$B$107:$F$114,5,0),0)</f>
        <v>0</v>
      </c>
      <c r="IE132" s="405" t="n">
        <f aca="false">IFERROR(VLOOKUP(HV107,$D$107:$G$114,4,0),0)</f>
        <v>0</v>
      </c>
      <c r="IF132" s="405" t="n">
        <f aca="false">IFERROR(VLOOKUP(HX107,$D$107:$G$114,4,0),0)</f>
        <v>0</v>
      </c>
      <c r="IG132" s="406"/>
      <c r="II132" s="348"/>
      <c r="IJ132" s="348"/>
      <c r="IK132" s="404" t="n">
        <f aca="false">IFERROR(VLOOKUP(II121,$B$121:$F$122,5,0),0)</f>
        <v>0</v>
      </c>
      <c r="IL132" s="404" t="n">
        <f aca="false">IFERROR(VLOOKUP(II121,$D$121:$G$122,4,0),0)</f>
        <v>0</v>
      </c>
      <c r="IM132" s="404" t="n">
        <f aca="false">IFERROR(VLOOKUP(IK121,$B$121:$F$122,5,0),0)</f>
        <v>0</v>
      </c>
      <c r="IN132" s="404" t="n">
        <f aca="false">IFERROR(VLOOKUP(IK121,$D$121:$G$122,4,0),0)</f>
        <v>0</v>
      </c>
      <c r="IO132" s="405" t="n">
        <f aca="false">(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405" t="n">
        <f aca="false">IFERROR(VLOOKUP(II107,$B$107:$F$114,5,0),0)</f>
        <v>0</v>
      </c>
      <c r="IQ132" s="405" t="n">
        <f aca="false">IFERROR(VLOOKUP(IK107,$B$107:$F$114,5,0),0)</f>
        <v>0</v>
      </c>
      <c r="IR132" s="405" t="n">
        <f aca="false">IFERROR(VLOOKUP(II107,$D$107:$G$114,4,0),0)</f>
        <v>0</v>
      </c>
      <c r="IS132" s="405" t="n">
        <f aca="false">IFERROR(VLOOKUP(IK107,$D$107:$G$114,4,0),0)</f>
        <v>0</v>
      </c>
      <c r="IT132" s="406"/>
      <c r="IV132" s="348"/>
      <c r="IW132" s="348"/>
      <c r="IX132" s="404" t="n">
        <f aca="false">IFERROR(VLOOKUP(IV121,$B$121:$F$122,5,0),0)</f>
        <v>0</v>
      </c>
      <c r="IY132" s="404" t="n">
        <f aca="false">IFERROR(VLOOKUP(IV121,$D$121:$G$122,4,0),0)</f>
        <v>0</v>
      </c>
      <c r="IZ132" s="404" t="n">
        <f aca="false">IFERROR(VLOOKUP(IX121,$B$121:$F$122,5,0),0)</f>
        <v>0</v>
      </c>
      <c r="JA132" s="404" t="n">
        <f aca="false">IFERROR(VLOOKUP(IX121,$D$121:$G$122,4,0),0)</f>
        <v>0</v>
      </c>
      <c r="JB132" s="405" t="n">
        <f aca="false">(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405" t="n">
        <f aca="false">IFERROR(VLOOKUP(IV107,$B$107:$F$114,5,0),0)</f>
        <v>0</v>
      </c>
      <c r="JD132" s="405" t="n">
        <f aca="false">IFERROR(VLOOKUP(IX107,$B$107:$F$114,5,0),0)</f>
        <v>0</v>
      </c>
      <c r="JE132" s="405" t="n">
        <f aca="false">IFERROR(VLOOKUP(IV107,$D$107:$G$114,4,0),0)</f>
        <v>0</v>
      </c>
      <c r="JF132" s="405" t="n">
        <f aca="false">IFERROR(VLOOKUP(IX107,$D$107:$G$114,4,0),0)</f>
        <v>0</v>
      </c>
      <c r="JG132" s="406"/>
      <c r="JI132" s="348"/>
      <c r="JJ132" s="348"/>
      <c r="JK132" s="404" t="n">
        <f aca="false">IFERROR(VLOOKUP(JI121,$B$121:$F$122,5,0),0)</f>
        <v>0</v>
      </c>
      <c r="JL132" s="404" t="n">
        <f aca="false">IFERROR(VLOOKUP(JI121,$D$121:$G$122,4,0),0)</f>
        <v>0</v>
      </c>
      <c r="JM132" s="404" t="n">
        <f aca="false">IFERROR(VLOOKUP(JK121,$B$121:$F$122,5,0),0)</f>
        <v>0</v>
      </c>
      <c r="JN132" s="404" t="n">
        <f aca="false">IFERROR(VLOOKUP(JK121,$D$121:$G$122,4,0),0)</f>
        <v>0</v>
      </c>
      <c r="JO132" s="405" t="n">
        <f aca="false">(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405" t="n">
        <f aca="false">IFERROR(VLOOKUP(JI107,$B$107:$F$114,5,0),0)</f>
        <v>0</v>
      </c>
      <c r="JQ132" s="405" t="n">
        <f aca="false">IFERROR(VLOOKUP(JK107,$B$107:$F$114,5,0),0)</f>
        <v>0</v>
      </c>
      <c r="JR132" s="405" t="n">
        <f aca="false">IFERROR(VLOOKUP(JI107,$D$107:$G$114,4,0),0)</f>
        <v>0</v>
      </c>
      <c r="JS132" s="405" t="n">
        <f aca="false">IFERROR(VLOOKUP(JK107,$D$107:$G$114,4,0),0)</f>
        <v>0</v>
      </c>
      <c r="JT132" s="406"/>
      <c r="JV132" s="348"/>
      <c r="JW132" s="348"/>
      <c r="JX132" s="404" t="n">
        <f aca="false">IFERROR(VLOOKUP(JV121,$B$121:$F$122,5,0),0)</f>
        <v>0</v>
      </c>
      <c r="JY132" s="404" t="n">
        <f aca="false">IFERROR(VLOOKUP(JV121,$D$121:$G$122,4,0),0)</f>
        <v>0</v>
      </c>
      <c r="JZ132" s="404" t="n">
        <f aca="false">IFERROR(VLOOKUP(JX121,$B$121:$F$122,5,0),0)</f>
        <v>0</v>
      </c>
      <c r="KA132" s="404" t="n">
        <f aca="false">IFERROR(VLOOKUP(JX121,$D$121:$G$122,4,0),0)</f>
        <v>0</v>
      </c>
      <c r="KB132" s="405" t="n">
        <f aca="false">(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405" t="n">
        <f aca="false">IFERROR(VLOOKUP(JV107,$B$107:$F$114,5,0),0)</f>
        <v>0</v>
      </c>
      <c r="KD132" s="405" t="n">
        <f aca="false">IFERROR(VLOOKUP(JX107,$B$107:$F$114,5,0),0)</f>
        <v>0</v>
      </c>
      <c r="KE132" s="405" t="n">
        <f aca="false">IFERROR(VLOOKUP(JV107,$D$107:$G$114,4,0),0)</f>
        <v>0</v>
      </c>
      <c r="KF132" s="405" t="n">
        <f aca="false">IFERROR(VLOOKUP(JX107,$D$107:$G$114,4,0),0)</f>
        <v>0</v>
      </c>
      <c r="KG132" s="406"/>
      <c r="KI132" s="348"/>
      <c r="KJ132" s="348"/>
      <c r="KK132" s="404" t="n">
        <f aca="false">IFERROR(VLOOKUP(KI121,$B$121:$F$122,5,0),0)</f>
        <v>0</v>
      </c>
      <c r="KL132" s="404" t="n">
        <f aca="false">IFERROR(VLOOKUP(KI121,$D$121:$G$122,4,0),0)</f>
        <v>0</v>
      </c>
      <c r="KM132" s="404" t="n">
        <f aca="false">IFERROR(VLOOKUP(KK121,$B$121:$F$122,5,0),0)</f>
        <v>0</v>
      </c>
      <c r="KN132" s="404" t="n">
        <f aca="false">IFERROR(VLOOKUP(KK121,$D$121:$G$122,4,0),0)</f>
        <v>0</v>
      </c>
      <c r="KO132" s="405" t="n">
        <f aca="false">(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405" t="n">
        <f aca="false">IFERROR(VLOOKUP(KI107,$B$107:$F$114,5,0),0)</f>
        <v>0</v>
      </c>
      <c r="KQ132" s="405" t="n">
        <f aca="false">IFERROR(VLOOKUP(KK107,$B$107:$F$114,5,0),0)</f>
        <v>0</v>
      </c>
      <c r="KR132" s="405" t="n">
        <f aca="false">IFERROR(VLOOKUP(KI107,$D$107:$G$114,4,0),0)</f>
        <v>0</v>
      </c>
      <c r="KS132" s="405" t="n">
        <f aca="false">IFERROR(VLOOKUP(KK107,$D$107:$G$114,4,0),0)</f>
        <v>0</v>
      </c>
      <c r="KT132" s="406"/>
      <c r="KV132" s="348"/>
      <c r="KW132" s="348"/>
      <c r="KX132" s="404" t="n">
        <f aca="false">IFERROR(VLOOKUP(KV121,$B$121:$F$122,5,0),0)</f>
        <v>0</v>
      </c>
      <c r="KY132" s="404" t="n">
        <f aca="false">IFERROR(VLOOKUP(KV121,$D$121:$G$122,4,0),0)</f>
        <v>0</v>
      </c>
      <c r="KZ132" s="404" t="n">
        <f aca="false">IFERROR(VLOOKUP(KX121,$B$121:$F$122,5,0),0)</f>
        <v>0</v>
      </c>
      <c r="LA132" s="404" t="n">
        <f aca="false">IFERROR(VLOOKUP(KX121,$D$121:$G$122,4,0),0)</f>
        <v>0</v>
      </c>
      <c r="LB132" s="405" t="n">
        <f aca="false">(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405" t="n">
        <f aca="false">IFERROR(VLOOKUP(KV107,$B$107:$F$114,5,0),0)</f>
        <v>0</v>
      </c>
      <c r="LD132" s="405" t="n">
        <f aca="false">IFERROR(VLOOKUP(KX107,$B$107:$F$114,5,0),0)</f>
        <v>0</v>
      </c>
      <c r="LE132" s="405" t="n">
        <f aca="false">IFERROR(VLOOKUP(KV107,$D$107:$G$114,4,0),0)</f>
        <v>0</v>
      </c>
      <c r="LF132" s="405" t="n">
        <f aca="false">IFERROR(VLOOKUP(KX107,$D$107:$G$114,4,0),0)</f>
        <v>0</v>
      </c>
      <c r="LG132" s="406"/>
      <c r="LI132" s="348"/>
      <c r="LJ132" s="348"/>
      <c r="LK132" s="404" t="n">
        <f aca="false">IFERROR(VLOOKUP(LI121,$B$121:$F$122,5,0),0)</f>
        <v>0</v>
      </c>
      <c r="LL132" s="404" t="n">
        <f aca="false">IFERROR(VLOOKUP(LI121,$D$121:$G$122,4,0),0)</f>
        <v>0</v>
      </c>
      <c r="LM132" s="404" t="n">
        <f aca="false">IFERROR(VLOOKUP(LK121,$B$121:$F$122,5,0),0)</f>
        <v>0</v>
      </c>
      <c r="LN132" s="404" t="n">
        <f aca="false">IFERROR(VLOOKUP(LK121,$D$121:$G$122,4,0),0)</f>
        <v>0</v>
      </c>
      <c r="LO132" s="405" t="n">
        <f aca="false">(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405" t="n">
        <f aca="false">IFERROR(VLOOKUP(LI107,$B$107:$F$114,5,0),0)</f>
        <v>0</v>
      </c>
      <c r="LQ132" s="405" t="n">
        <f aca="false">IFERROR(VLOOKUP(LK107,$B$107:$F$114,5,0),0)</f>
        <v>0</v>
      </c>
      <c r="LR132" s="405" t="n">
        <f aca="false">IFERROR(VLOOKUP(LI107,$D$107:$G$114,4,0),0)</f>
        <v>0</v>
      </c>
      <c r="LS132" s="405" t="n">
        <f aca="false">IFERROR(VLOOKUP(LK107,$D$107:$G$114,4,0),0)</f>
        <v>0</v>
      </c>
      <c r="LT132" s="406"/>
      <c r="LV132" s="348"/>
      <c r="LW132" s="348"/>
      <c r="LX132" s="404" t="n">
        <f aca="false">IFERROR(VLOOKUP(LV121,$B$121:$F$122,5,0),0)</f>
        <v>0</v>
      </c>
      <c r="LY132" s="404" t="n">
        <f aca="false">IFERROR(VLOOKUP(LV121,$D$121:$G$122,4,0),0)</f>
        <v>0</v>
      </c>
      <c r="LZ132" s="404" t="n">
        <f aca="false">IFERROR(VLOOKUP(LX121,$B$121:$F$122,5,0),0)</f>
        <v>0</v>
      </c>
      <c r="MA132" s="404" t="n">
        <f aca="false">IFERROR(VLOOKUP(LX121,$D$121:$G$122,4,0),0)</f>
        <v>0</v>
      </c>
      <c r="MB132" s="405" t="n">
        <f aca="false">(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405" t="n">
        <f aca="false">IFERROR(VLOOKUP(LV107,$B$107:$F$114,5,0),0)</f>
        <v>0</v>
      </c>
      <c r="MD132" s="405" t="n">
        <f aca="false">IFERROR(VLOOKUP(LX107,$B$107:$F$114,5,0),0)</f>
        <v>0</v>
      </c>
      <c r="ME132" s="405" t="n">
        <f aca="false">IFERROR(VLOOKUP(LV107,$D$107:$G$114,4,0),0)</f>
        <v>0</v>
      </c>
      <c r="MF132" s="405" t="n">
        <f aca="false">IFERROR(VLOOKUP(LX107,$D$107:$G$114,4,0),0)</f>
        <v>0</v>
      </c>
      <c r="MG132" s="406"/>
    </row>
    <row r="133" customFormat="false" ht="16.5" hidden="false" customHeight="true" outlineLevel="0" collapsed="false">
      <c r="B133" s="349" t="str">
        <f aca="false">Language!$E$230</f>
        <v>For example, to add ten more people, select columns HI through MG and copy them to the right. Finished.
(Remove sheet protection!)</v>
      </c>
      <c r="C133" s="349"/>
      <c r="D133" s="349"/>
      <c r="E133" s="349"/>
      <c r="F133" s="349"/>
      <c r="G133" s="349"/>
      <c r="H133" s="349"/>
      <c r="I133" s="350"/>
      <c r="J133" s="351"/>
      <c r="K133" s="404" t="n">
        <f aca="false">IFERROR(VLOOKUP(I122,$B$121:$F$122,5,0),0)</f>
        <v>0</v>
      </c>
      <c r="L133" s="404" t="n">
        <f aca="false">IFERROR(VLOOKUP(I122,$D$121:$G$122,4,0),0)</f>
        <v>0</v>
      </c>
      <c r="M133" s="404" t="n">
        <f aca="false">IFERROR(VLOOKUP(K122,$B$121:$F$122,5,0),0)</f>
        <v>0</v>
      </c>
      <c r="N133" s="404" t="n">
        <f aca="false">IFERROR(VLOOKUP(K122,$D$121:$G$122,4,0),0)</f>
        <v>0</v>
      </c>
      <c r="O133" s="405" t="n">
        <f aca="false">(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405" t="n">
        <f aca="false">IFERROR(VLOOKUP(I108,$B$107:$F$114,5,0),0)</f>
        <v>0</v>
      </c>
      <c r="Q133" s="405" t="n">
        <f aca="false">IFERROR(VLOOKUP(K108,$B$107:$F$114,5,0),0)</f>
        <v>0</v>
      </c>
      <c r="R133" s="405" t="n">
        <f aca="false">IFERROR(VLOOKUP(I108,$D$107:$G$114,4,0),0)</f>
        <v>0</v>
      </c>
      <c r="S133" s="405" t="n">
        <f aca="false">IFERROR(VLOOKUP(K108,$D$107:$G$114,4,0),0)</f>
        <v>0</v>
      </c>
      <c r="T133" s="406"/>
      <c r="V133" s="351"/>
      <c r="W133" s="351"/>
      <c r="X133" s="404" t="n">
        <f aca="false">IFERROR(VLOOKUP(V122,$B$121:$F$122,5,0),0)</f>
        <v>0</v>
      </c>
      <c r="Y133" s="404" t="n">
        <f aca="false">IFERROR(VLOOKUP(V122,$D$121:$G$122,4,0),0)</f>
        <v>0</v>
      </c>
      <c r="Z133" s="404" t="n">
        <f aca="false">IFERROR(VLOOKUP(X122,$B$121:$F$122,5,0),0)</f>
        <v>0</v>
      </c>
      <c r="AA133" s="404" t="n">
        <f aca="false">IFERROR(VLOOKUP(X122,$D$121:$G$122,4,0),0)</f>
        <v>0</v>
      </c>
      <c r="AB133" s="405" t="n">
        <f aca="false">(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405" t="n">
        <f aca="false">IFERROR(VLOOKUP(V108,$B$107:$F$114,5,0),0)</f>
        <v>0</v>
      </c>
      <c r="AD133" s="405" t="n">
        <f aca="false">IFERROR(VLOOKUP(X108,$B$107:$F$114,5,0),0)</f>
        <v>0</v>
      </c>
      <c r="AE133" s="405" t="n">
        <f aca="false">IFERROR(VLOOKUP(V108,$D$107:$G$114,4,0),0)</f>
        <v>0</v>
      </c>
      <c r="AF133" s="405" t="n">
        <f aca="false">IFERROR(VLOOKUP(X108,$D$107:$G$114,4,0),0)</f>
        <v>0</v>
      </c>
      <c r="AG133" s="406"/>
      <c r="AI133" s="351"/>
      <c r="AJ133" s="351"/>
      <c r="AK133" s="404" t="n">
        <f aca="false">IFERROR(VLOOKUP(AI122,$B$121:$F$122,5,0),0)</f>
        <v>0</v>
      </c>
      <c r="AL133" s="404" t="n">
        <f aca="false">IFERROR(VLOOKUP(AI122,$D$121:$G$122,4,0),0)</f>
        <v>0</v>
      </c>
      <c r="AM133" s="404" t="n">
        <f aca="false">IFERROR(VLOOKUP(AK122,$B$121:$F$122,5,0),0)</f>
        <v>0</v>
      </c>
      <c r="AN133" s="404" t="n">
        <f aca="false">IFERROR(VLOOKUP(AK122,$D$121:$G$122,4,0),0)</f>
        <v>0</v>
      </c>
      <c r="AO133" s="405" t="n">
        <f aca="false">(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405" t="n">
        <f aca="false">IFERROR(VLOOKUP(AI108,$B$107:$F$114,5,0),0)</f>
        <v>0</v>
      </c>
      <c r="AQ133" s="405" t="n">
        <f aca="false">IFERROR(VLOOKUP(AK108,$B$107:$F$114,5,0),0)</f>
        <v>0</v>
      </c>
      <c r="AR133" s="405" t="n">
        <f aca="false">IFERROR(VLOOKUP(AI108,$D$107:$G$114,4,0),0)</f>
        <v>0</v>
      </c>
      <c r="AS133" s="405" t="n">
        <f aca="false">IFERROR(VLOOKUP(AK108,$D$107:$G$114,4,0),0)</f>
        <v>0</v>
      </c>
      <c r="AT133" s="406"/>
      <c r="AV133" s="351"/>
      <c r="AW133" s="351"/>
      <c r="AX133" s="404" t="n">
        <f aca="false">IFERROR(VLOOKUP(AV122,$B$121:$F$122,5,0),0)</f>
        <v>0</v>
      </c>
      <c r="AY133" s="404" t="n">
        <f aca="false">IFERROR(VLOOKUP(AV122,$D$121:$G$122,4,0),0)</f>
        <v>0</v>
      </c>
      <c r="AZ133" s="404" t="n">
        <f aca="false">IFERROR(VLOOKUP(AX122,$B$121:$F$122,5,0),0)</f>
        <v>0</v>
      </c>
      <c r="BA133" s="404" t="n">
        <f aca="false">IFERROR(VLOOKUP(AX122,$D$121:$G$122,4,0),0)</f>
        <v>0</v>
      </c>
      <c r="BB133" s="405" t="n">
        <f aca="false">(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405" t="n">
        <f aca="false">IFERROR(VLOOKUP(AV108,$B$107:$F$114,5,0),0)</f>
        <v>0</v>
      </c>
      <c r="BD133" s="405" t="n">
        <f aca="false">IFERROR(VLOOKUP(AX108,$B$107:$F$114,5,0),0)</f>
        <v>0</v>
      </c>
      <c r="BE133" s="405" t="n">
        <f aca="false">IFERROR(VLOOKUP(AV108,$D$107:$G$114,4,0),0)</f>
        <v>0</v>
      </c>
      <c r="BF133" s="405" t="n">
        <f aca="false">IFERROR(VLOOKUP(AX108,$D$107:$G$114,4,0),0)</f>
        <v>0</v>
      </c>
      <c r="BG133" s="406"/>
      <c r="BI133" s="351"/>
      <c r="BJ133" s="351"/>
      <c r="BK133" s="404" t="n">
        <f aca="false">IFERROR(VLOOKUP(BI122,$B$121:$F$122,5,0),0)</f>
        <v>0</v>
      </c>
      <c r="BL133" s="404" t="n">
        <f aca="false">IFERROR(VLOOKUP(BI122,$D$121:$G$122,4,0),0)</f>
        <v>0</v>
      </c>
      <c r="BM133" s="404" t="n">
        <f aca="false">IFERROR(VLOOKUP(BK122,$B$121:$F$122,5,0),0)</f>
        <v>0</v>
      </c>
      <c r="BN133" s="404" t="n">
        <f aca="false">IFERROR(VLOOKUP(BK122,$D$121:$G$122,4,0),0)</f>
        <v>0</v>
      </c>
      <c r="BO133" s="405" t="n">
        <f aca="false">(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405" t="n">
        <f aca="false">IFERROR(VLOOKUP(BI108,$B$107:$F$114,5,0),0)</f>
        <v>0</v>
      </c>
      <c r="BQ133" s="405" t="n">
        <f aca="false">IFERROR(VLOOKUP(BK108,$B$107:$F$114,5,0),0)</f>
        <v>0</v>
      </c>
      <c r="BR133" s="405" t="n">
        <f aca="false">IFERROR(VLOOKUP(BI108,$D$107:$G$114,4,0),0)</f>
        <v>0</v>
      </c>
      <c r="BS133" s="405" t="n">
        <f aca="false">IFERROR(VLOOKUP(BK108,$D$107:$G$114,4,0),0)</f>
        <v>0</v>
      </c>
      <c r="BT133" s="406"/>
      <c r="BV133" s="351"/>
      <c r="BW133" s="351"/>
      <c r="BX133" s="404" t="n">
        <f aca="false">IFERROR(VLOOKUP(BV122,$B$121:$F$122,5,0),0)</f>
        <v>0</v>
      </c>
      <c r="BY133" s="404" t="n">
        <f aca="false">IFERROR(VLOOKUP(BV122,$D$121:$G$122,4,0),0)</f>
        <v>0</v>
      </c>
      <c r="BZ133" s="404" t="n">
        <f aca="false">IFERROR(VLOOKUP(BX122,$B$121:$F$122,5,0),0)</f>
        <v>0</v>
      </c>
      <c r="CA133" s="404" t="n">
        <f aca="false">IFERROR(VLOOKUP(BX122,$D$121:$G$122,4,0),0)</f>
        <v>0</v>
      </c>
      <c r="CB133" s="405" t="n">
        <f aca="false">(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405" t="n">
        <f aca="false">IFERROR(VLOOKUP(BV108,$B$107:$F$114,5,0),0)</f>
        <v>0</v>
      </c>
      <c r="CD133" s="405" t="n">
        <f aca="false">IFERROR(VLOOKUP(BX108,$B$107:$F$114,5,0),0)</f>
        <v>0</v>
      </c>
      <c r="CE133" s="405" t="n">
        <f aca="false">IFERROR(VLOOKUP(BV108,$D$107:$G$114,4,0),0)</f>
        <v>0</v>
      </c>
      <c r="CF133" s="405" t="n">
        <f aca="false">IFERROR(VLOOKUP(BX108,$D$107:$G$114,4,0),0)</f>
        <v>0</v>
      </c>
      <c r="CG133" s="406"/>
      <c r="CI133" s="351"/>
      <c r="CJ133" s="351"/>
      <c r="CK133" s="404" t="n">
        <f aca="false">IFERROR(VLOOKUP(CI122,$B$121:$F$122,5,0),0)</f>
        <v>0</v>
      </c>
      <c r="CL133" s="404" t="n">
        <f aca="false">IFERROR(VLOOKUP(CI122,$D$121:$G$122,4,0),0)</f>
        <v>0</v>
      </c>
      <c r="CM133" s="404" t="n">
        <f aca="false">IFERROR(VLOOKUP(CK122,$B$121:$F$122,5,0),0)</f>
        <v>0</v>
      </c>
      <c r="CN133" s="404" t="n">
        <f aca="false">IFERROR(VLOOKUP(CK122,$D$121:$G$122,4,0),0)</f>
        <v>0</v>
      </c>
      <c r="CO133" s="405" t="n">
        <f aca="false">(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405" t="n">
        <f aca="false">IFERROR(VLOOKUP(CI108,$B$107:$F$114,5,0),0)</f>
        <v>0</v>
      </c>
      <c r="CQ133" s="405" t="n">
        <f aca="false">IFERROR(VLOOKUP(CK108,$B$107:$F$114,5,0),0)</f>
        <v>0</v>
      </c>
      <c r="CR133" s="405" t="n">
        <f aca="false">IFERROR(VLOOKUP(CI108,$D$107:$G$114,4,0),0)</f>
        <v>0</v>
      </c>
      <c r="CS133" s="405" t="n">
        <f aca="false">IFERROR(VLOOKUP(CK108,$D$107:$G$114,4,0),0)</f>
        <v>0</v>
      </c>
      <c r="CT133" s="406"/>
      <c r="CV133" s="351"/>
      <c r="CW133" s="351"/>
      <c r="CX133" s="404" t="n">
        <f aca="false">IFERROR(VLOOKUP(CV122,$B$121:$F$122,5,0),0)</f>
        <v>0</v>
      </c>
      <c r="CY133" s="404" t="n">
        <f aca="false">IFERROR(VLOOKUP(CV122,$D$121:$G$122,4,0),0)</f>
        <v>0</v>
      </c>
      <c r="CZ133" s="404" t="n">
        <f aca="false">IFERROR(VLOOKUP(CX122,$B$121:$F$122,5,0),0)</f>
        <v>0</v>
      </c>
      <c r="DA133" s="404" t="n">
        <f aca="false">IFERROR(VLOOKUP(CX122,$D$121:$G$122,4,0),0)</f>
        <v>0</v>
      </c>
      <c r="DB133" s="405" t="n">
        <f aca="false">(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405" t="n">
        <f aca="false">IFERROR(VLOOKUP(CV108,$B$107:$F$114,5,0),0)</f>
        <v>0</v>
      </c>
      <c r="DD133" s="405" t="n">
        <f aca="false">IFERROR(VLOOKUP(CX108,$B$107:$F$114,5,0),0)</f>
        <v>0</v>
      </c>
      <c r="DE133" s="405" t="n">
        <f aca="false">IFERROR(VLOOKUP(CV108,$D$107:$G$114,4,0),0)</f>
        <v>0</v>
      </c>
      <c r="DF133" s="405" t="n">
        <f aca="false">IFERROR(VLOOKUP(CX108,$D$107:$G$114,4,0),0)</f>
        <v>0</v>
      </c>
      <c r="DG133" s="406"/>
      <c r="DI133" s="351"/>
      <c r="DJ133" s="351"/>
      <c r="DK133" s="404" t="n">
        <f aca="false">IFERROR(VLOOKUP(DI122,$B$121:$F$122,5,0),0)</f>
        <v>0</v>
      </c>
      <c r="DL133" s="404" t="n">
        <f aca="false">IFERROR(VLOOKUP(DI122,$D$121:$G$122,4,0),0)</f>
        <v>0</v>
      </c>
      <c r="DM133" s="404" t="n">
        <f aca="false">IFERROR(VLOOKUP(DK122,$B$121:$F$122,5,0),0)</f>
        <v>0</v>
      </c>
      <c r="DN133" s="404" t="n">
        <f aca="false">IFERROR(VLOOKUP(DK122,$D$121:$G$122,4,0),0)</f>
        <v>0</v>
      </c>
      <c r="DO133" s="405" t="n">
        <f aca="false">(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405" t="n">
        <f aca="false">IFERROR(VLOOKUP(DI108,$B$107:$F$114,5,0),0)</f>
        <v>0</v>
      </c>
      <c r="DQ133" s="405" t="n">
        <f aca="false">IFERROR(VLOOKUP(DK108,$B$107:$F$114,5,0),0)</f>
        <v>0</v>
      </c>
      <c r="DR133" s="405" t="n">
        <f aca="false">IFERROR(VLOOKUP(DI108,$D$107:$G$114,4,0),0)</f>
        <v>0</v>
      </c>
      <c r="DS133" s="405" t="n">
        <f aca="false">IFERROR(VLOOKUP(DK108,$D$107:$G$114,4,0),0)</f>
        <v>0</v>
      </c>
      <c r="DT133" s="406"/>
      <c r="DV133" s="351"/>
      <c r="DW133" s="351"/>
      <c r="DX133" s="404" t="n">
        <f aca="false">IFERROR(VLOOKUP(DV122,$B$121:$F$122,5,0),0)</f>
        <v>0</v>
      </c>
      <c r="DY133" s="404" t="n">
        <f aca="false">IFERROR(VLOOKUP(DV122,$D$121:$G$122,4,0),0)</f>
        <v>0</v>
      </c>
      <c r="DZ133" s="404" t="n">
        <f aca="false">IFERROR(VLOOKUP(DX122,$B$121:$F$122,5,0),0)</f>
        <v>0</v>
      </c>
      <c r="EA133" s="404" t="n">
        <f aca="false">IFERROR(VLOOKUP(DX122,$D$121:$G$122,4,0),0)</f>
        <v>0</v>
      </c>
      <c r="EB133" s="405" t="n">
        <f aca="false">(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405" t="n">
        <f aca="false">IFERROR(VLOOKUP(DV108,$B$107:$F$114,5,0),0)</f>
        <v>0</v>
      </c>
      <c r="ED133" s="405" t="n">
        <f aca="false">IFERROR(VLOOKUP(DX108,$B$107:$F$114,5,0),0)</f>
        <v>0</v>
      </c>
      <c r="EE133" s="405" t="n">
        <f aca="false">IFERROR(VLOOKUP(DV108,$D$107:$G$114,4,0),0)</f>
        <v>0</v>
      </c>
      <c r="EF133" s="405" t="n">
        <f aca="false">IFERROR(VLOOKUP(DX108,$D$107:$G$114,4,0),0)</f>
        <v>0</v>
      </c>
      <c r="EG133" s="406"/>
      <c r="EI133" s="351"/>
      <c r="EJ133" s="351"/>
      <c r="EK133" s="404" t="n">
        <f aca="false">IFERROR(VLOOKUP(EI122,$B$121:$F$122,5,0),0)</f>
        <v>0</v>
      </c>
      <c r="EL133" s="404" t="n">
        <f aca="false">IFERROR(VLOOKUP(EI122,$D$121:$G$122,4,0),0)</f>
        <v>0</v>
      </c>
      <c r="EM133" s="404" t="n">
        <f aca="false">IFERROR(VLOOKUP(EK122,$B$121:$F$122,5,0),0)</f>
        <v>0</v>
      </c>
      <c r="EN133" s="404" t="n">
        <f aca="false">IFERROR(VLOOKUP(EK122,$D$121:$G$122,4,0),0)</f>
        <v>0</v>
      </c>
      <c r="EO133" s="405" t="n">
        <f aca="false">(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405" t="n">
        <f aca="false">IFERROR(VLOOKUP(EI108,$B$107:$F$114,5,0),0)</f>
        <v>0</v>
      </c>
      <c r="EQ133" s="405" t="n">
        <f aca="false">IFERROR(VLOOKUP(EK108,$B$107:$F$114,5,0),0)</f>
        <v>0</v>
      </c>
      <c r="ER133" s="405" t="n">
        <f aca="false">IFERROR(VLOOKUP(EI108,$D$107:$G$114,4,0),0)</f>
        <v>0</v>
      </c>
      <c r="ES133" s="405" t="n">
        <f aca="false">IFERROR(VLOOKUP(EK108,$D$107:$G$114,4,0),0)</f>
        <v>0</v>
      </c>
      <c r="ET133" s="406"/>
      <c r="EV133" s="351"/>
      <c r="EW133" s="351"/>
      <c r="EX133" s="404" t="n">
        <f aca="false">IFERROR(VLOOKUP(EV122,$B$121:$F$122,5,0),0)</f>
        <v>0</v>
      </c>
      <c r="EY133" s="404" t="n">
        <f aca="false">IFERROR(VLOOKUP(EV122,$D$121:$G$122,4,0),0)</f>
        <v>0</v>
      </c>
      <c r="EZ133" s="404" t="n">
        <f aca="false">IFERROR(VLOOKUP(EX122,$B$121:$F$122,5,0),0)</f>
        <v>0</v>
      </c>
      <c r="FA133" s="404" t="n">
        <f aca="false">IFERROR(VLOOKUP(EX122,$D$121:$G$122,4,0),0)</f>
        <v>0</v>
      </c>
      <c r="FB133" s="405" t="n">
        <f aca="false">(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405" t="n">
        <f aca="false">IFERROR(VLOOKUP(EV108,$B$107:$F$114,5,0),0)</f>
        <v>0</v>
      </c>
      <c r="FD133" s="405" t="n">
        <f aca="false">IFERROR(VLOOKUP(EX108,$B$107:$F$114,5,0),0)</f>
        <v>0</v>
      </c>
      <c r="FE133" s="405" t="n">
        <f aca="false">IFERROR(VLOOKUP(EV108,$D$107:$G$114,4,0),0)</f>
        <v>0</v>
      </c>
      <c r="FF133" s="405" t="n">
        <f aca="false">IFERROR(VLOOKUP(EX108,$D$107:$G$114,4,0),0)</f>
        <v>0</v>
      </c>
      <c r="FG133" s="406"/>
      <c r="FI133" s="351"/>
      <c r="FJ133" s="351"/>
      <c r="FK133" s="404" t="n">
        <f aca="false">IFERROR(VLOOKUP(FI122,$B$121:$F$122,5,0),0)</f>
        <v>0</v>
      </c>
      <c r="FL133" s="404" t="n">
        <f aca="false">IFERROR(VLOOKUP(FI122,$D$121:$G$122,4,0),0)</f>
        <v>0</v>
      </c>
      <c r="FM133" s="404" t="n">
        <f aca="false">IFERROR(VLOOKUP(FK122,$B$121:$F$122,5,0),0)</f>
        <v>0</v>
      </c>
      <c r="FN133" s="404" t="n">
        <f aca="false">IFERROR(VLOOKUP(FK122,$D$121:$G$122,4,0),0)</f>
        <v>0</v>
      </c>
      <c r="FO133" s="405" t="n">
        <f aca="false">(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405" t="n">
        <f aca="false">IFERROR(VLOOKUP(FI108,$B$107:$F$114,5,0),0)</f>
        <v>0</v>
      </c>
      <c r="FQ133" s="405" t="n">
        <f aca="false">IFERROR(VLOOKUP(FK108,$B$107:$F$114,5,0),0)</f>
        <v>0</v>
      </c>
      <c r="FR133" s="405" t="n">
        <f aca="false">IFERROR(VLOOKUP(FI108,$D$107:$G$114,4,0),0)</f>
        <v>0</v>
      </c>
      <c r="FS133" s="405" t="n">
        <f aca="false">IFERROR(VLOOKUP(FK108,$D$107:$G$114,4,0),0)</f>
        <v>0</v>
      </c>
      <c r="FT133" s="406"/>
      <c r="FV133" s="351"/>
      <c r="FW133" s="351"/>
      <c r="FX133" s="404" t="n">
        <f aca="false">IFERROR(VLOOKUP(FV122,$B$121:$F$122,5,0),0)</f>
        <v>0</v>
      </c>
      <c r="FY133" s="404" t="n">
        <f aca="false">IFERROR(VLOOKUP(FV122,$D$121:$G$122,4,0),0)</f>
        <v>0</v>
      </c>
      <c r="FZ133" s="404" t="n">
        <f aca="false">IFERROR(VLOOKUP(FX122,$B$121:$F$122,5,0),0)</f>
        <v>0</v>
      </c>
      <c r="GA133" s="404" t="n">
        <f aca="false">IFERROR(VLOOKUP(FX122,$D$121:$G$122,4,0),0)</f>
        <v>0</v>
      </c>
      <c r="GB133" s="405" t="n">
        <f aca="false">(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405" t="n">
        <f aca="false">IFERROR(VLOOKUP(FV108,$B$107:$F$114,5,0),0)</f>
        <v>0</v>
      </c>
      <c r="GD133" s="405" t="n">
        <f aca="false">IFERROR(VLOOKUP(FX108,$B$107:$F$114,5,0),0)</f>
        <v>0</v>
      </c>
      <c r="GE133" s="405" t="n">
        <f aca="false">IFERROR(VLOOKUP(FV108,$D$107:$G$114,4,0),0)</f>
        <v>0</v>
      </c>
      <c r="GF133" s="405" t="n">
        <f aca="false">IFERROR(VLOOKUP(FX108,$D$107:$G$114,4,0),0)</f>
        <v>0</v>
      </c>
      <c r="GG133" s="406"/>
      <c r="GI133" s="351"/>
      <c r="GJ133" s="351"/>
      <c r="GK133" s="404" t="n">
        <f aca="false">IFERROR(VLOOKUP(GI122,$B$121:$F$122,5,0),0)</f>
        <v>0</v>
      </c>
      <c r="GL133" s="404" t="n">
        <f aca="false">IFERROR(VLOOKUP(GI122,$D$121:$G$122,4,0),0)</f>
        <v>0</v>
      </c>
      <c r="GM133" s="404" t="n">
        <f aca="false">IFERROR(VLOOKUP(GK122,$B$121:$F$122,5,0),0)</f>
        <v>0</v>
      </c>
      <c r="GN133" s="404" t="n">
        <f aca="false">IFERROR(VLOOKUP(GK122,$D$121:$G$122,4,0),0)</f>
        <v>0</v>
      </c>
      <c r="GO133" s="405" t="n">
        <f aca="false">(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405" t="n">
        <f aca="false">IFERROR(VLOOKUP(GI108,$B$107:$F$114,5,0),0)</f>
        <v>0</v>
      </c>
      <c r="GQ133" s="405" t="n">
        <f aca="false">IFERROR(VLOOKUP(GK108,$B$107:$F$114,5,0),0)</f>
        <v>0</v>
      </c>
      <c r="GR133" s="405" t="n">
        <f aca="false">IFERROR(VLOOKUP(GI108,$D$107:$G$114,4,0),0)</f>
        <v>0</v>
      </c>
      <c r="GS133" s="405" t="n">
        <f aca="false">IFERROR(VLOOKUP(GK108,$D$107:$G$114,4,0),0)</f>
        <v>0</v>
      </c>
      <c r="GT133" s="406"/>
      <c r="GV133" s="351"/>
      <c r="GW133" s="351"/>
      <c r="GX133" s="404" t="n">
        <f aca="false">IFERROR(VLOOKUP(GV122,$B$121:$F$122,5,0),0)</f>
        <v>0</v>
      </c>
      <c r="GY133" s="404" t="n">
        <f aca="false">IFERROR(VLOOKUP(GV122,$D$121:$G$122,4,0),0)</f>
        <v>0</v>
      </c>
      <c r="GZ133" s="404" t="n">
        <f aca="false">IFERROR(VLOOKUP(GX122,$B$121:$F$122,5,0),0)</f>
        <v>0</v>
      </c>
      <c r="HA133" s="404" t="n">
        <f aca="false">IFERROR(VLOOKUP(GX122,$D$121:$G$122,4,0),0)</f>
        <v>0</v>
      </c>
      <c r="HB133" s="405" t="n">
        <f aca="false">(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405" t="n">
        <f aca="false">IFERROR(VLOOKUP(GV108,$B$107:$F$114,5,0),0)</f>
        <v>0</v>
      </c>
      <c r="HD133" s="405" t="n">
        <f aca="false">IFERROR(VLOOKUP(GX108,$B$107:$F$114,5,0),0)</f>
        <v>0</v>
      </c>
      <c r="HE133" s="405" t="n">
        <f aca="false">IFERROR(VLOOKUP(GV108,$D$107:$G$114,4,0),0)</f>
        <v>0</v>
      </c>
      <c r="HF133" s="405" t="n">
        <f aca="false">IFERROR(VLOOKUP(GX108,$D$107:$G$114,4,0),0)</f>
        <v>0</v>
      </c>
      <c r="HG133" s="406"/>
      <c r="HI133" s="351"/>
      <c r="HJ133" s="351"/>
      <c r="HK133" s="404" t="n">
        <f aca="false">IFERROR(VLOOKUP(HI122,$B$121:$F$122,5,0),0)</f>
        <v>0</v>
      </c>
      <c r="HL133" s="404" t="n">
        <f aca="false">IFERROR(VLOOKUP(HI122,$D$121:$G$122,4,0),0)</f>
        <v>0</v>
      </c>
      <c r="HM133" s="404" t="n">
        <f aca="false">IFERROR(VLOOKUP(HK122,$B$121:$F$122,5,0),0)</f>
        <v>0</v>
      </c>
      <c r="HN133" s="404" t="n">
        <f aca="false">IFERROR(VLOOKUP(HK122,$D$121:$G$122,4,0),0)</f>
        <v>0</v>
      </c>
      <c r="HO133" s="405" t="n">
        <f aca="false">(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405" t="n">
        <f aca="false">IFERROR(VLOOKUP(HI108,$B$107:$F$114,5,0),0)</f>
        <v>0</v>
      </c>
      <c r="HQ133" s="405" t="n">
        <f aca="false">IFERROR(VLOOKUP(HK108,$B$107:$F$114,5,0),0)</f>
        <v>0</v>
      </c>
      <c r="HR133" s="405" t="n">
        <f aca="false">IFERROR(VLOOKUP(HI108,$D$107:$G$114,4,0),0)</f>
        <v>0</v>
      </c>
      <c r="HS133" s="405" t="n">
        <f aca="false">IFERROR(VLOOKUP(HK108,$D$107:$G$114,4,0),0)</f>
        <v>0</v>
      </c>
      <c r="HT133" s="406"/>
      <c r="HV133" s="351"/>
      <c r="HW133" s="351"/>
      <c r="HX133" s="404" t="n">
        <f aca="false">IFERROR(VLOOKUP(HV122,$B$121:$F$122,5,0),0)</f>
        <v>0</v>
      </c>
      <c r="HY133" s="404" t="n">
        <f aca="false">IFERROR(VLOOKUP(HV122,$D$121:$G$122,4,0),0)</f>
        <v>0</v>
      </c>
      <c r="HZ133" s="404" t="n">
        <f aca="false">IFERROR(VLOOKUP(HX122,$B$121:$F$122,5,0),0)</f>
        <v>0</v>
      </c>
      <c r="IA133" s="404" t="n">
        <f aca="false">IFERROR(VLOOKUP(HX122,$D$121:$G$122,4,0),0)</f>
        <v>0</v>
      </c>
      <c r="IB133" s="405" t="n">
        <f aca="false">(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405" t="n">
        <f aca="false">IFERROR(VLOOKUP(HV108,$B$107:$F$114,5,0),0)</f>
        <v>0</v>
      </c>
      <c r="ID133" s="405" t="n">
        <f aca="false">IFERROR(VLOOKUP(HX108,$B$107:$F$114,5,0),0)</f>
        <v>0</v>
      </c>
      <c r="IE133" s="405" t="n">
        <f aca="false">IFERROR(VLOOKUP(HV108,$D$107:$G$114,4,0),0)</f>
        <v>0</v>
      </c>
      <c r="IF133" s="405" t="n">
        <f aca="false">IFERROR(VLOOKUP(HX108,$D$107:$G$114,4,0),0)</f>
        <v>0</v>
      </c>
      <c r="IG133" s="406"/>
      <c r="II133" s="351"/>
      <c r="IJ133" s="351"/>
      <c r="IK133" s="404" t="n">
        <f aca="false">IFERROR(VLOOKUP(II122,$B$121:$F$122,5,0),0)</f>
        <v>0</v>
      </c>
      <c r="IL133" s="404" t="n">
        <f aca="false">IFERROR(VLOOKUP(II122,$D$121:$G$122,4,0),0)</f>
        <v>0</v>
      </c>
      <c r="IM133" s="404" t="n">
        <f aca="false">IFERROR(VLOOKUP(IK122,$B$121:$F$122,5,0),0)</f>
        <v>0</v>
      </c>
      <c r="IN133" s="404" t="n">
        <f aca="false">IFERROR(VLOOKUP(IK122,$D$121:$G$122,4,0),0)</f>
        <v>0</v>
      </c>
      <c r="IO133" s="405" t="n">
        <f aca="false">(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405" t="n">
        <f aca="false">IFERROR(VLOOKUP(II108,$B$107:$F$114,5,0),0)</f>
        <v>0</v>
      </c>
      <c r="IQ133" s="405" t="n">
        <f aca="false">IFERROR(VLOOKUP(IK108,$B$107:$F$114,5,0),0)</f>
        <v>0</v>
      </c>
      <c r="IR133" s="405" t="n">
        <f aca="false">IFERROR(VLOOKUP(II108,$D$107:$G$114,4,0),0)</f>
        <v>0</v>
      </c>
      <c r="IS133" s="405" t="n">
        <f aca="false">IFERROR(VLOOKUP(IK108,$D$107:$G$114,4,0),0)</f>
        <v>0</v>
      </c>
      <c r="IT133" s="406"/>
      <c r="IV133" s="351"/>
      <c r="IW133" s="351"/>
      <c r="IX133" s="404" t="n">
        <f aca="false">IFERROR(VLOOKUP(IV122,$B$121:$F$122,5,0),0)</f>
        <v>0</v>
      </c>
      <c r="IY133" s="404" t="n">
        <f aca="false">IFERROR(VLOOKUP(IV122,$D$121:$G$122,4,0),0)</f>
        <v>0</v>
      </c>
      <c r="IZ133" s="404" t="n">
        <f aca="false">IFERROR(VLOOKUP(IX122,$B$121:$F$122,5,0),0)</f>
        <v>0</v>
      </c>
      <c r="JA133" s="404" t="n">
        <f aca="false">IFERROR(VLOOKUP(IX122,$D$121:$G$122,4,0),0)</f>
        <v>0</v>
      </c>
      <c r="JB133" s="405" t="n">
        <f aca="false">(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405" t="n">
        <f aca="false">IFERROR(VLOOKUP(IV108,$B$107:$F$114,5,0),0)</f>
        <v>0</v>
      </c>
      <c r="JD133" s="405" t="n">
        <f aca="false">IFERROR(VLOOKUP(IX108,$B$107:$F$114,5,0),0)</f>
        <v>0</v>
      </c>
      <c r="JE133" s="405" t="n">
        <f aca="false">IFERROR(VLOOKUP(IV108,$D$107:$G$114,4,0),0)</f>
        <v>0</v>
      </c>
      <c r="JF133" s="405" t="n">
        <f aca="false">IFERROR(VLOOKUP(IX108,$D$107:$G$114,4,0),0)</f>
        <v>0</v>
      </c>
      <c r="JG133" s="406"/>
      <c r="JI133" s="351"/>
      <c r="JJ133" s="351"/>
      <c r="JK133" s="404" t="n">
        <f aca="false">IFERROR(VLOOKUP(JI122,$B$121:$F$122,5,0),0)</f>
        <v>0</v>
      </c>
      <c r="JL133" s="404" t="n">
        <f aca="false">IFERROR(VLOOKUP(JI122,$D$121:$G$122,4,0),0)</f>
        <v>0</v>
      </c>
      <c r="JM133" s="404" t="n">
        <f aca="false">IFERROR(VLOOKUP(JK122,$B$121:$F$122,5,0),0)</f>
        <v>0</v>
      </c>
      <c r="JN133" s="404" t="n">
        <f aca="false">IFERROR(VLOOKUP(JK122,$D$121:$G$122,4,0),0)</f>
        <v>0</v>
      </c>
      <c r="JO133" s="405" t="n">
        <f aca="false">(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405" t="n">
        <f aca="false">IFERROR(VLOOKUP(JI108,$B$107:$F$114,5,0),0)</f>
        <v>0</v>
      </c>
      <c r="JQ133" s="405" t="n">
        <f aca="false">IFERROR(VLOOKUP(JK108,$B$107:$F$114,5,0),0)</f>
        <v>0</v>
      </c>
      <c r="JR133" s="405" t="n">
        <f aca="false">IFERROR(VLOOKUP(JI108,$D$107:$G$114,4,0),0)</f>
        <v>0</v>
      </c>
      <c r="JS133" s="405" t="n">
        <f aca="false">IFERROR(VLOOKUP(JK108,$D$107:$G$114,4,0),0)</f>
        <v>0</v>
      </c>
      <c r="JT133" s="406"/>
      <c r="JV133" s="351"/>
      <c r="JW133" s="351"/>
      <c r="JX133" s="404" t="n">
        <f aca="false">IFERROR(VLOOKUP(JV122,$B$121:$F$122,5,0),0)</f>
        <v>0</v>
      </c>
      <c r="JY133" s="404" t="n">
        <f aca="false">IFERROR(VLOOKUP(JV122,$D$121:$G$122,4,0),0)</f>
        <v>0</v>
      </c>
      <c r="JZ133" s="404" t="n">
        <f aca="false">IFERROR(VLOOKUP(JX122,$B$121:$F$122,5,0),0)</f>
        <v>0</v>
      </c>
      <c r="KA133" s="404" t="n">
        <f aca="false">IFERROR(VLOOKUP(JX122,$D$121:$G$122,4,0),0)</f>
        <v>0</v>
      </c>
      <c r="KB133" s="405" t="n">
        <f aca="false">(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405" t="n">
        <f aca="false">IFERROR(VLOOKUP(JV108,$B$107:$F$114,5,0),0)</f>
        <v>0</v>
      </c>
      <c r="KD133" s="405" t="n">
        <f aca="false">IFERROR(VLOOKUP(JX108,$B$107:$F$114,5,0),0)</f>
        <v>0</v>
      </c>
      <c r="KE133" s="405" t="n">
        <f aca="false">IFERROR(VLOOKUP(JV108,$D$107:$G$114,4,0),0)</f>
        <v>0</v>
      </c>
      <c r="KF133" s="405" t="n">
        <f aca="false">IFERROR(VLOOKUP(JX108,$D$107:$G$114,4,0),0)</f>
        <v>0</v>
      </c>
      <c r="KG133" s="406"/>
      <c r="KI133" s="351"/>
      <c r="KJ133" s="351"/>
      <c r="KK133" s="404" t="n">
        <f aca="false">IFERROR(VLOOKUP(KI122,$B$121:$F$122,5,0),0)</f>
        <v>0</v>
      </c>
      <c r="KL133" s="404" t="n">
        <f aca="false">IFERROR(VLOOKUP(KI122,$D$121:$G$122,4,0),0)</f>
        <v>0</v>
      </c>
      <c r="KM133" s="404" t="n">
        <f aca="false">IFERROR(VLOOKUP(KK122,$B$121:$F$122,5,0),0)</f>
        <v>0</v>
      </c>
      <c r="KN133" s="404" t="n">
        <f aca="false">IFERROR(VLOOKUP(KK122,$D$121:$G$122,4,0),0)</f>
        <v>0</v>
      </c>
      <c r="KO133" s="405" t="n">
        <f aca="false">(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405" t="n">
        <f aca="false">IFERROR(VLOOKUP(KI108,$B$107:$F$114,5,0),0)</f>
        <v>0</v>
      </c>
      <c r="KQ133" s="405" t="n">
        <f aca="false">IFERROR(VLOOKUP(KK108,$B$107:$F$114,5,0),0)</f>
        <v>0</v>
      </c>
      <c r="KR133" s="405" t="n">
        <f aca="false">IFERROR(VLOOKUP(KI108,$D$107:$G$114,4,0),0)</f>
        <v>0</v>
      </c>
      <c r="KS133" s="405" t="n">
        <f aca="false">IFERROR(VLOOKUP(KK108,$D$107:$G$114,4,0),0)</f>
        <v>0</v>
      </c>
      <c r="KT133" s="406"/>
      <c r="KV133" s="351"/>
      <c r="KW133" s="351"/>
      <c r="KX133" s="404" t="n">
        <f aca="false">IFERROR(VLOOKUP(KV122,$B$121:$F$122,5,0),0)</f>
        <v>0</v>
      </c>
      <c r="KY133" s="404" t="n">
        <f aca="false">IFERROR(VLOOKUP(KV122,$D$121:$G$122,4,0),0)</f>
        <v>0</v>
      </c>
      <c r="KZ133" s="404" t="n">
        <f aca="false">IFERROR(VLOOKUP(KX122,$B$121:$F$122,5,0),0)</f>
        <v>0</v>
      </c>
      <c r="LA133" s="404" t="n">
        <f aca="false">IFERROR(VLOOKUP(KX122,$D$121:$G$122,4,0),0)</f>
        <v>0</v>
      </c>
      <c r="LB133" s="405" t="n">
        <f aca="false">(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405" t="n">
        <f aca="false">IFERROR(VLOOKUP(KV108,$B$107:$F$114,5,0),0)</f>
        <v>0</v>
      </c>
      <c r="LD133" s="405" t="n">
        <f aca="false">IFERROR(VLOOKUP(KX108,$B$107:$F$114,5,0),0)</f>
        <v>0</v>
      </c>
      <c r="LE133" s="405" t="n">
        <f aca="false">IFERROR(VLOOKUP(KV108,$D$107:$G$114,4,0),0)</f>
        <v>0</v>
      </c>
      <c r="LF133" s="405" t="n">
        <f aca="false">IFERROR(VLOOKUP(KX108,$D$107:$G$114,4,0),0)</f>
        <v>0</v>
      </c>
      <c r="LG133" s="406"/>
      <c r="LI133" s="351"/>
      <c r="LJ133" s="351"/>
      <c r="LK133" s="404" t="n">
        <f aca="false">IFERROR(VLOOKUP(LI122,$B$121:$F$122,5,0),0)</f>
        <v>0</v>
      </c>
      <c r="LL133" s="404" t="n">
        <f aca="false">IFERROR(VLOOKUP(LI122,$D$121:$G$122,4,0),0)</f>
        <v>0</v>
      </c>
      <c r="LM133" s="404" t="n">
        <f aca="false">IFERROR(VLOOKUP(LK122,$B$121:$F$122,5,0),0)</f>
        <v>0</v>
      </c>
      <c r="LN133" s="404" t="n">
        <f aca="false">IFERROR(VLOOKUP(LK122,$D$121:$G$122,4,0),0)</f>
        <v>0</v>
      </c>
      <c r="LO133" s="405" t="n">
        <f aca="false">(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405" t="n">
        <f aca="false">IFERROR(VLOOKUP(LI108,$B$107:$F$114,5,0),0)</f>
        <v>0</v>
      </c>
      <c r="LQ133" s="405" t="n">
        <f aca="false">IFERROR(VLOOKUP(LK108,$B$107:$F$114,5,0),0)</f>
        <v>0</v>
      </c>
      <c r="LR133" s="405" t="n">
        <f aca="false">IFERROR(VLOOKUP(LI108,$D$107:$G$114,4,0),0)</f>
        <v>0</v>
      </c>
      <c r="LS133" s="405" t="n">
        <f aca="false">IFERROR(VLOOKUP(LK108,$D$107:$G$114,4,0),0)</f>
        <v>0</v>
      </c>
      <c r="LT133" s="406"/>
      <c r="LV133" s="351"/>
      <c r="LW133" s="351"/>
      <c r="LX133" s="404" t="n">
        <f aca="false">IFERROR(VLOOKUP(LV122,$B$121:$F$122,5,0),0)</f>
        <v>0</v>
      </c>
      <c r="LY133" s="404" t="n">
        <f aca="false">IFERROR(VLOOKUP(LV122,$D$121:$G$122,4,0),0)</f>
        <v>0</v>
      </c>
      <c r="LZ133" s="404" t="n">
        <f aca="false">IFERROR(VLOOKUP(LX122,$B$121:$F$122,5,0),0)</f>
        <v>0</v>
      </c>
      <c r="MA133" s="404" t="n">
        <f aca="false">IFERROR(VLOOKUP(LX122,$D$121:$G$122,4,0),0)</f>
        <v>0</v>
      </c>
      <c r="MB133" s="405" t="n">
        <f aca="false">(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405" t="n">
        <f aca="false">IFERROR(VLOOKUP(LV108,$B$107:$F$114,5,0),0)</f>
        <v>0</v>
      </c>
      <c r="MD133" s="405" t="n">
        <f aca="false">IFERROR(VLOOKUP(LX108,$B$107:$F$114,5,0),0)</f>
        <v>0</v>
      </c>
      <c r="ME133" s="405" t="n">
        <f aca="false">IFERROR(VLOOKUP(LV108,$D$107:$G$114,4,0),0)</f>
        <v>0</v>
      </c>
      <c r="MF133" s="405" t="n">
        <f aca="false">IFERROR(VLOOKUP(LX108,$D$107:$G$114,4,0),0)</f>
        <v>0</v>
      </c>
      <c r="MG133" s="406"/>
    </row>
    <row r="134" customFormat="false" ht="15.75" hidden="false" customHeight="false" outlineLevel="0" collapsed="false">
      <c r="B134" s="349"/>
      <c r="C134" s="349"/>
      <c r="D134" s="349"/>
      <c r="E134" s="349"/>
      <c r="F134" s="349"/>
      <c r="G134" s="349"/>
      <c r="H134" s="349"/>
      <c r="I134" s="350"/>
      <c r="J134" s="351"/>
      <c r="K134" s="351"/>
      <c r="L134" s="404"/>
      <c r="M134" s="405"/>
      <c r="N134" s="405"/>
      <c r="O134" s="405" t="n">
        <f aca="false">(T109&lt;&gt;2)+($B$107&amp;$D$107&lt;&gt;I109&amp;K109)*($B$108&amp;$D$108&lt;&gt;I109&amp;K109)*($B$109&amp;$D$109&lt;&gt;I109&amp;K109)*($B$110&amp;$D$110&lt;&gt;I109&amp;K109)*($B$111&amp;$D$111&lt;&gt;I109&amp;K109)*($B$112&amp;$D$112&lt;&gt;I109&amp;K109)*($B$113&amp;$D$113&lt;&gt;I109&amp;K109)*($B$114&amp;$D$114&lt;&gt;I109&amp;K109)*($D$107&amp;$B$107&lt;&gt;I109&amp;K109)*($D$108&amp;$B$108&lt;&gt;I109&amp;K109)*($D$109&amp;$B$109&lt;&gt;I109&amp;K109)*($D$110&amp;$B$110&lt;&gt;I109&amp;K109)*($D$111&amp;$B$111&lt;&gt;I109&amp;K109)*($D$112&amp;$B$112&lt;&gt;I109&amp;K109)*($D$113&amp;$B$113&lt;&gt;I109&amp;K109)*($D$114&amp;$B$114&lt;&gt;I109&amp;K109)</f>
        <v>2</v>
      </c>
      <c r="P134" s="405" t="n">
        <f aca="false">IFERROR(VLOOKUP(I109,$B$107:$F$114,5,0),0)</f>
        <v>0</v>
      </c>
      <c r="Q134" s="405" t="n">
        <f aca="false">IFERROR(VLOOKUP(K109,$B$107:$F$114,5,0),0)</f>
        <v>0</v>
      </c>
      <c r="R134" s="405" t="n">
        <f aca="false">IFERROR(VLOOKUP(I109,$D$107:$G$114,4,0),0)</f>
        <v>0</v>
      </c>
      <c r="S134" s="405" t="n">
        <f aca="false">IFERROR(VLOOKUP(K109,$D$107:$G$114,4,0),0)</f>
        <v>0</v>
      </c>
      <c r="T134" s="406"/>
      <c r="V134" s="351"/>
      <c r="W134" s="351"/>
      <c r="X134" s="351"/>
      <c r="Y134" s="404"/>
      <c r="Z134" s="405"/>
      <c r="AA134" s="405"/>
      <c r="AB134" s="405" t="n">
        <f aca="false">(AG109&lt;&gt;2)+($B$107&amp;$D$107&lt;&gt;V109&amp;X109)*($B$108&amp;$D$108&lt;&gt;V109&amp;X109)*($B$109&amp;$D$109&lt;&gt;V109&amp;X109)*($B$110&amp;$D$110&lt;&gt;V109&amp;X109)*($B$111&amp;$D$111&lt;&gt;V109&amp;X109)*($B$112&amp;$D$112&lt;&gt;V109&amp;X109)*($B$113&amp;$D$113&lt;&gt;V109&amp;X109)*($B$114&amp;$D$114&lt;&gt;V109&amp;X109)*($D$107&amp;$B$107&lt;&gt;V109&amp;X109)*($D$108&amp;$B$108&lt;&gt;V109&amp;X109)*($D$109&amp;$B$109&lt;&gt;V109&amp;X109)*($D$110&amp;$B$110&lt;&gt;V109&amp;X109)*($D$111&amp;$B$111&lt;&gt;V109&amp;X109)*($D$112&amp;$B$112&lt;&gt;V109&amp;X109)*($D$113&amp;$B$113&lt;&gt;V109&amp;X109)*($D$114&amp;$B$114&lt;&gt;V109&amp;X109)</f>
        <v>2</v>
      </c>
      <c r="AC134" s="405" t="n">
        <f aca="false">IFERROR(VLOOKUP(V109,$B$107:$F$114,5,0),0)</f>
        <v>0</v>
      </c>
      <c r="AD134" s="405" t="n">
        <f aca="false">IFERROR(VLOOKUP(X109,$B$107:$F$114,5,0),0)</f>
        <v>0</v>
      </c>
      <c r="AE134" s="405" t="n">
        <f aca="false">IFERROR(VLOOKUP(V109,$D$107:$G$114,4,0),0)</f>
        <v>0</v>
      </c>
      <c r="AF134" s="405" t="n">
        <f aca="false">IFERROR(VLOOKUP(X109,$D$107:$G$114,4,0),0)</f>
        <v>0</v>
      </c>
      <c r="AG134" s="406"/>
      <c r="AI134" s="351"/>
      <c r="AJ134" s="351"/>
      <c r="AK134" s="351"/>
      <c r="AL134" s="404"/>
      <c r="AM134" s="405"/>
      <c r="AN134" s="405"/>
      <c r="AO134" s="405" t="n">
        <f aca="false">(AT109&lt;&gt;2)+($B$107&amp;$D$107&lt;&gt;AI109&amp;AK109)*($B$108&amp;$D$108&lt;&gt;AI109&amp;AK109)*($B$109&amp;$D$109&lt;&gt;AI109&amp;AK109)*($B$110&amp;$D$110&lt;&gt;AI109&amp;AK109)*($B$111&amp;$D$111&lt;&gt;AI109&amp;AK109)*($B$112&amp;$D$112&lt;&gt;AI109&amp;AK109)*($B$113&amp;$D$113&lt;&gt;AI109&amp;AK109)*($B$114&amp;$D$114&lt;&gt;AI109&amp;AK109)*($D$107&amp;$B$107&lt;&gt;AI109&amp;AK109)*($D$108&amp;$B$108&lt;&gt;AI109&amp;AK109)*($D$109&amp;$B$109&lt;&gt;AI109&amp;AK109)*($D$110&amp;$B$110&lt;&gt;AI109&amp;AK109)*($D$111&amp;$B$111&lt;&gt;AI109&amp;AK109)*($D$112&amp;$B$112&lt;&gt;AI109&amp;AK109)*($D$113&amp;$B$113&lt;&gt;AI109&amp;AK109)*($D$114&amp;$B$114&lt;&gt;AI109&amp;AK109)</f>
        <v>2</v>
      </c>
      <c r="AP134" s="405" t="n">
        <f aca="false">IFERROR(VLOOKUP(AI109,$B$107:$F$114,5,0),0)</f>
        <v>0</v>
      </c>
      <c r="AQ134" s="405" t="n">
        <f aca="false">IFERROR(VLOOKUP(AK109,$B$107:$F$114,5,0),0)</f>
        <v>0</v>
      </c>
      <c r="AR134" s="405" t="n">
        <f aca="false">IFERROR(VLOOKUP(AI109,$D$107:$G$114,4,0),0)</f>
        <v>0</v>
      </c>
      <c r="AS134" s="405" t="n">
        <f aca="false">IFERROR(VLOOKUP(AK109,$D$107:$G$114,4,0),0)</f>
        <v>0</v>
      </c>
      <c r="AT134" s="406"/>
      <c r="AV134" s="351"/>
      <c r="AW134" s="351"/>
      <c r="AX134" s="351"/>
      <c r="AY134" s="404"/>
      <c r="AZ134" s="405"/>
      <c r="BA134" s="405"/>
      <c r="BB134" s="405" t="n">
        <f aca="false">(BG109&lt;&gt;2)+($B$107&amp;$D$107&lt;&gt;AV109&amp;AX109)*($B$108&amp;$D$108&lt;&gt;AV109&amp;AX109)*($B$109&amp;$D$109&lt;&gt;AV109&amp;AX109)*($B$110&amp;$D$110&lt;&gt;AV109&amp;AX109)*($B$111&amp;$D$111&lt;&gt;AV109&amp;AX109)*($B$112&amp;$D$112&lt;&gt;AV109&amp;AX109)*($B$113&amp;$D$113&lt;&gt;AV109&amp;AX109)*($B$114&amp;$D$114&lt;&gt;AV109&amp;AX109)*($D$107&amp;$B$107&lt;&gt;AV109&amp;AX109)*($D$108&amp;$B$108&lt;&gt;AV109&amp;AX109)*($D$109&amp;$B$109&lt;&gt;AV109&amp;AX109)*($D$110&amp;$B$110&lt;&gt;AV109&amp;AX109)*($D$111&amp;$B$111&lt;&gt;AV109&amp;AX109)*($D$112&amp;$B$112&lt;&gt;AV109&amp;AX109)*($D$113&amp;$B$113&lt;&gt;AV109&amp;AX109)*($D$114&amp;$B$114&lt;&gt;AV109&amp;AX109)</f>
        <v>2</v>
      </c>
      <c r="BC134" s="405" t="n">
        <f aca="false">IFERROR(VLOOKUP(AV109,$B$107:$F$114,5,0),0)</f>
        <v>0</v>
      </c>
      <c r="BD134" s="405" t="n">
        <f aca="false">IFERROR(VLOOKUP(AX109,$B$107:$F$114,5,0),0)</f>
        <v>0</v>
      </c>
      <c r="BE134" s="405" t="n">
        <f aca="false">IFERROR(VLOOKUP(AV109,$D$107:$G$114,4,0),0)</f>
        <v>0</v>
      </c>
      <c r="BF134" s="405" t="n">
        <f aca="false">IFERROR(VLOOKUP(AX109,$D$107:$G$114,4,0),0)</f>
        <v>0</v>
      </c>
      <c r="BG134" s="406"/>
      <c r="BI134" s="351"/>
      <c r="BJ134" s="351"/>
      <c r="BK134" s="351"/>
      <c r="BL134" s="404"/>
      <c r="BM134" s="405"/>
      <c r="BN134" s="405"/>
      <c r="BO134" s="405" t="n">
        <f aca="false">(BT109&lt;&gt;2)+($B$107&amp;$D$107&lt;&gt;BI109&amp;BK109)*($B$108&amp;$D$108&lt;&gt;BI109&amp;BK109)*($B$109&amp;$D$109&lt;&gt;BI109&amp;BK109)*($B$110&amp;$D$110&lt;&gt;BI109&amp;BK109)*($B$111&amp;$D$111&lt;&gt;BI109&amp;BK109)*($B$112&amp;$D$112&lt;&gt;BI109&amp;BK109)*($B$113&amp;$D$113&lt;&gt;BI109&amp;BK109)*($B$114&amp;$D$114&lt;&gt;BI109&amp;BK109)*($D$107&amp;$B$107&lt;&gt;BI109&amp;BK109)*($D$108&amp;$B$108&lt;&gt;BI109&amp;BK109)*($D$109&amp;$B$109&lt;&gt;BI109&amp;BK109)*($D$110&amp;$B$110&lt;&gt;BI109&amp;BK109)*($D$111&amp;$B$111&lt;&gt;BI109&amp;BK109)*($D$112&amp;$B$112&lt;&gt;BI109&amp;BK109)*($D$113&amp;$B$113&lt;&gt;BI109&amp;BK109)*($D$114&amp;$B$114&lt;&gt;BI109&amp;BK109)</f>
        <v>2</v>
      </c>
      <c r="BP134" s="405" t="n">
        <f aca="false">IFERROR(VLOOKUP(BI109,$B$107:$F$114,5,0),0)</f>
        <v>0</v>
      </c>
      <c r="BQ134" s="405" t="n">
        <f aca="false">IFERROR(VLOOKUP(BK109,$B$107:$F$114,5,0),0)</f>
        <v>0</v>
      </c>
      <c r="BR134" s="405" t="n">
        <f aca="false">IFERROR(VLOOKUP(BI109,$D$107:$G$114,4,0),0)</f>
        <v>0</v>
      </c>
      <c r="BS134" s="405" t="n">
        <f aca="false">IFERROR(VLOOKUP(BK109,$D$107:$G$114,4,0),0)</f>
        <v>0</v>
      </c>
      <c r="BT134" s="406"/>
      <c r="BV134" s="351"/>
      <c r="BW134" s="351"/>
      <c r="BX134" s="351"/>
      <c r="BY134" s="404"/>
      <c r="BZ134" s="405"/>
      <c r="CA134" s="405"/>
      <c r="CB134" s="405" t="n">
        <f aca="false">(CG109&lt;&gt;2)+($B$107&amp;$D$107&lt;&gt;BV109&amp;BX109)*($B$108&amp;$D$108&lt;&gt;BV109&amp;BX109)*($B$109&amp;$D$109&lt;&gt;BV109&amp;BX109)*($B$110&amp;$D$110&lt;&gt;BV109&amp;BX109)*($B$111&amp;$D$111&lt;&gt;BV109&amp;BX109)*($B$112&amp;$D$112&lt;&gt;BV109&amp;BX109)*($B$113&amp;$D$113&lt;&gt;BV109&amp;BX109)*($B$114&amp;$D$114&lt;&gt;BV109&amp;BX109)*($D$107&amp;$B$107&lt;&gt;BV109&amp;BX109)*($D$108&amp;$B$108&lt;&gt;BV109&amp;BX109)*($D$109&amp;$B$109&lt;&gt;BV109&amp;BX109)*($D$110&amp;$B$110&lt;&gt;BV109&amp;BX109)*($D$111&amp;$B$111&lt;&gt;BV109&amp;BX109)*($D$112&amp;$B$112&lt;&gt;BV109&amp;BX109)*($D$113&amp;$B$113&lt;&gt;BV109&amp;BX109)*($D$114&amp;$B$114&lt;&gt;BV109&amp;BX109)</f>
        <v>2</v>
      </c>
      <c r="CC134" s="405" t="n">
        <f aca="false">IFERROR(VLOOKUP(BV109,$B$107:$F$114,5,0),0)</f>
        <v>0</v>
      </c>
      <c r="CD134" s="405" t="n">
        <f aca="false">IFERROR(VLOOKUP(BX109,$B$107:$F$114,5,0),0)</f>
        <v>0</v>
      </c>
      <c r="CE134" s="405" t="n">
        <f aca="false">IFERROR(VLOOKUP(BV109,$D$107:$G$114,4,0),0)</f>
        <v>0</v>
      </c>
      <c r="CF134" s="405" t="n">
        <f aca="false">IFERROR(VLOOKUP(BX109,$D$107:$G$114,4,0),0)</f>
        <v>0</v>
      </c>
      <c r="CG134" s="406"/>
      <c r="CI134" s="351"/>
      <c r="CJ134" s="351"/>
      <c r="CK134" s="351"/>
      <c r="CL134" s="404"/>
      <c r="CM134" s="405"/>
      <c r="CN134" s="405"/>
      <c r="CO134" s="405" t="n">
        <f aca="false">(CT109&lt;&gt;2)+($B$107&amp;$D$107&lt;&gt;CI109&amp;CK109)*($B$108&amp;$D$108&lt;&gt;CI109&amp;CK109)*($B$109&amp;$D$109&lt;&gt;CI109&amp;CK109)*($B$110&amp;$D$110&lt;&gt;CI109&amp;CK109)*($B$111&amp;$D$111&lt;&gt;CI109&amp;CK109)*($B$112&amp;$D$112&lt;&gt;CI109&amp;CK109)*($B$113&amp;$D$113&lt;&gt;CI109&amp;CK109)*($B$114&amp;$D$114&lt;&gt;CI109&amp;CK109)*($D$107&amp;$B$107&lt;&gt;CI109&amp;CK109)*($D$108&amp;$B$108&lt;&gt;CI109&amp;CK109)*($D$109&amp;$B$109&lt;&gt;CI109&amp;CK109)*($D$110&amp;$B$110&lt;&gt;CI109&amp;CK109)*($D$111&amp;$B$111&lt;&gt;CI109&amp;CK109)*($D$112&amp;$B$112&lt;&gt;CI109&amp;CK109)*($D$113&amp;$B$113&lt;&gt;CI109&amp;CK109)*($D$114&amp;$B$114&lt;&gt;CI109&amp;CK109)</f>
        <v>2</v>
      </c>
      <c r="CP134" s="405" t="n">
        <f aca="false">IFERROR(VLOOKUP(CI109,$B$107:$F$114,5,0),0)</f>
        <v>0</v>
      </c>
      <c r="CQ134" s="405" t="n">
        <f aca="false">IFERROR(VLOOKUP(CK109,$B$107:$F$114,5,0),0)</f>
        <v>0</v>
      </c>
      <c r="CR134" s="405" t="n">
        <f aca="false">IFERROR(VLOOKUP(CI109,$D$107:$G$114,4,0),0)</f>
        <v>0</v>
      </c>
      <c r="CS134" s="405" t="n">
        <f aca="false">IFERROR(VLOOKUP(CK109,$D$107:$G$114,4,0),0)</f>
        <v>0</v>
      </c>
      <c r="CT134" s="406"/>
      <c r="CV134" s="351"/>
      <c r="CW134" s="351"/>
      <c r="CX134" s="351"/>
      <c r="CY134" s="404"/>
      <c r="CZ134" s="405"/>
      <c r="DA134" s="405"/>
      <c r="DB134" s="405" t="n">
        <f aca="false">(DG109&lt;&gt;2)+($B$107&amp;$D$107&lt;&gt;CV109&amp;CX109)*($B$108&amp;$D$108&lt;&gt;CV109&amp;CX109)*($B$109&amp;$D$109&lt;&gt;CV109&amp;CX109)*($B$110&amp;$D$110&lt;&gt;CV109&amp;CX109)*($B$111&amp;$D$111&lt;&gt;CV109&amp;CX109)*($B$112&amp;$D$112&lt;&gt;CV109&amp;CX109)*($B$113&amp;$D$113&lt;&gt;CV109&amp;CX109)*($B$114&amp;$D$114&lt;&gt;CV109&amp;CX109)*($D$107&amp;$B$107&lt;&gt;CV109&amp;CX109)*($D$108&amp;$B$108&lt;&gt;CV109&amp;CX109)*($D$109&amp;$B$109&lt;&gt;CV109&amp;CX109)*($D$110&amp;$B$110&lt;&gt;CV109&amp;CX109)*($D$111&amp;$B$111&lt;&gt;CV109&amp;CX109)*($D$112&amp;$B$112&lt;&gt;CV109&amp;CX109)*($D$113&amp;$B$113&lt;&gt;CV109&amp;CX109)*($D$114&amp;$B$114&lt;&gt;CV109&amp;CX109)</f>
        <v>2</v>
      </c>
      <c r="DC134" s="405" t="n">
        <f aca="false">IFERROR(VLOOKUP(CV109,$B$107:$F$114,5,0),0)</f>
        <v>0</v>
      </c>
      <c r="DD134" s="405" t="n">
        <f aca="false">IFERROR(VLOOKUP(CX109,$B$107:$F$114,5,0),0)</f>
        <v>0</v>
      </c>
      <c r="DE134" s="405" t="n">
        <f aca="false">IFERROR(VLOOKUP(CV109,$D$107:$G$114,4,0),0)</f>
        <v>0</v>
      </c>
      <c r="DF134" s="405" t="n">
        <f aca="false">IFERROR(VLOOKUP(CX109,$D$107:$G$114,4,0),0)</f>
        <v>0</v>
      </c>
      <c r="DG134" s="406"/>
      <c r="DI134" s="351"/>
      <c r="DJ134" s="351"/>
      <c r="DK134" s="351"/>
      <c r="DL134" s="404"/>
      <c r="DM134" s="405"/>
      <c r="DN134" s="405"/>
      <c r="DO134" s="405" t="n">
        <f aca="false">(DT109&lt;&gt;2)+($B$107&amp;$D$107&lt;&gt;DI109&amp;DK109)*($B$108&amp;$D$108&lt;&gt;DI109&amp;DK109)*($B$109&amp;$D$109&lt;&gt;DI109&amp;DK109)*($B$110&amp;$D$110&lt;&gt;DI109&amp;DK109)*($B$111&amp;$D$111&lt;&gt;DI109&amp;DK109)*($B$112&amp;$D$112&lt;&gt;DI109&amp;DK109)*($B$113&amp;$D$113&lt;&gt;DI109&amp;DK109)*($B$114&amp;$D$114&lt;&gt;DI109&amp;DK109)*($D$107&amp;$B$107&lt;&gt;DI109&amp;DK109)*($D$108&amp;$B$108&lt;&gt;DI109&amp;DK109)*($D$109&amp;$B$109&lt;&gt;DI109&amp;DK109)*($D$110&amp;$B$110&lt;&gt;DI109&amp;DK109)*($D$111&amp;$B$111&lt;&gt;DI109&amp;DK109)*($D$112&amp;$B$112&lt;&gt;DI109&amp;DK109)*($D$113&amp;$B$113&lt;&gt;DI109&amp;DK109)*($D$114&amp;$B$114&lt;&gt;DI109&amp;DK109)</f>
        <v>2</v>
      </c>
      <c r="DP134" s="405" t="n">
        <f aca="false">IFERROR(VLOOKUP(DI109,$B$107:$F$114,5,0),0)</f>
        <v>0</v>
      </c>
      <c r="DQ134" s="405" t="n">
        <f aca="false">IFERROR(VLOOKUP(DK109,$B$107:$F$114,5,0),0)</f>
        <v>0</v>
      </c>
      <c r="DR134" s="405" t="n">
        <f aca="false">IFERROR(VLOOKUP(DI109,$D$107:$G$114,4,0),0)</f>
        <v>0</v>
      </c>
      <c r="DS134" s="405" t="n">
        <f aca="false">IFERROR(VLOOKUP(DK109,$D$107:$G$114,4,0),0)</f>
        <v>0</v>
      </c>
      <c r="DT134" s="406"/>
      <c r="DV134" s="351"/>
      <c r="DW134" s="351"/>
      <c r="DX134" s="351"/>
      <c r="DY134" s="404"/>
      <c r="DZ134" s="405"/>
      <c r="EA134" s="405"/>
      <c r="EB134" s="405" t="n">
        <f aca="false">(EG109&lt;&gt;2)+($B$107&amp;$D$107&lt;&gt;DV109&amp;DX109)*($B$108&amp;$D$108&lt;&gt;DV109&amp;DX109)*($B$109&amp;$D$109&lt;&gt;DV109&amp;DX109)*($B$110&amp;$D$110&lt;&gt;DV109&amp;DX109)*($B$111&amp;$D$111&lt;&gt;DV109&amp;DX109)*($B$112&amp;$D$112&lt;&gt;DV109&amp;DX109)*($B$113&amp;$D$113&lt;&gt;DV109&amp;DX109)*($B$114&amp;$D$114&lt;&gt;DV109&amp;DX109)*($D$107&amp;$B$107&lt;&gt;DV109&amp;DX109)*($D$108&amp;$B$108&lt;&gt;DV109&amp;DX109)*($D$109&amp;$B$109&lt;&gt;DV109&amp;DX109)*($D$110&amp;$B$110&lt;&gt;DV109&amp;DX109)*($D$111&amp;$B$111&lt;&gt;DV109&amp;DX109)*($D$112&amp;$B$112&lt;&gt;DV109&amp;DX109)*($D$113&amp;$B$113&lt;&gt;DV109&amp;DX109)*($D$114&amp;$B$114&lt;&gt;DV109&amp;DX109)</f>
        <v>2</v>
      </c>
      <c r="EC134" s="405" t="n">
        <f aca="false">IFERROR(VLOOKUP(DV109,$B$107:$F$114,5,0),0)</f>
        <v>0</v>
      </c>
      <c r="ED134" s="405" t="n">
        <f aca="false">IFERROR(VLOOKUP(DX109,$B$107:$F$114,5,0),0)</f>
        <v>0</v>
      </c>
      <c r="EE134" s="405" t="n">
        <f aca="false">IFERROR(VLOOKUP(DV109,$D$107:$G$114,4,0),0)</f>
        <v>0</v>
      </c>
      <c r="EF134" s="405" t="n">
        <f aca="false">IFERROR(VLOOKUP(DX109,$D$107:$G$114,4,0),0)</f>
        <v>0</v>
      </c>
      <c r="EG134" s="406"/>
      <c r="EI134" s="351"/>
      <c r="EJ134" s="351"/>
      <c r="EK134" s="351"/>
      <c r="EL134" s="404"/>
      <c r="EM134" s="405"/>
      <c r="EN134" s="405"/>
      <c r="EO134" s="405" t="n">
        <f aca="false">(ET109&lt;&gt;2)+($B$107&amp;$D$107&lt;&gt;EI109&amp;EK109)*($B$108&amp;$D$108&lt;&gt;EI109&amp;EK109)*($B$109&amp;$D$109&lt;&gt;EI109&amp;EK109)*($B$110&amp;$D$110&lt;&gt;EI109&amp;EK109)*($B$111&amp;$D$111&lt;&gt;EI109&amp;EK109)*($B$112&amp;$D$112&lt;&gt;EI109&amp;EK109)*($B$113&amp;$D$113&lt;&gt;EI109&amp;EK109)*($B$114&amp;$D$114&lt;&gt;EI109&amp;EK109)*($D$107&amp;$B$107&lt;&gt;EI109&amp;EK109)*($D$108&amp;$B$108&lt;&gt;EI109&amp;EK109)*($D$109&amp;$B$109&lt;&gt;EI109&amp;EK109)*($D$110&amp;$B$110&lt;&gt;EI109&amp;EK109)*($D$111&amp;$B$111&lt;&gt;EI109&amp;EK109)*($D$112&amp;$B$112&lt;&gt;EI109&amp;EK109)*($D$113&amp;$B$113&lt;&gt;EI109&amp;EK109)*($D$114&amp;$B$114&lt;&gt;EI109&amp;EK109)</f>
        <v>2</v>
      </c>
      <c r="EP134" s="405" t="n">
        <f aca="false">IFERROR(VLOOKUP(EI109,$B$107:$F$114,5,0),0)</f>
        <v>0</v>
      </c>
      <c r="EQ134" s="405" t="n">
        <f aca="false">IFERROR(VLOOKUP(EK109,$B$107:$F$114,5,0),0)</f>
        <v>0</v>
      </c>
      <c r="ER134" s="405" t="n">
        <f aca="false">IFERROR(VLOOKUP(EI109,$D$107:$G$114,4,0),0)</f>
        <v>0</v>
      </c>
      <c r="ES134" s="405" t="n">
        <f aca="false">IFERROR(VLOOKUP(EK109,$D$107:$G$114,4,0),0)</f>
        <v>0</v>
      </c>
      <c r="ET134" s="406"/>
      <c r="EV134" s="351"/>
      <c r="EW134" s="351"/>
      <c r="EX134" s="351"/>
      <c r="EY134" s="404"/>
      <c r="EZ134" s="405"/>
      <c r="FA134" s="405"/>
      <c r="FB134" s="405" t="n">
        <f aca="false">(FG109&lt;&gt;2)+($B$107&amp;$D$107&lt;&gt;EV109&amp;EX109)*($B$108&amp;$D$108&lt;&gt;EV109&amp;EX109)*($B$109&amp;$D$109&lt;&gt;EV109&amp;EX109)*($B$110&amp;$D$110&lt;&gt;EV109&amp;EX109)*($B$111&amp;$D$111&lt;&gt;EV109&amp;EX109)*($B$112&amp;$D$112&lt;&gt;EV109&amp;EX109)*($B$113&amp;$D$113&lt;&gt;EV109&amp;EX109)*($B$114&amp;$D$114&lt;&gt;EV109&amp;EX109)*($D$107&amp;$B$107&lt;&gt;EV109&amp;EX109)*($D$108&amp;$B$108&lt;&gt;EV109&amp;EX109)*($D$109&amp;$B$109&lt;&gt;EV109&amp;EX109)*($D$110&amp;$B$110&lt;&gt;EV109&amp;EX109)*($D$111&amp;$B$111&lt;&gt;EV109&amp;EX109)*($D$112&amp;$B$112&lt;&gt;EV109&amp;EX109)*($D$113&amp;$B$113&lt;&gt;EV109&amp;EX109)*($D$114&amp;$B$114&lt;&gt;EV109&amp;EX109)</f>
        <v>2</v>
      </c>
      <c r="FC134" s="405" t="n">
        <f aca="false">IFERROR(VLOOKUP(EV109,$B$107:$F$114,5,0),0)</f>
        <v>0</v>
      </c>
      <c r="FD134" s="405" t="n">
        <f aca="false">IFERROR(VLOOKUP(EX109,$B$107:$F$114,5,0),0)</f>
        <v>0</v>
      </c>
      <c r="FE134" s="405" t="n">
        <f aca="false">IFERROR(VLOOKUP(EV109,$D$107:$G$114,4,0),0)</f>
        <v>0</v>
      </c>
      <c r="FF134" s="405" t="n">
        <f aca="false">IFERROR(VLOOKUP(EX109,$D$107:$G$114,4,0),0)</f>
        <v>0</v>
      </c>
      <c r="FG134" s="406"/>
      <c r="FI134" s="351"/>
      <c r="FJ134" s="351"/>
      <c r="FK134" s="351"/>
      <c r="FL134" s="404"/>
      <c r="FM134" s="405"/>
      <c r="FN134" s="405"/>
      <c r="FO134" s="405" t="n">
        <f aca="false">(FT109&lt;&gt;2)+($B$107&amp;$D$107&lt;&gt;FI109&amp;FK109)*($B$108&amp;$D$108&lt;&gt;FI109&amp;FK109)*($B$109&amp;$D$109&lt;&gt;FI109&amp;FK109)*($B$110&amp;$D$110&lt;&gt;FI109&amp;FK109)*($B$111&amp;$D$111&lt;&gt;FI109&amp;FK109)*($B$112&amp;$D$112&lt;&gt;FI109&amp;FK109)*($B$113&amp;$D$113&lt;&gt;FI109&amp;FK109)*($B$114&amp;$D$114&lt;&gt;FI109&amp;FK109)*($D$107&amp;$B$107&lt;&gt;FI109&amp;FK109)*($D$108&amp;$B$108&lt;&gt;FI109&amp;FK109)*($D$109&amp;$B$109&lt;&gt;FI109&amp;FK109)*($D$110&amp;$B$110&lt;&gt;FI109&amp;FK109)*($D$111&amp;$B$111&lt;&gt;FI109&amp;FK109)*($D$112&amp;$B$112&lt;&gt;FI109&amp;FK109)*($D$113&amp;$B$113&lt;&gt;FI109&amp;FK109)*($D$114&amp;$B$114&lt;&gt;FI109&amp;FK109)</f>
        <v>2</v>
      </c>
      <c r="FP134" s="405" t="n">
        <f aca="false">IFERROR(VLOOKUP(FI109,$B$107:$F$114,5,0),0)</f>
        <v>0</v>
      </c>
      <c r="FQ134" s="405" t="n">
        <f aca="false">IFERROR(VLOOKUP(FK109,$B$107:$F$114,5,0),0)</f>
        <v>0</v>
      </c>
      <c r="FR134" s="405" t="n">
        <f aca="false">IFERROR(VLOOKUP(FI109,$D$107:$G$114,4,0),0)</f>
        <v>0</v>
      </c>
      <c r="FS134" s="405" t="n">
        <f aca="false">IFERROR(VLOOKUP(FK109,$D$107:$G$114,4,0),0)</f>
        <v>0</v>
      </c>
      <c r="FT134" s="406"/>
      <c r="FV134" s="351"/>
      <c r="FW134" s="351"/>
      <c r="FX134" s="351"/>
      <c r="FY134" s="404"/>
      <c r="FZ134" s="405"/>
      <c r="GA134" s="405"/>
      <c r="GB134" s="405" t="n">
        <f aca="false">(GG109&lt;&gt;2)+($B$107&amp;$D$107&lt;&gt;FV109&amp;FX109)*($B$108&amp;$D$108&lt;&gt;FV109&amp;FX109)*($B$109&amp;$D$109&lt;&gt;FV109&amp;FX109)*($B$110&amp;$D$110&lt;&gt;FV109&amp;FX109)*($B$111&amp;$D$111&lt;&gt;FV109&amp;FX109)*($B$112&amp;$D$112&lt;&gt;FV109&amp;FX109)*($B$113&amp;$D$113&lt;&gt;FV109&amp;FX109)*($B$114&amp;$D$114&lt;&gt;FV109&amp;FX109)*($D$107&amp;$B$107&lt;&gt;FV109&amp;FX109)*($D$108&amp;$B$108&lt;&gt;FV109&amp;FX109)*($D$109&amp;$B$109&lt;&gt;FV109&amp;FX109)*($D$110&amp;$B$110&lt;&gt;FV109&amp;FX109)*($D$111&amp;$B$111&lt;&gt;FV109&amp;FX109)*($D$112&amp;$B$112&lt;&gt;FV109&amp;FX109)*($D$113&amp;$B$113&lt;&gt;FV109&amp;FX109)*($D$114&amp;$B$114&lt;&gt;FV109&amp;FX109)</f>
        <v>2</v>
      </c>
      <c r="GC134" s="405" t="n">
        <f aca="false">IFERROR(VLOOKUP(FV109,$B$107:$F$114,5,0),0)</f>
        <v>0</v>
      </c>
      <c r="GD134" s="405" t="n">
        <f aca="false">IFERROR(VLOOKUP(FX109,$B$107:$F$114,5,0),0)</f>
        <v>0</v>
      </c>
      <c r="GE134" s="405" t="n">
        <f aca="false">IFERROR(VLOOKUP(FV109,$D$107:$G$114,4,0),0)</f>
        <v>0</v>
      </c>
      <c r="GF134" s="405" t="n">
        <f aca="false">IFERROR(VLOOKUP(FX109,$D$107:$G$114,4,0),0)</f>
        <v>0</v>
      </c>
      <c r="GG134" s="406"/>
      <c r="GI134" s="351"/>
      <c r="GJ134" s="351"/>
      <c r="GK134" s="351"/>
      <c r="GL134" s="404"/>
      <c r="GM134" s="405"/>
      <c r="GN134" s="405"/>
      <c r="GO134" s="405" t="n">
        <f aca="false">(GT109&lt;&gt;2)+($B$107&amp;$D$107&lt;&gt;GI109&amp;GK109)*($B$108&amp;$D$108&lt;&gt;GI109&amp;GK109)*($B$109&amp;$D$109&lt;&gt;GI109&amp;GK109)*($B$110&amp;$D$110&lt;&gt;GI109&amp;GK109)*($B$111&amp;$D$111&lt;&gt;GI109&amp;GK109)*($B$112&amp;$D$112&lt;&gt;GI109&amp;GK109)*($B$113&amp;$D$113&lt;&gt;GI109&amp;GK109)*($B$114&amp;$D$114&lt;&gt;GI109&amp;GK109)*($D$107&amp;$B$107&lt;&gt;GI109&amp;GK109)*($D$108&amp;$B$108&lt;&gt;GI109&amp;GK109)*($D$109&amp;$B$109&lt;&gt;GI109&amp;GK109)*($D$110&amp;$B$110&lt;&gt;GI109&amp;GK109)*($D$111&amp;$B$111&lt;&gt;GI109&amp;GK109)*($D$112&amp;$B$112&lt;&gt;GI109&amp;GK109)*($D$113&amp;$B$113&lt;&gt;GI109&amp;GK109)*($D$114&amp;$B$114&lt;&gt;GI109&amp;GK109)</f>
        <v>2</v>
      </c>
      <c r="GP134" s="405" t="n">
        <f aca="false">IFERROR(VLOOKUP(GI109,$B$107:$F$114,5,0),0)</f>
        <v>0</v>
      </c>
      <c r="GQ134" s="405" t="n">
        <f aca="false">IFERROR(VLOOKUP(GK109,$B$107:$F$114,5,0),0)</f>
        <v>0</v>
      </c>
      <c r="GR134" s="405" t="n">
        <f aca="false">IFERROR(VLOOKUP(GI109,$D$107:$G$114,4,0),0)</f>
        <v>0</v>
      </c>
      <c r="GS134" s="405" t="n">
        <f aca="false">IFERROR(VLOOKUP(GK109,$D$107:$G$114,4,0),0)</f>
        <v>0</v>
      </c>
      <c r="GT134" s="406"/>
      <c r="GV134" s="351"/>
      <c r="GW134" s="351"/>
      <c r="GX134" s="351"/>
      <c r="GY134" s="404"/>
      <c r="GZ134" s="405"/>
      <c r="HA134" s="405"/>
      <c r="HB134" s="405" t="n">
        <f aca="false">(HG109&lt;&gt;2)+($B$107&amp;$D$107&lt;&gt;GV109&amp;GX109)*($B$108&amp;$D$108&lt;&gt;GV109&amp;GX109)*($B$109&amp;$D$109&lt;&gt;GV109&amp;GX109)*($B$110&amp;$D$110&lt;&gt;GV109&amp;GX109)*($B$111&amp;$D$111&lt;&gt;GV109&amp;GX109)*($B$112&amp;$D$112&lt;&gt;GV109&amp;GX109)*($B$113&amp;$D$113&lt;&gt;GV109&amp;GX109)*($B$114&amp;$D$114&lt;&gt;GV109&amp;GX109)*($D$107&amp;$B$107&lt;&gt;GV109&amp;GX109)*($D$108&amp;$B$108&lt;&gt;GV109&amp;GX109)*($D$109&amp;$B$109&lt;&gt;GV109&amp;GX109)*($D$110&amp;$B$110&lt;&gt;GV109&amp;GX109)*($D$111&amp;$B$111&lt;&gt;GV109&amp;GX109)*($D$112&amp;$B$112&lt;&gt;GV109&amp;GX109)*($D$113&amp;$B$113&lt;&gt;GV109&amp;GX109)*($D$114&amp;$B$114&lt;&gt;GV109&amp;GX109)</f>
        <v>2</v>
      </c>
      <c r="HC134" s="405" t="n">
        <f aca="false">IFERROR(VLOOKUP(GV109,$B$107:$F$114,5,0),0)</f>
        <v>0</v>
      </c>
      <c r="HD134" s="405" t="n">
        <f aca="false">IFERROR(VLOOKUP(GX109,$B$107:$F$114,5,0),0)</f>
        <v>0</v>
      </c>
      <c r="HE134" s="405" t="n">
        <f aca="false">IFERROR(VLOOKUP(GV109,$D$107:$G$114,4,0),0)</f>
        <v>0</v>
      </c>
      <c r="HF134" s="405" t="n">
        <f aca="false">IFERROR(VLOOKUP(GX109,$D$107:$G$114,4,0),0)</f>
        <v>0</v>
      </c>
      <c r="HG134" s="406"/>
      <c r="HI134" s="351"/>
      <c r="HJ134" s="351"/>
      <c r="HK134" s="351"/>
      <c r="HL134" s="404"/>
      <c r="HM134" s="405"/>
      <c r="HN134" s="405"/>
      <c r="HO134" s="405" t="n">
        <f aca="false">(HT109&lt;&gt;2)+($B$107&amp;$D$107&lt;&gt;HI109&amp;HK109)*($B$108&amp;$D$108&lt;&gt;HI109&amp;HK109)*($B$109&amp;$D$109&lt;&gt;HI109&amp;HK109)*($B$110&amp;$D$110&lt;&gt;HI109&amp;HK109)*($B$111&amp;$D$111&lt;&gt;HI109&amp;HK109)*($B$112&amp;$D$112&lt;&gt;HI109&amp;HK109)*($B$113&amp;$D$113&lt;&gt;HI109&amp;HK109)*($B$114&amp;$D$114&lt;&gt;HI109&amp;HK109)*($D$107&amp;$B$107&lt;&gt;HI109&amp;HK109)*($D$108&amp;$B$108&lt;&gt;HI109&amp;HK109)*($D$109&amp;$B$109&lt;&gt;HI109&amp;HK109)*($D$110&amp;$B$110&lt;&gt;HI109&amp;HK109)*($D$111&amp;$B$111&lt;&gt;HI109&amp;HK109)*($D$112&amp;$B$112&lt;&gt;HI109&amp;HK109)*($D$113&amp;$B$113&lt;&gt;HI109&amp;HK109)*($D$114&amp;$B$114&lt;&gt;HI109&amp;HK109)</f>
        <v>2</v>
      </c>
      <c r="HP134" s="405" t="n">
        <f aca="false">IFERROR(VLOOKUP(HI109,$B$107:$F$114,5,0),0)</f>
        <v>0</v>
      </c>
      <c r="HQ134" s="405" t="n">
        <f aca="false">IFERROR(VLOOKUP(HK109,$B$107:$F$114,5,0),0)</f>
        <v>0</v>
      </c>
      <c r="HR134" s="405" t="n">
        <f aca="false">IFERROR(VLOOKUP(HI109,$D$107:$G$114,4,0),0)</f>
        <v>0</v>
      </c>
      <c r="HS134" s="405" t="n">
        <f aca="false">IFERROR(VLOOKUP(HK109,$D$107:$G$114,4,0),0)</f>
        <v>0</v>
      </c>
      <c r="HT134" s="406"/>
      <c r="HV134" s="351"/>
      <c r="HW134" s="351"/>
      <c r="HX134" s="351"/>
      <c r="HY134" s="404"/>
      <c r="HZ134" s="405"/>
      <c r="IA134" s="405"/>
      <c r="IB134" s="405" t="n">
        <f aca="false">(IG109&lt;&gt;2)+($B$107&amp;$D$107&lt;&gt;HV109&amp;HX109)*($B$108&amp;$D$108&lt;&gt;HV109&amp;HX109)*($B$109&amp;$D$109&lt;&gt;HV109&amp;HX109)*($B$110&amp;$D$110&lt;&gt;HV109&amp;HX109)*($B$111&amp;$D$111&lt;&gt;HV109&amp;HX109)*($B$112&amp;$D$112&lt;&gt;HV109&amp;HX109)*($B$113&amp;$D$113&lt;&gt;HV109&amp;HX109)*($B$114&amp;$D$114&lt;&gt;HV109&amp;HX109)*($D$107&amp;$B$107&lt;&gt;HV109&amp;HX109)*($D$108&amp;$B$108&lt;&gt;HV109&amp;HX109)*($D$109&amp;$B$109&lt;&gt;HV109&amp;HX109)*($D$110&amp;$B$110&lt;&gt;HV109&amp;HX109)*($D$111&amp;$B$111&lt;&gt;HV109&amp;HX109)*($D$112&amp;$B$112&lt;&gt;HV109&amp;HX109)*($D$113&amp;$B$113&lt;&gt;HV109&amp;HX109)*($D$114&amp;$B$114&lt;&gt;HV109&amp;HX109)</f>
        <v>2</v>
      </c>
      <c r="IC134" s="405" t="n">
        <f aca="false">IFERROR(VLOOKUP(HV109,$B$107:$F$114,5,0),0)</f>
        <v>0</v>
      </c>
      <c r="ID134" s="405" t="n">
        <f aca="false">IFERROR(VLOOKUP(HX109,$B$107:$F$114,5,0),0)</f>
        <v>0</v>
      </c>
      <c r="IE134" s="405" t="n">
        <f aca="false">IFERROR(VLOOKUP(HV109,$D$107:$G$114,4,0),0)</f>
        <v>0</v>
      </c>
      <c r="IF134" s="405" t="n">
        <f aca="false">IFERROR(VLOOKUP(HX109,$D$107:$G$114,4,0),0)</f>
        <v>0</v>
      </c>
      <c r="IG134" s="406"/>
      <c r="II134" s="351"/>
      <c r="IJ134" s="351"/>
      <c r="IK134" s="351"/>
      <c r="IL134" s="404"/>
      <c r="IM134" s="405"/>
      <c r="IN134" s="405"/>
      <c r="IO134" s="405" t="n">
        <f aca="false">(IT109&lt;&gt;2)+($B$107&amp;$D$107&lt;&gt;II109&amp;IK109)*($B$108&amp;$D$108&lt;&gt;II109&amp;IK109)*($B$109&amp;$D$109&lt;&gt;II109&amp;IK109)*($B$110&amp;$D$110&lt;&gt;II109&amp;IK109)*($B$111&amp;$D$111&lt;&gt;II109&amp;IK109)*($B$112&amp;$D$112&lt;&gt;II109&amp;IK109)*($B$113&amp;$D$113&lt;&gt;II109&amp;IK109)*($B$114&amp;$D$114&lt;&gt;II109&amp;IK109)*($D$107&amp;$B$107&lt;&gt;II109&amp;IK109)*($D$108&amp;$B$108&lt;&gt;II109&amp;IK109)*($D$109&amp;$B$109&lt;&gt;II109&amp;IK109)*($D$110&amp;$B$110&lt;&gt;II109&amp;IK109)*($D$111&amp;$B$111&lt;&gt;II109&amp;IK109)*($D$112&amp;$B$112&lt;&gt;II109&amp;IK109)*($D$113&amp;$B$113&lt;&gt;II109&amp;IK109)*($D$114&amp;$B$114&lt;&gt;II109&amp;IK109)</f>
        <v>2</v>
      </c>
      <c r="IP134" s="405" t="n">
        <f aca="false">IFERROR(VLOOKUP(II109,$B$107:$F$114,5,0),0)</f>
        <v>0</v>
      </c>
      <c r="IQ134" s="405" t="n">
        <f aca="false">IFERROR(VLOOKUP(IK109,$B$107:$F$114,5,0),0)</f>
        <v>0</v>
      </c>
      <c r="IR134" s="405" t="n">
        <f aca="false">IFERROR(VLOOKUP(II109,$D$107:$G$114,4,0),0)</f>
        <v>0</v>
      </c>
      <c r="IS134" s="405" t="n">
        <f aca="false">IFERROR(VLOOKUP(IK109,$D$107:$G$114,4,0),0)</f>
        <v>0</v>
      </c>
      <c r="IT134" s="406"/>
      <c r="IV134" s="351"/>
      <c r="IW134" s="351"/>
      <c r="IX134" s="351"/>
      <c r="IY134" s="404"/>
      <c r="IZ134" s="405"/>
      <c r="JA134" s="405"/>
      <c r="JB134" s="405" t="n">
        <f aca="false">(JG109&lt;&gt;2)+($B$107&amp;$D$107&lt;&gt;IV109&amp;IX109)*($B$108&amp;$D$108&lt;&gt;IV109&amp;IX109)*($B$109&amp;$D$109&lt;&gt;IV109&amp;IX109)*($B$110&amp;$D$110&lt;&gt;IV109&amp;IX109)*($B$111&amp;$D$111&lt;&gt;IV109&amp;IX109)*($B$112&amp;$D$112&lt;&gt;IV109&amp;IX109)*($B$113&amp;$D$113&lt;&gt;IV109&amp;IX109)*($B$114&amp;$D$114&lt;&gt;IV109&amp;IX109)*($D$107&amp;$B$107&lt;&gt;IV109&amp;IX109)*($D$108&amp;$B$108&lt;&gt;IV109&amp;IX109)*($D$109&amp;$B$109&lt;&gt;IV109&amp;IX109)*($D$110&amp;$B$110&lt;&gt;IV109&amp;IX109)*($D$111&amp;$B$111&lt;&gt;IV109&amp;IX109)*($D$112&amp;$B$112&lt;&gt;IV109&amp;IX109)*($D$113&amp;$B$113&lt;&gt;IV109&amp;IX109)*($D$114&amp;$B$114&lt;&gt;IV109&amp;IX109)</f>
        <v>2</v>
      </c>
      <c r="JC134" s="405" t="n">
        <f aca="false">IFERROR(VLOOKUP(IV109,$B$107:$F$114,5,0),0)</f>
        <v>0</v>
      </c>
      <c r="JD134" s="405" t="n">
        <f aca="false">IFERROR(VLOOKUP(IX109,$B$107:$F$114,5,0),0)</f>
        <v>0</v>
      </c>
      <c r="JE134" s="405" t="n">
        <f aca="false">IFERROR(VLOOKUP(IV109,$D$107:$G$114,4,0),0)</f>
        <v>0</v>
      </c>
      <c r="JF134" s="405" t="n">
        <f aca="false">IFERROR(VLOOKUP(IX109,$D$107:$G$114,4,0),0)</f>
        <v>0</v>
      </c>
      <c r="JG134" s="406"/>
      <c r="JI134" s="351"/>
      <c r="JJ134" s="351"/>
      <c r="JK134" s="351"/>
      <c r="JL134" s="404"/>
      <c r="JM134" s="405"/>
      <c r="JN134" s="405"/>
      <c r="JO134" s="405" t="n">
        <f aca="false">(JT109&lt;&gt;2)+($B$107&amp;$D$107&lt;&gt;JI109&amp;JK109)*($B$108&amp;$D$108&lt;&gt;JI109&amp;JK109)*($B$109&amp;$D$109&lt;&gt;JI109&amp;JK109)*($B$110&amp;$D$110&lt;&gt;JI109&amp;JK109)*($B$111&amp;$D$111&lt;&gt;JI109&amp;JK109)*($B$112&amp;$D$112&lt;&gt;JI109&amp;JK109)*($B$113&amp;$D$113&lt;&gt;JI109&amp;JK109)*($B$114&amp;$D$114&lt;&gt;JI109&amp;JK109)*($D$107&amp;$B$107&lt;&gt;JI109&amp;JK109)*($D$108&amp;$B$108&lt;&gt;JI109&amp;JK109)*($D$109&amp;$B$109&lt;&gt;JI109&amp;JK109)*($D$110&amp;$B$110&lt;&gt;JI109&amp;JK109)*($D$111&amp;$B$111&lt;&gt;JI109&amp;JK109)*($D$112&amp;$B$112&lt;&gt;JI109&amp;JK109)*($D$113&amp;$B$113&lt;&gt;JI109&amp;JK109)*($D$114&amp;$B$114&lt;&gt;JI109&amp;JK109)</f>
        <v>2</v>
      </c>
      <c r="JP134" s="405" t="n">
        <f aca="false">IFERROR(VLOOKUP(JI109,$B$107:$F$114,5,0),0)</f>
        <v>0</v>
      </c>
      <c r="JQ134" s="405" t="n">
        <f aca="false">IFERROR(VLOOKUP(JK109,$B$107:$F$114,5,0),0)</f>
        <v>0</v>
      </c>
      <c r="JR134" s="405" t="n">
        <f aca="false">IFERROR(VLOOKUP(JI109,$D$107:$G$114,4,0),0)</f>
        <v>0</v>
      </c>
      <c r="JS134" s="405" t="n">
        <f aca="false">IFERROR(VLOOKUP(JK109,$D$107:$G$114,4,0),0)</f>
        <v>0</v>
      </c>
      <c r="JT134" s="406"/>
      <c r="JV134" s="351"/>
      <c r="JW134" s="351"/>
      <c r="JX134" s="351"/>
      <c r="JY134" s="404"/>
      <c r="JZ134" s="405"/>
      <c r="KA134" s="405"/>
      <c r="KB134" s="405" t="n">
        <f aca="false">(KG109&lt;&gt;2)+($B$107&amp;$D$107&lt;&gt;JV109&amp;JX109)*($B$108&amp;$D$108&lt;&gt;JV109&amp;JX109)*($B$109&amp;$D$109&lt;&gt;JV109&amp;JX109)*($B$110&amp;$D$110&lt;&gt;JV109&amp;JX109)*($B$111&amp;$D$111&lt;&gt;JV109&amp;JX109)*($B$112&amp;$D$112&lt;&gt;JV109&amp;JX109)*($B$113&amp;$D$113&lt;&gt;JV109&amp;JX109)*($B$114&amp;$D$114&lt;&gt;JV109&amp;JX109)*($D$107&amp;$B$107&lt;&gt;JV109&amp;JX109)*($D$108&amp;$B$108&lt;&gt;JV109&amp;JX109)*($D$109&amp;$B$109&lt;&gt;JV109&amp;JX109)*($D$110&amp;$B$110&lt;&gt;JV109&amp;JX109)*($D$111&amp;$B$111&lt;&gt;JV109&amp;JX109)*($D$112&amp;$B$112&lt;&gt;JV109&amp;JX109)*($D$113&amp;$B$113&lt;&gt;JV109&amp;JX109)*($D$114&amp;$B$114&lt;&gt;JV109&amp;JX109)</f>
        <v>2</v>
      </c>
      <c r="KC134" s="405" t="n">
        <f aca="false">IFERROR(VLOOKUP(JV109,$B$107:$F$114,5,0),0)</f>
        <v>0</v>
      </c>
      <c r="KD134" s="405" t="n">
        <f aca="false">IFERROR(VLOOKUP(JX109,$B$107:$F$114,5,0),0)</f>
        <v>0</v>
      </c>
      <c r="KE134" s="405" t="n">
        <f aca="false">IFERROR(VLOOKUP(JV109,$D$107:$G$114,4,0),0)</f>
        <v>0</v>
      </c>
      <c r="KF134" s="405" t="n">
        <f aca="false">IFERROR(VLOOKUP(JX109,$D$107:$G$114,4,0),0)</f>
        <v>0</v>
      </c>
      <c r="KG134" s="406"/>
      <c r="KI134" s="351"/>
      <c r="KJ134" s="351"/>
      <c r="KK134" s="351"/>
      <c r="KL134" s="404"/>
      <c r="KM134" s="405"/>
      <c r="KN134" s="405"/>
      <c r="KO134" s="405" t="n">
        <f aca="false">(KT109&lt;&gt;2)+($B$107&amp;$D$107&lt;&gt;KI109&amp;KK109)*($B$108&amp;$D$108&lt;&gt;KI109&amp;KK109)*($B$109&amp;$D$109&lt;&gt;KI109&amp;KK109)*($B$110&amp;$D$110&lt;&gt;KI109&amp;KK109)*($B$111&amp;$D$111&lt;&gt;KI109&amp;KK109)*($B$112&amp;$D$112&lt;&gt;KI109&amp;KK109)*($B$113&amp;$D$113&lt;&gt;KI109&amp;KK109)*($B$114&amp;$D$114&lt;&gt;KI109&amp;KK109)*($D$107&amp;$B$107&lt;&gt;KI109&amp;KK109)*($D$108&amp;$B$108&lt;&gt;KI109&amp;KK109)*($D$109&amp;$B$109&lt;&gt;KI109&amp;KK109)*($D$110&amp;$B$110&lt;&gt;KI109&amp;KK109)*($D$111&amp;$B$111&lt;&gt;KI109&amp;KK109)*($D$112&amp;$B$112&lt;&gt;KI109&amp;KK109)*($D$113&amp;$B$113&lt;&gt;KI109&amp;KK109)*($D$114&amp;$B$114&lt;&gt;KI109&amp;KK109)</f>
        <v>2</v>
      </c>
      <c r="KP134" s="405" t="n">
        <f aca="false">IFERROR(VLOOKUP(KI109,$B$107:$F$114,5,0),0)</f>
        <v>0</v>
      </c>
      <c r="KQ134" s="405" t="n">
        <f aca="false">IFERROR(VLOOKUP(KK109,$B$107:$F$114,5,0),0)</f>
        <v>0</v>
      </c>
      <c r="KR134" s="405" t="n">
        <f aca="false">IFERROR(VLOOKUP(KI109,$D$107:$G$114,4,0),0)</f>
        <v>0</v>
      </c>
      <c r="KS134" s="405" t="n">
        <f aca="false">IFERROR(VLOOKUP(KK109,$D$107:$G$114,4,0),0)</f>
        <v>0</v>
      </c>
      <c r="KT134" s="406"/>
      <c r="KV134" s="351"/>
      <c r="KW134" s="351"/>
      <c r="KX134" s="351"/>
      <c r="KY134" s="404"/>
      <c r="KZ134" s="405"/>
      <c r="LA134" s="405"/>
      <c r="LB134" s="405" t="n">
        <f aca="false">(LG109&lt;&gt;2)+($B$107&amp;$D$107&lt;&gt;KV109&amp;KX109)*($B$108&amp;$D$108&lt;&gt;KV109&amp;KX109)*($B$109&amp;$D$109&lt;&gt;KV109&amp;KX109)*($B$110&amp;$D$110&lt;&gt;KV109&amp;KX109)*($B$111&amp;$D$111&lt;&gt;KV109&amp;KX109)*($B$112&amp;$D$112&lt;&gt;KV109&amp;KX109)*($B$113&amp;$D$113&lt;&gt;KV109&amp;KX109)*($B$114&amp;$D$114&lt;&gt;KV109&amp;KX109)*($D$107&amp;$B$107&lt;&gt;KV109&amp;KX109)*($D$108&amp;$B$108&lt;&gt;KV109&amp;KX109)*($D$109&amp;$B$109&lt;&gt;KV109&amp;KX109)*($D$110&amp;$B$110&lt;&gt;KV109&amp;KX109)*($D$111&amp;$B$111&lt;&gt;KV109&amp;KX109)*($D$112&amp;$B$112&lt;&gt;KV109&amp;KX109)*($D$113&amp;$B$113&lt;&gt;KV109&amp;KX109)*($D$114&amp;$B$114&lt;&gt;KV109&amp;KX109)</f>
        <v>2</v>
      </c>
      <c r="LC134" s="405" t="n">
        <f aca="false">IFERROR(VLOOKUP(KV109,$B$107:$F$114,5,0),0)</f>
        <v>0</v>
      </c>
      <c r="LD134" s="405" t="n">
        <f aca="false">IFERROR(VLOOKUP(KX109,$B$107:$F$114,5,0),0)</f>
        <v>0</v>
      </c>
      <c r="LE134" s="405" t="n">
        <f aca="false">IFERROR(VLOOKUP(KV109,$D$107:$G$114,4,0),0)</f>
        <v>0</v>
      </c>
      <c r="LF134" s="405" t="n">
        <f aca="false">IFERROR(VLOOKUP(KX109,$D$107:$G$114,4,0),0)</f>
        <v>0</v>
      </c>
      <c r="LG134" s="406"/>
      <c r="LI134" s="351"/>
      <c r="LJ134" s="351"/>
      <c r="LK134" s="351"/>
      <c r="LL134" s="404"/>
      <c r="LM134" s="405"/>
      <c r="LN134" s="405"/>
      <c r="LO134" s="405" t="n">
        <f aca="false">(LT109&lt;&gt;2)+($B$107&amp;$D$107&lt;&gt;LI109&amp;LK109)*($B$108&amp;$D$108&lt;&gt;LI109&amp;LK109)*($B$109&amp;$D$109&lt;&gt;LI109&amp;LK109)*($B$110&amp;$D$110&lt;&gt;LI109&amp;LK109)*($B$111&amp;$D$111&lt;&gt;LI109&amp;LK109)*($B$112&amp;$D$112&lt;&gt;LI109&amp;LK109)*($B$113&amp;$D$113&lt;&gt;LI109&amp;LK109)*($B$114&amp;$D$114&lt;&gt;LI109&amp;LK109)*($D$107&amp;$B$107&lt;&gt;LI109&amp;LK109)*($D$108&amp;$B$108&lt;&gt;LI109&amp;LK109)*($D$109&amp;$B$109&lt;&gt;LI109&amp;LK109)*($D$110&amp;$B$110&lt;&gt;LI109&amp;LK109)*($D$111&amp;$B$111&lt;&gt;LI109&amp;LK109)*($D$112&amp;$B$112&lt;&gt;LI109&amp;LK109)*($D$113&amp;$B$113&lt;&gt;LI109&amp;LK109)*($D$114&amp;$B$114&lt;&gt;LI109&amp;LK109)</f>
        <v>2</v>
      </c>
      <c r="LP134" s="405" t="n">
        <f aca="false">IFERROR(VLOOKUP(LI109,$B$107:$F$114,5,0),0)</f>
        <v>0</v>
      </c>
      <c r="LQ134" s="405" t="n">
        <f aca="false">IFERROR(VLOOKUP(LK109,$B$107:$F$114,5,0),0)</f>
        <v>0</v>
      </c>
      <c r="LR134" s="405" t="n">
        <f aca="false">IFERROR(VLOOKUP(LI109,$D$107:$G$114,4,0),0)</f>
        <v>0</v>
      </c>
      <c r="LS134" s="405" t="n">
        <f aca="false">IFERROR(VLOOKUP(LK109,$D$107:$G$114,4,0),0)</f>
        <v>0</v>
      </c>
      <c r="LT134" s="406"/>
      <c r="LV134" s="351"/>
      <c r="LW134" s="351"/>
      <c r="LX134" s="351"/>
      <c r="LY134" s="404"/>
      <c r="LZ134" s="405"/>
      <c r="MA134" s="405"/>
      <c r="MB134" s="405" t="n">
        <f aca="false">(MG109&lt;&gt;2)+($B$107&amp;$D$107&lt;&gt;LV109&amp;LX109)*($B$108&amp;$D$108&lt;&gt;LV109&amp;LX109)*($B$109&amp;$D$109&lt;&gt;LV109&amp;LX109)*($B$110&amp;$D$110&lt;&gt;LV109&amp;LX109)*($B$111&amp;$D$111&lt;&gt;LV109&amp;LX109)*($B$112&amp;$D$112&lt;&gt;LV109&amp;LX109)*($B$113&amp;$D$113&lt;&gt;LV109&amp;LX109)*($B$114&amp;$D$114&lt;&gt;LV109&amp;LX109)*($D$107&amp;$B$107&lt;&gt;LV109&amp;LX109)*($D$108&amp;$B$108&lt;&gt;LV109&amp;LX109)*($D$109&amp;$B$109&lt;&gt;LV109&amp;LX109)*($D$110&amp;$B$110&lt;&gt;LV109&amp;LX109)*($D$111&amp;$B$111&lt;&gt;LV109&amp;LX109)*($D$112&amp;$B$112&lt;&gt;LV109&amp;LX109)*($D$113&amp;$B$113&lt;&gt;LV109&amp;LX109)*($D$114&amp;$B$114&lt;&gt;LV109&amp;LX109)</f>
        <v>2</v>
      </c>
      <c r="MC134" s="405" t="n">
        <f aca="false">IFERROR(VLOOKUP(LV109,$B$107:$F$114,5,0),0)</f>
        <v>0</v>
      </c>
      <c r="MD134" s="405" t="n">
        <f aca="false">IFERROR(VLOOKUP(LX109,$B$107:$F$114,5,0),0)</f>
        <v>0</v>
      </c>
      <c r="ME134" s="405" t="n">
        <f aca="false">IFERROR(VLOOKUP(LV109,$D$107:$G$114,4,0),0)</f>
        <v>0</v>
      </c>
      <c r="MF134" s="405" t="n">
        <f aca="false">IFERROR(VLOOKUP(LX109,$D$107:$G$114,4,0),0)</f>
        <v>0</v>
      </c>
      <c r="MG134" s="406"/>
    </row>
    <row r="135" customFormat="false" ht="15.75" hidden="false" customHeight="false" outlineLevel="0" collapsed="false">
      <c r="B135" s="349"/>
      <c r="C135" s="349"/>
      <c r="D135" s="349"/>
      <c r="E135" s="349"/>
      <c r="F135" s="349"/>
      <c r="G135" s="349"/>
      <c r="H135" s="349"/>
      <c r="I135" s="350"/>
      <c r="J135" s="351"/>
      <c r="K135" s="351"/>
      <c r="L135" s="404"/>
      <c r="M135" s="405"/>
      <c r="N135" s="405"/>
      <c r="O135" s="405" t="n">
        <f aca="false">(T110&lt;&gt;2)+($B$107&amp;$D$107&lt;&gt;I110&amp;K110)*($B$108&amp;$D$108&lt;&gt;I110&amp;K110)*($B$109&amp;$D$109&lt;&gt;I110&amp;K110)*($B$110&amp;$D$110&lt;&gt;I110&amp;K110)*($B$111&amp;$D$111&lt;&gt;I110&amp;K110)*($B$112&amp;$D$112&lt;&gt;I110&amp;K110)*($B$113&amp;$D$113&lt;&gt;I110&amp;K110)*($B$114&amp;$D$114&lt;&gt;I110&amp;K110)*($D$107&amp;$B$107&lt;&gt;I110&amp;K110)*($D$108&amp;$B$108&lt;&gt;I110&amp;K110)*($D$109&amp;$B$109&lt;&gt;I110&amp;K110)*($D$110&amp;$B$110&lt;&gt;I110&amp;K110)*($D$111&amp;$B$111&lt;&gt;I110&amp;K110)*($D$112&amp;$B$112&lt;&gt;I110&amp;K110)*($D$113&amp;$B$113&lt;&gt;I110&amp;K110)*($D$114&amp;$B$114&lt;&gt;I110&amp;K110)</f>
        <v>2</v>
      </c>
      <c r="P135" s="405" t="n">
        <f aca="false">IFERROR(VLOOKUP(I110,$B$107:$F$114,5,0),0)</f>
        <v>0</v>
      </c>
      <c r="Q135" s="405" t="n">
        <f aca="false">IFERROR(VLOOKUP(K110,$B$107:$F$114,5,0),0)</f>
        <v>0</v>
      </c>
      <c r="R135" s="405" t="n">
        <f aca="false">IFERROR(VLOOKUP(I110,$D$107:$G$114,4,0),0)</f>
        <v>0</v>
      </c>
      <c r="S135" s="405" t="n">
        <f aca="false">IFERROR(VLOOKUP(K110,$D$107:$G$114,4,0),0)</f>
        <v>0</v>
      </c>
      <c r="T135" s="406"/>
      <c r="V135" s="351"/>
      <c r="W135" s="351"/>
      <c r="X135" s="351"/>
      <c r="Y135" s="404"/>
      <c r="Z135" s="405"/>
      <c r="AA135" s="405"/>
      <c r="AB135" s="405" t="n">
        <f aca="false">(AG110&lt;&gt;2)+($B$107&amp;$D$107&lt;&gt;V110&amp;X110)*($B$108&amp;$D$108&lt;&gt;V110&amp;X110)*($B$109&amp;$D$109&lt;&gt;V110&amp;X110)*($B$110&amp;$D$110&lt;&gt;V110&amp;X110)*($B$111&amp;$D$111&lt;&gt;V110&amp;X110)*($B$112&amp;$D$112&lt;&gt;V110&amp;X110)*($B$113&amp;$D$113&lt;&gt;V110&amp;X110)*($B$114&amp;$D$114&lt;&gt;V110&amp;X110)*($D$107&amp;$B$107&lt;&gt;V110&amp;X110)*($D$108&amp;$B$108&lt;&gt;V110&amp;X110)*($D$109&amp;$B$109&lt;&gt;V110&amp;X110)*($D$110&amp;$B$110&lt;&gt;V110&amp;X110)*($D$111&amp;$B$111&lt;&gt;V110&amp;X110)*($D$112&amp;$B$112&lt;&gt;V110&amp;X110)*($D$113&amp;$B$113&lt;&gt;V110&amp;X110)*($D$114&amp;$B$114&lt;&gt;V110&amp;X110)</f>
        <v>2</v>
      </c>
      <c r="AC135" s="405" t="n">
        <f aca="false">IFERROR(VLOOKUP(V110,$B$107:$F$114,5,0),0)</f>
        <v>0</v>
      </c>
      <c r="AD135" s="405" t="n">
        <f aca="false">IFERROR(VLOOKUP(X110,$B$107:$F$114,5,0),0)</f>
        <v>0</v>
      </c>
      <c r="AE135" s="405" t="n">
        <f aca="false">IFERROR(VLOOKUP(V110,$D$107:$G$114,4,0),0)</f>
        <v>0</v>
      </c>
      <c r="AF135" s="405" t="n">
        <f aca="false">IFERROR(VLOOKUP(X110,$D$107:$G$114,4,0),0)</f>
        <v>0</v>
      </c>
      <c r="AG135" s="406"/>
      <c r="AI135" s="351"/>
      <c r="AJ135" s="351"/>
      <c r="AK135" s="351"/>
      <c r="AL135" s="404"/>
      <c r="AM135" s="405"/>
      <c r="AN135" s="405"/>
      <c r="AO135" s="405" t="n">
        <f aca="false">(AT110&lt;&gt;2)+($B$107&amp;$D$107&lt;&gt;AI110&amp;AK110)*($B$108&amp;$D$108&lt;&gt;AI110&amp;AK110)*($B$109&amp;$D$109&lt;&gt;AI110&amp;AK110)*($B$110&amp;$D$110&lt;&gt;AI110&amp;AK110)*($B$111&amp;$D$111&lt;&gt;AI110&amp;AK110)*($B$112&amp;$D$112&lt;&gt;AI110&amp;AK110)*($B$113&amp;$D$113&lt;&gt;AI110&amp;AK110)*($B$114&amp;$D$114&lt;&gt;AI110&amp;AK110)*($D$107&amp;$B$107&lt;&gt;AI110&amp;AK110)*($D$108&amp;$B$108&lt;&gt;AI110&amp;AK110)*($D$109&amp;$B$109&lt;&gt;AI110&amp;AK110)*($D$110&amp;$B$110&lt;&gt;AI110&amp;AK110)*($D$111&amp;$B$111&lt;&gt;AI110&amp;AK110)*($D$112&amp;$B$112&lt;&gt;AI110&amp;AK110)*($D$113&amp;$B$113&lt;&gt;AI110&amp;AK110)*($D$114&amp;$B$114&lt;&gt;AI110&amp;AK110)</f>
        <v>2</v>
      </c>
      <c r="AP135" s="405" t="n">
        <f aca="false">IFERROR(VLOOKUP(AI110,$B$107:$F$114,5,0),0)</f>
        <v>0</v>
      </c>
      <c r="AQ135" s="405" t="n">
        <f aca="false">IFERROR(VLOOKUP(AK110,$B$107:$F$114,5,0),0)</f>
        <v>0</v>
      </c>
      <c r="AR135" s="405" t="n">
        <f aca="false">IFERROR(VLOOKUP(AI110,$D$107:$G$114,4,0),0)</f>
        <v>0</v>
      </c>
      <c r="AS135" s="405" t="n">
        <f aca="false">IFERROR(VLOOKUP(AK110,$D$107:$G$114,4,0),0)</f>
        <v>0</v>
      </c>
      <c r="AT135" s="406"/>
      <c r="AV135" s="351"/>
      <c r="AW135" s="351"/>
      <c r="AX135" s="351"/>
      <c r="AY135" s="404"/>
      <c r="AZ135" s="405"/>
      <c r="BA135" s="405"/>
      <c r="BB135" s="405" t="n">
        <f aca="false">(BG110&lt;&gt;2)+($B$107&amp;$D$107&lt;&gt;AV110&amp;AX110)*($B$108&amp;$D$108&lt;&gt;AV110&amp;AX110)*($B$109&amp;$D$109&lt;&gt;AV110&amp;AX110)*($B$110&amp;$D$110&lt;&gt;AV110&amp;AX110)*($B$111&amp;$D$111&lt;&gt;AV110&amp;AX110)*($B$112&amp;$D$112&lt;&gt;AV110&amp;AX110)*($B$113&amp;$D$113&lt;&gt;AV110&amp;AX110)*($B$114&amp;$D$114&lt;&gt;AV110&amp;AX110)*($D$107&amp;$B$107&lt;&gt;AV110&amp;AX110)*($D$108&amp;$B$108&lt;&gt;AV110&amp;AX110)*($D$109&amp;$B$109&lt;&gt;AV110&amp;AX110)*($D$110&amp;$B$110&lt;&gt;AV110&amp;AX110)*($D$111&amp;$B$111&lt;&gt;AV110&amp;AX110)*($D$112&amp;$B$112&lt;&gt;AV110&amp;AX110)*($D$113&amp;$B$113&lt;&gt;AV110&amp;AX110)*($D$114&amp;$B$114&lt;&gt;AV110&amp;AX110)</f>
        <v>2</v>
      </c>
      <c r="BC135" s="405" t="n">
        <f aca="false">IFERROR(VLOOKUP(AV110,$B$107:$F$114,5,0),0)</f>
        <v>0</v>
      </c>
      <c r="BD135" s="405" t="n">
        <f aca="false">IFERROR(VLOOKUP(AX110,$B$107:$F$114,5,0),0)</f>
        <v>0</v>
      </c>
      <c r="BE135" s="405" t="n">
        <f aca="false">IFERROR(VLOOKUP(AV110,$D$107:$G$114,4,0),0)</f>
        <v>0</v>
      </c>
      <c r="BF135" s="405" t="n">
        <f aca="false">IFERROR(VLOOKUP(AX110,$D$107:$G$114,4,0),0)</f>
        <v>0</v>
      </c>
      <c r="BG135" s="406"/>
      <c r="BI135" s="351"/>
      <c r="BJ135" s="351"/>
      <c r="BK135" s="351"/>
      <c r="BL135" s="404"/>
      <c r="BM135" s="405"/>
      <c r="BN135" s="405"/>
      <c r="BO135" s="405" t="n">
        <f aca="false">(BT110&lt;&gt;2)+($B$107&amp;$D$107&lt;&gt;BI110&amp;BK110)*($B$108&amp;$D$108&lt;&gt;BI110&amp;BK110)*($B$109&amp;$D$109&lt;&gt;BI110&amp;BK110)*($B$110&amp;$D$110&lt;&gt;BI110&amp;BK110)*($B$111&amp;$D$111&lt;&gt;BI110&amp;BK110)*($B$112&amp;$D$112&lt;&gt;BI110&amp;BK110)*($B$113&amp;$D$113&lt;&gt;BI110&amp;BK110)*($B$114&amp;$D$114&lt;&gt;BI110&amp;BK110)*($D$107&amp;$B$107&lt;&gt;BI110&amp;BK110)*($D$108&amp;$B$108&lt;&gt;BI110&amp;BK110)*($D$109&amp;$B$109&lt;&gt;BI110&amp;BK110)*($D$110&amp;$B$110&lt;&gt;BI110&amp;BK110)*($D$111&amp;$B$111&lt;&gt;BI110&amp;BK110)*($D$112&amp;$B$112&lt;&gt;BI110&amp;BK110)*($D$113&amp;$B$113&lt;&gt;BI110&amp;BK110)*($D$114&amp;$B$114&lt;&gt;BI110&amp;BK110)</f>
        <v>2</v>
      </c>
      <c r="BP135" s="405" t="n">
        <f aca="false">IFERROR(VLOOKUP(BI110,$B$107:$F$114,5,0),0)</f>
        <v>0</v>
      </c>
      <c r="BQ135" s="405" t="n">
        <f aca="false">IFERROR(VLOOKUP(BK110,$B$107:$F$114,5,0),0)</f>
        <v>0</v>
      </c>
      <c r="BR135" s="405" t="n">
        <f aca="false">IFERROR(VLOOKUP(BI110,$D$107:$G$114,4,0),0)</f>
        <v>0</v>
      </c>
      <c r="BS135" s="405" t="n">
        <f aca="false">IFERROR(VLOOKUP(BK110,$D$107:$G$114,4,0),0)</f>
        <v>0</v>
      </c>
      <c r="BT135" s="406"/>
      <c r="BV135" s="351"/>
      <c r="BW135" s="351"/>
      <c r="BX135" s="351"/>
      <c r="BY135" s="404"/>
      <c r="BZ135" s="405"/>
      <c r="CA135" s="405"/>
      <c r="CB135" s="405" t="n">
        <f aca="false">(CG110&lt;&gt;2)+($B$107&amp;$D$107&lt;&gt;BV110&amp;BX110)*($B$108&amp;$D$108&lt;&gt;BV110&amp;BX110)*($B$109&amp;$D$109&lt;&gt;BV110&amp;BX110)*($B$110&amp;$D$110&lt;&gt;BV110&amp;BX110)*($B$111&amp;$D$111&lt;&gt;BV110&amp;BX110)*($B$112&amp;$D$112&lt;&gt;BV110&amp;BX110)*($B$113&amp;$D$113&lt;&gt;BV110&amp;BX110)*($B$114&amp;$D$114&lt;&gt;BV110&amp;BX110)*($D$107&amp;$B$107&lt;&gt;BV110&amp;BX110)*($D$108&amp;$B$108&lt;&gt;BV110&amp;BX110)*($D$109&amp;$B$109&lt;&gt;BV110&amp;BX110)*($D$110&amp;$B$110&lt;&gt;BV110&amp;BX110)*($D$111&amp;$B$111&lt;&gt;BV110&amp;BX110)*($D$112&amp;$B$112&lt;&gt;BV110&amp;BX110)*($D$113&amp;$B$113&lt;&gt;BV110&amp;BX110)*($D$114&amp;$B$114&lt;&gt;BV110&amp;BX110)</f>
        <v>2</v>
      </c>
      <c r="CC135" s="405" t="n">
        <f aca="false">IFERROR(VLOOKUP(BV110,$B$107:$F$114,5,0),0)</f>
        <v>0</v>
      </c>
      <c r="CD135" s="405" t="n">
        <f aca="false">IFERROR(VLOOKUP(BX110,$B$107:$F$114,5,0),0)</f>
        <v>0</v>
      </c>
      <c r="CE135" s="405" t="n">
        <f aca="false">IFERROR(VLOOKUP(BV110,$D$107:$G$114,4,0),0)</f>
        <v>0</v>
      </c>
      <c r="CF135" s="405" t="n">
        <f aca="false">IFERROR(VLOOKUP(BX110,$D$107:$G$114,4,0),0)</f>
        <v>0</v>
      </c>
      <c r="CG135" s="406"/>
      <c r="CI135" s="351"/>
      <c r="CJ135" s="351"/>
      <c r="CK135" s="351"/>
      <c r="CL135" s="404"/>
      <c r="CM135" s="405"/>
      <c r="CN135" s="405"/>
      <c r="CO135" s="405" t="n">
        <f aca="false">(CT110&lt;&gt;2)+($B$107&amp;$D$107&lt;&gt;CI110&amp;CK110)*($B$108&amp;$D$108&lt;&gt;CI110&amp;CK110)*($B$109&amp;$D$109&lt;&gt;CI110&amp;CK110)*($B$110&amp;$D$110&lt;&gt;CI110&amp;CK110)*($B$111&amp;$D$111&lt;&gt;CI110&amp;CK110)*($B$112&amp;$D$112&lt;&gt;CI110&amp;CK110)*($B$113&amp;$D$113&lt;&gt;CI110&amp;CK110)*($B$114&amp;$D$114&lt;&gt;CI110&amp;CK110)*($D$107&amp;$B$107&lt;&gt;CI110&amp;CK110)*($D$108&amp;$B$108&lt;&gt;CI110&amp;CK110)*($D$109&amp;$B$109&lt;&gt;CI110&amp;CK110)*($D$110&amp;$B$110&lt;&gt;CI110&amp;CK110)*($D$111&amp;$B$111&lt;&gt;CI110&amp;CK110)*($D$112&amp;$B$112&lt;&gt;CI110&amp;CK110)*($D$113&amp;$B$113&lt;&gt;CI110&amp;CK110)*($D$114&amp;$B$114&lt;&gt;CI110&amp;CK110)</f>
        <v>2</v>
      </c>
      <c r="CP135" s="405" t="n">
        <f aca="false">IFERROR(VLOOKUP(CI110,$B$107:$F$114,5,0),0)</f>
        <v>0</v>
      </c>
      <c r="CQ135" s="405" t="n">
        <f aca="false">IFERROR(VLOOKUP(CK110,$B$107:$F$114,5,0),0)</f>
        <v>0</v>
      </c>
      <c r="CR135" s="405" t="n">
        <f aca="false">IFERROR(VLOOKUP(CI110,$D$107:$G$114,4,0),0)</f>
        <v>0</v>
      </c>
      <c r="CS135" s="405" t="n">
        <f aca="false">IFERROR(VLOOKUP(CK110,$D$107:$G$114,4,0),0)</f>
        <v>0</v>
      </c>
      <c r="CT135" s="406"/>
      <c r="CV135" s="351"/>
      <c r="CW135" s="351"/>
      <c r="CX135" s="351"/>
      <c r="CY135" s="404"/>
      <c r="CZ135" s="405"/>
      <c r="DA135" s="405"/>
      <c r="DB135" s="405" t="n">
        <f aca="false">(DG110&lt;&gt;2)+($B$107&amp;$D$107&lt;&gt;CV110&amp;CX110)*($B$108&amp;$D$108&lt;&gt;CV110&amp;CX110)*($B$109&amp;$D$109&lt;&gt;CV110&amp;CX110)*($B$110&amp;$D$110&lt;&gt;CV110&amp;CX110)*($B$111&amp;$D$111&lt;&gt;CV110&amp;CX110)*($B$112&amp;$D$112&lt;&gt;CV110&amp;CX110)*($B$113&amp;$D$113&lt;&gt;CV110&amp;CX110)*($B$114&amp;$D$114&lt;&gt;CV110&amp;CX110)*($D$107&amp;$B$107&lt;&gt;CV110&amp;CX110)*($D$108&amp;$B$108&lt;&gt;CV110&amp;CX110)*($D$109&amp;$B$109&lt;&gt;CV110&amp;CX110)*($D$110&amp;$B$110&lt;&gt;CV110&amp;CX110)*($D$111&amp;$B$111&lt;&gt;CV110&amp;CX110)*($D$112&amp;$B$112&lt;&gt;CV110&amp;CX110)*($D$113&amp;$B$113&lt;&gt;CV110&amp;CX110)*($D$114&amp;$B$114&lt;&gt;CV110&amp;CX110)</f>
        <v>2</v>
      </c>
      <c r="DC135" s="405" t="n">
        <f aca="false">IFERROR(VLOOKUP(CV110,$B$107:$F$114,5,0),0)</f>
        <v>0</v>
      </c>
      <c r="DD135" s="405" t="n">
        <f aca="false">IFERROR(VLOOKUP(CX110,$B$107:$F$114,5,0),0)</f>
        <v>0</v>
      </c>
      <c r="DE135" s="405" t="n">
        <f aca="false">IFERROR(VLOOKUP(CV110,$D$107:$G$114,4,0),0)</f>
        <v>0</v>
      </c>
      <c r="DF135" s="405" t="n">
        <f aca="false">IFERROR(VLOOKUP(CX110,$D$107:$G$114,4,0),0)</f>
        <v>0</v>
      </c>
      <c r="DG135" s="406"/>
      <c r="DI135" s="351"/>
      <c r="DJ135" s="351"/>
      <c r="DK135" s="351"/>
      <c r="DL135" s="404"/>
      <c r="DM135" s="405"/>
      <c r="DN135" s="405"/>
      <c r="DO135" s="405" t="n">
        <f aca="false">(DT110&lt;&gt;2)+($B$107&amp;$D$107&lt;&gt;DI110&amp;DK110)*($B$108&amp;$D$108&lt;&gt;DI110&amp;DK110)*($B$109&amp;$D$109&lt;&gt;DI110&amp;DK110)*($B$110&amp;$D$110&lt;&gt;DI110&amp;DK110)*($B$111&amp;$D$111&lt;&gt;DI110&amp;DK110)*($B$112&amp;$D$112&lt;&gt;DI110&amp;DK110)*($B$113&amp;$D$113&lt;&gt;DI110&amp;DK110)*($B$114&amp;$D$114&lt;&gt;DI110&amp;DK110)*($D$107&amp;$B$107&lt;&gt;DI110&amp;DK110)*($D$108&amp;$B$108&lt;&gt;DI110&amp;DK110)*($D$109&amp;$B$109&lt;&gt;DI110&amp;DK110)*($D$110&amp;$B$110&lt;&gt;DI110&amp;DK110)*($D$111&amp;$B$111&lt;&gt;DI110&amp;DK110)*($D$112&amp;$B$112&lt;&gt;DI110&amp;DK110)*($D$113&amp;$B$113&lt;&gt;DI110&amp;DK110)*($D$114&amp;$B$114&lt;&gt;DI110&amp;DK110)</f>
        <v>2</v>
      </c>
      <c r="DP135" s="405" t="n">
        <f aca="false">IFERROR(VLOOKUP(DI110,$B$107:$F$114,5,0),0)</f>
        <v>0</v>
      </c>
      <c r="DQ135" s="405" t="n">
        <f aca="false">IFERROR(VLOOKUP(DK110,$B$107:$F$114,5,0),0)</f>
        <v>0</v>
      </c>
      <c r="DR135" s="405" t="n">
        <f aca="false">IFERROR(VLOOKUP(DI110,$D$107:$G$114,4,0),0)</f>
        <v>0</v>
      </c>
      <c r="DS135" s="405" t="n">
        <f aca="false">IFERROR(VLOOKUP(DK110,$D$107:$G$114,4,0),0)</f>
        <v>0</v>
      </c>
      <c r="DT135" s="406"/>
      <c r="DV135" s="351"/>
      <c r="DW135" s="351"/>
      <c r="DX135" s="351"/>
      <c r="DY135" s="404"/>
      <c r="DZ135" s="405"/>
      <c r="EA135" s="405"/>
      <c r="EB135" s="405" t="n">
        <f aca="false">(EG110&lt;&gt;2)+($B$107&amp;$D$107&lt;&gt;DV110&amp;DX110)*($B$108&amp;$D$108&lt;&gt;DV110&amp;DX110)*($B$109&amp;$D$109&lt;&gt;DV110&amp;DX110)*($B$110&amp;$D$110&lt;&gt;DV110&amp;DX110)*($B$111&amp;$D$111&lt;&gt;DV110&amp;DX110)*($B$112&amp;$D$112&lt;&gt;DV110&amp;DX110)*($B$113&amp;$D$113&lt;&gt;DV110&amp;DX110)*($B$114&amp;$D$114&lt;&gt;DV110&amp;DX110)*($D$107&amp;$B$107&lt;&gt;DV110&amp;DX110)*($D$108&amp;$B$108&lt;&gt;DV110&amp;DX110)*($D$109&amp;$B$109&lt;&gt;DV110&amp;DX110)*($D$110&amp;$B$110&lt;&gt;DV110&amp;DX110)*($D$111&amp;$B$111&lt;&gt;DV110&amp;DX110)*($D$112&amp;$B$112&lt;&gt;DV110&amp;DX110)*($D$113&amp;$B$113&lt;&gt;DV110&amp;DX110)*($D$114&amp;$B$114&lt;&gt;DV110&amp;DX110)</f>
        <v>2</v>
      </c>
      <c r="EC135" s="405" t="n">
        <f aca="false">IFERROR(VLOOKUP(DV110,$B$107:$F$114,5,0),0)</f>
        <v>0</v>
      </c>
      <c r="ED135" s="405" t="n">
        <f aca="false">IFERROR(VLOOKUP(DX110,$B$107:$F$114,5,0),0)</f>
        <v>0</v>
      </c>
      <c r="EE135" s="405" t="n">
        <f aca="false">IFERROR(VLOOKUP(DV110,$D$107:$G$114,4,0),0)</f>
        <v>0</v>
      </c>
      <c r="EF135" s="405" t="n">
        <f aca="false">IFERROR(VLOOKUP(DX110,$D$107:$G$114,4,0),0)</f>
        <v>0</v>
      </c>
      <c r="EG135" s="406"/>
      <c r="EI135" s="351"/>
      <c r="EJ135" s="351"/>
      <c r="EK135" s="351"/>
      <c r="EL135" s="404"/>
      <c r="EM135" s="405"/>
      <c r="EN135" s="405"/>
      <c r="EO135" s="405" t="n">
        <f aca="false">(ET110&lt;&gt;2)+($B$107&amp;$D$107&lt;&gt;EI110&amp;EK110)*($B$108&amp;$D$108&lt;&gt;EI110&amp;EK110)*($B$109&amp;$D$109&lt;&gt;EI110&amp;EK110)*($B$110&amp;$D$110&lt;&gt;EI110&amp;EK110)*($B$111&amp;$D$111&lt;&gt;EI110&amp;EK110)*($B$112&amp;$D$112&lt;&gt;EI110&amp;EK110)*($B$113&amp;$D$113&lt;&gt;EI110&amp;EK110)*($B$114&amp;$D$114&lt;&gt;EI110&amp;EK110)*($D$107&amp;$B$107&lt;&gt;EI110&amp;EK110)*($D$108&amp;$B$108&lt;&gt;EI110&amp;EK110)*($D$109&amp;$B$109&lt;&gt;EI110&amp;EK110)*($D$110&amp;$B$110&lt;&gt;EI110&amp;EK110)*($D$111&amp;$B$111&lt;&gt;EI110&amp;EK110)*($D$112&amp;$B$112&lt;&gt;EI110&amp;EK110)*($D$113&amp;$B$113&lt;&gt;EI110&amp;EK110)*($D$114&amp;$B$114&lt;&gt;EI110&amp;EK110)</f>
        <v>2</v>
      </c>
      <c r="EP135" s="405" t="n">
        <f aca="false">IFERROR(VLOOKUP(EI110,$B$107:$F$114,5,0),0)</f>
        <v>0</v>
      </c>
      <c r="EQ135" s="405" t="n">
        <f aca="false">IFERROR(VLOOKUP(EK110,$B$107:$F$114,5,0),0)</f>
        <v>0</v>
      </c>
      <c r="ER135" s="405" t="n">
        <f aca="false">IFERROR(VLOOKUP(EI110,$D$107:$G$114,4,0),0)</f>
        <v>0</v>
      </c>
      <c r="ES135" s="405" t="n">
        <f aca="false">IFERROR(VLOOKUP(EK110,$D$107:$G$114,4,0),0)</f>
        <v>0</v>
      </c>
      <c r="ET135" s="406"/>
      <c r="EV135" s="351"/>
      <c r="EW135" s="351"/>
      <c r="EX135" s="351"/>
      <c r="EY135" s="404"/>
      <c r="EZ135" s="405"/>
      <c r="FA135" s="405"/>
      <c r="FB135" s="405" t="n">
        <f aca="false">(FG110&lt;&gt;2)+($B$107&amp;$D$107&lt;&gt;EV110&amp;EX110)*($B$108&amp;$D$108&lt;&gt;EV110&amp;EX110)*($B$109&amp;$D$109&lt;&gt;EV110&amp;EX110)*($B$110&amp;$D$110&lt;&gt;EV110&amp;EX110)*($B$111&amp;$D$111&lt;&gt;EV110&amp;EX110)*($B$112&amp;$D$112&lt;&gt;EV110&amp;EX110)*($B$113&amp;$D$113&lt;&gt;EV110&amp;EX110)*($B$114&amp;$D$114&lt;&gt;EV110&amp;EX110)*($D$107&amp;$B$107&lt;&gt;EV110&amp;EX110)*($D$108&amp;$B$108&lt;&gt;EV110&amp;EX110)*($D$109&amp;$B$109&lt;&gt;EV110&amp;EX110)*($D$110&amp;$B$110&lt;&gt;EV110&amp;EX110)*($D$111&amp;$B$111&lt;&gt;EV110&amp;EX110)*($D$112&amp;$B$112&lt;&gt;EV110&amp;EX110)*($D$113&amp;$B$113&lt;&gt;EV110&amp;EX110)*($D$114&amp;$B$114&lt;&gt;EV110&amp;EX110)</f>
        <v>2</v>
      </c>
      <c r="FC135" s="405" t="n">
        <f aca="false">IFERROR(VLOOKUP(EV110,$B$107:$F$114,5,0),0)</f>
        <v>0</v>
      </c>
      <c r="FD135" s="405" t="n">
        <f aca="false">IFERROR(VLOOKUP(EX110,$B$107:$F$114,5,0),0)</f>
        <v>0</v>
      </c>
      <c r="FE135" s="405" t="n">
        <f aca="false">IFERROR(VLOOKUP(EV110,$D$107:$G$114,4,0),0)</f>
        <v>0</v>
      </c>
      <c r="FF135" s="405" t="n">
        <f aca="false">IFERROR(VLOOKUP(EX110,$D$107:$G$114,4,0),0)</f>
        <v>0</v>
      </c>
      <c r="FG135" s="406"/>
      <c r="FI135" s="351"/>
      <c r="FJ135" s="351"/>
      <c r="FK135" s="351"/>
      <c r="FL135" s="404"/>
      <c r="FM135" s="405"/>
      <c r="FN135" s="405"/>
      <c r="FO135" s="405" t="n">
        <f aca="false">(FT110&lt;&gt;2)+($B$107&amp;$D$107&lt;&gt;FI110&amp;FK110)*($B$108&amp;$D$108&lt;&gt;FI110&amp;FK110)*($B$109&amp;$D$109&lt;&gt;FI110&amp;FK110)*($B$110&amp;$D$110&lt;&gt;FI110&amp;FK110)*($B$111&amp;$D$111&lt;&gt;FI110&amp;FK110)*($B$112&amp;$D$112&lt;&gt;FI110&amp;FK110)*($B$113&amp;$D$113&lt;&gt;FI110&amp;FK110)*($B$114&amp;$D$114&lt;&gt;FI110&amp;FK110)*($D$107&amp;$B$107&lt;&gt;FI110&amp;FK110)*($D$108&amp;$B$108&lt;&gt;FI110&amp;FK110)*($D$109&amp;$B$109&lt;&gt;FI110&amp;FK110)*($D$110&amp;$B$110&lt;&gt;FI110&amp;FK110)*($D$111&amp;$B$111&lt;&gt;FI110&amp;FK110)*($D$112&amp;$B$112&lt;&gt;FI110&amp;FK110)*($D$113&amp;$B$113&lt;&gt;FI110&amp;FK110)*($D$114&amp;$B$114&lt;&gt;FI110&amp;FK110)</f>
        <v>2</v>
      </c>
      <c r="FP135" s="405" t="n">
        <f aca="false">IFERROR(VLOOKUP(FI110,$B$107:$F$114,5,0),0)</f>
        <v>0</v>
      </c>
      <c r="FQ135" s="405" t="n">
        <f aca="false">IFERROR(VLOOKUP(FK110,$B$107:$F$114,5,0),0)</f>
        <v>0</v>
      </c>
      <c r="FR135" s="405" t="n">
        <f aca="false">IFERROR(VLOOKUP(FI110,$D$107:$G$114,4,0),0)</f>
        <v>0</v>
      </c>
      <c r="FS135" s="405" t="n">
        <f aca="false">IFERROR(VLOOKUP(FK110,$D$107:$G$114,4,0),0)</f>
        <v>0</v>
      </c>
      <c r="FT135" s="406"/>
      <c r="FV135" s="351"/>
      <c r="FW135" s="351"/>
      <c r="FX135" s="351"/>
      <c r="FY135" s="404"/>
      <c r="FZ135" s="405"/>
      <c r="GA135" s="405"/>
      <c r="GB135" s="405" t="n">
        <f aca="false">(GG110&lt;&gt;2)+($B$107&amp;$D$107&lt;&gt;FV110&amp;FX110)*($B$108&amp;$D$108&lt;&gt;FV110&amp;FX110)*($B$109&amp;$D$109&lt;&gt;FV110&amp;FX110)*($B$110&amp;$D$110&lt;&gt;FV110&amp;FX110)*($B$111&amp;$D$111&lt;&gt;FV110&amp;FX110)*($B$112&amp;$D$112&lt;&gt;FV110&amp;FX110)*($B$113&amp;$D$113&lt;&gt;FV110&amp;FX110)*($B$114&amp;$D$114&lt;&gt;FV110&amp;FX110)*($D$107&amp;$B$107&lt;&gt;FV110&amp;FX110)*($D$108&amp;$B$108&lt;&gt;FV110&amp;FX110)*($D$109&amp;$B$109&lt;&gt;FV110&amp;FX110)*($D$110&amp;$B$110&lt;&gt;FV110&amp;FX110)*($D$111&amp;$B$111&lt;&gt;FV110&amp;FX110)*($D$112&amp;$B$112&lt;&gt;FV110&amp;FX110)*($D$113&amp;$B$113&lt;&gt;FV110&amp;FX110)*($D$114&amp;$B$114&lt;&gt;FV110&amp;FX110)</f>
        <v>2</v>
      </c>
      <c r="GC135" s="405" t="n">
        <f aca="false">IFERROR(VLOOKUP(FV110,$B$107:$F$114,5,0),0)</f>
        <v>0</v>
      </c>
      <c r="GD135" s="405" t="n">
        <f aca="false">IFERROR(VLOOKUP(FX110,$B$107:$F$114,5,0),0)</f>
        <v>0</v>
      </c>
      <c r="GE135" s="405" t="n">
        <f aca="false">IFERROR(VLOOKUP(FV110,$D$107:$G$114,4,0),0)</f>
        <v>0</v>
      </c>
      <c r="GF135" s="405" t="n">
        <f aca="false">IFERROR(VLOOKUP(FX110,$D$107:$G$114,4,0),0)</f>
        <v>0</v>
      </c>
      <c r="GG135" s="406"/>
      <c r="GI135" s="351"/>
      <c r="GJ135" s="351"/>
      <c r="GK135" s="351"/>
      <c r="GL135" s="404"/>
      <c r="GM135" s="405"/>
      <c r="GN135" s="405"/>
      <c r="GO135" s="405" t="n">
        <f aca="false">(GT110&lt;&gt;2)+($B$107&amp;$D$107&lt;&gt;GI110&amp;GK110)*($B$108&amp;$D$108&lt;&gt;GI110&amp;GK110)*($B$109&amp;$D$109&lt;&gt;GI110&amp;GK110)*($B$110&amp;$D$110&lt;&gt;GI110&amp;GK110)*($B$111&amp;$D$111&lt;&gt;GI110&amp;GK110)*($B$112&amp;$D$112&lt;&gt;GI110&amp;GK110)*($B$113&amp;$D$113&lt;&gt;GI110&amp;GK110)*($B$114&amp;$D$114&lt;&gt;GI110&amp;GK110)*($D$107&amp;$B$107&lt;&gt;GI110&amp;GK110)*($D$108&amp;$B$108&lt;&gt;GI110&amp;GK110)*($D$109&amp;$B$109&lt;&gt;GI110&amp;GK110)*($D$110&amp;$B$110&lt;&gt;GI110&amp;GK110)*($D$111&amp;$B$111&lt;&gt;GI110&amp;GK110)*($D$112&amp;$B$112&lt;&gt;GI110&amp;GK110)*($D$113&amp;$B$113&lt;&gt;GI110&amp;GK110)*($D$114&amp;$B$114&lt;&gt;GI110&amp;GK110)</f>
        <v>2</v>
      </c>
      <c r="GP135" s="405" t="n">
        <f aca="false">IFERROR(VLOOKUP(GI110,$B$107:$F$114,5,0),0)</f>
        <v>0</v>
      </c>
      <c r="GQ135" s="405" t="n">
        <f aca="false">IFERROR(VLOOKUP(GK110,$B$107:$F$114,5,0),0)</f>
        <v>0</v>
      </c>
      <c r="GR135" s="405" t="n">
        <f aca="false">IFERROR(VLOOKUP(GI110,$D$107:$G$114,4,0),0)</f>
        <v>0</v>
      </c>
      <c r="GS135" s="405" t="n">
        <f aca="false">IFERROR(VLOOKUP(GK110,$D$107:$G$114,4,0),0)</f>
        <v>0</v>
      </c>
      <c r="GT135" s="406"/>
      <c r="GV135" s="351"/>
      <c r="GW135" s="351"/>
      <c r="GX135" s="351"/>
      <c r="GY135" s="404"/>
      <c r="GZ135" s="405"/>
      <c r="HA135" s="405"/>
      <c r="HB135" s="405" t="n">
        <f aca="false">(HG110&lt;&gt;2)+($B$107&amp;$D$107&lt;&gt;GV110&amp;GX110)*($B$108&amp;$D$108&lt;&gt;GV110&amp;GX110)*($B$109&amp;$D$109&lt;&gt;GV110&amp;GX110)*($B$110&amp;$D$110&lt;&gt;GV110&amp;GX110)*($B$111&amp;$D$111&lt;&gt;GV110&amp;GX110)*($B$112&amp;$D$112&lt;&gt;GV110&amp;GX110)*($B$113&amp;$D$113&lt;&gt;GV110&amp;GX110)*($B$114&amp;$D$114&lt;&gt;GV110&amp;GX110)*($D$107&amp;$B$107&lt;&gt;GV110&amp;GX110)*($D$108&amp;$B$108&lt;&gt;GV110&amp;GX110)*($D$109&amp;$B$109&lt;&gt;GV110&amp;GX110)*($D$110&amp;$B$110&lt;&gt;GV110&amp;GX110)*($D$111&amp;$B$111&lt;&gt;GV110&amp;GX110)*($D$112&amp;$B$112&lt;&gt;GV110&amp;GX110)*($D$113&amp;$B$113&lt;&gt;GV110&amp;GX110)*($D$114&amp;$B$114&lt;&gt;GV110&amp;GX110)</f>
        <v>2</v>
      </c>
      <c r="HC135" s="405" t="n">
        <f aca="false">IFERROR(VLOOKUP(GV110,$B$107:$F$114,5,0),0)</f>
        <v>0</v>
      </c>
      <c r="HD135" s="405" t="n">
        <f aca="false">IFERROR(VLOOKUP(GX110,$B$107:$F$114,5,0),0)</f>
        <v>0</v>
      </c>
      <c r="HE135" s="405" t="n">
        <f aca="false">IFERROR(VLOOKUP(GV110,$D$107:$G$114,4,0),0)</f>
        <v>0</v>
      </c>
      <c r="HF135" s="405" t="n">
        <f aca="false">IFERROR(VLOOKUP(GX110,$D$107:$G$114,4,0),0)</f>
        <v>0</v>
      </c>
      <c r="HG135" s="406"/>
      <c r="HI135" s="351"/>
      <c r="HJ135" s="351"/>
      <c r="HK135" s="351"/>
      <c r="HL135" s="404"/>
      <c r="HM135" s="405"/>
      <c r="HN135" s="405"/>
      <c r="HO135" s="405" t="n">
        <f aca="false">(HT110&lt;&gt;2)+($B$107&amp;$D$107&lt;&gt;HI110&amp;HK110)*($B$108&amp;$D$108&lt;&gt;HI110&amp;HK110)*($B$109&amp;$D$109&lt;&gt;HI110&amp;HK110)*($B$110&amp;$D$110&lt;&gt;HI110&amp;HK110)*($B$111&amp;$D$111&lt;&gt;HI110&amp;HK110)*($B$112&amp;$D$112&lt;&gt;HI110&amp;HK110)*($B$113&amp;$D$113&lt;&gt;HI110&amp;HK110)*($B$114&amp;$D$114&lt;&gt;HI110&amp;HK110)*($D$107&amp;$B$107&lt;&gt;HI110&amp;HK110)*($D$108&amp;$B$108&lt;&gt;HI110&amp;HK110)*($D$109&amp;$B$109&lt;&gt;HI110&amp;HK110)*($D$110&amp;$B$110&lt;&gt;HI110&amp;HK110)*($D$111&amp;$B$111&lt;&gt;HI110&amp;HK110)*($D$112&amp;$B$112&lt;&gt;HI110&amp;HK110)*($D$113&amp;$B$113&lt;&gt;HI110&amp;HK110)*($D$114&amp;$B$114&lt;&gt;HI110&amp;HK110)</f>
        <v>2</v>
      </c>
      <c r="HP135" s="405" t="n">
        <f aca="false">IFERROR(VLOOKUP(HI110,$B$107:$F$114,5,0),0)</f>
        <v>0</v>
      </c>
      <c r="HQ135" s="405" t="n">
        <f aca="false">IFERROR(VLOOKUP(HK110,$B$107:$F$114,5,0),0)</f>
        <v>0</v>
      </c>
      <c r="HR135" s="405" t="n">
        <f aca="false">IFERROR(VLOOKUP(HI110,$D$107:$G$114,4,0),0)</f>
        <v>0</v>
      </c>
      <c r="HS135" s="405" t="n">
        <f aca="false">IFERROR(VLOOKUP(HK110,$D$107:$G$114,4,0),0)</f>
        <v>0</v>
      </c>
      <c r="HT135" s="406"/>
      <c r="HV135" s="351"/>
      <c r="HW135" s="351"/>
      <c r="HX135" s="351"/>
      <c r="HY135" s="404"/>
      <c r="HZ135" s="405"/>
      <c r="IA135" s="405"/>
      <c r="IB135" s="405" t="n">
        <f aca="false">(IG110&lt;&gt;2)+($B$107&amp;$D$107&lt;&gt;HV110&amp;HX110)*($B$108&amp;$D$108&lt;&gt;HV110&amp;HX110)*($B$109&amp;$D$109&lt;&gt;HV110&amp;HX110)*($B$110&amp;$D$110&lt;&gt;HV110&amp;HX110)*($B$111&amp;$D$111&lt;&gt;HV110&amp;HX110)*($B$112&amp;$D$112&lt;&gt;HV110&amp;HX110)*($B$113&amp;$D$113&lt;&gt;HV110&amp;HX110)*($B$114&amp;$D$114&lt;&gt;HV110&amp;HX110)*($D$107&amp;$B$107&lt;&gt;HV110&amp;HX110)*($D$108&amp;$B$108&lt;&gt;HV110&amp;HX110)*($D$109&amp;$B$109&lt;&gt;HV110&amp;HX110)*($D$110&amp;$B$110&lt;&gt;HV110&amp;HX110)*($D$111&amp;$B$111&lt;&gt;HV110&amp;HX110)*($D$112&amp;$B$112&lt;&gt;HV110&amp;HX110)*($D$113&amp;$B$113&lt;&gt;HV110&amp;HX110)*($D$114&amp;$B$114&lt;&gt;HV110&amp;HX110)</f>
        <v>2</v>
      </c>
      <c r="IC135" s="405" t="n">
        <f aca="false">IFERROR(VLOOKUP(HV110,$B$107:$F$114,5,0),0)</f>
        <v>0</v>
      </c>
      <c r="ID135" s="405" t="n">
        <f aca="false">IFERROR(VLOOKUP(HX110,$B$107:$F$114,5,0),0)</f>
        <v>0</v>
      </c>
      <c r="IE135" s="405" t="n">
        <f aca="false">IFERROR(VLOOKUP(HV110,$D$107:$G$114,4,0),0)</f>
        <v>0</v>
      </c>
      <c r="IF135" s="405" t="n">
        <f aca="false">IFERROR(VLOOKUP(HX110,$D$107:$G$114,4,0),0)</f>
        <v>0</v>
      </c>
      <c r="IG135" s="406"/>
      <c r="II135" s="351"/>
      <c r="IJ135" s="351"/>
      <c r="IK135" s="351"/>
      <c r="IL135" s="404"/>
      <c r="IM135" s="405"/>
      <c r="IN135" s="405"/>
      <c r="IO135" s="405" t="n">
        <f aca="false">(IT110&lt;&gt;2)+($B$107&amp;$D$107&lt;&gt;II110&amp;IK110)*($B$108&amp;$D$108&lt;&gt;II110&amp;IK110)*($B$109&amp;$D$109&lt;&gt;II110&amp;IK110)*($B$110&amp;$D$110&lt;&gt;II110&amp;IK110)*($B$111&amp;$D$111&lt;&gt;II110&amp;IK110)*($B$112&amp;$D$112&lt;&gt;II110&amp;IK110)*($B$113&amp;$D$113&lt;&gt;II110&amp;IK110)*($B$114&amp;$D$114&lt;&gt;II110&amp;IK110)*($D$107&amp;$B$107&lt;&gt;II110&amp;IK110)*($D$108&amp;$B$108&lt;&gt;II110&amp;IK110)*($D$109&amp;$B$109&lt;&gt;II110&amp;IK110)*($D$110&amp;$B$110&lt;&gt;II110&amp;IK110)*($D$111&amp;$B$111&lt;&gt;II110&amp;IK110)*($D$112&amp;$B$112&lt;&gt;II110&amp;IK110)*($D$113&amp;$B$113&lt;&gt;II110&amp;IK110)*($D$114&amp;$B$114&lt;&gt;II110&amp;IK110)</f>
        <v>2</v>
      </c>
      <c r="IP135" s="405" t="n">
        <f aca="false">IFERROR(VLOOKUP(II110,$B$107:$F$114,5,0),0)</f>
        <v>0</v>
      </c>
      <c r="IQ135" s="405" t="n">
        <f aca="false">IFERROR(VLOOKUP(IK110,$B$107:$F$114,5,0),0)</f>
        <v>0</v>
      </c>
      <c r="IR135" s="405" t="n">
        <f aca="false">IFERROR(VLOOKUP(II110,$D$107:$G$114,4,0),0)</f>
        <v>0</v>
      </c>
      <c r="IS135" s="405" t="n">
        <f aca="false">IFERROR(VLOOKUP(IK110,$D$107:$G$114,4,0),0)</f>
        <v>0</v>
      </c>
      <c r="IT135" s="406"/>
      <c r="IV135" s="351"/>
      <c r="IW135" s="351"/>
      <c r="IX135" s="351"/>
      <c r="IY135" s="404"/>
      <c r="IZ135" s="405"/>
      <c r="JA135" s="405"/>
      <c r="JB135" s="405" t="n">
        <f aca="false">(JG110&lt;&gt;2)+($B$107&amp;$D$107&lt;&gt;IV110&amp;IX110)*($B$108&amp;$D$108&lt;&gt;IV110&amp;IX110)*($B$109&amp;$D$109&lt;&gt;IV110&amp;IX110)*($B$110&amp;$D$110&lt;&gt;IV110&amp;IX110)*($B$111&amp;$D$111&lt;&gt;IV110&amp;IX110)*($B$112&amp;$D$112&lt;&gt;IV110&amp;IX110)*($B$113&amp;$D$113&lt;&gt;IV110&amp;IX110)*($B$114&amp;$D$114&lt;&gt;IV110&amp;IX110)*($D$107&amp;$B$107&lt;&gt;IV110&amp;IX110)*($D$108&amp;$B$108&lt;&gt;IV110&amp;IX110)*($D$109&amp;$B$109&lt;&gt;IV110&amp;IX110)*($D$110&amp;$B$110&lt;&gt;IV110&amp;IX110)*($D$111&amp;$B$111&lt;&gt;IV110&amp;IX110)*($D$112&amp;$B$112&lt;&gt;IV110&amp;IX110)*($D$113&amp;$B$113&lt;&gt;IV110&amp;IX110)*($D$114&amp;$B$114&lt;&gt;IV110&amp;IX110)</f>
        <v>2</v>
      </c>
      <c r="JC135" s="405" t="n">
        <f aca="false">IFERROR(VLOOKUP(IV110,$B$107:$F$114,5,0),0)</f>
        <v>0</v>
      </c>
      <c r="JD135" s="405" t="n">
        <f aca="false">IFERROR(VLOOKUP(IX110,$B$107:$F$114,5,0),0)</f>
        <v>0</v>
      </c>
      <c r="JE135" s="405" t="n">
        <f aca="false">IFERROR(VLOOKUP(IV110,$D$107:$G$114,4,0),0)</f>
        <v>0</v>
      </c>
      <c r="JF135" s="405" t="n">
        <f aca="false">IFERROR(VLOOKUP(IX110,$D$107:$G$114,4,0),0)</f>
        <v>0</v>
      </c>
      <c r="JG135" s="406"/>
      <c r="JI135" s="351"/>
      <c r="JJ135" s="351"/>
      <c r="JK135" s="351"/>
      <c r="JL135" s="404"/>
      <c r="JM135" s="405"/>
      <c r="JN135" s="405"/>
      <c r="JO135" s="405" t="n">
        <f aca="false">(JT110&lt;&gt;2)+($B$107&amp;$D$107&lt;&gt;JI110&amp;JK110)*($B$108&amp;$D$108&lt;&gt;JI110&amp;JK110)*($B$109&amp;$D$109&lt;&gt;JI110&amp;JK110)*($B$110&amp;$D$110&lt;&gt;JI110&amp;JK110)*($B$111&amp;$D$111&lt;&gt;JI110&amp;JK110)*($B$112&amp;$D$112&lt;&gt;JI110&amp;JK110)*($B$113&amp;$D$113&lt;&gt;JI110&amp;JK110)*($B$114&amp;$D$114&lt;&gt;JI110&amp;JK110)*($D$107&amp;$B$107&lt;&gt;JI110&amp;JK110)*($D$108&amp;$B$108&lt;&gt;JI110&amp;JK110)*($D$109&amp;$B$109&lt;&gt;JI110&amp;JK110)*($D$110&amp;$B$110&lt;&gt;JI110&amp;JK110)*($D$111&amp;$B$111&lt;&gt;JI110&amp;JK110)*($D$112&amp;$B$112&lt;&gt;JI110&amp;JK110)*($D$113&amp;$B$113&lt;&gt;JI110&amp;JK110)*($D$114&amp;$B$114&lt;&gt;JI110&amp;JK110)</f>
        <v>2</v>
      </c>
      <c r="JP135" s="405" t="n">
        <f aca="false">IFERROR(VLOOKUP(JI110,$B$107:$F$114,5,0),0)</f>
        <v>0</v>
      </c>
      <c r="JQ135" s="405" t="n">
        <f aca="false">IFERROR(VLOOKUP(JK110,$B$107:$F$114,5,0),0)</f>
        <v>0</v>
      </c>
      <c r="JR135" s="405" t="n">
        <f aca="false">IFERROR(VLOOKUP(JI110,$D$107:$G$114,4,0),0)</f>
        <v>0</v>
      </c>
      <c r="JS135" s="405" t="n">
        <f aca="false">IFERROR(VLOOKUP(JK110,$D$107:$G$114,4,0),0)</f>
        <v>0</v>
      </c>
      <c r="JT135" s="406"/>
      <c r="JV135" s="351"/>
      <c r="JW135" s="351"/>
      <c r="JX135" s="351"/>
      <c r="JY135" s="404"/>
      <c r="JZ135" s="405"/>
      <c r="KA135" s="405"/>
      <c r="KB135" s="405" t="n">
        <f aca="false">(KG110&lt;&gt;2)+($B$107&amp;$D$107&lt;&gt;JV110&amp;JX110)*($B$108&amp;$D$108&lt;&gt;JV110&amp;JX110)*($B$109&amp;$D$109&lt;&gt;JV110&amp;JX110)*($B$110&amp;$D$110&lt;&gt;JV110&amp;JX110)*($B$111&amp;$D$111&lt;&gt;JV110&amp;JX110)*($B$112&amp;$D$112&lt;&gt;JV110&amp;JX110)*($B$113&amp;$D$113&lt;&gt;JV110&amp;JX110)*($B$114&amp;$D$114&lt;&gt;JV110&amp;JX110)*($D$107&amp;$B$107&lt;&gt;JV110&amp;JX110)*($D$108&amp;$B$108&lt;&gt;JV110&amp;JX110)*($D$109&amp;$B$109&lt;&gt;JV110&amp;JX110)*($D$110&amp;$B$110&lt;&gt;JV110&amp;JX110)*($D$111&amp;$B$111&lt;&gt;JV110&amp;JX110)*($D$112&amp;$B$112&lt;&gt;JV110&amp;JX110)*($D$113&amp;$B$113&lt;&gt;JV110&amp;JX110)*($D$114&amp;$B$114&lt;&gt;JV110&amp;JX110)</f>
        <v>2</v>
      </c>
      <c r="KC135" s="405" t="n">
        <f aca="false">IFERROR(VLOOKUP(JV110,$B$107:$F$114,5,0),0)</f>
        <v>0</v>
      </c>
      <c r="KD135" s="405" t="n">
        <f aca="false">IFERROR(VLOOKUP(JX110,$B$107:$F$114,5,0),0)</f>
        <v>0</v>
      </c>
      <c r="KE135" s="405" t="n">
        <f aca="false">IFERROR(VLOOKUP(JV110,$D$107:$G$114,4,0),0)</f>
        <v>0</v>
      </c>
      <c r="KF135" s="405" t="n">
        <f aca="false">IFERROR(VLOOKUP(JX110,$D$107:$G$114,4,0),0)</f>
        <v>0</v>
      </c>
      <c r="KG135" s="406"/>
      <c r="KI135" s="351"/>
      <c r="KJ135" s="351"/>
      <c r="KK135" s="351"/>
      <c r="KL135" s="404"/>
      <c r="KM135" s="405"/>
      <c r="KN135" s="405"/>
      <c r="KO135" s="405" t="n">
        <f aca="false">(KT110&lt;&gt;2)+($B$107&amp;$D$107&lt;&gt;KI110&amp;KK110)*($B$108&amp;$D$108&lt;&gt;KI110&amp;KK110)*($B$109&amp;$D$109&lt;&gt;KI110&amp;KK110)*($B$110&amp;$D$110&lt;&gt;KI110&amp;KK110)*($B$111&amp;$D$111&lt;&gt;KI110&amp;KK110)*($B$112&amp;$D$112&lt;&gt;KI110&amp;KK110)*($B$113&amp;$D$113&lt;&gt;KI110&amp;KK110)*($B$114&amp;$D$114&lt;&gt;KI110&amp;KK110)*($D$107&amp;$B$107&lt;&gt;KI110&amp;KK110)*($D$108&amp;$B$108&lt;&gt;KI110&amp;KK110)*($D$109&amp;$B$109&lt;&gt;KI110&amp;KK110)*($D$110&amp;$B$110&lt;&gt;KI110&amp;KK110)*($D$111&amp;$B$111&lt;&gt;KI110&amp;KK110)*($D$112&amp;$B$112&lt;&gt;KI110&amp;KK110)*($D$113&amp;$B$113&lt;&gt;KI110&amp;KK110)*($D$114&amp;$B$114&lt;&gt;KI110&amp;KK110)</f>
        <v>2</v>
      </c>
      <c r="KP135" s="405" t="n">
        <f aca="false">IFERROR(VLOOKUP(KI110,$B$107:$F$114,5,0),0)</f>
        <v>0</v>
      </c>
      <c r="KQ135" s="405" t="n">
        <f aca="false">IFERROR(VLOOKUP(KK110,$B$107:$F$114,5,0),0)</f>
        <v>0</v>
      </c>
      <c r="KR135" s="405" t="n">
        <f aca="false">IFERROR(VLOOKUP(KI110,$D$107:$G$114,4,0),0)</f>
        <v>0</v>
      </c>
      <c r="KS135" s="405" t="n">
        <f aca="false">IFERROR(VLOOKUP(KK110,$D$107:$G$114,4,0),0)</f>
        <v>0</v>
      </c>
      <c r="KT135" s="406"/>
      <c r="KV135" s="351"/>
      <c r="KW135" s="351"/>
      <c r="KX135" s="351"/>
      <c r="KY135" s="404"/>
      <c r="KZ135" s="405"/>
      <c r="LA135" s="405"/>
      <c r="LB135" s="405" t="n">
        <f aca="false">(LG110&lt;&gt;2)+($B$107&amp;$D$107&lt;&gt;KV110&amp;KX110)*($B$108&amp;$D$108&lt;&gt;KV110&amp;KX110)*($B$109&amp;$D$109&lt;&gt;KV110&amp;KX110)*($B$110&amp;$D$110&lt;&gt;KV110&amp;KX110)*($B$111&amp;$D$111&lt;&gt;KV110&amp;KX110)*($B$112&amp;$D$112&lt;&gt;KV110&amp;KX110)*($B$113&amp;$D$113&lt;&gt;KV110&amp;KX110)*($B$114&amp;$D$114&lt;&gt;KV110&amp;KX110)*($D$107&amp;$B$107&lt;&gt;KV110&amp;KX110)*($D$108&amp;$B$108&lt;&gt;KV110&amp;KX110)*($D$109&amp;$B$109&lt;&gt;KV110&amp;KX110)*($D$110&amp;$B$110&lt;&gt;KV110&amp;KX110)*($D$111&amp;$B$111&lt;&gt;KV110&amp;KX110)*($D$112&amp;$B$112&lt;&gt;KV110&amp;KX110)*($D$113&amp;$B$113&lt;&gt;KV110&amp;KX110)*($D$114&amp;$B$114&lt;&gt;KV110&amp;KX110)</f>
        <v>2</v>
      </c>
      <c r="LC135" s="405" t="n">
        <f aca="false">IFERROR(VLOOKUP(KV110,$B$107:$F$114,5,0),0)</f>
        <v>0</v>
      </c>
      <c r="LD135" s="405" t="n">
        <f aca="false">IFERROR(VLOOKUP(KX110,$B$107:$F$114,5,0),0)</f>
        <v>0</v>
      </c>
      <c r="LE135" s="405" t="n">
        <f aca="false">IFERROR(VLOOKUP(KV110,$D$107:$G$114,4,0),0)</f>
        <v>0</v>
      </c>
      <c r="LF135" s="405" t="n">
        <f aca="false">IFERROR(VLOOKUP(KX110,$D$107:$G$114,4,0),0)</f>
        <v>0</v>
      </c>
      <c r="LG135" s="406"/>
      <c r="LI135" s="351"/>
      <c r="LJ135" s="351"/>
      <c r="LK135" s="351"/>
      <c r="LL135" s="404"/>
      <c r="LM135" s="405"/>
      <c r="LN135" s="405"/>
      <c r="LO135" s="405" t="n">
        <f aca="false">(LT110&lt;&gt;2)+($B$107&amp;$D$107&lt;&gt;LI110&amp;LK110)*($B$108&amp;$D$108&lt;&gt;LI110&amp;LK110)*($B$109&amp;$D$109&lt;&gt;LI110&amp;LK110)*($B$110&amp;$D$110&lt;&gt;LI110&amp;LK110)*($B$111&amp;$D$111&lt;&gt;LI110&amp;LK110)*($B$112&amp;$D$112&lt;&gt;LI110&amp;LK110)*($B$113&amp;$D$113&lt;&gt;LI110&amp;LK110)*($B$114&amp;$D$114&lt;&gt;LI110&amp;LK110)*($D$107&amp;$B$107&lt;&gt;LI110&amp;LK110)*($D$108&amp;$B$108&lt;&gt;LI110&amp;LK110)*($D$109&amp;$B$109&lt;&gt;LI110&amp;LK110)*($D$110&amp;$B$110&lt;&gt;LI110&amp;LK110)*($D$111&amp;$B$111&lt;&gt;LI110&amp;LK110)*($D$112&amp;$B$112&lt;&gt;LI110&amp;LK110)*($D$113&amp;$B$113&lt;&gt;LI110&amp;LK110)*($D$114&amp;$B$114&lt;&gt;LI110&amp;LK110)</f>
        <v>2</v>
      </c>
      <c r="LP135" s="405" t="n">
        <f aca="false">IFERROR(VLOOKUP(LI110,$B$107:$F$114,5,0),0)</f>
        <v>0</v>
      </c>
      <c r="LQ135" s="405" t="n">
        <f aca="false">IFERROR(VLOOKUP(LK110,$B$107:$F$114,5,0),0)</f>
        <v>0</v>
      </c>
      <c r="LR135" s="405" t="n">
        <f aca="false">IFERROR(VLOOKUP(LI110,$D$107:$G$114,4,0),0)</f>
        <v>0</v>
      </c>
      <c r="LS135" s="405" t="n">
        <f aca="false">IFERROR(VLOOKUP(LK110,$D$107:$G$114,4,0),0)</f>
        <v>0</v>
      </c>
      <c r="LT135" s="406"/>
      <c r="LV135" s="351"/>
      <c r="LW135" s="351"/>
      <c r="LX135" s="351"/>
      <c r="LY135" s="404"/>
      <c r="LZ135" s="405"/>
      <c r="MA135" s="405"/>
      <c r="MB135" s="405" t="n">
        <f aca="false">(MG110&lt;&gt;2)+($B$107&amp;$D$107&lt;&gt;LV110&amp;LX110)*($B$108&amp;$D$108&lt;&gt;LV110&amp;LX110)*($B$109&amp;$D$109&lt;&gt;LV110&amp;LX110)*($B$110&amp;$D$110&lt;&gt;LV110&amp;LX110)*($B$111&amp;$D$111&lt;&gt;LV110&amp;LX110)*($B$112&amp;$D$112&lt;&gt;LV110&amp;LX110)*($B$113&amp;$D$113&lt;&gt;LV110&amp;LX110)*($B$114&amp;$D$114&lt;&gt;LV110&amp;LX110)*($D$107&amp;$B$107&lt;&gt;LV110&amp;LX110)*($D$108&amp;$B$108&lt;&gt;LV110&amp;LX110)*($D$109&amp;$B$109&lt;&gt;LV110&amp;LX110)*($D$110&amp;$B$110&lt;&gt;LV110&amp;LX110)*($D$111&amp;$B$111&lt;&gt;LV110&amp;LX110)*($D$112&amp;$B$112&lt;&gt;LV110&amp;LX110)*($D$113&amp;$B$113&lt;&gt;LV110&amp;LX110)*($D$114&amp;$B$114&lt;&gt;LV110&amp;LX110)</f>
        <v>2</v>
      </c>
      <c r="MC135" s="405" t="n">
        <f aca="false">IFERROR(VLOOKUP(LV110,$B$107:$F$114,5,0),0)</f>
        <v>0</v>
      </c>
      <c r="MD135" s="405" t="n">
        <f aca="false">IFERROR(VLOOKUP(LX110,$B$107:$F$114,5,0),0)</f>
        <v>0</v>
      </c>
      <c r="ME135" s="405" t="n">
        <f aca="false">IFERROR(VLOOKUP(LV110,$D$107:$G$114,4,0),0)</f>
        <v>0</v>
      </c>
      <c r="MF135" s="405" t="n">
        <f aca="false">IFERROR(VLOOKUP(LX110,$D$107:$G$114,4,0),0)</f>
        <v>0</v>
      </c>
      <c r="MG135" s="406"/>
    </row>
    <row r="136" customFormat="false" ht="15.75" hidden="false" customHeight="true" outlineLevel="0" collapsed="false">
      <c r="B136" s="352" t="str">
        <f aca="false">Language!$E$244</f>
        <v>In the round of 16, quarter-finals and semi-finals, the result is predicted without a penalty shoot-out. A tie can also be entered. In the final and third-place match, the total score (including penalty shoot-outs) must be entered.</v>
      </c>
      <c r="C136" s="352"/>
      <c r="D136" s="352"/>
      <c r="E136" s="352"/>
      <c r="F136" s="352"/>
      <c r="G136" s="352"/>
      <c r="H136" s="352"/>
      <c r="I136" s="350"/>
      <c r="J136" s="351"/>
      <c r="K136" s="351"/>
      <c r="L136" s="404"/>
      <c r="M136" s="405"/>
      <c r="N136" s="405"/>
      <c r="O136" s="405" t="n">
        <f aca="false">(T111&lt;&gt;2)+($B$107&amp;$D$107&lt;&gt;I111&amp;K111)*($B$108&amp;$D$108&lt;&gt;I111&amp;K111)*($B$109&amp;$D$109&lt;&gt;I111&amp;K111)*($B$110&amp;$D$110&lt;&gt;I111&amp;K111)*($B$111&amp;$D$111&lt;&gt;I111&amp;K111)*($B$112&amp;$D$112&lt;&gt;I111&amp;K111)*($B$113&amp;$D$113&lt;&gt;I111&amp;K111)*($B$114&amp;$D$114&lt;&gt;I111&amp;K111)*($D$107&amp;$B$107&lt;&gt;I111&amp;K111)*($D$108&amp;$B$108&lt;&gt;I111&amp;K111)*($D$109&amp;$B$109&lt;&gt;I111&amp;K111)*($D$110&amp;$B$110&lt;&gt;I111&amp;K111)*($D$111&amp;$B$111&lt;&gt;I111&amp;K111)*($D$112&amp;$B$112&lt;&gt;I111&amp;K111)*($D$113&amp;$B$113&lt;&gt;I111&amp;K111)*($D$114&amp;$B$114&lt;&gt;I111&amp;K111)</f>
        <v>2</v>
      </c>
      <c r="P136" s="405" t="n">
        <f aca="false">IFERROR(VLOOKUP(I111,$B$107:$F$114,5,0),0)</f>
        <v>0</v>
      </c>
      <c r="Q136" s="405" t="n">
        <f aca="false">IFERROR(VLOOKUP(K111,$B$107:$F$114,5,0),0)</f>
        <v>0</v>
      </c>
      <c r="R136" s="405" t="n">
        <f aca="false">IFERROR(VLOOKUP(I111,$D$107:$G$114,4,0),0)</f>
        <v>0</v>
      </c>
      <c r="S136" s="405" t="n">
        <f aca="false">IFERROR(VLOOKUP(K111,$D$107:$G$114,4,0),0)</f>
        <v>0</v>
      </c>
      <c r="T136" s="406"/>
      <c r="V136" s="351"/>
      <c r="W136" s="351"/>
      <c r="X136" s="351"/>
      <c r="Y136" s="404"/>
      <c r="Z136" s="405"/>
      <c r="AA136" s="405"/>
      <c r="AB136" s="405" t="n">
        <f aca="false">(AG111&lt;&gt;2)+($B$107&amp;$D$107&lt;&gt;V111&amp;X111)*($B$108&amp;$D$108&lt;&gt;V111&amp;X111)*($B$109&amp;$D$109&lt;&gt;V111&amp;X111)*($B$110&amp;$D$110&lt;&gt;V111&amp;X111)*($B$111&amp;$D$111&lt;&gt;V111&amp;X111)*($B$112&amp;$D$112&lt;&gt;V111&amp;X111)*($B$113&amp;$D$113&lt;&gt;V111&amp;X111)*($B$114&amp;$D$114&lt;&gt;V111&amp;X111)*($D$107&amp;$B$107&lt;&gt;V111&amp;X111)*($D$108&amp;$B$108&lt;&gt;V111&amp;X111)*($D$109&amp;$B$109&lt;&gt;V111&amp;X111)*($D$110&amp;$B$110&lt;&gt;V111&amp;X111)*($D$111&amp;$B$111&lt;&gt;V111&amp;X111)*($D$112&amp;$B$112&lt;&gt;V111&amp;X111)*($D$113&amp;$B$113&lt;&gt;V111&amp;X111)*($D$114&amp;$B$114&lt;&gt;V111&amp;X111)</f>
        <v>2</v>
      </c>
      <c r="AC136" s="405" t="n">
        <f aca="false">IFERROR(VLOOKUP(V111,$B$107:$F$114,5,0),0)</f>
        <v>0</v>
      </c>
      <c r="AD136" s="405" t="n">
        <f aca="false">IFERROR(VLOOKUP(X111,$B$107:$F$114,5,0),0)</f>
        <v>0</v>
      </c>
      <c r="AE136" s="405" t="n">
        <f aca="false">IFERROR(VLOOKUP(V111,$D$107:$G$114,4,0),0)</f>
        <v>0</v>
      </c>
      <c r="AF136" s="405" t="n">
        <f aca="false">IFERROR(VLOOKUP(X111,$D$107:$G$114,4,0),0)</f>
        <v>0</v>
      </c>
      <c r="AG136" s="406"/>
      <c r="AI136" s="351"/>
      <c r="AJ136" s="351"/>
      <c r="AK136" s="351"/>
      <c r="AL136" s="404"/>
      <c r="AM136" s="405"/>
      <c r="AN136" s="405"/>
      <c r="AO136" s="405" t="n">
        <f aca="false">(AT111&lt;&gt;2)+($B$107&amp;$D$107&lt;&gt;AI111&amp;AK111)*($B$108&amp;$D$108&lt;&gt;AI111&amp;AK111)*($B$109&amp;$D$109&lt;&gt;AI111&amp;AK111)*($B$110&amp;$D$110&lt;&gt;AI111&amp;AK111)*($B$111&amp;$D$111&lt;&gt;AI111&amp;AK111)*($B$112&amp;$D$112&lt;&gt;AI111&amp;AK111)*($B$113&amp;$D$113&lt;&gt;AI111&amp;AK111)*($B$114&amp;$D$114&lt;&gt;AI111&amp;AK111)*($D$107&amp;$B$107&lt;&gt;AI111&amp;AK111)*($D$108&amp;$B$108&lt;&gt;AI111&amp;AK111)*($D$109&amp;$B$109&lt;&gt;AI111&amp;AK111)*($D$110&amp;$B$110&lt;&gt;AI111&amp;AK111)*($D$111&amp;$B$111&lt;&gt;AI111&amp;AK111)*($D$112&amp;$B$112&lt;&gt;AI111&amp;AK111)*($D$113&amp;$B$113&lt;&gt;AI111&amp;AK111)*($D$114&amp;$B$114&lt;&gt;AI111&amp;AK111)</f>
        <v>2</v>
      </c>
      <c r="AP136" s="405" t="n">
        <f aca="false">IFERROR(VLOOKUP(AI111,$B$107:$F$114,5,0),0)</f>
        <v>0</v>
      </c>
      <c r="AQ136" s="405" t="n">
        <f aca="false">IFERROR(VLOOKUP(AK111,$B$107:$F$114,5,0),0)</f>
        <v>0</v>
      </c>
      <c r="AR136" s="405" t="n">
        <f aca="false">IFERROR(VLOOKUP(AI111,$D$107:$G$114,4,0),0)</f>
        <v>0</v>
      </c>
      <c r="AS136" s="405" t="n">
        <f aca="false">IFERROR(VLOOKUP(AK111,$D$107:$G$114,4,0),0)</f>
        <v>0</v>
      </c>
      <c r="AT136" s="406"/>
      <c r="AV136" s="351"/>
      <c r="AW136" s="351"/>
      <c r="AX136" s="351"/>
      <c r="AY136" s="404"/>
      <c r="AZ136" s="405"/>
      <c r="BA136" s="405"/>
      <c r="BB136" s="405" t="n">
        <f aca="false">(BG111&lt;&gt;2)+($B$107&amp;$D$107&lt;&gt;AV111&amp;AX111)*($B$108&amp;$D$108&lt;&gt;AV111&amp;AX111)*($B$109&amp;$D$109&lt;&gt;AV111&amp;AX111)*($B$110&amp;$D$110&lt;&gt;AV111&amp;AX111)*($B$111&amp;$D$111&lt;&gt;AV111&amp;AX111)*($B$112&amp;$D$112&lt;&gt;AV111&amp;AX111)*($B$113&amp;$D$113&lt;&gt;AV111&amp;AX111)*($B$114&amp;$D$114&lt;&gt;AV111&amp;AX111)*($D$107&amp;$B$107&lt;&gt;AV111&amp;AX111)*($D$108&amp;$B$108&lt;&gt;AV111&amp;AX111)*($D$109&amp;$B$109&lt;&gt;AV111&amp;AX111)*($D$110&amp;$B$110&lt;&gt;AV111&amp;AX111)*($D$111&amp;$B$111&lt;&gt;AV111&amp;AX111)*($D$112&amp;$B$112&lt;&gt;AV111&amp;AX111)*($D$113&amp;$B$113&lt;&gt;AV111&amp;AX111)*($D$114&amp;$B$114&lt;&gt;AV111&amp;AX111)</f>
        <v>2</v>
      </c>
      <c r="BC136" s="405" t="n">
        <f aca="false">IFERROR(VLOOKUP(AV111,$B$107:$F$114,5,0),0)</f>
        <v>0</v>
      </c>
      <c r="BD136" s="405" t="n">
        <f aca="false">IFERROR(VLOOKUP(AX111,$B$107:$F$114,5,0),0)</f>
        <v>0</v>
      </c>
      <c r="BE136" s="405" t="n">
        <f aca="false">IFERROR(VLOOKUP(AV111,$D$107:$G$114,4,0),0)</f>
        <v>0</v>
      </c>
      <c r="BF136" s="405" t="n">
        <f aca="false">IFERROR(VLOOKUP(AX111,$D$107:$G$114,4,0),0)</f>
        <v>0</v>
      </c>
      <c r="BG136" s="406"/>
      <c r="BI136" s="351"/>
      <c r="BJ136" s="351"/>
      <c r="BK136" s="351"/>
      <c r="BL136" s="404"/>
      <c r="BM136" s="405"/>
      <c r="BN136" s="405"/>
      <c r="BO136" s="405" t="n">
        <f aca="false">(BT111&lt;&gt;2)+($B$107&amp;$D$107&lt;&gt;BI111&amp;BK111)*($B$108&amp;$D$108&lt;&gt;BI111&amp;BK111)*($B$109&amp;$D$109&lt;&gt;BI111&amp;BK111)*($B$110&amp;$D$110&lt;&gt;BI111&amp;BK111)*($B$111&amp;$D$111&lt;&gt;BI111&amp;BK111)*($B$112&amp;$D$112&lt;&gt;BI111&amp;BK111)*($B$113&amp;$D$113&lt;&gt;BI111&amp;BK111)*($B$114&amp;$D$114&lt;&gt;BI111&amp;BK111)*($D$107&amp;$B$107&lt;&gt;BI111&amp;BK111)*($D$108&amp;$B$108&lt;&gt;BI111&amp;BK111)*($D$109&amp;$B$109&lt;&gt;BI111&amp;BK111)*($D$110&amp;$B$110&lt;&gt;BI111&amp;BK111)*($D$111&amp;$B$111&lt;&gt;BI111&amp;BK111)*($D$112&amp;$B$112&lt;&gt;BI111&amp;BK111)*($D$113&amp;$B$113&lt;&gt;BI111&amp;BK111)*($D$114&amp;$B$114&lt;&gt;BI111&amp;BK111)</f>
        <v>2</v>
      </c>
      <c r="BP136" s="405" t="n">
        <f aca="false">IFERROR(VLOOKUP(BI111,$B$107:$F$114,5,0),0)</f>
        <v>0</v>
      </c>
      <c r="BQ136" s="405" t="n">
        <f aca="false">IFERROR(VLOOKUP(BK111,$B$107:$F$114,5,0),0)</f>
        <v>0</v>
      </c>
      <c r="BR136" s="405" t="n">
        <f aca="false">IFERROR(VLOOKUP(BI111,$D$107:$G$114,4,0),0)</f>
        <v>0</v>
      </c>
      <c r="BS136" s="405" t="n">
        <f aca="false">IFERROR(VLOOKUP(BK111,$D$107:$G$114,4,0),0)</f>
        <v>0</v>
      </c>
      <c r="BT136" s="406"/>
      <c r="BV136" s="351"/>
      <c r="BW136" s="351"/>
      <c r="BX136" s="351"/>
      <c r="BY136" s="404"/>
      <c r="BZ136" s="405"/>
      <c r="CA136" s="405"/>
      <c r="CB136" s="405" t="n">
        <f aca="false">(CG111&lt;&gt;2)+($B$107&amp;$D$107&lt;&gt;BV111&amp;BX111)*($B$108&amp;$D$108&lt;&gt;BV111&amp;BX111)*($B$109&amp;$D$109&lt;&gt;BV111&amp;BX111)*($B$110&amp;$D$110&lt;&gt;BV111&amp;BX111)*($B$111&amp;$D$111&lt;&gt;BV111&amp;BX111)*($B$112&amp;$D$112&lt;&gt;BV111&amp;BX111)*($B$113&amp;$D$113&lt;&gt;BV111&amp;BX111)*($B$114&amp;$D$114&lt;&gt;BV111&amp;BX111)*($D$107&amp;$B$107&lt;&gt;BV111&amp;BX111)*($D$108&amp;$B$108&lt;&gt;BV111&amp;BX111)*($D$109&amp;$B$109&lt;&gt;BV111&amp;BX111)*($D$110&amp;$B$110&lt;&gt;BV111&amp;BX111)*($D$111&amp;$B$111&lt;&gt;BV111&amp;BX111)*($D$112&amp;$B$112&lt;&gt;BV111&amp;BX111)*($D$113&amp;$B$113&lt;&gt;BV111&amp;BX111)*($D$114&amp;$B$114&lt;&gt;BV111&amp;BX111)</f>
        <v>2</v>
      </c>
      <c r="CC136" s="405" t="n">
        <f aca="false">IFERROR(VLOOKUP(BV111,$B$107:$F$114,5,0),0)</f>
        <v>0</v>
      </c>
      <c r="CD136" s="405" t="n">
        <f aca="false">IFERROR(VLOOKUP(BX111,$B$107:$F$114,5,0),0)</f>
        <v>0</v>
      </c>
      <c r="CE136" s="405" t="n">
        <f aca="false">IFERROR(VLOOKUP(BV111,$D$107:$G$114,4,0),0)</f>
        <v>0</v>
      </c>
      <c r="CF136" s="405" t="n">
        <f aca="false">IFERROR(VLOOKUP(BX111,$D$107:$G$114,4,0),0)</f>
        <v>0</v>
      </c>
      <c r="CG136" s="406"/>
      <c r="CI136" s="351"/>
      <c r="CJ136" s="351"/>
      <c r="CK136" s="351"/>
      <c r="CL136" s="404"/>
      <c r="CM136" s="405"/>
      <c r="CN136" s="405"/>
      <c r="CO136" s="405" t="n">
        <f aca="false">(CT111&lt;&gt;2)+($B$107&amp;$D$107&lt;&gt;CI111&amp;CK111)*($B$108&amp;$D$108&lt;&gt;CI111&amp;CK111)*($B$109&amp;$D$109&lt;&gt;CI111&amp;CK111)*($B$110&amp;$D$110&lt;&gt;CI111&amp;CK111)*($B$111&amp;$D$111&lt;&gt;CI111&amp;CK111)*($B$112&amp;$D$112&lt;&gt;CI111&amp;CK111)*($B$113&amp;$D$113&lt;&gt;CI111&amp;CK111)*($B$114&amp;$D$114&lt;&gt;CI111&amp;CK111)*($D$107&amp;$B$107&lt;&gt;CI111&amp;CK111)*($D$108&amp;$B$108&lt;&gt;CI111&amp;CK111)*($D$109&amp;$B$109&lt;&gt;CI111&amp;CK111)*($D$110&amp;$B$110&lt;&gt;CI111&amp;CK111)*($D$111&amp;$B$111&lt;&gt;CI111&amp;CK111)*($D$112&amp;$B$112&lt;&gt;CI111&amp;CK111)*($D$113&amp;$B$113&lt;&gt;CI111&amp;CK111)*($D$114&amp;$B$114&lt;&gt;CI111&amp;CK111)</f>
        <v>2</v>
      </c>
      <c r="CP136" s="405" t="n">
        <f aca="false">IFERROR(VLOOKUP(CI111,$B$107:$F$114,5,0),0)</f>
        <v>0</v>
      </c>
      <c r="CQ136" s="405" t="n">
        <f aca="false">IFERROR(VLOOKUP(CK111,$B$107:$F$114,5,0),0)</f>
        <v>0</v>
      </c>
      <c r="CR136" s="405" t="n">
        <f aca="false">IFERROR(VLOOKUP(CI111,$D$107:$G$114,4,0),0)</f>
        <v>0</v>
      </c>
      <c r="CS136" s="405" t="n">
        <f aca="false">IFERROR(VLOOKUP(CK111,$D$107:$G$114,4,0),0)</f>
        <v>0</v>
      </c>
      <c r="CT136" s="406"/>
      <c r="CV136" s="351"/>
      <c r="CW136" s="351"/>
      <c r="CX136" s="351"/>
      <c r="CY136" s="404"/>
      <c r="CZ136" s="405"/>
      <c r="DA136" s="405"/>
      <c r="DB136" s="405" t="n">
        <f aca="false">(DG111&lt;&gt;2)+($B$107&amp;$D$107&lt;&gt;CV111&amp;CX111)*($B$108&amp;$D$108&lt;&gt;CV111&amp;CX111)*($B$109&amp;$D$109&lt;&gt;CV111&amp;CX111)*($B$110&amp;$D$110&lt;&gt;CV111&amp;CX111)*($B$111&amp;$D$111&lt;&gt;CV111&amp;CX111)*($B$112&amp;$D$112&lt;&gt;CV111&amp;CX111)*($B$113&amp;$D$113&lt;&gt;CV111&amp;CX111)*($B$114&amp;$D$114&lt;&gt;CV111&amp;CX111)*($D$107&amp;$B$107&lt;&gt;CV111&amp;CX111)*($D$108&amp;$B$108&lt;&gt;CV111&amp;CX111)*($D$109&amp;$B$109&lt;&gt;CV111&amp;CX111)*($D$110&amp;$B$110&lt;&gt;CV111&amp;CX111)*($D$111&amp;$B$111&lt;&gt;CV111&amp;CX111)*($D$112&amp;$B$112&lt;&gt;CV111&amp;CX111)*($D$113&amp;$B$113&lt;&gt;CV111&amp;CX111)*($D$114&amp;$B$114&lt;&gt;CV111&amp;CX111)</f>
        <v>2</v>
      </c>
      <c r="DC136" s="405" t="n">
        <f aca="false">IFERROR(VLOOKUP(CV111,$B$107:$F$114,5,0),0)</f>
        <v>0</v>
      </c>
      <c r="DD136" s="405" t="n">
        <f aca="false">IFERROR(VLOOKUP(CX111,$B$107:$F$114,5,0),0)</f>
        <v>0</v>
      </c>
      <c r="DE136" s="405" t="n">
        <f aca="false">IFERROR(VLOOKUP(CV111,$D$107:$G$114,4,0),0)</f>
        <v>0</v>
      </c>
      <c r="DF136" s="405" t="n">
        <f aca="false">IFERROR(VLOOKUP(CX111,$D$107:$G$114,4,0),0)</f>
        <v>0</v>
      </c>
      <c r="DG136" s="406"/>
      <c r="DI136" s="351"/>
      <c r="DJ136" s="351"/>
      <c r="DK136" s="351"/>
      <c r="DL136" s="404"/>
      <c r="DM136" s="405"/>
      <c r="DN136" s="405"/>
      <c r="DO136" s="405" t="n">
        <f aca="false">(DT111&lt;&gt;2)+($B$107&amp;$D$107&lt;&gt;DI111&amp;DK111)*($B$108&amp;$D$108&lt;&gt;DI111&amp;DK111)*($B$109&amp;$D$109&lt;&gt;DI111&amp;DK111)*($B$110&amp;$D$110&lt;&gt;DI111&amp;DK111)*($B$111&amp;$D$111&lt;&gt;DI111&amp;DK111)*($B$112&amp;$D$112&lt;&gt;DI111&amp;DK111)*($B$113&amp;$D$113&lt;&gt;DI111&amp;DK111)*($B$114&amp;$D$114&lt;&gt;DI111&amp;DK111)*($D$107&amp;$B$107&lt;&gt;DI111&amp;DK111)*($D$108&amp;$B$108&lt;&gt;DI111&amp;DK111)*($D$109&amp;$B$109&lt;&gt;DI111&amp;DK111)*($D$110&amp;$B$110&lt;&gt;DI111&amp;DK111)*($D$111&amp;$B$111&lt;&gt;DI111&amp;DK111)*($D$112&amp;$B$112&lt;&gt;DI111&amp;DK111)*($D$113&amp;$B$113&lt;&gt;DI111&amp;DK111)*($D$114&amp;$B$114&lt;&gt;DI111&amp;DK111)</f>
        <v>2</v>
      </c>
      <c r="DP136" s="405" t="n">
        <f aca="false">IFERROR(VLOOKUP(DI111,$B$107:$F$114,5,0),0)</f>
        <v>0</v>
      </c>
      <c r="DQ136" s="405" t="n">
        <f aca="false">IFERROR(VLOOKUP(DK111,$B$107:$F$114,5,0),0)</f>
        <v>0</v>
      </c>
      <c r="DR136" s="405" t="n">
        <f aca="false">IFERROR(VLOOKUP(DI111,$D$107:$G$114,4,0),0)</f>
        <v>0</v>
      </c>
      <c r="DS136" s="405" t="n">
        <f aca="false">IFERROR(VLOOKUP(DK111,$D$107:$G$114,4,0),0)</f>
        <v>0</v>
      </c>
      <c r="DT136" s="406"/>
      <c r="DV136" s="351"/>
      <c r="DW136" s="351"/>
      <c r="DX136" s="351"/>
      <c r="DY136" s="404"/>
      <c r="DZ136" s="405"/>
      <c r="EA136" s="405"/>
      <c r="EB136" s="405" t="n">
        <f aca="false">(EG111&lt;&gt;2)+($B$107&amp;$D$107&lt;&gt;DV111&amp;DX111)*($B$108&amp;$D$108&lt;&gt;DV111&amp;DX111)*($B$109&amp;$D$109&lt;&gt;DV111&amp;DX111)*($B$110&amp;$D$110&lt;&gt;DV111&amp;DX111)*($B$111&amp;$D$111&lt;&gt;DV111&amp;DX111)*($B$112&amp;$D$112&lt;&gt;DV111&amp;DX111)*($B$113&amp;$D$113&lt;&gt;DV111&amp;DX111)*($B$114&amp;$D$114&lt;&gt;DV111&amp;DX111)*($D$107&amp;$B$107&lt;&gt;DV111&amp;DX111)*($D$108&amp;$B$108&lt;&gt;DV111&amp;DX111)*($D$109&amp;$B$109&lt;&gt;DV111&amp;DX111)*($D$110&amp;$B$110&lt;&gt;DV111&amp;DX111)*($D$111&amp;$B$111&lt;&gt;DV111&amp;DX111)*($D$112&amp;$B$112&lt;&gt;DV111&amp;DX111)*($D$113&amp;$B$113&lt;&gt;DV111&amp;DX111)*($D$114&amp;$B$114&lt;&gt;DV111&amp;DX111)</f>
        <v>2</v>
      </c>
      <c r="EC136" s="405" t="n">
        <f aca="false">IFERROR(VLOOKUP(DV111,$B$107:$F$114,5,0),0)</f>
        <v>0</v>
      </c>
      <c r="ED136" s="405" t="n">
        <f aca="false">IFERROR(VLOOKUP(DX111,$B$107:$F$114,5,0),0)</f>
        <v>0</v>
      </c>
      <c r="EE136" s="405" t="n">
        <f aca="false">IFERROR(VLOOKUP(DV111,$D$107:$G$114,4,0),0)</f>
        <v>0</v>
      </c>
      <c r="EF136" s="405" t="n">
        <f aca="false">IFERROR(VLOOKUP(DX111,$D$107:$G$114,4,0),0)</f>
        <v>0</v>
      </c>
      <c r="EG136" s="406"/>
      <c r="EI136" s="351"/>
      <c r="EJ136" s="351"/>
      <c r="EK136" s="351"/>
      <c r="EL136" s="404"/>
      <c r="EM136" s="405"/>
      <c r="EN136" s="405"/>
      <c r="EO136" s="405" t="n">
        <f aca="false">(ET111&lt;&gt;2)+($B$107&amp;$D$107&lt;&gt;EI111&amp;EK111)*($B$108&amp;$D$108&lt;&gt;EI111&amp;EK111)*($B$109&amp;$D$109&lt;&gt;EI111&amp;EK111)*($B$110&amp;$D$110&lt;&gt;EI111&amp;EK111)*($B$111&amp;$D$111&lt;&gt;EI111&amp;EK111)*($B$112&amp;$D$112&lt;&gt;EI111&amp;EK111)*($B$113&amp;$D$113&lt;&gt;EI111&amp;EK111)*($B$114&amp;$D$114&lt;&gt;EI111&amp;EK111)*($D$107&amp;$B$107&lt;&gt;EI111&amp;EK111)*($D$108&amp;$B$108&lt;&gt;EI111&amp;EK111)*($D$109&amp;$B$109&lt;&gt;EI111&amp;EK111)*($D$110&amp;$B$110&lt;&gt;EI111&amp;EK111)*($D$111&amp;$B$111&lt;&gt;EI111&amp;EK111)*($D$112&amp;$B$112&lt;&gt;EI111&amp;EK111)*($D$113&amp;$B$113&lt;&gt;EI111&amp;EK111)*($D$114&amp;$B$114&lt;&gt;EI111&amp;EK111)</f>
        <v>2</v>
      </c>
      <c r="EP136" s="405" t="n">
        <f aca="false">IFERROR(VLOOKUP(EI111,$B$107:$F$114,5,0),0)</f>
        <v>0</v>
      </c>
      <c r="EQ136" s="405" t="n">
        <f aca="false">IFERROR(VLOOKUP(EK111,$B$107:$F$114,5,0),0)</f>
        <v>0</v>
      </c>
      <c r="ER136" s="405" t="n">
        <f aca="false">IFERROR(VLOOKUP(EI111,$D$107:$G$114,4,0),0)</f>
        <v>0</v>
      </c>
      <c r="ES136" s="405" t="n">
        <f aca="false">IFERROR(VLOOKUP(EK111,$D$107:$G$114,4,0),0)</f>
        <v>0</v>
      </c>
      <c r="ET136" s="406"/>
      <c r="EV136" s="351"/>
      <c r="EW136" s="351"/>
      <c r="EX136" s="351"/>
      <c r="EY136" s="404"/>
      <c r="EZ136" s="405"/>
      <c r="FA136" s="405"/>
      <c r="FB136" s="405" t="n">
        <f aca="false">(FG111&lt;&gt;2)+($B$107&amp;$D$107&lt;&gt;EV111&amp;EX111)*($B$108&amp;$D$108&lt;&gt;EV111&amp;EX111)*($B$109&amp;$D$109&lt;&gt;EV111&amp;EX111)*($B$110&amp;$D$110&lt;&gt;EV111&amp;EX111)*($B$111&amp;$D$111&lt;&gt;EV111&amp;EX111)*($B$112&amp;$D$112&lt;&gt;EV111&amp;EX111)*($B$113&amp;$D$113&lt;&gt;EV111&amp;EX111)*($B$114&amp;$D$114&lt;&gt;EV111&amp;EX111)*($D$107&amp;$B$107&lt;&gt;EV111&amp;EX111)*($D$108&amp;$B$108&lt;&gt;EV111&amp;EX111)*($D$109&amp;$B$109&lt;&gt;EV111&amp;EX111)*($D$110&amp;$B$110&lt;&gt;EV111&amp;EX111)*($D$111&amp;$B$111&lt;&gt;EV111&amp;EX111)*($D$112&amp;$B$112&lt;&gt;EV111&amp;EX111)*($D$113&amp;$B$113&lt;&gt;EV111&amp;EX111)*($D$114&amp;$B$114&lt;&gt;EV111&amp;EX111)</f>
        <v>2</v>
      </c>
      <c r="FC136" s="405" t="n">
        <f aca="false">IFERROR(VLOOKUP(EV111,$B$107:$F$114,5,0),0)</f>
        <v>0</v>
      </c>
      <c r="FD136" s="405" t="n">
        <f aca="false">IFERROR(VLOOKUP(EX111,$B$107:$F$114,5,0),0)</f>
        <v>0</v>
      </c>
      <c r="FE136" s="405" t="n">
        <f aca="false">IFERROR(VLOOKUP(EV111,$D$107:$G$114,4,0),0)</f>
        <v>0</v>
      </c>
      <c r="FF136" s="405" t="n">
        <f aca="false">IFERROR(VLOOKUP(EX111,$D$107:$G$114,4,0),0)</f>
        <v>0</v>
      </c>
      <c r="FG136" s="406"/>
      <c r="FI136" s="351"/>
      <c r="FJ136" s="351"/>
      <c r="FK136" s="351"/>
      <c r="FL136" s="404"/>
      <c r="FM136" s="405"/>
      <c r="FN136" s="405"/>
      <c r="FO136" s="405" t="n">
        <f aca="false">(FT111&lt;&gt;2)+($B$107&amp;$D$107&lt;&gt;FI111&amp;FK111)*($B$108&amp;$D$108&lt;&gt;FI111&amp;FK111)*($B$109&amp;$D$109&lt;&gt;FI111&amp;FK111)*($B$110&amp;$D$110&lt;&gt;FI111&amp;FK111)*($B$111&amp;$D$111&lt;&gt;FI111&amp;FK111)*($B$112&amp;$D$112&lt;&gt;FI111&amp;FK111)*($B$113&amp;$D$113&lt;&gt;FI111&amp;FK111)*($B$114&amp;$D$114&lt;&gt;FI111&amp;FK111)*($D$107&amp;$B$107&lt;&gt;FI111&amp;FK111)*($D$108&amp;$B$108&lt;&gt;FI111&amp;FK111)*($D$109&amp;$B$109&lt;&gt;FI111&amp;FK111)*($D$110&amp;$B$110&lt;&gt;FI111&amp;FK111)*($D$111&amp;$B$111&lt;&gt;FI111&amp;FK111)*($D$112&amp;$B$112&lt;&gt;FI111&amp;FK111)*($D$113&amp;$B$113&lt;&gt;FI111&amp;FK111)*($D$114&amp;$B$114&lt;&gt;FI111&amp;FK111)</f>
        <v>2</v>
      </c>
      <c r="FP136" s="405" t="n">
        <f aca="false">IFERROR(VLOOKUP(FI111,$B$107:$F$114,5,0),0)</f>
        <v>0</v>
      </c>
      <c r="FQ136" s="405" t="n">
        <f aca="false">IFERROR(VLOOKUP(FK111,$B$107:$F$114,5,0),0)</f>
        <v>0</v>
      </c>
      <c r="FR136" s="405" t="n">
        <f aca="false">IFERROR(VLOOKUP(FI111,$D$107:$G$114,4,0),0)</f>
        <v>0</v>
      </c>
      <c r="FS136" s="405" t="n">
        <f aca="false">IFERROR(VLOOKUP(FK111,$D$107:$G$114,4,0),0)</f>
        <v>0</v>
      </c>
      <c r="FT136" s="406"/>
      <c r="FV136" s="351"/>
      <c r="FW136" s="351"/>
      <c r="FX136" s="351"/>
      <c r="FY136" s="404"/>
      <c r="FZ136" s="405"/>
      <c r="GA136" s="405"/>
      <c r="GB136" s="405" t="n">
        <f aca="false">(GG111&lt;&gt;2)+($B$107&amp;$D$107&lt;&gt;FV111&amp;FX111)*($B$108&amp;$D$108&lt;&gt;FV111&amp;FX111)*($B$109&amp;$D$109&lt;&gt;FV111&amp;FX111)*($B$110&amp;$D$110&lt;&gt;FV111&amp;FX111)*($B$111&amp;$D$111&lt;&gt;FV111&amp;FX111)*($B$112&amp;$D$112&lt;&gt;FV111&amp;FX111)*($B$113&amp;$D$113&lt;&gt;FV111&amp;FX111)*($B$114&amp;$D$114&lt;&gt;FV111&amp;FX111)*($D$107&amp;$B$107&lt;&gt;FV111&amp;FX111)*($D$108&amp;$B$108&lt;&gt;FV111&amp;FX111)*($D$109&amp;$B$109&lt;&gt;FV111&amp;FX111)*($D$110&amp;$B$110&lt;&gt;FV111&amp;FX111)*($D$111&amp;$B$111&lt;&gt;FV111&amp;FX111)*($D$112&amp;$B$112&lt;&gt;FV111&amp;FX111)*($D$113&amp;$B$113&lt;&gt;FV111&amp;FX111)*($D$114&amp;$B$114&lt;&gt;FV111&amp;FX111)</f>
        <v>2</v>
      </c>
      <c r="GC136" s="405" t="n">
        <f aca="false">IFERROR(VLOOKUP(FV111,$B$107:$F$114,5,0),0)</f>
        <v>0</v>
      </c>
      <c r="GD136" s="405" t="n">
        <f aca="false">IFERROR(VLOOKUP(FX111,$B$107:$F$114,5,0),0)</f>
        <v>0</v>
      </c>
      <c r="GE136" s="405" t="n">
        <f aca="false">IFERROR(VLOOKUP(FV111,$D$107:$G$114,4,0),0)</f>
        <v>0</v>
      </c>
      <c r="GF136" s="405" t="n">
        <f aca="false">IFERROR(VLOOKUP(FX111,$D$107:$G$114,4,0),0)</f>
        <v>0</v>
      </c>
      <c r="GG136" s="406"/>
      <c r="GI136" s="351"/>
      <c r="GJ136" s="351"/>
      <c r="GK136" s="351"/>
      <c r="GL136" s="404"/>
      <c r="GM136" s="405"/>
      <c r="GN136" s="405"/>
      <c r="GO136" s="405" t="n">
        <f aca="false">(GT111&lt;&gt;2)+($B$107&amp;$D$107&lt;&gt;GI111&amp;GK111)*($B$108&amp;$D$108&lt;&gt;GI111&amp;GK111)*($B$109&amp;$D$109&lt;&gt;GI111&amp;GK111)*($B$110&amp;$D$110&lt;&gt;GI111&amp;GK111)*($B$111&amp;$D$111&lt;&gt;GI111&amp;GK111)*($B$112&amp;$D$112&lt;&gt;GI111&amp;GK111)*($B$113&amp;$D$113&lt;&gt;GI111&amp;GK111)*($B$114&amp;$D$114&lt;&gt;GI111&amp;GK111)*($D$107&amp;$B$107&lt;&gt;GI111&amp;GK111)*($D$108&amp;$B$108&lt;&gt;GI111&amp;GK111)*($D$109&amp;$B$109&lt;&gt;GI111&amp;GK111)*($D$110&amp;$B$110&lt;&gt;GI111&amp;GK111)*($D$111&amp;$B$111&lt;&gt;GI111&amp;GK111)*($D$112&amp;$B$112&lt;&gt;GI111&amp;GK111)*($D$113&amp;$B$113&lt;&gt;GI111&amp;GK111)*($D$114&amp;$B$114&lt;&gt;GI111&amp;GK111)</f>
        <v>2</v>
      </c>
      <c r="GP136" s="405" t="n">
        <f aca="false">IFERROR(VLOOKUP(GI111,$B$107:$F$114,5,0),0)</f>
        <v>0</v>
      </c>
      <c r="GQ136" s="405" t="n">
        <f aca="false">IFERROR(VLOOKUP(GK111,$B$107:$F$114,5,0),0)</f>
        <v>0</v>
      </c>
      <c r="GR136" s="405" t="n">
        <f aca="false">IFERROR(VLOOKUP(GI111,$D$107:$G$114,4,0),0)</f>
        <v>0</v>
      </c>
      <c r="GS136" s="405" t="n">
        <f aca="false">IFERROR(VLOOKUP(GK111,$D$107:$G$114,4,0),0)</f>
        <v>0</v>
      </c>
      <c r="GT136" s="406"/>
      <c r="GV136" s="351"/>
      <c r="GW136" s="351"/>
      <c r="GX136" s="351"/>
      <c r="GY136" s="404"/>
      <c r="GZ136" s="405"/>
      <c r="HA136" s="405"/>
      <c r="HB136" s="405" t="n">
        <f aca="false">(HG111&lt;&gt;2)+($B$107&amp;$D$107&lt;&gt;GV111&amp;GX111)*($B$108&amp;$D$108&lt;&gt;GV111&amp;GX111)*($B$109&amp;$D$109&lt;&gt;GV111&amp;GX111)*($B$110&amp;$D$110&lt;&gt;GV111&amp;GX111)*($B$111&amp;$D$111&lt;&gt;GV111&amp;GX111)*($B$112&amp;$D$112&lt;&gt;GV111&amp;GX111)*($B$113&amp;$D$113&lt;&gt;GV111&amp;GX111)*($B$114&amp;$D$114&lt;&gt;GV111&amp;GX111)*($D$107&amp;$B$107&lt;&gt;GV111&amp;GX111)*($D$108&amp;$B$108&lt;&gt;GV111&amp;GX111)*($D$109&amp;$B$109&lt;&gt;GV111&amp;GX111)*($D$110&amp;$B$110&lt;&gt;GV111&amp;GX111)*($D$111&amp;$B$111&lt;&gt;GV111&amp;GX111)*($D$112&amp;$B$112&lt;&gt;GV111&amp;GX111)*($D$113&amp;$B$113&lt;&gt;GV111&amp;GX111)*($D$114&amp;$B$114&lt;&gt;GV111&amp;GX111)</f>
        <v>2</v>
      </c>
      <c r="HC136" s="405" t="n">
        <f aca="false">IFERROR(VLOOKUP(GV111,$B$107:$F$114,5,0),0)</f>
        <v>0</v>
      </c>
      <c r="HD136" s="405" t="n">
        <f aca="false">IFERROR(VLOOKUP(GX111,$B$107:$F$114,5,0),0)</f>
        <v>0</v>
      </c>
      <c r="HE136" s="405" t="n">
        <f aca="false">IFERROR(VLOOKUP(GV111,$D$107:$G$114,4,0),0)</f>
        <v>0</v>
      </c>
      <c r="HF136" s="405" t="n">
        <f aca="false">IFERROR(VLOOKUP(GX111,$D$107:$G$114,4,0),0)</f>
        <v>0</v>
      </c>
      <c r="HG136" s="406"/>
      <c r="HI136" s="351"/>
      <c r="HJ136" s="351"/>
      <c r="HK136" s="351"/>
      <c r="HL136" s="404"/>
      <c r="HM136" s="405"/>
      <c r="HN136" s="405"/>
      <c r="HO136" s="405" t="n">
        <f aca="false">(HT111&lt;&gt;2)+($B$107&amp;$D$107&lt;&gt;HI111&amp;HK111)*($B$108&amp;$D$108&lt;&gt;HI111&amp;HK111)*($B$109&amp;$D$109&lt;&gt;HI111&amp;HK111)*($B$110&amp;$D$110&lt;&gt;HI111&amp;HK111)*($B$111&amp;$D$111&lt;&gt;HI111&amp;HK111)*($B$112&amp;$D$112&lt;&gt;HI111&amp;HK111)*($B$113&amp;$D$113&lt;&gt;HI111&amp;HK111)*($B$114&amp;$D$114&lt;&gt;HI111&amp;HK111)*($D$107&amp;$B$107&lt;&gt;HI111&amp;HK111)*($D$108&amp;$B$108&lt;&gt;HI111&amp;HK111)*($D$109&amp;$B$109&lt;&gt;HI111&amp;HK111)*($D$110&amp;$B$110&lt;&gt;HI111&amp;HK111)*($D$111&amp;$B$111&lt;&gt;HI111&amp;HK111)*($D$112&amp;$B$112&lt;&gt;HI111&amp;HK111)*($D$113&amp;$B$113&lt;&gt;HI111&amp;HK111)*($D$114&amp;$B$114&lt;&gt;HI111&amp;HK111)</f>
        <v>2</v>
      </c>
      <c r="HP136" s="405" t="n">
        <f aca="false">IFERROR(VLOOKUP(HI111,$B$107:$F$114,5,0),0)</f>
        <v>0</v>
      </c>
      <c r="HQ136" s="405" t="n">
        <f aca="false">IFERROR(VLOOKUP(HK111,$B$107:$F$114,5,0),0)</f>
        <v>0</v>
      </c>
      <c r="HR136" s="405" t="n">
        <f aca="false">IFERROR(VLOOKUP(HI111,$D$107:$G$114,4,0),0)</f>
        <v>0</v>
      </c>
      <c r="HS136" s="405" t="n">
        <f aca="false">IFERROR(VLOOKUP(HK111,$D$107:$G$114,4,0),0)</f>
        <v>0</v>
      </c>
      <c r="HT136" s="406"/>
      <c r="HV136" s="351"/>
      <c r="HW136" s="351"/>
      <c r="HX136" s="351"/>
      <c r="HY136" s="404"/>
      <c r="HZ136" s="405"/>
      <c r="IA136" s="405"/>
      <c r="IB136" s="405" t="n">
        <f aca="false">(IG111&lt;&gt;2)+($B$107&amp;$D$107&lt;&gt;HV111&amp;HX111)*($B$108&amp;$D$108&lt;&gt;HV111&amp;HX111)*($B$109&amp;$D$109&lt;&gt;HV111&amp;HX111)*($B$110&amp;$D$110&lt;&gt;HV111&amp;HX111)*($B$111&amp;$D$111&lt;&gt;HV111&amp;HX111)*($B$112&amp;$D$112&lt;&gt;HV111&amp;HX111)*($B$113&amp;$D$113&lt;&gt;HV111&amp;HX111)*($B$114&amp;$D$114&lt;&gt;HV111&amp;HX111)*($D$107&amp;$B$107&lt;&gt;HV111&amp;HX111)*($D$108&amp;$B$108&lt;&gt;HV111&amp;HX111)*($D$109&amp;$B$109&lt;&gt;HV111&amp;HX111)*($D$110&amp;$B$110&lt;&gt;HV111&amp;HX111)*($D$111&amp;$B$111&lt;&gt;HV111&amp;HX111)*($D$112&amp;$B$112&lt;&gt;HV111&amp;HX111)*($D$113&amp;$B$113&lt;&gt;HV111&amp;HX111)*($D$114&amp;$B$114&lt;&gt;HV111&amp;HX111)</f>
        <v>2</v>
      </c>
      <c r="IC136" s="405" t="n">
        <f aca="false">IFERROR(VLOOKUP(HV111,$B$107:$F$114,5,0),0)</f>
        <v>0</v>
      </c>
      <c r="ID136" s="405" t="n">
        <f aca="false">IFERROR(VLOOKUP(HX111,$B$107:$F$114,5,0),0)</f>
        <v>0</v>
      </c>
      <c r="IE136" s="405" t="n">
        <f aca="false">IFERROR(VLOOKUP(HV111,$D$107:$G$114,4,0),0)</f>
        <v>0</v>
      </c>
      <c r="IF136" s="405" t="n">
        <f aca="false">IFERROR(VLOOKUP(HX111,$D$107:$G$114,4,0),0)</f>
        <v>0</v>
      </c>
      <c r="IG136" s="406"/>
      <c r="II136" s="351"/>
      <c r="IJ136" s="351"/>
      <c r="IK136" s="351"/>
      <c r="IL136" s="404"/>
      <c r="IM136" s="405"/>
      <c r="IN136" s="405"/>
      <c r="IO136" s="405" t="n">
        <f aca="false">(IT111&lt;&gt;2)+($B$107&amp;$D$107&lt;&gt;II111&amp;IK111)*($B$108&amp;$D$108&lt;&gt;II111&amp;IK111)*($B$109&amp;$D$109&lt;&gt;II111&amp;IK111)*($B$110&amp;$D$110&lt;&gt;II111&amp;IK111)*($B$111&amp;$D$111&lt;&gt;II111&amp;IK111)*($B$112&amp;$D$112&lt;&gt;II111&amp;IK111)*($B$113&amp;$D$113&lt;&gt;II111&amp;IK111)*($B$114&amp;$D$114&lt;&gt;II111&amp;IK111)*($D$107&amp;$B$107&lt;&gt;II111&amp;IK111)*($D$108&amp;$B$108&lt;&gt;II111&amp;IK111)*($D$109&amp;$B$109&lt;&gt;II111&amp;IK111)*($D$110&amp;$B$110&lt;&gt;II111&amp;IK111)*($D$111&amp;$B$111&lt;&gt;II111&amp;IK111)*($D$112&amp;$B$112&lt;&gt;II111&amp;IK111)*($D$113&amp;$B$113&lt;&gt;II111&amp;IK111)*($D$114&amp;$B$114&lt;&gt;II111&amp;IK111)</f>
        <v>2</v>
      </c>
      <c r="IP136" s="405" t="n">
        <f aca="false">IFERROR(VLOOKUP(II111,$B$107:$F$114,5,0),0)</f>
        <v>0</v>
      </c>
      <c r="IQ136" s="405" t="n">
        <f aca="false">IFERROR(VLOOKUP(IK111,$B$107:$F$114,5,0),0)</f>
        <v>0</v>
      </c>
      <c r="IR136" s="405" t="n">
        <f aca="false">IFERROR(VLOOKUP(II111,$D$107:$G$114,4,0),0)</f>
        <v>0</v>
      </c>
      <c r="IS136" s="405" t="n">
        <f aca="false">IFERROR(VLOOKUP(IK111,$D$107:$G$114,4,0),0)</f>
        <v>0</v>
      </c>
      <c r="IT136" s="406"/>
      <c r="IV136" s="351"/>
      <c r="IW136" s="351"/>
      <c r="IX136" s="351"/>
      <c r="IY136" s="404"/>
      <c r="IZ136" s="405"/>
      <c r="JA136" s="405"/>
      <c r="JB136" s="405" t="n">
        <f aca="false">(JG111&lt;&gt;2)+($B$107&amp;$D$107&lt;&gt;IV111&amp;IX111)*($B$108&amp;$D$108&lt;&gt;IV111&amp;IX111)*($B$109&amp;$D$109&lt;&gt;IV111&amp;IX111)*($B$110&amp;$D$110&lt;&gt;IV111&amp;IX111)*($B$111&amp;$D$111&lt;&gt;IV111&amp;IX111)*($B$112&amp;$D$112&lt;&gt;IV111&amp;IX111)*($B$113&amp;$D$113&lt;&gt;IV111&amp;IX111)*($B$114&amp;$D$114&lt;&gt;IV111&amp;IX111)*($D$107&amp;$B$107&lt;&gt;IV111&amp;IX111)*($D$108&amp;$B$108&lt;&gt;IV111&amp;IX111)*($D$109&amp;$B$109&lt;&gt;IV111&amp;IX111)*($D$110&amp;$B$110&lt;&gt;IV111&amp;IX111)*($D$111&amp;$B$111&lt;&gt;IV111&amp;IX111)*($D$112&amp;$B$112&lt;&gt;IV111&amp;IX111)*($D$113&amp;$B$113&lt;&gt;IV111&amp;IX111)*($D$114&amp;$B$114&lt;&gt;IV111&amp;IX111)</f>
        <v>2</v>
      </c>
      <c r="JC136" s="405" t="n">
        <f aca="false">IFERROR(VLOOKUP(IV111,$B$107:$F$114,5,0),0)</f>
        <v>0</v>
      </c>
      <c r="JD136" s="405" t="n">
        <f aca="false">IFERROR(VLOOKUP(IX111,$B$107:$F$114,5,0),0)</f>
        <v>0</v>
      </c>
      <c r="JE136" s="405" t="n">
        <f aca="false">IFERROR(VLOOKUP(IV111,$D$107:$G$114,4,0),0)</f>
        <v>0</v>
      </c>
      <c r="JF136" s="405" t="n">
        <f aca="false">IFERROR(VLOOKUP(IX111,$D$107:$G$114,4,0),0)</f>
        <v>0</v>
      </c>
      <c r="JG136" s="406"/>
      <c r="JI136" s="351"/>
      <c r="JJ136" s="351"/>
      <c r="JK136" s="351"/>
      <c r="JL136" s="404"/>
      <c r="JM136" s="405"/>
      <c r="JN136" s="405"/>
      <c r="JO136" s="405" t="n">
        <f aca="false">(JT111&lt;&gt;2)+($B$107&amp;$D$107&lt;&gt;JI111&amp;JK111)*($B$108&amp;$D$108&lt;&gt;JI111&amp;JK111)*($B$109&amp;$D$109&lt;&gt;JI111&amp;JK111)*($B$110&amp;$D$110&lt;&gt;JI111&amp;JK111)*($B$111&amp;$D$111&lt;&gt;JI111&amp;JK111)*($B$112&amp;$D$112&lt;&gt;JI111&amp;JK111)*($B$113&amp;$D$113&lt;&gt;JI111&amp;JK111)*($B$114&amp;$D$114&lt;&gt;JI111&amp;JK111)*($D$107&amp;$B$107&lt;&gt;JI111&amp;JK111)*($D$108&amp;$B$108&lt;&gt;JI111&amp;JK111)*($D$109&amp;$B$109&lt;&gt;JI111&amp;JK111)*($D$110&amp;$B$110&lt;&gt;JI111&amp;JK111)*($D$111&amp;$B$111&lt;&gt;JI111&amp;JK111)*($D$112&amp;$B$112&lt;&gt;JI111&amp;JK111)*($D$113&amp;$B$113&lt;&gt;JI111&amp;JK111)*($D$114&amp;$B$114&lt;&gt;JI111&amp;JK111)</f>
        <v>2</v>
      </c>
      <c r="JP136" s="405" t="n">
        <f aca="false">IFERROR(VLOOKUP(JI111,$B$107:$F$114,5,0),0)</f>
        <v>0</v>
      </c>
      <c r="JQ136" s="405" t="n">
        <f aca="false">IFERROR(VLOOKUP(JK111,$B$107:$F$114,5,0),0)</f>
        <v>0</v>
      </c>
      <c r="JR136" s="405" t="n">
        <f aca="false">IFERROR(VLOOKUP(JI111,$D$107:$G$114,4,0),0)</f>
        <v>0</v>
      </c>
      <c r="JS136" s="405" t="n">
        <f aca="false">IFERROR(VLOOKUP(JK111,$D$107:$G$114,4,0),0)</f>
        <v>0</v>
      </c>
      <c r="JT136" s="406"/>
      <c r="JV136" s="351"/>
      <c r="JW136" s="351"/>
      <c r="JX136" s="351"/>
      <c r="JY136" s="404"/>
      <c r="JZ136" s="405"/>
      <c r="KA136" s="405"/>
      <c r="KB136" s="405" t="n">
        <f aca="false">(KG111&lt;&gt;2)+($B$107&amp;$D$107&lt;&gt;JV111&amp;JX111)*($B$108&amp;$D$108&lt;&gt;JV111&amp;JX111)*($B$109&amp;$D$109&lt;&gt;JV111&amp;JX111)*($B$110&amp;$D$110&lt;&gt;JV111&amp;JX111)*($B$111&amp;$D$111&lt;&gt;JV111&amp;JX111)*($B$112&amp;$D$112&lt;&gt;JV111&amp;JX111)*($B$113&amp;$D$113&lt;&gt;JV111&amp;JX111)*($B$114&amp;$D$114&lt;&gt;JV111&amp;JX111)*($D$107&amp;$B$107&lt;&gt;JV111&amp;JX111)*($D$108&amp;$B$108&lt;&gt;JV111&amp;JX111)*($D$109&amp;$B$109&lt;&gt;JV111&amp;JX111)*($D$110&amp;$B$110&lt;&gt;JV111&amp;JX111)*($D$111&amp;$B$111&lt;&gt;JV111&amp;JX111)*($D$112&amp;$B$112&lt;&gt;JV111&amp;JX111)*($D$113&amp;$B$113&lt;&gt;JV111&amp;JX111)*($D$114&amp;$B$114&lt;&gt;JV111&amp;JX111)</f>
        <v>2</v>
      </c>
      <c r="KC136" s="405" t="n">
        <f aca="false">IFERROR(VLOOKUP(JV111,$B$107:$F$114,5,0),0)</f>
        <v>0</v>
      </c>
      <c r="KD136" s="405" t="n">
        <f aca="false">IFERROR(VLOOKUP(JX111,$B$107:$F$114,5,0),0)</f>
        <v>0</v>
      </c>
      <c r="KE136" s="405" t="n">
        <f aca="false">IFERROR(VLOOKUP(JV111,$D$107:$G$114,4,0),0)</f>
        <v>0</v>
      </c>
      <c r="KF136" s="405" t="n">
        <f aca="false">IFERROR(VLOOKUP(JX111,$D$107:$G$114,4,0),0)</f>
        <v>0</v>
      </c>
      <c r="KG136" s="406"/>
      <c r="KI136" s="351"/>
      <c r="KJ136" s="351"/>
      <c r="KK136" s="351"/>
      <c r="KL136" s="404"/>
      <c r="KM136" s="405"/>
      <c r="KN136" s="405"/>
      <c r="KO136" s="405" t="n">
        <f aca="false">(KT111&lt;&gt;2)+($B$107&amp;$D$107&lt;&gt;KI111&amp;KK111)*($B$108&amp;$D$108&lt;&gt;KI111&amp;KK111)*($B$109&amp;$D$109&lt;&gt;KI111&amp;KK111)*($B$110&amp;$D$110&lt;&gt;KI111&amp;KK111)*($B$111&amp;$D$111&lt;&gt;KI111&amp;KK111)*($B$112&amp;$D$112&lt;&gt;KI111&amp;KK111)*($B$113&amp;$D$113&lt;&gt;KI111&amp;KK111)*($B$114&amp;$D$114&lt;&gt;KI111&amp;KK111)*($D$107&amp;$B$107&lt;&gt;KI111&amp;KK111)*($D$108&amp;$B$108&lt;&gt;KI111&amp;KK111)*($D$109&amp;$B$109&lt;&gt;KI111&amp;KK111)*($D$110&amp;$B$110&lt;&gt;KI111&amp;KK111)*($D$111&amp;$B$111&lt;&gt;KI111&amp;KK111)*($D$112&amp;$B$112&lt;&gt;KI111&amp;KK111)*($D$113&amp;$B$113&lt;&gt;KI111&amp;KK111)*($D$114&amp;$B$114&lt;&gt;KI111&amp;KK111)</f>
        <v>2</v>
      </c>
      <c r="KP136" s="405" t="n">
        <f aca="false">IFERROR(VLOOKUP(KI111,$B$107:$F$114,5,0),0)</f>
        <v>0</v>
      </c>
      <c r="KQ136" s="405" t="n">
        <f aca="false">IFERROR(VLOOKUP(KK111,$B$107:$F$114,5,0),0)</f>
        <v>0</v>
      </c>
      <c r="KR136" s="405" t="n">
        <f aca="false">IFERROR(VLOOKUP(KI111,$D$107:$G$114,4,0),0)</f>
        <v>0</v>
      </c>
      <c r="KS136" s="405" t="n">
        <f aca="false">IFERROR(VLOOKUP(KK111,$D$107:$G$114,4,0),0)</f>
        <v>0</v>
      </c>
      <c r="KT136" s="406"/>
      <c r="KV136" s="351"/>
      <c r="KW136" s="351"/>
      <c r="KX136" s="351"/>
      <c r="KY136" s="404"/>
      <c r="KZ136" s="405"/>
      <c r="LA136" s="405"/>
      <c r="LB136" s="405" t="n">
        <f aca="false">(LG111&lt;&gt;2)+($B$107&amp;$D$107&lt;&gt;KV111&amp;KX111)*($B$108&amp;$D$108&lt;&gt;KV111&amp;KX111)*($B$109&amp;$D$109&lt;&gt;KV111&amp;KX111)*($B$110&amp;$D$110&lt;&gt;KV111&amp;KX111)*($B$111&amp;$D$111&lt;&gt;KV111&amp;KX111)*($B$112&amp;$D$112&lt;&gt;KV111&amp;KX111)*($B$113&amp;$D$113&lt;&gt;KV111&amp;KX111)*($B$114&amp;$D$114&lt;&gt;KV111&amp;KX111)*($D$107&amp;$B$107&lt;&gt;KV111&amp;KX111)*($D$108&amp;$B$108&lt;&gt;KV111&amp;KX111)*($D$109&amp;$B$109&lt;&gt;KV111&amp;KX111)*($D$110&amp;$B$110&lt;&gt;KV111&amp;KX111)*($D$111&amp;$B$111&lt;&gt;KV111&amp;KX111)*($D$112&amp;$B$112&lt;&gt;KV111&amp;KX111)*($D$113&amp;$B$113&lt;&gt;KV111&amp;KX111)*($D$114&amp;$B$114&lt;&gt;KV111&amp;KX111)</f>
        <v>2</v>
      </c>
      <c r="LC136" s="405" t="n">
        <f aca="false">IFERROR(VLOOKUP(KV111,$B$107:$F$114,5,0),0)</f>
        <v>0</v>
      </c>
      <c r="LD136" s="405" t="n">
        <f aca="false">IFERROR(VLOOKUP(KX111,$B$107:$F$114,5,0),0)</f>
        <v>0</v>
      </c>
      <c r="LE136" s="405" t="n">
        <f aca="false">IFERROR(VLOOKUP(KV111,$D$107:$G$114,4,0),0)</f>
        <v>0</v>
      </c>
      <c r="LF136" s="405" t="n">
        <f aca="false">IFERROR(VLOOKUP(KX111,$D$107:$G$114,4,0),0)</f>
        <v>0</v>
      </c>
      <c r="LG136" s="406"/>
      <c r="LI136" s="351"/>
      <c r="LJ136" s="351"/>
      <c r="LK136" s="351"/>
      <c r="LL136" s="404"/>
      <c r="LM136" s="405"/>
      <c r="LN136" s="405"/>
      <c r="LO136" s="405" t="n">
        <f aca="false">(LT111&lt;&gt;2)+($B$107&amp;$D$107&lt;&gt;LI111&amp;LK111)*($B$108&amp;$D$108&lt;&gt;LI111&amp;LK111)*($B$109&amp;$D$109&lt;&gt;LI111&amp;LK111)*($B$110&amp;$D$110&lt;&gt;LI111&amp;LK111)*($B$111&amp;$D$111&lt;&gt;LI111&amp;LK111)*($B$112&amp;$D$112&lt;&gt;LI111&amp;LK111)*($B$113&amp;$D$113&lt;&gt;LI111&amp;LK111)*($B$114&amp;$D$114&lt;&gt;LI111&amp;LK111)*($D$107&amp;$B$107&lt;&gt;LI111&amp;LK111)*($D$108&amp;$B$108&lt;&gt;LI111&amp;LK111)*($D$109&amp;$B$109&lt;&gt;LI111&amp;LK111)*($D$110&amp;$B$110&lt;&gt;LI111&amp;LK111)*($D$111&amp;$B$111&lt;&gt;LI111&amp;LK111)*($D$112&amp;$B$112&lt;&gt;LI111&amp;LK111)*($D$113&amp;$B$113&lt;&gt;LI111&amp;LK111)*($D$114&amp;$B$114&lt;&gt;LI111&amp;LK111)</f>
        <v>2</v>
      </c>
      <c r="LP136" s="405" t="n">
        <f aca="false">IFERROR(VLOOKUP(LI111,$B$107:$F$114,5,0),0)</f>
        <v>0</v>
      </c>
      <c r="LQ136" s="405" t="n">
        <f aca="false">IFERROR(VLOOKUP(LK111,$B$107:$F$114,5,0),0)</f>
        <v>0</v>
      </c>
      <c r="LR136" s="405" t="n">
        <f aca="false">IFERROR(VLOOKUP(LI111,$D$107:$G$114,4,0),0)</f>
        <v>0</v>
      </c>
      <c r="LS136" s="405" t="n">
        <f aca="false">IFERROR(VLOOKUP(LK111,$D$107:$G$114,4,0),0)</f>
        <v>0</v>
      </c>
      <c r="LT136" s="406"/>
      <c r="LV136" s="351"/>
      <c r="LW136" s="351"/>
      <c r="LX136" s="351"/>
      <c r="LY136" s="404"/>
      <c r="LZ136" s="405"/>
      <c r="MA136" s="405"/>
      <c r="MB136" s="405" t="n">
        <f aca="false">(MG111&lt;&gt;2)+($B$107&amp;$D$107&lt;&gt;LV111&amp;LX111)*($B$108&amp;$D$108&lt;&gt;LV111&amp;LX111)*($B$109&amp;$D$109&lt;&gt;LV111&amp;LX111)*($B$110&amp;$D$110&lt;&gt;LV111&amp;LX111)*($B$111&amp;$D$111&lt;&gt;LV111&amp;LX111)*($B$112&amp;$D$112&lt;&gt;LV111&amp;LX111)*($B$113&amp;$D$113&lt;&gt;LV111&amp;LX111)*($B$114&amp;$D$114&lt;&gt;LV111&amp;LX111)*($D$107&amp;$B$107&lt;&gt;LV111&amp;LX111)*($D$108&amp;$B$108&lt;&gt;LV111&amp;LX111)*($D$109&amp;$B$109&lt;&gt;LV111&amp;LX111)*($D$110&amp;$B$110&lt;&gt;LV111&amp;LX111)*($D$111&amp;$B$111&lt;&gt;LV111&amp;LX111)*($D$112&amp;$B$112&lt;&gt;LV111&amp;LX111)*($D$113&amp;$B$113&lt;&gt;LV111&amp;LX111)*($D$114&amp;$B$114&lt;&gt;LV111&amp;LX111)</f>
        <v>2</v>
      </c>
      <c r="MC136" s="405" t="n">
        <f aca="false">IFERROR(VLOOKUP(LV111,$B$107:$F$114,5,0),0)</f>
        <v>0</v>
      </c>
      <c r="MD136" s="405" t="n">
        <f aca="false">IFERROR(VLOOKUP(LX111,$B$107:$F$114,5,0),0)</f>
        <v>0</v>
      </c>
      <c r="ME136" s="405" t="n">
        <f aca="false">IFERROR(VLOOKUP(LV111,$D$107:$G$114,4,0),0)</f>
        <v>0</v>
      </c>
      <c r="MF136" s="405" t="n">
        <f aca="false">IFERROR(VLOOKUP(LX111,$D$107:$G$114,4,0),0)</f>
        <v>0</v>
      </c>
      <c r="MG136" s="406"/>
    </row>
    <row r="137" customFormat="false" ht="15.75" hidden="false" customHeight="false" outlineLevel="0" collapsed="false">
      <c r="B137" s="352"/>
      <c r="C137" s="352"/>
      <c r="D137" s="352"/>
      <c r="E137" s="352"/>
      <c r="F137" s="352"/>
      <c r="G137" s="352"/>
      <c r="H137" s="352"/>
      <c r="I137" s="350"/>
      <c r="J137" s="351"/>
      <c r="K137" s="351"/>
      <c r="L137" s="404"/>
      <c r="M137" s="405"/>
      <c r="N137" s="405"/>
      <c r="O137" s="405" t="n">
        <f aca="false">(T112&lt;&gt;2)+($B$107&amp;$D$107&lt;&gt;I112&amp;K112)*($B$108&amp;$D$108&lt;&gt;I112&amp;K112)*($B$109&amp;$D$109&lt;&gt;I112&amp;K112)*($B$110&amp;$D$110&lt;&gt;I112&amp;K112)*($B$111&amp;$D$111&lt;&gt;I112&amp;K112)*($B$112&amp;$D$112&lt;&gt;I112&amp;K112)*($B$113&amp;$D$113&lt;&gt;I112&amp;K112)*($B$114&amp;$D$114&lt;&gt;I112&amp;K112)*($D$107&amp;$B$107&lt;&gt;I112&amp;K112)*($D$108&amp;$B$108&lt;&gt;I112&amp;K112)*($D$109&amp;$B$109&lt;&gt;I112&amp;K112)*($D$110&amp;$B$110&lt;&gt;I112&amp;K112)*($D$111&amp;$B$111&lt;&gt;I112&amp;K112)*($D$112&amp;$B$112&lt;&gt;I112&amp;K112)*($D$113&amp;$B$113&lt;&gt;I112&amp;K112)*($D$114&amp;$B$114&lt;&gt;I112&amp;K112)</f>
        <v>2</v>
      </c>
      <c r="P137" s="405" t="n">
        <f aca="false">IFERROR(VLOOKUP(I112,$B$107:$F$114,5,0),0)</f>
        <v>0</v>
      </c>
      <c r="Q137" s="405" t="n">
        <f aca="false">IFERROR(VLOOKUP(K112,$B$107:$F$114,5,0),0)</f>
        <v>0</v>
      </c>
      <c r="R137" s="405" t="n">
        <f aca="false">IFERROR(VLOOKUP(I112,$D$107:$G$114,4,0),0)</f>
        <v>0</v>
      </c>
      <c r="S137" s="405" t="n">
        <f aca="false">IFERROR(VLOOKUP(K112,$D$107:$G$114,4,0),0)</f>
        <v>0</v>
      </c>
      <c r="T137" s="406"/>
      <c r="V137" s="351"/>
      <c r="W137" s="351"/>
      <c r="X137" s="351"/>
      <c r="Y137" s="404"/>
      <c r="Z137" s="405"/>
      <c r="AA137" s="405"/>
      <c r="AB137" s="405" t="n">
        <f aca="false">(AG112&lt;&gt;2)+($B$107&amp;$D$107&lt;&gt;V112&amp;X112)*($B$108&amp;$D$108&lt;&gt;V112&amp;X112)*($B$109&amp;$D$109&lt;&gt;V112&amp;X112)*($B$110&amp;$D$110&lt;&gt;V112&amp;X112)*($B$111&amp;$D$111&lt;&gt;V112&amp;X112)*($B$112&amp;$D$112&lt;&gt;V112&amp;X112)*($B$113&amp;$D$113&lt;&gt;V112&amp;X112)*($B$114&amp;$D$114&lt;&gt;V112&amp;X112)*($D$107&amp;$B$107&lt;&gt;V112&amp;X112)*($D$108&amp;$B$108&lt;&gt;V112&amp;X112)*($D$109&amp;$B$109&lt;&gt;V112&amp;X112)*($D$110&amp;$B$110&lt;&gt;V112&amp;X112)*($D$111&amp;$B$111&lt;&gt;V112&amp;X112)*($D$112&amp;$B$112&lt;&gt;V112&amp;X112)*($D$113&amp;$B$113&lt;&gt;V112&amp;X112)*($D$114&amp;$B$114&lt;&gt;V112&amp;X112)</f>
        <v>2</v>
      </c>
      <c r="AC137" s="405" t="n">
        <f aca="false">IFERROR(VLOOKUP(V112,$B$107:$F$114,5,0),0)</f>
        <v>0</v>
      </c>
      <c r="AD137" s="405" t="n">
        <f aca="false">IFERROR(VLOOKUP(X112,$B$107:$F$114,5,0),0)</f>
        <v>0</v>
      </c>
      <c r="AE137" s="405" t="n">
        <f aca="false">IFERROR(VLOOKUP(V112,$D$107:$G$114,4,0),0)</f>
        <v>0</v>
      </c>
      <c r="AF137" s="405" t="n">
        <f aca="false">IFERROR(VLOOKUP(X112,$D$107:$G$114,4,0),0)</f>
        <v>0</v>
      </c>
      <c r="AG137" s="406"/>
      <c r="AI137" s="351"/>
      <c r="AJ137" s="351"/>
      <c r="AK137" s="351"/>
      <c r="AL137" s="404"/>
      <c r="AM137" s="405"/>
      <c r="AN137" s="405"/>
      <c r="AO137" s="405" t="n">
        <f aca="false">(AT112&lt;&gt;2)+($B$107&amp;$D$107&lt;&gt;AI112&amp;AK112)*($B$108&amp;$D$108&lt;&gt;AI112&amp;AK112)*($B$109&amp;$D$109&lt;&gt;AI112&amp;AK112)*($B$110&amp;$D$110&lt;&gt;AI112&amp;AK112)*($B$111&amp;$D$111&lt;&gt;AI112&amp;AK112)*($B$112&amp;$D$112&lt;&gt;AI112&amp;AK112)*($B$113&amp;$D$113&lt;&gt;AI112&amp;AK112)*($B$114&amp;$D$114&lt;&gt;AI112&amp;AK112)*($D$107&amp;$B$107&lt;&gt;AI112&amp;AK112)*($D$108&amp;$B$108&lt;&gt;AI112&amp;AK112)*($D$109&amp;$B$109&lt;&gt;AI112&amp;AK112)*($D$110&amp;$B$110&lt;&gt;AI112&amp;AK112)*($D$111&amp;$B$111&lt;&gt;AI112&amp;AK112)*($D$112&amp;$B$112&lt;&gt;AI112&amp;AK112)*($D$113&amp;$B$113&lt;&gt;AI112&amp;AK112)*($D$114&amp;$B$114&lt;&gt;AI112&amp;AK112)</f>
        <v>2</v>
      </c>
      <c r="AP137" s="405" t="n">
        <f aca="false">IFERROR(VLOOKUP(AI112,$B$107:$F$114,5,0),0)</f>
        <v>0</v>
      </c>
      <c r="AQ137" s="405" t="n">
        <f aca="false">IFERROR(VLOOKUP(AK112,$B$107:$F$114,5,0),0)</f>
        <v>0</v>
      </c>
      <c r="AR137" s="405" t="n">
        <f aca="false">IFERROR(VLOOKUP(AI112,$D$107:$G$114,4,0),0)</f>
        <v>0</v>
      </c>
      <c r="AS137" s="405" t="n">
        <f aca="false">IFERROR(VLOOKUP(AK112,$D$107:$G$114,4,0),0)</f>
        <v>0</v>
      </c>
      <c r="AT137" s="406"/>
      <c r="AV137" s="351"/>
      <c r="AW137" s="351"/>
      <c r="AX137" s="351"/>
      <c r="AY137" s="404"/>
      <c r="AZ137" s="405"/>
      <c r="BA137" s="405"/>
      <c r="BB137" s="405" t="n">
        <f aca="false">(BG112&lt;&gt;2)+($B$107&amp;$D$107&lt;&gt;AV112&amp;AX112)*($B$108&amp;$D$108&lt;&gt;AV112&amp;AX112)*($B$109&amp;$D$109&lt;&gt;AV112&amp;AX112)*($B$110&amp;$D$110&lt;&gt;AV112&amp;AX112)*($B$111&amp;$D$111&lt;&gt;AV112&amp;AX112)*($B$112&amp;$D$112&lt;&gt;AV112&amp;AX112)*($B$113&amp;$D$113&lt;&gt;AV112&amp;AX112)*($B$114&amp;$D$114&lt;&gt;AV112&amp;AX112)*($D$107&amp;$B$107&lt;&gt;AV112&amp;AX112)*($D$108&amp;$B$108&lt;&gt;AV112&amp;AX112)*($D$109&amp;$B$109&lt;&gt;AV112&amp;AX112)*($D$110&amp;$B$110&lt;&gt;AV112&amp;AX112)*($D$111&amp;$B$111&lt;&gt;AV112&amp;AX112)*($D$112&amp;$B$112&lt;&gt;AV112&amp;AX112)*($D$113&amp;$B$113&lt;&gt;AV112&amp;AX112)*($D$114&amp;$B$114&lt;&gt;AV112&amp;AX112)</f>
        <v>2</v>
      </c>
      <c r="BC137" s="405" t="n">
        <f aca="false">IFERROR(VLOOKUP(AV112,$B$107:$F$114,5,0),0)</f>
        <v>0</v>
      </c>
      <c r="BD137" s="405" t="n">
        <f aca="false">IFERROR(VLOOKUP(AX112,$B$107:$F$114,5,0),0)</f>
        <v>0</v>
      </c>
      <c r="BE137" s="405" t="n">
        <f aca="false">IFERROR(VLOOKUP(AV112,$D$107:$G$114,4,0),0)</f>
        <v>0</v>
      </c>
      <c r="BF137" s="405" t="n">
        <f aca="false">IFERROR(VLOOKUP(AX112,$D$107:$G$114,4,0),0)</f>
        <v>0</v>
      </c>
      <c r="BG137" s="406"/>
      <c r="BI137" s="351"/>
      <c r="BJ137" s="351"/>
      <c r="BK137" s="351"/>
      <c r="BL137" s="404"/>
      <c r="BM137" s="405"/>
      <c r="BN137" s="405"/>
      <c r="BO137" s="405" t="n">
        <f aca="false">(BT112&lt;&gt;2)+($B$107&amp;$D$107&lt;&gt;BI112&amp;BK112)*($B$108&amp;$D$108&lt;&gt;BI112&amp;BK112)*($B$109&amp;$D$109&lt;&gt;BI112&amp;BK112)*($B$110&amp;$D$110&lt;&gt;BI112&amp;BK112)*($B$111&amp;$D$111&lt;&gt;BI112&amp;BK112)*($B$112&amp;$D$112&lt;&gt;BI112&amp;BK112)*($B$113&amp;$D$113&lt;&gt;BI112&amp;BK112)*($B$114&amp;$D$114&lt;&gt;BI112&amp;BK112)*($D$107&amp;$B$107&lt;&gt;BI112&amp;BK112)*($D$108&amp;$B$108&lt;&gt;BI112&amp;BK112)*($D$109&amp;$B$109&lt;&gt;BI112&amp;BK112)*($D$110&amp;$B$110&lt;&gt;BI112&amp;BK112)*($D$111&amp;$B$111&lt;&gt;BI112&amp;BK112)*($D$112&amp;$B$112&lt;&gt;BI112&amp;BK112)*($D$113&amp;$B$113&lt;&gt;BI112&amp;BK112)*($D$114&amp;$B$114&lt;&gt;BI112&amp;BK112)</f>
        <v>2</v>
      </c>
      <c r="BP137" s="405" t="n">
        <f aca="false">IFERROR(VLOOKUP(BI112,$B$107:$F$114,5,0),0)</f>
        <v>0</v>
      </c>
      <c r="BQ137" s="405" t="n">
        <f aca="false">IFERROR(VLOOKUP(BK112,$B$107:$F$114,5,0),0)</f>
        <v>0</v>
      </c>
      <c r="BR137" s="405" t="n">
        <f aca="false">IFERROR(VLOOKUP(BI112,$D$107:$G$114,4,0),0)</f>
        <v>0</v>
      </c>
      <c r="BS137" s="405" t="n">
        <f aca="false">IFERROR(VLOOKUP(BK112,$D$107:$G$114,4,0),0)</f>
        <v>0</v>
      </c>
      <c r="BT137" s="406"/>
      <c r="BV137" s="351"/>
      <c r="BW137" s="351"/>
      <c r="BX137" s="351"/>
      <c r="BY137" s="404"/>
      <c r="BZ137" s="405"/>
      <c r="CA137" s="405"/>
      <c r="CB137" s="405" t="n">
        <f aca="false">(CG112&lt;&gt;2)+($B$107&amp;$D$107&lt;&gt;BV112&amp;BX112)*($B$108&amp;$D$108&lt;&gt;BV112&amp;BX112)*($B$109&amp;$D$109&lt;&gt;BV112&amp;BX112)*($B$110&amp;$D$110&lt;&gt;BV112&amp;BX112)*($B$111&amp;$D$111&lt;&gt;BV112&amp;BX112)*($B$112&amp;$D$112&lt;&gt;BV112&amp;BX112)*($B$113&amp;$D$113&lt;&gt;BV112&amp;BX112)*($B$114&amp;$D$114&lt;&gt;BV112&amp;BX112)*($D$107&amp;$B$107&lt;&gt;BV112&amp;BX112)*($D$108&amp;$B$108&lt;&gt;BV112&amp;BX112)*($D$109&amp;$B$109&lt;&gt;BV112&amp;BX112)*($D$110&amp;$B$110&lt;&gt;BV112&amp;BX112)*($D$111&amp;$B$111&lt;&gt;BV112&amp;BX112)*($D$112&amp;$B$112&lt;&gt;BV112&amp;BX112)*($D$113&amp;$B$113&lt;&gt;BV112&amp;BX112)*($D$114&amp;$B$114&lt;&gt;BV112&amp;BX112)</f>
        <v>2</v>
      </c>
      <c r="CC137" s="405" t="n">
        <f aca="false">IFERROR(VLOOKUP(BV112,$B$107:$F$114,5,0),0)</f>
        <v>0</v>
      </c>
      <c r="CD137" s="405" t="n">
        <f aca="false">IFERROR(VLOOKUP(BX112,$B$107:$F$114,5,0),0)</f>
        <v>0</v>
      </c>
      <c r="CE137" s="405" t="n">
        <f aca="false">IFERROR(VLOOKUP(BV112,$D$107:$G$114,4,0),0)</f>
        <v>0</v>
      </c>
      <c r="CF137" s="405" t="n">
        <f aca="false">IFERROR(VLOOKUP(BX112,$D$107:$G$114,4,0),0)</f>
        <v>0</v>
      </c>
      <c r="CG137" s="406"/>
      <c r="CI137" s="351"/>
      <c r="CJ137" s="351"/>
      <c r="CK137" s="351"/>
      <c r="CL137" s="404"/>
      <c r="CM137" s="405"/>
      <c r="CN137" s="405"/>
      <c r="CO137" s="405" t="n">
        <f aca="false">(CT112&lt;&gt;2)+($B$107&amp;$D$107&lt;&gt;CI112&amp;CK112)*($B$108&amp;$D$108&lt;&gt;CI112&amp;CK112)*($B$109&amp;$D$109&lt;&gt;CI112&amp;CK112)*($B$110&amp;$D$110&lt;&gt;CI112&amp;CK112)*($B$111&amp;$D$111&lt;&gt;CI112&amp;CK112)*($B$112&amp;$D$112&lt;&gt;CI112&amp;CK112)*($B$113&amp;$D$113&lt;&gt;CI112&amp;CK112)*($B$114&amp;$D$114&lt;&gt;CI112&amp;CK112)*($D$107&amp;$B$107&lt;&gt;CI112&amp;CK112)*($D$108&amp;$B$108&lt;&gt;CI112&amp;CK112)*($D$109&amp;$B$109&lt;&gt;CI112&amp;CK112)*($D$110&amp;$B$110&lt;&gt;CI112&amp;CK112)*($D$111&amp;$B$111&lt;&gt;CI112&amp;CK112)*($D$112&amp;$B$112&lt;&gt;CI112&amp;CK112)*($D$113&amp;$B$113&lt;&gt;CI112&amp;CK112)*($D$114&amp;$B$114&lt;&gt;CI112&amp;CK112)</f>
        <v>2</v>
      </c>
      <c r="CP137" s="405" t="n">
        <f aca="false">IFERROR(VLOOKUP(CI112,$B$107:$F$114,5,0),0)</f>
        <v>0</v>
      </c>
      <c r="CQ137" s="405" t="n">
        <f aca="false">IFERROR(VLOOKUP(CK112,$B$107:$F$114,5,0),0)</f>
        <v>0</v>
      </c>
      <c r="CR137" s="405" t="n">
        <f aca="false">IFERROR(VLOOKUP(CI112,$D$107:$G$114,4,0),0)</f>
        <v>0</v>
      </c>
      <c r="CS137" s="405" t="n">
        <f aca="false">IFERROR(VLOOKUP(CK112,$D$107:$G$114,4,0),0)</f>
        <v>0</v>
      </c>
      <c r="CT137" s="406"/>
      <c r="CV137" s="351"/>
      <c r="CW137" s="351"/>
      <c r="CX137" s="351"/>
      <c r="CY137" s="404"/>
      <c r="CZ137" s="405"/>
      <c r="DA137" s="405"/>
      <c r="DB137" s="405" t="n">
        <f aca="false">(DG112&lt;&gt;2)+($B$107&amp;$D$107&lt;&gt;CV112&amp;CX112)*($B$108&amp;$D$108&lt;&gt;CV112&amp;CX112)*($B$109&amp;$D$109&lt;&gt;CV112&amp;CX112)*($B$110&amp;$D$110&lt;&gt;CV112&amp;CX112)*($B$111&amp;$D$111&lt;&gt;CV112&amp;CX112)*($B$112&amp;$D$112&lt;&gt;CV112&amp;CX112)*($B$113&amp;$D$113&lt;&gt;CV112&amp;CX112)*($B$114&amp;$D$114&lt;&gt;CV112&amp;CX112)*($D$107&amp;$B$107&lt;&gt;CV112&amp;CX112)*($D$108&amp;$B$108&lt;&gt;CV112&amp;CX112)*($D$109&amp;$B$109&lt;&gt;CV112&amp;CX112)*($D$110&amp;$B$110&lt;&gt;CV112&amp;CX112)*($D$111&amp;$B$111&lt;&gt;CV112&amp;CX112)*($D$112&amp;$B$112&lt;&gt;CV112&amp;CX112)*($D$113&amp;$B$113&lt;&gt;CV112&amp;CX112)*($D$114&amp;$B$114&lt;&gt;CV112&amp;CX112)</f>
        <v>2</v>
      </c>
      <c r="DC137" s="405" t="n">
        <f aca="false">IFERROR(VLOOKUP(CV112,$B$107:$F$114,5,0),0)</f>
        <v>0</v>
      </c>
      <c r="DD137" s="405" t="n">
        <f aca="false">IFERROR(VLOOKUP(CX112,$B$107:$F$114,5,0),0)</f>
        <v>0</v>
      </c>
      <c r="DE137" s="405" t="n">
        <f aca="false">IFERROR(VLOOKUP(CV112,$D$107:$G$114,4,0),0)</f>
        <v>0</v>
      </c>
      <c r="DF137" s="405" t="n">
        <f aca="false">IFERROR(VLOOKUP(CX112,$D$107:$G$114,4,0),0)</f>
        <v>0</v>
      </c>
      <c r="DG137" s="406"/>
      <c r="DI137" s="351"/>
      <c r="DJ137" s="351"/>
      <c r="DK137" s="351"/>
      <c r="DL137" s="404"/>
      <c r="DM137" s="405"/>
      <c r="DN137" s="405"/>
      <c r="DO137" s="405" t="n">
        <f aca="false">(DT112&lt;&gt;2)+($B$107&amp;$D$107&lt;&gt;DI112&amp;DK112)*($B$108&amp;$D$108&lt;&gt;DI112&amp;DK112)*($B$109&amp;$D$109&lt;&gt;DI112&amp;DK112)*($B$110&amp;$D$110&lt;&gt;DI112&amp;DK112)*($B$111&amp;$D$111&lt;&gt;DI112&amp;DK112)*($B$112&amp;$D$112&lt;&gt;DI112&amp;DK112)*($B$113&amp;$D$113&lt;&gt;DI112&amp;DK112)*($B$114&amp;$D$114&lt;&gt;DI112&amp;DK112)*($D$107&amp;$B$107&lt;&gt;DI112&amp;DK112)*($D$108&amp;$B$108&lt;&gt;DI112&amp;DK112)*($D$109&amp;$B$109&lt;&gt;DI112&amp;DK112)*($D$110&amp;$B$110&lt;&gt;DI112&amp;DK112)*($D$111&amp;$B$111&lt;&gt;DI112&amp;DK112)*($D$112&amp;$B$112&lt;&gt;DI112&amp;DK112)*($D$113&amp;$B$113&lt;&gt;DI112&amp;DK112)*($D$114&amp;$B$114&lt;&gt;DI112&amp;DK112)</f>
        <v>2</v>
      </c>
      <c r="DP137" s="405" t="n">
        <f aca="false">IFERROR(VLOOKUP(DI112,$B$107:$F$114,5,0),0)</f>
        <v>0</v>
      </c>
      <c r="DQ137" s="405" t="n">
        <f aca="false">IFERROR(VLOOKUP(DK112,$B$107:$F$114,5,0),0)</f>
        <v>0</v>
      </c>
      <c r="DR137" s="405" t="n">
        <f aca="false">IFERROR(VLOOKUP(DI112,$D$107:$G$114,4,0),0)</f>
        <v>0</v>
      </c>
      <c r="DS137" s="405" t="n">
        <f aca="false">IFERROR(VLOOKUP(DK112,$D$107:$G$114,4,0),0)</f>
        <v>0</v>
      </c>
      <c r="DT137" s="406"/>
      <c r="DV137" s="351"/>
      <c r="DW137" s="351"/>
      <c r="DX137" s="351"/>
      <c r="DY137" s="404"/>
      <c r="DZ137" s="405"/>
      <c r="EA137" s="405"/>
      <c r="EB137" s="405" t="n">
        <f aca="false">(EG112&lt;&gt;2)+($B$107&amp;$D$107&lt;&gt;DV112&amp;DX112)*($B$108&amp;$D$108&lt;&gt;DV112&amp;DX112)*($B$109&amp;$D$109&lt;&gt;DV112&amp;DX112)*($B$110&amp;$D$110&lt;&gt;DV112&amp;DX112)*($B$111&amp;$D$111&lt;&gt;DV112&amp;DX112)*($B$112&amp;$D$112&lt;&gt;DV112&amp;DX112)*($B$113&amp;$D$113&lt;&gt;DV112&amp;DX112)*($B$114&amp;$D$114&lt;&gt;DV112&amp;DX112)*($D$107&amp;$B$107&lt;&gt;DV112&amp;DX112)*($D$108&amp;$B$108&lt;&gt;DV112&amp;DX112)*($D$109&amp;$B$109&lt;&gt;DV112&amp;DX112)*($D$110&amp;$B$110&lt;&gt;DV112&amp;DX112)*($D$111&amp;$B$111&lt;&gt;DV112&amp;DX112)*($D$112&amp;$B$112&lt;&gt;DV112&amp;DX112)*($D$113&amp;$B$113&lt;&gt;DV112&amp;DX112)*($D$114&amp;$B$114&lt;&gt;DV112&amp;DX112)</f>
        <v>2</v>
      </c>
      <c r="EC137" s="405" t="n">
        <f aca="false">IFERROR(VLOOKUP(DV112,$B$107:$F$114,5,0),0)</f>
        <v>0</v>
      </c>
      <c r="ED137" s="405" t="n">
        <f aca="false">IFERROR(VLOOKUP(DX112,$B$107:$F$114,5,0),0)</f>
        <v>0</v>
      </c>
      <c r="EE137" s="405" t="n">
        <f aca="false">IFERROR(VLOOKUP(DV112,$D$107:$G$114,4,0),0)</f>
        <v>0</v>
      </c>
      <c r="EF137" s="405" t="n">
        <f aca="false">IFERROR(VLOOKUP(DX112,$D$107:$G$114,4,0),0)</f>
        <v>0</v>
      </c>
      <c r="EG137" s="406"/>
      <c r="EI137" s="351"/>
      <c r="EJ137" s="351"/>
      <c r="EK137" s="351"/>
      <c r="EL137" s="404"/>
      <c r="EM137" s="405"/>
      <c r="EN137" s="405"/>
      <c r="EO137" s="405" t="n">
        <f aca="false">(ET112&lt;&gt;2)+($B$107&amp;$D$107&lt;&gt;EI112&amp;EK112)*($B$108&amp;$D$108&lt;&gt;EI112&amp;EK112)*($B$109&amp;$D$109&lt;&gt;EI112&amp;EK112)*($B$110&amp;$D$110&lt;&gt;EI112&amp;EK112)*($B$111&amp;$D$111&lt;&gt;EI112&amp;EK112)*($B$112&amp;$D$112&lt;&gt;EI112&amp;EK112)*($B$113&amp;$D$113&lt;&gt;EI112&amp;EK112)*($B$114&amp;$D$114&lt;&gt;EI112&amp;EK112)*($D$107&amp;$B$107&lt;&gt;EI112&amp;EK112)*($D$108&amp;$B$108&lt;&gt;EI112&amp;EK112)*($D$109&amp;$B$109&lt;&gt;EI112&amp;EK112)*($D$110&amp;$B$110&lt;&gt;EI112&amp;EK112)*($D$111&amp;$B$111&lt;&gt;EI112&amp;EK112)*($D$112&amp;$B$112&lt;&gt;EI112&amp;EK112)*($D$113&amp;$B$113&lt;&gt;EI112&amp;EK112)*($D$114&amp;$B$114&lt;&gt;EI112&amp;EK112)</f>
        <v>2</v>
      </c>
      <c r="EP137" s="405" t="n">
        <f aca="false">IFERROR(VLOOKUP(EI112,$B$107:$F$114,5,0),0)</f>
        <v>0</v>
      </c>
      <c r="EQ137" s="405" t="n">
        <f aca="false">IFERROR(VLOOKUP(EK112,$B$107:$F$114,5,0),0)</f>
        <v>0</v>
      </c>
      <c r="ER137" s="405" t="n">
        <f aca="false">IFERROR(VLOOKUP(EI112,$D$107:$G$114,4,0),0)</f>
        <v>0</v>
      </c>
      <c r="ES137" s="405" t="n">
        <f aca="false">IFERROR(VLOOKUP(EK112,$D$107:$G$114,4,0),0)</f>
        <v>0</v>
      </c>
      <c r="ET137" s="406"/>
      <c r="EV137" s="351"/>
      <c r="EW137" s="351"/>
      <c r="EX137" s="351"/>
      <c r="EY137" s="404"/>
      <c r="EZ137" s="405"/>
      <c r="FA137" s="405"/>
      <c r="FB137" s="405" t="n">
        <f aca="false">(FG112&lt;&gt;2)+($B$107&amp;$D$107&lt;&gt;EV112&amp;EX112)*($B$108&amp;$D$108&lt;&gt;EV112&amp;EX112)*($B$109&amp;$D$109&lt;&gt;EV112&amp;EX112)*($B$110&amp;$D$110&lt;&gt;EV112&amp;EX112)*($B$111&amp;$D$111&lt;&gt;EV112&amp;EX112)*($B$112&amp;$D$112&lt;&gt;EV112&amp;EX112)*($B$113&amp;$D$113&lt;&gt;EV112&amp;EX112)*($B$114&amp;$D$114&lt;&gt;EV112&amp;EX112)*($D$107&amp;$B$107&lt;&gt;EV112&amp;EX112)*($D$108&amp;$B$108&lt;&gt;EV112&amp;EX112)*($D$109&amp;$B$109&lt;&gt;EV112&amp;EX112)*($D$110&amp;$B$110&lt;&gt;EV112&amp;EX112)*($D$111&amp;$B$111&lt;&gt;EV112&amp;EX112)*($D$112&amp;$B$112&lt;&gt;EV112&amp;EX112)*($D$113&amp;$B$113&lt;&gt;EV112&amp;EX112)*($D$114&amp;$B$114&lt;&gt;EV112&amp;EX112)</f>
        <v>2</v>
      </c>
      <c r="FC137" s="405" t="n">
        <f aca="false">IFERROR(VLOOKUP(EV112,$B$107:$F$114,5,0),0)</f>
        <v>0</v>
      </c>
      <c r="FD137" s="405" t="n">
        <f aca="false">IFERROR(VLOOKUP(EX112,$B$107:$F$114,5,0),0)</f>
        <v>0</v>
      </c>
      <c r="FE137" s="405" t="n">
        <f aca="false">IFERROR(VLOOKUP(EV112,$D$107:$G$114,4,0),0)</f>
        <v>0</v>
      </c>
      <c r="FF137" s="405" t="n">
        <f aca="false">IFERROR(VLOOKUP(EX112,$D$107:$G$114,4,0),0)</f>
        <v>0</v>
      </c>
      <c r="FG137" s="406"/>
      <c r="FI137" s="351"/>
      <c r="FJ137" s="351"/>
      <c r="FK137" s="351"/>
      <c r="FL137" s="404"/>
      <c r="FM137" s="405"/>
      <c r="FN137" s="405"/>
      <c r="FO137" s="405" t="n">
        <f aca="false">(FT112&lt;&gt;2)+($B$107&amp;$D$107&lt;&gt;FI112&amp;FK112)*($B$108&amp;$D$108&lt;&gt;FI112&amp;FK112)*($B$109&amp;$D$109&lt;&gt;FI112&amp;FK112)*($B$110&amp;$D$110&lt;&gt;FI112&amp;FK112)*($B$111&amp;$D$111&lt;&gt;FI112&amp;FK112)*($B$112&amp;$D$112&lt;&gt;FI112&amp;FK112)*($B$113&amp;$D$113&lt;&gt;FI112&amp;FK112)*($B$114&amp;$D$114&lt;&gt;FI112&amp;FK112)*($D$107&amp;$B$107&lt;&gt;FI112&amp;FK112)*($D$108&amp;$B$108&lt;&gt;FI112&amp;FK112)*($D$109&amp;$B$109&lt;&gt;FI112&amp;FK112)*($D$110&amp;$B$110&lt;&gt;FI112&amp;FK112)*($D$111&amp;$B$111&lt;&gt;FI112&amp;FK112)*($D$112&amp;$B$112&lt;&gt;FI112&amp;FK112)*($D$113&amp;$B$113&lt;&gt;FI112&amp;FK112)*($D$114&amp;$B$114&lt;&gt;FI112&amp;FK112)</f>
        <v>2</v>
      </c>
      <c r="FP137" s="405" t="n">
        <f aca="false">IFERROR(VLOOKUP(FI112,$B$107:$F$114,5,0),0)</f>
        <v>0</v>
      </c>
      <c r="FQ137" s="405" t="n">
        <f aca="false">IFERROR(VLOOKUP(FK112,$B$107:$F$114,5,0),0)</f>
        <v>0</v>
      </c>
      <c r="FR137" s="405" t="n">
        <f aca="false">IFERROR(VLOOKUP(FI112,$D$107:$G$114,4,0),0)</f>
        <v>0</v>
      </c>
      <c r="FS137" s="405" t="n">
        <f aca="false">IFERROR(VLOOKUP(FK112,$D$107:$G$114,4,0),0)</f>
        <v>0</v>
      </c>
      <c r="FT137" s="406"/>
      <c r="FV137" s="351"/>
      <c r="FW137" s="351"/>
      <c r="FX137" s="351"/>
      <c r="FY137" s="404"/>
      <c r="FZ137" s="405"/>
      <c r="GA137" s="405"/>
      <c r="GB137" s="405" t="n">
        <f aca="false">(GG112&lt;&gt;2)+($B$107&amp;$D$107&lt;&gt;FV112&amp;FX112)*($B$108&amp;$D$108&lt;&gt;FV112&amp;FX112)*($B$109&amp;$D$109&lt;&gt;FV112&amp;FX112)*($B$110&amp;$D$110&lt;&gt;FV112&amp;FX112)*($B$111&amp;$D$111&lt;&gt;FV112&amp;FX112)*($B$112&amp;$D$112&lt;&gt;FV112&amp;FX112)*($B$113&amp;$D$113&lt;&gt;FV112&amp;FX112)*($B$114&amp;$D$114&lt;&gt;FV112&amp;FX112)*($D$107&amp;$B$107&lt;&gt;FV112&amp;FX112)*($D$108&amp;$B$108&lt;&gt;FV112&amp;FX112)*($D$109&amp;$B$109&lt;&gt;FV112&amp;FX112)*($D$110&amp;$B$110&lt;&gt;FV112&amp;FX112)*($D$111&amp;$B$111&lt;&gt;FV112&amp;FX112)*($D$112&amp;$B$112&lt;&gt;FV112&amp;FX112)*($D$113&amp;$B$113&lt;&gt;FV112&amp;FX112)*($D$114&amp;$B$114&lt;&gt;FV112&amp;FX112)</f>
        <v>2</v>
      </c>
      <c r="GC137" s="405" t="n">
        <f aca="false">IFERROR(VLOOKUP(FV112,$B$107:$F$114,5,0),0)</f>
        <v>0</v>
      </c>
      <c r="GD137" s="405" t="n">
        <f aca="false">IFERROR(VLOOKUP(FX112,$B$107:$F$114,5,0),0)</f>
        <v>0</v>
      </c>
      <c r="GE137" s="405" t="n">
        <f aca="false">IFERROR(VLOOKUP(FV112,$D$107:$G$114,4,0),0)</f>
        <v>0</v>
      </c>
      <c r="GF137" s="405" t="n">
        <f aca="false">IFERROR(VLOOKUP(FX112,$D$107:$G$114,4,0),0)</f>
        <v>0</v>
      </c>
      <c r="GG137" s="406"/>
      <c r="GI137" s="351"/>
      <c r="GJ137" s="351"/>
      <c r="GK137" s="351"/>
      <c r="GL137" s="404"/>
      <c r="GM137" s="405"/>
      <c r="GN137" s="405"/>
      <c r="GO137" s="405" t="n">
        <f aca="false">(GT112&lt;&gt;2)+($B$107&amp;$D$107&lt;&gt;GI112&amp;GK112)*($B$108&amp;$D$108&lt;&gt;GI112&amp;GK112)*($B$109&amp;$D$109&lt;&gt;GI112&amp;GK112)*($B$110&amp;$D$110&lt;&gt;GI112&amp;GK112)*($B$111&amp;$D$111&lt;&gt;GI112&amp;GK112)*($B$112&amp;$D$112&lt;&gt;GI112&amp;GK112)*($B$113&amp;$D$113&lt;&gt;GI112&amp;GK112)*($B$114&amp;$D$114&lt;&gt;GI112&amp;GK112)*($D$107&amp;$B$107&lt;&gt;GI112&amp;GK112)*($D$108&amp;$B$108&lt;&gt;GI112&amp;GK112)*($D$109&amp;$B$109&lt;&gt;GI112&amp;GK112)*($D$110&amp;$B$110&lt;&gt;GI112&amp;GK112)*($D$111&amp;$B$111&lt;&gt;GI112&amp;GK112)*($D$112&amp;$B$112&lt;&gt;GI112&amp;GK112)*($D$113&amp;$B$113&lt;&gt;GI112&amp;GK112)*($D$114&amp;$B$114&lt;&gt;GI112&amp;GK112)</f>
        <v>2</v>
      </c>
      <c r="GP137" s="405" t="n">
        <f aca="false">IFERROR(VLOOKUP(GI112,$B$107:$F$114,5,0),0)</f>
        <v>0</v>
      </c>
      <c r="GQ137" s="405" t="n">
        <f aca="false">IFERROR(VLOOKUP(GK112,$B$107:$F$114,5,0),0)</f>
        <v>0</v>
      </c>
      <c r="GR137" s="405" t="n">
        <f aca="false">IFERROR(VLOOKUP(GI112,$D$107:$G$114,4,0),0)</f>
        <v>0</v>
      </c>
      <c r="GS137" s="405" t="n">
        <f aca="false">IFERROR(VLOOKUP(GK112,$D$107:$G$114,4,0),0)</f>
        <v>0</v>
      </c>
      <c r="GT137" s="406"/>
      <c r="GV137" s="351"/>
      <c r="GW137" s="351"/>
      <c r="GX137" s="351"/>
      <c r="GY137" s="404"/>
      <c r="GZ137" s="405"/>
      <c r="HA137" s="405"/>
      <c r="HB137" s="405" t="n">
        <f aca="false">(HG112&lt;&gt;2)+($B$107&amp;$D$107&lt;&gt;GV112&amp;GX112)*($B$108&amp;$D$108&lt;&gt;GV112&amp;GX112)*($B$109&amp;$D$109&lt;&gt;GV112&amp;GX112)*($B$110&amp;$D$110&lt;&gt;GV112&amp;GX112)*($B$111&amp;$D$111&lt;&gt;GV112&amp;GX112)*($B$112&amp;$D$112&lt;&gt;GV112&amp;GX112)*($B$113&amp;$D$113&lt;&gt;GV112&amp;GX112)*($B$114&amp;$D$114&lt;&gt;GV112&amp;GX112)*($D$107&amp;$B$107&lt;&gt;GV112&amp;GX112)*($D$108&amp;$B$108&lt;&gt;GV112&amp;GX112)*($D$109&amp;$B$109&lt;&gt;GV112&amp;GX112)*($D$110&amp;$B$110&lt;&gt;GV112&amp;GX112)*($D$111&amp;$B$111&lt;&gt;GV112&amp;GX112)*($D$112&amp;$B$112&lt;&gt;GV112&amp;GX112)*($D$113&amp;$B$113&lt;&gt;GV112&amp;GX112)*($D$114&amp;$B$114&lt;&gt;GV112&amp;GX112)</f>
        <v>2</v>
      </c>
      <c r="HC137" s="405" t="n">
        <f aca="false">IFERROR(VLOOKUP(GV112,$B$107:$F$114,5,0),0)</f>
        <v>0</v>
      </c>
      <c r="HD137" s="405" t="n">
        <f aca="false">IFERROR(VLOOKUP(GX112,$B$107:$F$114,5,0),0)</f>
        <v>0</v>
      </c>
      <c r="HE137" s="405" t="n">
        <f aca="false">IFERROR(VLOOKUP(GV112,$D$107:$G$114,4,0),0)</f>
        <v>0</v>
      </c>
      <c r="HF137" s="405" t="n">
        <f aca="false">IFERROR(VLOOKUP(GX112,$D$107:$G$114,4,0),0)</f>
        <v>0</v>
      </c>
      <c r="HG137" s="406"/>
      <c r="HI137" s="351"/>
      <c r="HJ137" s="351"/>
      <c r="HK137" s="351"/>
      <c r="HL137" s="404"/>
      <c r="HM137" s="405"/>
      <c r="HN137" s="405"/>
      <c r="HO137" s="405" t="n">
        <f aca="false">(HT112&lt;&gt;2)+($B$107&amp;$D$107&lt;&gt;HI112&amp;HK112)*($B$108&amp;$D$108&lt;&gt;HI112&amp;HK112)*($B$109&amp;$D$109&lt;&gt;HI112&amp;HK112)*($B$110&amp;$D$110&lt;&gt;HI112&amp;HK112)*($B$111&amp;$D$111&lt;&gt;HI112&amp;HK112)*($B$112&amp;$D$112&lt;&gt;HI112&amp;HK112)*($B$113&amp;$D$113&lt;&gt;HI112&amp;HK112)*($B$114&amp;$D$114&lt;&gt;HI112&amp;HK112)*($D$107&amp;$B$107&lt;&gt;HI112&amp;HK112)*($D$108&amp;$B$108&lt;&gt;HI112&amp;HK112)*($D$109&amp;$B$109&lt;&gt;HI112&amp;HK112)*($D$110&amp;$B$110&lt;&gt;HI112&amp;HK112)*($D$111&amp;$B$111&lt;&gt;HI112&amp;HK112)*($D$112&amp;$B$112&lt;&gt;HI112&amp;HK112)*($D$113&amp;$B$113&lt;&gt;HI112&amp;HK112)*($D$114&amp;$B$114&lt;&gt;HI112&amp;HK112)</f>
        <v>2</v>
      </c>
      <c r="HP137" s="405" t="n">
        <f aca="false">IFERROR(VLOOKUP(HI112,$B$107:$F$114,5,0),0)</f>
        <v>0</v>
      </c>
      <c r="HQ137" s="405" t="n">
        <f aca="false">IFERROR(VLOOKUP(HK112,$B$107:$F$114,5,0),0)</f>
        <v>0</v>
      </c>
      <c r="HR137" s="405" t="n">
        <f aca="false">IFERROR(VLOOKUP(HI112,$D$107:$G$114,4,0),0)</f>
        <v>0</v>
      </c>
      <c r="HS137" s="405" t="n">
        <f aca="false">IFERROR(VLOOKUP(HK112,$D$107:$G$114,4,0),0)</f>
        <v>0</v>
      </c>
      <c r="HT137" s="406"/>
      <c r="HV137" s="351"/>
      <c r="HW137" s="351"/>
      <c r="HX137" s="351"/>
      <c r="HY137" s="404"/>
      <c r="HZ137" s="405"/>
      <c r="IA137" s="405"/>
      <c r="IB137" s="405" t="n">
        <f aca="false">(IG112&lt;&gt;2)+($B$107&amp;$D$107&lt;&gt;HV112&amp;HX112)*($B$108&amp;$D$108&lt;&gt;HV112&amp;HX112)*($B$109&amp;$D$109&lt;&gt;HV112&amp;HX112)*($B$110&amp;$D$110&lt;&gt;HV112&amp;HX112)*($B$111&amp;$D$111&lt;&gt;HV112&amp;HX112)*($B$112&amp;$D$112&lt;&gt;HV112&amp;HX112)*($B$113&amp;$D$113&lt;&gt;HV112&amp;HX112)*($B$114&amp;$D$114&lt;&gt;HV112&amp;HX112)*($D$107&amp;$B$107&lt;&gt;HV112&amp;HX112)*($D$108&amp;$B$108&lt;&gt;HV112&amp;HX112)*($D$109&amp;$B$109&lt;&gt;HV112&amp;HX112)*($D$110&amp;$B$110&lt;&gt;HV112&amp;HX112)*($D$111&amp;$B$111&lt;&gt;HV112&amp;HX112)*($D$112&amp;$B$112&lt;&gt;HV112&amp;HX112)*($D$113&amp;$B$113&lt;&gt;HV112&amp;HX112)*($D$114&amp;$B$114&lt;&gt;HV112&amp;HX112)</f>
        <v>2</v>
      </c>
      <c r="IC137" s="405" t="n">
        <f aca="false">IFERROR(VLOOKUP(HV112,$B$107:$F$114,5,0),0)</f>
        <v>0</v>
      </c>
      <c r="ID137" s="405" t="n">
        <f aca="false">IFERROR(VLOOKUP(HX112,$B$107:$F$114,5,0),0)</f>
        <v>0</v>
      </c>
      <c r="IE137" s="405" t="n">
        <f aca="false">IFERROR(VLOOKUP(HV112,$D$107:$G$114,4,0),0)</f>
        <v>0</v>
      </c>
      <c r="IF137" s="405" t="n">
        <f aca="false">IFERROR(VLOOKUP(HX112,$D$107:$G$114,4,0),0)</f>
        <v>0</v>
      </c>
      <c r="IG137" s="406"/>
      <c r="II137" s="351"/>
      <c r="IJ137" s="351"/>
      <c r="IK137" s="351"/>
      <c r="IL137" s="404"/>
      <c r="IM137" s="405"/>
      <c r="IN137" s="405"/>
      <c r="IO137" s="405" t="n">
        <f aca="false">(IT112&lt;&gt;2)+($B$107&amp;$D$107&lt;&gt;II112&amp;IK112)*($B$108&amp;$D$108&lt;&gt;II112&amp;IK112)*($B$109&amp;$D$109&lt;&gt;II112&amp;IK112)*($B$110&amp;$D$110&lt;&gt;II112&amp;IK112)*($B$111&amp;$D$111&lt;&gt;II112&amp;IK112)*($B$112&amp;$D$112&lt;&gt;II112&amp;IK112)*($B$113&amp;$D$113&lt;&gt;II112&amp;IK112)*($B$114&amp;$D$114&lt;&gt;II112&amp;IK112)*($D$107&amp;$B$107&lt;&gt;II112&amp;IK112)*($D$108&amp;$B$108&lt;&gt;II112&amp;IK112)*($D$109&amp;$B$109&lt;&gt;II112&amp;IK112)*($D$110&amp;$B$110&lt;&gt;II112&amp;IK112)*($D$111&amp;$B$111&lt;&gt;II112&amp;IK112)*($D$112&amp;$B$112&lt;&gt;II112&amp;IK112)*($D$113&amp;$B$113&lt;&gt;II112&amp;IK112)*($D$114&amp;$B$114&lt;&gt;II112&amp;IK112)</f>
        <v>2</v>
      </c>
      <c r="IP137" s="405" t="n">
        <f aca="false">IFERROR(VLOOKUP(II112,$B$107:$F$114,5,0),0)</f>
        <v>0</v>
      </c>
      <c r="IQ137" s="405" t="n">
        <f aca="false">IFERROR(VLOOKUP(IK112,$B$107:$F$114,5,0),0)</f>
        <v>0</v>
      </c>
      <c r="IR137" s="405" t="n">
        <f aca="false">IFERROR(VLOOKUP(II112,$D$107:$G$114,4,0),0)</f>
        <v>0</v>
      </c>
      <c r="IS137" s="405" t="n">
        <f aca="false">IFERROR(VLOOKUP(IK112,$D$107:$G$114,4,0),0)</f>
        <v>0</v>
      </c>
      <c r="IT137" s="406"/>
      <c r="IV137" s="351"/>
      <c r="IW137" s="351"/>
      <c r="IX137" s="351"/>
      <c r="IY137" s="404"/>
      <c r="IZ137" s="405"/>
      <c r="JA137" s="405"/>
      <c r="JB137" s="405" t="n">
        <f aca="false">(JG112&lt;&gt;2)+($B$107&amp;$D$107&lt;&gt;IV112&amp;IX112)*($B$108&amp;$D$108&lt;&gt;IV112&amp;IX112)*($B$109&amp;$D$109&lt;&gt;IV112&amp;IX112)*($B$110&amp;$D$110&lt;&gt;IV112&amp;IX112)*($B$111&amp;$D$111&lt;&gt;IV112&amp;IX112)*($B$112&amp;$D$112&lt;&gt;IV112&amp;IX112)*($B$113&amp;$D$113&lt;&gt;IV112&amp;IX112)*($B$114&amp;$D$114&lt;&gt;IV112&amp;IX112)*($D$107&amp;$B$107&lt;&gt;IV112&amp;IX112)*($D$108&amp;$B$108&lt;&gt;IV112&amp;IX112)*($D$109&amp;$B$109&lt;&gt;IV112&amp;IX112)*($D$110&amp;$B$110&lt;&gt;IV112&amp;IX112)*($D$111&amp;$B$111&lt;&gt;IV112&amp;IX112)*($D$112&amp;$B$112&lt;&gt;IV112&amp;IX112)*($D$113&amp;$B$113&lt;&gt;IV112&amp;IX112)*($D$114&amp;$B$114&lt;&gt;IV112&amp;IX112)</f>
        <v>2</v>
      </c>
      <c r="JC137" s="405" t="n">
        <f aca="false">IFERROR(VLOOKUP(IV112,$B$107:$F$114,5,0),0)</f>
        <v>0</v>
      </c>
      <c r="JD137" s="405" t="n">
        <f aca="false">IFERROR(VLOOKUP(IX112,$B$107:$F$114,5,0),0)</f>
        <v>0</v>
      </c>
      <c r="JE137" s="405" t="n">
        <f aca="false">IFERROR(VLOOKUP(IV112,$D$107:$G$114,4,0),0)</f>
        <v>0</v>
      </c>
      <c r="JF137" s="405" t="n">
        <f aca="false">IFERROR(VLOOKUP(IX112,$D$107:$G$114,4,0),0)</f>
        <v>0</v>
      </c>
      <c r="JG137" s="406"/>
      <c r="JI137" s="351"/>
      <c r="JJ137" s="351"/>
      <c r="JK137" s="351"/>
      <c r="JL137" s="404"/>
      <c r="JM137" s="405"/>
      <c r="JN137" s="405"/>
      <c r="JO137" s="405" t="n">
        <f aca="false">(JT112&lt;&gt;2)+($B$107&amp;$D$107&lt;&gt;JI112&amp;JK112)*($B$108&amp;$D$108&lt;&gt;JI112&amp;JK112)*($B$109&amp;$D$109&lt;&gt;JI112&amp;JK112)*($B$110&amp;$D$110&lt;&gt;JI112&amp;JK112)*($B$111&amp;$D$111&lt;&gt;JI112&amp;JK112)*($B$112&amp;$D$112&lt;&gt;JI112&amp;JK112)*($B$113&amp;$D$113&lt;&gt;JI112&amp;JK112)*($B$114&amp;$D$114&lt;&gt;JI112&amp;JK112)*($D$107&amp;$B$107&lt;&gt;JI112&amp;JK112)*($D$108&amp;$B$108&lt;&gt;JI112&amp;JK112)*($D$109&amp;$B$109&lt;&gt;JI112&amp;JK112)*($D$110&amp;$B$110&lt;&gt;JI112&amp;JK112)*($D$111&amp;$B$111&lt;&gt;JI112&amp;JK112)*($D$112&amp;$B$112&lt;&gt;JI112&amp;JK112)*($D$113&amp;$B$113&lt;&gt;JI112&amp;JK112)*($D$114&amp;$B$114&lt;&gt;JI112&amp;JK112)</f>
        <v>2</v>
      </c>
      <c r="JP137" s="405" t="n">
        <f aca="false">IFERROR(VLOOKUP(JI112,$B$107:$F$114,5,0),0)</f>
        <v>0</v>
      </c>
      <c r="JQ137" s="405" t="n">
        <f aca="false">IFERROR(VLOOKUP(JK112,$B$107:$F$114,5,0),0)</f>
        <v>0</v>
      </c>
      <c r="JR137" s="405" t="n">
        <f aca="false">IFERROR(VLOOKUP(JI112,$D$107:$G$114,4,0),0)</f>
        <v>0</v>
      </c>
      <c r="JS137" s="405" t="n">
        <f aca="false">IFERROR(VLOOKUP(JK112,$D$107:$G$114,4,0),0)</f>
        <v>0</v>
      </c>
      <c r="JT137" s="406"/>
      <c r="JV137" s="351"/>
      <c r="JW137" s="351"/>
      <c r="JX137" s="351"/>
      <c r="JY137" s="404"/>
      <c r="JZ137" s="405"/>
      <c r="KA137" s="405"/>
      <c r="KB137" s="405" t="n">
        <f aca="false">(KG112&lt;&gt;2)+($B$107&amp;$D$107&lt;&gt;JV112&amp;JX112)*($B$108&amp;$D$108&lt;&gt;JV112&amp;JX112)*($B$109&amp;$D$109&lt;&gt;JV112&amp;JX112)*($B$110&amp;$D$110&lt;&gt;JV112&amp;JX112)*($B$111&amp;$D$111&lt;&gt;JV112&amp;JX112)*($B$112&amp;$D$112&lt;&gt;JV112&amp;JX112)*($B$113&amp;$D$113&lt;&gt;JV112&amp;JX112)*($B$114&amp;$D$114&lt;&gt;JV112&amp;JX112)*($D$107&amp;$B$107&lt;&gt;JV112&amp;JX112)*($D$108&amp;$B$108&lt;&gt;JV112&amp;JX112)*($D$109&amp;$B$109&lt;&gt;JV112&amp;JX112)*($D$110&amp;$B$110&lt;&gt;JV112&amp;JX112)*($D$111&amp;$B$111&lt;&gt;JV112&amp;JX112)*($D$112&amp;$B$112&lt;&gt;JV112&amp;JX112)*($D$113&amp;$B$113&lt;&gt;JV112&amp;JX112)*($D$114&amp;$B$114&lt;&gt;JV112&amp;JX112)</f>
        <v>2</v>
      </c>
      <c r="KC137" s="405" t="n">
        <f aca="false">IFERROR(VLOOKUP(JV112,$B$107:$F$114,5,0),0)</f>
        <v>0</v>
      </c>
      <c r="KD137" s="405" t="n">
        <f aca="false">IFERROR(VLOOKUP(JX112,$B$107:$F$114,5,0),0)</f>
        <v>0</v>
      </c>
      <c r="KE137" s="405" t="n">
        <f aca="false">IFERROR(VLOOKUP(JV112,$D$107:$G$114,4,0),0)</f>
        <v>0</v>
      </c>
      <c r="KF137" s="405" t="n">
        <f aca="false">IFERROR(VLOOKUP(JX112,$D$107:$G$114,4,0),0)</f>
        <v>0</v>
      </c>
      <c r="KG137" s="406"/>
      <c r="KI137" s="351"/>
      <c r="KJ137" s="351"/>
      <c r="KK137" s="351"/>
      <c r="KL137" s="404"/>
      <c r="KM137" s="405"/>
      <c r="KN137" s="405"/>
      <c r="KO137" s="405" t="n">
        <f aca="false">(KT112&lt;&gt;2)+($B$107&amp;$D$107&lt;&gt;KI112&amp;KK112)*($B$108&amp;$D$108&lt;&gt;KI112&amp;KK112)*($B$109&amp;$D$109&lt;&gt;KI112&amp;KK112)*($B$110&amp;$D$110&lt;&gt;KI112&amp;KK112)*($B$111&amp;$D$111&lt;&gt;KI112&amp;KK112)*($B$112&amp;$D$112&lt;&gt;KI112&amp;KK112)*($B$113&amp;$D$113&lt;&gt;KI112&amp;KK112)*($B$114&amp;$D$114&lt;&gt;KI112&amp;KK112)*($D$107&amp;$B$107&lt;&gt;KI112&amp;KK112)*($D$108&amp;$B$108&lt;&gt;KI112&amp;KK112)*($D$109&amp;$B$109&lt;&gt;KI112&amp;KK112)*($D$110&amp;$B$110&lt;&gt;KI112&amp;KK112)*($D$111&amp;$B$111&lt;&gt;KI112&amp;KK112)*($D$112&amp;$B$112&lt;&gt;KI112&amp;KK112)*($D$113&amp;$B$113&lt;&gt;KI112&amp;KK112)*($D$114&amp;$B$114&lt;&gt;KI112&amp;KK112)</f>
        <v>2</v>
      </c>
      <c r="KP137" s="405" t="n">
        <f aca="false">IFERROR(VLOOKUP(KI112,$B$107:$F$114,5,0),0)</f>
        <v>0</v>
      </c>
      <c r="KQ137" s="405" t="n">
        <f aca="false">IFERROR(VLOOKUP(KK112,$B$107:$F$114,5,0),0)</f>
        <v>0</v>
      </c>
      <c r="KR137" s="405" t="n">
        <f aca="false">IFERROR(VLOOKUP(KI112,$D$107:$G$114,4,0),0)</f>
        <v>0</v>
      </c>
      <c r="KS137" s="405" t="n">
        <f aca="false">IFERROR(VLOOKUP(KK112,$D$107:$G$114,4,0),0)</f>
        <v>0</v>
      </c>
      <c r="KT137" s="406"/>
      <c r="KV137" s="351"/>
      <c r="KW137" s="351"/>
      <c r="KX137" s="351"/>
      <c r="KY137" s="404"/>
      <c r="KZ137" s="405"/>
      <c r="LA137" s="405"/>
      <c r="LB137" s="405" t="n">
        <f aca="false">(LG112&lt;&gt;2)+($B$107&amp;$D$107&lt;&gt;KV112&amp;KX112)*($B$108&amp;$D$108&lt;&gt;KV112&amp;KX112)*($B$109&amp;$D$109&lt;&gt;KV112&amp;KX112)*($B$110&amp;$D$110&lt;&gt;KV112&amp;KX112)*($B$111&amp;$D$111&lt;&gt;KV112&amp;KX112)*($B$112&amp;$D$112&lt;&gt;KV112&amp;KX112)*($B$113&amp;$D$113&lt;&gt;KV112&amp;KX112)*($B$114&amp;$D$114&lt;&gt;KV112&amp;KX112)*($D$107&amp;$B$107&lt;&gt;KV112&amp;KX112)*($D$108&amp;$B$108&lt;&gt;KV112&amp;KX112)*($D$109&amp;$B$109&lt;&gt;KV112&amp;KX112)*($D$110&amp;$B$110&lt;&gt;KV112&amp;KX112)*($D$111&amp;$B$111&lt;&gt;KV112&amp;KX112)*($D$112&amp;$B$112&lt;&gt;KV112&amp;KX112)*($D$113&amp;$B$113&lt;&gt;KV112&amp;KX112)*($D$114&amp;$B$114&lt;&gt;KV112&amp;KX112)</f>
        <v>2</v>
      </c>
      <c r="LC137" s="405" t="n">
        <f aca="false">IFERROR(VLOOKUP(KV112,$B$107:$F$114,5,0),0)</f>
        <v>0</v>
      </c>
      <c r="LD137" s="405" t="n">
        <f aca="false">IFERROR(VLOOKUP(KX112,$B$107:$F$114,5,0),0)</f>
        <v>0</v>
      </c>
      <c r="LE137" s="405" t="n">
        <f aca="false">IFERROR(VLOOKUP(KV112,$D$107:$G$114,4,0),0)</f>
        <v>0</v>
      </c>
      <c r="LF137" s="405" t="n">
        <f aca="false">IFERROR(VLOOKUP(KX112,$D$107:$G$114,4,0),0)</f>
        <v>0</v>
      </c>
      <c r="LG137" s="406"/>
      <c r="LI137" s="351"/>
      <c r="LJ137" s="351"/>
      <c r="LK137" s="351"/>
      <c r="LL137" s="404"/>
      <c r="LM137" s="405"/>
      <c r="LN137" s="405"/>
      <c r="LO137" s="405" t="n">
        <f aca="false">(LT112&lt;&gt;2)+($B$107&amp;$D$107&lt;&gt;LI112&amp;LK112)*($B$108&amp;$D$108&lt;&gt;LI112&amp;LK112)*($B$109&amp;$D$109&lt;&gt;LI112&amp;LK112)*($B$110&amp;$D$110&lt;&gt;LI112&amp;LK112)*($B$111&amp;$D$111&lt;&gt;LI112&amp;LK112)*($B$112&amp;$D$112&lt;&gt;LI112&amp;LK112)*($B$113&amp;$D$113&lt;&gt;LI112&amp;LK112)*($B$114&amp;$D$114&lt;&gt;LI112&amp;LK112)*($D$107&amp;$B$107&lt;&gt;LI112&amp;LK112)*($D$108&amp;$B$108&lt;&gt;LI112&amp;LK112)*($D$109&amp;$B$109&lt;&gt;LI112&amp;LK112)*($D$110&amp;$B$110&lt;&gt;LI112&amp;LK112)*($D$111&amp;$B$111&lt;&gt;LI112&amp;LK112)*($D$112&amp;$B$112&lt;&gt;LI112&amp;LK112)*($D$113&amp;$B$113&lt;&gt;LI112&amp;LK112)*($D$114&amp;$B$114&lt;&gt;LI112&amp;LK112)</f>
        <v>2</v>
      </c>
      <c r="LP137" s="405" t="n">
        <f aca="false">IFERROR(VLOOKUP(LI112,$B$107:$F$114,5,0),0)</f>
        <v>0</v>
      </c>
      <c r="LQ137" s="405" t="n">
        <f aca="false">IFERROR(VLOOKUP(LK112,$B$107:$F$114,5,0),0)</f>
        <v>0</v>
      </c>
      <c r="LR137" s="405" t="n">
        <f aca="false">IFERROR(VLOOKUP(LI112,$D$107:$G$114,4,0),0)</f>
        <v>0</v>
      </c>
      <c r="LS137" s="405" t="n">
        <f aca="false">IFERROR(VLOOKUP(LK112,$D$107:$G$114,4,0),0)</f>
        <v>0</v>
      </c>
      <c r="LT137" s="406"/>
      <c r="LV137" s="351"/>
      <c r="LW137" s="351"/>
      <c r="LX137" s="351"/>
      <c r="LY137" s="404"/>
      <c r="LZ137" s="405"/>
      <c r="MA137" s="405"/>
      <c r="MB137" s="405" t="n">
        <f aca="false">(MG112&lt;&gt;2)+($B$107&amp;$D$107&lt;&gt;LV112&amp;LX112)*($B$108&amp;$D$108&lt;&gt;LV112&amp;LX112)*($B$109&amp;$D$109&lt;&gt;LV112&amp;LX112)*($B$110&amp;$D$110&lt;&gt;LV112&amp;LX112)*($B$111&amp;$D$111&lt;&gt;LV112&amp;LX112)*($B$112&amp;$D$112&lt;&gt;LV112&amp;LX112)*($B$113&amp;$D$113&lt;&gt;LV112&amp;LX112)*($B$114&amp;$D$114&lt;&gt;LV112&amp;LX112)*($D$107&amp;$B$107&lt;&gt;LV112&amp;LX112)*($D$108&amp;$B$108&lt;&gt;LV112&amp;LX112)*($D$109&amp;$B$109&lt;&gt;LV112&amp;LX112)*($D$110&amp;$B$110&lt;&gt;LV112&amp;LX112)*($D$111&amp;$B$111&lt;&gt;LV112&amp;LX112)*($D$112&amp;$B$112&lt;&gt;LV112&amp;LX112)*($D$113&amp;$B$113&lt;&gt;LV112&amp;LX112)*($D$114&amp;$B$114&lt;&gt;LV112&amp;LX112)</f>
        <v>2</v>
      </c>
      <c r="MC137" s="405" t="n">
        <f aca="false">IFERROR(VLOOKUP(LV112,$B$107:$F$114,5,0),0)</f>
        <v>0</v>
      </c>
      <c r="MD137" s="405" t="n">
        <f aca="false">IFERROR(VLOOKUP(LX112,$B$107:$F$114,5,0),0)</f>
        <v>0</v>
      </c>
      <c r="ME137" s="405" t="n">
        <f aca="false">IFERROR(VLOOKUP(LV112,$D$107:$G$114,4,0),0)</f>
        <v>0</v>
      </c>
      <c r="MF137" s="405" t="n">
        <f aca="false">IFERROR(VLOOKUP(LX112,$D$107:$G$114,4,0),0)</f>
        <v>0</v>
      </c>
      <c r="MG137" s="406"/>
    </row>
    <row r="138" customFormat="false" ht="45.75" hidden="false" customHeight="true" outlineLevel="0" collapsed="false">
      <c r="B138" s="352"/>
      <c r="C138" s="352"/>
      <c r="D138" s="352"/>
      <c r="E138" s="352"/>
      <c r="F138" s="352"/>
      <c r="G138" s="352"/>
      <c r="H138" s="352"/>
      <c r="I138" s="350"/>
      <c r="J138" s="351"/>
      <c r="K138" s="351"/>
      <c r="L138" s="404"/>
      <c r="M138" s="405"/>
      <c r="N138" s="405"/>
      <c r="O138" s="405" t="n">
        <f aca="false">(T113&lt;&gt;2)+($B$107&amp;$D$107&lt;&gt;I113&amp;K113)*($B$108&amp;$D$108&lt;&gt;I113&amp;K113)*($B$109&amp;$D$109&lt;&gt;I113&amp;K113)*($B$110&amp;$D$110&lt;&gt;I113&amp;K113)*($B$111&amp;$D$111&lt;&gt;I113&amp;K113)*($B$112&amp;$D$112&lt;&gt;I113&amp;K113)*($B$113&amp;$D$113&lt;&gt;I113&amp;K113)*($B$114&amp;$D$114&lt;&gt;I113&amp;K113)*($D$107&amp;$B$107&lt;&gt;I113&amp;K113)*($D$108&amp;$B$108&lt;&gt;I113&amp;K113)*($D$109&amp;$B$109&lt;&gt;I113&amp;K113)*($D$110&amp;$B$110&lt;&gt;I113&amp;K113)*($D$111&amp;$B$111&lt;&gt;I113&amp;K113)*($D$112&amp;$B$112&lt;&gt;I113&amp;K113)*($D$113&amp;$B$113&lt;&gt;I113&amp;K113)*($D$114&amp;$B$114&lt;&gt;I113&amp;K113)</f>
        <v>2</v>
      </c>
      <c r="P138" s="405" t="n">
        <f aca="false">IFERROR(VLOOKUP(I113,$B$107:$F$114,5,0),0)</f>
        <v>0</v>
      </c>
      <c r="Q138" s="405" t="n">
        <f aca="false">IFERROR(VLOOKUP(K113,$B$107:$F$114,5,0),0)</f>
        <v>0</v>
      </c>
      <c r="R138" s="405" t="n">
        <f aca="false">IFERROR(VLOOKUP(I113,$D$107:$G$114,4,0),0)</f>
        <v>0</v>
      </c>
      <c r="S138" s="405" t="n">
        <f aca="false">IFERROR(VLOOKUP(K113,$D$107:$G$114,4,0),0)</f>
        <v>0</v>
      </c>
      <c r="T138" s="406"/>
      <c r="V138" s="351"/>
      <c r="W138" s="351"/>
      <c r="X138" s="351"/>
      <c r="Y138" s="404"/>
      <c r="Z138" s="405"/>
      <c r="AA138" s="405"/>
      <c r="AB138" s="405" t="n">
        <f aca="false">(AG113&lt;&gt;2)+($B$107&amp;$D$107&lt;&gt;V113&amp;X113)*($B$108&amp;$D$108&lt;&gt;V113&amp;X113)*($B$109&amp;$D$109&lt;&gt;V113&amp;X113)*($B$110&amp;$D$110&lt;&gt;V113&amp;X113)*($B$111&amp;$D$111&lt;&gt;V113&amp;X113)*($B$112&amp;$D$112&lt;&gt;V113&amp;X113)*($B$113&amp;$D$113&lt;&gt;V113&amp;X113)*($B$114&amp;$D$114&lt;&gt;V113&amp;X113)*($D$107&amp;$B$107&lt;&gt;V113&amp;X113)*($D$108&amp;$B$108&lt;&gt;V113&amp;X113)*($D$109&amp;$B$109&lt;&gt;V113&amp;X113)*($D$110&amp;$B$110&lt;&gt;V113&amp;X113)*($D$111&amp;$B$111&lt;&gt;V113&amp;X113)*($D$112&amp;$B$112&lt;&gt;V113&amp;X113)*($D$113&amp;$B$113&lt;&gt;V113&amp;X113)*($D$114&amp;$B$114&lt;&gt;V113&amp;X113)</f>
        <v>2</v>
      </c>
      <c r="AC138" s="405" t="n">
        <f aca="false">IFERROR(VLOOKUP(V113,$B$107:$F$114,5,0),0)</f>
        <v>0</v>
      </c>
      <c r="AD138" s="405" t="n">
        <f aca="false">IFERROR(VLOOKUP(X113,$B$107:$F$114,5,0),0)</f>
        <v>0</v>
      </c>
      <c r="AE138" s="405" t="n">
        <f aca="false">IFERROR(VLOOKUP(V113,$D$107:$G$114,4,0),0)</f>
        <v>0</v>
      </c>
      <c r="AF138" s="405" t="n">
        <f aca="false">IFERROR(VLOOKUP(X113,$D$107:$G$114,4,0),0)</f>
        <v>0</v>
      </c>
      <c r="AG138" s="406"/>
      <c r="AI138" s="351"/>
      <c r="AJ138" s="351"/>
      <c r="AK138" s="351"/>
      <c r="AL138" s="404"/>
      <c r="AM138" s="405"/>
      <c r="AN138" s="405"/>
      <c r="AO138" s="405" t="n">
        <f aca="false">(AT113&lt;&gt;2)+($B$107&amp;$D$107&lt;&gt;AI113&amp;AK113)*($B$108&amp;$D$108&lt;&gt;AI113&amp;AK113)*($B$109&amp;$D$109&lt;&gt;AI113&amp;AK113)*($B$110&amp;$D$110&lt;&gt;AI113&amp;AK113)*($B$111&amp;$D$111&lt;&gt;AI113&amp;AK113)*($B$112&amp;$D$112&lt;&gt;AI113&amp;AK113)*($B$113&amp;$D$113&lt;&gt;AI113&amp;AK113)*($B$114&amp;$D$114&lt;&gt;AI113&amp;AK113)*($D$107&amp;$B$107&lt;&gt;AI113&amp;AK113)*($D$108&amp;$B$108&lt;&gt;AI113&amp;AK113)*($D$109&amp;$B$109&lt;&gt;AI113&amp;AK113)*($D$110&amp;$B$110&lt;&gt;AI113&amp;AK113)*($D$111&amp;$B$111&lt;&gt;AI113&amp;AK113)*($D$112&amp;$B$112&lt;&gt;AI113&amp;AK113)*($D$113&amp;$B$113&lt;&gt;AI113&amp;AK113)*($D$114&amp;$B$114&lt;&gt;AI113&amp;AK113)</f>
        <v>2</v>
      </c>
      <c r="AP138" s="405" t="n">
        <f aca="false">IFERROR(VLOOKUP(AI113,$B$107:$F$114,5,0),0)</f>
        <v>0</v>
      </c>
      <c r="AQ138" s="405" t="n">
        <f aca="false">IFERROR(VLOOKUP(AK113,$B$107:$F$114,5,0),0)</f>
        <v>0</v>
      </c>
      <c r="AR138" s="405" t="n">
        <f aca="false">IFERROR(VLOOKUP(AI113,$D$107:$G$114,4,0),0)</f>
        <v>0</v>
      </c>
      <c r="AS138" s="405" t="n">
        <f aca="false">IFERROR(VLOOKUP(AK113,$D$107:$G$114,4,0),0)</f>
        <v>0</v>
      </c>
      <c r="AT138" s="406"/>
      <c r="AV138" s="351"/>
      <c r="AW138" s="351"/>
      <c r="AX138" s="351"/>
      <c r="AY138" s="404"/>
      <c r="AZ138" s="405"/>
      <c r="BA138" s="405"/>
      <c r="BB138" s="405" t="n">
        <f aca="false">(BG113&lt;&gt;2)+($B$107&amp;$D$107&lt;&gt;AV113&amp;AX113)*($B$108&amp;$D$108&lt;&gt;AV113&amp;AX113)*($B$109&amp;$D$109&lt;&gt;AV113&amp;AX113)*($B$110&amp;$D$110&lt;&gt;AV113&amp;AX113)*($B$111&amp;$D$111&lt;&gt;AV113&amp;AX113)*($B$112&amp;$D$112&lt;&gt;AV113&amp;AX113)*($B$113&amp;$D$113&lt;&gt;AV113&amp;AX113)*($B$114&amp;$D$114&lt;&gt;AV113&amp;AX113)*($D$107&amp;$B$107&lt;&gt;AV113&amp;AX113)*($D$108&amp;$B$108&lt;&gt;AV113&amp;AX113)*($D$109&amp;$B$109&lt;&gt;AV113&amp;AX113)*($D$110&amp;$B$110&lt;&gt;AV113&amp;AX113)*($D$111&amp;$B$111&lt;&gt;AV113&amp;AX113)*($D$112&amp;$B$112&lt;&gt;AV113&amp;AX113)*($D$113&amp;$B$113&lt;&gt;AV113&amp;AX113)*($D$114&amp;$B$114&lt;&gt;AV113&amp;AX113)</f>
        <v>2</v>
      </c>
      <c r="BC138" s="405" t="n">
        <f aca="false">IFERROR(VLOOKUP(AV113,$B$107:$F$114,5,0),0)</f>
        <v>0</v>
      </c>
      <c r="BD138" s="405" t="n">
        <f aca="false">IFERROR(VLOOKUP(AX113,$B$107:$F$114,5,0),0)</f>
        <v>0</v>
      </c>
      <c r="BE138" s="405" t="n">
        <f aca="false">IFERROR(VLOOKUP(AV113,$D$107:$G$114,4,0),0)</f>
        <v>0</v>
      </c>
      <c r="BF138" s="405" t="n">
        <f aca="false">IFERROR(VLOOKUP(AX113,$D$107:$G$114,4,0),0)</f>
        <v>0</v>
      </c>
      <c r="BG138" s="406"/>
      <c r="BI138" s="351"/>
      <c r="BJ138" s="351"/>
      <c r="BK138" s="351"/>
      <c r="BL138" s="404"/>
      <c r="BM138" s="405"/>
      <c r="BN138" s="405"/>
      <c r="BO138" s="405" t="n">
        <f aca="false">(BT113&lt;&gt;2)+($B$107&amp;$D$107&lt;&gt;BI113&amp;BK113)*($B$108&amp;$D$108&lt;&gt;BI113&amp;BK113)*($B$109&amp;$D$109&lt;&gt;BI113&amp;BK113)*($B$110&amp;$D$110&lt;&gt;BI113&amp;BK113)*($B$111&amp;$D$111&lt;&gt;BI113&amp;BK113)*($B$112&amp;$D$112&lt;&gt;BI113&amp;BK113)*($B$113&amp;$D$113&lt;&gt;BI113&amp;BK113)*($B$114&amp;$D$114&lt;&gt;BI113&amp;BK113)*($D$107&amp;$B$107&lt;&gt;BI113&amp;BK113)*($D$108&amp;$B$108&lt;&gt;BI113&amp;BK113)*($D$109&amp;$B$109&lt;&gt;BI113&amp;BK113)*($D$110&amp;$B$110&lt;&gt;BI113&amp;BK113)*($D$111&amp;$B$111&lt;&gt;BI113&amp;BK113)*($D$112&amp;$B$112&lt;&gt;BI113&amp;BK113)*($D$113&amp;$B$113&lt;&gt;BI113&amp;BK113)*($D$114&amp;$B$114&lt;&gt;BI113&amp;BK113)</f>
        <v>2</v>
      </c>
      <c r="BP138" s="405" t="n">
        <f aca="false">IFERROR(VLOOKUP(BI113,$B$107:$F$114,5,0),0)</f>
        <v>0</v>
      </c>
      <c r="BQ138" s="405" t="n">
        <f aca="false">IFERROR(VLOOKUP(BK113,$B$107:$F$114,5,0),0)</f>
        <v>0</v>
      </c>
      <c r="BR138" s="405" t="n">
        <f aca="false">IFERROR(VLOOKUP(BI113,$D$107:$G$114,4,0),0)</f>
        <v>0</v>
      </c>
      <c r="BS138" s="405" t="n">
        <f aca="false">IFERROR(VLOOKUP(BK113,$D$107:$G$114,4,0),0)</f>
        <v>0</v>
      </c>
      <c r="BT138" s="406"/>
      <c r="BV138" s="351"/>
      <c r="BW138" s="351"/>
      <c r="BX138" s="351"/>
      <c r="BY138" s="404"/>
      <c r="BZ138" s="405"/>
      <c r="CA138" s="405"/>
      <c r="CB138" s="405" t="n">
        <f aca="false">(CG113&lt;&gt;2)+($B$107&amp;$D$107&lt;&gt;BV113&amp;BX113)*($B$108&amp;$D$108&lt;&gt;BV113&amp;BX113)*($B$109&amp;$D$109&lt;&gt;BV113&amp;BX113)*($B$110&amp;$D$110&lt;&gt;BV113&amp;BX113)*($B$111&amp;$D$111&lt;&gt;BV113&amp;BX113)*($B$112&amp;$D$112&lt;&gt;BV113&amp;BX113)*($B$113&amp;$D$113&lt;&gt;BV113&amp;BX113)*($B$114&amp;$D$114&lt;&gt;BV113&amp;BX113)*($D$107&amp;$B$107&lt;&gt;BV113&amp;BX113)*($D$108&amp;$B$108&lt;&gt;BV113&amp;BX113)*($D$109&amp;$B$109&lt;&gt;BV113&amp;BX113)*($D$110&amp;$B$110&lt;&gt;BV113&amp;BX113)*($D$111&amp;$B$111&lt;&gt;BV113&amp;BX113)*($D$112&amp;$B$112&lt;&gt;BV113&amp;BX113)*($D$113&amp;$B$113&lt;&gt;BV113&amp;BX113)*($D$114&amp;$B$114&lt;&gt;BV113&amp;BX113)</f>
        <v>2</v>
      </c>
      <c r="CC138" s="405" t="n">
        <f aca="false">IFERROR(VLOOKUP(BV113,$B$107:$F$114,5,0),0)</f>
        <v>0</v>
      </c>
      <c r="CD138" s="405" t="n">
        <f aca="false">IFERROR(VLOOKUP(BX113,$B$107:$F$114,5,0),0)</f>
        <v>0</v>
      </c>
      <c r="CE138" s="405" t="n">
        <f aca="false">IFERROR(VLOOKUP(BV113,$D$107:$G$114,4,0),0)</f>
        <v>0</v>
      </c>
      <c r="CF138" s="405" t="n">
        <f aca="false">IFERROR(VLOOKUP(BX113,$D$107:$G$114,4,0),0)</f>
        <v>0</v>
      </c>
      <c r="CG138" s="406"/>
      <c r="CI138" s="351"/>
      <c r="CJ138" s="351"/>
      <c r="CK138" s="351"/>
      <c r="CL138" s="404"/>
      <c r="CM138" s="405"/>
      <c r="CN138" s="405"/>
      <c r="CO138" s="405" t="n">
        <f aca="false">(CT113&lt;&gt;2)+($B$107&amp;$D$107&lt;&gt;CI113&amp;CK113)*($B$108&amp;$D$108&lt;&gt;CI113&amp;CK113)*($B$109&amp;$D$109&lt;&gt;CI113&amp;CK113)*($B$110&amp;$D$110&lt;&gt;CI113&amp;CK113)*($B$111&amp;$D$111&lt;&gt;CI113&amp;CK113)*($B$112&amp;$D$112&lt;&gt;CI113&amp;CK113)*($B$113&amp;$D$113&lt;&gt;CI113&amp;CK113)*($B$114&amp;$D$114&lt;&gt;CI113&amp;CK113)*($D$107&amp;$B$107&lt;&gt;CI113&amp;CK113)*($D$108&amp;$B$108&lt;&gt;CI113&amp;CK113)*($D$109&amp;$B$109&lt;&gt;CI113&amp;CK113)*($D$110&amp;$B$110&lt;&gt;CI113&amp;CK113)*($D$111&amp;$B$111&lt;&gt;CI113&amp;CK113)*($D$112&amp;$B$112&lt;&gt;CI113&amp;CK113)*($D$113&amp;$B$113&lt;&gt;CI113&amp;CK113)*($D$114&amp;$B$114&lt;&gt;CI113&amp;CK113)</f>
        <v>2</v>
      </c>
      <c r="CP138" s="405" t="n">
        <f aca="false">IFERROR(VLOOKUP(CI113,$B$107:$F$114,5,0),0)</f>
        <v>0</v>
      </c>
      <c r="CQ138" s="405" t="n">
        <f aca="false">IFERROR(VLOOKUP(CK113,$B$107:$F$114,5,0),0)</f>
        <v>0</v>
      </c>
      <c r="CR138" s="405" t="n">
        <f aca="false">IFERROR(VLOOKUP(CI113,$D$107:$G$114,4,0),0)</f>
        <v>0</v>
      </c>
      <c r="CS138" s="405" t="n">
        <f aca="false">IFERROR(VLOOKUP(CK113,$D$107:$G$114,4,0),0)</f>
        <v>0</v>
      </c>
      <c r="CT138" s="406"/>
      <c r="CV138" s="351"/>
      <c r="CW138" s="351"/>
      <c r="CX138" s="351"/>
      <c r="CY138" s="404"/>
      <c r="CZ138" s="405"/>
      <c r="DA138" s="405"/>
      <c r="DB138" s="405" t="n">
        <f aca="false">(DG113&lt;&gt;2)+($B$107&amp;$D$107&lt;&gt;CV113&amp;CX113)*($B$108&amp;$D$108&lt;&gt;CV113&amp;CX113)*($B$109&amp;$D$109&lt;&gt;CV113&amp;CX113)*($B$110&amp;$D$110&lt;&gt;CV113&amp;CX113)*($B$111&amp;$D$111&lt;&gt;CV113&amp;CX113)*($B$112&amp;$D$112&lt;&gt;CV113&amp;CX113)*($B$113&amp;$D$113&lt;&gt;CV113&amp;CX113)*($B$114&amp;$D$114&lt;&gt;CV113&amp;CX113)*($D$107&amp;$B$107&lt;&gt;CV113&amp;CX113)*($D$108&amp;$B$108&lt;&gt;CV113&amp;CX113)*($D$109&amp;$B$109&lt;&gt;CV113&amp;CX113)*($D$110&amp;$B$110&lt;&gt;CV113&amp;CX113)*($D$111&amp;$B$111&lt;&gt;CV113&amp;CX113)*($D$112&amp;$B$112&lt;&gt;CV113&amp;CX113)*($D$113&amp;$B$113&lt;&gt;CV113&amp;CX113)*($D$114&amp;$B$114&lt;&gt;CV113&amp;CX113)</f>
        <v>2</v>
      </c>
      <c r="DC138" s="405" t="n">
        <f aca="false">IFERROR(VLOOKUP(CV113,$B$107:$F$114,5,0),0)</f>
        <v>0</v>
      </c>
      <c r="DD138" s="405" t="n">
        <f aca="false">IFERROR(VLOOKUP(CX113,$B$107:$F$114,5,0),0)</f>
        <v>0</v>
      </c>
      <c r="DE138" s="405" t="n">
        <f aca="false">IFERROR(VLOOKUP(CV113,$D$107:$G$114,4,0),0)</f>
        <v>0</v>
      </c>
      <c r="DF138" s="405" t="n">
        <f aca="false">IFERROR(VLOOKUP(CX113,$D$107:$G$114,4,0),0)</f>
        <v>0</v>
      </c>
      <c r="DG138" s="406"/>
      <c r="DI138" s="351"/>
      <c r="DJ138" s="351"/>
      <c r="DK138" s="351"/>
      <c r="DL138" s="404"/>
      <c r="DM138" s="405"/>
      <c r="DN138" s="405"/>
      <c r="DO138" s="405" t="n">
        <f aca="false">(DT113&lt;&gt;2)+($B$107&amp;$D$107&lt;&gt;DI113&amp;DK113)*($B$108&amp;$D$108&lt;&gt;DI113&amp;DK113)*($B$109&amp;$D$109&lt;&gt;DI113&amp;DK113)*($B$110&amp;$D$110&lt;&gt;DI113&amp;DK113)*($B$111&amp;$D$111&lt;&gt;DI113&amp;DK113)*($B$112&amp;$D$112&lt;&gt;DI113&amp;DK113)*($B$113&amp;$D$113&lt;&gt;DI113&amp;DK113)*($B$114&amp;$D$114&lt;&gt;DI113&amp;DK113)*($D$107&amp;$B$107&lt;&gt;DI113&amp;DK113)*($D$108&amp;$B$108&lt;&gt;DI113&amp;DK113)*($D$109&amp;$B$109&lt;&gt;DI113&amp;DK113)*($D$110&amp;$B$110&lt;&gt;DI113&amp;DK113)*($D$111&amp;$B$111&lt;&gt;DI113&amp;DK113)*($D$112&amp;$B$112&lt;&gt;DI113&amp;DK113)*($D$113&amp;$B$113&lt;&gt;DI113&amp;DK113)*($D$114&amp;$B$114&lt;&gt;DI113&amp;DK113)</f>
        <v>2</v>
      </c>
      <c r="DP138" s="405" t="n">
        <f aca="false">IFERROR(VLOOKUP(DI113,$B$107:$F$114,5,0),0)</f>
        <v>0</v>
      </c>
      <c r="DQ138" s="405" t="n">
        <f aca="false">IFERROR(VLOOKUP(DK113,$B$107:$F$114,5,0),0)</f>
        <v>0</v>
      </c>
      <c r="DR138" s="405" t="n">
        <f aca="false">IFERROR(VLOOKUP(DI113,$D$107:$G$114,4,0),0)</f>
        <v>0</v>
      </c>
      <c r="DS138" s="405" t="n">
        <f aca="false">IFERROR(VLOOKUP(DK113,$D$107:$G$114,4,0),0)</f>
        <v>0</v>
      </c>
      <c r="DT138" s="406"/>
      <c r="DV138" s="351"/>
      <c r="DW138" s="351"/>
      <c r="DX138" s="351"/>
      <c r="DY138" s="404"/>
      <c r="DZ138" s="405"/>
      <c r="EA138" s="405"/>
      <c r="EB138" s="405" t="n">
        <f aca="false">(EG113&lt;&gt;2)+($B$107&amp;$D$107&lt;&gt;DV113&amp;DX113)*($B$108&amp;$D$108&lt;&gt;DV113&amp;DX113)*($B$109&amp;$D$109&lt;&gt;DV113&amp;DX113)*($B$110&amp;$D$110&lt;&gt;DV113&amp;DX113)*($B$111&amp;$D$111&lt;&gt;DV113&amp;DX113)*($B$112&amp;$D$112&lt;&gt;DV113&amp;DX113)*($B$113&amp;$D$113&lt;&gt;DV113&amp;DX113)*($B$114&amp;$D$114&lt;&gt;DV113&amp;DX113)*($D$107&amp;$B$107&lt;&gt;DV113&amp;DX113)*($D$108&amp;$B$108&lt;&gt;DV113&amp;DX113)*($D$109&amp;$B$109&lt;&gt;DV113&amp;DX113)*($D$110&amp;$B$110&lt;&gt;DV113&amp;DX113)*($D$111&amp;$B$111&lt;&gt;DV113&amp;DX113)*($D$112&amp;$B$112&lt;&gt;DV113&amp;DX113)*($D$113&amp;$B$113&lt;&gt;DV113&amp;DX113)*($D$114&amp;$B$114&lt;&gt;DV113&amp;DX113)</f>
        <v>2</v>
      </c>
      <c r="EC138" s="405" t="n">
        <f aca="false">IFERROR(VLOOKUP(DV113,$B$107:$F$114,5,0),0)</f>
        <v>0</v>
      </c>
      <c r="ED138" s="405" t="n">
        <f aca="false">IFERROR(VLOOKUP(DX113,$B$107:$F$114,5,0),0)</f>
        <v>0</v>
      </c>
      <c r="EE138" s="405" t="n">
        <f aca="false">IFERROR(VLOOKUP(DV113,$D$107:$G$114,4,0),0)</f>
        <v>0</v>
      </c>
      <c r="EF138" s="405" t="n">
        <f aca="false">IFERROR(VLOOKUP(DX113,$D$107:$G$114,4,0),0)</f>
        <v>0</v>
      </c>
      <c r="EG138" s="406"/>
      <c r="EI138" s="351"/>
      <c r="EJ138" s="351"/>
      <c r="EK138" s="351"/>
      <c r="EL138" s="404"/>
      <c r="EM138" s="405"/>
      <c r="EN138" s="405"/>
      <c r="EO138" s="405" t="n">
        <f aca="false">(ET113&lt;&gt;2)+($B$107&amp;$D$107&lt;&gt;EI113&amp;EK113)*($B$108&amp;$D$108&lt;&gt;EI113&amp;EK113)*($B$109&amp;$D$109&lt;&gt;EI113&amp;EK113)*($B$110&amp;$D$110&lt;&gt;EI113&amp;EK113)*($B$111&amp;$D$111&lt;&gt;EI113&amp;EK113)*($B$112&amp;$D$112&lt;&gt;EI113&amp;EK113)*($B$113&amp;$D$113&lt;&gt;EI113&amp;EK113)*($B$114&amp;$D$114&lt;&gt;EI113&amp;EK113)*($D$107&amp;$B$107&lt;&gt;EI113&amp;EK113)*($D$108&amp;$B$108&lt;&gt;EI113&amp;EK113)*($D$109&amp;$B$109&lt;&gt;EI113&amp;EK113)*($D$110&amp;$B$110&lt;&gt;EI113&amp;EK113)*($D$111&amp;$B$111&lt;&gt;EI113&amp;EK113)*($D$112&amp;$B$112&lt;&gt;EI113&amp;EK113)*($D$113&amp;$B$113&lt;&gt;EI113&amp;EK113)*($D$114&amp;$B$114&lt;&gt;EI113&amp;EK113)</f>
        <v>2</v>
      </c>
      <c r="EP138" s="405" t="n">
        <f aca="false">IFERROR(VLOOKUP(EI113,$B$107:$F$114,5,0),0)</f>
        <v>0</v>
      </c>
      <c r="EQ138" s="405" t="n">
        <f aca="false">IFERROR(VLOOKUP(EK113,$B$107:$F$114,5,0),0)</f>
        <v>0</v>
      </c>
      <c r="ER138" s="405" t="n">
        <f aca="false">IFERROR(VLOOKUP(EI113,$D$107:$G$114,4,0),0)</f>
        <v>0</v>
      </c>
      <c r="ES138" s="405" t="n">
        <f aca="false">IFERROR(VLOOKUP(EK113,$D$107:$G$114,4,0),0)</f>
        <v>0</v>
      </c>
      <c r="ET138" s="406"/>
      <c r="EV138" s="351"/>
      <c r="EW138" s="351"/>
      <c r="EX138" s="351"/>
      <c r="EY138" s="404"/>
      <c r="EZ138" s="405"/>
      <c r="FA138" s="405"/>
      <c r="FB138" s="405" t="n">
        <f aca="false">(FG113&lt;&gt;2)+($B$107&amp;$D$107&lt;&gt;EV113&amp;EX113)*($B$108&amp;$D$108&lt;&gt;EV113&amp;EX113)*($B$109&amp;$D$109&lt;&gt;EV113&amp;EX113)*($B$110&amp;$D$110&lt;&gt;EV113&amp;EX113)*($B$111&amp;$D$111&lt;&gt;EV113&amp;EX113)*($B$112&amp;$D$112&lt;&gt;EV113&amp;EX113)*($B$113&amp;$D$113&lt;&gt;EV113&amp;EX113)*($B$114&amp;$D$114&lt;&gt;EV113&amp;EX113)*($D$107&amp;$B$107&lt;&gt;EV113&amp;EX113)*($D$108&amp;$B$108&lt;&gt;EV113&amp;EX113)*($D$109&amp;$B$109&lt;&gt;EV113&amp;EX113)*($D$110&amp;$B$110&lt;&gt;EV113&amp;EX113)*($D$111&amp;$B$111&lt;&gt;EV113&amp;EX113)*($D$112&amp;$B$112&lt;&gt;EV113&amp;EX113)*($D$113&amp;$B$113&lt;&gt;EV113&amp;EX113)*($D$114&amp;$B$114&lt;&gt;EV113&amp;EX113)</f>
        <v>2</v>
      </c>
      <c r="FC138" s="405" t="n">
        <f aca="false">IFERROR(VLOOKUP(EV113,$B$107:$F$114,5,0),0)</f>
        <v>0</v>
      </c>
      <c r="FD138" s="405" t="n">
        <f aca="false">IFERROR(VLOOKUP(EX113,$B$107:$F$114,5,0),0)</f>
        <v>0</v>
      </c>
      <c r="FE138" s="405" t="n">
        <f aca="false">IFERROR(VLOOKUP(EV113,$D$107:$G$114,4,0),0)</f>
        <v>0</v>
      </c>
      <c r="FF138" s="405" t="n">
        <f aca="false">IFERROR(VLOOKUP(EX113,$D$107:$G$114,4,0),0)</f>
        <v>0</v>
      </c>
      <c r="FG138" s="406"/>
      <c r="FI138" s="351"/>
      <c r="FJ138" s="351"/>
      <c r="FK138" s="351"/>
      <c r="FL138" s="404"/>
      <c r="FM138" s="405"/>
      <c r="FN138" s="405"/>
      <c r="FO138" s="405" t="n">
        <f aca="false">(FT113&lt;&gt;2)+($B$107&amp;$D$107&lt;&gt;FI113&amp;FK113)*($B$108&amp;$D$108&lt;&gt;FI113&amp;FK113)*($B$109&amp;$D$109&lt;&gt;FI113&amp;FK113)*($B$110&amp;$D$110&lt;&gt;FI113&amp;FK113)*($B$111&amp;$D$111&lt;&gt;FI113&amp;FK113)*($B$112&amp;$D$112&lt;&gt;FI113&amp;FK113)*($B$113&amp;$D$113&lt;&gt;FI113&amp;FK113)*($B$114&amp;$D$114&lt;&gt;FI113&amp;FK113)*($D$107&amp;$B$107&lt;&gt;FI113&amp;FK113)*($D$108&amp;$B$108&lt;&gt;FI113&amp;FK113)*($D$109&amp;$B$109&lt;&gt;FI113&amp;FK113)*($D$110&amp;$B$110&lt;&gt;FI113&amp;FK113)*($D$111&amp;$B$111&lt;&gt;FI113&amp;FK113)*($D$112&amp;$B$112&lt;&gt;FI113&amp;FK113)*($D$113&amp;$B$113&lt;&gt;FI113&amp;FK113)*($D$114&amp;$B$114&lt;&gt;FI113&amp;FK113)</f>
        <v>2</v>
      </c>
      <c r="FP138" s="405" t="n">
        <f aca="false">IFERROR(VLOOKUP(FI113,$B$107:$F$114,5,0),0)</f>
        <v>0</v>
      </c>
      <c r="FQ138" s="405" t="n">
        <f aca="false">IFERROR(VLOOKUP(FK113,$B$107:$F$114,5,0),0)</f>
        <v>0</v>
      </c>
      <c r="FR138" s="405" t="n">
        <f aca="false">IFERROR(VLOOKUP(FI113,$D$107:$G$114,4,0),0)</f>
        <v>0</v>
      </c>
      <c r="FS138" s="405" t="n">
        <f aca="false">IFERROR(VLOOKUP(FK113,$D$107:$G$114,4,0),0)</f>
        <v>0</v>
      </c>
      <c r="FT138" s="406"/>
      <c r="FV138" s="351"/>
      <c r="FW138" s="351"/>
      <c r="FX138" s="351"/>
      <c r="FY138" s="404"/>
      <c r="FZ138" s="405"/>
      <c r="GA138" s="405"/>
      <c r="GB138" s="405" t="n">
        <f aca="false">(GG113&lt;&gt;2)+($B$107&amp;$D$107&lt;&gt;FV113&amp;FX113)*($B$108&amp;$D$108&lt;&gt;FV113&amp;FX113)*($B$109&amp;$D$109&lt;&gt;FV113&amp;FX113)*($B$110&amp;$D$110&lt;&gt;FV113&amp;FX113)*($B$111&amp;$D$111&lt;&gt;FV113&amp;FX113)*($B$112&amp;$D$112&lt;&gt;FV113&amp;FX113)*($B$113&amp;$D$113&lt;&gt;FV113&amp;FX113)*($B$114&amp;$D$114&lt;&gt;FV113&amp;FX113)*($D$107&amp;$B$107&lt;&gt;FV113&amp;FX113)*($D$108&amp;$B$108&lt;&gt;FV113&amp;FX113)*($D$109&amp;$B$109&lt;&gt;FV113&amp;FX113)*($D$110&amp;$B$110&lt;&gt;FV113&amp;FX113)*($D$111&amp;$B$111&lt;&gt;FV113&amp;FX113)*($D$112&amp;$B$112&lt;&gt;FV113&amp;FX113)*($D$113&amp;$B$113&lt;&gt;FV113&amp;FX113)*($D$114&amp;$B$114&lt;&gt;FV113&amp;FX113)</f>
        <v>2</v>
      </c>
      <c r="GC138" s="405" t="n">
        <f aca="false">IFERROR(VLOOKUP(FV113,$B$107:$F$114,5,0),0)</f>
        <v>0</v>
      </c>
      <c r="GD138" s="405" t="n">
        <f aca="false">IFERROR(VLOOKUP(FX113,$B$107:$F$114,5,0),0)</f>
        <v>0</v>
      </c>
      <c r="GE138" s="405" t="n">
        <f aca="false">IFERROR(VLOOKUP(FV113,$D$107:$G$114,4,0),0)</f>
        <v>0</v>
      </c>
      <c r="GF138" s="405" t="n">
        <f aca="false">IFERROR(VLOOKUP(FX113,$D$107:$G$114,4,0),0)</f>
        <v>0</v>
      </c>
      <c r="GG138" s="406"/>
      <c r="GI138" s="351"/>
      <c r="GJ138" s="351"/>
      <c r="GK138" s="351"/>
      <c r="GL138" s="404"/>
      <c r="GM138" s="405"/>
      <c r="GN138" s="405"/>
      <c r="GO138" s="405" t="n">
        <f aca="false">(GT113&lt;&gt;2)+($B$107&amp;$D$107&lt;&gt;GI113&amp;GK113)*($B$108&amp;$D$108&lt;&gt;GI113&amp;GK113)*($B$109&amp;$D$109&lt;&gt;GI113&amp;GK113)*($B$110&amp;$D$110&lt;&gt;GI113&amp;GK113)*($B$111&amp;$D$111&lt;&gt;GI113&amp;GK113)*($B$112&amp;$D$112&lt;&gt;GI113&amp;GK113)*($B$113&amp;$D$113&lt;&gt;GI113&amp;GK113)*($B$114&amp;$D$114&lt;&gt;GI113&amp;GK113)*($D$107&amp;$B$107&lt;&gt;GI113&amp;GK113)*($D$108&amp;$B$108&lt;&gt;GI113&amp;GK113)*($D$109&amp;$B$109&lt;&gt;GI113&amp;GK113)*($D$110&amp;$B$110&lt;&gt;GI113&amp;GK113)*($D$111&amp;$B$111&lt;&gt;GI113&amp;GK113)*($D$112&amp;$B$112&lt;&gt;GI113&amp;GK113)*($D$113&amp;$B$113&lt;&gt;GI113&amp;GK113)*($D$114&amp;$B$114&lt;&gt;GI113&amp;GK113)</f>
        <v>2</v>
      </c>
      <c r="GP138" s="405" t="n">
        <f aca="false">IFERROR(VLOOKUP(GI113,$B$107:$F$114,5,0),0)</f>
        <v>0</v>
      </c>
      <c r="GQ138" s="405" t="n">
        <f aca="false">IFERROR(VLOOKUP(GK113,$B$107:$F$114,5,0),0)</f>
        <v>0</v>
      </c>
      <c r="GR138" s="405" t="n">
        <f aca="false">IFERROR(VLOOKUP(GI113,$D$107:$G$114,4,0),0)</f>
        <v>0</v>
      </c>
      <c r="GS138" s="405" t="n">
        <f aca="false">IFERROR(VLOOKUP(GK113,$D$107:$G$114,4,0),0)</f>
        <v>0</v>
      </c>
      <c r="GT138" s="406"/>
      <c r="GV138" s="351"/>
      <c r="GW138" s="351"/>
      <c r="GX138" s="351"/>
      <c r="GY138" s="404"/>
      <c r="GZ138" s="405"/>
      <c r="HA138" s="405"/>
      <c r="HB138" s="405" t="n">
        <f aca="false">(HG113&lt;&gt;2)+($B$107&amp;$D$107&lt;&gt;GV113&amp;GX113)*($B$108&amp;$D$108&lt;&gt;GV113&amp;GX113)*($B$109&amp;$D$109&lt;&gt;GV113&amp;GX113)*($B$110&amp;$D$110&lt;&gt;GV113&amp;GX113)*($B$111&amp;$D$111&lt;&gt;GV113&amp;GX113)*($B$112&amp;$D$112&lt;&gt;GV113&amp;GX113)*($B$113&amp;$D$113&lt;&gt;GV113&amp;GX113)*($B$114&amp;$D$114&lt;&gt;GV113&amp;GX113)*($D$107&amp;$B$107&lt;&gt;GV113&amp;GX113)*($D$108&amp;$B$108&lt;&gt;GV113&amp;GX113)*($D$109&amp;$B$109&lt;&gt;GV113&amp;GX113)*($D$110&amp;$B$110&lt;&gt;GV113&amp;GX113)*($D$111&amp;$B$111&lt;&gt;GV113&amp;GX113)*($D$112&amp;$B$112&lt;&gt;GV113&amp;GX113)*($D$113&amp;$B$113&lt;&gt;GV113&amp;GX113)*($D$114&amp;$B$114&lt;&gt;GV113&amp;GX113)</f>
        <v>2</v>
      </c>
      <c r="HC138" s="405" t="n">
        <f aca="false">IFERROR(VLOOKUP(GV113,$B$107:$F$114,5,0),0)</f>
        <v>0</v>
      </c>
      <c r="HD138" s="405" t="n">
        <f aca="false">IFERROR(VLOOKUP(GX113,$B$107:$F$114,5,0),0)</f>
        <v>0</v>
      </c>
      <c r="HE138" s="405" t="n">
        <f aca="false">IFERROR(VLOOKUP(GV113,$D$107:$G$114,4,0),0)</f>
        <v>0</v>
      </c>
      <c r="HF138" s="405" t="n">
        <f aca="false">IFERROR(VLOOKUP(GX113,$D$107:$G$114,4,0),0)</f>
        <v>0</v>
      </c>
      <c r="HG138" s="406"/>
      <c r="HI138" s="351"/>
      <c r="HJ138" s="351"/>
      <c r="HK138" s="351"/>
      <c r="HL138" s="404"/>
      <c r="HM138" s="405"/>
      <c r="HN138" s="405"/>
      <c r="HO138" s="405" t="n">
        <f aca="false">(HT113&lt;&gt;2)+($B$107&amp;$D$107&lt;&gt;HI113&amp;HK113)*($B$108&amp;$D$108&lt;&gt;HI113&amp;HK113)*($B$109&amp;$D$109&lt;&gt;HI113&amp;HK113)*($B$110&amp;$D$110&lt;&gt;HI113&amp;HK113)*($B$111&amp;$D$111&lt;&gt;HI113&amp;HK113)*($B$112&amp;$D$112&lt;&gt;HI113&amp;HK113)*($B$113&amp;$D$113&lt;&gt;HI113&amp;HK113)*($B$114&amp;$D$114&lt;&gt;HI113&amp;HK113)*($D$107&amp;$B$107&lt;&gt;HI113&amp;HK113)*($D$108&amp;$B$108&lt;&gt;HI113&amp;HK113)*($D$109&amp;$B$109&lt;&gt;HI113&amp;HK113)*($D$110&amp;$B$110&lt;&gt;HI113&amp;HK113)*($D$111&amp;$B$111&lt;&gt;HI113&amp;HK113)*($D$112&amp;$B$112&lt;&gt;HI113&amp;HK113)*($D$113&amp;$B$113&lt;&gt;HI113&amp;HK113)*($D$114&amp;$B$114&lt;&gt;HI113&amp;HK113)</f>
        <v>2</v>
      </c>
      <c r="HP138" s="405" t="n">
        <f aca="false">IFERROR(VLOOKUP(HI113,$B$107:$F$114,5,0),0)</f>
        <v>0</v>
      </c>
      <c r="HQ138" s="405" t="n">
        <f aca="false">IFERROR(VLOOKUP(HK113,$B$107:$F$114,5,0),0)</f>
        <v>0</v>
      </c>
      <c r="HR138" s="405" t="n">
        <f aca="false">IFERROR(VLOOKUP(HI113,$D$107:$G$114,4,0),0)</f>
        <v>0</v>
      </c>
      <c r="HS138" s="405" t="n">
        <f aca="false">IFERROR(VLOOKUP(HK113,$D$107:$G$114,4,0),0)</f>
        <v>0</v>
      </c>
      <c r="HT138" s="406"/>
      <c r="HV138" s="351"/>
      <c r="HW138" s="351"/>
      <c r="HX138" s="351"/>
      <c r="HY138" s="404"/>
      <c r="HZ138" s="405"/>
      <c r="IA138" s="405"/>
      <c r="IB138" s="405" t="n">
        <f aca="false">(IG113&lt;&gt;2)+($B$107&amp;$D$107&lt;&gt;HV113&amp;HX113)*($B$108&amp;$D$108&lt;&gt;HV113&amp;HX113)*($B$109&amp;$D$109&lt;&gt;HV113&amp;HX113)*($B$110&amp;$D$110&lt;&gt;HV113&amp;HX113)*($B$111&amp;$D$111&lt;&gt;HV113&amp;HX113)*($B$112&amp;$D$112&lt;&gt;HV113&amp;HX113)*($B$113&amp;$D$113&lt;&gt;HV113&amp;HX113)*($B$114&amp;$D$114&lt;&gt;HV113&amp;HX113)*($D$107&amp;$B$107&lt;&gt;HV113&amp;HX113)*($D$108&amp;$B$108&lt;&gt;HV113&amp;HX113)*($D$109&amp;$B$109&lt;&gt;HV113&amp;HX113)*($D$110&amp;$B$110&lt;&gt;HV113&amp;HX113)*($D$111&amp;$B$111&lt;&gt;HV113&amp;HX113)*($D$112&amp;$B$112&lt;&gt;HV113&amp;HX113)*($D$113&amp;$B$113&lt;&gt;HV113&amp;HX113)*($D$114&amp;$B$114&lt;&gt;HV113&amp;HX113)</f>
        <v>2</v>
      </c>
      <c r="IC138" s="405" t="n">
        <f aca="false">IFERROR(VLOOKUP(HV113,$B$107:$F$114,5,0),0)</f>
        <v>0</v>
      </c>
      <c r="ID138" s="405" t="n">
        <f aca="false">IFERROR(VLOOKUP(HX113,$B$107:$F$114,5,0),0)</f>
        <v>0</v>
      </c>
      <c r="IE138" s="405" t="n">
        <f aca="false">IFERROR(VLOOKUP(HV113,$D$107:$G$114,4,0),0)</f>
        <v>0</v>
      </c>
      <c r="IF138" s="405" t="n">
        <f aca="false">IFERROR(VLOOKUP(HX113,$D$107:$G$114,4,0),0)</f>
        <v>0</v>
      </c>
      <c r="IG138" s="406"/>
      <c r="II138" s="351"/>
      <c r="IJ138" s="351"/>
      <c r="IK138" s="351"/>
      <c r="IL138" s="404"/>
      <c r="IM138" s="405"/>
      <c r="IN138" s="405"/>
      <c r="IO138" s="405" t="n">
        <f aca="false">(IT113&lt;&gt;2)+($B$107&amp;$D$107&lt;&gt;II113&amp;IK113)*($B$108&amp;$D$108&lt;&gt;II113&amp;IK113)*($B$109&amp;$D$109&lt;&gt;II113&amp;IK113)*($B$110&amp;$D$110&lt;&gt;II113&amp;IK113)*($B$111&amp;$D$111&lt;&gt;II113&amp;IK113)*($B$112&amp;$D$112&lt;&gt;II113&amp;IK113)*($B$113&amp;$D$113&lt;&gt;II113&amp;IK113)*($B$114&amp;$D$114&lt;&gt;II113&amp;IK113)*($D$107&amp;$B$107&lt;&gt;II113&amp;IK113)*($D$108&amp;$B$108&lt;&gt;II113&amp;IK113)*($D$109&amp;$B$109&lt;&gt;II113&amp;IK113)*($D$110&amp;$B$110&lt;&gt;II113&amp;IK113)*($D$111&amp;$B$111&lt;&gt;II113&amp;IK113)*($D$112&amp;$B$112&lt;&gt;II113&amp;IK113)*($D$113&amp;$B$113&lt;&gt;II113&amp;IK113)*($D$114&amp;$B$114&lt;&gt;II113&amp;IK113)</f>
        <v>2</v>
      </c>
      <c r="IP138" s="405" t="n">
        <f aca="false">IFERROR(VLOOKUP(II113,$B$107:$F$114,5,0),0)</f>
        <v>0</v>
      </c>
      <c r="IQ138" s="405" t="n">
        <f aca="false">IFERROR(VLOOKUP(IK113,$B$107:$F$114,5,0),0)</f>
        <v>0</v>
      </c>
      <c r="IR138" s="405" t="n">
        <f aca="false">IFERROR(VLOOKUP(II113,$D$107:$G$114,4,0),0)</f>
        <v>0</v>
      </c>
      <c r="IS138" s="405" t="n">
        <f aca="false">IFERROR(VLOOKUP(IK113,$D$107:$G$114,4,0),0)</f>
        <v>0</v>
      </c>
      <c r="IT138" s="406"/>
      <c r="IV138" s="351"/>
      <c r="IW138" s="351"/>
      <c r="IX138" s="351"/>
      <c r="IY138" s="404"/>
      <c r="IZ138" s="405"/>
      <c r="JA138" s="405"/>
      <c r="JB138" s="405" t="n">
        <f aca="false">(JG113&lt;&gt;2)+($B$107&amp;$D$107&lt;&gt;IV113&amp;IX113)*($B$108&amp;$D$108&lt;&gt;IV113&amp;IX113)*($B$109&amp;$D$109&lt;&gt;IV113&amp;IX113)*($B$110&amp;$D$110&lt;&gt;IV113&amp;IX113)*($B$111&amp;$D$111&lt;&gt;IV113&amp;IX113)*($B$112&amp;$D$112&lt;&gt;IV113&amp;IX113)*($B$113&amp;$D$113&lt;&gt;IV113&amp;IX113)*($B$114&amp;$D$114&lt;&gt;IV113&amp;IX113)*($D$107&amp;$B$107&lt;&gt;IV113&amp;IX113)*($D$108&amp;$B$108&lt;&gt;IV113&amp;IX113)*($D$109&amp;$B$109&lt;&gt;IV113&amp;IX113)*($D$110&amp;$B$110&lt;&gt;IV113&amp;IX113)*($D$111&amp;$B$111&lt;&gt;IV113&amp;IX113)*($D$112&amp;$B$112&lt;&gt;IV113&amp;IX113)*($D$113&amp;$B$113&lt;&gt;IV113&amp;IX113)*($D$114&amp;$B$114&lt;&gt;IV113&amp;IX113)</f>
        <v>2</v>
      </c>
      <c r="JC138" s="405" t="n">
        <f aca="false">IFERROR(VLOOKUP(IV113,$B$107:$F$114,5,0),0)</f>
        <v>0</v>
      </c>
      <c r="JD138" s="405" t="n">
        <f aca="false">IFERROR(VLOOKUP(IX113,$B$107:$F$114,5,0),0)</f>
        <v>0</v>
      </c>
      <c r="JE138" s="405" t="n">
        <f aca="false">IFERROR(VLOOKUP(IV113,$D$107:$G$114,4,0),0)</f>
        <v>0</v>
      </c>
      <c r="JF138" s="405" t="n">
        <f aca="false">IFERROR(VLOOKUP(IX113,$D$107:$G$114,4,0),0)</f>
        <v>0</v>
      </c>
      <c r="JG138" s="406"/>
      <c r="JI138" s="351"/>
      <c r="JJ138" s="351"/>
      <c r="JK138" s="351"/>
      <c r="JL138" s="404"/>
      <c r="JM138" s="405"/>
      <c r="JN138" s="405"/>
      <c r="JO138" s="405" t="n">
        <f aca="false">(JT113&lt;&gt;2)+($B$107&amp;$D$107&lt;&gt;JI113&amp;JK113)*($B$108&amp;$D$108&lt;&gt;JI113&amp;JK113)*($B$109&amp;$D$109&lt;&gt;JI113&amp;JK113)*($B$110&amp;$D$110&lt;&gt;JI113&amp;JK113)*($B$111&amp;$D$111&lt;&gt;JI113&amp;JK113)*($B$112&amp;$D$112&lt;&gt;JI113&amp;JK113)*($B$113&amp;$D$113&lt;&gt;JI113&amp;JK113)*($B$114&amp;$D$114&lt;&gt;JI113&amp;JK113)*($D$107&amp;$B$107&lt;&gt;JI113&amp;JK113)*($D$108&amp;$B$108&lt;&gt;JI113&amp;JK113)*($D$109&amp;$B$109&lt;&gt;JI113&amp;JK113)*($D$110&amp;$B$110&lt;&gt;JI113&amp;JK113)*($D$111&amp;$B$111&lt;&gt;JI113&amp;JK113)*($D$112&amp;$B$112&lt;&gt;JI113&amp;JK113)*($D$113&amp;$B$113&lt;&gt;JI113&amp;JK113)*($D$114&amp;$B$114&lt;&gt;JI113&amp;JK113)</f>
        <v>2</v>
      </c>
      <c r="JP138" s="405" t="n">
        <f aca="false">IFERROR(VLOOKUP(JI113,$B$107:$F$114,5,0),0)</f>
        <v>0</v>
      </c>
      <c r="JQ138" s="405" t="n">
        <f aca="false">IFERROR(VLOOKUP(JK113,$B$107:$F$114,5,0),0)</f>
        <v>0</v>
      </c>
      <c r="JR138" s="405" t="n">
        <f aca="false">IFERROR(VLOOKUP(JI113,$D$107:$G$114,4,0),0)</f>
        <v>0</v>
      </c>
      <c r="JS138" s="405" t="n">
        <f aca="false">IFERROR(VLOOKUP(JK113,$D$107:$G$114,4,0),0)</f>
        <v>0</v>
      </c>
      <c r="JT138" s="406"/>
      <c r="JV138" s="351"/>
      <c r="JW138" s="351"/>
      <c r="JX138" s="351"/>
      <c r="JY138" s="404"/>
      <c r="JZ138" s="405"/>
      <c r="KA138" s="405"/>
      <c r="KB138" s="405" t="n">
        <f aca="false">(KG113&lt;&gt;2)+($B$107&amp;$D$107&lt;&gt;JV113&amp;JX113)*($B$108&amp;$D$108&lt;&gt;JV113&amp;JX113)*($B$109&amp;$D$109&lt;&gt;JV113&amp;JX113)*($B$110&amp;$D$110&lt;&gt;JV113&amp;JX113)*($B$111&amp;$D$111&lt;&gt;JV113&amp;JX113)*($B$112&amp;$D$112&lt;&gt;JV113&amp;JX113)*($B$113&amp;$D$113&lt;&gt;JV113&amp;JX113)*($B$114&amp;$D$114&lt;&gt;JV113&amp;JX113)*($D$107&amp;$B$107&lt;&gt;JV113&amp;JX113)*($D$108&amp;$B$108&lt;&gt;JV113&amp;JX113)*($D$109&amp;$B$109&lt;&gt;JV113&amp;JX113)*($D$110&amp;$B$110&lt;&gt;JV113&amp;JX113)*($D$111&amp;$B$111&lt;&gt;JV113&amp;JX113)*($D$112&amp;$B$112&lt;&gt;JV113&amp;JX113)*($D$113&amp;$B$113&lt;&gt;JV113&amp;JX113)*($D$114&amp;$B$114&lt;&gt;JV113&amp;JX113)</f>
        <v>2</v>
      </c>
      <c r="KC138" s="405" t="n">
        <f aca="false">IFERROR(VLOOKUP(JV113,$B$107:$F$114,5,0),0)</f>
        <v>0</v>
      </c>
      <c r="KD138" s="405" t="n">
        <f aca="false">IFERROR(VLOOKUP(JX113,$B$107:$F$114,5,0),0)</f>
        <v>0</v>
      </c>
      <c r="KE138" s="405" t="n">
        <f aca="false">IFERROR(VLOOKUP(JV113,$D$107:$G$114,4,0),0)</f>
        <v>0</v>
      </c>
      <c r="KF138" s="405" t="n">
        <f aca="false">IFERROR(VLOOKUP(JX113,$D$107:$G$114,4,0),0)</f>
        <v>0</v>
      </c>
      <c r="KG138" s="406"/>
      <c r="KI138" s="351"/>
      <c r="KJ138" s="351"/>
      <c r="KK138" s="351"/>
      <c r="KL138" s="404"/>
      <c r="KM138" s="405"/>
      <c r="KN138" s="405"/>
      <c r="KO138" s="405" t="n">
        <f aca="false">(KT113&lt;&gt;2)+($B$107&amp;$D$107&lt;&gt;KI113&amp;KK113)*($B$108&amp;$D$108&lt;&gt;KI113&amp;KK113)*($B$109&amp;$D$109&lt;&gt;KI113&amp;KK113)*($B$110&amp;$D$110&lt;&gt;KI113&amp;KK113)*($B$111&amp;$D$111&lt;&gt;KI113&amp;KK113)*($B$112&amp;$D$112&lt;&gt;KI113&amp;KK113)*($B$113&amp;$D$113&lt;&gt;KI113&amp;KK113)*($B$114&amp;$D$114&lt;&gt;KI113&amp;KK113)*($D$107&amp;$B$107&lt;&gt;KI113&amp;KK113)*($D$108&amp;$B$108&lt;&gt;KI113&amp;KK113)*($D$109&amp;$B$109&lt;&gt;KI113&amp;KK113)*($D$110&amp;$B$110&lt;&gt;KI113&amp;KK113)*($D$111&amp;$B$111&lt;&gt;KI113&amp;KK113)*($D$112&amp;$B$112&lt;&gt;KI113&amp;KK113)*($D$113&amp;$B$113&lt;&gt;KI113&amp;KK113)*($D$114&amp;$B$114&lt;&gt;KI113&amp;KK113)</f>
        <v>2</v>
      </c>
      <c r="KP138" s="405" t="n">
        <f aca="false">IFERROR(VLOOKUP(KI113,$B$107:$F$114,5,0),0)</f>
        <v>0</v>
      </c>
      <c r="KQ138" s="405" t="n">
        <f aca="false">IFERROR(VLOOKUP(KK113,$B$107:$F$114,5,0),0)</f>
        <v>0</v>
      </c>
      <c r="KR138" s="405" t="n">
        <f aca="false">IFERROR(VLOOKUP(KI113,$D$107:$G$114,4,0),0)</f>
        <v>0</v>
      </c>
      <c r="KS138" s="405" t="n">
        <f aca="false">IFERROR(VLOOKUP(KK113,$D$107:$G$114,4,0),0)</f>
        <v>0</v>
      </c>
      <c r="KT138" s="406"/>
      <c r="KV138" s="351"/>
      <c r="KW138" s="351"/>
      <c r="KX138" s="351"/>
      <c r="KY138" s="404"/>
      <c r="KZ138" s="405"/>
      <c r="LA138" s="405"/>
      <c r="LB138" s="405" t="n">
        <f aca="false">(LG113&lt;&gt;2)+($B$107&amp;$D$107&lt;&gt;KV113&amp;KX113)*($B$108&amp;$D$108&lt;&gt;KV113&amp;KX113)*($B$109&amp;$D$109&lt;&gt;KV113&amp;KX113)*($B$110&amp;$D$110&lt;&gt;KV113&amp;KX113)*($B$111&amp;$D$111&lt;&gt;KV113&amp;KX113)*($B$112&amp;$D$112&lt;&gt;KV113&amp;KX113)*($B$113&amp;$D$113&lt;&gt;KV113&amp;KX113)*($B$114&amp;$D$114&lt;&gt;KV113&amp;KX113)*($D$107&amp;$B$107&lt;&gt;KV113&amp;KX113)*($D$108&amp;$B$108&lt;&gt;KV113&amp;KX113)*($D$109&amp;$B$109&lt;&gt;KV113&amp;KX113)*($D$110&amp;$B$110&lt;&gt;KV113&amp;KX113)*($D$111&amp;$B$111&lt;&gt;KV113&amp;KX113)*($D$112&amp;$B$112&lt;&gt;KV113&amp;KX113)*($D$113&amp;$B$113&lt;&gt;KV113&amp;KX113)*($D$114&amp;$B$114&lt;&gt;KV113&amp;KX113)</f>
        <v>2</v>
      </c>
      <c r="LC138" s="405" t="n">
        <f aca="false">IFERROR(VLOOKUP(KV113,$B$107:$F$114,5,0),0)</f>
        <v>0</v>
      </c>
      <c r="LD138" s="405" t="n">
        <f aca="false">IFERROR(VLOOKUP(KX113,$B$107:$F$114,5,0),0)</f>
        <v>0</v>
      </c>
      <c r="LE138" s="405" t="n">
        <f aca="false">IFERROR(VLOOKUP(KV113,$D$107:$G$114,4,0),0)</f>
        <v>0</v>
      </c>
      <c r="LF138" s="405" t="n">
        <f aca="false">IFERROR(VLOOKUP(KX113,$D$107:$G$114,4,0),0)</f>
        <v>0</v>
      </c>
      <c r="LG138" s="406"/>
      <c r="LI138" s="351"/>
      <c r="LJ138" s="351"/>
      <c r="LK138" s="351"/>
      <c r="LL138" s="404"/>
      <c r="LM138" s="405"/>
      <c r="LN138" s="405"/>
      <c r="LO138" s="405" t="n">
        <f aca="false">(LT113&lt;&gt;2)+($B$107&amp;$D$107&lt;&gt;LI113&amp;LK113)*($B$108&amp;$D$108&lt;&gt;LI113&amp;LK113)*($B$109&amp;$D$109&lt;&gt;LI113&amp;LK113)*($B$110&amp;$D$110&lt;&gt;LI113&amp;LK113)*($B$111&amp;$D$111&lt;&gt;LI113&amp;LK113)*($B$112&amp;$D$112&lt;&gt;LI113&amp;LK113)*($B$113&amp;$D$113&lt;&gt;LI113&amp;LK113)*($B$114&amp;$D$114&lt;&gt;LI113&amp;LK113)*($D$107&amp;$B$107&lt;&gt;LI113&amp;LK113)*($D$108&amp;$B$108&lt;&gt;LI113&amp;LK113)*($D$109&amp;$B$109&lt;&gt;LI113&amp;LK113)*($D$110&amp;$B$110&lt;&gt;LI113&amp;LK113)*($D$111&amp;$B$111&lt;&gt;LI113&amp;LK113)*($D$112&amp;$B$112&lt;&gt;LI113&amp;LK113)*($D$113&amp;$B$113&lt;&gt;LI113&amp;LK113)*($D$114&amp;$B$114&lt;&gt;LI113&amp;LK113)</f>
        <v>2</v>
      </c>
      <c r="LP138" s="405" t="n">
        <f aca="false">IFERROR(VLOOKUP(LI113,$B$107:$F$114,5,0),0)</f>
        <v>0</v>
      </c>
      <c r="LQ138" s="405" t="n">
        <f aca="false">IFERROR(VLOOKUP(LK113,$B$107:$F$114,5,0),0)</f>
        <v>0</v>
      </c>
      <c r="LR138" s="405" t="n">
        <f aca="false">IFERROR(VLOOKUP(LI113,$D$107:$G$114,4,0),0)</f>
        <v>0</v>
      </c>
      <c r="LS138" s="405" t="n">
        <f aca="false">IFERROR(VLOOKUP(LK113,$D$107:$G$114,4,0),0)</f>
        <v>0</v>
      </c>
      <c r="LT138" s="406"/>
      <c r="LV138" s="351"/>
      <c r="LW138" s="351"/>
      <c r="LX138" s="351"/>
      <c r="LY138" s="404"/>
      <c r="LZ138" s="405"/>
      <c r="MA138" s="405"/>
      <c r="MB138" s="405" t="n">
        <f aca="false">(MG113&lt;&gt;2)+($B$107&amp;$D$107&lt;&gt;LV113&amp;LX113)*($B$108&amp;$D$108&lt;&gt;LV113&amp;LX113)*($B$109&amp;$D$109&lt;&gt;LV113&amp;LX113)*($B$110&amp;$D$110&lt;&gt;LV113&amp;LX113)*($B$111&amp;$D$111&lt;&gt;LV113&amp;LX113)*($B$112&amp;$D$112&lt;&gt;LV113&amp;LX113)*($B$113&amp;$D$113&lt;&gt;LV113&amp;LX113)*($B$114&amp;$D$114&lt;&gt;LV113&amp;LX113)*($D$107&amp;$B$107&lt;&gt;LV113&amp;LX113)*($D$108&amp;$B$108&lt;&gt;LV113&amp;LX113)*($D$109&amp;$B$109&lt;&gt;LV113&amp;LX113)*($D$110&amp;$B$110&lt;&gt;LV113&amp;LX113)*($D$111&amp;$B$111&lt;&gt;LV113&amp;LX113)*($D$112&amp;$B$112&lt;&gt;LV113&amp;LX113)*($D$113&amp;$B$113&lt;&gt;LV113&amp;LX113)*($D$114&amp;$B$114&lt;&gt;LV113&amp;LX113)</f>
        <v>2</v>
      </c>
      <c r="MC138" s="405" t="n">
        <f aca="false">IFERROR(VLOOKUP(LV113,$B$107:$F$114,5,0),0)</f>
        <v>0</v>
      </c>
      <c r="MD138" s="405" t="n">
        <f aca="false">IFERROR(VLOOKUP(LX113,$B$107:$F$114,5,0),0)</f>
        <v>0</v>
      </c>
      <c r="ME138" s="405" t="n">
        <f aca="false">IFERROR(VLOOKUP(LV113,$D$107:$G$114,4,0),0)</f>
        <v>0</v>
      </c>
      <c r="MF138" s="405" t="n">
        <f aca="false">IFERROR(VLOOKUP(LX113,$D$107:$G$114,4,0),0)</f>
        <v>0</v>
      </c>
      <c r="MG138" s="406"/>
    </row>
    <row r="139" customFormat="false" ht="15.75" hidden="false" customHeight="true" outlineLevel="0" collapsed="false">
      <c r="B139" s="353" t="str">
        <f aca="false">Language!$E$232</f>
        <v>The factors for the individual categories and other presettings can be selected on the 'PrSettings' worksheet.</v>
      </c>
      <c r="C139" s="353"/>
      <c r="D139" s="353"/>
      <c r="E139" s="353"/>
      <c r="F139" s="353"/>
      <c r="G139" s="353"/>
      <c r="H139" s="353"/>
      <c r="L139" s="406"/>
      <c r="M139" s="406"/>
      <c r="N139" s="406"/>
      <c r="O139" s="405" t="n">
        <f aca="false">(T114&lt;&gt;2)+($B$107&amp;$D$107&lt;&gt;I114&amp;K114)*($B$108&amp;$D$108&lt;&gt;I114&amp;K114)*($B$109&amp;$D$109&lt;&gt;I114&amp;K114)*($B$110&amp;$D$110&lt;&gt;I114&amp;K114)*($B$111&amp;$D$111&lt;&gt;I114&amp;K114)*($B$112&amp;$D$112&lt;&gt;I114&amp;K114)*($B$113&amp;$D$113&lt;&gt;I114&amp;K114)*($B$114&amp;$D$114&lt;&gt;I114&amp;K114)*($D$107&amp;$B$107&lt;&gt;I114&amp;K114)*($D$108&amp;$B$108&lt;&gt;I114&amp;K114)*($D$109&amp;$B$109&lt;&gt;I114&amp;K114)*($D$110&amp;$B$110&lt;&gt;I114&amp;K114)*($D$111&amp;$B$111&lt;&gt;I114&amp;K114)*($D$112&amp;$B$112&lt;&gt;I114&amp;K114)*($D$113&amp;$B$113&lt;&gt;I114&amp;K114)*($D$114&amp;$B$114&lt;&gt;I114&amp;K114)</f>
        <v>2</v>
      </c>
      <c r="P139" s="405" t="n">
        <f aca="false">IFERROR(VLOOKUP(I114,$B$107:$F$114,5,0),0)</f>
        <v>0</v>
      </c>
      <c r="Q139" s="405" t="n">
        <f aca="false">IFERROR(VLOOKUP(K114,$B$107:$F$114,5,0),0)</f>
        <v>0</v>
      </c>
      <c r="R139" s="405" t="n">
        <f aca="false">IFERROR(VLOOKUP(I114,$D$107:$G$114,4,0),0)</f>
        <v>0</v>
      </c>
      <c r="S139" s="405" t="n">
        <f aca="false">IFERROR(VLOOKUP(K114,$D$107:$G$114,4,0),0)</f>
        <v>0</v>
      </c>
      <c r="T139" s="406"/>
      <c r="Y139" s="406"/>
      <c r="Z139" s="406"/>
      <c r="AA139" s="406"/>
      <c r="AB139" s="405" t="n">
        <f aca="false">(AG114&lt;&gt;2)+($B$107&amp;$D$107&lt;&gt;V114&amp;X114)*($B$108&amp;$D$108&lt;&gt;V114&amp;X114)*($B$109&amp;$D$109&lt;&gt;V114&amp;X114)*($B$110&amp;$D$110&lt;&gt;V114&amp;X114)*($B$111&amp;$D$111&lt;&gt;V114&amp;X114)*($B$112&amp;$D$112&lt;&gt;V114&amp;X114)*($B$113&amp;$D$113&lt;&gt;V114&amp;X114)*($B$114&amp;$D$114&lt;&gt;V114&amp;X114)*($D$107&amp;$B$107&lt;&gt;V114&amp;X114)*($D$108&amp;$B$108&lt;&gt;V114&amp;X114)*($D$109&amp;$B$109&lt;&gt;V114&amp;X114)*($D$110&amp;$B$110&lt;&gt;V114&amp;X114)*($D$111&amp;$B$111&lt;&gt;V114&amp;X114)*($D$112&amp;$B$112&lt;&gt;V114&amp;X114)*($D$113&amp;$B$113&lt;&gt;V114&amp;X114)*($D$114&amp;$B$114&lt;&gt;V114&amp;X114)</f>
        <v>2</v>
      </c>
      <c r="AC139" s="405" t="n">
        <f aca="false">IFERROR(VLOOKUP(V114,$B$107:$F$114,5,0),0)</f>
        <v>0</v>
      </c>
      <c r="AD139" s="405" t="n">
        <f aca="false">IFERROR(VLOOKUP(X114,$B$107:$F$114,5,0),0)</f>
        <v>0</v>
      </c>
      <c r="AE139" s="405" t="n">
        <f aca="false">IFERROR(VLOOKUP(V114,$D$107:$G$114,4,0),0)</f>
        <v>0</v>
      </c>
      <c r="AF139" s="405" t="n">
        <f aca="false">IFERROR(VLOOKUP(X114,$D$107:$G$114,4,0),0)</f>
        <v>0</v>
      </c>
      <c r="AG139" s="406"/>
      <c r="AL139" s="406"/>
      <c r="AM139" s="406"/>
      <c r="AN139" s="406"/>
      <c r="AO139" s="405" t="n">
        <f aca="false">(AT114&lt;&gt;2)+($B$107&amp;$D$107&lt;&gt;AI114&amp;AK114)*($B$108&amp;$D$108&lt;&gt;AI114&amp;AK114)*($B$109&amp;$D$109&lt;&gt;AI114&amp;AK114)*($B$110&amp;$D$110&lt;&gt;AI114&amp;AK114)*($B$111&amp;$D$111&lt;&gt;AI114&amp;AK114)*($B$112&amp;$D$112&lt;&gt;AI114&amp;AK114)*($B$113&amp;$D$113&lt;&gt;AI114&amp;AK114)*($B$114&amp;$D$114&lt;&gt;AI114&amp;AK114)*($D$107&amp;$B$107&lt;&gt;AI114&amp;AK114)*($D$108&amp;$B$108&lt;&gt;AI114&amp;AK114)*($D$109&amp;$B$109&lt;&gt;AI114&amp;AK114)*($D$110&amp;$B$110&lt;&gt;AI114&amp;AK114)*($D$111&amp;$B$111&lt;&gt;AI114&amp;AK114)*($D$112&amp;$B$112&lt;&gt;AI114&amp;AK114)*($D$113&amp;$B$113&lt;&gt;AI114&amp;AK114)*($D$114&amp;$B$114&lt;&gt;AI114&amp;AK114)</f>
        <v>2</v>
      </c>
      <c r="AP139" s="405" t="n">
        <f aca="false">IFERROR(VLOOKUP(AI114,$B$107:$F$114,5,0),0)</f>
        <v>0</v>
      </c>
      <c r="AQ139" s="405" t="n">
        <f aca="false">IFERROR(VLOOKUP(AK114,$B$107:$F$114,5,0),0)</f>
        <v>0</v>
      </c>
      <c r="AR139" s="405" t="n">
        <f aca="false">IFERROR(VLOOKUP(AI114,$D$107:$G$114,4,0),0)</f>
        <v>0</v>
      </c>
      <c r="AS139" s="405" t="n">
        <f aca="false">IFERROR(VLOOKUP(AK114,$D$107:$G$114,4,0),0)</f>
        <v>0</v>
      </c>
      <c r="AT139" s="406"/>
      <c r="AY139" s="406"/>
      <c r="AZ139" s="406"/>
      <c r="BA139" s="406"/>
      <c r="BB139" s="405" t="n">
        <f aca="false">(BG114&lt;&gt;2)+($B$107&amp;$D$107&lt;&gt;AV114&amp;AX114)*($B$108&amp;$D$108&lt;&gt;AV114&amp;AX114)*($B$109&amp;$D$109&lt;&gt;AV114&amp;AX114)*($B$110&amp;$D$110&lt;&gt;AV114&amp;AX114)*($B$111&amp;$D$111&lt;&gt;AV114&amp;AX114)*($B$112&amp;$D$112&lt;&gt;AV114&amp;AX114)*($B$113&amp;$D$113&lt;&gt;AV114&amp;AX114)*($B$114&amp;$D$114&lt;&gt;AV114&amp;AX114)*($D$107&amp;$B$107&lt;&gt;AV114&amp;AX114)*($D$108&amp;$B$108&lt;&gt;AV114&amp;AX114)*($D$109&amp;$B$109&lt;&gt;AV114&amp;AX114)*($D$110&amp;$B$110&lt;&gt;AV114&amp;AX114)*($D$111&amp;$B$111&lt;&gt;AV114&amp;AX114)*($D$112&amp;$B$112&lt;&gt;AV114&amp;AX114)*($D$113&amp;$B$113&lt;&gt;AV114&amp;AX114)*($D$114&amp;$B$114&lt;&gt;AV114&amp;AX114)</f>
        <v>2</v>
      </c>
      <c r="BC139" s="405" t="n">
        <f aca="false">IFERROR(VLOOKUP(AV114,$B$107:$F$114,5,0),0)</f>
        <v>0</v>
      </c>
      <c r="BD139" s="405" t="n">
        <f aca="false">IFERROR(VLOOKUP(AX114,$B$107:$F$114,5,0),0)</f>
        <v>0</v>
      </c>
      <c r="BE139" s="405" t="n">
        <f aca="false">IFERROR(VLOOKUP(AV114,$D$107:$G$114,4,0),0)</f>
        <v>0</v>
      </c>
      <c r="BF139" s="405" t="n">
        <f aca="false">IFERROR(VLOOKUP(AX114,$D$107:$G$114,4,0),0)</f>
        <v>0</v>
      </c>
      <c r="BG139" s="406"/>
      <c r="BL139" s="406"/>
      <c r="BM139" s="406"/>
      <c r="BN139" s="406"/>
      <c r="BO139" s="405" t="n">
        <f aca="false">(BT114&lt;&gt;2)+($B$107&amp;$D$107&lt;&gt;BI114&amp;BK114)*($B$108&amp;$D$108&lt;&gt;BI114&amp;BK114)*($B$109&amp;$D$109&lt;&gt;BI114&amp;BK114)*($B$110&amp;$D$110&lt;&gt;BI114&amp;BK114)*($B$111&amp;$D$111&lt;&gt;BI114&amp;BK114)*($B$112&amp;$D$112&lt;&gt;BI114&amp;BK114)*($B$113&amp;$D$113&lt;&gt;BI114&amp;BK114)*($B$114&amp;$D$114&lt;&gt;BI114&amp;BK114)*($D$107&amp;$B$107&lt;&gt;BI114&amp;BK114)*($D$108&amp;$B$108&lt;&gt;BI114&amp;BK114)*($D$109&amp;$B$109&lt;&gt;BI114&amp;BK114)*($D$110&amp;$B$110&lt;&gt;BI114&amp;BK114)*($D$111&amp;$B$111&lt;&gt;BI114&amp;BK114)*($D$112&amp;$B$112&lt;&gt;BI114&amp;BK114)*($D$113&amp;$B$113&lt;&gt;BI114&amp;BK114)*($D$114&amp;$B$114&lt;&gt;BI114&amp;BK114)</f>
        <v>2</v>
      </c>
      <c r="BP139" s="405" t="n">
        <f aca="false">IFERROR(VLOOKUP(BI114,$B$107:$F$114,5,0),0)</f>
        <v>0</v>
      </c>
      <c r="BQ139" s="405" t="n">
        <f aca="false">IFERROR(VLOOKUP(BK114,$B$107:$F$114,5,0),0)</f>
        <v>0</v>
      </c>
      <c r="BR139" s="405" t="n">
        <f aca="false">IFERROR(VLOOKUP(BI114,$D$107:$G$114,4,0),0)</f>
        <v>0</v>
      </c>
      <c r="BS139" s="405" t="n">
        <f aca="false">IFERROR(VLOOKUP(BK114,$D$107:$G$114,4,0),0)</f>
        <v>0</v>
      </c>
      <c r="BT139" s="406"/>
      <c r="BY139" s="406"/>
      <c r="BZ139" s="406"/>
      <c r="CA139" s="406"/>
      <c r="CB139" s="405" t="n">
        <f aca="false">(CG114&lt;&gt;2)+($B$107&amp;$D$107&lt;&gt;BV114&amp;BX114)*($B$108&amp;$D$108&lt;&gt;BV114&amp;BX114)*($B$109&amp;$D$109&lt;&gt;BV114&amp;BX114)*($B$110&amp;$D$110&lt;&gt;BV114&amp;BX114)*($B$111&amp;$D$111&lt;&gt;BV114&amp;BX114)*($B$112&amp;$D$112&lt;&gt;BV114&amp;BX114)*($B$113&amp;$D$113&lt;&gt;BV114&amp;BX114)*($B$114&amp;$D$114&lt;&gt;BV114&amp;BX114)*($D$107&amp;$B$107&lt;&gt;BV114&amp;BX114)*($D$108&amp;$B$108&lt;&gt;BV114&amp;BX114)*($D$109&amp;$B$109&lt;&gt;BV114&amp;BX114)*($D$110&amp;$B$110&lt;&gt;BV114&amp;BX114)*($D$111&amp;$B$111&lt;&gt;BV114&amp;BX114)*($D$112&amp;$B$112&lt;&gt;BV114&amp;BX114)*($D$113&amp;$B$113&lt;&gt;BV114&amp;BX114)*($D$114&amp;$B$114&lt;&gt;BV114&amp;BX114)</f>
        <v>2</v>
      </c>
      <c r="CC139" s="405" t="n">
        <f aca="false">IFERROR(VLOOKUP(BV114,$B$107:$F$114,5,0),0)</f>
        <v>0</v>
      </c>
      <c r="CD139" s="405" t="n">
        <f aca="false">IFERROR(VLOOKUP(BX114,$B$107:$F$114,5,0),0)</f>
        <v>0</v>
      </c>
      <c r="CE139" s="405" t="n">
        <f aca="false">IFERROR(VLOOKUP(BV114,$D$107:$G$114,4,0),0)</f>
        <v>0</v>
      </c>
      <c r="CF139" s="405" t="n">
        <f aca="false">IFERROR(VLOOKUP(BX114,$D$107:$G$114,4,0),0)</f>
        <v>0</v>
      </c>
      <c r="CG139" s="406"/>
      <c r="CL139" s="406"/>
      <c r="CM139" s="406"/>
      <c r="CN139" s="406"/>
      <c r="CO139" s="405" t="n">
        <f aca="false">(CT114&lt;&gt;2)+($B$107&amp;$D$107&lt;&gt;CI114&amp;CK114)*($B$108&amp;$D$108&lt;&gt;CI114&amp;CK114)*($B$109&amp;$D$109&lt;&gt;CI114&amp;CK114)*($B$110&amp;$D$110&lt;&gt;CI114&amp;CK114)*($B$111&amp;$D$111&lt;&gt;CI114&amp;CK114)*($B$112&amp;$D$112&lt;&gt;CI114&amp;CK114)*($B$113&amp;$D$113&lt;&gt;CI114&amp;CK114)*($B$114&amp;$D$114&lt;&gt;CI114&amp;CK114)*($D$107&amp;$B$107&lt;&gt;CI114&amp;CK114)*($D$108&amp;$B$108&lt;&gt;CI114&amp;CK114)*($D$109&amp;$B$109&lt;&gt;CI114&amp;CK114)*($D$110&amp;$B$110&lt;&gt;CI114&amp;CK114)*($D$111&amp;$B$111&lt;&gt;CI114&amp;CK114)*($D$112&amp;$B$112&lt;&gt;CI114&amp;CK114)*($D$113&amp;$B$113&lt;&gt;CI114&amp;CK114)*($D$114&amp;$B$114&lt;&gt;CI114&amp;CK114)</f>
        <v>2</v>
      </c>
      <c r="CP139" s="405" t="n">
        <f aca="false">IFERROR(VLOOKUP(CI114,$B$107:$F$114,5,0),0)</f>
        <v>0</v>
      </c>
      <c r="CQ139" s="405" t="n">
        <f aca="false">IFERROR(VLOOKUP(CK114,$B$107:$F$114,5,0),0)</f>
        <v>0</v>
      </c>
      <c r="CR139" s="405" t="n">
        <f aca="false">IFERROR(VLOOKUP(CI114,$D$107:$G$114,4,0),0)</f>
        <v>0</v>
      </c>
      <c r="CS139" s="405" t="n">
        <f aca="false">IFERROR(VLOOKUP(CK114,$D$107:$G$114,4,0),0)</f>
        <v>0</v>
      </c>
      <c r="CT139" s="406"/>
      <c r="CY139" s="406"/>
      <c r="CZ139" s="406"/>
      <c r="DA139" s="406"/>
      <c r="DB139" s="405" t="n">
        <f aca="false">(DG114&lt;&gt;2)+($B$107&amp;$D$107&lt;&gt;CV114&amp;CX114)*($B$108&amp;$D$108&lt;&gt;CV114&amp;CX114)*($B$109&amp;$D$109&lt;&gt;CV114&amp;CX114)*($B$110&amp;$D$110&lt;&gt;CV114&amp;CX114)*($B$111&amp;$D$111&lt;&gt;CV114&amp;CX114)*($B$112&amp;$D$112&lt;&gt;CV114&amp;CX114)*($B$113&amp;$D$113&lt;&gt;CV114&amp;CX114)*($B$114&amp;$D$114&lt;&gt;CV114&amp;CX114)*($D$107&amp;$B$107&lt;&gt;CV114&amp;CX114)*($D$108&amp;$B$108&lt;&gt;CV114&amp;CX114)*($D$109&amp;$B$109&lt;&gt;CV114&amp;CX114)*($D$110&amp;$B$110&lt;&gt;CV114&amp;CX114)*($D$111&amp;$B$111&lt;&gt;CV114&amp;CX114)*($D$112&amp;$B$112&lt;&gt;CV114&amp;CX114)*($D$113&amp;$B$113&lt;&gt;CV114&amp;CX114)*($D$114&amp;$B$114&lt;&gt;CV114&amp;CX114)</f>
        <v>2</v>
      </c>
      <c r="DC139" s="405" t="n">
        <f aca="false">IFERROR(VLOOKUP(CV114,$B$107:$F$114,5,0),0)</f>
        <v>0</v>
      </c>
      <c r="DD139" s="405" t="n">
        <f aca="false">IFERROR(VLOOKUP(CX114,$B$107:$F$114,5,0),0)</f>
        <v>0</v>
      </c>
      <c r="DE139" s="405" t="n">
        <f aca="false">IFERROR(VLOOKUP(CV114,$D$107:$G$114,4,0),0)</f>
        <v>0</v>
      </c>
      <c r="DF139" s="405" t="n">
        <f aca="false">IFERROR(VLOOKUP(CX114,$D$107:$G$114,4,0),0)</f>
        <v>0</v>
      </c>
      <c r="DG139" s="406"/>
      <c r="DL139" s="406"/>
      <c r="DM139" s="406"/>
      <c r="DN139" s="406"/>
      <c r="DO139" s="405" t="n">
        <f aca="false">(DT114&lt;&gt;2)+($B$107&amp;$D$107&lt;&gt;DI114&amp;DK114)*($B$108&amp;$D$108&lt;&gt;DI114&amp;DK114)*($B$109&amp;$D$109&lt;&gt;DI114&amp;DK114)*($B$110&amp;$D$110&lt;&gt;DI114&amp;DK114)*($B$111&amp;$D$111&lt;&gt;DI114&amp;DK114)*($B$112&amp;$D$112&lt;&gt;DI114&amp;DK114)*($B$113&amp;$D$113&lt;&gt;DI114&amp;DK114)*($B$114&amp;$D$114&lt;&gt;DI114&amp;DK114)*($D$107&amp;$B$107&lt;&gt;DI114&amp;DK114)*($D$108&amp;$B$108&lt;&gt;DI114&amp;DK114)*($D$109&amp;$B$109&lt;&gt;DI114&amp;DK114)*($D$110&amp;$B$110&lt;&gt;DI114&amp;DK114)*($D$111&amp;$B$111&lt;&gt;DI114&amp;DK114)*($D$112&amp;$B$112&lt;&gt;DI114&amp;DK114)*($D$113&amp;$B$113&lt;&gt;DI114&amp;DK114)*($D$114&amp;$B$114&lt;&gt;DI114&amp;DK114)</f>
        <v>2</v>
      </c>
      <c r="DP139" s="405" t="n">
        <f aca="false">IFERROR(VLOOKUP(DI114,$B$107:$F$114,5,0),0)</f>
        <v>0</v>
      </c>
      <c r="DQ139" s="405" t="n">
        <f aca="false">IFERROR(VLOOKUP(DK114,$B$107:$F$114,5,0),0)</f>
        <v>0</v>
      </c>
      <c r="DR139" s="405" t="n">
        <f aca="false">IFERROR(VLOOKUP(DI114,$D$107:$G$114,4,0),0)</f>
        <v>0</v>
      </c>
      <c r="DS139" s="405" t="n">
        <f aca="false">IFERROR(VLOOKUP(DK114,$D$107:$G$114,4,0),0)</f>
        <v>0</v>
      </c>
      <c r="DT139" s="406"/>
      <c r="DY139" s="406"/>
      <c r="DZ139" s="406"/>
      <c r="EA139" s="406"/>
      <c r="EB139" s="405" t="n">
        <f aca="false">(EG114&lt;&gt;2)+($B$107&amp;$D$107&lt;&gt;DV114&amp;DX114)*($B$108&amp;$D$108&lt;&gt;DV114&amp;DX114)*($B$109&amp;$D$109&lt;&gt;DV114&amp;DX114)*($B$110&amp;$D$110&lt;&gt;DV114&amp;DX114)*($B$111&amp;$D$111&lt;&gt;DV114&amp;DX114)*($B$112&amp;$D$112&lt;&gt;DV114&amp;DX114)*($B$113&amp;$D$113&lt;&gt;DV114&amp;DX114)*($B$114&amp;$D$114&lt;&gt;DV114&amp;DX114)*($D$107&amp;$B$107&lt;&gt;DV114&amp;DX114)*($D$108&amp;$B$108&lt;&gt;DV114&amp;DX114)*($D$109&amp;$B$109&lt;&gt;DV114&amp;DX114)*($D$110&amp;$B$110&lt;&gt;DV114&amp;DX114)*($D$111&amp;$B$111&lt;&gt;DV114&amp;DX114)*($D$112&amp;$B$112&lt;&gt;DV114&amp;DX114)*($D$113&amp;$B$113&lt;&gt;DV114&amp;DX114)*($D$114&amp;$B$114&lt;&gt;DV114&amp;DX114)</f>
        <v>2</v>
      </c>
      <c r="EC139" s="405" t="n">
        <f aca="false">IFERROR(VLOOKUP(DV114,$B$107:$F$114,5,0),0)</f>
        <v>0</v>
      </c>
      <c r="ED139" s="405" t="n">
        <f aca="false">IFERROR(VLOOKUP(DX114,$B$107:$F$114,5,0),0)</f>
        <v>0</v>
      </c>
      <c r="EE139" s="405" t="n">
        <f aca="false">IFERROR(VLOOKUP(DV114,$D$107:$G$114,4,0),0)</f>
        <v>0</v>
      </c>
      <c r="EF139" s="405" t="n">
        <f aca="false">IFERROR(VLOOKUP(DX114,$D$107:$G$114,4,0),0)</f>
        <v>0</v>
      </c>
      <c r="EG139" s="406"/>
      <c r="EL139" s="406"/>
      <c r="EM139" s="406"/>
      <c r="EN139" s="406"/>
      <c r="EO139" s="405" t="n">
        <f aca="false">(ET114&lt;&gt;2)+($B$107&amp;$D$107&lt;&gt;EI114&amp;EK114)*($B$108&amp;$D$108&lt;&gt;EI114&amp;EK114)*($B$109&amp;$D$109&lt;&gt;EI114&amp;EK114)*($B$110&amp;$D$110&lt;&gt;EI114&amp;EK114)*($B$111&amp;$D$111&lt;&gt;EI114&amp;EK114)*($B$112&amp;$D$112&lt;&gt;EI114&amp;EK114)*($B$113&amp;$D$113&lt;&gt;EI114&amp;EK114)*($B$114&amp;$D$114&lt;&gt;EI114&amp;EK114)*($D$107&amp;$B$107&lt;&gt;EI114&amp;EK114)*($D$108&amp;$B$108&lt;&gt;EI114&amp;EK114)*($D$109&amp;$B$109&lt;&gt;EI114&amp;EK114)*($D$110&amp;$B$110&lt;&gt;EI114&amp;EK114)*($D$111&amp;$B$111&lt;&gt;EI114&amp;EK114)*($D$112&amp;$B$112&lt;&gt;EI114&amp;EK114)*($D$113&amp;$B$113&lt;&gt;EI114&amp;EK114)*($D$114&amp;$B$114&lt;&gt;EI114&amp;EK114)</f>
        <v>2</v>
      </c>
      <c r="EP139" s="405" t="n">
        <f aca="false">IFERROR(VLOOKUP(EI114,$B$107:$F$114,5,0),0)</f>
        <v>0</v>
      </c>
      <c r="EQ139" s="405" t="n">
        <f aca="false">IFERROR(VLOOKUP(EK114,$B$107:$F$114,5,0),0)</f>
        <v>0</v>
      </c>
      <c r="ER139" s="405" t="n">
        <f aca="false">IFERROR(VLOOKUP(EI114,$D$107:$G$114,4,0),0)</f>
        <v>0</v>
      </c>
      <c r="ES139" s="405" t="n">
        <f aca="false">IFERROR(VLOOKUP(EK114,$D$107:$G$114,4,0),0)</f>
        <v>0</v>
      </c>
      <c r="ET139" s="406"/>
      <c r="EY139" s="406"/>
      <c r="EZ139" s="406"/>
      <c r="FA139" s="406"/>
      <c r="FB139" s="405" t="n">
        <f aca="false">(FG114&lt;&gt;2)+($B$107&amp;$D$107&lt;&gt;EV114&amp;EX114)*($B$108&amp;$D$108&lt;&gt;EV114&amp;EX114)*($B$109&amp;$D$109&lt;&gt;EV114&amp;EX114)*($B$110&amp;$D$110&lt;&gt;EV114&amp;EX114)*($B$111&amp;$D$111&lt;&gt;EV114&amp;EX114)*($B$112&amp;$D$112&lt;&gt;EV114&amp;EX114)*($B$113&amp;$D$113&lt;&gt;EV114&amp;EX114)*($B$114&amp;$D$114&lt;&gt;EV114&amp;EX114)*($D$107&amp;$B$107&lt;&gt;EV114&amp;EX114)*($D$108&amp;$B$108&lt;&gt;EV114&amp;EX114)*($D$109&amp;$B$109&lt;&gt;EV114&amp;EX114)*($D$110&amp;$B$110&lt;&gt;EV114&amp;EX114)*($D$111&amp;$B$111&lt;&gt;EV114&amp;EX114)*($D$112&amp;$B$112&lt;&gt;EV114&amp;EX114)*($D$113&amp;$B$113&lt;&gt;EV114&amp;EX114)*($D$114&amp;$B$114&lt;&gt;EV114&amp;EX114)</f>
        <v>2</v>
      </c>
      <c r="FC139" s="405" t="n">
        <f aca="false">IFERROR(VLOOKUP(EV114,$B$107:$F$114,5,0),0)</f>
        <v>0</v>
      </c>
      <c r="FD139" s="405" t="n">
        <f aca="false">IFERROR(VLOOKUP(EX114,$B$107:$F$114,5,0),0)</f>
        <v>0</v>
      </c>
      <c r="FE139" s="405" t="n">
        <f aca="false">IFERROR(VLOOKUP(EV114,$D$107:$G$114,4,0),0)</f>
        <v>0</v>
      </c>
      <c r="FF139" s="405" t="n">
        <f aca="false">IFERROR(VLOOKUP(EX114,$D$107:$G$114,4,0),0)</f>
        <v>0</v>
      </c>
      <c r="FG139" s="406"/>
      <c r="FL139" s="406"/>
      <c r="FM139" s="406"/>
      <c r="FN139" s="406"/>
      <c r="FO139" s="405" t="n">
        <f aca="false">(FT114&lt;&gt;2)+($B$107&amp;$D$107&lt;&gt;FI114&amp;FK114)*($B$108&amp;$D$108&lt;&gt;FI114&amp;FK114)*($B$109&amp;$D$109&lt;&gt;FI114&amp;FK114)*($B$110&amp;$D$110&lt;&gt;FI114&amp;FK114)*($B$111&amp;$D$111&lt;&gt;FI114&amp;FK114)*($B$112&amp;$D$112&lt;&gt;FI114&amp;FK114)*($B$113&amp;$D$113&lt;&gt;FI114&amp;FK114)*($B$114&amp;$D$114&lt;&gt;FI114&amp;FK114)*($D$107&amp;$B$107&lt;&gt;FI114&amp;FK114)*($D$108&amp;$B$108&lt;&gt;FI114&amp;FK114)*($D$109&amp;$B$109&lt;&gt;FI114&amp;FK114)*($D$110&amp;$B$110&lt;&gt;FI114&amp;FK114)*($D$111&amp;$B$111&lt;&gt;FI114&amp;FK114)*($D$112&amp;$B$112&lt;&gt;FI114&amp;FK114)*($D$113&amp;$B$113&lt;&gt;FI114&amp;FK114)*($D$114&amp;$B$114&lt;&gt;FI114&amp;FK114)</f>
        <v>2</v>
      </c>
      <c r="FP139" s="405" t="n">
        <f aca="false">IFERROR(VLOOKUP(FI114,$B$107:$F$114,5,0),0)</f>
        <v>0</v>
      </c>
      <c r="FQ139" s="405" t="n">
        <f aca="false">IFERROR(VLOOKUP(FK114,$B$107:$F$114,5,0),0)</f>
        <v>0</v>
      </c>
      <c r="FR139" s="405" t="n">
        <f aca="false">IFERROR(VLOOKUP(FI114,$D$107:$G$114,4,0),0)</f>
        <v>0</v>
      </c>
      <c r="FS139" s="405" t="n">
        <f aca="false">IFERROR(VLOOKUP(FK114,$D$107:$G$114,4,0),0)</f>
        <v>0</v>
      </c>
      <c r="FT139" s="406"/>
      <c r="FY139" s="406"/>
      <c r="FZ139" s="406"/>
      <c r="GA139" s="406"/>
      <c r="GB139" s="405" t="n">
        <f aca="false">(GG114&lt;&gt;2)+($B$107&amp;$D$107&lt;&gt;FV114&amp;FX114)*($B$108&amp;$D$108&lt;&gt;FV114&amp;FX114)*($B$109&amp;$D$109&lt;&gt;FV114&amp;FX114)*($B$110&amp;$D$110&lt;&gt;FV114&amp;FX114)*($B$111&amp;$D$111&lt;&gt;FV114&amp;FX114)*($B$112&amp;$D$112&lt;&gt;FV114&amp;FX114)*($B$113&amp;$D$113&lt;&gt;FV114&amp;FX114)*($B$114&amp;$D$114&lt;&gt;FV114&amp;FX114)*($D$107&amp;$B$107&lt;&gt;FV114&amp;FX114)*($D$108&amp;$B$108&lt;&gt;FV114&amp;FX114)*($D$109&amp;$B$109&lt;&gt;FV114&amp;FX114)*($D$110&amp;$B$110&lt;&gt;FV114&amp;FX114)*($D$111&amp;$B$111&lt;&gt;FV114&amp;FX114)*($D$112&amp;$B$112&lt;&gt;FV114&amp;FX114)*($D$113&amp;$B$113&lt;&gt;FV114&amp;FX114)*($D$114&amp;$B$114&lt;&gt;FV114&amp;FX114)</f>
        <v>2</v>
      </c>
      <c r="GC139" s="405" t="n">
        <f aca="false">IFERROR(VLOOKUP(FV114,$B$107:$F$114,5,0),0)</f>
        <v>0</v>
      </c>
      <c r="GD139" s="405" t="n">
        <f aca="false">IFERROR(VLOOKUP(FX114,$B$107:$F$114,5,0),0)</f>
        <v>0</v>
      </c>
      <c r="GE139" s="405" t="n">
        <f aca="false">IFERROR(VLOOKUP(FV114,$D$107:$G$114,4,0),0)</f>
        <v>0</v>
      </c>
      <c r="GF139" s="405" t="n">
        <f aca="false">IFERROR(VLOOKUP(FX114,$D$107:$G$114,4,0),0)</f>
        <v>0</v>
      </c>
      <c r="GG139" s="406"/>
      <c r="GL139" s="406"/>
      <c r="GM139" s="406"/>
      <c r="GN139" s="406"/>
      <c r="GO139" s="405" t="n">
        <f aca="false">(GT114&lt;&gt;2)+($B$107&amp;$D$107&lt;&gt;GI114&amp;GK114)*($B$108&amp;$D$108&lt;&gt;GI114&amp;GK114)*($B$109&amp;$D$109&lt;&gt;GI114&amp;GK114)*($B$110&amp;$D$110&lt;&gt;GI114&amp;GK114)*($B$111&amp;$D$111&lt;&gt;GI114&amp;GK114)*($B$112&amp;$D$112&lt;&gt;GI114&amp;GK114)*($B$113&amp;$D$113&lt;&gt;GI114&amp;GK114)*($B$114&amp;$D$114&lt;&gt;GI114&amp;GK114)*($D$107&amp;$B$107&lt;&gt;GI114&amp;GK114)*($D$108&amp;$B$108&lt;&gt;GI114&amp;GK114)*($D$109&amp;$B$109&lt;&gt;GI114&amp;GK114)*($D$110&amp;$B$110&lt;&gt;GI114&amp;GK114)*($D$111&amp;$B$111&lt;&gt;GI114&amp;GK114)*($D$112&amp;$B$112&lt;&gt;GI114&amp;GK114)*($D$113&amp;$B$113&lt;&gt;GI114&amp;GK114)*($D$114&amp;$B$114&lt;&gt;GI114&amp;GK114)</f>
        <v>2</v>
      </c>
      <c r="GP139" s="405" t="n">
        <f aca="false">IFERROR(VLOOKUP(GI114,$B$107:$F$114,5,0),0)</f>
        <v>0</v>
      </c>
      <c r="GQ139" s="405" t="n">
        <f aca="false">IFERROR(VLOOKUP(GK114,$B$107:$F$114,5,0),0)</f>
        <v>0</v>
      </c>
      <c r="GR139" s="405" t="n">
        <f aca="false">IFERROR(VLOOKUP(GI114,$D$107:$G$114,4,0),0)</f>
        <v>0</v>
      </c>
      <c r="GS139" s="405" t="n">
        <f aca="false">IFERROR(VLOOKUP(GK114,$D$107:$G$114,4,0),0)</f>
        <v>0</v>
      </c>
      <c r="GT139" s="406"/>
      <c r="GY139" s="406"/>
      <c r="GZ139" s="406"/>
      <c r="HA139" s="406"/>
      <c r="HB139" s="405" t="n">
        <f aca="false">(HG114&lt;&gt;2)+($B$107&amp;$D$107&lt;&gt;GV114&amp;GX114)*($B$108&amp;$D$108&lt;&gt;GV114&amp;GX114)*($B$109&amp;$D$109&lt;&gt;GV114&amp;GX114)*($B$110&amp;$D$110&lt;&gt;GV114&amp;GX114)*($B$111&amp;$D$111&lt;&gt;GV114&amp;GX114)*($B$112&amp;$D$112&lt;&gt;GV114&amp;GX114)*($B$113&amp;$D$113&lt;&gt;GV114&amp;GX114)*($B$114&amp;$D$114&lt;&gt;GV114&amp;GX114)*($D$107&amp;$B$107&lt;&gt;GV114&amp;GX114)*($D$108&amp;$B$108&lt;&gt;GV114&amp;GX114)*($D$109&amp;$B$109&lt;&gt;GV114&amp;GX114)*($D$110&amp;$B$110&lt;&gt;GV114&amp;GX114)*($D$111&amp;$B$111&lt;&gt;GV114&amp;GX114)*($D$112&amp;$B$112&lt;&gt;GV114&amp;GX114)*($D$113&amp;$B$113&lt;&gt;GV114&amp;GX114)*($D$114&amp;$B$114&lt;&gt;GV114&amp;GX114)</f>
        <v>2</v>
      </c>
      <c r="HC139" s="405" t="n">
        <f aca="false">IFERROR(VLOOKUP(GV114,$B$107:$F$114,5,0),0)</f>
        <v>0</v>
      </c>
      <c r="HD139" s="405" t="n">
        <f aca="false">IFERROR(VLOOKUP(GX114,$B$107:$F$114,5,0),0)</f>
        <v>0</v>
      </c>
      <c r="HE139" s="405" t="n">
        <f aca="false">IFERROR(VLOOKUP(GV114,$D$107:$G$114,4,0),0)</f>
        <v>0</v>
      </c>
      <c r="HF139" s="405" t="n">
        <f aca="false">IFERROR(VLOOKUP(GX114,$D$107:$G$114,4,0),0)</f>
        <v>0</v>
      </c>
      <c r="HG139" s="406"/>
      <c r="HL139" s="406"/>
      <c r="HM139" s="406"/>
      <c r="HN139" s="406"/>
      <c r="HO139" s="405" t="n">
        <f aca="false">(HT114&lt;&gt;2)+($B$107&amp;$D$107&lt;&gt;HI114&amp;HK114)*($B$108&amp;$D$108&lt;&gt;HI114&amp;HK114)*($B$109&amp;$D$109&lt;&gt;HI114&amp;HK114)*($B$110&amp;$D$110&lt;&gt;HI114&amp;HK114)*($B$111&amp;$D$111&lt;&gt;HI114&amp;HK114)*($B$112&amp;$D$112&lt;&gt;HI114&amp;HK114)*($B$113&amp;$D$113&lt;&gt;HI114&amp;HK114)*($B$114&amp;$D$114&lt;&gt;HI114&amp;HK114)*($D$107&amp;$B$107&lt;&gt;HI114&amp;HK114)*($D$108&amp;$B$108&lt;&gt;HI114&amp;HK114)*($D$109&amp;$B$109&lt;&gt;HI114&amp;HK114)*($D$110&amp;$B$110&lt;&gt;HI114&amp;HK114)*($D$111&amp;$B$111&lt;&gt;HI114&amp;HK114)*($D$112&amp;$B$112&lt;&gt;HI114&amp;HK114)*($D$113&amp;$B$113&lt;&gt;HI114&amp;HK114)*($D$114&amp;$B$114&lt;&gt;HI114&amp;HK114)</f>
        <v>2</v>
      </c>
      <c r="HP139" s="405" t="n">
        <f aca="false">IFERROR(VLOOKUP(HI114,$B$107:$F$114,5,0),0)</f>
        <v>0</v>
      </c>
      <c r="HQ139" s="405" t="n">
        <f aca="false">IFERROR(VLOOKUP(HK114,$B$107:$F$114,5,0),0)</f>
        <v>0</v>
      </c>
      <c r="HR139" s="405" t="n">
        <f aca="false">IFERROR(VLOOKUP(HI114,$D$107:$G$114,4,0),0)</f>
        <v>0</v>
      </c>
      <c r="HS139" s="405" t="n">
        <f aca="false">IFERROR(VLOOKUP(HK114,$D$107:$G$114,4,0),0)</f>
        <v>0</v>
      </c>
      <c r="HT139" s="406"/>
      <c r="HY139" s="406"/>
      <c r="HZ139" s="406"/>
      <c r="IA139" s="406"/>
      <c r="IB139" s="405" t="n">
        <f aca="false">(IG114&lt;&gt;2)+($B$107&amp;$D$107&lt;&gt;HV114&amp;HX114)*($B$108&amp;$D$108&lt;&gt;HV114&amp;HX114)*($B$109&amp;$D$109&lt;&gt;HV114&amp;HX114)*($B$110&amp;$D$110&lt;&gt;HV114&amp;HX114)*($B$111&amp;$D$111&lt;&gt;HV114&amp;HX114)*($B$112&amp;$D$112&lt;&gt;HV114&amp;HX114)*($B$113&amp;$D$113&lt;&gt;HV114&amp;HX114)*($B$114&amp;$D$114&lt;&gt;HV114&amp;HX114)*($D$107&amp;$B$107&lt;&gt;HV114&amp;HX114)*($D$108&amp;$B$108&lt;&gt;HV114&amp;HX114)*($D$109&amp;$B$109&lt;&gt;HV114&amp;HX114)*($D$110&amp;$B$110&lt;&gt;HV114&amp;HX114)*($D$111&amp;$B$111&lt;&gt;HV114&amp;HX114)*($D$112&amp;$B$112&lt;&gt;HV114&amp;HX114)*($D$113&amp;$B$113&lt;&gt;HV114&amp;HX114)*($D$114&amp;$B$114&lt;&gt;HV114&amp;HX114)</f>
        <v>2</v>
      </c>
      <c r="IC139" s="405" t="n">
        <f aca="false">IFERROR(VLOOKUP(HV114,$B$107:$F$114,5,0),0)</f>
        <v>0</v>
      </c>
      <c r="ID139" s="405" t="n">
        <f aca="false">IFERROR(VLOOKUP(HX114,$B$107:$F$114,5,0),0)</f>
        <v>0</v>
      </c>
      <c r="IE139" s="405" t="n">
        <f aca="false">IFERROR(VLOOKUP(HV114,$D$107:$G$114,4,0),0)</f>
        <v>0</v>
      </c>
      <c r="IF139" s="405" t="n">
        <f aca="false">IFERROR(VLOOKUP(HX114,$D$107:$G$114,4,0),0)</f>
        <v>0</v>
      </c>
      <c r="IG139" s="406"/>
      <c r="IL139" s="406"/>
      <c r="IM139" s="406"/>
      <c r="IN139" s="406"/>
      <c r="IO139" s="405" t="n">
        <f aca="false">(IT114&lt;&gt;2)+($B$107&amp;$D$107&lt;&gt;II114&amp;IK114)*($B$108&amp;$D$108&lt;&gt;II114&amp;IK114)*($B$109&amp;$D$109&lt;&gt;II114&amp;IK114)*($B$110&amp;$D$110&lt;&gt;II114&amp;IK114)*($B$111&amp;$D$111&lt;&gt;II114&amp;IK114)*($B$112&amp;$D$112&lt;&gt;II114&amp;IK114)*($B$113&amp;$D$113&lt;&gt;II114&amp;IK114)*($B$114&amp;$D$114&lt;&gt;II114&amp;IK114)*($D$107&amp;$B$107&lt;&gt;II114&amp;IK114)*($D$108&amp;$B$108&lt;&gt;II114&amp;IK114)*($D$109&amp;$B$109&lt;&gt;II114&amp;IK114)*($D$110&amp;$B$110&lt;&gt;II114&amp;IK114)*($D$111&amp;$B$111&lt;&gt;II114&amp;IK114)*($D$112&amp;$B$112&lt;&gt;II114&amp;IK114)*($D$113&amp;$B$113&lt;&gt;II114&amp;IK114)*($D$114&amp;$B$114&lt;&gt;II114&amp;IK114)</f>
        <v>2</v>
      </c>
      <c r="IP139" s="405" t="n">
        <f aca="false">IFERROR(VLOOKUP(II114,$B$107:$F$114,5,0),0)</f>
        <v>0</v>
      </c>
      <c r="IQ139" s="405" t="n">
        <f aca="false">IFERROR(VLOOKUP(IK114,$B$107:$F$114,5,0),0)</f>
        <v>0</v>
      </c>
      <c r="IR139" s="405" t="n">
        <f aca="false">IFERROR(VLOOKUP(II114,$D$107:$G$114,4,0),0)</f>
        <v>0</v>
      </c>
      <c r="IS139" s="405" t="n">
        <f aca="false">IFERROR(VLOOKUP(IK114,$D$107:$G$114,4,0),0)</f>
        <v>0</v>
      </c>
      <c r="IT139" s="406"/>
      <c r="IY139" s="406"/>
      <c r="IZ139" s="406"/>
      <c r="JA139" s="406"/>
      <c r="JB139" s="405" t="n">
        <f aca="false">(JG114&lt;&gt;2)+($B$107&amp;$D$107&lt;&gt;IV114&amp;IX114)*($B$108&amp;$D$108&lt;&gt;IV114&amp;IX114)*($B$109&amp;$D$109&lt;&gt;IV114&amp;IX114)*($B$110&amp;$D$110&lt;&gt;IV114&amp;IX114)*($B$111&amp;$D$111&lt;&gt;IV114&amp;IX114)*($B$112&amp;$D$112&lt;&gt;IV114&amp;IX114)*($B$113&amp;$D$113&lt;&gt;IV114&amp;IX114)*($B$114&amp;$D$114&lt;&gt;IV114&amp;IX114)*($D$107&amp;$B$107&lt;&gt;IV114&amp;IX114)*($D$108&amp;$B$108&lt;&gt;IV114&amp;IX114)*($D$109&amp;$B$109&lt;&gt;IV114&amp;IX114)*($D$110&amp;$B$110&lt;&gt;IV114&amp;IX114)*($D$111&amp;$B$111&lt;&gt;IV114&amp;IX114)*($D$112&amp;$B$112&lt;&gt;IV114&amp;IX114)*($D$113&amp;$B$113&lt;&gt;IV114&amp;IX114)*($D$114&amp;$B$114&lt;&gt;IV114&amp;IX114)</f>
        <v>2</v>
      </c>
      <c r="JC139" s="405" t="n">
        <f aca="false">IFERROR(VLOOKUP(IV114,$B$107:$F$114,5,0),0)</f>
        <v>0</v>
      </c>
      <c r="JD139" s="405" t="n">
        <f aca="false">IFERROR(VLOOKUP(IX114,$B$107:$F$114,5,0),0)</f>
        <v>0</v>
      </c>
      <c r="JE139" s="405" t="n">
        <f aca="false">IFERROR(VLOOKUP(IV114,$D$107:$G$114,4,0),0)</f>
        <v>0</v>
      </c>
      <c r="JF139" s="405" t="n">
        <f aca="false">IFERROR(VLOOKUP(IX114,$D$107:$G$114,4,0),0)</f>
        <v>0</v>
      </c>
      <c r="JG139" s="406"/>
      <c r="JL139" s="406"/>
      <c r="JM139" s="406"/>
      <c r="JN139" s="406"/>
      <c r="JO139" s="405" t="n">
        <f aca="false">(JT114&lt;&gt;2)+($B$107&amp;$D$107&lt;&gt;JI114&amp;JK114)*($B$108&amp;$D$108&lt;&gt;JI114&amp;JK114)*($B$109&amp;$D$109&lt;&gt;JI114&amp;JK114)*($B$110&amp;$D$110&lt;&gt;JI114&amp;JK114)*($B$111&amp;$D$111&lt;&gt;JI114&amp;JK114)*($B$112&amp;$D$112&lt;&gt;JI114&amp;JK114)*($B$113&amp;$D$113&lt;&gt;JI114&amp;JK114)*($B$114&amp;$D$114&lt;&gt;JI114&amp;JK114)*($D$107&amp;$B$107&lt;&gt;JI114&amp;JK114)*($D$108&amp;$B$108&lt;&gt;JI114&amp;JK114)*($D$109&amp;$B$109&lt;&gt;JI114&amp;JK114)*($D$110&amp;$B$110&lt;&gt;JI114&amp;JK114)*($D$111&amp;$B$111&lt;&gt;JI114&amp;JK114)*($D$112&amp;$B$112&lt;&gt;JI114&amp;JK114)*($D$113&amp;$B$113&lt;&gt;JI114&amp;JK114)*($D$114&amp;$B$114&lt;&gt;JI114&amp;JK114)</f>
        <v>2</v>
      </c>
      <c r="JP139" s="405" t="n">
        <f aca="false">IFERROR(VLOOKUP(JI114,$B$107:$F$114,5,0),0)</f>
        <v>0</v>
      </c>
      <c r="JQ139" s="405" t="n">
        <f aca="false">IFERROR(VLOOKUP(JK114,$B$107:$F$114,5,0),0)</f>
        <v>0</v>
      </c>
      <c r="JR139" s="405" t="n">
        <f aca="false">IFERROR(VLOOKUP(JI114,$D$107:$G$114,4,0),0)</f>
        <v>0</v>
      </c>
      <c r="JS139" s="405" t="n">
        <f aca="false">IFERROR(VLOOKUP(JK114,$D$107:$G$114,4,0),0)</f>
        <v>0</v>
      </c>
      <c r="JT139" s="406"/>
      <c r="JY139" s="406"/>
      <c r="JZ139" s="406"/>
      <c r="KA139" s="406"/>
      <c r="KB139" s="405" t="n">
        <f aca="false">(KG114&lt;&gt;2)+($B$107&amp;$D$107&lt;&gt;JV114&amp;JX114)*($B$108&amp;$D$108&lt;&gt;JV114&amp;JX114)*($B$109&amp;$D$109&lt;&gt;JV114&amp;JX114)*($B$110&amp;$D$110&lt;&gt;JV114&amp;JX114)*($B$111&amp;$D$111&lt;&gt;JV114&amp;JX114)*($B$112&amp;$D$112&lt;&gt;JV114&amp;JX114)*($B$113&amp;$D$113&lt;&gt;JV114&amp;JX114)*($B$114&amp;$D$114&lt;&gt;JV114&amp;JX114)*($D$107&amp;$B$107&lt;&gt;JV114&amp;JX114)*($D$108&amp;$B$108&lt;&gt;JV114&amp;JX114)*($D$109&amp;$B$109&lt;&gt;JV114&amp;JX114)*($D$110&amp;$B$110&lt;&gt;JV114&amp;JX114)*($D$111&amp;$B$111&lt;&gt;JV114&amp;JX114)*($D$112&amp;$B$112&lt;&gt;JV114&amp;JX114)*($D$113&amp;$B$113&lt;&gt;JV114&amp;JX114)*($D$114&amp;$B$114&lt;&gt;JV114&amp;JX114)</f>
        <v>2</v>
      </c>
      <c r="KC139" s="405" t="n">
        <f aca="false">IFERROR(VLOOKUP(JV114,$B$107:$F$114,5,0),0)</f>
        <v>0</v>
      </c>
      <c r="KD139" s="405" t="n">
        <f aca="false">IFERROR(VLOOKUP(JX114,$B$107:$F$114,5,0),0)</f>
        <v>0</v>
      </c>
      <c r="KE139" s="405" t="n">
        <f aca="false">IFERROR(VLOOKUP(JV114,$D$107:$G$114,4,0),0)</f>
        <v>0</v>
      </c>
      <c r="KF139" s="405" t="n">
        <f aca="false">IFERROR(VLOOKUP(JX114,$D$107:$G$114,4,0),0)</f>
        <v>0</v>
      </c>
      <c r="KG139" s="406"/>
      <c r="KL139" s="406"/>
      <c r="KM139" s="406"/>
      <c r="KN139" s="406"/>
      <c r="KO139" s="405" t="n">
        <f aca="false">(KT114&lt;&gt;2)+($B$107&amp;$D$107&lt;&gt;KI114&amp;KK114)*($B$108&amp;$D$108&lt;&gt;KI114&amp;KK114)*($B$109&amp;$D$109&lt;&gt;KI114&amp;KK114)*($B$110&amp;$D$110&lt;&gt;KI114&amp;KK114)*($B$111&amp;$D$111&lt;&gt;KI114&amp;KK114)*($B$112&amp;$D$112&lt;&gt;KI114&amp;KK114)*($B$113&amp;$D$113&lt;&gt;KI114&amp;KK114)*($B$114&amp;$D$114&lt;&gt;KI114&amp;KK114)*($D$107&amp;$B$107&lt;&gt;KI114&amp;KK114)*($D$108&amp;$B$108&lt;&gt;KI114&amp;KK114)*($D$109&amp;$B$109&lt;&gt;KI114&amp;KK114)*($D$110&amp;$B$110&lt;&gt;KI114&amp;KK114)*($D$111&amp;$B$111&lt;&gt;KI114&amp;KK114)*($D$112&amp;$B$112&lt;&gt;KI114&amp;KK114)*($D$113&amp;$B$113&lt;&gt;KI114&amp;KK114)*($D$114&amp;$B$114&lt;&gt;KI114&amp;KK114)</f>
        <v>2</v>
      </c>
      <c r="KP139" s="405" t="n">
        <f aca="false">IFERROR(VLOOKUP(KI114,$B$107:$F$114,5,0),0)</f>
        <v>0</v>
      </c>
      <c r="KQ139" s="405" t="n">
        <f aca="false">IFERROR(VLOOKUP(KK114,$B$107:$F$114,5,0),0)</f>
        <v>0</v>
      </c>
      <c r="KR139" s="405" t="n">
        <f aca="false">IFERROR(VLOOKUP(KI114,$D$107:$G$114,4,0),0)</f>
        <v>0</v>
      </c>
      <c r="KS139" s="405" t="n">
        <f aca="false">IFERROR(VLOOKUP(KK114,$D$107:$G$114,4,0),0)</f>
        <v>0</v>
      </c>
      <c r="KT139" s="406"/>
      <c r="KY139" s="406"/>
      <c r="KZ139" s="406"/>
      <c r="LA139" s="406"/>
      <c r="LB139" s="405" t="n">
        <f aca="false">(LG114&lt;&gt;2)+($B$107&amp;$D$107&lt;&gt;KV114&amp;KX114)*($B$108&amp;$D$108&lt;&gt;KV114&amp;KX114)*($B$109&amp;$D$109&lt;&gt;KV114&amp;KX114)*($B$110&amp;$D$110&lt;&gt;KV114&amp;KX114)*($B$111&amp;$D$111&lt;&gt;KV114&amp;KX114)*($B$112&amp;$D$112&lt;&gt;KV114&amp;KX114)*($B$113&amp;$D$113&lt;&gt;KV114&amp;KX114)*($B$114&amp;$D$114&lt;&gt;KV114&amp;KX114)*($D$107&amp;$B$107&lt;&gt;KV114&amp;KX114)*($D$108&amp;$B$108&lt;&gt;KV114&amp;KX114)*($D$109&amp;$B$109&lt;&gt;KV114&amp;KX114)*($D$110&amp;$B$110&lt;&gt;KV114&amp;KX114)*($D$111&amp;$B$111&lt;&gt;KV114&amp;KX114)*($D$112&amp;$B$112&lt;&gt;KV114&amp;KX114)*($D$113&amp;$B$113&lt;&gt;KV114&amp;KX114)*($D$114&amp;$B$114&lt;&gt;KV114&amp;KX114)</f>
        <v>2</v>
      </c>
      <c r="LC139" s="405" t="n">
        <f aca="false">IFERROR(VLOOKUP(KV114,$B$107:$F$114,5,0),0)</f>
        <v>0</v>
      </c>
      <c r="LD139" s="405" t="n">
        <f aca="false">IFERROR(VLOOKUP(KX114,$B$107:$F$114,5,0),0)</f>
        <v>0</v>
      </c>
      <c r="LE139" s="405" t="n">
        <f aca="false">IFERROR(VLOOKUP(KV114,$D$107:$G$114,4,0),0)</f>
        <v>0</v>
      </c>
      <c r="LF139" s="405" t="n">
        <f aca="false">IFERROR(VLOOKUP(KX114,$D$107:$G$114,4,0),0)</f>
        <v>0</v>
      </c>
      <c r="LG139" s="406"/>
      <c r="LL139" s="406"/>
      <c r="LM139" s="406"/>
      <c r="LN139" s="406"/>
      <c r="LO139" s="405" t="n">
        <f aca="false">(LT114&lt;&gt;2)+($B$107&amp;$D$107&lt;&gt;LI114&amp;LK114)*($B$108&amp;$D$108&lt;&gt;LI114&amp;LK114)*($B$109&amp;$D$109&lt;&gt;LI114&amp;LK114)*($B$110&amp;$D$110&lt;&gt;LI114&amp;LK114)*($B$111&amp;$D$111&lt;&gt;LI114&amp;LK114)*($B$112&amp;$D$112&lt;&gt;LI114&amp;LK114)*($B$113&amp;$D$113&lt;&gt;LI114&amp;LK114)*($B$114&amp;$D$114&lt;&gt;LI114&amp;LK114)*($D$107&amp;$B$107&lt;&gt;LI114&amp;LK114)*($D$108&amp;$B$108&lt;&gt;LI114&amp;LK114)*($D$109&amp;$B$109&lt;&gt;LI114&amp;LK114)*($D$110&amp;$B$110&lt;&gt;LI114&amp;LK114)*($D$111&amp;$B$111&lt;&gt;LI114&amp;LK114)*($D$112&amp;$B$112&lt;&gt;LI114&amp;LK114)*($D$113&amp;$B$113&lt;&gt;LI114&amp;LK114)*($D$114&amp;$B$114&lt;&gt;LI114&amp;LK114)</f>
        <v>2</v>
      </c>
      <c r="LP139" s="405" t="n">
        <f aca="false">IFERROR(VLOOKUP(LI114,$B$107:$F$114,5,0),0)</f>
        <v>0</v>
      </c>
      <c r="LQ139" s="405" t="n">
        <f aca="false">IFERROR(VLOOKUP(LK114,$B$107:$F$114,5,0),0)</f>
        <v>0</v>
      </c>
      <c r="LR139" s="405" t="n">
        <f aca="false">IFERROR(VLOOKUP(LI114,$D$107:$G$114,4,0),0)</f>
        <v>0</v>
      </c>
      <c r="LS139" s="405" t="n">
        <f aca="false">IFERROR(VLOOKUP(LK114,$D$107:$G$114,4,0),0)</f>
        <v>0</v>
      </c>
      <c r="LT139" s="406"/>
      <c r="LY139" s="406"/>
      <c r="LZ139" s="406"/>
      <c r="MA139" s="406"/>
      <c r="MB139" s="405" t="n">
        <f aca="false">(MG114&lt;&gt;2)+($B$107&amp;$D$107&lt;&gt;LV114&amp;LX114)*($B$108&amp;$D$108&lt;&gt;LV114&amp;LX114)*($B$109&amp;$D$109&lt;&gt;LV114&amp;LX114)*($B$110&amp;$D$110&lt;&gt;LV114&amp;LX114)*($B$111&amp;$D$111&lt;&gt;LV114&amp;LX114)*($B$112&amp;$D$112&lt;&gt;LV114&amp;LX114)*($B$113&amp;$D$113&lt;&gt;LV114&amp;LX114)*($B$114&amp;$D$114&lt;&gt;LV114&amp;LX114)*($D$107&amp;$B$107&lt;&gt;LV114&amp;LX114)*($D$108&amp;$B$108&lt;&gt;LV114&amp;LX114)*($D$109&amp;$B$109&lt;&gt;LV114&amp;LX114)*($D$110&amp;$B$110&lt;&gt;LV114&amp;LX114)*($D$111&amp;$B$111&lt;&gt;LV114&amp;LX114)*($D$112&amp;$B$112&lt;&gt;LV114&amp;LX114)*($D$113&amp;$B$113&lt;&gt;LV114&amp;LX114)*($D$114&amp;$B$114&lt;&gt;LV114&amp;LX114)</f>
        <v>2</v>
      </c>
      <c r="MC139" s="405" t="n">
        <f aca="false">IFERROR(VLOOKUP(LV114,$B$107:$F$114,5,0),0)</f>
        <v>0</v>
      </c>
      <c r="MD139" s="405" t="n">
        <f aca="false">IFERROR(VLOOKUP(LX114,$B$107:$F$114,5,0),0)</f>
        <v>0</v>
      </c>
      <c r="ME139" s="405" t="n">
        <f aca="false">IFERROR(VLOOKUP(LV114,$D$107:$G$114,4,0),0)</f>
        <v>0</v>
      </c>
      <c r="MF139" s="405" t="n">
        <f aca="false">IFERROR(VLOOKUP(LX114,$D$107:$G$114,4,0),0)</f>
        <v>0</v>
      </c>
      <c r="MG139" s="406"/>
    </row>
    <row r="140" customFormat="false" ht="15.75" hidden="false" customHeight="false" outlineLevel="0" collapsed="false">
      <c r="B140" s="353"/>
      <c r="C140" s="353"/>
      <c r="D140" s="353"/>
      <c r="E140" s="353"/>
      <c r="F140" s="353"/>
      <c r="G140" s="353"/>
      <c r="H140" s="353"/>
      <c r="L140" s="406"/>
      <c r="M140" s="406"/>
      <c r="N140" s="406"/>
      <c r="O140" s="405"/>
      <c r="P140" s="405"/>
      <c r="Q140" s="405"/>
      <c r="R140" s="405"/>
      <c r="S140" s="405"/>
      <c r="T140" s="406"/>
      <c r="Y140" s="406"/>
      <c r="Z140" s="406"/>
      <c r="AA140" s="406"/>
      <c r="AB140" s="405"/>
      <c r="AC140" s="405"/>
      <c r="AD140" s="405"/>
      <c r="AE140" s="405"/>
      <c r="AF140" s="405"/>
      <c r="AG140" s="406"/>
      <c r="AL140" s="406"/>
      <c r="AM140" s="406"/>
      <c r="AN140" s="406"/>
      <c r="AO140" s="405"/>
      <c r="AP140" s="405"/>
      <c r="AQ140" s="405"/>
      <c r="AR140" s="405"/>
      <c r="AS140" s="405"/>
      <c r="AT140" s="406"/>
      <c r="AY140" s="406"/>
      <c r="AZ140" s="406"/>
      <c r="BA140" s="406"/>
      <c r="BB140" s="405"/>
      <c r="BC140" s="405"/>
      <c r="BD140" s="405"/>
      <c r="BE140" s="405"/>
      <c r="BF140" s="405"/>
      <c r="BG140" s="406"/>
      <c r="BL140" s="406"/>
      <c r="BM140" s="406"/>
      <c r="BN140" s="406"/>
      <c r="BO140" s="405"/>
      <c r="BP140" s="405"/>
      <c r="BQ140" s="405"/>
      <c r="BR140" s="405"/>
      <c r="BS140" s="405"/>
      <c r="BT140" s="406"/>
      <c r="BY140" s="406"/>
      <c r="BZ140" s="406"/>
      <c r="CA140" s="406"/>
      <c r="CB140" s="405"/>
      <c r="CC140" s="405"/>
      <c r="CD140" s="405"/>
      <c r="CE140" s="405"/>
      <c r="CF140" s="405"/>
      <c r="CG140" s="406"/>
      <c r="CL140" s="406"/>
      <c r="CM140" s="406"/>
      <c r="CN140" s="406"/>
      <c r="CO140" s="405"/>
      <c r="CP140" s="405"/>
      <c r="CQ140" s="405"/>
      <c r="CR140" s="405"/>
      <c r="CS140" s="405"/>
      <c r="CT140" s="406"/>
      <c r="CY140" s="406"/>
      <c r="CZ140" s="406"/>
      <c r="DA140" s="406"/>
      <c r="DB140" s="405"/>
      <c r="DC140" s="405"/>
      <c r="DD140" s="405"/>
      <c r="DE140" s="405"/>
      <c r="DF140" s="405"/>
      <c r="DG140" s="406"/>
      <c r="DL140" s="406"/>
      <c r="DM140" s="406"/>
      <c r="DN140" s="406"/>
      <c r="DO140" s="405"/>
      <c r="DP140" s="405"/>
      <c r="DQ140" s="405"/>
      <c r="DR140" s="405"/>
      <c r="DS140" s="405"/>
      <c r="DT140" s="406"/>
      <c r="DY140" s="406"/>
      <c r="DZ140" s="406"/>
      <c r="EA140" s="406"/>
      <c r="EB140" s="405"/>
      <c r="EC140" s="405"/>
      <c r="ED140" s="405"/>
      <c r="EE140" s="405"/>
      <c r="EF140" s="405"/>
      <c r="EG140" s="406"/>
      <c r="EL140" s="406"/>
      <c r="EM140" s="406"/>
      <c r="EN140" s="406"/>
      <c r="EO140" s="405"/>
      <c r="EP140" s="405"/>
      <c r="EQ140" s="405"/>
      <c r="ER140" s="405"/>
      <c r="ES140" s="405"/>
      <c r="ET140" s="406"/>
      <c r="EY140" s="406"/>
      <c r="EZ140" s="406"/>
      <c r="FA140" s="406"/>
      <c r="FB140" s="405"/>
      <c r="FC140" s="405"/>
      <c r="FD140" s="405"/>
      <c r="FE140" s="405"/>
      <c r="FF140" s="405"/>
      <c r="FG140" s="406"/>
      <c r="FL140" s="406"/>
      <c r="FM140" s="406"/>
      <c r="FN140" s="406"/>
      <c r="FO140" s="405"/>
      <c r="FP140" s="405"/>
      <c r="FQ140" s="405"/>
      <c r="FR140" s="405"/>
      <c r="FS140" s="405"/>
      <c r="FT140" s="406"/>
      <c r="FY140" s="406"/>
      <c r="FZ140" s="406"/>
      <c r="GA140" s="406"/>
      <c r="GB140" s="405"/>
      <c r="GC140" s="405"/>
      <c r="GD140" s="405"/>
      <c r="GE140" s="405"/>
      <c r="GF140" s="405"/>
      <c r="GG140" s="406"/>
      <c r="GL140" s="406"/>
      <c r="GM140" s="406"/>
      <c r="GN140" s="406"/>
      <c r="GO140" s="405"/>
      <c r="GP140" s="405"/>
      <c r="GQ140" s="405"/>
      <c r="GR140" s="405"/>
      <c r="GS140" s="405"/>
      <c r="GT140" s="406"/>
      <c r="GY140" s="406"/>
      <c r="GZ140" s="406"/>
      <c r="HA140" s="406"/>
      <c r="HB140" s="405"/>
      <c r="HC140" s="405"/>
      <c r="HD140" s="405"/>
      <c r="HE140" s="405"/>
      <c r="HF140" s="405"/>
      <c r="HG140" s="406"/>
      <c r="HL140" s="406"/>
      <c r="HM140" s="406"/>
      <c r="HN140" s="406"/>
      <c r="HO140" s="405"/>
      <c r="HP140" s="405"/>
      <c r="HQ140" s="405"/>
      <c r="HR140" s="405"/>
      <c r="HS140" s="405"/>
      <c r="HT140" s="406"/>
      <c r="HY140" s="406"/>
      <c r="HZ140" s="406"/>
      <c r="IA140" s="406"/>
      <c r="IB140" s="405"/>
      <c r="IC140" s="405"/>
      <c r="ID140" s="405"/>
      <c r="IE140" s="405"/>
      <c r="IF140" s="405"/>
      <c r="IG140" s="406"/>
      <c r="IL140" s="406"/>
      <c r="IM140" s="406"/>
      <c r="IN140" s="406"/>
      <c r="IO140" s="405"/>
      <c r="IP140" s="405"/>
      <c r="IQ140" s="405"/>
      <c r="IR140" s="405"/>
      <c r="IS140" s="405"/>
      <c r="IT140" s="406"/>
      <c r="IY140" s="406"/>
      <c r="IZ140" s="406"/>
      <c r="JA140" s="406"/>
      <c r="JB140" s="405"/>
      <c r="JC140" s="405"/>
      <c r="JD140" s="405"/>
      <c r="JE140" s="405"/>
      <c r="JF140" s="405"/>
      <c r="JG140" s="406"/>
      <c r="JL140" s="406"/>
      <c r="JM140" s="406"/>
      <c r="JN140" s="406"/>
      <c r="JO140" s="405"/>
      <c r="JP140" s="405"/>
      <c r="JQ140" s="405"/>
      <c r="JR140" s="405"/>
      <c r="JS140" s="405"/>
      <c r="JT140" s="406"/>
      <c r="JY140" s="406"/>
      <c r="JZ140" s="406"/>
      <c r="KA140" s="406"/>
      <c r="KB140" s="405"/>
      <c r="KC140" s="405"/>
      <c r="KD140" s="405"/>
      <c r="KE140" s="405"/>
      <c r="KF140" s="405"/>
      <c r="KG140" s="406"/>
      <c r="KL140" s="406"/>
      <c r="KM140" s="406"/>
      <c r="KN140" s="406"/>
      <c r="KO140" s="405"/>
      <c r="KP140" s="405"/>
      <c r="KQ140" s="405"/>
      <c r="KR140" s="405"/>
      <c r="KS140" s="405"/>
      <c r="KT140" s="406"/>
      <c r="KY140" s="406"/>
      <c r="KZ140" s="406"/>
      <c r="LA140" s="406"/>
      <c r="LB140" s="405"/>
      <c r="LC140" s="405"/>
      <c r="LD140" s="405"/>
      <c r="LE140" s="405"/>
      <c r="LF140" s="405"/>
      <c r="LG140" s="406"/>
      <c r="LL140" s="406"/>
      <c r="LM140" s="406"/>
      <c r="LN140" s="406"/>
      <c r="LO140" s="405"/>
      <c r="LP140" s="405"/>
      <c r="LQ140" s="405"/>
      <c r="LR140" s="405"/>
      <c r="LS140" s="405"/>
      <c r="LT140" s="406"/>
      <c r="LY140" s="406"/>
      <c r="LZ140" s="406"/>
      <c r="MA140" s="406"/>
      <c r="MB140" s="405"/>
      <c r="MC140" s="405"/>
      <c r="MD140" s="405"/>
      <c r="ME140" s="405"/>
      <c r="MF140" s="405"/>
      <c r="MG140" s="406"/>
    </row>
    <row r="141" customFormat="false" ht="15.75" hidden="false" customHeight="false" outlineLevel="0" collapsed="false">
      <c r="B141" s="353"/>
      <c r="C141" s="353"/>
      <c r="D141" s="353"/>
      <c r="E141" s="353"/>
      <c r="F141" s="353"/>
      <c r="G141" s="353"/>
      <c r="H141" s="353"/>
      <c r="L141" s="406"/>
      <c r="M141" s="406"/>
      <c r="N141" s="406"/>
      <c r="O141" s="405" t="n">
        <f aca="false">(T116&lt;&gt;2)+($B$116&amp;$D$116&lt;&gt;I116&amp;K116)*($B$117&amp;$D$117&lt;&gt;I116&amp;K116)*($B$118&amp;$D$118&lt;&gt;I116&amp;K116)*($B$119&amp;$D$119&lt;&gt;I116&amp;K116)*($D$116&amp;$B$116&lt;&gt;I116&amp;K116)*($D$117&amp;$B$117&lt;&gt;I116&amp;K116)*($D$118&amp;$B$118&lt;&gt;I116&amp;K116)*($D$119&amp;$B$119&lt;&gt;I116&amp;K116)</f>
        <v>2</v>
      </c>
      <c r="P141" s="405" t="n">
        <f aca="false">IFERROR(VLOOKUP(I116,$B$116:$F$119,5,0),0)</f>
        <v>0</v>
      </c>
      <c r="Q141" s="405" t="n">
        <f aca="false">IFERROR(VLOOKUP(K116,$B$116:$F$119,5,0),0)</f>
        <v>0</v>
      </c>
      <c r="R141" s="405" t="n">
        <f aca="false">IFERROR(VLOOKUP(I116,$D$116:$G$119,4,0),0)</f>
        <v>0</v>
      </c>
      <c r="S141" s="405" t="n">
        <f aca="false">IFERROR(VLOOKUP(K116,$D$116:$G$119,4,0),0)</f>
        <v>0</v>
      </c>
      <c r="T141" s="406"/>
      <c r="Y141" s="406"/>
      <c r="Z141" s="406"/>
      <c r="AA141" s="406"/>
      <c r="AB141" s="405" t="n">
        <f aca="false">(AG116&lt;&gt;2)+($B$116&amp;$D$116&lt;&gt;V116&amp;X116)*($B$117&amp;$D$117&lt;&gt;V116&amp;X116)*($B$118&amp;$D$118&lt;&gt;V116&amp;X116)*($B$119&amp;$D$119&lt;&gt;V116&amp;X116)*($D$116&amp;$B$116&lt;&gt;V116&amp;X116)*($D$117&amp;$B$117&lt;&gt;V116&amp;X116)*($D$118&amp;$B$118&lt;&gt;V116&amp;X116)*($D$119&amp;$B$119&lt;&gt;V116&amp;X116)</f>
        <v>2</v>
      </c>
      <c r="AC141" s="405" t="n">
        <f aca="false">IFERROR(VLOOKUP(V116,$B$116:$F$119,5,0),0)</f>
        <v>0</v>
      </c>
      <c r="AD141" s="405" t="n">
        <f aca="false">IFERROR(VLOOKUP(X116,$B$116:$F$119,5,0),0)</f>
        <v>0</v>
      </c>
      <c r="AE141" s="405" t="n">
        <f aca="false">IFERROR(VLOOKUP(V116,$D$116:$G$119,4,0),0)</f>
        <v>0</v>
      </c>
      <c r="AF141" s="405" t="n">
        <f aca="false">IFERROR(VLOOKUP(X116,$D$116:$G$119,4,0),0)</f>
        <v>0</v>
      </c>
      <c r="AG141" s="406"/>
      <c r="AL141" s="406"/>
      <c r="AM141" s="406"/>
      <c r="AN141" s="406"/>
      <c r="AO141" s="405" t="n">
        <f aca="false">(AT116&lt;&gt;2)+($B$116&amp;$D$116&lt;&gt;AI116&amp;AK116)*($B$117&amp;$D$117&lt;&gt;AI116&amp;AK116)*($B$118&amp;$D$118&lt;&gt;AI116&amp;AK116)*($B$119&amp;$D$119&lt;&gt;AI116&amp;AK116)*($D$116&amp;$B$116&lt;&gt;AI116&amp;AK116)*($D$117&amp;$B$117&lt;&gt;AI116&amp;AK116)*($D$118&amp;$B$118&lt;&gt;AI116&amp;AK116)*($D$119&amp;$B$119&lt;&gt;AI116&amp;AK116)</f>
        <v>2</v>
      </c>
      <c r="AP141" s="405" t="n">
        <f aca="false">IFERROR(VLOOKUP(AI116,$B$116:$F$119,5,0),0)</f>
        <v>0</v>
      </c>
      <c r="AQ141" s="405" t="n">
        <f aca="false">IFERROR(VLOOKUP(AK116,$B$116:$F$119,5,0),0)</f>
        <v>0</v>
      </c>
      <c r="AR141" s="405" t="n">
        <f aca="false">IFERROR(VLOOKUP(AI116,$D$116:$G$119,4,0),0)</f>
        <v>0</v>
      </c>
      <c r="AS141" s="405" t="n">
        <f aca="false">IFERROR(VLOOKUP(AK116,$D$116:$G$119,4,0),0)</f>
        <v>0</v>
      </c>
      <c r="AT141" s="406"/>
      <c r="AY141" s="406"/>
      <c r="AZ141" s="406"/>
      <c r="BA141" s="406"/>
      <c r="BB141" s="405" t="n">
        <f aca="false">(BG116&lt;&gt;2)+($B$116&amp;$D$116&lt;&gt;AV116&amp;AX116)*($B$117&amp;$D$117&lt;&gt;AV116&amp;AX116)*($B$118&amp;$D$118&lt;&gt;AV116&amp;AX116)*($B$119&amp;$D$119&lt;&gt;AV116&amp;AX116)*($D$116&amp;$B$116&lt;&gt;AV116&amp;AX116)*($D$117&amp;$B$117&lt;&gt;AV116&amp;AX116)*($D$118&amp;$B$118&lt;&gt;AV116&amp;AX116)*($D$119&amp;$B$119&lt;&gt;AV116&amp;AX116)</f>
        <v>2</v>
      </c>
      <c r="BC141" s="405" t="n">
        <f aca="false">IFERROR(VLOOKUP(AV116,$B$116:$F$119,5,0),0)</f>
        <v>0</v>
      </c>
      <c r="BD141" s="405" t="n">
        <f aca="false">IFERROR(VLOOKUP(AX116,$B$116:$F$119,5,0),0)</f>
        <v>0</v>
      </c>
      <c r="BE141" s="405" t="n">
        <f aca="false">IFERROR(VLOOKUP(AV116,$D$116:$G$119,4,0),0)</f>
        <v>0</v>
      </c>
      <c r="BF141" s="405" t="n">
        <f aca="false">IFERROR(VLOOKUP(AX116,$D$116:$G$119,4,0),0)</f>
        <v>0</v>
      </c>
      <c r="BG141" s="406"/>
      <c r="BL141" s="406"/>
      <c r="BM141" s="406"/>
      <c r="BN141" s="406"/>
      <c r="BO141" s="405" t="n">
        <f aca="false">(BT116&lt;&gt;2)+($B$116&amp;$D$116&lt;&gt;BI116&amp;BK116)*($B$117&amp;$D$117&lt;&gt;BI116&amp;BK116)*($B$118&amp;$D$118&lt;&gt;BI116&amp;BK116)*($B$119&amp;$D$119&lt;&gt;BI116&amp;BK116)*($D$116&amp;$B$116&lt;&gt;BI116&amp;BK116)*($D$117&amp;$B$117&lt;&gt;BI116&amp;BK116)*($D$118&amp;$B$118&lt;&gt;BI116&amp;BK116)*($D$119&amp;$B$119&lt;&gt;BI116&amp;BK116)</f>
        <v>2</v>
      </c>
      <c r="BP141" s="405" t="n">
        <f aca="false">IFERROR(VLOOKUP(BI116,$B$116:$F$119,5,0),0)</f>
        <v>0</v>
      </c>
      <c r="BQ141" s="405" t="n">
        <f aca="false">IFERROR(VLOOKUP(BK116,$B$116:$F$119,5,0),0)</f>
        <v>0</v>
      </c>
      <c r="BR141" s="405" t="n">
        <f aca="false">IFERROR(VLOOKUP(BI116,$D$116:$G$119,4,0),0)</f>
        <v>0</v>
      </c>
      <c r="BS141" s="405" t="n">
        <f aca="false">IFERROR(VLOOKUP(BK116,$D$116:$G$119,4,0),0)</f>
        <v>0</v>
      </c>
      <c r="BT141" s="406"/>
      <c r="BY141" s="406"/>
      <c r="BZ141" s="406"/>
      <c r="CA141" s="406"/>
      <c r="CB141" s="405" t="n">
        <f aca="false">(CG116&lt;&gt;2)+($B$116&amp;$D$116&lt;&gt;BV116&amp;BX116)*($B$117&amp;$D$117&lt;&gt;BV116&amp;BX116)*($B$118&amp;$D$118&lt;&gt;BV116&amp;BX116)*($B$119&amp;$D$119&lt;&gt;BV116&amp;BX116)*($D$116&amp;$B$116&lt;&gt;BV116&amp;BX116)*($D$117&amp;$B$117&lt;&gt;BV116&amp;BX116)*($D$118&amp;$B$118&lt;&gt;BV116&amp;BX116)*($D$119&amp;$B$119&lt;&gt;BV116&amp;BX116)</f>
        <v>2</v>
      </c>
      <c r="CC141" s="405" t="n">
        <f aca="false">IFERROR(VLOOKUP(BV116,$B$116:$F$119,5,0),0)</f>
        <v>0</v>
      </c>
      <c r="CD141" s="405" t="n">
        <f aca="false">IFERROR(VLOOKUP(BX116,$B$116:$F$119,5,0),0)</f>
        <v>0</v>
      </c>
      <c r="CE141" s="405" t="n">
        <f aca="false">IFERROR(VLOOKUP(BV116,$D$116:$G$119,4,0),0)</f>
        <v>0</v>
      </c>
      <c r="CF141" s="405" t="n">
        <f aca="false">IFERROR(VLOOKUP(BX116,$D$116:$G$119,4,0),0)</f>
        <v>0</v>
      </c>
      <c r="CG141" s="406"/>
      <c r="CL141" s="406"/>
      <c r="CM141" s="406"/>
      <c r="CN141" s="406"/>
      <c r="CO141" s="405" t="n">
        <f aca="false">(CT116&lt;&gt;2)+($B$116&amp;$D$116&lt;&gt;CI116&amp;CK116)*($B$117&amp;$D$117&lt;&gt;CI116&amp;CK116)*($B$118&amp;$D$118&lt;&gt;CI116&amp;CK116)*($B$119&amp;$D$119&lt;&gt;CI116&amp;CK116)*($D$116&amp;$B$116&lt;&gt;CI116&amp;CK116)*($D$117&amp;$B$117&lt;&gt;CI116&amp;CK116)*($D$118&amp;$B$118&lt;&gt;CI116&amp;CK116)*($D$119&amp;$B$119&lt;&gt;CI116&amp;CK116)</f>
        <v>2</v>
      </c>
      <c r="CP141" s="405" t="n">
        <f aca="false">IFERROR(VLOOKUP(CI116,$B$116:$F$119,5,0),0)</f>
        <v>0</v>
      </c>
      <c r="CQ141" s="405" t="n">
        <f aca="false">IFERROR(VLOOKUP(CK116,$B$116:$F$119,5,0),0)</f>
        <v>0</v>
      </c>
      <c r="CR141" s="405" t="n">
        <f aca="false">IFERROR(VLOOKUP(CI116,$D$116:$G$119,4,0),0)</f>
        <v>0</v>
      </c>
      <c r="CS141" s="405" t="n">
        <f aca="false">IFERROR(VLOOKUP(CK116,$D$116:$G$119,4,0),0)</f>
        <v>0</v>
      </c>
      <c r="CT141" s="406"/>
      <c r="CY141" s="406"/>
      <c r="CZ141" s="406"/>
      <c r="DA141" s="406"/>
      <c r="DB141" s="405" t="n">
        <f aca="false">(DG116&lt;&gt;2)+($B$116&amp;$D$116&lt;&gt;CV116&amp;CX116)*($B$117&amp;$D$117&lt;&gt;CV116&amp;CX116)*($B$118&amp;$D$118&lt;&gt;CV116&amp;CX116)*($B$119&amp;$D$119&lt;&gt;CV116&amp;CX116)*($D$116&amp;$B$116&lt;&gt;CV116&amp;CX116)*($D$117&amp;$B$117&lt;&gt;CV116&amp;CX116)*($D$118&amp;$B$118&lt;&gt;CV116&amp;CX116)*($D$119&amp;$B$119&lt;&gt;CV116&amp;CX116)</f>
        <v>2</v>
      </c>
      <c r="DC141" s="405" t="n">
        <f aca="false">IFERROR(VLOOKUP(CV116,$B$116:$F$119,5,0),0)</f>
        <v>0</v>
      </c>
      <c r="DD141" s="405" t="n">
        <f aca="false">IFERROR(VLOOKUP(CX116,$B$116:$F$119,5,0),0)</f>
        <v>0</v>
      </c>
      <c r="DE141" s="405" t="n">
        <f aca="false">IFERROR(VLOOKUP(CV116,$D$116:$G$119,4,0),0)</f>
        <v>0</v>
      </c>
      <c r="DF141" s="405" t="n">
        <f aca="false">IFERROR(VLOOKUP(CX116,$D$116:$G$119,4,0),0)</f>
        <v>0</v>
      </c>
      <c r="DG141" s="406"/>
      <c r="DL141" s="406"/>
      <c r="DM141" s="406"/>
      <c r="DN141" s="406"/>
      <c r="DO141" s="405" t="n">
        <f aca="false">(DT116&lt;&gt;2)+($B$116&amp;$D$116&lt;&gt;DI116&amp;DK116)*($B$117&amp;$D$117&lt;&gt;DI116&amp;DK116)*($B$118&amp;$D$118&lt;&gt;DI116&amp;DK116)*($B$119&amp;$D$119&lt;&gt;DI116&amp;DK116)*($D$116&amp;$B$116&lt;&gt;DI116&amp;DK116)*($D$117&amp;$B$117&lt;&gt;DI116&amp;DK116)*($D$118&amp;$B$118&lt;&gt;DI116&amp;DK116)*($D$119&amp;$B$119&lt;&gt;DI116&amp;DK116)</f>
        <v>2</v>
      </c>
      <c r="DP141" s="405" t="n">
        <f aca="false">IFERROR(VLOOKUP(DI116,$B$116:$F$119,5,0),0)</f>
        <v>0</v>
      </c>
      <c r="DQ141" s="405" t="n">
        <f aca="false">IFERROR(VLOOKUP(DK116,$B$116:$F$119,5,0),0)</f>
        <v>0</v>
      </c>
      <c r="DR141" s="405" t="n">
        <f aca="false">IFERROR(VLOOKUP(DI116,$D$116:$G$119,4,0),0)</f>
        <v>0</v>
      </c>
      <c r="DS141" s="405" t="n">
        <f aca="false">IFERROR(VLOOKUP(DK116,$D$116:$G$119,4,0),0)</f>
        <v>0</v>
      </c>
      <c r="DT141" s="406"/>
      <c r="DY141" s="406"/>
      <c r="DZ141" s="406"/>
      <c r="EA141" s="406"/>
      <c r="EB141" s="405" t="n">
        <f aca="false">(EG116&lt;&gt;2)+($B$116&amp;$D$116&lt;&gt;DV116&amp;DX116)*($B$117&amp;$D$117&lt;&gt;DV116&amp;DX116)*($B$118&amp;$D$118&lt;&gt;DV116&amp;DX116)*($B$119&amp;$D$119&lt;&gt;DV116&amp;DX116)*($D$116&amp;$B$116&lt;&gt;DV116&amp;DX116)*($D$117&amp;$B$117&lt;&gt;DV116&amp;DX116)*($D$118&amp;$B$118&lt;&gt;DV116&amp;DX116)*($D$119&amp;$B$119&lt;&gt;DV116&amp;DX116)</f>
        <v>2</v>
      </c>
      <c r="EC141" s="405" t="n">
        <f aca="false">IFERROR(VLOOKUP(DV116,$B$116:$F$119,5,0),0)</f>
        <v>0</v>
      </c>
      <c r="ED141" s="405" t="n">
        <f aca="false">IFERROR(VLOOKUP(DX116,$B$116:$F$119,5,0),0)</f>
        <v>0</v>
      </c>
      <c r="EE141" s="405" t="n">
        <f aca="false">IFERROR(VLOOKUP(DV116,$D$116:$G$119,4,0),0)</f>
        <v>0</v>
      </c>
      <c r="EF141" s="405" t="n">
        <f aca="false">IFERROR(VLOOKUP(DX116,$D$116:$G$119,4,0),0)</f>
        <v>0</v>
      </c>
      <c r="EG141" s="406"/>
      <c r="EL141" s="406"/>
      <c r="EM141" s="406"/>
      <c r="EN141" s="406"/>
      <c r="EO141" s="405" t="n">
        <f aca="false">(ET116&lt;&gt;2)+($B$116&amp;$D$116&lt;&gt;EI116&amp;EK116)*($B$117&amp;$D$117&lt;&gt;EI116&amp;EK116)*($B$118&amp;$D$118&lt;&gt;EI116&amp;EK116)*($B$119&amp;$D$119&lt;&gt;EI116&amp;EK116)*($D$116&amp;$B$116&lt;&gt;EI116&amp;EK116)*($D$117&amp;$B$117&lt;&gt;EI116&amp;EK116)*($D$118&amp;$B$118&lt;&gt;EI116&amp;EK116)*($D$119&amp;$B$119&lt;&gt;EI116&amp;EK116)</f>
        <v>2</v>
      </c>
      <c r="EP141" s="405" t="n">
        <f aca="false">IFERROR(VLOOKUP(EI116,$B$116:$F$119,5,0),0)</f>
        <v>0</v>
      </c>
      <c r="EQ141" s="405" t="n">
        <f aca="false">IFERROR(VLOOKUP(EK116,$B$116:$F$119,5,0),0)</f>
        <v>0</v>
      </c>
      <c r="ER141" s="405" t="n">
        <f aca="false">IFERROR(VLOOKUP(EI116,$D$116:$G$119,4,0),0)</f>
        <v>0</v>
      </c>
      <c r="ES141" s="405" t="n">
        <f aca="false">IFERROR(VLOOKUP(EK116,$D$116:$G$119,4,0),0)</f>
        <v>0</v>
      </c>
      <c r="ET141" s="406"/>
      <c r="EY141" s="406"/>
      <c r="EZ141" s="406"/>
      <c r="FA141" s="406"/>
      <c r="FB141" s="405" t="n">
        <f aca="false">(FG116&lt;&gt;2)+($B$116&amp;$D$116&lt;&gt;EV116&amp;EX116)*($B$117&amp;$D$117&lt;&gt;EV116&amp;EX116)*($B$118&amp;$D$118&lt;&gt;EV116&amp;EX116)*($B$119&amp;$D$119&lt;&gt;EV116&amp;EX116)*($D$116&amp;$B$116&lt;&gt;EV116&amp;EX116)*($D$117&amp;$B$117&lt;&gt;EV116&amp;EX116)*($D$118&amp;$B$118&lt;&gt;EV116&amp;EX116)*($D$119&amp;$B$119&lt;&gt;EV116&amp;EX116)</f>
        <v>2</v>
      </c>
      <c r="FC141" s="405" t="n">
        <f aca="false">IFERROR(VLOOKUP(EV116,$B$116:$F$119,5,0),0)</f>
        <v>0</v>
      </c>
      <c r="FD141" s="405" t="n">
        <f aca="false">IFERROR(VLOOKUP(EX116,$B$116:$F$119,5,0),0)</f>
        <v>0</v>
      </c>
      <c r="FE141" s="405" t="n">
        <f aca="false">IFERROR(VLOOKUP(EV116,$D$116:$G$119,4,0),0)</f>
        <v>0</v>
      </c>
      <c r="FF141" s="405" t="n">
        <f aca="false">IFERROR(VLOOKUP(EX116,$D$116:$G$119,4,0),0)</f>
        <v>0</v>
      </c>
      <c r="FG141" s="406"/>
      <c r="FL141" s="406"/>
      <c r="FM141" s="406"/>
      <c r="FN141" s="406"/>
      <c r="FO141" s="405" t="n">
        <f aca="false">(FT116&lt;&gt;2)+($B$116&amp;$D$116&lt;&gt;FI116&amp;FK116)*($B$117&amp;$D$117&lt;&gt;FI116&amp;FK116)*($B$118&amp;$D$118&lt;&gt;FI116&amp;FK116)*($B$119&amp;$D$119&lt;&gt;FI116&amp;FK116)*($D$116&amp;$B$116&lt;&gt;FI116&amp;FK116)*($D$117&amp;$B$117&lt;&gt;FI116&amp;FK116)*($D$118&amp;$B$118&lt;&gt;FI116&amp;FK116)*($D$119&amp;$B$119&lt;&gt;FI116&amp;FK116)</f>
        <v>2</v>
      </c>
      <c r="FP141" s="405" t="n">
        <f aca="false">IFERROR(VLOOKUP(FI116,$B$116:$F$119,5,0),0)</f>
        <v>0</v>
      </c>
      <c r="FQ141" s="405" t="n">
        <f aca="false">IFERROR(VLOOKUP(FK116,$B$116:$F$119,5,0),0)</f>
        <v>0</v>
      </c>
      <c r="FR141" s="405" t="n">
        <f aca="false">IFERROR(VLOOKUP(FI116,$D$116:$G$119,4,0),0)</f>
        <v>0</v>
      </c>
      <c r="FS141" s="405" t="n">
        <f aca="false">IFERROR(VLOOKUP(FK116,$D$116:$G$119,4,0),0)</f>
        <v>0</v>
      </c>
      <c r="FT141" s="406"/>
      <c r="FY141" s="406"/>
      <c r="FZ141" s="406"/>
      <c r="GA141" s="406"/>
      <c r="GB141" s="405" t="n">
        <f aca="false">(GG116&lt;&gt;2)+($B$116&amp;$D$116&lt;&gt;FV116&amp;FX116)*($B$117&amp;$D$117&lt;&gt;FV116&amp;FX116)*($B$118&amp;$D$118&lt;&gt;FV116&amp;FX116)*($B$119&amp;$D$119&lt;&gt;FV116&amp;FX116)*($D$116&amp;$B$116&lt;&gt;FV116&amp;FX116)*($D$117&amp;$B$117&lt;&gt;FV116&amp;FX116)*($D$118&amp;$B$118&lt;&gt;FV116&amp;FX116)*($D$119&amp;$B$119&lt;&gt;FV116&amp;FX116)</f>
        <v>2</v>
      </c>
      <c r="GC141" s="405" t="n">
        <f aca="false">IFERROR(VLOOKUP(FV116,$B$116:$F$119,5,0),0)</f>
        <v>0</v>
      </c>
      <c r="GD141" s="405" t="n">
        <f aca="false">IFERROR(VLOOKUP(FX116,$B$116:$F$119,5,0),0)</f>
        <v>0</v>
      </c>
      <c r="GE141" s="405" t="n">
        <f aca="false">IFERROR(VLOOKUP(FV116,$D$116:$G$119,4,0),0)</f>
        <v>0</v>
      </c>
      <c r="GF141" s="405" t="n">
        <f aca="false">IFERROR(VLOOKUP(FX116,$D$116:$G$119,4,0),0)</f>
        <v>0</v>
      </c>
      <c r="GG141" s="406"/>
      <c r="GL141" s="406"/>
      <c r="GM141" s="406"/>
      <c r="GN141" s="406"/>
      <c r="GO141" s="405" t="n">
        <f aca="false">(GT116&lt;&gt;2)+($B$116&amp;$D$116&lt;&gt;GI116&amp;GK116)*($B$117&amp;$D$117&lt;&gt;GI116&amp;GK116)*($B$118&amp;$D$118&lt;&gt;GI116&amp;GK116)*($B$119&amp;$D$119&lt;&gt;GI116&amp;GK116)*($D$116&amp;$B$116&lt;&gt;GI116&amp;GK116)*($D$117&amp;$B$117&lt;&gt;GI116&amp;GK116)*($D$118&amp;$B$118&lt;&gt;GI116&amp;GK116)*($D$119&amp;$B$119&lt;&gt;GI116&amp;GK116)</f>
        <v>2</v>
      </c>
      <c r="GP141" s="405" t="n">
        <f aca="false">IFERROR(VLOOKUP(GI116,$B$116:$F$119,5,0),0)</f>
        <v>0</v>
      </c>
      <c r="GQ141" s="405" t="n">
        <f aca="false">IFERROR(VLOOKUP(GK116,$B$116:$F$119,5,0),0)</f>
        <v>0</v>
      </c>
      <c r="GR141" s="405" t="n">
        <f aca="false">IFERROR(VLOOKUP(GI116,$D$116:$G$119,4,0),0)</f>
        <v>0</v>
      </c>
      <c r="GS141" s="405" t="n">
        <f aca="false">IFERROR(VLOOKUP(GK116,$D$116:$G$119,4,0),0)</f>
        <v>0</v>
      </c>
      <c r="GT141" s="406"/>
      <c r="GY141" s="406"/>
      <c r="GZ141" s="406"/>
      <c r="HA141" s="406"/>
      <c r="HB141" s="405" t="n">
        <f aca="false">(HG116&lt;&gt;2)+($B$116&amp;$D$116&lt;&gt;GV116&amp;GX116)*($B$117&amp;$D$117&lt;&gt;GV116&amp;GX116)*($B$118&amp;$D$118&lt;&gt;GV116&amp;GX116)*($B$119&amp;$D$119&lt;&gt;GV116&amp;GX116)*($D$116&amp;$B$116&lt;&gt;GV116&amp;GX116)*($D$117&amp;$B$117&lt;&gt;GV116&amp;GX116)*($D$118&amp;$B$118&lt;&gt;GV116&amp;GX116)*($D$119&amp;$B$119&lt;&gt;GV116&amp;GX116)</f>
        <v>2</v>
      </c>
      <c r="HC141" s="405" t="n">
        <f aca="false">IFERROR(VLOOKUP(GV116,$B$116:$F$119,5,0),0)</f>
        <v>0</v>
      </c>
      <c r="HD141" s="405" t="n">
        <f aca="false">IFERROR(VLOOKUP(GX116,$B$116:$F$119,5,0),0)</f>
        <v>0</v>
      </c>
      <c r="HE141" s="405" t="n">
        <f aca="false">IFERROR(VLOOKUP(GV116,$D$116:$G$119,4,0),0)</f>
        <v>0</v>
      </c>
      <c r="HF141" s="405" t="n">
        <f aca="false">IFERROR(VLOOKUP(GX116,$D$116:$G$119,4,0),0)</f>
        <v>0</v>
      </c>
      <c r="HG141" s="406"/>
      <c r="HL141" s="406"/>
      <c r="HM141" s="406"/>
      <c r="HN141" s="406"/>
      <c r="HO141" s="405" t="n">
        <f aca="false">(HT116&lt;&gt;2)+($B$116&amp;$D$116&lt;&gt;HI116&amp;HK116)*($B$117&amp;$D$117&lt;&gt;HI116&amp;HK116)*($B$118&amp;$D$118&lt;&gt;HI116&amp;HK116)*($B$119&amp;$D$119&lt;&gt;HI116&amp;HK116)*($D$116&amp;$B$116&lt;&gt;HI116&amp;HK116)*($D$117&amp;$B$117&lt;&gt;HI116&amp;HK116)*($D$118&amp;$B$118&lt;&gt;HI116&amp;HK116)*($D$119&amp;$B$119&lt;&gt;HI116&amp;HK116)</f>
        <v>2</v>
      </c>
      <c r="HP141" s="405" t="n">
        <f aca="false">IFERROR(VLOOKUP(HI116,$B$116:$F$119,5,0),0)</f>
        <v>0</v>
      </c>
      <c r="HQ141" s="405" t="n">
        <f aca="false">IFERROR(VLOOKUP(HK116,$B$116:$F$119,5,0),0)</f>
        <v>0</v>
      </c>
      <c r="HR141" s="405" t="n">
        <f aca="false">IFERROR(VLOOKUP(HI116,$D$116:$G$119,4,0),0)</f>
        <v>0</v>
      </c>
      <c r="HS141" s="405" t="n">
        <f aca="false">IFERROR(VLOOKUP(HK116,$D$116:$G$119,4,0),0)</f>
        <v>0</v>
      </c>
      <c r="HT141" s="406"/>
      <c r="HY141" s="406"/>
      <c r="HZ141" s="406"/>
      <c r="IA141" s="406"/>
      <c r="IB141" s="405" t="n">
        <f aca="false">(IG116&lt;&gt;2)+($B$116&amp;$D$116&lt;&gt;HV116&amp;HX116)*($B$117&amp;$D$117&lt;&gt;HV116&amp;HX116)*($B$118&amp;$D$118&lt;&gt;HV116&amp;HX116)*($B$119&amp;$D$119&lt;&gt;HV116&amp;HX116)*($D$116&amp;$B$116&lt;&gt;HV116&amp;HX116)*($D$117&amp;$B$117&lt;&gt;HV116&amp;HX116)*($D$118&amp;$B$118&lt;&gt;HV116&amp;HX116)*($D$119&amp;$B$119&lt;&gt;HV116&amp;HX116)</f>
        <v>2</v>
      </c>
      <c r="IC141" s="405" t="n">
        <f aca="false">IFERROR(VLOOKUP(HV116,$B$116:$F$119,5,0),0)</f>
        <v>0</v>
      </c>
      <c r="ID141" s="405" t="n">
        <f aca="false">IFERROR(VLOOKUP(HX116,$B$116:$F$119,5,0),0)</f>
        <v>0</v>
      </c>
      <c r="IE141" s="405" t="n">
        <f aca="false">IFERROR(VLOOKUP(HV116,$D$116:$G$119,4,0),0)</f>
        <v>0</v>
      </c>
      <c r="IF141" s="405" t="n">
        <f aca="false">IFERROR(VLOOKUP(HX116,$D$116:$G$119,4,0),0)</f>
        <v>0</v>
      </c>
      <c r="IG141" s="406"/>
      <c r="IL141" s="406"/>
      <c r="IM141" s="406"/>
      <c r="IN141" s="406"/>
      <c r="IO141" s="405" t="n">
        <f aca="false">(IT116&lt;&gt;2)+($B$116&amp;$D$116&lt;&gt;II116&amp;IK116)*($B$117&amp;$D$117&lt;&gt;II116&amp;IK116)*($B$118&amp;$D$118&lt;&gt;II116&amp;IK116)*($B$119&amp;$D$119&lt;&gt;II116&amp;IK116)*($D$116&amp;$B$116&lt;&gt;II116&amp;IK116)*($D$117&amp;$B$117&lt;&gt;II116&amp;IK116)*($D$118&amp;$B$118&lt;&gt;II116&amp;IK116)*($D$119&amp;$B$119&lt;&gt;II116&amp;IK116)</f>
        <v>2</v>
      </c>
      <c r="IP141" s="405" t="n">
        <f aca="false">IFERROR(VLOOKUP(II116,$B$116:$F$119,5,0),0)</f>
        <v>0</v>
      </c>
      <c r="IQ141" s="405" t="n">
        <f aca="false">IFERROR(VLOOKUP(IK116,$B$116:$F$119,5,0),0)</f>
        <v>0</v>
      </c>
      <c r="IR141" s="405" t="n">
        <f aca="false">IFERROR(VLOOKUP(II116,$D$116:$G$119,4,0),0)</f>
        <v>0</v>
      </c>
      <c r="IS141" s="405" t="n">
        <f aca="false">IFERROR(VLOOKUP(IK116,$D$116:$G$119,4,0),0)</f>
        <v>0</v>
      </c>
      <c r="IT141" s="406"/>
      <c r="IY141" s="406"/>
      <c r="IZ141" s="406"/>
      <c r="JA141" s="406"/>
      <c r="JB141" s="405" t="n">
        <f aca="false">(JG116&lt;&gt;2)+($B$116&amp;$D$116&lt;&gt;IV116&amp;IX116)*($B$117&amp;$D$117&lt;&gt;IV116&amp;IX116)*($B$118&amp;$D$118&lt;&gt;IV116&amp;IX116)*($B$119&amp;$D$119&lt;&gt;IV116&amp;IX116)*($D$116&amp;$B$116&lt;&gt;IV116&amp;IX116)*($D$117&amp;$B$117&lt;&gt;IV116&amp;IX116)*($D$118&amp;$B$118&lt;&gt;IV116&amp;IX116)*($D$119&amp;$B$119&lt;&gt;IV116&amp;IX116)</f>
        <v>2</v>
      </c>
      <c r="JC141" s="405" t="n">
        <f aca="false">IFERROR(VLOOKUP(IV116,$B$116:$F$119,5,0),0)</f>
        <v>0</v>
      </c>
      <c r="JD141" s="405" t="n">
        <f aca="false">IFERROR(VLOOKUP(IX116,$B$116:$F$119,5,0),0)</f>
        <v>0</v>
      </c>
      <c r="JE141" s="405" t="n">
        <f aca="false">IFERROR(VLOOKUP(IV116,$D$116:$G$119,4,0),0)</f>
        <v>0</v>
      </c>
      <c r="JF141" s="405" t="n">
        <f aca="false">IFERROR(VLOOKUP(IX116,$D$116:$G$119,4,0),0)</f>
        <v>0</v>
      </c>
      <c r="JG141" s="406"/>
      <c r="JL141" s="406"/>
      <c r="JM141" s="406"/>
      <c r="JN141" s="406"/>
      <c r="JO141" s="405" t="n">
        <f aca="false">(JT116&lt;&gt;2)+($B$116&amp;$D$116&lt;&gt;JI116&amp;JK116)*($B$117&amp;$D$117&lt;&gt;JI116&amp;JK116)*($B$118&amp;$D$118&lt;&gt;JI116&amp;JK116)*($B$119&amp;$D$119&lt;&gt;JI116&amp;JK116)*($D$116&amp;$B$116&lt;&gt;JI116&amp;JK116)*($D$117&amp;$B$117&lt;&gt;JI116&amp;JK116)*($D$118&amp;$B$118&lt;&gt;JI116&amp;JK116)*($D$119&amp;$B$119&lt;&gt;JI116&amp;JK116)</f>
        <v>2</v>
      </c>
      <c r="JP141" s="405" t="n">
        <f aca="false">IFERROR(VLOOKUP(JI116,$B$116:$F$119,5,0),0)</f>
        <v>0</v>
      </c>
      <c r="JQ141" s="405" t="n">
        <f aca="false">IFERROR(VLOOKUP(JK116,$B$116:$F$119,5,0),0)</f>
        <v>0</v>
      </c>
      <c r="JR141" s="405" t="n">
        <f aca="false">IFERROR(VLOOKUP(JI116,$D$116:$G$119,4,0),0)</f>
        <v>0</v>
      </c>
      <c r="JS141" s="405" t="n">
        <f aca="false">IFERROR(VLOOKUP(JK116,$D$116:$G$119,4,0),0)</f>
        <v>0</v>
      </c>
      <c r="JT141" s="406"/>
      <c r="JY141" s="406"/>
      <c r="JZ141" s="406"/>
      <c r="KA141" s="406"/>
      <c r="KB141" s="405" t="n">
        <f aca="false">(KG116&lt;&gt;2)+($B$116&amp;$D$116&lt;&gt;JV116&amp;JX116)*($B$117&amp;$D$117&lt;&gt;JV116&amp;JX116)*($B$118&amp;$D$118&lt;&gt;JV116&amp;JX116)*($B$119&amp;$D$119&lt;&gt;JV116&amp;JX116)*($D$116&amp;$B$116&lt;&gt;JV116&amp;JX116)*($D$117&amp;$B$117&lt;&gt;JV116&amp;JX116)*($D$118&amp;$B$118&lt;&gt;JV116&amp;JX116)*($D$119&amp;$B$119&lt;&gt;JV116&amp;JX116)</f>
        <v>2</v>
      </c>
      <c r="KC141" s="405" t="n">
        <f aca="false">IFERROR(VLOOKUP(JV116,$B$116:$F$119,5,0),0)</f>
        <v>0</v>
      </c>
      <c r="KD141" s="405" t="n">
        <f aca="false">IFERROR(VLOOKUP(JX116,$B$116:$F$119,5,0),0)</f>
        <v>0</v>
      </c>
      <c r="KE141" s="405" t="n">
        <f aca="false">IFERROR(VLOOKUP(JV116,$D$116:$G$119,4,0),0)</f>
        <v>0</v>
      </c>
      <c r="KF141" s="405" t="n">
        <f aca="false">IFERROR(VLOOKUP(JX116,$D$116:$G$119,4,0),0)</f>
        <v>0</v>
      </c>
      <c r="KG141" s="406"/>
      <c r="KL141" s="406"/>
      <c r="KM141" s="406"/>
      <c r="KN141" s="406"/>
      <c r="KO141" s="405" t="n">
        <f aca="false">(KT116&lt;&gt;2)+($B$116&amp;$D$116&lt;&gt;KI116&amp;KK116)*($B$117&amp;$D$117&lt;&gt;KI116&amp;KK116)*($B$118&amp;$D$118&lt;&gt;KI116&amp;KK116)*($B$119&amp;$D$119&lt;&gt;KI116&amp;KK116)*($D$116&amp;$B$116&lt;&gt;KI116&amp;KK116)*($D$117&amp;$B$117&lt;&gt;KI116&amp;KK116)*($D$118&amp;$B$118&lt;&gt;KI116&amp;KK116)*($D$119&amp;$B$119&lt;&gt;KI116&amp;KK116)</f>
        <v>2</v>
      </c>
      <c r="KP141" s="405" t="n">
        <f aca="false">IFERROR(VLOOKUP(KI116,$B$116:$F$119,5,0),0)</f>
        <v>0</v>
      </c>
      <c r="KQ141" s="405" t="n">
        <f aca="false">IFERROR(VLOOKUP(KK116,$B$116:$F$119,5,0),0)</f>
        <v>0</v>
      </c>
      <c r="KR141" s="405" t="n">
        <f aca="false">IFERROR(VLOOKUP(KI116,$D$116:$G$119,4,0),0)</f>
        <v>0</v>
      </c>
      <c r="KS141" s="405" t="n">
        <f aca="false">IFERROR(VLOOKUP(KK116,$D$116:$G$119,4,0),0)</f>
        <v>0</v>
      </c>
      <c r="KT141" s="406"/>
      <c r="KY141" s="406"/>
      <c r="KZ141" s="406"/>
      <c r="LA141" s="406"/>
      <c r="LB141" s="405" t="n">
        <f aca="false">(LG116&lt;&gt;2)+($B$116&amp;$D$116&lt;&gt;KV116&amp;KX116)*($B$117&amp;$D$117&lt;&gt;KV116&amp;KX116)*($B$118&amp;$D$118&lt;&gt;KV116&amp;KX116)*($B$119&amp;$D$119&lt;&gt;KV116&amp;KX116)*($D$116&amp;$B$116&lt;&gt;KV116&amp;KX116)*($D$117&amp;$B$117&lt;&gt;KV116&amp;KX116)*($D$118&amp;$B$118&lt;&gt;KV116&amp;KX116)*($D$119&amp;$B$119&lt;&gt;KV116&amp;KX116)</f>
        <v>2</v>
      </c>
      <c r="LC141" s="405" t="n">
        <f aca="false">IFERROR(VLOOKUP(KV116,$B$116:$F$119,5,0),0)</f>
        <v>0</v>
      </c>
      <c r="LD141" s="405" t="n">
        <f aca="false">IFERROR(VLOOKUP(KX116,$B$116:$F$119,5,0),0)</f>
        <v>0</v>
      </c>
      <c r="LE141" s="405" t="n">
        <f aca="false">IFERROR(VLOOKUP(KV116,$D$116:$G$119,4,0),0)</f>
        <v>0</v>
      </c>
      <c r="LF141" s="405" t="n">
        <f aca="false">IFERROR(VLOOKUP(KX116,$D$116:$G$119,4,0),0)</f>
        <v>0</v>
      </c>
      <c r="LG141" s="406"/>
      <c r="LL141" s="406"/>
      <c r="LM141" s="406"/>
      <c r="LN141" s="406"/>
      <c r="LO141" s="405" t="n">
        <f aca="false">(LT116&lt;&gt;2)+($B$116&amp;$D$116&lt;&gt;LI116&amp;LK116)*($B$117&amp;$D$117&lt;&gt;LI116&amp;LK116)*($B$118&amp;$D$118&lt;&gt;LI116&amp;LK116)*($B$119&amp;$D$119&lt;&gt;LI116&amp;LK116)*($D$116&amp;$B$116&lt;&gt;LI116&amp;LK116)*($D$117&amp;$B$117&lt;&gt;LI116&amp;LK116)*($D$118&amp;$B$118&lt;&gt;LI116&amp;LK116)*($D$119&amp;$B$119&lt;&gt;LI116&amp;LK116)</f>
        <v>2</v>
      </c>
      <c r="LP141" s="405" t="n">
        <f aca="false">IFERROR(VLOOKUP(LI116,$B$116:$F$119,5,0),0)</f>
        <v>0</v>
      </c>
      <c r="LQ141" s="405" t="n">
        <f aca="false">IFERROR(VLOOKUP(LK116,$B$116:$F$119,5,0),0)</f>
        <v>0</v>
      </c>
      <c r="LR141" s="405" t="n">
        <f aca="false">IFERROR(VLOOKUP(LI116,$D$116:$G$119,4,0),0)</f>
        <v>0</v>
      </c>
      <c r="LS141" s="405" t="n">
        <f aca="false">IFERROR(VLOOKUP(LK116,$D$116:$G$119,4,0),0)</f>
        <v>0</v>
      </c>
      <c r="LT141" s="406"/>
      <c r="LY141" s="406"/>
      <c r="LZ141" s="406"/>
      <c r="MA141" s="406"/>
      <c r="MB141" s="405" t="n">
        <f aca="false">(MG116&lt;&gt;2)+($B$116&amp;$D$116&lt;&gt;LV116&amp;LX116)*($B$117&amp;$D$117&lt;&gt;LV116&amp;LX116)*($B$118&amp;$D$118&lt;&gt;LV116&amp;LX116)*($B$119&amp;$D$119&lt;&gt;LV116&amp;LX116)*($D$116&amp;$B$116&lt;&gt;LV116&amp;LX116)*($D$117&amp;$B$117&lt;&gt;LV116&amp;LX116)*($D$118&amp;$B$118&lt;&gt;LV116&amp;LX116)*($D$119&amp;$B$119&lt;&gt;LV116&amp;LX116)</f>
        <v>2</v>
      </c>
      <c r="MC141" s="405" t="n">
        <f aca="false">IFERROR(VLOOKUP(LV116,$B$116:$F$119,5,0),0)</f>
        <v>0</v>
      </c>
      <c r="MD141" s="405" t="n">
        <f aca="false">IFERROR(VLOOKUP(LX116,$B$116:$F$119,5,0),0)</f>
        <v>0</v>
      </c>
      <c r="ME141" s="405" t="n">
        <f aca="false">IFERROR(VLOOKUP(LV116,$D$116:$G$119,4,0),0)</f>
        <v>0</v>
      </c>
      <c r="MF141" s="405" t="n">
        <f aca="false">IFERROR(VLOOKUP(LX116,$D$116:$G$119,4,0),0)</f>
        <v>0</v>
      </c>
      <c r="MG141" s="406"/>
    </row>
    <row r="142" s="1" customFormat="true" ht="15.75" hidden="false" customHeight="false" outlineLevel="0" collapsed="false">
      <c r="A142" s="252"/>
      <c r="B142" s="252"/>
      <c r="F142" s="253"/>
      <c r="G142" s="253"/>
      <c r="H142" s="135"/>
      <c r="L142" s="405"/>
      <c r="M142" s="405"/>
      <c r="N142" s="405"/>
      <c r="O142" s="405" t="n">
        <f aca="false">(T117&lt;&gt;2)+($B$116&amp;$D$116&lt;&gt;I117&amp;K117)*($B$117&amp;$D$117&lt;&gt;I117&amp;K117)*($B$118&amp;$D$118&lt;&gt;I117&amp;K117)*($B$119&amp;$D$119&lt;&gt;I117&amp;K117)*($D$116&amp;$B$116&lt;&gt;I117&amp;K117)*($D$117&amp;$B$117&lt;&gt;I117&amp;K117)*($D$118&amp;$B$118&lt;&gt;I117&amp;K117)*($D$119&amp;$B$119&lt;&gt;I117&amp;K117)</f>
        <v>2</v>
      </c>
      <c r="P142" s="405" t="n">
        <f aca="false">IFERROR(VLOOKUP(I117,$B$116:$F$119,5,0),0)</f>
        <v>0</v>
      </c>
      <c r="Q142" s="405" t="n">
        <f aca="false">IFERROR(VLOOKUP(K117,$B$116:$F$119,5,0),0)</f>
        <v>0</v>
      </c>
      <c r="R142" s="405" t="n">
        <f aca="false">IFERROR(VLOOKUP(I117,$D$116:$G$119,4,0),0)</f>
        <v>0</v>
      </c>
      <c r="S142" s="405" t="n">
        <f aca="false">IFERROR(VLOOKUP(K117,$D$116:$G$119,4,0),0)</f>
        <v>0</v>
      </c>
      <c r="T142" s="406"/>
      <c r="U142" s="0"/>
      <c r="Y142" s="405"/>
      <c r="Z142" s="405"/>
      <c r="AA142" s="405"/>
      <c r="AB142" s="405" t="n">
        <f aca="false">(AG117&lt;&gt;2)+($B$116&amp;$D$116&lt;&gt;V117&amp;X117)*($B$117&amp;$D$117&lt;&gt;V117&amp;X117)*($B$118&amp;$D$118&lt;&gt;V117&amp;X117)*($B$119&amp;$D$119&lt;&gt;V117&amp;X117)*($D$116&amp;$B$116&lt;&gt;V117&amp;X117)*($D$117&amp;$B$117&lt;&gt;V117&amp;X117)*($D$118&amp;$B$118&lt;&gt;V117&amp;X117)*($D$119&amp;$B$119&lt;&gt;V117&amp;X117)</f>
        <v>2</v>
      </c>
      <c r="AC142" s="405" t="n">
        <f aca="false">IFERROR(VLOOKUP(V117,$B$116:$F$119,5,0),0)</f>
        <v>0</v>
      </c>
      <c r="AD142" s="405" t="n">
        <f aca="false">IFERROR(VLOOKUP(X117,$B$116:$F$119,5,0),0)</f>
        <v>0</v>
      </c>
      <c r="AE142" s="405" t="n">
        <f aca="false">IFERROR(VLOOKUP(V117,$D$116:$G$119,4,0),0)</f>
        <v>0</v>
      </c>
      <c r="AF142" s="405" t="n">
        <f aca="false">IFERROR(VLOOKUP(X117,$D$116:$G$119,4,0),0)</f>
        <v>0</v>
      </c>
      <c r="AG142" s="406"/>
      <c r="AL142" s="405"/>
      <c r="AM142" s="405"/>
      <c r="AN142" s="405"/>
      <c r="AO142" s="405" t="n">
        <f aca="false">(AT117&lt;&gt;2)+($B$116&amp;$D$116&lt;&gt;AI117&amp;AK117)*($B$117&amp;$D$117&lt;&gt;AI117&amp;AK117)*($B$118&amp;$D$118&lt;&gt;AI117&amp;AK117)*($B$119&amp;$D$119&lt;&gt;AI117&amp;AK117)*($D$116&amp;$B$116&lt;&gt;AI117&amp;AK117)*($D$117&amp;$B$117&lt;&gt;AI117&amp;AK117)*($D$118&amp;$B$118&lt;&gt;AI117&amp;AK117)*($D$119&amp;$B$119&lt;&gt;AI117&amp;AK117)</f>
        <v>2</v>
      </c>
      <c r="AP142" s="405" t="n">
        <f aca="false">IFERROR(VLOOKUP(AI117,$B$116:$F$119,5,0),0)</f>
        <v>0</v>
      </c>
      <c r="AQ142" s="405" t="n">
        <f aca="false">IFERROR(VLOOKUP(AK117,$B$116:$F$119,5,0),0)</f>
        <v>0</v>
      </c>
      <c r="AR142" s="405" t="n">
        <f aca="false">IFERROR(VLOOKUP(AI117,$D$116:$G$119,4,0),0)</f>
        <v>0</v>
      </c>
      <c r="AS142" s="405" t="n">
        <f aca="false">IFERROR(VLOOKUP(AK117,$D$116:$G$119,4,0),0)</f>
        <v>0</v>
      </c>
      <c r="AT142" s="406"/>
      <c r="AY142" s="405"/>
      <c r="AZ142" s="405"/>
      <c r="BA142" s="405"/>
      <c r="BB142" s="405" t="n">
        <f aca="false">(BG117&lt;&gt;2)+($B$116&amp;$D$116&lt;&gt;AV117&amp;AX117)*($B$117&amp;$D$117&lt;&gt;AV117&amp;AX117)*($B$118&amp;$D$118&lt;&gt;AV117&amp;AX117)*($B$119&amp;$D$119&lt;&gt;AV117&amp;AX117)*($D$116&amp;$B$116&lt;&gt;AV117&amp;AX117)*($D$117&amp;$B$117&lt;&gt;AV117&amp;AX117)*($D$118&amp;$B$118&lt;&gt;AV117&amp;AX117)*($D$119&amp;$B$119&lt;&gt;AV117&amp;AX117)</f>
        <v>2</v>
      </c>
      <c r="BC142" s="405" t="n">
        <f aca="false">IFERROR(VLOOKUP(AV117,$B$116:$F$119,5,0),0)</f>
        <v>0</v>
      </c>
      <c r="BD142" s="405" t="n">
        <f aca="false">IFERROR(VLOOKUP(AX117,$B$116:$F$119,5,0),0)</f>
        <v>0</v>
      </c>
      <c r="BE142" s="405" t="n">
        <f aca="false">IFERROR(VLOOKUP(AV117,$D$116:$G$119,4,0),0)</f>
        <v>0</v>
      </c>
      <c r="BF142" s="405" t="n">
        <f aca="false">IFERROR(VLOOKUP(AX117,$D$116:$G$119,4,0),0)</f>
        <v>0</v>
      </c>
      <c r="BG142" s="406"/>
      <c r="BL142" s="405"/>
      <c r="BM142" s="405"/>
      <c r="BN142" s="405"/>
      <c r="BO142" s="405" t="n">
        <f aca="false">(BT117&lt;&gt;2)+($B$116&amp;$D$116&lt;&gt;BI117&amp;BK117)*($B$117&amp;$D$117&lt;&gt;BI117&amp;BK117)*($B$118&amp;$D$118&lt;&gt;BI117&amp;BK117)*($B$119&amp;$D$119&lt;&gt;BI117&amp;BK117)*($D$116&amp;$B$116&lt;&gt;BI117&amp;BK117)*($D$117&amp;$B$117&lt;&gt;BI117&amp;BK117)*($D$118&amp;$B$118&lt;&gt;BI117&amp;BK117)*($D$119&amp;$B$119&lt;&gt;BI117&amp;BK117)</f>
        <v>2</v>
      </c>
      <c r="BP142" s="405" t="n">
        <f aca="false">IFERROR(VLOOKUP(BI117,$B$116:$F$119,5,0),0)</f>
        <v>0</v>
      </c>
      <c r="BQ142" s="405" t="n">
        <f aca="false">IFERROR(VLOOKUP(BK117,$B$116:$F$119,5,0),0)</f>
        <v>0</v>
      </c>
      <c r="BR142" s="405" t="n">
        <f aca="false">IFERROR(VLOOKUP(BI117,$D$116:$G$119,4,0),0)</f>
        <v>0</v>
      </c>
      <c r="BS142" s="405" t="n">
        <f aca="false">IFERROR(VLOOKUP(BK117,$D$116:$G$119,4,0),0)</f>
        <v>0</v>
      </c>
      <c r="BT142" s="406"/>
      <c r="BY142" s="405"/>
      <c r="BZ142" s="405"/>
      <c r="CA142" s="405"/>
      <c r="CB142" s="405" t="n">
        <f aca="false">(CG117&lt;&gt;2)+($B$116&amp;$D$116&lt;&gt;BV117&amp;BX117)*($B$117&amp;$D$117&lt;&gt;BV117&amp;BX117)*($B$118&amp;$D$118&lt;&gt;BV117&amp;BX117)*($B$119&amp;$D$119&lt;&gt;BV117&amp;BX117)*($D$116&amp;$B$116&lt;&gt;BV117&amp;BX117)*($D$117&amp;$B$117&lt;&gt;BV117&amp;BX117)*($D$118&amp;$B$118&lt;&gt;BV117&amp;BX117)*($D$119&amp;$B$119&lt;&gt;BV117&amp;BX117)</f>
        <v>2</v>
      </c>
      <c r="CC142" s="405" t="n">
        <f aca="false">IFERROR(VLOOKUP(BV117,$B$116:$F$119,5,0),0)</f>
        <v>0</v>
      </c>
      <c r="CD142" s="405" t="n">
        <f aca="false">IFERROR(VLOOKUP(BX117,$B$116:$F$119,5,0),0)</f>
        <v>0</v>
      </c>
      <c r="CE142" s="405" t="n">
        <f aca="false">IFERROR(VLOOKUP(BV117,$D$116:$G$119,4,0),0)</f>
        <v>0</v>
      </c>
      <c r="CF142" s="405" t="n">
        <f aca="false">IFERROR(VLOOKUP(BX117,$D$116:$G$119,4,0),0)</f>
        <v>0</v>
      </c>
      <c r="CG142" s="406"/>
      <c r="CL142" s="405"/>
      <c r="CM142" s="405"/>
      <c r="CN142" s="405"/>
      <c r="CO142" s="405" t="n">
        <f aca="false">(CT117&lt;&gt;2)+($B$116&amp;$D$116&lt;&gt;CI117&amp;CK117)*($B$117&amp;$D$117&lt;&gt;CI117&amp;CK117)*($B$118&amp;$D$118&lt;&gt;CI117&amp;CK117)*($B$119&amp;$D$119&lt;&gt;CI117&amp;CK117)*($D$116&amp;$B$116&lt;&gt;CI117&amp;CK117)*($D$117&amp;$B$117&lt;&gt;CI117&amp;CK117)*($D$118&amp;$B$118&lt;&gt;CI117&amp;CK117)*($D$119&amp;$B$119&lt;&gt;CI117&amp;CK117)</f>
        <v>2</v>
      </c>
      <c r="CP142" s="405" t="n">
        <f aca="false">IFERROR(VLOOKUP(CI117,$B$116:$F$119,5,0),0)</f>
        <v>0</v>
      </c>
      <c r="CQ142" s="405" t="n">
        <f aca="false">IFERROR(VLOOKUP(CK117,$B$116:$F$119,5,0),0)</f>
        <v>0</v>
      </c>
      <c r="CR142" s="405" t="n">
        <f aca="false">IFERROR(VLOOKUP(CI117,$D$116:$G$119,4,0),0)</f>
        <v>0</v>
      </c>
      <c r="CS142" s="405" t="n">
        <f aca="false">IFERROR(VLOOKUP(CK117,$D$116:$G$119,4,0),0)</f>
        <v>0</v>
      </c>
      <c r="CT142" s="406"/>
      <c r="CY142" s="405"/>
      <c r="CZ142" s="405"/>
      <c r="DA142" s="405"/>
      <c r="DB142" s="405" t="n">
        <f aca="false">(DG117&lt;&gt;2)+($B$116&amp;$D$116&lt;&gt;CV117&amp;CX117)*($B$117&amp;$D$117&lt;&gt;CV117&amp;CX117)*($B$118&amp;$D$118&lt;&gt;CV117&amp;CX117)*($B$119&amp;$D$119&lt;&gt;CV117&amp;CX117)*($D$116&amp;$B$116&lt;&gt;CV117&amp;CX117)*($D$117&amp;$B$117&lt;&gt;CV117&amp;CX117)*($D$118&amp;$B$118&lt;&gt;CV117&amp;CX117)*($D$119&amp;$B$119&lt;&gt;CV117&amp;CX117)</f>
        <v>2</v>
      </c>
      <c r="DC142" s="405" t="n">
        <f aca="false">IFERROR(VLOOKUP(CV117,$B$116:$F$119,5,0),0)</f>
        <v>0</v>
      </c>
      <c r="DD142" s="405" t="n">
        <f aca="false">IFERROR(VLOOKUP(CX117,$B$116:$F$119,5,0),0)</f>
        <v>0</v>
      </c>
      <c r="DE142" s="405" t="n">
        <f aca="false">IFERROR(VLOOKUP(CV117,$D$116:$G$119,4,0),0)</f>
        <v>0</v>
      </c>
      <c r="DF142" s="405" t="n">
        <f aca="false">IFERROR(VLOOKUP(CX117,$D$116:$G$119,4,0),0)</f>
        <v>0</v>
      </c>
      <c r="DG142" s="406"/>
      <c r="DL142" s="405"/>
      <c r="DM142" s="405"/>
      <c r="DN142" s="405"/>
      <c r="DO142" s="405" t="n">
        <f aca="false">(DT117&lt;&gt;2)+($B$116&amp;$D$116&lt;&gt;DI117&amp;DK117)*($B$117&amp;$D$117&lt;&gt;DI117&amp;DK117)*($B$118&amp;$D$118&lt;&gt;DI117&amp;DK117)*($B$119&amp;$D$119&lt;&gt;DI117&amp;DK117)*($D$116&amp;$B$116&lt;&gt;DI117&amp;DK117)*($D$117&amp;$B$117&lt;&gt;DI117&amp;DK117)*($D$118&amp;$B$118&lt;&gt;DI117&amp;DK117)*($D$119&amp;$B$119&lt;&gt;DI117&amp;DK117)</f>
        <v>2</v>
      </c>
      <c r="DP142" s="405" t="n">
        <f aca="false">IFERROR(VLOOKUP(DI117,$B$116:$F$119,5,0),0)</f>
        <v>0</v>
      </c>
      <c r="DQ142" s="405" t="n">
        <f aca="false">IFERROR(VLOOKUP(DK117,$B$116:$F$119,5,0),0)</f>
        <v>0</v>
      </c>
      <c r="DR142" s="405" t="n">
        <f aca="false">IFERROR(VLOOKUP(DI117,$D$116:$G$119,4,0),0)</f>
        <v>0</v>
      </c>
      <c r="DS142" s="405" t="n">
        <f aca="false">IFERROR(VLOOKUP(DK117,$D$116:$G$119,4,0),0)</f>
        <v>0</v>
      </c>
      <c r="DT142" s="406"/>
      <c r="DY142" s="405"/>
      <c r="DZ142" s="405"/>
      <c r="EA142" s="405"/>
      <c r="EB142" s="405" t="n">
        <f aca="false">(EG117&lt;&gt;2)+($B$116&amp;$D$116&lt;&gt;DV117&amp;DX117)*($B$117&amp;$D$117&lt;&gt;DV117&amp;DX117)*($B$118&amp;$D$118&lt;&gt;DV117&amp;DX117)*($B$119&amp;$D$119&lt;&gt;DV117&amp;DX117)*($D$116&amp;$B$116&lt;&gt;DV117&amp;DX117)*($D$117&amp;$B$117&lt;&gt;DV117&amp;DX117)*($D$118&amp;$B$118&lt;&gt;DV117&amp;DX117)*($D$119&amp;$B$119&lt;&gt;DV117&amp;DX117)</f>
        <v>2</v>
      </c>
      <c r="EC142" s="405" t="n">
        <f aca="false">IFERROR(VLOOKUP(DV117,$B$116:$F$119,5,0),0)</f>
        <v>0</v>
      </c>
      <c r="ED142" s="405" t="n">
        <f aca="false">IFERROR(VLOOKUP(DX117,$B$116:$F$119,5,0),0)</f>
        <v>0</v>
      </c>
      <c r="EE142" s="405" t="n">
        <f aca="false">IFERROR(VLOOKUP(DV117,$D$116:$G$119,4,0),0)</f>
        <v>0</v>
      </c>
      <c r="EF142" s="405" t="n">
        <f aca="false">IFERROR(VLOOKUP(DX117,$D$116:$G$119,4,0),0)</f>
        <v>0</v>
      </c>
      <c r="EG142" s="406"/>
      <c r="EL142" s="405"/>
      <c r="EM142" s="405"/>
      <c r="EN142" s="405"/>
      <c r="EO142" s="405" t="n">
        <f aca="false">(ET117&lt;&gt;2)+($B$116&amp;$D$116&lt;&gt;EI117&amp;EK117)*($B$117&amp;$D$117&lt;&gt;EI117&amp;EK117)*($B$118&amp;$D$118&lt;&gt;EI117&amp;EK117)*($B$119&amp;$D$119&lt;&gt;EI117&amp;EK117)*($D$116&amp;$B$116&lt;&gt;EI117&amp;EK117)*($D$117&amp;$B$117&lt;&gt;EI117&amp;EK117)*($D$118&amp;$B$118&lt;&gt;EI117&amp;EK117)*($D$119&amp;$B$119&lt;&gt;EI117&amp;EK117)</f>
        <v>2</v>
      </c>
      <c r="EP142" s="405" t="n">
        <f aca="false">IFERROR(VLOOKUP(EI117,$B$116:$F$119,5,0),0)</f>
        <v>0</v>
      </c>
      <c r="EQ142" s="405" t="n">
        <f aca="false">IFERROR(VLOOKUP(EK117,$B$116:$F$119,5,0),0)</f>
        <v>0</v>
      </c>
      <c r="ER142" s="405" t="n">
        <f aca="false">IFERROR(VLOOKUP(EI117,$D$116:$G$119,4,0),0)</f>
        <v>0</v>
      </c>
      <c r="ES142" s="405" t="n">
        <f aca="false">IFERROR(VLOOKUP(EK117,$D$116:$G$119,4,0),0)</f>
        <v>0</v>
      </c>
      <c r="ET142" s="406"/>
      <c r="EY142" s="405"/>
      <c r="EZ142" s="405"/>
      <c r="FA142" s="405"/>
      <c r="FB142" s="405" t="n">
        <f aca="false">(FG117&lt;&gt;2)+($B$116&amp;$D$116&lt;&gt;EV117&amp;EX117)*($B$117&amp;$D$117&lt;&gt;EV117&amp;EX117)*($B$118&amp;$D$118&lt;&gt;EV117&amp;EX117)*($B$119&amp;$D$119&lt;&gt;EV117&amp;EX117)*($D$116&amp;$B$116&lt;&gt;EV117&amp;EX117)*($D$117&amp;$B$117&lt;&gt;EV117&amp;EX117)*($D$118&amp;$B$118&lt;&gt;EV117&amp;EX117)*($D$119&amp;$B$119&lt;&gt;EV117&amp;EX117)</f>
        <v>2</v>
      </c>
      <c r="FC142" s="405" t="n">
        <f aca="false">IFERROR(VLOOKUP(EV117,$B$116:$F$119,5,0),0)</f>
        <v>0</v>
      </c>
      <c r="FD142" s="405" t="n">
        <f aca="false">IFERROR(VLOOKUP(EX117,$B$116:$F$119,5,0),0)</f>
        <v>0</v>
      </c>
      <c r="FE142" s="405" t="n">
        <f aca="false">IFERROR(VLOOKUP(EV117,$D$116:$G$119,4,0),0)</f>
        <v>0</v>
      </c>
      <c r="FF142" s="405" t="n">
        <f aca="false">IFERROR(VLOOKUP(EX117,$D$116:$G$119,4,0),0)</f>
        <v>0</v>
      </c>
      <c r="FG142" s="406"/>
      <c r="FL142" s="405"/>
      <c r="FM142" s="405"/>
      <c r="FN142" s="405"/>
      <c r="FO142" s="405" t="n">
        <f aca="false">(FT117&lt;&gt;2)+($B$116&amp;$D$116&lt;&gt;FI117&amp;FK117)*($B$117&amp;$D$117&lt;&gt;FI117&amp;FK117)*($B$118&amp;$D$118&lt;&gt;FI117&amp;FK117)*($B$119&amp;$D$119&lt;&gt;FI117&amp;FK117)*($D$116&amp;$B$116&lt;&gt;FI117&amp;FK117)*($D$117&amp;$B$117&lt;&gt;FI117&amp;FK117)*($D$118&amp;$B$118&lt;&gt;FI117&amp;FK117)*($D$119&amp;$B$119&lt;&gt;FI117&amp;FK117)</f>
        <v>2</v>
      </c>
      <c r="FP142" s="405" t="n">
        <f aca="false">IFERROR(VLOOKUP(FI117,$B$116:$F$119,5,0),0)</f>
        <v>0</v>
      </c>
      <c r="FQ142" s="405" t="n">
        <f aca="false">IFERROR(VLOOKUP(FK117,$B$116:$F$119,5,0),0)</f>
        <v>0</v>
      </c>
      <c r="FR142" s="405" t="n">
        <f aca="false">IFERROR(VLOOKUP(FI117,$D$116:$G$119,4,0),0)</f>
        <v>0</v>
      </c>
      <c r="FS142" s="405" t="n">
        <f aca="false">IFERROR(VLOOKUP(FK117,$D$116:$G$119,4,0),0)</f>
        <v>0</v>
      </c>
      <c r="FT142" s="406"/>
      <c r="FY142" s="405"/>
      <c r="FZ142" s="405"/>
      <c r="GA142" s="405"/>
      <c r="GB142" s="405" t="n">
        <f aca="false">(GG117&lt;&gt;2)+($B$116&amp;$D$116&lt;&gt;FV117&amp;FX117)*($B$117&amp;$D$117&lt;&gt;FV117&amp;FX117)*($B$118&amp;$D$118&lt;&gt;FV117&amp;FX117)*($B$119&amp;$D$119&lt;&gt;FV117&amp;FX117)*($D$116&amp;$B$116&lt;&gt;FV117&amp;FX117)*($D$117&amp;$B$117&lt;&gt;FV117&amp;FX117)*($D$118&amp;$B$118&lt;&gt;FV117&amp;FX117)*($D$119&amp;$B$119&lt;&gt;FV117&amp;FX117)</f>
        <v>2</v>
      </c>
      <c r="GC142" s="405" t="n">
        <f aca="false">IFERROR(VLOOKUP(FV117,$B$116:$F$119,5,0),0)</f>
        <v>0</v>
      </c>
      <c r="GD142" s="405" t="n">
        <f aca="false">IFERROR(VLOOKUP(FX117,$B$116:$F$119,5,0),0)</f>
        <v>0</v>
      </c>
      <c r="GE142" s="405" t="n">
        <f aca="false">IFERROR(VLOOKUP(FV117,$D$116:$G$119,4,0),0)</f>
        <v>0</v>
      </c>
      <c r="GF142" s="405" t="n">
        <f aca="false">IFERROR(VLOOKUP(FX117,$D$116:$G$119,4,0),0)</f>
        <v>0</v>
      </c>
      <c r="GG142" s="406"/>
      <c r="GL142" s="405"/>
      <c r="GM142" s="405"/>
      <c r="GN142" s="405"/>
      <c r="GO142" s="405" t="n">
        <f aca="false">(GT117&lt;&gt;2)+($B$116&amp;$D$116&lt;&gt;GI117&amp;GK117)*($B$117&amp;$D$117&lt;&gt;GI117&amp;GK117)*($B$118&amp;$D$118&lt;&gt;GI117&amp;GK117)*($B$119&amp;$D$119&lt;&gt;GI117&amp;GK117)*($D$116&amp;$B$116&lt;&gt;GI117&amp;GK117)*($D$117&amp;$B$117&lt;&gt;GI117&amp;GK117)*($D$118&amp;$B$118&lt;&gt;GI117&amp;GK117)*($D$119&amp;$B$119&lt;&gt;GI117&amp;GK117)</f>
        <v>2</v>
      </c>
      <c r="GP142" s="405" t="n">
        <f aca="false">IFERROR(VLOOKUP(GI117,$B$116:$F$119,5,0),0)</f>
        <v>0</v>
      </c>
      <c r="GQ142" s="405" t="n">
        <f aca="false">IFERROR(VLOOKUP(GK117,$B$116:$F$119,5,0),0)</f>
        <v>0</v>
      </c>
      <c r="GR142" s="405" t="n">
        <f aca="false">IFERROR(VLOOKUP(GI117,$D$116:$G$119,4,0),0)</f>
        <v>0</v>
      </c>
      <c r="GS142" s="405" t="n">
        <f aca="false">IFERROR(VLOOKUP(GK117,$D$116:$G$119,4,0),0)</f>
        <v>0</v>
      </c>
      <c r="GT142" s="406"/>
      <c r="GY142" s="405"/>
      <c r="GZ142" s="405"/>
      <c r="HA142" s="405"/>
      <c r="HB142" s="405" t="n">
        <f aca="false">(HG117&lt;&gt;2)+($B$116&amp;$D$116&lt;&gt;GV117&amp;GX117)*($B$117&amp;$D$117&lt;&gt;GV117&amp;GX117)*($B$118&amp;$D$118&lt;&gt;GV117&amp;GX117)*($B$119&amp;$D$119&lt;&gt;GV117&amp;GX117)*($D$116&amp;$B$116&lt;&gt;GV117&amp;GX117)*($D$117&amp;$B$117&lt;&gt;GV117&amp;GX117)*($D$118&amp;$B$118&lt;&gt;GV117&amp;GX117)*($D$119&amp;$B$119&lt;&gt;GV117&amp;GX117)</f>
        <v>2</v>
      </c>
      <c r="HC142" s="405" t="n">
        <f aca="false">IFERROR(VLOOKUP(GV117,$B$116:$F$119,5,0),0)</f>
        <v>0</v>
      </c>
      <c r="HD142" s="405" t="n">
        <f aca="false">IFERROR(VLOOKUP(GX117,$B$116:$F$119,5,0),0)</f>
        <v>0</v>
      </c>
      <c r="HE142" s="405" t="n">
        <f aca="false">IFERROR(VLOOKUP(GV117,$D$116:$G$119,4,0),0)</f>
        <v>0</v>
      </c>
      <c r="HF142" s="405" t="n">
        <f aca="false">IFERROR(VLOOKUP(GX117,$D$116:$G$119,4,0),0)</f>
        <v>0</v>
      </c>
      <c r="HG142" s="406"/>
      <c r="HL142" s="405"/>
      <c r="HM142" s="405"/>
      <c r="HN142" s="405"/>
      <c r="HO142" s="405" t="n">
        <f aca="false">(HT117&lt;&gt;2)+($B$116&amp;$D$116&lt;&gt;HI117&amp;HK117)*($B$117&amp;$D$117&lt;&gt;HI117&amp;HK117)*($B$118&amp;$D$118&lt;&gt;HI117&amp;HK117)*($B$119&amp;$D$119&lt;&gt;HI117&amp;HK117)*($D$116&amp;$B$116&lt;&gt;HI117&amp;HK117)*($D$117&amp;$B$117&lt;&gt;HI117&amp;HK117)*($D$118&amp;$B$118&lt;&gt;HI117&amp;HK117)*($D$119&amp;$B$119&lt;&gt;HI117&amp;HK117)</f>
        <v>2</v>
      </c>
      <c r="HP142" s="405" t="n">
        <f aca="false">IFERROR(VLOOKUP(HI117,$B$116:$F$119,5,0),0)</f>
        <v>0</v>
      </c>
      <c r="HQ142" s="405" t="n">
        <f aca="false">IFERROR(VLOOKUP(HK117,$B$116:$F$119,5,0),0)</f>
        <v>0</v>
      </c>
      <c r="HR142" s="405" t="n">
        <f aca="false">IFERROR(VLOOKUP(HI117,$D$116:$G$119,4,0),0)</f>
        <v>0</v>
      </c>
      <c r="HS142" s="405" t="n">
        <f aca="false">IFERROR(VLOOKUP(HK117,$D$116:$G$119,4,0),0)</f>
        <v>0</v>
      </c>
      <c r="HT142" s="406"/>
      <c r="HY142" s="405"/>
      <c r="HZ142" s="405"/>
      <c r="IA142" s="405"/>
      <c r="IB142" s="405" t="n">
        <f aca="false">(IG117&lt;&gt;2)+($B$116&amp;$D$116&lt;&gt;HV117&amp;HX117)*($B$117&amp;$D$117&lt;&gt;HV117&amp;HX117)*($B$118&amp;$D$118&lt;&gt;HV117&amp;HX117)*($B$119&amp;$D$119&lt;&gt;HV117&amp;HX117)*($D$116&amp;$B$116&lt;&gt;HV117&amp;HX117)*($D$117&amp;$B$117&lt;&gt;HV117&amp;HX117)*($D$118&amp;$B$118&lt;&gt;HV117&amp;HX117)*($D$119&amp;$B$119&lt;&gt;HV117&amp;HX117)</f>
        <v>2</v>
      </c>
      <c r="IC142" s="405" t="n">
        <f aca="false">IFERROR(VLOOKUP(HV117,$B$116:$F$119,5,0),0)</f>
        <v>0</v>
      </c>
      <c r="ID142" s="405" t="n">
        <f aca="false">IFERROR(VLOOKUP(HX117,$B$116:$F$119,5,0),0)</f>
        <v>0</v>
      </c>
      <c r="IE142" s="405" t="n">
        <f aca="false">IFERROR(VLOOKUP(HV117,$D$116:$G$119,4,0),0)</f>
        <v>0</v>
      </c>
      <c r="IF142" s="405" t="n">
        <f aca="false">IFERROR(VLOOKUP(HX117,$D$116:$G$119,4,0),0)</f>
        <v>0</v>
      </c>
      <c r="IG142" s="406"/>
      <c r="IL142" s="405"/>
      <c r="IM142" s="405"/>
      <c r="IN142" s="405"/>
      <c r="IO142" s="405" t="n">
        <f aca="false">(IT117&lt;&gt;2)+($B$116&amp;$D$116&lt;&gt;II117&amp;IK117)*($B$117&amp;$D$117&lt;&gt;II117&amp;IK117)*($B$118&amp;$D$118&lt;&gt;II117&amp;IK117)*($B$119&amp;$D$119&lt;&gt;II117&amp;IK117)*($D$116&amp;$B$116&lt;&gt;II117&amp;IK117)*($D$117&amp;$B$117&lt;&gt;II117&amp;IK117)*($D$118&amp;$B$118&lt;&gt;II117&amp;IK117)*($D$119&amp;$B$119&lt;&gt;II117&amp;IK117)</f>
        <v>2</v>
      </c>
      <c r="IP142" s="405" t="n">
        <f aca="false">IFERROR(VLOOKUP(II117,$B$116:$F$119,5,0),0)</f>
        <v>0</v>
      </c>
      <c r="IQ142" s="405" t="n">
        <f aca="false">IFERROR(VLOOKUP(IK117,$B$116:$F$119,5,0),0)</f>
        <v>0</v>
      </c>
      <c r="IR142" s="405" t="n">
        <f aca="false">IFERROR(VLOOKUP(II117,$D$116:$G$119,4,0),0)</f>
        <v>0</v>
      </c>
      <c r="IS142" s="405" t="n">
        <f aca="false">IFERROR(VLOOKUP(IK117,$D$116:$G$119,4,0),0)</f>
        <v>0</v>
      </c>
      <c r="IT142" s="406"/>
      <c r="IY142" s="405"/>
      <c r="IZ142" s="405"/>
      <c r="JA142" s="405"/>
      <c r="JB142" s="405" t="n">
        <f aca="false">(JG117&lt;&gt;2)+($B$116&amp;$D$116&lt;&gt;IV117&amp;IX117)*($B$117&amp;$D$117&lt;&gt;IV117&amp;IX117)*($B$118&amp;$D$118&lt;&gt;IV117&amp;IX117)*($B$119&amp;$D$119&lt;&gt;IV117&amp;IX117)*($D$116&amp;$B$116&lt;&gt;IV117&amp;IX117)*($D$117&amp;$B$117&lt;&gt;IV117&amp;IX117)*($D$118&amp;$B$118&lt;&gt;IV117&amp;IX117)*($D$119&amp;$B$119&lt;&gt;IV117&amp;IX117)</f>
        <v>2</v>
      </c>
      <c r="JC142" s="405" t="n">
        <f aca="false">IFERROR(VLOOKUP(IV117,$B$116:$F$119,5,0),0)</f>
        <v>0</v>
      </c>
      <c r="JD142" s="405" t="n">
        <f aca="false">IFERROR(VLOOKUP(IX117,$B$116:$F$119,5,0),0)</f>
        <v>0</v>
      </c>
      <c r="JE142" s="405" t="n">
        <f aca="false">IFERROR(VLOOKUP(IV117,$D$116:$G$119,4,0),0)</f>
        <v>0</v>
      </c>
      <c r="JF142" s="405" t="n">
        <f aca="false">IFERROR(VLOOKUP(IX117,$D$116:$G$119,4,0),0)</f>
        <v>0</v>
      </c>
      <c r="JG142" s="406"/>
      <c r="JL142" s="405"/>
      <c r="JM142" s="405"/>
      <c r="JN142" s="405"/>
      <c r="JO142" s="405" t="n">
        <f aca="false">(JT117&lt;&gt;2)+($B$116&amp;$D$116&lt;&gt;JI117&amp;JK117)*($B$117&amp;$D$117&lt;&gt;JI117&amp;JK117)*($B$118&amp;$D$118&lt;&gt;JI117&amp;JK117)*($B$119&amp;$D$119&lt;&gt;JI117&amp;JK117)*($D$116&amp;$B$116&lt;&gt;JI117&amp;JK117)*($D$117&amp;$B$117&lt;&gt;JI117&amp;JK117)*($D$118&amp;$B$118&lt;&gt;JI117&amp;JK117)*($D$119&amp;$B$119&lt;&gt;JI117&amp;JK117)</f>
        <v>2</v>
      </c>
      <c r="JP142" s="405" t="n">
        <f aca="false">IFERROR(VLOOKUP(JI117,$B$116:$F$119,5,0),0)</f>
        <v>0</v>
      </c>
      <c r="JQ142" s="405" t="n">
        <f aca="false">IFERROR(VLOOKUP(JK117,$B$116:$F$119,5,0),0)</f>
        <v>0</v>
      </c>
      <c r="JR142" s="405" t="n">
        <f aca="false">IFERROR(VLOOKUP(JI117,$D$116:$G$119,4,0),0)</f>
        <v>0</v>
      </c>
      <c r="JS142" s="405" t="n">
        <f aca="false">IFERROR(VLOOKUP(JK117,$D$116:$G$119,4,0),0)</f>
        <v>0</v>
      </c>
      <c r="JT142" s="406"/>
      <c r="JY142" s="405"/>
      <c r="JZ142" s="405"/>
      <c r="KA142" s="405"/>
      <c r="KB142" s="405" t="n">
        <f aca="false">(KG117&lt;&gt;2)+($B$116&amp;$D$116&lt;&gt;JV117&amp;JX117)*($B$117&amp;$D$117&lt;&gt;JV117&amp;JX117)*($B$118&amp;$D$118&lt;&gt;JV117&amp;JX117)*($B$119&amp;$D$119&lt;&gt;JV117&amp;JX117)*($D$116&amp;$B$116&lt;&gt;JV117&amp;JX117)*($D$117&amp;$B$117&lt;&gt;JV117&amp;JX117)*($D$118&amp;$B$118&lt;&gt;JV117&amp;JX117)*($D$119&amp;$B$119&lt;&gt;JV117&amp;JX117)</f>
        <v>2</v>
      </c>
      <c r="KC142" s="405" t="n">
        <f aca="false">IFERROR(VLOOKUP(JV117,$B$116:$F$119,5,0),0)</f>
        <v>0</v>
      </c>
      <c r="KD142" s="405" t="n">
        <f aca="false">IFERROR(VLOOKUP(JX117,$B$116:$F$119,5,0),0)</f>
        <v>0</v>
      </c>
      <c r="KE142" s="405" t="n">
        <f aca="false">IFERROR(VLOOKUP(JV117,$D$116:$G$119,4,0),0)</f>
        <v>0</v>
      </c>
      <c r="KF142" s="405" t="n">
        <f aca="false">IFERROR(VLOOKUP(JX117,$D$116:$G$119,4,0),0)</f>
        <v>0</v>
      </c>
      <c r="KG142" s="406"/>
      <c r="KL142" s="405"/>
      <c r="KM142" s="405"/>
      <c r="KN142" s="405"/>
      <c r="KO142" s="405" t="n">
        <f aca="false">(KT117&lt;&gt;2)+($B$116&amp;$D$116&lt;&gt;KI117&amp;KK117)*($B$117&amp;$D$117&lt;&gt;KI117&amp;KK117)*($B$118&amp;$D$118&lt;&gt;KI117&amp;KK117)*($B$119&amp;$D$119&lt;&gt;KI117&amp;KK117)*($D$116&amp;$B$116&lt;&gt;KI117&amp;KK117)*($D$117&amp;$B$117&lt;&gt;KI117&amp;KK117)*($D$118&amp;$B$118&lt;&gt;KI117&amp;KK117)*($D$119&amp;$B$119&lt;&gt;KI117&amp;KK117)</f>
        <v>2</v>
      </c>
      <c r="KP142" s="405" t="n">
        <f aca="false">IFERROR(VLOOKUP(KI117,$B$116:$F$119,5,0),0)</f>
        <v>0</v>
      </c>
      <c r="KQ142" s="405" t="n">
        <f aca="false">IFERROR(VLOOKUP(KK117,$B$116:$F$119,5,0),0)</f>
        <v>0</v>
      </c>
      <c r="KR142" s="405" t="n">
        <f aca="false">IFERROR(VLOOKUP(KI117,$D$116:$G$119,4,0),0)</f>
        <v>0</v>
      </c>
      <c r="KS142" s="405" t="n">
        <f aca="false">IFERROR(VLOOKUP(KK117,$D$116:$G$119,4,0),0)</f>
        <v>0</v>
      </c>
      <c r="KT142" s="406"/>
      <c r="KY142" s="405"/>
      <c r="KZ142" s="405"/>
      <c r="LA142" s="405"/>
      <c r="LB142" s="405" t="n">
        <f aca="false">(LG117&lt;&gt;2)+($B$116&amp;$D$116&lt;&gt;KV117&amp;KX117)*($B$117&amp;$D$117&lt;&gt;KV117&amp;KX117)*($B$118&amp;$D$118&lt;&gt;KV117&amp;KX117)*($B$119&amp;$D$119&lt;&gt;KV117&amp;KX117)*($D$116&amp;$B$116&lt;&gt;KV117&amp;KX117)*($D$117&amp;$B$117&lt;&gt;KV117&amp;KX117)*($D$118&amp;$B$118&lt;&gt;KV117&amp;KX117)*($D$119&amp;$B$119&lt;&gt;KV117&amp;KX117)</f>
        <v>2</v>
      </c>
      <c r="LC142" s="405" t="n">
        <f aca="false">IFERROR(VLOOKUP(KV117,$B$116:$F$119,5,0),0)</f>
        <v>0</v>
      </c>
      <c r="LD142" s="405" t="n">
        <f aca="false">IFERROR(VLOOKUP(KX117,$B$116:$F$119,5,0),0)</f>
        <v>0</v>
      </c>
      <c r="LE142" s="405" t="n">
        <f aca="false">IFERROR(VLOOKUP(KV117,$D$116:$G$119,4,0),0)</f>
        <v>0</v>
      </c>
      <c r="LF142" s="405" t="n">
        <f aca="false">IFERROR(VLOOKUP(KX117,$D$116:$G$119,4,0),0)</f>
        <v>0</v>
      </c>
      <c r="LG142" s="406"/>
      <c r="LL142" s="405"/>
      <c r="LM142" s="405"/>
      <c r="LN142" s="405"/>
      <c r="LO142" s="405" t="n">
        <f aca="false">(LT117&lt;&gt;2)+($B$116&amp;$D$116&lt;&gt;LI117&amp;LK117)*($B$117&amp;$D$117&lt;&gt;LI117&amp;LK117)*($B$118&amp;$D$118&lt;&gt;LI117&amp;LK117)*($B$119&amp;$D$119&lt;&gt;LI117&amp;LK117)*($D$116&amp;$B$116&lt;&gt;LI117&amp;LK117)*($D$117&amp;$B$117&lt;&gt;LI117&amp;LK117)*($D$118&amp;$B$118&lt;&gt;LI117&amp;LK117)*($D$119&amp;$B$119&lt;&gt;LI117&amp;LK117)</f>
        <v>2</v>
      </c>
      <c r="LP142" s="405" t="n">
        <f aca="false">IFERROR(VLOOKUP(LI117,$B$116:$F$119,5,0),0)</f>
        <v>0</v>
      </c>
      <c r="LQ142" s="405" t="n">
        <f aca="false">IFERROR(VLOOKUP(LK117,$B$116:$F$119,5,0),0)</f>
        <v>0</v>
      </c>
      <c r="LR142" s="405" t="n">
        <f aca="false">IFERROR(VLOOKUP(LI117,$D$116:$G$119,4,0),0)</f>
        <v>0</v>
      </c>
      <c r="LS142" s="405" t="n">
        <f aca="false">IFERROR(VLOOKUP(LK117,$D$116:$G$119,4,0),0)</f>
        <v>0</v>
      </c>
      <c r="LT142" s="406"/>
      <c r="LY142" s="405"/>
      <c r="LZ142" s="405"/>
      <c r="MA142" s="405"/>
      <c r="MB142" s="405" t="n">
        <f aca="false">(MG117&lt;&gt;2)+($B$116&amp;$D$116&lt;&gt;LV117&amp;LX117)*($B$117&amp;$D$117&lt;&gt;LV117&amp;LX117)*($B$118&amp;$D$118&lt;&gt;LV117&amp;LX117)*($B$119&amp;$D$119&lt;&gt;LV117&amp;LX117)*($D$116&amp;$B$116&lt;&gt;LV117&amp;LX117)*($D$117&amp;$B$117&lt;&gt;LV117&amp;LX117)*($D$118&amp;$B$118&lt;&gt;LV117&amp;LX117)*($D$119&amp;$B$119&lt;&gt;LV117&amp;LX117)</f>
        <v>2</v>
      </c>
      <c r="MC142" s="405" t="n">
        <f aca="false">IFERROR(VLOOKUP(LV117,$B$116:$F$119,5,0),0)</f>
        <v>0</v>
      </c>
      <c r="MD142" s="405" t="n">
        <f aca="false">IFERROR(VLOOKUP(LX117,$B$116:$F$119,5,0),0)</f>
        <v>0</v>
      </c>
      <c r="ME142" s="405" t="n">
        <f aca="false">IFERROR(VLOOKUP(LV117,$D$116:$G$119,4,0),0)</f>
        <v>0</v>
      </c>
      <c r="MF142" s="405" t="n">
        <f aca="false">IFERROR(VLOOKUP(LX117,$D$116:$G$119,4,0),0)</f>
        <v>0</v>
      </c>
      <c r="MG142" s="406"/>
    </row>
    <row r="143" s="1" customFormat="true" ht="15.75" hidden="false" customHeight="false" outlineLevel="0" collapsed="false">
      <c r="A143" s="252"/>
      <c r="B143" s="252"/>
      <c r="F143" s="253"/>
      <c r="G143" s="253"/>
      <c r="H143" s="135"/>
      <c r="L143" s="405"/>
      <c r="M143" s="405"/>
      <c r="N143" s="405"/>
      <c r="O143" s="405" t="n">
        <f aca="false">(T118&lt;&gt;2)+($B$116&amp;$D$116&lt;&gt;I118&amp;K118)*($B$117&amp;$D$117&lt;&gt;I118&amp;K118)*($B$118&amp;$D$118&lt;&gt;I118&amp;K118)*($B$119&amp;$D$119&lt;&gt;I118&amp;K118)*($D$116&amp;$B$116&lt;&gt;I118&amp;K118)*($D$117&amp;$B$117&lt;&gt;I118&amp;K118)*($D$118&amp;$B$118&lt;&gt;I118&amp;K118)*($D$119&amp;$B$119&lt;&gt;I118&amp;K118)</f>
        <v>2</v>
      </c>
      <c r="P143" s="405" t="n">
        <f aca="false">IFERROR(VLOOKUP(I118,$B$116:$F$119,5,0),0)</f>
        <v>0</v>
      </c>
      <c r="Q143" s="405" t="n">
        <f aca="false">IFERROR(VLOOKUP(K118,$B$116:$F$119,5,0),0)</f>
        <v>0</v>
      </c>
      <c r="R143" s="405" t="n">
        <f aca="false">IFERROR(VLOOKUP(I118,$D$116:$G$119,4,0),0)</f>
        <v>0</v>
      </c>
      <c r="S143" s="405" t="n">
        <f aca="false">IFERROR(VLOOKUP(K118,$D$116:$G$119,4,0),0)</f>
        <v>0</v>
      </c>
      <c r="T143" s="406"/>
      <c r="U143" s="0"/>
      <c r="Y143" s="405"/>
      <c r="Z143" s="405"/>
      <c r="AA143" s="405"/>
      <c r="AB143" s="405" t="n">
        <f aca="false">(AG118&lt;&gt;2)+($B$116&amp;$D$116&lt;&gt;V118&amp;X118)*($B$117&amp;$D$117&lt;&gt;V118&amp;X118)*($B$118&amp;$D$118&lt;&gt;V118&amp;X118)*($B$119&amp;$D$119&lt;&gt;V118&amp;X118)*($D$116&amp;$B$116&lt;&gt;V118&amp;X118)*($D$117&amp;$B$117&lt;&gt;V118&amp;X118)*($D$118&amp;$B$118&lt;&gt;V118&amp;X118)*($D$119&amp;$B$119&lt;&gt;V118&amp;X118)</f>
        <v>2</v>
      </c>
      <c r="AC143" s="405" t="n">
        <f aca="false">IFERROR(VLOOKUP(V118,$B$116:$F$119,5,0),0)</f>
        <v>0</v>
      </c>
      <c r="AD143" s="405" t="n">
        <f aca="false">IFERROR(VLOOKUP(X118,$B$116:$F$119,5,0),0)</f>
        <v>0</v>
      </c>
      <c r="AE143" s="405" t="n">
        <f aca="false">IFERROR(VLOOKUP(V118,$D$116:$G$119,4,0),0)</f>
        <v>0</v>
      </c>
      <c r="AF143" s="405" t="n">
        <f aca="false">IFERROR(VLOOKUP(X118,$D$116:$G$119,4,0),0)</f>
        <v>0</v>
      </c>
      <c r="AG143" s="406"/>
      <c r="AL143" s="405"/>
      <c r="AM143" s="405"/>
      <c r="AN143" s="405"/>
      <c r="AO143" s="405" t="n">
        <f aca="false">(AT118&lt;&gt;2)+($B$116&amp;$D$116&lt;&gt;AI118&amp;AK118)*($B$117&amp;$D$117&lt;&gt;AI118&amp;AK118)*($B$118&amp;$D$118&lt;&gt;AI118&amp;AK118)*($B$119&amp;$D$119&lt;&gt;AI118&amp;AK118)*($D$116&amp;$B$116&lt;&gt;AI118&amp;AK118)*($D$117&amp;$B$117&lt;&gt;AI118&amp;AK118)*($D$118&amp;$B$118&lt;&gt;AI118&amp;AK118)*($D$119&amp;$B$119&lt;&gt;AI118&amp;AK118)</f>
        <v>2</v>
      </c>
      <c r="AP143" s="405" t="n">
        <f aca="false">IFERROR(VLOOKUP(AI118,$B$116:$F$119,5,0),0)</f>
        <v>0</v>
      </c>
      <c r="AQ143" s="405" t="n">
        <f aca="false">IFERROR(VLOOKUP(AK118,$B$116:$F$119,5,0),0)</f>
        <v>0</v>
      </c>
      <c r="AR143" s="405" t="n">
        <f aca="false">IFERROR(VLOOKUP(AI118,$D$116:$G$119,4,0),0)</f>
        <v>0</v>
      </c>
      <c r="AS143" s="405" t="n">
        <f aca="false">IFERROR(VLOOKUP(AK118,$D$116:$G$119,4,0),0)</f>
        <v>0</v>
      </c>
      <c r="AT143" s="406"/>
      <c r="AY143" s="405"/>
      <c r="AZ143" s="405"/>
      <c r="BA143" s="405"/>
      <c r="BB143" s="405" t="n">
        <f aca="false">(BG118&lt;&gt;2)+($B$116&amp;$D$116&lt;&gt;AV118&amp;AX118)*($B$117&amp;$D$117&lt;&gt;AV118&amp;AX118)*($B$118&amp;$D$118&lt;&gt;AV118&amp;AX118)*($B$119&amp;$D$119&lt;&gt;AV118&amp;AX118)*($D$116&amp;$B$116&lt;&gt;AV118&amp;AX118)*($D$117&amp;$B$117&lt;&gt;AV118&amp;AX118)*($D$118&amp;$B$118&lt;&gt;AV118&amp;AX118)*($D$119&amp;$B$119&lt;&gt;AV118&amp;AX118)</f>
        <v>2</v>
      </c>
      <c r="BC143" s="405" t="n">
        <f aca="false">IFERROR(VLOOKUP(AV118,$B$116:$F$119,5,0),0)</f>
        <v>0</v>
      </c>
      <c r="BD143" s="405" t="n">
        <f aca="false">IFERROR(VLOOKUP(AX118,$B$116:$F$119,5,0),0)</f>
        <v>0</v>
      </c>
      <c r="BE143" s="405" t="n">
        <f aca="false">IFERROR(VLOOKUP(AV118,$D$116:$G$119,4,0),0)</f>
        <v>0</v>
      </c>
      <c r="BF143" s="405" t="n">
        <f aca="false">IFERROR(VLOOKUP(AX118,$D$116:$G$119,4,0),0)</f>
        <v>0</v>
      </c>
      <c r="BG143" s="406"/>
      <c r="BL143" s="405"/>
      <c r="BM143" s="405"/>
      <c r="BN143" s="405"/>
      <c r="BO143" s="405" t="n">
        <f aca="false">(BT118&lt;&gt;2)+($B$116&amp;$D$116&lt;&gt;BI118&amp;BK118)*($B$117&amp;$D$117&lt;&gt;BI118&amp;BK118)*($B$118&amp;$D$118&lt;&gt;BI118&amp;BK118)*($B$119&amp;$D$119&lt;&gt;BI118&amp;BK118)*($D$116&amp;$B$116&lt;&gt;BI118&amp;BK118)*($D$117&amp;$B$117&lt;&gt;BI118&amp;BK118)*($D$118&amp;$B$118&lt;&gt;BI118&amp;BK118)*($D$119&amp;$B$119&lt;&gt;BI118&amp;BK118)</f>
        <v>2</v>
      </c>
      <c r="BP143" s="405" t="n">
        <f aca="false">IFERROR(VLOOKUP(BI118,$B$116:$F$119,5,0),0)</f>
        <v>0</v>
      </c>
      <c r="BQ143" s="405" t="n">
        <f aca="false">IFERROR(VLOOKUP(BK118,$B$116:$F$119,5,0),0)</f>
        <v>0</v>
      </c>
      <c r="BR143" s="405" t="n">
        <f aca="false">IFERROR(VLOOKUP(BI118,$D$116:$G$119,4,0),0)</f>
        <v>0</v>
      </c>
      <c r="BS143" s="405" t="n">
        <f aca="false">IFERROR(VLOOKUP(BK118,$D$116:$G$119,4,0),0)</f>
        <v>0</v>
      </c>
      <c r="BT143" s="406"/>
      <c r="BY143" s="405"/>
      <c r="BZ143" s="405"/>
      <c r="CA143" s="405"/>
      <c r="CB143" s="405" t="n">
        <f aca="false">(CG118&lt;&gt;2)+($B$116&amp;$D$116&lt;&gt;BV118&amp;BX118)*($B$117&amp;$D$117&lt;&gt;BV118&amp;BX118)*($B$118&amp;$D$118&lt;&gt;BV118&amp;BX118)*($B$119&amp;$D$119&lt;&gt;BV118&amp;BX118)*($D$116&amp;$B$116&lt;&gt;BV118&amp;BX118)*($D$117&amp;$B$117&lt;&gt;BV118&amp;BX118)*($D$118&amp;$B$118&lt;&gt;BV118&amp;BX118)*($D$119&amp;$B$119&lt;&gt;BV118&amp;BX118)</f>
        <v>2</v>
      </c>
      <c r="CC143" s="405" t="n">
        <f aca="false">IFERROR(VLOOKUP(BV118,$B$116:$F$119,5,0),0)</f>
        <v>0</v>
      </c>
      <c r="CD143" s="405" t="n">
        <f aca="false">IFERROR(VLOOKUP(BX118,$B$116:$F$119,5,0),0)</f>
        <v>0</v>
      </c>
      <c r="CE143" s="405" t="n">
        <f aca="false">IFERROR(VLOOKUP(BV118,$D$116:$G$119,4,0),0)</f>
        <v>0</v>
      </c>
      <c r="CF143" s="405" t="n">
        <f aca="false">IFERROR(VLOOKUP(BX118,$D$116:$G$119,4,0),0)</f>
        <v>0</v>
      </c>
      <c r="CG143" s="406"/>
      <c r="CL143" s="405"/>
      <c r="CM143" s="405"/>
      <c r="CN143" s="405"/>
      <c r="CO143" s="405" t="n">
        <f aca="false">(CT118&lt;&gt;2)+($B$116&amp;$D$116&lt;&gt;CI118&amp;CK118)*($B$117&amp;$D$117&lt;&gt;CI118&amp;CK118)*($B$118&amp;$D$118&lt;&gt;CI118&amp;CK118)*($B$119&amp;$D$119&lt;&gt;CI118&amp;CK118)*($D$116&amp;$B$116&lt;&gt;CI118&amp;CK118)*($D$117&amp;$B$117&lt;&gt;CI118&amp;CK118)*($D$118&amp;$B$118&lt;&gt;CI118&amp;CK118)*($D$119&amp;$B$119&lt;&gt;CI118&amp;CK118)</f>
        <v>2</v>
      </c>
      <c r="CP143" s="405" t="n">
        <f aca="false">IFERROR(VLOOKUP(CI118,$B$116:$F$119,5,0),0)</f>
        <v>0</v>
      </c>
      <c r="CQ143" s="405" t="n">
        <f aca="false">IFERROR(VLOOKUP(CK118,$B$116:$F$119,5,0),0)</f>
        <v>0</v>
      </c>
      <c r="CR143" s="405" t="n">
        <f aca="false">IFERROR(VLOOKUP(CI118,$D$116:$G$119,4,0),0)</f>
        <v>0</v>
      </c>
      <c r="CS143" s="405" t="n">
        <f aca="false">IFERROR(VLOOKUP(CK118,$D$116:$G$119,4,0),0)</f>
        <v>0</v>
      </c>
      <c r="CT143" s="406"/>
      <c r="CY143" s="405"/>
      <c r="CZ143" s="405"/>
      <c r="DA143" s="405"/>
      <c r="DB143" s="405" t="n">
        <f aca="false">(DG118&lt;&gt;2)+($B$116&amp;$D$116&lt;&gt;CV118&amp;CX118)*($B$117&amp;$D$117&lt;&gt;CV118&amp;CX118)*($B$118&amp;$D$118&lt;&gt;CV118&amp;CX118)*($B$119&amp;$D$119&lt;&gt;CV118&amp;CX118)*($D$116&amp;$B$116&lt;&gt;CV118&amp;CX118)*($D$117&amp;$B$117&lt;&gt;CV118&amp;CX118)*($D$118&amp;$B$118&lt;&gt;CV118&amp;CX118)*($D$119&amp;$B$119&lt;&gt;CV118&amp;CX118)</f>
        <v>2</v>
      </c>
      <c r="DC143" s="405" t="n">
        <f aca="false">IFERROR(VLOOKUP(CV118,$B$116:$F$119,5,0),0)</f>
        <v>0</v>
      </c>
      <c r="DD143" s="405" t="n">
        <f aca="false">IFERROR(VLOOKUP(CX118,$B$116:$F$119,5,0),0)</f>
        <v>0</v>
      </c>
      <c r="DE143" s="405" t="n">
        <f aca="false">IFERROR(VLOOKUP(CV118,$D$116:$G$119,4,0),0)</f>
        <v>0</v>
      </c>
      <c r="DF143" s="405" t="n">
        <f aca="false">IFERROR(VLOOKUP(CX118,$D$116:$G$119,4,0),0)</f>
        <v>0</v>
      </c>
      <c r="DG143" s="406"/>
      <c r="DL143" s="405"/>
      <c r="DM143" s="405"/>
      <c r="DN143" s="405"/>
      <c r="DO143" s="405" t="n">
        <f aca="false">(DT118&lt;&gt;2)+($B$116&amp;$D$116&lt;&gt;DI118&amp;DK118)*($B$117&amp;$D$117&lt;&gt;DI118&amp;DK118)*($B$118&amp;$D$118&lt;&gt;DI118&amp;DK118)*($B$119&amp;$D$119&lt;&gt;DI118&amp;DK118)*($D$116&amp;$B$116&lt;&gt;DI118&amp;DK118)*($D$117&amp;$B$117&lt;&gt;DI118&amp;DK118)*($D$118&amp;$B$118&lt;&gt;DI118&amp;DK118)*($D$119&amp;$B$119&lt;&gt;DI118&amp;DK118)</f>
        <v>2</v>
      </c>
      <c r="DP143" s="405" t="n">
        <f aca="false">IFERROR(VLOOKUP(DI118,$B$116:$F$119,5,0),0)</f>
        <v>0</v>
      </c>
      <c r="DQ143" s="405" t="n">
        <f aca="false">IFERROR(VLOOKUP(DK118,$B$116:$F$119,5,0),0)</f>
        <v>0</v>
      </c>
      <c r="DR143" s="405" t="n">
        <f aca="false">IFERROR(VLOOKUP(DI118,$D$116:$G$119,4,0),0)</f>
        <v>0</v>
      </c>
      <c r="DS143" s="405" t="n">
        <f aca="false">IFERROR(VLOOKUP(DK118,$D$116:$G$119,4,0),0)</f>
        <v>0</v>
      </c>
      <c r="DT143" s="406"/>
      <c r="DY143" s="405"/>
      <c r="DZ143" s="405"/>
      <c r="EA143" s="405"/>
      <c r="EB143" s="405" t="n">
        <f aca="false">(EG118&lt;&gt;2)+($B$116&amp;$D$116&lt;&gt;DV118&amp;DX118)*($B$117&amp;$D$117&lt;&gt;DV118&amp;DX118)*($B$118&amp;$D$118&lt;&gt;DV118&amp;DX118)*($B$119&amp;$D$119&lt;&gt;DV118&amp;DX118)*($D$116&amp;$B$116&lt;&gt;DV118&amp;DX118)*($D$117&amp;$B$117&lt;&gt;DV118&amp;DX118)*($D$118&amp;$B$118&lt;&gt;DV118&amp;DX118)*($D$119&amp;$B$119&lt;&gt;DV118&amp;DX118)</f>
        <v>2</v>
      </c>
      <c r="EC143" s="405" t="n">
        <f aca="false">IFERROR(VLOOKUP(DV118,$B$116:$F$119,5,0),0)</f>
        <v>0</v>
      </c>
      <c r="ED143" s="405" t="n">
        <f aca="false">IFERROR(VLOOKUP(DX118,$B$116:$F$119,5,0),0)</f>
        <v>0</v>
      </c>
      <c r="EE143" s="405" t="n">
        <f aca="false">IFERROR(VLOOKUP(DV118,$D$116:$G$119,4,0),0)</f>
        <v>0</v>
      </c>
      <c r="EF143" s="405" t="n">
        <f aca="false">IFERROR(VLOOKUP(DX118,$D$116:$G$119,4,0),0)</f>
        <v>0</v>
      </c>
      <c r="EG143" s="406"/>
      <c r="EL143" s="405"/>
      <c r="EM143" s="405"/>
      <c r="EN143" s="405"/>
      <c r="EO143" s="405" t="n">
        <f aca="false">(ET118&lt;&gt;2)+($B$116&amp;$D$116&lt;&gt;EI118&amp;EK118)*($B$117&amp;$D$117&lt;&gt;EI118&amp;EK118)*($B$118&amp;$D$118&lt;&gt;EI118&amp;EK118)*($B$119&amp;$D$119&lt;&gt;EI118&amp;EK118)*($D$116&amp;$B$116&lt;&gt;EI118&amp;EK118)*($D$117&amp;$B$117&lt;&gt;EI118&amp;EK118)*($D$118&amp;$B$118&lt;&gt;EI118&amp;EK118)*($D$119&amp;$B$119&lt;&gt;EI118&amp;EK118)</f>
        <v>2</v>
      </c>
      <c r="EP143" s="405" t="n">
        <f aca="false">IFERROR(VLOOKUP(EI118,$B$116:$F$119,5,0),0)</f>
        <v>0</v>
      </c>
      <c r="EQ143" s="405" t="n">
        <f aca="false">IFERROR(VLOOKUP(EK118,$B$116:$F$119,5,0),0)</f>
        <v>0</v>
      </c>
      <c r="ER143" s="405" t="n">
        <f aca="false">IFERROR(VLOOKUP(EI118,$D$116:$G$119,4,0),0)</f>
        <v>0</v>
      </c>
      <c r="ES143" s="405" t="n">
        <f aca="false">IFERROR(VLOOKUP(EK118,$D$116:$G$119,4,0),0)</f>
        <v>0</v>
      </c>
      <c r="ET143" s="406"/>
      <c r="EY143" s="405"/>
      <c r="EZ143" s="405"/>
      <c r="FA143" s="405"/>
      <c r="FB143" s="405" t="n">
        <f aca="false">(FG118&lt;&gt;2)+($B$116&amp;$D$116&lt;&gt;EV118&amp;EX118)*($B$117&amp;$D$117&lt;&gt;EV118&amp;EX118)*($B$118&amp;$D$118&lt;&gt;EV118&amp;EX118)*($B$119&amp;$D$119&lt;&gt;EV118&amp;EX118)*($D$116&amp;$B$116&lt;&gt;EV118&amp;EX118)*($D$117&amp;$B$117&lt;&gt;EV118&amp;EX118)*($D$118&amp;$B$118&lt;&gt;EV118&amp;EX118)*($D$119&amp;$B$119&lt;&gt;EV118&amp;EX118)</f>
        <v>2</v>
      </c>
      <c r="FC143" s="405" t="n">
        <f aca="false">IFERROR(VLOOKUP(EV118,$B$116:$F$119,5,0),0)</f>
        <v>0</v>
      </c>
      <c r="FD143" s="405" t="n">
        <f aca="false">IFERROR(VLOOKUP(EX118,$B$116:$F$119,5,0),0)</f>
        <v>0</v>
      </c>
      <c r="FE143" s="405" t="n">
        <f aca="false">IFERROR(VLOOKUP(EV118,$D$116:$G$119,4,0),0)</f>
        <v>0</v>
      </c>
      <c r="FF143" s="405" t="n">
        <f aca="false">IFERROR(VLOOKUP(EX118,$D$116:$G$119,4,0),0)</f>
        <v>0</v>
      </c>
      <c r="FG143" s="406"/>
      <c r="FL143" s="405"/>
      <c r="FM143" s="405"/>
      <c r="FN143" s="405"/>
      <c r="FO143" s="405" t="n">
        <f aca="false">(FT118&lt;&gt;2)+($B$116&amp;$D$116&lt;&gt;FI118&amp;FK118)*($B$117&amp;$D$117&lt;&gt;FI118&amp;FK118)*($B$118&amp;$D$118&lt;&gt;FI118&amp;FK118)*($B$119&amp;$D$119&lt;&gt;FI118&amp;FK118)*($D$116&amp;$B$116&lt;&gt;FI118&amp;FK118)*($D$117&amp;$B$117&lt;&gt;FI118&amp;FK118)*($D$118&amp;$B$118&lt;&gt;FI118&amp;FK118)*($D$119&amp;$B$119&lt;&gt;FI118&amp;FK118)</f>
        <v>2</v>
      </c>
      <c r="FP143" s="405" t="n">
        <f aca="false">IFERROR(VLOOKUP(FI118,$B$116:$F$119,5,0),0)</f>
        <v>0</v>
      </c>
      <c r="FQ143" s="405" t="n">
        <f aca="false">IFERROR(VLOOKUP(FK118,$B$116:$F$119,5,0),0)</f>
        <v>0</v>
      </c>
      <c r="FR143" s="405" t="n">
        <f aca="false">IFERROR(VLOOKUP(FI118,$D$116:$G$119,4,0),0)</f>
        <v>0</v>
      </c>
      <c r="FS143" s="405" t="n">
        <f aca="false">IFERROR(VLOOKUP(FK118,$D$116:$G$119,4,0),0)</f>
        <v>0</v>
      </c>
      <c r="FT143" s="406"/>
      <c r="FY143" s="405"/>
      <c r="FZ143" s="405"/>
      <c r="GA143" s="405"/>
      <c r="GB143" s="405" t="n">
        <f aca="false">(GG118&lt;&gt;2)+($B$116&amp;$D$116&lt;&gt;FV118&amp;FX118)*($B$117&amp;$D$117&lt;&gt;FV118&amp;FX118)*($B$118&amp;$D$118&lt;&gt;FV118&amp;FX118)*($B$119&amp;$D$119&lt;&gt;FV118&amp;FX118)*($D$116&amp;$B$116&lt;&gt;FV118&amp;FX118)*($D$117&amp;$B$117&lt;&gt;FV118&amp;FX118)*($D$118&amp;$B$118&lt;&gt;FV118&amp;FX118)*($D$119&amp;$B$119&lt;&gt;FV118&amp;FX118)</f>
        <v>2</v>
      </c>
      <c r="GC143" s="405" t="n">
        <f aca="false">IFERROR(VLOOKUP(FV118,$B$116:$F$119,5,0),0)</f>
        <v>0</v>
      </c>
      <c r="GD143" s="405" t="n">
        <f aca="false">IFERROR(VLOOKUP(FX118,$B$116:$F$119,5,0),0)</f>
        <v>0</v>
      </c>
      <c r="GE143" s="405" t="n">
        <f aca="false">IFERROR(VLOOKUP(FV118,$D$116:$G$119,4,0),0)</f>
        <v>0</v>
      </c>
      <c r="GF143" s="405" t="n">
        <f aca="false">IFERROR(VLOOKUP(FX118,$D$116:$G$119,4,0),0)</f>
        <v>0</v>
      </c>
      <c r="GG143" s="406"/>
      <c r="GL143" s="405"/>
      <c r="GM143" s="405"/>
      <c r="GN143" s="405"/>
      <c r="GO143" s="405" t="n">
        <f aca="false">(GT118&lt;&gt;2)+($B$116&amp;$D$116&lt;&gt;GI118&amp;GK118)*($B$117&amp;$D$117&lt;&gt;GI118&amp;GK118)*($B$118&amp;$D$118&lt;&gt;GI118&amp;GK118)*($B$119&amp;$D$119&lt;&gt;GI118&amp;GK118)*($D$116&amp;$B$116&lt;&gt;GI118&amp;GK118)*($D$117&amp;$B$117&lt;&gt;GI118&amp;GK118)*($D$118&amp;$B$118&lt;&gt;GI118&amp;GK118)*($D$119&amp;$B$119&lt;&gt;GI118&amp;GK118)</f>
        <v>2</v>
      </c>
      <c r="GP143" s="405" t="n">
        <f aca="false">IFERROR(VLOOKUP(GI118,$B$116:$F$119,5,0),0)</f>
        <v>0</v>
      </c>
      <c r="GQ143" s="405" t="n">
        <f aca="false">IFERROR(VLOOKUP(GK118,$B$116:$F$119,5,0),0)</f>
        <v>0</v>
      </c>
      <c r="GR143" s="405" t="n">
        <f aca="false">IFERROR(VLOOKUP(GI118,$D$116:$G$119,4,0),0)</f>
        <v>0</v>
      </c>
      <c r="GS143" s="405" t="n">
        <f aca="false">IFERROR(VLOOKUP(GK118,$D$116:$G$119,4,0),0)</f>
        <v>0</v>
      </c>
      <c r="GT143" s="406"/>
      <c r="GY143" s="405"/>
      <c r="GZ143" s="405"/>
      <c r="HA143" s="405"/>
      <c r="HB143" s="405" t="n">
        <f aca="false">(HG118&lt;&gt;2)+($B$116&amp;$D$116&lt;&gt;GV118&amp;GX118)*($B$117&amp;$D$117&lt;&gt;GV118&amp;GX118)*($B$118&amp;$D$118&lt;&gt;GV118&amp;GX118)*($B$119&amp;$D$119&lt;&gt;GV118&amp;GX118)*($D$116&amp;$B$116&lt;&gt;GV118&amp;GX118)*($D$117&amp;$B$117&lt;&gt;GV118&amp;GX118)*($D$118&amp;$B$118&lt;&gt;GV118&amp;GX118)*($D$119&amp;$B$119&lt;&gt;GV118&amp;GX118)</f>
        <v>2</v>
      </c>
      <c r="HC143" s="405" t="n">
        <f aca="false">IFERROR(VLOOKUP(GV118,$B$116:$F$119,5,0),0)</f>
        <v>0</v>
      </c>
      <c r="HD143" s="405" t="n">
        <f aca="false">IFERROR(VLOOKUP(GX118,$B$116:$F$119,5,0),0)</f>
        <v>0</v>
      </c>
      <c r="HE143" s="405" t="n">
        <f aca="false">IFERROR(VLOOKUP(GV118,$D$116:$G$119,4,0),0)</f>
        <v>0</v>
      </c>
      <c r="HF143" s="405" t="n">
        <f aca="false">IFERROR(VLOOKUP(GX118,$D$116:$G$119,4,0),0)</f>
        <v>0</v>
      </c>
      <c r="HG143" s="406"/>
      <c r="HL143" s="405"/>
      <c r="HM143" s="405"/>
      <c r="HN143" s="405"/>
      <c r="HO143" s="405" t="n">
        <f aca="false">(HT118&lt;&gt;2)+($B$116&amp;$D$116&lt;&gt;HI118&amp;HK118)*($B$117&amp;$D$117&lt;&gt;HI118&amp;HK118)*($B$118&amp;$D$118&lt;&gt;HI118&amp;HK118)*($B$119&amp;$D$119&lt;&gt;HI118&amp;HK118)*($D$116&amp;$B$116&lt;&gt;HI118&amp;HK118)*($D$117&amp;$B$117&lt;&gt;HI118&amp;HK118)*($D$118&amp;$B$118&lt;&gt;HI118&amp;HK118)*($D$119&amp;$B$119&lt;&gt;HI118&amp;HK118)</f>
        <v>2</v>
      </c>
      <c r="HP143" s="405" t="n">
        <f aca="false">IFERROR(VLOOKUP(HI118,$B$116:$F$119,5,0),0)</f>
        <v>0</v>
      </c>
      <c r="HQ143" s="405" t="n">
        <f aca="false">IFERROR(VLOOKUP(HK118,$B$116:$F$119,5,0),0)</f>
        <v>0</v>
      </c>
      <c r="HR143" s="405" t="n">
        <f aca="false">IFERROR(VLOOKUP(HI118,$D$116:$G$119,4,0),0)</f>
        <v>0</v>
      </c>
      <c r="HS143" s="405" t="n">
        <f aca="false">IFERROR(VLOOKUP(HK118,$D$116:$G$119,4,0),0)</f>
        <v>0</v>
      </c>
      <c r="HT143" s="406"/>
      <c r="HY143" s="405"/>
      <c r="HZ143" s="405"/>
      <c r="IA143" s="405"/>
      <c r="IB143" s="405" t="n">
        <f aca="false">(IG118&lt;&gt;2)+($B$116&amp;$D$116&lt;&gt;HV118&amp;HX118)*($B$117&amp;$D$117&lt;&gt;HV118&amp;HX118)*($B$118&amp;$D$118&lt;&gt;HV118&amp;HX118)*($B$119&amp;$D$119&lt;&gt;HV118&amp;HX118)*($D$116&amp;$B$116&lt;&gt;HV118&amp;HX118)*($D$117&amp;$B$117&lt;&gt;HV118&amp;HX118)*($D$118&amp;$B$118&lt;&gt;HV118&amp;HX118)*($D$119&amp;$B$119&lt;&gt;HV118&amp;HX118)</f>
        <v>2</v>
      </c>
      <c r="IC143" s="405" t="n">
        <f aca="false">IFERROR(VLOOKUP(HV118,$B$116:$F$119,5,0),0)</f>
        <v>0</v>
      </c>
      <c r="ID143" s="405" t="n">
        <f aca="false">IFERROR(VLOOKUP(HX118,$B$116:$F$119,5,0),0)</f>
        <v>0</v>
      </c>
      <c r="IE143" s="405" t="n">
        <f aca="false">IFERROR(VLOOKUP(HV118,$D$116:$G$119,4,0),0)</f>
        <v>0</v>
      </c>
      <c r="IF143" s="405" t="n">
        <f aca="false">IFERROR(VLOOKUP(HX118,$D$116:$G$119,4,0),0)</f>
        <v>0</v>
      </c>
      <c r="IG143" s="406"/>
      <c r="IL143" s="405"/>
      <c r="IM143" s="405"/>
      <c r="IN143" s="405"/>
      <c r="IO143" s="405" t="n">
        <f aca="false">(IT118&lt;&gt;2)+($B$116&amp;$D$116&lt;&gt;II118&amp;IK118)*($B$117&amp;$D$117&lt;&gt;II118&amp;IK118)*($B$118&amp;$D$118&lt;&gt;II118&amp;IK118)*($B$119&amp;$D$119&lt;&gt;II118&amp;IK118)*($D$116&amp;$B$116&lt;&gt;II118&amp;IK118)*($D$117&amp;$B$117&lt;&gt;II118&amp;IK118)*($D$118&amp;$B$118&lt;&gt;II118&amp;IK118)*($D$119&amp;$B$119&lt;&gt;II118&amp;IK118)</f>
        <v>2</v>
      </c>
      <c r="IP143" s="405" t="n">
        <f aca="false">IFERROR(VLOOKUP(II118,$B$116:$F$119,5,0),0)</f>
        <v>0</v>
      </c>
      <c r="IQ143" s="405" t="n">
        <f aca="false">IFERROR(VLOOKUP(IK118,$B$116:$F$119,5,0),0)</f>
        <v>0</v>
      </c>
      <c r="IR143" s="405" t="n">
        <f aca="false">IFERROR(VLOOKUP(II118,$D$116:$G$119,4,0),0)</f>
        <v>0</v>
      </c>
      <c r="IS143" s="405" t="n">
        <f aca="false">IFERROR(VLOOKUP(IK118,$D$116:$G$119,4,0),0)</f>
        <v>0</v>
      </c>
      <c r="IT143" s="406"/>
      <c r="IY143" s="405"/>
      <c r="IZ143" s="405"/>
      <c r="JA143" s="405"/>
      <c r="JB143" s="405" t="n">
        <f aca="false">(JG118&lt;&gt;2)+($B$116&amp;$D$116&lt;&gt;IV118&amp;IX118)*($B$117&amp;$D$117&lt;&gt;IV118&amp;IX118)*($B$118&amp;$D$118&lt;&gt;IV118&amp;IX118)*($B$119&amp;$D$119&lt;&gt;IV118&amp;IX118)*($D$116&amp;$B$116&lt;&gt;IV118&amp;IX118)*($D$117&amp;$B$117&lt;&gt;IV118&amp;IX118)*($D$118&amp;$B$118&lt;&gt;IV118&amp;IX118)*($D$119&amp;$B$119&lt;&gt;IV118&amp;IX118)</f>
        <v>2</v>
      </c>
      <c r="JC143" s="405" t="n">
        <f aca="false">IFERROR(VLOOKUP(IV118,$B$116:$F$119,5,0),0)</f>
        <v>0</v>
      </c>
      <c r="JD143" s="405" t="n">
        <f aca="false">IFERROR(VLOOKUP(IX118,$B$116:$F$119,5,0),0)</f>
        <v>0</v>
      </c>
      <c r="JE143" s="405" t="n">
        <f aca="false">IFERROR(VLOOKUP(IV118,$D$116:$G$119,4,0),0)</f>
        <v>0</v>
      </c>
      <c r="JF143" s="405" t="n">
        <f aca="false">IFERROR(VLOOKUP(IX118,$D$116:$G$119,4,0),0)</f>
        <v>0</v>
      </c>
      <c r="JG143" s="406"/>
      <c r="JL143" s="405"/>
      <c r="JM143" s="405"/>
      <c r="JN143" s="405"/>
      <c r="JO143" s="405" t="n">
        <f aca="false">(JT118&lt;&gt;2)+($B$116&amp;$D$116&lt;&gt;JI118&amp;JK118)*($B$117&amp;$D$117&lt;&gt;JI118&amp;JK118)*($B$118&amp;$D$118&lt;&gt;JI118&amp;JK118)*($B$119&amp;$D$119&lt;&gt;JI118&amp;JK118)*($D$116&amp;$B$116&lt;&gt;JI118&amp;JK118)*($D$117&amp;$B$117&lt;&gt;JI118&amp;JK118)*($D$118&amp;$B$118&lt;&gt;JI118&amp;JK118)*($D$119&amp;$B$119&lt;&gt;JI118&amp;JK118)</f>
        <v>2</v>
      </c>
      <c r="JP143" s="405" t="n">
        <f aca="false">IFERROR(VLOOKUP(JI118,$B$116:$F$119,5,0),0)</f>
        <v>0</v>
      </c>
      <c r="JQ143" s="405" t="n">
        <f aca="false">IFERROR(VLOOKUP(JK118,$B$116:$F$119,5,0),0)</f>
        <v>0</v>
      </c>
      <c r="JR143" s="405" t="n">
        <f aca="false">IFERROR(VLOOKUP(JI118,$D$116:$G$119,4,0),0)</f>
        <v>0</v>
      </c>
      <c r="JS143" s="405" t="n">
        <f aca="false">IFERROR(VLOOKUP(JK118,$D$116:$G$119,4,0),0)</f>
        <v>0</v>
      </c>
      <c r="JT143" s="406"/>
      <c r="JY143" s="405"/>
      <c r="JZ143" s="405"/>
      <c r="KA143" s="405"/>
      <c r="KB143" s="405" t="n">
        <f aca="false">(KG118&lt;&gt;2)+($B$116&amp;$D$116&lt;&gt;JV118&amp;JX118)*($B$117&amp;$D$117&lt;&gt;JV118&amp;JX118)*($B$118&amp;$D$118&lt;&gt;JV118&amp;JX118)*($B$119&amp;$D$119&lt;&gt;JV118&amp;JX118)*($D$116&amp;$B$116&lt;&gt;JV118&amp;JX118)*($D$117&amp;$B$117&lt;&gt;JV118&amp;JX118)*($D$118&amp;$B$118&lt;&gt;JV118&amp;JX118)*($D$119&amp;$B$119&lt;&gt;JV118&amp;JX118)</f>
        <v>2</v>
      </c>
      <c r="KC143" s="405" t="n">
        <f aca="false">IFERROR(VLOOKUP(JV118,$B$116:$F$119,5,0),0)</f>
        <v>0</v>
      </c>
      <c r="KD143" s="405" t="n">
        <f aca="false">IFERROR(VLOOKUP(JX118,$B$116:$F$119,5,0),0)</f>
        <v>0</v>
      </c>
      <c r="KE143" s="405" t="n">
        <f aca="false">IFERROR(VLOOKUP(JV118,$D$116:$G$119,4,0),0)</f>
        <v>0</v>
      </c>
      <c r="KF143" s="405" t="n">
        <f aca="false">IFERROR(VLOOKUP(JX118,$D$116:$G$119,4,0),0)</f>
        <v>0</v>
      </c>
      <c r="KG143" s="406"/>
      <c r="KL143" s="405"/>
      <c r="KM143" s="405"/>
      <c r="KN143" s="405"/>
      <c r="KO143" s="405" t="n">
        <f aca="false">(KT118&lt;&gt;2)+($B$116&amp;$D$116&lt;&gt;KI118&amp;KK118)*($B$117&amp;$D$117&lt;&gt;KI118&amp;KK118)*($B$118&amp;$D$118&lt;&gt;KI118&amp;KK118)*($B$119&amp;$D$119&lt;&gt;KI118&amp;KK118)*($D$116&amp;$B$116&lt;&gt;KI118&amp;KK118)*($D$117&amp;$B$117&lt;&gt;KI118&amp;KK118)*($D$118&amp;$B$118&lt;&gt;KI118&amp;KK118)*($D$119&amp;$B$119&lt;&gt;KI118&amp;KK118)</f>
        <v>2</v>
      </c>
      <c r="KP143" s="405" t="n">
        <f aca="false">IFERROR(VLOOKUP(KI118,$B$116:$F$119,5,0),0)</f>
        <v>0</v>
      </c>
      <c r="KQ143" s="405" t="n">
        <f aca="false">IFERROR(VLOOKUP(KK118,$B$116:$F$119,5,0),0)</f>
        <v>0</v>
      </c>
      <c r="KR143" s="405" t="n">
        <f aca="false">IFERROR(VLOOKUP(KI118,$D$116:$G$119,4,0),0)</f>
        <v>0</v>
      </c>
      <c r="KS143" s="405" t="n">
        <f aca="false">IFERROR(VLOOKUP(KK118,$D$116:$G$119,4,0),0)</f>
        <v>0</v>
      </c>
      <c r="KT143" s="406"/>
      <c r="KY143" s="405"/>
      <c r="KZ143" s="405"/>
      <c r="LA143" s="405"/>
      <c r="LB143" s="405" t="n">
        <f aca="false">(LG118&lt;&gt;2)+($B$116&amp;$D$116&lt;&gt;KV118&amp;KX118)*($B$117&amp;$D$117&lt;&gt;KV118&amp;KX118)*($B$118&amp;$D$118&lt;&gt;KV118&amp;KX118)*($B$119&amp;$D$119&lt;&gt;KV118&amp;KX118)*($D$116&amp;$B$116&lt;&gt;KV118&amp;KX118)*($D$117&amp;$B$117&lt;&gt;KV118&amp;KX118)*($D$118&amp;$B$118&lt;&gt;KV118&amp;KX118)*($D$119&amp;$B$119&lt;&gt;KV118&amp;KX118)</f>
        <v>2</v>
      </c>
      <c r="LC143" s="405" t="n">
        <f aca="false">IFERROR(VLOOKUP(KV118,$B$116:$F$119,5,0),0)</f>
        <v>0</v>
      </c>
      <c r="LD143" s="405" t="n">
        <f aca="false">IFERROR(VLOOKUP(KX118,$B$116:$F$119,5,0),0)</f>
        <v>0</v>
      </c>
      <c r="LE143" s="405" t="n">
        <f aca="false">IFERROR(VLOOKUP(KV118,$D$116:$G$119,4,0),0)</f>
        <v>0</v>
      </c>
      <c r="LF143" s="405" t="n">
        <f aca="false">IFERROR(VLOOKUP(KX118,$D$116:$G$119,4,0),0)</f>
        <v>0</v>
      </c>
      <c r="LG143" s="406"/>
      <c r="LL143" s="405"/>
      <c r="LM143" s="405"/>
      <c r="LN143" s="405"/>
      <c r="LO143" s="405" t="n">
        <f aca="false">(LT118&lt;&gt;2)+($B$116&amp;$D$116&lt;&gt;LI118&amp;LK118)*($B$117&amp;$D$117&lt;&gt;LI118&amp;LK118)*($B$118&amp;$D$118&lt;&gt;LI118&amp;LK118)*($B$119&amp;$D$119&lt;&gt;LI118&amp;LK118)*($D$116&amp;$B$116&lt;&gt;LI118&amp;LK118)*($D$117&amp;$B$117&lt;&gt;LI118&amp;LK118)*($D$118&amp;$B$118&lt;&gt;LI118&amp;LK118)*($D$119&amp;$B$119&lt;&gt;LI118&amp;LK118)</f>
        <v>2</v>
      </c>
      <c r="LP143" s="405" t="n">
        <f aca="false">IFERROR(VLOOKUP(LI118,$B$116:$F$119,5,0),0)</f>
        <v>0</v>
      </c>
      <c r="LQ143" s="405" t="n">
        <f aca="false">IFERROR(VLOOKUP(LK118,$B$116:$F$119,5,0),0)</f>
        <v>0</v>
      </c>
      <c r="LR143" s="405" t="n">
        <f aca="false">IFERROR(VLOOKUP(LI118,$D$116:$G$119,4,0),0)</f>
        <v>0</v>
      </c>
      <c r="LS143" s="405" t="n">
        <f aca="false">IFERROR(VLOOKUP(LK118,$D$116:$G$119,4,0),0)</f>
        <v>0</v>
      </c>
      <c r="LT143" s="406"/>
      <c r="LY143" s="405"/>
      <c r="LZ143" s="405"/>
      <c r="MA143" s="405"/>
      <c r="MB143" s="405" t="n">
        <f aca="false">(MG118&lt;&gt;2)+($B$116&amp;$D$116&lt;&gt;LV118&amp;LX118)*($B$117&amp;$D$117&lt;&gt;LV118&amp;LX118)*($B$118&amp;$D$118&lt;&gt;LV118&amp;LX118)*($B$119&amp;$D$119&lt;&gt;LV118&amp;LX118)*($D$116&amp;$B$116&lt;&gt;LV118&amp;LX118)*($D$117&amp;$B$117&lt;&gt;LV118&amp;LX118)*($D$118&amp;$B$118&lt;&gt;LV118&amp;LX118)*($D$119&amp;$B$119&lt;&gt;LV118&amp;LX118)</f>
        <v>2</v>
      </c>
      <c r="MC143" s="405" t="n">
        <f aca="false">IFERROR(VLOOKUP(LV118,$B$116:$F$119,5,0),0)</f>
        <v>0</v>
      </c>
      <c r="MD143" s="405" t="n">
        <f aca="false">IFERROR(VLOOKUP(LX118,$B$116:$F$119,5,0),0)</f>
        <v>0</v>
      </c>
      <c r="ME143" s="405" t="n">
        <f aca="false">IFERROR(VLOOKUP(LV118,$D$116:$G$119,4,0),0)</f>
        <v>0</v>
      </c>
      <c r="MF143" s="405" t="n">
        <f aca="false">IFERROR(VLOOKUP(LX118,$D$116:$G$119,4,0),0)</f>
        <v>0</v>
      </c>
      <c r="MG143" s="406"/>
    </row>
    <row r="144" s="1" customFormat="true" ht="15.75" hidden="false" customHeight="false" outlineLevel="0" collapsed="false">
      <c r="A144" s="252"/>
      <c r="B144" s="252"/>
      <c r="F144" s="253"/>
      <c r="G144" s="253"/>
      <c r="H144" s="135"/>
      <c r="L144" s="405"/>
      <c r="M144" s="405"/>
      <c r="N144" s="405"/>
      <c r="O144" s="405" t="n">
        <f aca="false">(T119&lt;&gt;2)+($B$116&amp;$D$116&lt;&gt;I119&amp;K119)*($B$117&amp;$D$117&lt;&gt;I119&amp;K119)*($B$118&amp;$D$118&lt;&gt;I119&amp;K119)*($B$119&amp;$D$119&lt;&gt;I119&amp;K119)*($D$116&amp;$B$116&lt;&gt;I119&amp;K119)*($D$117&amp;$B$117&lt;&gt;I119&amp;K119)*($D$118&amp;$B$118&lt;&gt;I119&amp;K119)*($D$119&amp;$B$119&lt;&gt;I119&amp;K119)</f>
        <v>2</v>
      </c>
      <c r="P144" s="405" t="n">
        <f aca="false">IFERROR(VLOOKUP(I119,$B$116:$F$119,5,0),0)</f>
        <v>0</v>
      </c>
      <c r="Q144" s="405" t="n">
        <f aca="false">IFERROR(VLOOKUP(K119,$B$116:$F$119,5,0),0)</f>
        <v>0</v>
      </c>
      <c r="R144" s="405" t="n">
        <f aca="false">IFERROR(VLOOKUP(I119,$D$116:$G$119,4,0),0)</f>
        <v>0</v>
      </c>
      <c r="S144" s="405" t="n">
        <f aca="false">IFERROR(VLOOKUP(K119,$D$116:$G$119,4,0),0)</f>
        <v>0</v>
      </c>
      <c r="T144" s="406"/>
      <c r="U144" s="0"/>
      <c r="Y144" s="405"/>
      <c r="Z144" s="405"/>
      <c r="AA144" s="405"/>
      <c r="AB144" s="405" t="n">
        <f aca="false">(AG119&lt;&gt;2)+($B$116&amp;$D$116&lt;&gt;V119&amp;X119)*($B$117&amp;$D$117&lt;&gt;V119&amp;X119)*($B$118&amp;$D$118&lt;&gt;V119&amp;X119)*($B$119&amp;$D$119&lt;&gt;V119&amp;X119)*($D$116&amp;$B$116&lt;&gt;V119&amp;X119)*($D$117&amp;$B$117&lt;&gt;V119&amp;X119)*($D$118&amp;$B$118&lt;&gt;V119&amp;X119)*($D$119&amp;$B$119&lt;&gt;V119&amp;X119)</f>
        <v>2</v>
      </c>
      <c r="AC144" s="405" t="n">
        <f aca="false">IFERROR(VLOOKUP(V119,$B$116:$F$119,5,0),0)</f>
        <v>0</v>
      </c>
      <c r="AD144" s="405" t="n">
        <f aca="false">IFERROR(VLOOKUP(X119,$B$116:$F$119,5,0),0)</f>
        <v>0</v>
      </c>
      <c r="AE144" s="405" t="n">
        <f aca="false">IFERROR(VLOOKUP(V119,$D$116:$G$119,4,0),0)</f>
        <v>0</v>
      </c>
      <c r="AF144" s="405" t="n">
        <f aca="false">IFERROR(VLOOKUP(X119,$D$116:$G$119,4,0),0)</f>
        <v>0</v>
      </c>
      <c r="AG144" s="406"/>
      <c r="AL144" s="405"/>
      <c r="AM144" s="405"/>
      <c r="AN144" s="405"/>
      <c r="AO144" s="405" t="n">
        <f aca="false">(AT119&lt;&gt;2)+($B$116&amp;$D$116&lt;&gt;AI119&amp;AK119)*($B$117&amp;$D$117&lt;&gt;AI119&amp;AK119)*($B$118&amp;$D$118&lt;&gt;AI119&amp;AK119)*($B$119&amp;$D$119&lt;&gt;AI119&amp;AK119)*($D$116&amp;$B$116&lt;&gt;AI119&amp;AK119)*($D$117&amp;$B$117&lt;&gt;AI119&amp;AK119)*($D$118&amp;$B$118&lt;&gt;AI119&amp;AK119)*($D$119&amp;$B$119&lt;&gt;AI119&amp;AK119)</f>
        <v>2</v>
      </c>
      <c r="AP144" s="405" t="n">
        <f aca="false">IFERROR(VLOOKUP(AI119,$B$116:$F$119,5,0),0)</f>
        <v>0</v>
      </c>
      <c r="AQ144" s="405" t="n">
        <f aca="false">IFERROR(VLOOKUP(AK119,$B$116:$F$119,5,0),0)</f>
        <v>0</v>
      </c>
      <c r="AR144" s="405" t="n">
        <f aca="false">IFERROR(VLOOKUP(AI119,$D$116:$G$119,4,0),0)</f>
        <v>0</v>
      </c>
      <c r="AS144" s="405" t="n">
        <f aca="false">IFERROR(VLOOKUP(AK119,$D$116:$G$119,4,0),0)</f>
        <v>0</v>
      </c>
      <c r="AT144" s="406"/>
      <c r="AY144" s="405"/>
      <c r="AZ144" s="405"/>
      <c r="BA144" s="405"/>
      <c r="BB144" s="405" t="n">
        <f aca="false">(BG119&lt;&gt;2)+($B$116&amp;$D$116&lt;&gt;AV119&amp;AX119)*($B$117&amp;$D$117&lt;&gt;AV119&amp;AX119)*($B$118&amp;$D$118&lt;&gt;AV119&amp;AX119)*($B$119&amp;$D$119&lt;&gt;AV119&amp;AX119)*($D$116&amp;$B$116&lt;&gt;AV119&amp;AX119)*($D$117&amp;$B$117&lt;&gt;AV119&amp;AX119)*($D$118&amp;$B$118&lt;&gt;AV119&amp;AX119)*($D$119&amp;$B$119&lt;&gt;AV119&amp;AX119)</f>
        <v>2</v>
      </c>
      <c r="BC144" s="405" t="n">
        <f aca="false">IFERROR(VLOOKUP(AV119,$B$116:$F$119,5,0),0)</f>
        <v>0</v>
      </c>
      <c r="BD144" s="405" t="n">
        <f aca="false">IFERROR(VLOOKUP(AX119,$B$116:$F$119,5,0),0)</f>
        <v>0</v>
      </c>
      <c r="BE144" s="405" t="n">
        <f aca="false">IFERROR(VLOOKUP(AV119,$D$116:$G$119,4,0),0)</f>
        <v>0</v>
      </c>
      <c r="BF144" s="405" t="n">
        <f aca="false">IFERROR(VLOOKUP(AX119,$D$116:$G$119,4,0),0)</f>
        <v>0</v>
      </c>
      <c r="BG144" s="406"/>
      <c r="BL144" s="405"/>
      <c r="BM144" s="405"/>
      <c r="BN144" s="405"/>
      <c r="BO144" s="405" t="n">
        <f aca="false">(BT119&lt;&gt;2)+($B$116&amp;$D$116&lt;&gt;BI119&amp;BK119)*($B$117&amp;$D$117&lt;&gt;BI119&amp;BK119)*($B$118&amp;$D$118&lt;&gt;BI119&amp;BK119)*($B$119&amp;$D$119&lt;&gt;BI119&amp;BK119)*($D$116&amp;$B$116&lt;&gt;BI119&amp;BK119)*($D$117&amp;$B$117&lt;&gt;BI119&amp;BK119)*($D$118&amp;$B$118&lt;&gt;BI119&amp;BK119)*($D$119&amp;$B$119&lt;&gt;BI119&amp;BK119)</f>
        <v>2</v>
      </c>
      <c r="BP144" s="405" t="n">
        <f aca="false">IFERROR(VLOOKUP(BI119,$B$116:$F$119,5,0),0)</f>
        <v>0</v>
      </c>
      <c r="BQ144" s="405" t="n">
        <f aca="false">IFERROR(VLOOKUP(BK119,$B$116:$F$119,5,0),0)</f>
        <v>0</v>
      </c>
      <c r="BR144" s="405" t="n">
        <f aca="false">IFERROR(VLOOKUP(BI119,$D$116:$G$119,4,0),0)</f>
        <v>0</v>
      </c>
      <c r="BS144" s="405" t="n">
        <f aca="false">IFERROR(VLOOKUP(BK119,$D$116:$G$119,4,0),0)</f>
        <v>0</v>
      </c>
      <c r="BT144" s="406"/>
      <c r="BY144" s="405"/>
      <c r="BZ144" s="405"/>
      <c r="CA144" s="405"/>
      <c r="CB144" s="405" t="n">
        <f aca="false">(CG119&lt;&gt;2)+($B$116&amp;$D$116&lt;&gt;BV119&amp;BX119)*($B$117&amp;$D$117&lt;&gt;BV119&amp;BX119)*($B$118&amp;$D$118&lt;&gt;BV119&amp;BX119)*($B$119&amp;$D$119&lt;&gt;BV119&amp;BX119)*($D$116&amp;$B$116&lt;&gt;BV119&amp;BX119)*($D$117&amp;$B$117&lt;&gt;BV119&amp;BX119)*($D$118&amp;$B$118&lt;&gt;BV119&amp;BX119)*($D$119&amp;$B$119&lt;&gt;BV119&amp;BX119)</f>
        <v>2</v>
      </c>
      <c r="CC144" s="405" t="n">
        <f aca="false">IFERROR(VLOOKUP(BV119,$B$116:$F$119,5,0),0)</f>
        <v>0</v>
      </c>
      <c r="CD144" s="405" t="n">
        <f aca="false">IFERROR(VLOOKUP(BX119,$B$116:$F$119,5,0),0)</f>
        <v>0</v>
      </c>
      <c r="CE144" s="405" t="n">
        <f aca="false">IFERROR(VLOOKUP(BV119,$D$116:$G$119,4,0),0)</f>
        <v>0</v>
      </c>
      <c r="CF144" s="405" t="n">
        <f aca="false">IFERROR(VLOOKUP(BX119,$D$116:$G$119,4,0),0)</f>
        <v>0</v>
      </c>
      <c r="CG144" s="406"/>
      <c r="CL144" s="405"/>
      <c r="CM144" s="405"/>
      <c r="CN144" s="405"/>
      <c r="CO144" s="405" t="n">
        <f aca="false">(CT119&lt;&gt;2)+($B$116&amp;$D$116&lt;&gt;CI119&amp;CK119)*($B$117&amp;$D$117&lt;&gt;CI119&amp;CK119)*($B$118&amp;$D$118&lt;&gt;CI119&amp;CK119)*($B$119&amp;$D$119&lt;&gt;CI119&amp;CK119)*($D$116&amp;$B$116&lt;&gt;CI119&amp;CK119)*($D$117&amp;$B$117&lt;&gt;CI119&amp;CK119)*($D$118&amp;$B$118&lt;&gt;CI119&amp;CK119)*($D$119&amp;$B$119&lt;&gt;CI119&amp;CK119)</f>
        <v>2</v>
      </c>
      <c r="CP144" s="405" t="n">
        <f aca="false">IFERROR(VLOOKUP(CI119,$B$116:$F$119,5,0),0)</f>
        <v>0</v>
      </c>
      <c r="CQ144" s="405" t="n">
        <f aca="false">IFERROR(VLOOKUP(CK119,$B$116:$F$119,5,0),0)</f>
        <v>0</v>
      </c>
      <c r="CR144" s="405" t="n">
        <f aca="false">IFERROR(VLOOKUP(CI119,$D$116:$G$119,4,0),0)</f>
        <v>0</v>
      </c>
      <c r="CS144" s="405" t="n">
        <f aca="false">IFERROR(VLOOKUP(CK119,$D$116:$G$119,4,0),0)</f>
        <v>0</v>
      </c>
      <c r="CT144" s="406"/>
      <c r="CY144" s="405"/>
      <c r="CZ144" s="405"/>
      <c r="DA144" s="405"/>
      <c r="DB144" s="405" t="n">
        <f aca="false">(DG119&lt;&gt;2)+($B$116&amp;$D$116&lt;&gt;CV119&amp;CX119)*($B$117&amp;$D$117&lt;&gt;CV119&amp;CX119)*($B$118&amp;$D$118&lt;&gt;CV119&amp;CX119)*($B$119&amp;$D$119&lt;&gt;CV119&amp;CX119)*($D$116&amp;$B$116&lt;&gt;CV119&amp;CX119)*($D$117&amp;$B$117&lt;&gt;CV119&amp;CX119)*($D$118&amp;$B$118&lt;&gt;CV119&amp;CX119)*($D$119&amp;$B$119&lt;&gt;CV119&amp;CX119)</f>
        <v>2</v>
      </c>
      <c r="DC144" s="405" t="n">
        <f aca="false">IFERROR(VLOOKUP(CV119,$B$116:$F$119,5,0),0)</f>
        <v>0</v>
      </c>
      <c r="DD144" s="405" t="n">
        <f aca="false">IFERROR(VLOOKUP(CX119,$B$116:$F$119,5,0),0)</f>
        <v>0</v>
      </c>
      <c r="DE144" s="405" t="n">
        <f aca="false">IFERROR(VLOOKUP(CV119,$D$116:$G$119,4,0),0)</f>
        <v>0</v>
      </c>
      <c r="DF144" s="405" t="n">
        <f aca="false">IFERROR(VLOOKUP(CX119,$D$116:$G$119,4,0),0)</f>
        <v>0</v>
      </c>
      <c r="DG144" s="406"/>
      <c r="DL144" s="405"/>
      <c r="DM144" s="405"/>
      <c r="DN144" s="405"/>
      <c r="DO144" s="405" t="n">
        <f aca="false">(DT119&lt;&gt;2)+($B$116&amp;$D$116&lt;&gt;DI119&amp;DK119)*($B$117&amp;$D$117&lt;&gt;DI119&amp;DK119)*($B$118&amp;$D$118&lt;&gt;DI119&amp;DK119)*($B$119&amp;$D$119&lt;&gt;DI119&amp;DK119)*($D$116&amp;$B$116&lt;&gt;DI119&amp;DK119)*($D$117&amp;$B$117&lt;&gt;DI119&amp;DK119)*($D$118&amp;$B$118&lt;&gt;DI119&amp;DK119)*($D$119&amp;$B$119&lt;&gt;DI119&amp;DK119)</f>
        <v>2</v>
      </c>
      <c r="DP144" s="405" t="n">
        <f aca="false">IFERROR(VLOOKUP(DI119,$B$116:$F$119,5,0),0)</f>
        <v>0</v>
      </c>
      <c r="DQ144" s="405" t="n">
        <f aca="false">IFERROR(VLOOKUP(DK119,$B$116:$F$119,5,0),0)</f>
        <v>0</v>
      </c>
      <c r="DR144" s="405" t="n">
        <f aca="false">IFERROR(VLOOKUP(DI119,$D$116:$G$119,4,0),0)</f>
        <v>0</v>
      </c>
      <c r="DS144" s="405" t="n">
        <f aca="false">IFERROR(VLOOKUP(DK119,$D$116:$G$119,4,0),0)</f>
        <v>0</v>
      </c>
      <c r="DT144" s="406"/>
      <c r="DY144" s="405"/>
      <c r="DZ144" s="405"/>
      <c r="EA144" s="405"/>
      <c r="EB144" s="405" t="n">
        <f aca="false">(EG119&lt;&gt;2)+($B$116&amp;$D$116&lt;&gt;DV119&amp;DX119)*($B$117&amp;$D$117&lt;&gt;DV119&amp;DX119)*($B$118&amp;$D$118&lt;&gt;DV119&amp;DX119)*($B$119&amp;$D$119&lt;&gt;DV119&amp;DX119)*($D$116&amp;$B$116&lt;&gt;DV119&amp;DX119)*($D$117&amp;$B$117&lt;&gt;DV119&amp;DX119)*($D$118&amp;$B$118&lt;&gt;DV119&amp;DX119)*($D$119&amp;$B$119&lt;&gt;DV119&amp;DX119)</f>
        <v>2</v>
      </c>
      <c r="EC144" s="405" t="n">
        <f aca="false">IFERROR(VLOOKUP(DV119,$B$116:$F$119,5,0),0)</f>
        <v>0</v>
      </c>
      <c r="ED144" s="405" t="n">
        <f aca="false">IFERROR(VLOOKUP(DX119,$B$116:$F$119,5,0),0)</f>
        <v>0</v>
      </c>
      <c r="EE144" s="405" t="n">
        <f aca="false">IFERROR(VLOOKUP(DV119,$D$116:$G$119,4,0),0)</f>
        <v>0</v>
      </c>
      <c r="EF144" s="405" t="n">
        <f aca="false">IFERROR(VLOOKUP(DX119,$D$116:$G$119,4,0),0)</f>
        <v>0</v>
      </c>
      <c r="EG144" s="406"/>
      <c r="EL144" s="405"/>
      <c r="EM144" s="405"/>
      <c r="EN144" s="405"/>
      <c r="EO144" s="405" t="n">
        <f aca="false">(ET119&lt;&gt;2)+($B$116&amp;$D$116&lt;&gt;EI119&amp;EK119)*($B$117&amp;$D$117&lt;&gt;EI119&amp;EK119)*($B$118&amp;$D$118&lt;&gt;EI119&amp;EK119)*($B$119&amp;$D$119&lt;&gt;EI119&amp;EK119)*($D$116&amp;$B$116&lt;&gt;EI119&amp;EK119)*($D$117&amp;$B$117&lt;&gt;EI119&amp;EK119)*($D$118&amp;$B$118&lt;&gt;EI119&amp;EK119)*($D$119&amp;$B$119&lt;&gt;EI119&amp;EK119)</f>
        <v>2</v>
      </c>
      <c r="EP144" s="405" t="n">
        <f aca="false">IFERROR(VLOOKUP(EI119,$B$116:$F$119,5,0),0)</f>
        <v>0</v>
      </c>
      <c r="EQ144" s="405" t="n">
        <f aca="false">IFERROR(VLOOKUP(EK119,$B$116:$F$119,5,0),0)</f>
        <v>0</v>
      </c>
      <c r="ER144" s="405" t="n">
        <f aca="false">IFERROR(VLOOKUP(EI119,$D$116:$G$119,4,0),0)</f>
        <v>0</v>
      </c>
      <c r="ES144" s="405" t="n">
        <f aca="false">IFERROR(VLOOKUP(EK119,$D$116:$G$119,4,0),0)</f>
        <v>0</v>
      </c>
      <c r="ET144" s="406"/>
      <c r="EY144" s="405"/>
      <c r="EZ144" s="405"/>
      <c r="FA144" s="405"/>
      <c r="FB144" s="405" t="n">
        <f aca="false">(FG119&lt;&gt;2)+($B$116&amp;$D$116&lt;&gt;EV119&amp;EX119)*($B$117&amp;$D$117&lt;&gt;EV119&amp;EX119)*($B$118&amp;$D$118&lt;&gt;EV119&amp;EX119)*($B$119&amp;$D$119&lt;&gt;EV119&amp;EX119)*($D$116&amp;$B$116&lt;&gt;EV119&amp;EX119)*($D$117&amp;$B$117&lt;&gt;EV119&amp;EX119)*($D$118&amp;$B$118&lt;&gt;EV119&amp;EX119)*($D$119&amp;$B$119&lt;&gt;EV119&amp;EX119)</f>
        <v>2</v>
      </c>
      <c r="FC144" s="405" t="n">
        <f aca="false">IFERROR(VLOOKUP(EV119,$B$116:$F$119,5,0),0)</f>
        <v>0</v>
      </c>
      <c r="FD144" s="405" t="n">
        <f aca="false">IFERROR(VLOOKUP(EX119,$B$116:$F$119,5,0),0)</f>
        <v>0</v>
      </c>
      <c r="FE144" s="405" t="n">
        <f aca="false">IFERROR(VLOOKUP(EV119,$D$116:$G$119,4,0),0)</f>
        <v>0</v>
      </c>
      <c r="FF144" s="405" t="n">
        <f aca="false">IFERROR(VLOOKUP(EX119,$D$116:$G$119,4,0),0)</f>
        <v>0</v>
      </c>
      <c r="FG144" s="406"/>
      <c r="FL144" s="405"/>
      <c r="FM144" s="405"/>
      <c r="FN144" s="405"/>
      <c r="FO144" s="405" t="n">
        <f aca="false">(FT119&lt;&gt;2)+($B$116&amp;$D$116&lt;&gt;FI119&amp;FK119)*($B$117&amp;$D$117&lt;&gt;FI119&amp;FK119)*($B$118&amp;$D$118&lt;&gt;FI119&amp;FK119)*($B$119&amp;$D$119&lt;&gt;FI119&amp;FK119)*($D$116&amp;$B$116&lt;&gt;FI119&amp;FK119)*($D$117&amp;$B$117&lt;&gt;FI119&amp;FK119)*($D$118&amp;$B$118&lt;&gt;FI119&amp;FK119)*($D$119&amp;$B$119&lt;&gt;FI119&amp;FK119)</f>
        <v>2</v>
      </c>
      <c r="FP144" s="405" t="n">
        <f aca="false">IFERROR(VLOOKUP(FI119,$B$116:$F$119,5,0),0)</f>
        <v>0</v>
      </c>
      <c r="FQ144" s="405" t="n">
        <f aca="false">IFERROR(VLOOKUP(FK119,$B$116:$F$119,5,0),0)</f>
        <v>0</v>
      </c>
      <c r="FR144" s="405" t="n">
        <f aca="false">IFERROR(VLOOKUP(FI119,$D$116:$G$119,4,0),0)</f>
        <v>0</v>
      </c>
      <c r="FS144" s="405" t="n">
        <f aca="false">IFERROR(VLOOKUP(FK119,$D$116:$G$119,4,0),0)</f>
        <v>0</v>
      </c>
      <c r="FT144" s="406"/>
      <c r="FY144" s="405"/>
      <c r="FZ144" s="405"/>
      <c r="GA144" s="405"/>
      <c r="GB144" s="405" t="n">
        <f aca="false">(GG119&lt;&gt;2)+($B$116&amp;$D$116&lt;&gt;FV119&amp;FX119)*($B$117&amp;$D$117&lt;&gt;FV119&amp;FX119)*($B$118&amp;$D$118&lt;&gt;FV119&amp;FX119)*($B$119&amp;$D$119&lt;&gt;FV119&amp;FX119)*($D$116&amp;$B$116&lt;&gt;FV119&amp;FX119)*($D$117&amp;$B$117&lt;&gt;FV119&amp;FX119)*($D$118&amp;$B$118&lt;&gt;FV119&amp;FX119)*($D$119&amp;$B$119&lt;&gt;FV119&amp;FX119)</f>
        <v>2</v>
      </c>
      <c r="GC144" s="405" t="n">
        <f aca="false">IFERROR(VLOOKUP(FV119,$B$116:$F$119,5,0),0)</f>
        <v>0</v>
      </c>
      <c r="GD144" s="405" t="n">
        <f aca="false">IFERROR(VLOOKUP(FX119,$B$116:$F$119,5,0),0)</f>
        <v>0</v>
      </c>
      <c r="GE144" s="405" t="n">
        <f aca="false">IFERROR(VLOOKUP(FV119,$D$116:$G$119,4,0),0)</f>
        <v>0</v>
      </c>
      <c r="GF144" s="405" t="n">
        <f aca="false">IFERROR(VLOOKUP(FX119,$D$116:$G$119,4,0),0)</f>
        <v>0</v>
      </c>
      <c r="GG144" s="406"/>
      <c r="GL144" s="405"/>
      <c r="GM144" s="405"/>
      <c r="GN144" s="405"/>
      <c r="GO144" s="405" t="n">
        <f aca="false">(GT119&lt;&gt;2)+($B$116&amp;$D$116&lt;&gt;GI119&amp;GK119)*($B$117&amp;$D$117&lt;&gt;GI119&amp;GK119)*($B$118&amp;$D$118&lt;&gt;GI119&amp;GK119)*($B$119&amp;$D$119&lt;&gt;GI119&amp;GK119)*($D$116&amp;$B$116&lt;&gt;GI119&amp;GK119)*($D$117&amp;$B$117&lt;&gt;GI119&amp;GK119)*($D$118&amp;$B$118&lt;&gt;GI119&amp;GK119)*($D$119&amp;$B$119&lt;&gt;GI119&amp;GK119)</f>
        <v>2</v>
      </c>
      <c r="GP144" s="405" t="n">
        <f aca="false">IFERROR(VLOOKUP(GI119,$B$116:$F$119,5,0),0)</f>
        <v>0</v>
      </c>
      <c r="GQ144" s="405" t="n">
        <f aca="false">IFERROR(VLOOKUP(GK119,$B$116:$F$119,5,0),0)</f>
        <v>0</v>
      </c>
      <c r="GR144" s="405" t="n">
        <f aca="false">IFERROR(VLOOKUP(GI119,$D$116:$G$119,4,0),0)</f>
        <v>0</v>
      </c>
      <c r="GS144" s="405" t="n">
        <f aca="false">IFERROR(VLOOKUP(GK119,$D$116:$G$119,4,0),0)</f>
        <v>0</v>
      </c>
      <c r="GT144" s="406"/>
      <c r="GY144" s="405"/>
      <c r="GZ144" s="405"/>
      <c r="HA144" s="405"/>
      <c r="HB144" s="405" t="n">
        <f aca="false">(HG119&lt;&gt;2)+($B$116&amp;$D$116&lt;&gt;GV119&amp;GX119)*($B$117&amp;$D$117&lt;&gt;GV119&amp;GX119)*($B$118&amp;$D$118&lt;&gt;GV119&amp;GX119)*($B$119&amp;$D$119&lt;&gt;GV119&amp;GX119)*($D$116&amp;$B$116&lt;&gt;GV119&amp;GX119)*($D$117&amp;$B$117&lt;&gt;GV119&amp;GX119)*($D$118&amp;$B$118&lt;&gt;GV119&amp;GX119)*($D$119&amp;$B$119&lt;&gt;GV119&amp;GX119)</f>
        <v>2</v>
      </c>
      <c r="HC144" s="405" t="n">
        <f aca="false">IFERROR(VLOOKUP(GV119,$B$116:$F$119,5,0),0)</f>
        <v>0</v>
      </c>
      <c r="HD144" s="405" t="n">
        <f aca="false">IFERROR(VLOOKUP(GX119,$B$116:$F$119,5,0),0)</f>
        <v>0</v>
      </c>
      <c r="HE144" s="405" t="n">
        <f aca="false">IFERROR(VLOOKUP(GV119,$D$116:$G$119,4,0),0)</f>
        <v>0</v>
      </c>
      <c r="HF144" s="405" t="n">
        <f aca="false">IFERROR(VLOOKUP(GX119,$D$116:$G$119,4,0),0)</f>
        <v>0</v>
      </c>
      <c r="HG144" s="406"/>
      <c r="HL144" s="405"/>
      <c r="HM144" s="405"/>
      <c r="HN144" s="405"/>
      <c r="HO144" s="405" t="n">
        <f aca="false">(HT119&lt;&gt;2)+($B$116&amp;$D$116&lt;&gt;HI119&amp;HK119)*($B$117&amp;$D$117&lt;&gt;HI119&amp;HK119)*($B$118&amp;$D$118&lt;&gt;HI119&amp;HK119)*($B$119&amp;$D$119&lt;&gt;HI119&amp;HK119)*($D$116&amp;$B$116&lt;&gt;HI119&amp;HK119)*($D$117&amp;$B$117&lt;&gt;HI119&amp;HK119)*($D$118&amp;$B$118&lt;&gt;HI119&amp;HK119)*($D$119&amp;$B$119&lt;&gt;HI119&amp;HK119)</f>
        <v>2</v>
      </c>
      <c r="HP144" s="405" t="n">
        <f aca="false">IFERROR(VLOOKUP(HI119,$B$116:$F$119,5,0),0)</f>
        <v>0</v>
      </c>
      <c r="HQ144" s="405" t="n">
        <f aca="false">IFERROR(VLOOKUP(HK119,$B$116:$F$119,5,0),0)</f>
        <v>0</v>
      </c>
      <c r="HR144" s="405" t="n">
        <f aca="false">IFERROR(VLOOKUP(HI119,$D$116:$G$119,4,0),0)</f>
        <v>0</v>
      </c>
      <c r="HS144" s="405" t="n">
        <f aca="false">IFERROR(VLOOKUP(HK119,$D$116:$G$119,4,0),0)</f>
        <v>0</v>
      </c>
      <c r="HT144" s="406"/>
      <c r="HY144" s="405"/>
      <c r="HZ144" s="405"/>
      <c r="IA144" s="405"/>
      <c r="IB144" s="405" t="n">
        <f aca="false">(IG119&lt;&gt;2)+($B$116&amp;$D$116&lt;&gt;HV119&amp;HX119)*($B$117&amp;$D$117&lt;&gt;HV119&amp;HX119)*($B$118&amp;$D$118&lt;&gt;HV119&amp;HX119)*($B$119&amp;$D$119&lt;&gt;HV119&amp;HX119)*($D$116&amp;$B$116&lt;&gt;HV119&amp;HX119)*($D$117&amp;$B$117&lt;&gt;HV119&amp;HX119)*($D$118&amp;$B$118&lt;&gt;HV119&amp;HX119)*($D$119&amp;$B$119&lt;&gt;HV119&amp;HX119)</f>
        <v>2</v>
      </c>
      <c r="IC144" s="405" t="n">
        <f aca="false">IFERROR(VLOOKUP(HV119,$B$116:$F$119,5,0),0)</f>
        <v>0</v>
      </c>
      <c r="ID144" s="405" t="n">
        <f aca="false">IFERROR(VLOOKUP(HX119,$B$116:$F$119,5,0),0)</f>
        <v>0</v>
      </c>
      <c r="IE144" s="405" t="n">
        <f aca="false">IFERROR(VLOOKUP(HV119,$D$116:$G$119,4,0),0)</f>
        <v>0</v>
      </c>
      <c r="IF144" s="405" t="n">
        <f aca="false">IFERROR(VLOOKUP(HX119,$D$116:$G$119,4,0),0)</f>
        <v>0</v>
      </c>
      <c r="IG144" s="406"/>
      <c r="IL144" s="405"/>
      <c r="IM144" s="405"/>
      <c r="IN144" s="405"/>
      <c r="IO144" s="405" t="n">
        <f aca="false">(IT119&lt;&gt;2)+($B$116&amp;$D$116&lt;&gt;II119&amp;IK119)*($B$117&amp;$D$117&lt;&gt;II119&amp;IK119)*($B$118&amp;$D$118&lt;&gt;II119&amp;IK119)*($B$119&amp;$D$119&lt;&gt;II119&amp;IK119)*($D$116&amp;$B$116&lt;&gt;II119&amp;IK119)*($D$117&amp;$B$117&lt;&gt;II119&amp;IK119)*($D$118&amp;$B$118&lt;&gt;II119&amp;IK119)*($D$119&amp;$B$119&lt;&gt;II119&amp;IK119)</f>
        <v>2</v>
      </c>
      <c r="IP144" s="405" t="n">
        <f aca="false">IFERROR(VLOOKUP(II119,$B$116:$F$119,5,0),0)</f>
        <v>0</v>
      </c>
      <c r="IQ144" s="405" t="n">
        <f aca="false">IFERROR(VLOOKUP(IK119,$B$116:$F$119,5,0),0)</f>
        <v>0</v>
      </c>
      <c r="IR144" s="405" t="n">
        <f aca="false">IFERROR(VLOOKUP(II119,$D$116:$G$119,4,0),0)</f>
        <v>0</v>
      </c>
      <c r="IS144" s="405" t="n">
        <f aca="false">IFERROR(VLOOKUP(IK119,$D$116:$G$119,4,0),0)</f>
        <v>0</v>
      </c>
      <c r="IT144" s="406"/>
      <c r="IY144" s="405"/>
      <c r="IZ144" s="405"/>
      <c r="JA144" s="405"/>
      <c r="JB144" s="405" t="n">
        <f aca="false">(JG119&lt;&gt;2)+($B$116&amp;$D$116&lt;&gt;IV119&amp;IX119)*($B$117&amp;$D$117&lt;&gt;IV119&amp;IX119)*($B$118&amp;$D$118&lt;&gt;IV119&amp;IX119)*($B$119&amp;$D$119&lt;&gt;IV119&amp;IX119)*($D$116&amp;$B$116&lt;&gt;IV119&amp;IX119)*($D$117&amp;$B$117&lt;&gt;IV119&amp;IX119)*($D$118&amp;$B$118&lt;&gt;IV119&amp;IX119)*($D$119&amp;$B$119&lt;&gt;IV119&amp;IX119)</f>
        <v>2</v>
      </c>
      <c r="JC144" s="405" t="n">
        <f aca="false">IFERROR(VLOOKUP(IV119,$B$116:$F$119,5,0),0)</f>
        <v>0</v>
      </c>
      <c r="JD144" s="405" t="n">
        <f aca="false">IFERROR(VLOOKUP(IX119,$B$116:$F$119,5,0),0)</f>
        <v>0</v>
      </c>
      <c r="JE144" s="405" t="n">
        <f aca="false">IFERROR(VLOOKUP(IV119,$D$116:$G$119,4,0),0)</f>
        <v>0</v>
      </c>
      <c r="JF144" s="405" t="n">
        <f aca="false">IFERROR(VLOOKUP(IX119,$D$116:$G$119,4,0),0)</f>
        <v>0</v>
      </c>
      <c r="JG144" s="406"/>
      <c r="JL144" s="405"/>
      <c r="JM144" s="405"/>
      <c r="JN144" s="405"/>
      <c r="JO144" s="405" t="n">
        <f aca="false">(JT119&lt;&gt;2)+($B$116&amp;$D$116&lt;&gt;JI119&amp;JK119)*($B$117&amp;$D$117&lt;&gt;JI119&amp;JK119)*($B$118&amp;$D$118&lt;&gt;JI119&amp;JK119)*($B$119&amp;$D$119&lt;&gt;JI119&amp;JK119)*($D$116&amp;$B$116&lt;&gt;JI119&amp;JK119)*($D$117&amp;$B$117&lt;&gt;JI119&amp;JK119)*($D$118&amp;$B$118&lt;&gt;JI119&amp;JK119)*($D$119&amp;$B$119&lt;&gt;JI119&amp;JK119)</f>
        <v>2</v>
      </c>
      <c r="JP144" s="405" t="n">
        <f aca="false">IFERROR(VLOOKUP(JI119,$B$116:$F$119,5,0),0)</f>
        <v>0</v>
      </c>
      <c r="JQ144" s="405" t="n">
        <f aca="false">IFERROR(VLOOKUP(JK119,$B$116:$F$119,5,0),0)</f>
        <v>0</v>
      </c>
      <c r="JR144" s="405" t="n">
        <f aca="false">IFERROR(VLOOKUP(JI119,$D$116:$G$119,4,0),0)</f>
        <v>0</v>
      </c>
      <c r="JS144" s="405" t="n">
        <f aca="false">IFERROR(VLOOKUP(JK119,$D$116:$G$119,4,0),0)</f>
        <v>0</v>
      </c>
      <c r="JT144" s="406"/>
      <c r="JY144" s="405"/>
      <c r="JZ144" s="405"/>
      <c r="KA144" s="405"/>
      <c r="KB144" s="405" t="n">
        <f aca="false">(KG119&lt;&gt;2)+($B$116&amp;$D$116&lt;&gt;JV119&amp;JX119)*($B$117&amp;$D$117&lt;&gt;JV119&amp;JX119)*($B$118&amp;$D$118&lt;&gt;JV119&amp;JX119)*($B$119&amp;$D$119&lt;&gt;JV119&amp;JX119)*($D$116&amp;$B$116&lt;&gt;JV119&amp;JX119)*($D$117&amp;$B$117&lt;&gt;JV119&amp;JX119)*($D$118&amp;$B$118&lt;&gt;JV119&amp;JX119)*($D$119&amp;$B$119&lt;&gt;JV119&amp;JX119)</f>
        <v>2</v>
      </c>
      <c r="KC144" s="405" t="n">
        <f aca="false">IFERROR(VLOOKUP(JV119,$B$116:$F$119,5,0),0)</f>
        <v>0</v>
      </c>
      <c r="KD144" s="405" t="n">
        <f aca="false">IFERROR(VLOOKUP(JX119,$B$116:$F$119,5,0),0)</f>
        <v>0</v>
      </c>
      <c r="KE144" s="405" t="n">
        <f aca="false">IFERROR(VLOOKUP(JV119,$D$116:$G$119,4,0),0)</f>
        <v>0</v>
      </c>
      <c r="KF144" s="405" t="n">
        <f aca="false">IFERROR(VLOOKUP(JX119,$D$116:$G$119,4,0),0)</f>
        <v>0</v>
      </c>
      <c r="KG144" s="406"/>
      <c r="KL144" s="405"/>
      <c r="KM144" s="405"/>
      <c r="KN144" s="405"/>
      <c r="KO144" s="405" t="n">
        <f aca="false">(KT119&lt;&gt;2)+($B$116&amp;$D$116&lt;&gt;KI119&amp;KK119)*($B$117&amp;$D$117&lt;&gt;KI119&amp;KK119)*($B$118&amp;$D$118&lt;&gt;KI119&amp;KK119)*($B$119&amp;$D$119&lt;&gt;KI119&amp;KK119)*($D$116&amp;$B$116&lt;&gt;KI119&amp;KK119)*($D$117&amp;$B$117&lt;&gt;KI119&amp;KK119)*($D$118&amp;$B$118&lt;&gt;KI119&amp;KK119)*($D$119&amp;$B$119&lt;&gt;KI119&amp;KK119)</f>
        <v>2</v>
      </c>
      <c r="KP144" s="405" t="n">
        <f aca="false">IFERROR(VLOOKUP(KI119,$B$116:$F$119,5,0),0)</f>
        <v>0</v>
      </c>
      <c r="KQ144" s="405" t="n">
        <f aca="false">IFERROR(VLOOKUP(KK119,$B$116:$F$119,5,0),0)</f>
        <v>0</v>
      </c>
      <c r="KR144" s="405" t="n">
        <f aca="false">IFERROR(VLOOKUP(KI119,$D$116:$G$119,4,0),0)</f>
        <v>0</v>
      </c>
      <c r="KS144" s="405" t="n">
        <f aca="false">IFERROR(VLOOKUP(KK119,$D$116:$G$119,4,0),0)</f>
        <v>0</v>
      </c>
      <c r="KT144" s="406"/>
      <c r="KY144" s="405"/>
      <c r="KZ144" s="405"/>
      <c r="LA144" s="405"/>
      <c r="LB144" s="405" t="n">
        <f aca="false">(LG119&lt;&gt;2)+($B$116&amp;$D$116&lt;&gt;KV119&amp;KX119)*($B$117&amp;$D$117&lt;&gt;KV119&amp;KX119)*($B$118&amp;$D$118&lt;&gt;KV119&amp;KX119)*($B$119&amp;$D$119&lt;&gt;KV119&amp;KX119)*($D$116&amp;$B$116&lt;&gt;KV119&amp;KX119)*($D$117&amp;$B$117&lt;&gt;KV119&amp;KX119)*($D$118&amp;$B$118&lt;&gt;KV119&amp;KX119)*($D$119&amp;$B$119&lt;&gt;KV119&amp;KX119)</f>
        <v>2</v>
      </c>
      <c r="LC144" s="405" t="n">
        <f aca="false">IFERROR(VLOOKUP(KV119,$B$116:$F$119,5,0),0)</f>
        <v>0</v>
      </c>
      <c r="LD144" s="405" t="n">
        <f aca="false">IFERROR(VLOOKUP(KX119,$B$116:$F$119,5,0),0)</f>
        <v>0</v>
      </c>
      <c r="LE144" s="405" t="n">
        <f aca="false">IFERROR(VLOOKUP(KV119,$D$116:$G$119,4,0),0)</f>
        <v>0</v>
      </c>
      <c r="LF144" s="405" t="n">
        <f aca="false">IFERROR(VLOOKUP(KX119,$D$116:$G$119,4,0),0)</f>
        <v>0</v>
      </c>
      <c r="LG144" s="406"/>
      <c r="LL144" s="405"/>
      <c r="LM144" s="405"/>
      <c r="LN144" s="405"/>
      <c r="LO144" s="405" t="n">
        <f aca="false">(LT119&lt;&gt;2)+($B$116&amp;$D$116&lt;&gt;LI119&amp;LK119)*($B$117&amp;$D$117&lt;&gt;LI119&amp;LK119)*($B$118&amp;$D$118&lt;&gt;LI119&amp;LK119)*($B$119&amp;$D$119&lt;&gt;LI119&amp;LK119)*($D$116&amp;$B$116&lt;&gt;LI119&amp;LK119)*($D$117&amp;$B$117&lt;&gt;LI119&amp;LK119)*($D$118&amp;$B$118&lt;&gt;LI119&amp;LK119)*($D$119&amp;$B$119&lt;&gt;LI119&amp;LK119)</f>
        <v>2</v>
      </c>
      <c r="LP144" s="405" t="n">
        <f aca="false">IFERROR(VLOOKUP(LI119,$B$116:$F$119,5,0),0)</f>
        <v>0</v>
      </c>
      <c r="LQ144" s="405" t="n">
        <f aca="false">IFERROR(VLOOKUP(LK119,$B$116:$F$119,5,0),0)</f>
        <v>0</v>
      </c>
      <c r="LR144" s="405" t="n">
        <f aca="false">IFERROR(VLOOKUP(LI119,$D$116:$G$119,4,0),0)</f>
        <v>0</v>
      </c>
      <c r="LS144" s="405" t="n">
        <f aca="false">IFERROR(VLOOKUP(LK119,$D$116:$G$119,4,0),0)</f>
        <v>0</v>
      </c>
      <c r="LT144" s="406"/>
      <c r="LY144" s="405"/>
      <c r="LZ144" s="405"/>
      <c r="MA144" s="405"/>
      <c r="MB144" s="405" t="n">
        <f aca="false">(MG119&lt;&gt;2)+($B$116&amp;$D$116&lt;&gt;LV119&amp;LX119)*($B$117&amp;$D$117&lt;&gt;LV119&amp;LX119)*($B$118&amp;$D$118&lt;&gt;LV119&amp;LX119)*($B$119&amp;$D$119&lt;&gt;LV119&amp;LX119)*($D$116&amp;$B$116&lt;&gt;LV119&amp;LX119)*($D$117&amp;$B$117&lt;&gt;LV119&amp;LX119)*($D$118&amp;$B$118&lt;&gt;LV119&amp;LX119)*($D$119&amp;$B$119&lt;&gt;LV119&amp;LX119)</f>
        <v>2</v>
      </c>
      <c r="MC144" s="405" t="n">
        <f aca="false">IFERROR(VLOOKUP(LV119,$B$116:$F$119,5,0),0)</f>
        <v>0</v>
      </c>
      <c r="MD144" s="405" t="n">
        <f aca="false">IFERROR(VLOOKUP(LX119,$B$116:$F$119,5,0),0)</f>
        <v>0</v>
      </c>
      <c r="ME144" s="405" t="n">
        <f aca="false">IFERROR(VLOOKUP(LV119,$D$116:$G$119,4,0),0)</f>
        <v>0</v>
      </c>
      <c r="MF144" s="405" t="n">
        <f aca="false">IFERROR(VLOOKUP(LX119,$D$116:$G$119,4,0),0)</f>
        <v>0</v>
      </c>
      <c r="MG144" s="406"/>
    </row>
    <row r="145" s="1" customFormat="true" ht="15.75" hidden="false" customHeight="false" outlineLevel="0" collapsed="false">
      <c r="A145" s="252"/>
      <c r="B145" s="252"/>
      <c r="F145" s="253"/>
      <c r="G145" s="253"/>
      <c r="H145" s="135"/>
      <c r="L145" s="405"/>
      <c r="M145" s="405"/>
      <c r="N145" s="405"/>
      <c r="O145" s="405"/>
      <c r="P145" s="405"/>
      <c r="Q145" s="405"/>
      <c r="R145" s="405"/>
      <c r="S145" s="405"/>
      <c r="T145" s="406"/>
      <c r="U145" s="0"/>
      <c r="Y145" s="405"/>
      <c r="Z145" s="405"/>
      <c r="AA145" s="405"/>
      <c r="AB145" s="405"/>
      <c r="AC145" s="405"/>
      <c r="AD145" s="405"/>
      <c r="AE145" s="405"/>
      <c r="AF145" s="405"/>
      <c r="AG145" s="406"/>
      <c r="AL145" s="405"/>
      <c r="AM145" s="405"/>
      <c r="AN145" s="405"/>
      <c r="AO145" s="405"/>
      <c r="AP145" s="405"/>
      <c r="AQ145" s="405"/>
      <c r="AR145" s="405"/>
      <c r="AS145" s="405"/>
      <c r="AT145" s="406"/>
      <c r="AY145" s="405"/>
      <c r="AZ145" s="405"/>
      <c r="BA145" s="405"/>
      <c r="BB145" s="405"/>
      <c r="BC145" s="405"/>
      <c r="BD145" s="405"/>
      <c r="BE145" s="405"/>
      <c r="BF145" s="405"/>
      <c r="BG145" s="406"/>
      <c r="BL145" s="405"/>
      <c r="BM145" s="405"/>
      <c r="BN145" s="405"/>
      <c r="BO145" s="405"/>
      <c r="BP145" s="405"/>
      <c r="BQ145" s="405"/>
      <c r="BR145" s="405"/>
      <c r="BS145" s="405"/>
      <c r="BT145" s="406"/>
      <c r="BY145" s="405"/>
      <c r="BZ145" s="405"/>
      <c r="CA145" s="405"/>
      <c r="CB145" s="405"/>
      <c r="CC145" s="405"/>
      <c r="CD145" s="405"/>
      <c r="CE145" s="405"/>
      <c r="CF145" s="405"/>
      <c r="CG145" s="406"/>
      <c r="CL145" s="405"/>
      <c r="CM145" s="405"/>
      <c r="CN145" s="405"/>
      <c r="CO145" s="405"/>
      <c r="CP145" s="405"/>
      <c r="CQ145" s="405"/>
      <c r="CR145" s="405"/>
      <c r="CS145" s="405"/>
      <c r="CT145" s="406"/>
      <c r="CY145" s="405"/>
      <c r="CZ145" s="405"/>
      <c r="DA145" s="405"/>
      <c r="DB145" s="405"/>
      <c r="DC145" s="405"/>
      <c r="DD145" s="405"/>
      <c r="DE145" s="405"/>
      <c r="DF145" s="405"/>
      <c r="DG145" s="406"/>
      <c r="DL145" s="405"/>
      <c r="DM145" s="405"/>
      <c r="DN145" s="405"/>
      <c r="DO145" s="405"/>
      <c r="DP145" s="405"/>
      <c r="DQ145" s="405"/>
      <c r="DR145" s="405"/>
      <c r="DS145" s="405"/>
      <c r="DT145" s="406"/>
      <c r="DY145" s="405"/>
      <c r="DZ145" s="405"/>
      <c r="EA145" s="405"/>
      <c r="EB145" s="405"/>
      <c r="EC145" s="405"/>
      <c r="ED145" s="405"/>
      <c r="EE145" s="405"/>
      <c r="EF145" s="405"/>
      <c r="EG145" s="406"/>
      <c r="EL145" s="405"/>
      <c r="EM145" s="405"/>
      <c r="EN145" s="405"/>
      <c r="EO145" s="405"/>
      <c r="EP145" s="405"/>
      <c r="EQ145" s="405"/>
      <c r="ER145" s="405"/>
      <c r="ES145" s="405"/>
      <c r="ET145" s="406"/>
      <c r="EY145" s="405"/>
      <c r="EZ145" s="405"/>
      <c r="FA145" s="405"/>
      <c r="FB145" s="405"/>
      <c r="FC145" s="405"/>
      <c r="FD145" s="405"/>
      <c r="FE145" s="405"/>
      <c r="FF145" s="405"/>
      <c r="FG145" s="406"/>
      <c r="FL145" s="405"/>
      <c r="FM145" s="405"/>
      <c r="FN145" s="405"/>
      <c r="FO145" s="405"/>
      <c r="FP145" s="405"/>
      <c r="FQ145" s="405"/>
      <c r="FR145" s="405"/>
      <c r="FS145" s="405"/>
      <c r="FT145" s="406"/>
      <c r="FY145" s="405"/>
      <c r="FZ145" s="405"/>
      <c r="GA145" s="405"/>
      <c r="GB145" s="405"/>
      <c r="GC145" s="405"/>
      <c r="GD145" s="405"/>
      <c r="GE145" s="405"/>
      <c r="GF145" s="405"/>
      <c r="GG145" s="406"/>
      <c r="GL145" s="405"/>
      <c r="GM145" s="405"/>
      <c r="GN145" s="405"/>
      <c r="GO145" s="405"/>
      <c r="GP145" s="405"/>
      <c r="GQ145" s="405"/>
      <c r="GR145" s="405"/>
      <c r="GS145" s="405"/>
      <c r="GT145" s="406"/>
      <c r="GY145" s="405"/>
      <c r="GZ145" s="405"/>
      <c r="HA145" s="405"/>
      <c r="HB145" s="405"/>
      <c r="HC145" s="405"/>
      <c r="HD145" s="405"/>
      <c r="HE145" s="405"/>
      <c r="HF145" s="405"/>
      <c r="HG145" s="406"/>
      <c r="HL145" s="405"/>
      <c r="HM145" s="405"/>
      <c r="HN145" s="405"/>
      <c r="HO145" s="405"/>
      <c r="HP145" s="405"/>
      <c r="HQ145" s="405"/>
      <c r="HR145" s="405"/>
      <c r="HS145" s="405"/>
      <c r="HT145" s="406"/>
      <c r="HY145" s="405"/>
      <c r="HZ145" s="405"/>
      <c r="IA145" s="405"/>
      <c r="IB145" s="405"/>
      <c r="IC145" s="405"/>
      <c r="ID145" s="405"/>
      <c r="IE145" s="405"/>
      <c r="IF145" s="405"/>
      <c r="IG145" s="406"/>
      <c r="IL145" s="405"/>
      <c r="IM145" s="405"/>
      <c r="IN145" s="405"/>
      <c r="IO145" s="405"/>
      <c r="IP145" s="405"/>
      <c r="IQ145" s="405"/>
      <c r="IR145" s="405"/>
      <c r="IS145" s="405"/>
      <c r="IT145" s="406"/>
      <c r="IY145" s="405"/>
      <c r="IZ145" s="405"/>
      <c r="JA145" s="405"/>
      <c r="JB145" s="405"/>
      <c r="JC145" s="405"/>
      <c r="JD145" s="405"/>
      <c r="JE145" s="405"/>
      <c r="JF145" s="405"/>
      <c r="JG145" s="406"/>
      <c r="JL145" s="405"/>
      <c r="JM145" s="405"/>
      <c r="JN145" s="405"/>
      <c r="JO145" s="405"/>
      <c r="JP145" s="405"/>
      <c r="JQ145" s="405"/>
      <c r="JR145" s="405"/>
      <c r="JS145" s="405"/>
      <c r="JT145" s="406"/>
      <c r="JY145" s="405"/>
      <c r="JZ145" s="405"/>
      <c r="KA145" s="405"/>
      <c r="KB145" s="405"/>
      <c r="KC145" s="405"/>
      <c r="KD145" s="405"/>
      <c r="KE145" s="405"/>
      <c r="KF145" s="405"/>
      <c r="KG145" s="406"/>
      <c r="KL145" s="405"/>
      <c r="KM145" s="405"/>
      <c r="KN145" s="405"/>
      <c r="KO145" s="405"/>
      <c r="KP145" s="405"/>
      <c r="KQ145" s="405"/>
      <c r="KR145" s="405"/>
      <c r="KS145" s="405"/>
      <c r="KT145" s="406"/>
      <c r="KY145" s="405"/>
      <c r="KZ145" s="405"/>
      <c r="LA145" s="405"/>
      <c r="LB145" s="405"/>
      <c r="LC145" s="405"/>
      <c r="LD145" s="405"/>
      <c r="LE145" s="405"/>
      <c r="LF145" s="405"/>
      <c r="LG145" s="406"/>
      <c r="LL145" s="405"/>
      <c r="LM145" s="405"/>
      <c r="LN145" s="405"/>
      <c r="LO145" s="405"/>
      <c r="LP145" s="405"/>
      <c r="LQ145" s="405"/>
      <c r="LR145" s="405"/>
      <c r="LS145" s="405"/>
      <c r="LT145" s="406"/>
      <c r="LY145" s="405"/>
      <c r="LZ145" s="405"/>
      <c r="MA145" s="405"/>
      <c r="MB145" s="405"/>
      <c r="MC145" s="405"/>
      <c r="MD145" s="405"/>
      <c r="ME145" s="405"/>
      <c r="MF145" s="405"/>
      <c r="MG145" s="406"/>
    </row>
    <row r="146" s="1" customFormat="true" ht="15.75" hidden="false" customHeight="false" outlineLevel="0" collapsed="false">
      <c r="A146" s="252"/>
      <c r="B146" s="252"/>
      <c r="F146" s="253"/>
      <c r="G146" s="253"/>
      <c r="H146" s="135"/>
      <c r="L146" s="405"/>
      <c r="M146" s="405"/>
      <c r="N146" s="405"/>
      <c r="O146" s="405" t="n">
        <f aca="false">(T121&lt;&gt;2)+($B$143&amp;$D$143&lt;&gt;I121&amp;K121)*($B$144&amp;$D$144&lt;&gt;I121&amp;K121)*($D$143&amp;$B$143&lt;&gt;I121&amp;K121)*($D$144&amp;$B$144&lt;&gt;I121&amp;K121)</f>
        <v>1</v>
      </c>
      <c r="P146" s="405" t="n">
        <f aca="false">IFERROR(VLOOKUP(I121,$B$143:$F$144,5,0),0)</f>
        <v>0</v>
      </c>
      <c r="Q146" s="405" t="n">
        <f aca="false">IFERROR(VLOOKUP(K121,$B$143:$F$144,5,0),0)</f>
        <v>0</v>
      </c>
      <c r="R146" s="405" t="n">
        <f aca="false">IFERROR(VLOOKUP(I121,$D$121:$G$122,4,0),0)</f>
        <v>0</v>
      </c>
      <c r="S146" s="405" t="n">
        <f aca="false">IFERROR(VLOOKUP(K121,$D$121:$G$122,4,0),0)</f>
        <v>0</v>
      </c>
      <c r="T146" s="406"/>
      <c r="U146" s="0"/>
      <c r="Y146" s="405"/>
      <c r="Z146" s="405"/>
      <c r="AA146" s="405"/>
      <c r="AB146" s="405" t="n">
        <f aca="false">(AG121&lt;&gt;2)+($B$143&amp;$D$143&lt;&gt;V121&amp;X121)*($B$144&amp;$D$144&lt;&gt;V121&amp;X121)*($D$143&amp;$B$143&lt;&gt;V121&amp;X121)*($D$144&amp;$B$144&lt;&gt;V121&amp;X121)</f>
        <v>1</v>
      </c>
      <c r="AC146" s="405" t="n">
        <f aca="false">IFERROR(VLOOKUP(V121,$B$143:$F$144,5,0),0)</f>
        <v>0</v>
      </c>
      <c r="AD146" s="405" t="n">
        <f aca="false">IFERROR(VLOOKUP(X121,$B$143:$F$144,5,0),0)</f>
        <v>0</v>
      </c>
      <c r="AE146" s="405" t="n">
        <f aca="false">IFERROR(VLOOKUP(V121,$D$121:$G$122,4,0),0)</f>
        <v>0</v>
      </c>
      <c r="AF146" s="405" t="n">
        <f aca="false">IFERROR(VLOOKUP(X121,$D$121:$G$122,4,0),0)</f>
        <v>0</v>
      </c>
      <c r="AG146" s="406"/>
      <c r="AL146" s="405"/>
      <c r="AM146" s="405"/>
      <c r="AN146" s="405"/>
      <c r="AO146" s="405" t="n">
        <f aca="false">(AT121&lt;&gt;2)+($B$143&amp;$D$143&lt;&gt;AI121&amp;AK121)*($B$144&amp;$D$144&lt;&gt;AI121&amp;AK121)*($D$143&amp;$B$143&lt;&gt;AI121&amp;AK121)*($D$144&amp;$B$144&lt;&gt;AI121&amp;AK121)</f>
        <v>1</v>
      </c>
      <c r="AP146" s="405" t="n">
        <f aca="false">IFERROR(VLOOKUP(AI121,$B$143:$F$144,5,0),0)</f>
        <v>0</v>
      </c>
      <c r="AQ146" s="405" t="n">
        <f aca="false">IFERROR(VLOOKUP(AK121,$B$143:$F$144,5,0),0)</f>
        <v>0</v>
      </c>
      <c r="AR146" s="405" t="n">
        <f aca="false">IFERROR(VLOOKUP(AI121,$D$121:$G$122,4,0),0)</f>
        <v>0</v>
      </c>
      <c r="AS146" s="405" t="n">
        <f aca="false">IFERROR(VLOOKUP(AK121,$D$121:$G$122,4,0),0)</f>
        <v>0</v>
      </c>
      <c r="AT146" s="406"/>
      <c r="AY146" s="405"/>
      <c r="AZ146" s="405"/>
      <c r="BA146" s="405"/>
      <c r="BB146" s="405" t="n">
        <f aca="false">(BG121&lt;&gt;2)+($B$143&amp;$D$143&lt;&gt;AV121&amp;AX121)*($B$144&amp;$D$144&lt;&gt;AV121&amp;AX121)*($D$143&amp;$B$143&lt;&gt;AV121&amp;AX121)*($D$144&amp;$B$144&lt;&gt;AV121&amp;AX121)</f>
        <v>1</v>
      </c>
      <c r="BC146" s="405" t="n">
        <f aca="false">IFERROR(VLOOKUP(AV121,$B$143:$F$144,5,0),0)</f>
        <v>0</v>
      </c>
      <c r="BD146" s="405" t="n">
        <f aca="false">IFERROR(VLOOKUP(AX121,$B$143:$F$144,5,0),0)</f>
        <v>0</v>
      </c>
      <c r="BE146" s="405" t="n">
        <f aca="false">IFERROR(VLOOKUP(AV121,$D$121:$G$122,4,0),0)</f>
        <v>0</v>
      </c>
      <c r="BF146" s="405" t="n">
        <f aca="false">IFERROR(VLOOKUP(AX121,$D$121:$G$122,4,0),0)</f>
        <v>0</v>
      </c>
      <c r="BG146" s="406"/>
      <c r="BL146" s="405"/>
      <c r="BM146" s="405"/>
      <c r="BN146" s="405"/>
      <c r="BO146" s="405" t="n">
        <f aca="false">(BT121&lt;&gt;2)+($B$143&amp;$D$143&lt;&gt;BI121&amp;BK121)*($B$144&amp;$D$144&lt;&gt;BI121&amp;BK121)*($D$143&amp;$B$143&lt;&gt;BI121&amp;BK121)*($D$144&amp;$B$144&lt;&gt;BI121&amp;BK121)</f>
        <v>1</v>
      </c>
      <c r="BP146" s="405" t="n">
        <f aca="false">IFERROR(VLOOKUP(BI121,$B$143:$F$144,5,0),0)</f>
        <v>0</v>
      </c>
      <c r="BQ146" s="405" t="n">
        <f aca="false">IFERROR(VLOOKUP(BK121,$B$143:$F$144,5,0),0)</f>
        <v>0</v>
      </c>
      <c r="BR146" s="405" t="n">
        <f aca="false">IFERROR(VLOOKUP(BI121,$D$121:$G$122,4,0),0)</f>
        <v>0</v>
      </c>
      <c r="BS146" s="405" t="n">
        <f aca="false">IFERROR(VLOOKUP(BK121,$D$121:$G$122,4,0),0)</f>
        <v>0</v>
      </c>
      <c r="BT146" s="406"/>
      <c r="BY146" s="405"/>
      <c r="BZ146" s="405"/>
      <c r="CA146" s="405"/>
      <c r="CB146" s="405" t="n">
        <f aca="false">(CG121&lt;&gt;2)+($B$143&amp;$D$143&lt;&gt;BV121&amp;BX121)*($B$144&amp;$D$144&lt;&gt;BV121&amp;BX121)*($D$143&amp;$B$143&lt;&gt;BV121&amp;BX121)*($D$144&amp;$B$144&lt;&gt;BV121&amp;BX121)</f>
        <v>1</v>
      </c>
      <c r="CC146" s="405" t="n">
        <f aca="false">IFERROR(VLOOKUP(BV121,$B$143:$F$144,5,0),0)</f>
        <v>0</v>
      </c>
      <c r="CD146" s="405" t="n">
        <f aca="false">IFERROR(VLOOKUP(BX121,$B$143:$F$144,5,0),0)</f>
        <v>0</v>
      </c>
      <c r="CE146" s="405" t="n">
        <f aca="false">IFERROR(VLOOKUP(BV121,$D$121:$G$122,4,0),0)</f>
        <v>0</v>
      </c>
      <c r="CF146" s="405" t="n">
        <f aca="false">IFERROR(VLOOKUP(BX121,$D$121:$G$122,4,0),0)</f>
        <v>0</v>
      </c>
      <c r="CG146" s="406"/>
      <c r="CL146" s="405"/>
      <c r="CM146" s="405"/>
      <c r="CN146" s="405"/>
      <c r="CO146" s="405" t="n">
        <f aca="false">(CT121&lt;&gt;2)+($B$143&amp;$D$143&lt;&gt;CI121&amp;CK121)*($B$144&amp;$D$144&lt;&gt;CI121&amp;CK121)*($D$143&amp;$B$143&lt;&gt;CI121&amp;CK121)*($D$144&amp;$B$144&lt;&gt;CI121&amp;CK121)</f>
        <v>1</v>
      </c>
      <c r="CP146" s="405" t="n">
        <f aca="false">IFERROR(VLOOKUP(CI121,$B$143:$F$144,5,0),0)</f>
        <v>0</v>
      </c>
      <c r="CQ146" s="405" t="n">
        <f aca="false">IFERROR(VLOOKUP(CK121,$B$143:$F$144,5,0),0)</f>
        <v>0</v>
      </c>
      <c r="CR146" s="405" t="n">
        <f aca="false">IFERROR(VLOOKUP(CI121,$D$121:$G$122,4,0),0)</f>
        <v>0</v>
      </c>
      <c r="CS146" s="405" t="n">
        <f aca="false">IFERROR(VLOOKUP(CK121,$D$121:$G$122,4,0),0)</f>
        <v>0</v>
      </c>
      <c r="CT146" s="406"/>
      <c r="CY146" s="405"/>
      <c r="CZ146" s="405"/>
      <c r="DA146" s="405"/>
      <c r="DB146" s="405" t="n">
        <f aca="false">(DG121&lt;&gt;2)+($B$143&amp;$D$143&lt;&gt;CV121&amp;CX121)*($B$144&amp;$D$144&lt;&gt;CV121&amp;CX121)*($D$143&amp;$B$143&lt;&gt;CV121&amp;CX121)*($D$144&amp;$B$144&lt;&gt;CV121&amp;CX121)</f>
        <v>1</v>
      </c>
      <c r="DC146" s="405" t="n">
        <f aca="false">IFERROR(VLOOKUP(CV121,$B$143:$F$144,5,0),0)</f>
        <v>0</v>
      </c>
      <c r="DD146" s="405" t="n">
        <f aca="false">IFERROR(VLOOKUP(CX121,$B$143:$F$144,5,0),0)</f>
        <v>0</v>
      </c>
      <c r="DE146" s="405" t="n">
        <f aca="false">IFERROR(VLOOKUP(CV121,$D$121:$G$122,4,0),0)</f>
        <v>0</v>
      </c>
      <c r="DF146" s="405" t="n">
        <f aca="false">IFERROR(VLOOKUP(CX121,$D$121:$G$122,4,0),0)</f>
        <v>0</v>
      </c>
      <c r="DG146" s="406"/>
      <c r="DL146" s="405"/>
      <c r="DM146" s="405"/>
      <c r="DN146" s="405"/>
      <c r="DO146" s="405" t="n">
        <f aca="false">(DT121&lt;&gt;2)+($B$143&amp;$D$143&lt;&gt;DI121&amp;DK121)*($B$144&amp;$D$144&lt;&gt;DI121&amp;DK121)*($D$143&amp;$B$143&lt;&gt;DI121&amp;DK121)*($D$144&amp;$B$144&lt;&gt;DI121&amp;DK121)</f>
        <v>1</v>
      </c>
      <c r="DP146" s="405" t="n">
        <f aca="false">IFERROR(VLOOKUP(DI121,$B$143:$F$144,5,0),0)</f>
        <v>0</v>
      </c>
      <c r="DQ146" s="405" t="n">
        <f aca="false">IFERROR(VLOOKUP(DK121,$B$143:$F$144,5,0),0)</f>
        <v>0</v>
      </c>
      <c r="DR146" s="405" t="n">
        <f aca="false">IFERROR(VLOOKUP(DI121,$D$121:$G$122,4,0),0)</f>
        <v>0</v>
      </c>
      <c r="DS146" s="405" t="n">
        <f aca="false">IFERROR(VLOOKUP(DK121,$D$121:$G$122,4,0),0)</f>
        <v>0</v>
      </c>
      <c r="DT146" s="406"/>
      <c r="DY146" s="405"/>
      <c r="DZ146" s="405"/>
      <c r="EA146" s="405"/>
      <c r="EB146" s="405" t="n">
        <f aca="false">(EG121&lt;&gt;2)+($B$143&amp;$D$143&lt;&gt;DV121&amp;DX121)*($B$144&amp;$D$144&lt;&gt;DV121&amp;DX121)*($D$143&amp;$B$143&lt;&gt;DV121&amp;DX121)*($D$144&amp;$B$144&lt;&gt;DV121&amp;DX121)</f>
        <v>1</v>
      </c>
      <c r="EC146" s="405" t="n">
        <f aca="false">IFERROR(VLOOKUP(DV121,$B$143:$F$144,5,0),0)</f>
        <v>0</v>
      </c>
      <c r="ED146" s="405" t="n">
        <f aca="false">IFERROR(VLOOKUP(DX121,$B$143:$F$144,5,0),0)</f>
        <v>0</v>
      </c>
      <c r="EE146" s="405" t="n">
        <f aca="false">IFERROR(VLOOKUP(DV121,$D$121:$G$122,4,0),0)</f>
        <v>0</v>
      </c>
      <c r="EF146" s="405" t="n">
        <f aca="false">IFERROR(VLOOKUP(DX121,$D$121:$G$122,4,0),0)</f>
        <v>0</v>
      </c>
      <c r="EG146" s="406"/>
      <c r="EL146" s="405"/>
      <c r="EM146" s="405"/>
      <c r="EN146" s="405"/>
      <c r="EO146" s="405" t="n">
        <f aca="false">(ET121&lt;&gt;2)+($B$143&amp;$D$143&lt;&gt;EI121&amp;EK121)*($B$144&amp;$D$144&lt;&gt;EI121&amp;EK121)*($D$143&amp;$B$143&lt;&gt;EI121&amp;EK121)*($D$144&amp;$B$144&lt;&gt;EI121&amp;EK121)</f>
        <v>1</v>
      </c>
      <c r="EP146" s="405" t="n">
        <f aca="false">IFERROR(VLOOKUP(EI121,$B$143:$F$144,5,0),0)</f>
        <v>0</v>
      </c>
      <c r="EQ146" s="405" t="n">
        <f aca="false">IFERROR(VLOOKUP(EK121,$B$143:$F$144,5,0),0)</f>
        <v>0</v>
      </c>
      <c r="ER146" s="405" t="n">
        <f aca="false">IFERROR(VLOOKUP(EI121,$D$121:$G$122,4,0),0)</f>
        <v>0</v>
      </c>
      <c r="ES146" s="405" t="n">
        <f aca="false">IFERROR(VLOOKUP(EK121,$D$121:$G$122,4,0),0)</f>
        <v>0</v>
      </c>
      <c r="ET146" s="406"/>
      <c r="EY146" s="405"/>
      <c r="EZ146" s="405"/>
      <c r="FA146" s="405"/>
      <c r="FB146" s="405" t="n">
        <f aca="false">(FG121&lt;&gt;2)+($B$143&amp;$D$143&lt;&gt;EV121&amp;EX121)*($B$144&amp;$D$144&lt;&gt;EV121&amp;EX121)*($D$143&amp;$B$143&lt;&gt;EV121&amp;EX121)*($D$144&amp;$B$144&lt;&gt;EV121&amp;EX121)</f>
        <v>1</v>
      </c>
      <c r="FC146" s="405" t="n">
        <f aca="false">IFERROR(VLOOKUP(EV121,$B$143:$F$144,5,0),0)</f>
        <v>0</v>
      </c>
      <c r="FD146" s="405" t="n">
        <f aca="false">IFERROR(VLOOKUP(EX121,$B$143:$F$144,5,0),0)</f>
        <v>0</v>
      </c>
      <c r="FE146" s="405" t="n">
        <f aca="false">IFERROR(VLOOKUP(EV121,$D$121:$G$122,4,0),0)</f>
        <v>0</v>
      </c>
      <c r="FF146" s="405" t="n">
        <f aca="false">IFERROR(VLOOKUP(EX121,$D$121:$G$122,4,0),0)</f>
        <v>0</v>
      </c>
      <c r="FG146" s="406"/>
      <c r="FL146" s="405"/>
      <c r="FM146" s="405"/>
      <c r="FN146" s="405"/>
      <c r="FO146" s="405" t="n">
        <f aca="false">(FT121&lt;&gt;2)+($B$143&amp;$D$143&lt;&gt;FI121&amp;FK121)*($B$144&amp;$D$144&lt;&gt;FI121&amp;FK121)*($D$143&amp;$B$143&lt;&gt;FI121&amp;FK121)*($D$144&amp;$B$144&lt;&gt;FI121&amp;FK121)</f>
        <v>1</v>
      </c>
      <c r="FP146" s="405" t="n">
        <f aca="false">IFERROR(VLOOKUP(FI121,$B$143:$F$144,5,0),0)</f>
        <v>0</v>
      </c>
      <c r="FQ146" s="405" t="n">
        <f aca="false">IFERROR(VLOOKUP(FK121,$B$143:$F$144,5,0),0)</f>
        <v>0</v>
      </c>
      <c r="FR146" s="405" t="n">
        <f aca="false">IFERROR(VLOOKUP(FI121,$D$121:$G$122,4,0),0)</f>
        <v>0</v>
      </c>
      <c r="FS146" s="405" t="n">
        <f aca="false">IFERROR(VLOOKUP(FK121,$D$121:$G$122,4,0),0)</f>
        <v>0</v>
      </c>
      <c r="FT146" s="406"/>
      <c r="FY146" s="405"/>
      <c r="FZ146" s="405"/>
      <c r="GA146" s="405"/>
      <c r="GB146" s="405" t="n">
        <f aca="false">(GG121&lt;&gt;2)+($B$143&amp;$D$143&lt;&gt;FV121&amp;FX121)*($B$144&amp;$D$144&lt;&gt;FV121&amp;FX121)*($D$143&amp;$B$143&lt;&gt;FV121&amp;FX121)*($D$144&amp;$B$144&lt;&gt;FV121&amp;FX121)</f>
        <v>1</v>
      </c>
      <c r="GC146" s="405" t="n">
        <f aca="false">IFERROR(VLOOKUP(FV121,$B$143:$F$144,5,0),0)</f>
        <v>0</v>
      </c>
      <c r="GD146" s="405" t="n">
        <f aca="false">IFERROR(VLOOKUP(FX121,$B$143:$F$144,5,0),0)</f>
        <v>0</v>
      </c>
      <c r="GE146" s="405" t="n">
        <f aca="false">IFERROR(VLOOKUP(FV121,$D$121:$G$122,4,0),0)</f>
        <v>0</v>
      </c>
      <c r="GF146" s="405" t="n">
        <f aca="false">IFERROR(VLOOKUP(FX121,$D$121:$G$122,4,0),0)</f>
        <v>0</v>
      </c>
      <c r="GG146" s="406"/>
      <c r="GL146" s="405"/>
      <c r="GM146" s="405"/>
      <c r="GN146" s="405"/>
      <c r="GO146" s="405" t="n">
        <f aca="false">(GT121&lt;&gt;2)+($B$143&amp;$D$143&lt;&gt;GI121&amp;GK121)*($B$144&amp;$D$144&lt;&gt;GI121&amp;GK121)*($D$143&amp;$B$143&lt;&gt;GI121&amp;GK121)*($D$144&amp;$B$144&lt;&gt;GI121&amp;GK121)</f>
        <v>1</v>
      </c>
      <c r="GP146" s="405" t="n">
        <f aca="false">IFERROR(VLOOKUP(GI121,$B$143:$F$144,5,0),0)</f>
        <v>0</v>
      </c>
      <c r="GQ146" s="405" t="n">
        <f aca="false">IFERROR(VLOOKUP(GK121,$B$143:$F$144,5,0),0)</f>
        <v>0</v>
      </c>
      <c r="GR146" s="405" t="n">
        <f aca="false">IFERROR(VLOOKUP(GI121,$D$121:$G$122,4,0),0)</f>
        <v>0</v>
      </c>
      <c r="GS146" s="405" t="n">
        <f aca="false">IFERROR(VLOOKUP(GK121,$D$121:$G$122,4,0),0)</f>
        <v>0</v>
      </c>
      <c r="GT146" s="406"/>
      <c r="GY146" s="405"/>
      <c r="GZ146" s="405"/>
      <c r="HA146" s="405"/>
      <c r="HB146" s="405" t="n">
        <f aca="false">(HG121&lt;&gt;2)+($B$143&amp;$D$143&lt;&gt;GV121&amp;GX121)*($B$144&amp;$D$144&lt;&gt;GV121&amp;GX121)*($D$143&amp;$B$143&lt;&gt;GV121&amp;GX121)*($D$144&amp;$B$144&lt;&gt;GV121&amp;GX121)</f>
        <v>1</v>
      </c>
      <c r="HC146" s="405" t="n">
        <f aca="false">IFERROR(VLOOKUP(GV121,$B$143:$F$144,5,0),0)</f>
        <v>0</v>
      </c>
      <c r="HD146" s="405" t="n">
        <f aca="false">IFERROR(VLOOKUP(GX121,$B$143:$F$144,5,0),0)</f>
        <v>0</v>
      </c>
      <c r="HE146" s="405" t="n">
        <f aca="false">IFERROR(VLOOKUP(GV121,$D$121:$G$122,4,0),0)</f>
        <v>0</v>
      </c>
      <c r="HF146" s="405" t="n">
        <f aca="false">IFERROR(VLOOKUP(GX121,$D$121:$G$122,4,0),0)</f>
        <v>0</v>
      </c>
      <c r="HG146" s="406"/>
      <c r="HL146" s="405"/>
      <c r="HM146" s="405"/>
      <c r="HN146" s="405"/>
      <c r="HO146" s="405" t="n">
        <f aca="false">(HT121&lt;&gt;2)+($B$143&amp;$D$143&lt;&gt;HI121&amp;HK121)*($B$144&amp;$D$144&lt;&gt;HI121&amp;HK121)*($D$143&amp;$B$143&lt;&gt;HI121&amp;HK121)*($D$144&amp;$B$144&lt;&gt;HI121&amp;HK121)</f>
        <v>1</v>
      </c>
      <c r="HP146" s="405" t="n">
        <f aca="false">IFERROR(VLOOKUP(HI121,$B$143:$F$144,5,0),0)</f>
        <v>0</v>
      </c>
      <c r="HQ146" s="405" t="n">
        <f aca="false">IFERROR(VLOOKUP(HK121,$B$143:$F$144,5,0),0)</f>
        <v>0</v>
      </c>
      <c r="HR146" s="405" t="n">
        <f aca="false">IFERROR(VLOOKUP(HI121,$D$121:$G$122,4,0),0)</f>
        <v>0</v>
      </c>
      <c r="HS146" s="405" t="n">
        <f aca="false">IFERROR(VLOOKUP(HK121,$D$121:$G$122,4,0),0)</f>
        <v>0</v>
      </c>
      <c r="HT146" s="406"/>
      <c r="HY146" s="405"/>
      <c r="HZ146" s="405"/>
      <c r="IA146" s="405"/>
      <c r="IB146" s="405" t="n">
        <f aca="false">(IG121&lt;&gt;2)+($B$143&amp;$D$143&lt;&gt;HV121&amp;HX121)*($B$144&amp;$D$144&lt;&gt;HV121&amp;HX121)*($D$143&amp;$B$143&lt;&gt;HV121&amp;HX121)*($D$144&amp;$B$144&lt;&gt;HV121&amp;HX121)</f>
        <v>1</v>
      </c>
      <c r="IC146" s="405" t="n">
        <f aca="false">IFERROR(VLOOKUP(HV121,$B$143:$F$144,5,0),0)</f>
        <v>0</v>
      </c>
      <c r="ID146" s="405" t="n">
        <f aca="false">IFERROR(VLOOKUP(HX121,$B$143:$F$144,5,0),0)</f>
        <v>0</v>
      </c>
      <c r="IE146" s="405" t="n">
        <f aca="false">IFERROR(VLOOKUP(HV121,$D$121:$G$122,4,0),0)</f>
        <v>0</v>
      </c>
      <c r="IF146" s="405" t="n">
        <f aca="false">IFERROR(VLOOKUP(HX121,$D$121:$G$122,4,0),0)</f>
        <v>0</v>
      </c>
      <c r="IG146" s="406"/>
      <c r="IL146" s="405"/>
      <c r="IM146" s="405"/>
      <c r="IN146" s="405"/>
      <c r="IO146" s="405" t="n">
        <f aca="false">(IT121&lt;&gt;2)+($B$143&amp;$D$143&lt;&gt;II121&amp;IK121)*($B$144&amp;$D$144&lt;&gt;II121&amp;IK121)*($D$143&amp;$B$143&lt;&gt;II121&amp;IK121)*($D$144&amp;$B$144&lt;&gt;II121&amp;IK121)</f>
        <v>1</v>
      </c>
      <c r="IP146" s="405" t="n">
        <f aca="false">IFERROR(VLOOKUP(II121,$B$143:$F$144,5,0),0)</f>
        <v>0</v>
      </c>
      <c r="IQ146" s="405" t="n">
        <f aca="false">IFERROR(VLOOKUP(IK121,$B$143:$F$144,5,0),0)</f>
        <v>0</v>
      </c>
      <c r="IR146" s="405" t="n">
        <f aca="false">IFERROR(VLOOKUP(II121,$D$121:$G$122,4,0),0)</f>
        <v>0</v>
      </c>
      <c r="IS146" s="405" t="n">
        <f aca="false">IFERROR(VLOOKUP(IK121,$D$121:$G$122,4,0),0)</f>
        <v>0</v>
      </c>
      <c r="IT146" s="406"/>
      <c r="IY146" s="405"/>
      <c r="IZ146" s="405"/>
      <c r="JA146" s="405"/>
      <c r="JB146" s="405" t="n">
        <f aca="false">(JG121&lt;&gt;2)+($B$143&amp;$D$143&lt;&gt;IV121&amp;IX121)*($B$144&amp;$D$144&lt;&gt;IV121&amp;IX121)*($D$143&amp;$B$143&lt;&gt;IV121&amp;IX121)*($D$144&amp;$B$144&lt;&gt;IV121&amp;IX121)</f>
        <v>1</v>
      </c>
      <c r="JC146" s="405" t="n">
        <f aca="false">IFERROR(VLOOKUP(IV121,$B$143:$F$144,5,0),0)</f>
        <v>0</v>
      </c>
      <c r="JD146" s="405" t="n">
        <f aca="false">IFERROR(VLOOKUP(IX121,$B$143:$F$144,5,0),0)</f>
        <v>0</v>
      </c>
      <c r="JE146" s="405" t="n">
        <f aca="false">IFERROR(VLOOKUP(IV121,$D$121:$G$122,4,0),0)</f>
        <v>0</v>
      </c>
      <c r="JF146" s="405" t="n">
        <f aca="false">IFERROR(VLOOKUP(IX121,$D$121:$G$122,4,0),0)</f>
        <v>0</v>
      </c>
      <c r="JG146" s="406"/>
      <c r="JL146" s="405"/>
      <c r="JM146" s="405"/>
      <c r="JN146" s="405"/>
      <c r="JO146" s="405" t="n">
        <f aca="false">(JT121&lt;&gt;2)+($B$143&amp;$D$143&lt;&gt;JI121&amp;JK121)*($B$144&amp;$D$144&lt;&gt;JI121&amp;JK121)*($D$143&amp;$B$143&lt;&gt;JI121&amp;JK121)*($D$144&amp;$B$144&lt;&gt;JI121&amp;JK121)</f>
        <v>1</v>
      </c>
      <c r="JP146" s="405" t="n">
        <f aca="false">IFERROR(VLOOKUP(JI121,$B$143:$F$144,5,0),0)</f>
        <v>0</v>
      </c>
      <c r="JQ146" s="405" t="n">
        <f aca="false">IFERROR(VLOOKUP(JK121,$B$143:$F$144,5,0),0)</f>
        <v>0</v>
      </c>
      <c r="JR146" s="405" t="n">
        <f aca="false">IFERROR(VLOOKUP(JI121,$D$121:$G$122,4,0),0)</f>
        <v>0</v>
      </c>
      <c r="JS146" s="405" t="n">
        <f aca="false">IFERROR(VLOOKUP(JK121,$D$121:$G$122,4,0),0)</f>
        <v>0</v>
      </c>
      <c r="JT146" s="406"/>
      <c r="JY146" s="405"/>
      <c r="JZ146" s="405"/>
      <c r="KA146" s="405"/>
      <c r="KB146" s="405" t="n">
        <f aca="false">(KG121&lt;&gt;2)+($B$143&amp;$D$143&lt;&gt;JV121&amp;JX121)*($B$144&amp;$D$144&lt;&gt;JV121&amp;JX121)*($D$143&amp;$B$143&lt;&gt;JV121&amp;JX121)*($D$144&amp;$B$144&lt;&gt;JV121&amp;JX121)</f>
        <v>1</v>
      </c>
      <c r="KC146" s="405" t="n">
        <f aca="false">IFERROR(VLOOKUP(JV121,$B$143:$F$144,5,0),0)</f>
        <v>0</v>
      </c>
      <c r="KD146" s="405" t="n">
        <f aca="false">IFERROR(VLOOKUP(JX121,$B$143:$F$144,5,0),0)</f>
        <v>0</v>
      </c>
      <c r="KE146" s="405" t="n">
        <f aca="false">IFERROR(VLOOKUP(JV121,$D$121:$G$122,4,0),0)</f>
        <v>0</v>
      </c>
      <c r="KF146" s="405" t="n">
        <f aca="false">IFERROR(VLOOKUP(JX121,$D$121:$G$122,4,0),0)</f>
        <v>0</v>
      </c>
      <c r="KG146" s="406"/>
      <c r="KL146" s="405"/>
      <c r="KM146" s="405"/>
      <c r="KN146" s="405"/>
      <c r="KO146" s="405" t="n">
        <f aca="false">(KT121&lt;&gt;2)+($B$143&amp;$D$143&lt;&gt;KI121&amp;KK121)*($B$144&amp;$D$144&lt;&gt;KI121&amp;KK121)*($D$143&amp;$B$143&lt;&gt;KI121&amp;KK121)*($D$144&amp;$B$144&lt;&gt;KI121&amp;KK121)</f>
        <v>1</v>
      </c>
      <c r="KP146" s="405" t="n">
        <f aca="false">IFERROR(VLOOKUP(KI121,$B$143:$F$144,5,0),0)</f>
        <v>0</v>
      </c>
      <c r="KQ146" s="405" t="n">
        <f aca="false">IFERROR(VLOOKUP(KK121,$B$143:$F$144,5,0),0)</f>
        <v>0</v>
      </c>
      <c r="KR146" s="405" t="n">
        <f aca="false">IFERROR(VLOOKUP(KI121,$D$121:$G$122,4,0),0)</f>
        <v>0</v>
      </c>
      <c r="KS146" s="405" t="n">
        <f aca="false">IFERROR(VLOOKUP(KK121,$D$121:$G$122,4,0),0)</f>
        <v>0</v>
      </c>
      <c r="KT146" s="406"/>
      <c r="KY146" s="405"/>
      <c r="KZ146" s="405"/>
      <c r="LA146" s="405"/>
      <c r="LB146" s="405" t="n">
        <f aca="false">(LG121&lt;&gt;2)+($B$143&amp;$D$143&lt;&gt;KV121&amp;KX121)*($B$144&amp;$D$144&lt;&gt;KV121&amp;KX121)*($D$143&amp;$B$143&lt;&gt;KV121&amp;KX121)*($D$144&amp;$B$144&lt;&gt;KV121&amp;KX121)</f>
        <v>1</v>
      </c>
      <c r="LC146" s="405" t="n">
        <f aca="false">IFERROR(VLOOKUP(KV121,$B$143:$F$144,5,0),0)</f>
        <v>0</v>
      </c>
      <c r="LD146" s="405" t="n">
        <f aca="false">IFERROR(VLOOKUP(KX121,$B$143:$F$144,5,0),0)</f>
        <v>0</v>
      </c>
      <c r="LE146" s="405" t="n">
        <f aca="false">IFERROR(VLOOKUP(KV121,$D$121:$G$122,4,0),0)</f>
        <v>0</v>
      </c>
      <c r="LF146" s="405" t="n">
        <f aca="false">IFERROR(VLOOKUP(KX121,$D$121:$G$122,4,0),0)</f>
        <v>0</v>
      </c>
      <c r="LG146" s="406"/>
      <c r="LL146" s="405"/>
      <c r="LM146" s="405"/>
      <c r="LN146" s="405"/>
      <c r="LO146" s="405" t="n">
        <f aca="false">(LT121&lt;&gt;2)+($B$143&amp;$D$143&lt;&gt;LI121&amp;LK121)*($B$144&amp;$D$144&lt;&gt;LI121&amp;LK121)*($D$143&amp;$B$143&lt;&gt;LI121&amp;LK121)*($D$144&amp;$B$144&lt;&gt;LI121&amp;LK121)</f>
        <v>1</v>
      </c>
      <c r="LP146" s="405" t="n">
        <f aca="false">IFERROR(VLOOKUP(LI121,$B$143:$F$144,5,0),0)</f>
        <v>0</v>
      </c>
      <c r="LQ146" s="405" t="n">
        <f aca="false">IFERROR(VLOOKUP(LK121,$B$143:$F$144,5,0),0)</f>
        <v>0</v>
      </c>
      <c r="LR146" s="405" t="n">
        <f aca="false">IFERROR(VLOOKUP(LI121,$D$121:$G$122,4,0),0)</f>
        <v>0</v>
      </c>
      <c r="LS146" s="405" t="n">
        <f aca="false">IFERROR(VLOOKUP(LK121,$D$121:$G$122,4,0),0)</f>
        <v>0</v>
      </c>
      <c r="LT146" s="406"/>
      <c r="LY146" s="405"/>
      <c r="LZ146" s="405"/>
      <c r="MA146" s="405"/>
      <c r="MB146" s="405" t="n">
        <f aca="false">(MG121&lt;&gt;2)+($B$143&amp;$D$143&lt;&gt;LV121&amp;LX121)*($B$144&amp;$D$144&lt;&gt;LV121&amp;LX121)*($D$143&amp;$B$143&lt;&gt;LV121&amp;LX121)*($D$144&amp;$B$144&lt;&gt;LV121&amp;LX121)</f>
        <v>1</v>
      </c>
      <c r="MC146" s="405" t="n">
        <f aca="false">IFERROR(VLOOKUP(LV121,$B$143:$F$144,5,0),0)</f>
        <v>0</v>
      </c>
      <c r="MD146" s="405" t="n">
        <f aca="false">IFERROR(VLOOKUP(LX121,$B$143:$F$144,5,0),0)</f>
        <v>0</v>
      </c>
      <c r="ME146" s="405" t="n">
        <f aca="false">IFERROR(VLOOKUP(LV121,$D$121:$G$122,4,0),0)</f>
        <v>0</v>
      </c>
      <c r="MF146" s="405" t="n">
        <f aca="false">IFERROR(VLOOKUP(LX121,$D$121:$G$122,4,0),0)</f>
        <v>0</v>
      </c>
      <c r="MG146" s="406"/>
    </row>
    <row r="147" s="1" customFormat="true" ht="15.75" hidden="false" customHeight="false" outlineLevel="0" collapsed="false">
      <c r="A147" s="252"/>
      <c r="B147" s="252"/>
      <c r="F147" s="253"/>
      <c r="G147" s="253"/>
      <c r="H147" s="135"/>
      <c r="L147" s="405"/>
      <c r="M147" s="405"/>
      <c r="N147" s="405"/>
      <c r="O147" s="405" t="n">
        <f aca="false">(T122&lt;&gt;2)+($B$143&amp;$D$143&lt;&gt;I122&amp;K122)*($B$144&amp;$D$144&lt;&gt;I122&amp;K122)*($D$143&amp;$B$143&lt;&gt;I122&amp;K122)*($D$144&amp;$B$144&lt;&gt;I122&amp;K122)</f>
        <v>1</v>
      </c>
      <c r="P147" s="405" t="n">
        <f aca="false">IFERROR(VLOOKUP(I122,$B$143:$F$144,5,0),0)</f>
        <v>0</v>
      </c>
      <c r="Q147" s="405" t="n">
        <f aca="false">IFERROR(VLOOKUP(K122,$B$143:$F$144,5,0),0)</f>
        <v>0</v>
      </c>
      <c r="R147" s="405" t="n">
        <f aca="false">IFERROR(VLOOKUP(I122,$D$121:$G$122,4,0),0)</f>
        <v>0</v>
      </c>
      <c r="S147" s="405" t="n">
        <f aca="false">IFERROR(VLOOKUP(K122,$D$121:$G$122,4,0),0)</f>
        <v>0</v>
      </c>
      <c r="T147" s="406"/>
      <c r="U147" s="0"/>
      <c r="Y147" s="405"/>
      <c r="Z147" s="405"/>
      <c r="AA147" s="405"/>
      <c r="AB147" s="405" t="n">
        <f aca="false">(AG122&lt;&gt;2)+($B$143&amp;$D$143&lt;&gt;V122&amp;X122)*($B$144&amp;$D$144&lt;&gt;V122&amp;X122)*($D$143&amp;$B$143&lt;&gt;V122&amp;X122)*($D$144&amp;$B$144&lt;&gt;V122&amp;X122)</f>
        <v>1</v>
      </c>
      <c r="AC147" s="405" t="n">
        <f aca="false">IFERROR(VLOOKUP(V122,$B$143:$F$144,5,0),0)</f>
        <v>0</v>
      </c>
      <c r="AD147" s="405" t="n">
        <f aca="false">IFERROR(VLOOKUP(X122,$B$143:$F$144,5,0),0)</f>
        <v>0</v>
      </c>
      <c r="AE147" s="405" t="n">
        <f aca="false">IFERROR(VLOOKUP(V122,$D$121:$G$122,4,0),0)</f>
        <v>0</v>
      </c>
      <c r="AF147" s="405" t="n">
        <f aca="false">IFERROR(VLOOKUP(X122,$D$121:$G$122,4,0),0)</f>
        <v>0</v>
      </c>
      <c r="AG147" s="406"/>
      <c r="AL147" s="405"/>
      <c r="AM147" s="405"/>
      <c r="AN147" s="405"/>
      <c r="AO147" s="405" t="n">
        <f aca="false">(AT122&lt;&gt;2)+($B$143&amp;$D$143&lt;&gt;AI122&amp;AK122)*($B$144&amp;$D$144&lt;&gt;AI122&amp;AK122)*($D$143&amp;$B$143&lt;&gt;AI122&amp;AK122)*($D$144&amp;$B$144&lt;&gt;AI122&amp;AK122)</f>
        <v>1</v>
      </c>
      <c r="AP147" s="405" t="n">
        <f aca="false">IFERROR(VLOOKUP(AI122,$B$143:$F$144,5,0),0)</f>
        <v>0</v>
      </c>
      <c r="AQ147" s="405" t="n">
        <f aca="false">IFERROR(VLOOKUP(AK122,$B$143:$F$144,5,0),0)</f>
        <v>0</v>
      </c>
      <c r="AR147" s="405" t="n">
        <f aca="false">IFERROR(VLOOKUP(AI122,$D$121:$G$122,4,0),0)</f>
        <v>0</v>
      </c>
      <c r="AS147" s="405" t="n">
        <f aca="false">IFERROR(VLOOKUP(AK122,$D$121:$G$122,4,0),0)</f>
        <v>0</v>
      </c>
      <c r="AT147" s="406"/>
      <c r="AY147" s="405"/>
      <c r="AZ147" s="405"/>
      <c r="BA147" s="405"/>
      <c r="BB147" s="405" t="n">
        <f aca="false">(BG122&lt;&gt;2)+($B$143&amp;$D$143&lt;&gt;AV122&amp;AX122)*($B$144&amp;$D$144&lt;&gt;AV122&amp;AX122)*($D$143&amp;$B$143&lt;&gt;AV122&amp;AX122)*($D$144&amp;$B$144&lt;&gt;AV122&amp;AX122)</f>
        <v>1</v>
      </c>
      <c r="BC147" s="405" t="n">
        <f aca="false">IFERROR(VLOOKUP(AV122,$B$143:$F$144,5,0),0)</f>
        <v>0</v>
      </c>
      <c r="BD147" s="405" t="n">
        <f aca="false">IFERROR(VLOOKUP(AX122,$B$143:$F$144,5,0),0)</f>
        <v>0</v>
      </c>
      <c r="BE147" s="405" t="n">
        <f aca="false">IFERROR(VLOOKUP(AV122,$D$121:$G$122,4,0),0)</f>
        <v>0</v>
      </c>
      <c r="BF147" s="405" t="n">
        <f aca="false">IFERROR(VLOOKUP(AX122,$D$121:$G$122,4,0),0)</f>
        <v>0</v>
      </c>
      <c r="BG147" s="406"/>
      <c r="BL147" s="405"/>
      <c r="BM147" s="405"/>
      <c r="BN147" s="405"/>
      <c r="BO147" s="405" t="n">
        <f aca="false">(BT122&lt;&gt;2)+($B$143&amp;$D$143&lt;&gt;BI122&amp;BK122)*($B$144&amp;$D$144&lt;&gt;BI122&amp;BK122)*($D$143&amp;$B$143&lt;&gt;BI122&amp;BK122)*($D$144&amp;$B$144&lt;&gt;BI122&amp;BK122)</f>
        <v>1</v>
      </c>
      <c r="BP147" s="405" t="n">
        <f aca="false">IFERROR(VLOOKUP(BI122,$B$143:$F$144,5,0),0)</f>
        <v>0</v>
      </c>
      <c r="BQ147" s="405" t="n">
        <f aca="false">IFERROR(VLOOKUP(BK122,$B$143:$F$144,5,0),0)</f>
        <v>0</v>
      </c>
      <c r="BR147" s="405" t="n">
        <f aca="false">IFERROR(VLOOKUP(BI122,$D$121:$G$122,4,0),0)</f>
        <v>0</v>
      </c>
      <c r="BS147" s="405" t="n">
        <f aca="false">IFERROR(VLOOKUP(BK122,$D$121:$G$122,4,0),0)</f>
        <v>0</v>
      </c>
      <c r="BT147" s="406"/>
      <c r="BY147" s="405"/>
      <c r="BZ147" s="405"/>
      <c r="CA147" s="405"/>
      <c r="CB147" s="405" t="n">
        <f aca="false">(CG122&lt;&gt;2)+($B$143&amp;$D$143&lt;&gt;BV122&amp;BX122)*($B$144&amp;$D$144&lt;&gt;BV122&amp;BX122)*($D$143&amp;$B$143&lt;&gt;BV122&amp;BX122)*($D$144&amp;$B$144&lt;&gt;BV122&amp;BX122)</f>
        <v>1</v>
      </c>
      <c r="CC147" s="405" t="n">
        <f aca="false">IFERROR(VLOOKUP(BV122,$B$143:$F$144,5,0),0)</f>
        <v>0</v>
      </c>
      <c r="CD147" s="405" t="n">
        <f aca="false">IFERROR(VLOOKUP(BX122,$B$143:$F$144,5,0),0)</f>
        <v>0</v>
      </c>
      <c r="CE147" s="405" t="n">
        <f aca="false">IFERROR(VLOOKUP(BV122,$D$121:$G$122,4,0),0)</f>
        <v>0</v>
      </c>
      <c r="CF147" s="405" t="n">
        <f aca="false">IFERROR(VLOOKUP(BX122,$D$121:$G$122,4,0),0)</f>
        <v>0</v>
      </c>
      <c r="CG147" s="406"/>
      <c r="CL147" s="405"/>
      <c r="CM147" s="405"/>
      <c r="CN147" s="405"/>
      <c r="CO147" s="405" t="n">
        <f aca="false">(CT122&lt;&gt;2)+($B$143&amp;$D$143&lt;&gt;CI122&amp;CK122)*($B$144&amp;$D$144&lt;&gt;CI122&amp;CK122)*($D$143&amp;$B$143&lt;&gt;CI122&amp;CK122)*($D$144&amp;$B$144&lt;&gt;CI122&amp;CK122)</f>
        <v>1</v>
      </c>
      <c r="CP147" s="405" t="n">
        <f aca="false">IFERROR(VLOOKUP(CI122,$B$143:$F$144,5,0),0)</f>
        <v>0</v>
      </c>
      <c r="CQ147" s="405" t="n">
        <f aca="false">IFERROR(VLOOKUP(CK122,$B$143:$F$144,5,0),0)</f>
        <v>0</v>
      </c>
      <c r="CR147" s="405" t="n">
        <f aca="false">IFERROR(VLOOKUP(CI122,$D$121:$G$122,4,0),0)</f>
        <v>0</v>
      </c>
      <c r="CS147" s="405" t="n">
        <f aca="false">IFERROR(VLOOKUP(CK122,$D$121:$G$122,4,0),0)</f>
        <v>0</v>
      </c>
      <c r="CT147" s="406"/>
      <c r="CY147" s="405"/>
      <c r="CZ147" s="405"/>
      <c r="DA147" s="405"/>
      <c r="DB147" s="405" t="n">
        <f aca="false">(DG122&lt;&gt;2)+($B$143&amp;$D$143&lt;&gt;CV122&amp;CX122)*($B$144&amp;$D$144&lt;&gt;CV122&amp;CX122)*($D$143&amp;$B$143&lt;&gt;CV122&amp;CX122)*($D$144&amp;$B$144&lt;&gt;CV122&amp;CX122)</f>
        <v>1</v>
      </c>
      <c r="DC147" s="405" t="n">
        <f aca="false">IFERROR(VLOOKUP(CV122,$B$143:$F$144,5,0),0)</f>
        <v>0</v>
      </c>
      <c r="DD147" s="405" t="n">
        <f aca="false">IFERROR(VLOOKUP(CX122,$B$143:$F$144,5,0),0)</f>
        <v>0</v>
      </c>
      <c r="DE147" s="405" t="n">
        <f aca="false">IFERROR(VLOOKUP(CV122,$D$121:$G$122,4,0),0)</f>
        <v>0</v>
      </c>
      <c r="DF147" s="405" t="n">
        <f aca="false">IFERROR(VLOOKUP(CX122,$D$121:$G$122,4,0),0)</f>
        <v>0</v>
      </c>
      <c r="DG147" s="406"/>
      <c r="DL147" s="405"/>
      <c r="DM147" s="405"/>
      <c r="DN147" s="405"/>
      <c r="DO147" s="405" t="n">
        <f aca="false">(DT122&lt;&gt;2)+($B$143&amp;$D$143&lt;&gt;DI122&amp;DK122)*($B$144&amp;$D$144&lt;&gt;DI122&amp;DK122)*($D$143&amp;$B$143&lt;&gt;DI122&amp;DK122)*($D$144&amp;$B$144&lt;&gt;DI122&amp;DK122)</f>
        <v>1</v>
      </c>
      <c r="DP147" s="405" t="n">
        <f aca="false">IFERROR(VLOOKUP(DI122,$B$143:$F$144,5,0),0)</f>
        <v>0</v>
      </c>
      <c r="DQ147" s="405" t="n">
        <f aca="false">IFERROR(VLOOKUP(DK122,$B$143:$F$144,5,0),0)</f>
        <v>0</v>
      </c>
      <c r="DR147" s="405" t="n">
        <f aca="false">IFERROR(VLOOKUP(DI122,$D$121:$G$122,4,0),0)</f>
        <v>0</v>
      </c>
      <c r="DS147" s="405" t="n">
        <f aca="false">IFERROR(VLOOKUP(DK122,$D$121:$G$122,4,0),0)</f>
        <v>0</v>
      </c>
      <c r="DT147" s="406"/>
      <c r="DY147" s="405"/>
      <c r="DZ147" s="405"/>
      <c r="EA147" s="405"/>
      <c r="EB147" s="405" t="n">
        <f aca="false">(EG122&lt;&gt;2)+($B$143&amp;$D$143&lt;&gt;DV122&amp;DX122)*($B$144&amp;$D$144&lt;&gt;DV122&amp;DX122)*($D$143&amp;$B$143&lt;&gt;DV122&amp;DX122)*($D$144&amp;$B$144&lt;&gt;DV122&amp;DX122)</f>
        <v>1</v>
      </c>
      <c r="EC147" s="405" t="n">
        <f aca="false">IFERROR(VLOOKUP(DV122,$B$143:$F$144,5,0),0)</f>
        <v>0</v>
      </c>
      <c r="ED147" s="405" t="n">
        <f aca="false">IFERROR(VLOOKUP(DX122,$B$143:$F$144,5,0),0)</f>
        <v>0</v>
      </c>
      <c r="EE147" s="405" t="n">
        <f aca="false">IFERROR(VLOOKUP(DV122,$D$121:$G$122,4,0),0)</f>
        <v>0</v>
      </c>
      <c r="EF147" s="405" t="n">
        <f aca="false">IFERROR(VLOOKUP(DX122,$D$121:$G$122,4,0),0)</f>
        <v>0</v>
      </c>
      <c r="EG147" s="406"/>
      <c r="EL147" s="405"/>
      <c r="EM147" s="405"/>
      <c r="EN147" s="405"/>
      <c r="EO147" s="405" t="n">
        <f aca="false">(ET122&lt;&gt;2)+($B$143&amp;$D$143&lt;&gt;EI122&amp;EK122)*($B$144&amp;$D$144&lt;&gt;EI122&amp;EK122)*($D$143&amp;$B$143&lt;&gt;EI122&amp;EK122)*($D$144&amp;$B$144&lt;&gt;EI122&amp;EK122)</f>
        <v>1</v>
      </c>
      <c r="EP147" s="405" t="n">
        <f aca="false">IFERROR(VLOOKUP(EI122,$B$143:$F$144,5,0),0)</f>
        <v>0</v>
      </c>
      <c r="EQ147" s="405" t="n">
        <f aca="false">IFERROR(VLOOKUP(EK122,$B$143:$F$144,5,0),0)</f>
        <v>0</v>
      </c>
      <c r="ER147" s="405" t="n">
        <f aca="false">IFERROR(VLOOKUP(EI122,$D$121:$G$122,4,0),0)</f>
        <v>0</v>
      </c>
      <c r="ES147" s="405" t="n">
        <f aca="false">IFERROR(VLOOKUP(EK122,$D$121:$G$122,4,0),0)</f>
        <v>0</v>
      </c>
      <c r="ET147" s="406"/>
      <c r="EY147" s="405"/>
      <c r="EZ147" s="405"/>
      <c r="FA147" s="405"/>
      <c r="FB147" s="405" t="n">
        <f aca="false">(FG122&lt;&gt;2)+($B$143&amp;$D$143&lt;&gt;EV122&amp;EX122)*($B$144&amp;$D$144&lt;&gt;EV122&amp;EX122)*($D$143&amp;$B$143&lt;&gt;EV122&amp;EX122)*($D$144&amp;$B$144&lt;&gt;EV122&amp;EX122)</f>
        <v>1</v>
      </c>
      <c r="FC147" s="405" t="n">
        <f aca="false">IFERROR(VLOOKUP(EV122,$B$143:$F$144,5,0),0)</f>
        <v>0</v>
      </c>
      <c r="FD147" s="405" t="n">
        <f aca="false">IFERROR(VLOOKUP(EX122,$B$143:$F$144,5,0),0)</f>
        <v>0</v>
      </c>
      <c r="FE147" s="405" t="n">
        <f aca="false">IFERROR(VLOOKUP(EV122,$D$121:$G$122,4,0),0)</f>
        <v>0</v>
      </c>
      <c r="FF147" s="405" t="n">
        <f aca="false">IFERROR(VLOOKUP(EX122,$D$121:$G$122,4,0),0)</f>
        <v>0</v>
      </c>
      <c r="FG147" s="406"/>
      <c r="FL147" s="405"/>
      <c r="FM147" s="405"/>
      <c r="FN147" s="405"/>
      <c r="FO147" s="405" t="n">
        <f aca="false">(FT122&lt;&gt;2)+($B$143&amp;$D$143&lt;&gt;FI122&amp;FK122)*($B$144&amp;$D$144&lt;&gt;FI122&amp;FK122)*($D$143&amp;$B$143&lt;&gt;FI122&amp;FK122)*($D$144&amp;$B$144&lt;&gt;FI122&amp;FK122)</f>
        <v>1</v>
      </c>
      <c r="FP147" s="405" t="n">
        <f aca="false">IFERROR(VLOOKUP(FI122,$B$143:$F$144,5,0),0)</f>
        <v>0</v>
      </c>
      <c r="FQ147" s="405" t="n">
        <f aca="false">IFERROR(VLOOKUP(FK122,$B$143:$F$144,5,0),0)</f>
        <v>0</v>
      </c>
      <c r="FR147" s="405" t="n">
        <f aca="false">IFERROR(VLOOKUP(FI122,$D$121:$G$122,4,0),0)</f>
        <v>0</v>
      </c>
      <c r="FS147" s="405" t="n">
        <f aca="false">IFERROR(VLOOKUP(FK122,$D$121:$G$122,4,0),0)</f>
        <v>0</v>
      </c>
      <c r="FT147" s="406"/>
      <c r="FY147" s="405"/>
      <c r="FZ147" s="405"/>
      <c r="GA147" s="405"/>
      <c r="GB147" s="405" t="n">
        <f aca="false">(GG122&lt;&gt;2)+($B$143&amp;$D$143&lt;&gt;FV122&amp;FX122)*($B$144&amp;$D$144&lt;&gt;FV122&amp;FX122)*($D$143&amp;$B$143&lt;&gt;FV122&amp;FX122)*($D$144&amp;$B$144&lt;&gt;FV122&amp;FX122)</f>
        <v>1</v>
      </c>
      <c r="GC147" s="405" t="n">
        <f aca="false">IFERROR(VLOOKUP(FV122,$B$143:$F$144,5,0),0)</f>
        <v>0</v>
      </c>
      <c r="GD147" s="405" t="n">
        <f aca="false">IFERROR(VLOOKUP(FX122,$B$143:$F$144,5,0),0)</f>
        <v>0</v>
      </c>
      <c r="GE147" s="405" t="n">
        <f aca="false">IFERROR(VLOOKUP(FV122,$D$121:$G$122,4,0),0)</f>
        <v>0</v>
      </c>
      <c r="GF147" s="405" t="n">
        <f aca="false">IFERROR(VLOOKUP(FX122,$D$121:$G$122,4,0),0)</f>
        <v>0</v>
      </c>
      <c r="GG147" s="406"/>
      <c r="GL147" s="405"/>
      <c r="GM147" s="405"/>
      <c r="GN147" s="405"/>
      <c r="GO147" s="405" t="n">
        <f aca="false">(GT122&lt;&gt;2)+($B$143&amp;$D$143&lt;&gt;GI122&amp;GK122)*($B$144&amp;$D$144&lt;&gt;GI122&amp;GK122)*($D$143&amp;$B$143&lt;&gt;GI122&amp;GK122)*($D$144&amp;$B$144&lt;&gt;GI122&amp;GK122)</f>
        <v>1</v>
      </c>
      <c r="GP147" s="405" t="n">
        <f aca="false">IFERROR(VLOOKUP(GI122,$B$143:$F$144,5,0),0)</f>
        <v>0</v>
      </c>
      <c r="GQ147" s="405" t="n">
        <f aca="false">IFERROR(VLOOKUP(GK122,$B$143:$F$144,5,0),0)</f>
        <v>0</v>
      </c>
      <c r="GR147" s="405" t="n">
        <f aca="false">IFERROR(VLOOKUP(GI122,$D$121:$G$122,4,0),0)</f>
        <v>0</v>
      </c>
      <c r="GS147" s="405" t="n">
        <f aca="false">IFERROR(VLOOKUP(GK122,$D$121:$G$122,4,0),0)</f>
        <v>0</v>
      </c>
      <c r="GT147" s="406"/>
      <c r="GY147" s="405"/>
      <c r="GZ147" s="405"/>
      <c r="HA147" s="405"/>
      <c r="HB147" s="405" t="n">
        <f aca="false">(HG122&lt;&gt;2)+($B$143&amp;$D$143&lt;&gt;GV122&amp;GX122)*($B$144&amp;$D$144&lt;&gt;GV122&amp;GX122)*($D$143&amp;$B$143&lt;&gt;GV122&amp;GX122)*($D$144&amp;$B$144&lt;&gt;GV122&amp;GX122)</f>
        <v>1</v>
      </c>
      <c r="HC147" s="405" t="n">
        <f aca="false">IFERROR(VLOOKUP(GV122,$B$143:$F$144,5,0),0)</f>
        <v>0</v>
      </c>
      <c r="HD147" s="405" t="n">
        <f aca="false">IFERROR(VLOOKUP(GX122,$B$143:$F$144,5,0),0)</f>
        <v>0</v>
      </c>
      <c r="HE147" s="405" t="n">
        <f aca="false">IFERROR(VLOOKUP(GV122,$D$121:$G$122,4,0),0)</f>
        <v>0</v>
      </c>
      <c r="HF147" s="405" t="n">
        <f aca="false">IFERROR(VLOOKUP(GX122,$D$121:$G$122,4,0),0)</f>
        <v>0</v>
      </c>
      <c r="HG147" s="406"/>
      <c r="HL147" s="405"/>
      <c r="HM147" s="405"/>
      <c r="HN147" s="405"/>
      <c r="HO147" s="405" t="n">
        <f aca="false">(HT122&lt;&gt;2)+($B$143&amp;$D$143&lt;&gt;HI122&amp;HK122)*($B$144&amp;$D$144&lt;&gt;HI122&amp;HK122)*($D$143&amp;$B$143&lt;&gt;HI122&amp;HK122)*($D$144&amp;$B$144&lt;&gt;HI122&amp;HK122)</f>
        <v>1</v>
      </c>
      <c r="HP147" s="405" t="n">
        <f aca="false">IFERROR(VLOOKUP(HI122,$B$143:$F$144,5,0),0)</f>
        <v>0</v>
      </c>
      <c r="HQ147" s="405" t="n">
        <f aca="false">IFERROR(VLOOKUP(HK122,$B$143:$F$144,5,0),0)</f>
        <v>0</v>
      </c>
      <c r="HR147" s="405" t="n">
        <f aca="false">IFERROR(VLOOKUP(HI122,$D$121:$G$122,4,0),0)</f>
        <v>0</v>
      </c>
      <c r="HS147" s="405" t="n">
        <f aca="false">IFERROR(VLOOKUP(HK122,$D$121:$G$122,4,0),0)</f>
        <v>0</v>
      </c>
      <c r="HT147" s="406"/>
      <c r="HY147" s="405"/>
      <c r="HZ147" s="405"/>
      <c r="IA147" s="405"/>
      <c r="IB147" s="405" t="n">
        <f aca="false">(IG122&lt;&gt;2)+($B$143&amp;$D$143&lt;&gt;HV122&amp;HX122)*($B$144&amp;$D$144&lt;&gt;HV122&amp;HX122)*($D$143&amp;$B$143&lt;&gt;HV122&amp;HX122)*($D$144&amp;$B$144&lt;&gt;HV122&amp;HX122)</f>
        <v>1</v>
      </c>
      <c r="IC147" s="405" t="n">
        <f aca="false">IFERROR(VLOOKUP(HV122,$B$143:$F$144,5,0),0)</f>
        <v>0</v>
      </c>
      <c r="ID147" s="405" t="n">
        <f aca="false">IFERROR(VLOOKUP(HX122,$B$143:$F$144,5,0),0)</f>
        <v>0</v>
      </c>
      <c r="IE147" s="405" t="n">
        <f aca="false">IFERROR(VLOOKUP(HV122,$D$121:$G$122,4,0),0)</f>
        <v>0</v>
      </c>
      <c r="IF147" s="405" t="n">
        <f aca="false">IFERROR(VLOOKUP(HX122,$D$121:$G$122,4,0),0)</f>
        <v>0</v>
      </c>
      <c r="IG147" s="406"/>
      <c r="IL147" s="405"/>
      <c r="IM147" s="405"/>
      <c r="IN147" s="405"/>
      <c r="IO147" s="405" t="n">
        <f aca="false">(IT122&lt;&gt;2)+($B$143&amp;$D$143&lt;&gt;II122&amp;IK122)*($B$144&amp;$D$144&lt;&gt;II122&amp;IK122)*($D$143&amp;$B$143&lt;&gt;II122&amp;IK122)*($D$144&amp;$B$144&lt;&gt;II122&amp;IK122)</f>
        <v>1</v>
      </c>
      <c r="IP147" s="405" t="n">
        <f aca="false">IFERROR(VLOOKUP(II122,$B$143:$F$144,5,0),0)</f>
        <v>0</v>
      </c>
      <c r="IQ147" s="405" t="n">
        <f aca="false">IFERROR(VLOOKUP(IK122,$B$143:$F$144,5,0),0)</f>
        <v>0</v>
      </c>
      <c r="IR147" s="405" t="n">
        <f aca="false">IFERROR(VLOOKUP(II122,$D$121:$G$122,4,0),0)</f>
        <v>0</v>
      </c>
      <c r="IS147" s="405" t="n">
        <f aca="false">IFERROR(VLOOKUP(IK122,$D$121:$G$122,4,0),0)</f>
        <v>0</v>
      </c>
      <c r="IT147" s="406"/>
      <c r="IY147" s="405"/>
      <c r="IZ147" s="405"/>
      <c r="JA147" s="405"/>
      <c r="JB147" s="405" t="n">
        <f aca="false">(JG122&lt;&gt;2)+($B$143&amp;$D$143&lt;&gt;IV122&amp;IX122)*($B$144&amp;$D$144&lt;&gt;IV122&amp;IX122)*($D$143&amp;$B$143&lt;&gt;IV122&amp;IX122)*($D$144&amp;$B$144&lt;&gt;IV122&amp;IX122)</f>
        <v>1</v>
      </c>
      <c r="JC147" s="405" t="n">
        <f aca="false">IFERROR(VLOOKUP(IV122,$B$143:$F$144,5,0),0)</f>
        <v>0</v>
      </c>
      <c r="JD147" s="405" t="n">
        <f aca="false">IFERROR(VLOOKUP(IX122,$B$143:$F$144,5,0),0)</f>
        <v>0</v>
      </c>
      <c r="JE147" s="405" t="n">
        <f aca="false">IFERROR(VLOOKUP(IV122,$D$121:$G$122,4,0),0)</f>
        <v>0</v>
      </c>
      <c r="JF147" s="405" t="n">
        <f aca="false">IFERROR(VLOOKUP(IX122,$D$121:$G$122,4,0),0)</f>
        <v>0</v>
      </c>
      <c r="JG147" s="406"/>
      <c r="JL147" s="405"/>
      <c r="JM147" s="405"/>
      <c r="JN147" s="405"/>
      <c r="JO147" s="405" t="n">
        <f aca="false">(JT122&lt;&gt;2)+($B$143&amp;$D$143&lt;&gt;JI122&amp;JK122)*($B$144&amp;$D$144&lt;&gt;JI122&amp;JK122)*($D$143&amp;$B$143&lt;&gt;JI122&amp;JK122)*($D$144&amp;$B$144&lt;&gt;JI122&amp;JK122)</f>
        <v>1</v>
      </c>
      <c r="JP147" s="405" t="n">
        <f aca="false">IFERROR(VLOOKUP(JI122,$B$143:$F$144,5,0),0)</f>
        <v>0</v>
      </c>
      <c r="JQ147" s="405" t="n">
        <f aca="false">IFERROR(VLOOKUP(JK122,$B$143:$F$144,5,0),0)</f>
        <v>0</v>
      </c>
      <c r="JR147" s="405" t="n">
        <f aca="false">IFERROR(VLOOKUP(JI122,$D$121:$G$122,4,0),0)</f>
        <v>0</v>
      </c>
      <c r="JS147" s="405" t="n">
        <f aca="false">IFERROR(VLOOKUP(JK122,$D$121:$G$122,4,0),0)</f>
        <v>0</v>
      </c>
      <c r="JT147" s="406"/>
      <c r="JY147" s="405"/>
      <c r="JZ147" s="405"/>
      <c r="KA147" s="405"/>
      <c r="KB147" s="405" t="n">
        <f aca="false">(KG122&lt;&gt;2)+($B$143&amp;$D$143&lt;&gt;JV122&amp;JX122)*($B$144&amp;$D$144&lt;&gt;JV122&amp;JX122)*($D$143&amp;$B$143&lt;&gt;JV122&amp;JX122)*($D$144&amp;$B$144&lt;&gt;JV122&amp;JX122)</f>
        <v>1</v>
      </c>
      <c r="KC147" s="405" t="n">
        <f aca="false">IFERROR(VLOOKUP(JV122,$B$143:$F$144,5,0),0)</f>
        <v>0</v>
      </c>
      <c r="KD147" s="405" t="n">
        <f aca="false">IFERROR(VLOOKUP(JX122,$B$143:$F$144,5,0),0)</f>
        <v>0</v>
      </c>
      <c r="KE147" s="405" t="n">
        <f aca="false">IFERROR(VLOOKUP(JV122,$D$121:$G$122,4,0),0)</f>
        <v>0</v>
      </c>
      <c r="KF147" s="405" t="n">
        <f aca="false">IFERROR(VLOOKUP(JX122,$D$121:$G$122,4,0),0)</f>
        <v>0</v>
      </c>
      <c r="KG147" s="406"/>
      <c r="KL147" s="405"/>
      <c r="KM147" s="405"/>
      <c r="KN147" s="405"/>
      <c r="KO147" s="405" t="n">
        <f aca="false">(KT122&lt;&gt;2)+($B$143&amp;$D$143&lt;&gt;KI122&amp;KK122)*($B$144&amp;$D$144&lt;&gt;KI122&amp;KK122)*($D$143&amp;$B$143&lt;&gt;KI122&amp;KK122)*($D$144&amp;$B$144&lt;&gt;KI122&amp;KK122)</f>
        <v>1</v>
      </c>
      <c r="KP147" s="405" t="n">
        <f aca="false">IFERROR(VLOOKUP(KI122,$B$143:$F$144,5,0),0)</f>
        <v>0</v>
      </c>
      <c r="KQ147" s="405" t="n">
        <f aca="false">IFERROR(VLOOKUP(KK122,$B$143:$F$144,5,0),0)</f>
        <v>0</v>
      </c>
      <c r="KR147" s="405" t="n">
        <f aca="false">IFERROR(VLOOKUP(KI122,$D$121:$G$122,4,0),0)</f>
        <v>0</v>
      </c>
      <c r="KS147" s="405" t="n">
        <f aca="false">IFERROR(VLOOKUP(KK122,$D$121:$G$122,4,0),0)</f>
        <v>0</v>
      </c>
      <c r="KT147" s="406"/>
      <c r="KY147" s="405"/>
      <c r="KZ147" s="405"/>
      <c r="LA147" s="405"/>
      <c r="LB147" s="405" t="n">
        <f aca="false">(LG122&lt;&gt;2)+($B$143&amp;$D$143&lt;&gt;KV122&amp;KX122)*($B$144&amp;$D$144&lt;&gt;KV122&amp;KX122)*($D$143&amp;$B$143&lt;&gt;KV122&amp;KX122)*($D$144&amp;$B$144&lt;&gt;KV122&amp;KX122)</f>
        <v>1</v>
      </c>
      <c r="LC147" s="405" t="n">
        <f aca="false">IFERROR(VLOOKUP(KV122,$B$143:$F$144,5,0),0)</f>
        <v>0</v>
      </c>
      <c r="LD147" s="405" t="n">
        <f aca="false">IFERROR(VLOOKUP(KX122,$B$143:$F$144,5,0),0)</f>
        <v>0</v>
      </c>
      <c r="LE147" s="405" t="n">
        <f aca="false">IFERROR(VLOOKUP(KV122,$D$121:$G$122,4,0),0)</f>
        <v>0</v>
      </c>
      <c r="LF147" s="405" t="n">
        <f aca="false">IFERROR(VLOOKUP(KX122,$D$121:$G$122,4,0),0)</f>
        <v>0</v>
      </c>
      <c r="LG147" s="406"/>
      <c r="LL147" s="405"/>
      <c r="LM147" s="405"/>
      <c r="LN147" s="405"/>
      <c r="LO147" s="405" t="n">
        <f aca="false">(LT122&lt;&gt;2)+($B$143&amp;$D$143&lt;&gt;LI122&amp;LK122)*($B$144&amp;$D$144&lt;&gt;LI122&amp;LK122)*($D$143&amp;$B$143&lt;&gt;LI122&amp;LK122)*($D$144&amp;$B$144&lt;&gt;LI122&amp;LK122)</f>
        <v>1</v>
      </c>
      <c r="LP147" s="405" t="n">
        <f aca="false">IFERROR(VLOOKUP(LI122,$B$143:$F$144,5,0),0)</f>
        <v>0</v>
      </c>
      <c r="LQ147" s="405" t="n">
        <f aca="false">IFERROR(VLOOKUP(LK122,$B$143:$F$144,5,0),0)</f>
        <v>0</v>
      </c>
      <c r="LR147" s="405" t="n">
        <f aca="false">IFERROR(VLOOKUP(LI122,$D$121:$G$122,4,0),0)</f>
        <v>0</v>
      </c>
      <c r="LS147" s="405" t="n">
        <f aca="false">IFERROR(VLOOKUP(LK122,$D$121:$G$122,4,0),0)</f>
        <v>0</v>
      </c>
      <c r="LT147" s="406"/>
      <c r="LY147" s="405"/>
      <c r="LZ147" s="405"/>
      <c r="MA147" s="405"/>
      <c r="MB147" s="405" t="n">
        <f aca="false">(MG122&lt;&gt;2)+($B$143&amp;$D$143&lt;&gt;LV122&amp;LX122)*($B$144&amp;$D$144&lt;&gt;LV122&amp;LX122)*($D$143&amp;$B$143&lt;&gt;LV122&amp;LX122)*($D$144&amp;$B$144&lt;&gt;LV122&amp;LX122)</f>
        <v>1</v>
      </c>
      <c r="MC147" s="405" t="n">
        <f aca="false">IFERROR(VLOOKUP(LV122,$B$143:$F$144,5,0),0)</f>
        <v>0</v>
      </c>
      <c r="MD147" s="405" t="n">
        <f aca="false">IFERROR(VLOOKUP(LX122,$B$143:$F$144,5,0),0)</f>
        <v>0</v>
      </c>
      <c r="ME147" s="405" t="n">
        <f aca="false">IFERROR(VLOOKUP(LV122,$D$121:$G$122,4,0),0)</f>
        <v>0</v>
      </c>
      <c r="MF147" s="405" t="n">
        <f aca="false">IFERROR(VLOOKUP(LX122,$D$121:$G$122,4,0),0)</f>
        <v>0</v>
      </c>
      <c r="MG147" s="406"/>
    </row>
    <row r="148" s="1" customFormat="true" ht="15.75" hidden="false" customHeight="false" outlineLevel="0" collapsed="false">
      <c r="A148" s="252"/>
      <c r="B148" s="252"/>
      <c r="F148" s="253"/>
      <c r="G148" s="253"/>
      <c r="H148" s="135"/>
      <c r="T148" s="135"/>
      <c r="U148" s="0"/>
      <c r="AG148" s="135"/>
      <c r="AT148" s="135"/>
      <c r="BG148" s="135"/>
      <c r="BT148" s="135"/>
      <c r="CG148" s="135"/>
      <c r="CT148" s="135"/>
      <c r="DG148" s="135"/>
      <c r="DT148" s="135"/>
      <c r="EG148" s="135"/>
      <c r="ET148" s="135"/>
      <c r="FG148" s="135"/>
      <c r="FT148" s="135"/>
      <c r="GG148" s="135"/>
      <c r="GT148" s="135"/>
      <c r="HG148" s="135"/>
      <c r="HT148" s="135"/>
      <c r="IG148" s="135"/>
      <c r="IT148" s="135"/>
      <c r="JG148" s="135"/>
      <c r="JT148" s="135"/>
      <c r="KG148" s="135"/>
      <c r="KT148" s="135"/>
      <c r="LG148" s="135"/>
      <c r="LT148" s="135"/>
      <c r="MG148" s="135"/>
    </row>
    <row r="149" customFormat="false" ht="15.75" hidden="false" customHeight="false" outlineLevel="0" collapsed="false">
      <c r="O149" s="1"/>
      <c r="P149" s="1"/>
      <c r="Q149" s="1"/>
      <c r="R149" s="1"/>
      <c r="S149" s="1"/>
      <c r="AB149" s="1"/>
      <c r="AC149" s="1"/>
      <c r="AD149" s="1"/>
      <c r="AE149" s="1"/>
      <c r="AF149" s="1"/>
      <c r="AO149" s="1"/>
      <c r="AP149" s="1"/>
      <c r="AQ149" s="1"/>
      <c r="AR149" s="1"/>
      <c r="AS149" s="1"/>
      <c r="BB149" s="1"/>
      <c r="BC149" s="1"/>
      <c r="BD149" s="1"/>
      <c r="BE149" s="1"/>
      <c r="BF149" s="1"/>
      <c r="BO149" s="1"/>
      <c r="BP149" s="1"/>
      <c r="BQ149" s="1"/>
      <c r="BR149" s="1"/>
      <c r="BS149" s="1"/>
      <c r="CB149" s="1"/>
      <c r="CC149" s="1"/>
      <c r="CD149" s="1"/>
      <c r="CE149" s="1"/>
      <c r="CF149" s="1"/>
      <c r="CO149" s="1"/>
      <c r="CP149" s="1"/>
      <c r="CQ149" s="1"/>
      <c r="CR149" s="1"/>
      <c r="CS149" s="1"/>
      <c r="DB149" s="1"/>
      <c r="DC149" s="1"/>
      <c r="DD149" s="1"/>
      <c r="DE149" s="1"/>
      <c r="DF149" s="1"/>
      <c r="DO149" s="1"/>
      <c r="DP149" s="1"/>
      <c r="DQ149" s="1"/>
      <c r="DR149" s="1"/>
      <c r="DS149" s="1"/>
      <c r="EB149" s="1"/>
      <c r="EC149" s="1"/>
      <c r="ED149" s="1"/>
      <c r="EE149" s="1"/>
      <c r="EF149" s="1"/>
      <c r="EO149" s="1"/>
      <c r="EP149" s="1"/>
      <c r="EQ149" s="1"/>
      <c r="ER149" s="1"/>
      <c r="ES149" s="1"/>
      <c r="FB149" s="1"/>
      <c r="FC149" s="1"/>
      <c r="FD149" s="1"/>
      <c r="FE149" s="1"/>
      <c r="FF149" s="1"/>
      <c r="FO149" s="1"/>
      <c r="FP149" s="1"/>
      <c r="FQ149" s="1"/>
      <c r="FR149" s="1"/>
      <c r="FS149" s="1"/>
      <c r="GB149" s="1"/>
      <c r="GC149" s="1"/>
      <c r="GD149" s="1"/>
      <c r="GE149" s="1"/>
      <c r="GF149" s="1"/>
      <c r="GO149" s="1"/>
      <c r="GP149" s="1"/>
      <c r="GQ149" s="1"/>
      <c r="GR149" s="1"/>
      <c r="GS149" s="1"/>
      <c r="HB149" s="1"/>
      <c r="HC149" s="1"/>
      <c r="HD149" s="1"/>
      <c r="HE149" s="1"/>
      <c r="HF149" s="1"/>
      <c r="HO149" s="1"/>
      <c r="HP149" s="1"/>
      <c r="HQ149" s="1"/>
      <c r="HR149" s="1"/>
      <c r="HS149" s="1"/>
      <c r="IB149" s="1"/>
      <c r="IC149" s="1"/>
      <c r="ID149" s="1"/>
      <c r="IE149" s="1"/>
      <c r="IF149" s="1"/>
      <c r="IO149" s="1"/>
      <c r="IP149" s="1"/>
      <c r="IQ149" s="1"/>
      <c r="IR149" s="1"/>
      <c r="IS149" s="1"/>
      <c r="JB149" s="1"/>
      <c r="JC149" s="1"/>
      <c r="JD149" s="1"/>
      <c r="JE149" s="1"/>
      <c r="JF149" s="1"/>
      <c r="JO149" s="1"/>
      <c r="JP149" s="1"/>
      <c r="JQ149" s="1"/>
      <c r="JR149" s="1"/>
      <c r="JS149" s="1"/>
      <c r="KB149" s="1"/>
      <c r="KC149" s="1"/>
      <c r="KD149" s="1"/>
      <c r="KE149" s="1"/>
      <c r="KF149" s="1"/>
      <c r="KO149" s="1"/>
      <c r="KP149" s="1"/>
      <c r="KQ149" s="1"/>
      <c r="KR149" s="1"/>
      <c r="KS149" s="1"/>
      <c r="LB149" s="1"/>
      <c r="LC149" s="1"/>
      <c r="LD149" s="1"/>
      <c r="LE149" s="1"/>
      <c r="LF149" s="1"/>
      <c r="LO149" s="1"/>
      <c r="LP149" s="1"/>
      <c r="LQ149" s="1"/>
      <c r="LR149" s="1"/>
      <c r="LS149" s="1"/>
      <c r="MB149" s="1"/>
      <c r="MC149" s="1"/>
      <c r="MD149" s="1"/>
      <c r="ME149" s="1"/>
      <c r="MF149" s="1"/>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28:N128"/>
    <mergeCell ref="Y128:AA128"/>
    <mergeCell ref="AL128:AN128"/>
    <mergeCell ref="AY128:BA128"/>
    <mergeCell ref="BL128:BN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 ref="KY128:LA128"/>
    <mergeCell ref="LL128:LN128"/>
    <mergeCell ref="LY128:MA128"/>
    <mergeCell ref="L129:N129"/>
    <mergeCell ref="Y129:AA129"/>
    <mergeCell ref="AL129:AN129"/>
    <mergeCell ref="AY129:BA129"/>
    <mergeCell ref="BL129:BN129"/>
    <mergeCell ref="BY129:CA129"/>
    <mergeCell ref="CL129:CN129"/>
    <mergeCell ref="CY129:DA129"/>
    <mergeCell ref="DL129:DN129"/>
    <mergeCell ref="DY129:EA129"/>
    <mergeCell ref="EL129:EN129"/>
    <mergeCell ref="EY129:FA129"/>
    <mergeCell ref="FL129:FN129"/>
    <mergeCell ref="FY129:GA129"/>
    <mergeCell ref="GL129:GN129"/>
    <mergeCell ref="GY129:HA129"/>
    <mergeCell ref="HL129:HN129"/>
    <mergeCell ref="HY129:IA129"/>
    <mergeCell ref="IL129:IN129"/>
    <mergeCell ref="IY129:JA129"/>
    <mergeCell ref="JL129:JN129"/>
    <mergeCell ref="JY129:KA129"/>
    <mergeCell ref="KL129:KN129"/>
    <mergeCell ref="KY129:LA129"/>
    <mergeCell ref="LL129:LN129"/>
    <mergeCell ref="LY129:M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 ref="CY130:DA130"/>
    <mergeCell ref="DB130:DG130"/>
    <mergeCell ref="DL130:DN130"/>
    <mergeCell ref="DO130:DT130"/>
    <mergeCell ref="DY130:EA130"/>
    <mergeCell ref="EB130:EG130"/>
    <mergeCell ref="EL130:EN130"/>
    <mergeCell ref="EO130:ET130"/>
    <mergeCell ref="EY130:FA130"/>
    <mergeCell ref="FB130:FG130"/>
    <mergeCell ref="FL130:FN130"/>
    <mergeCell ref="FO130:FT130"/>
    <mergeCell ref="FY130:GA130"/>
    <mergeCell ref="GB130:GG130"/>
    <mergeCell ref="GL130:GN130"/>
    <mergeCell ref="GO130:GT130"/>
    <mergeCell ref="GY130:HA130"/>
    <mergeCell ref="HB130:HG130"/>
    <mergeCell ref="HL130:HN130"/>
    <mergeCell ref="HO130:HT130"/>
    <mergeCell ref="HY130:IA130"/>
    <mergeCell ref="IB130:IG130"/>
    <mergeCell ref="IL130:IN130"/>
    <mergeCell ref="IO130:IT130"/>
    <mergeCell ref="IY130:JA130"/>
    <mergeCell ref="JB130:JG130"/>
    <mergeCell ref="JL130:JN130"/>
    <mergeCell ref="JO130:JT130"/>
    <mergeCell ref="JY130:KA130"/>
    <mergeCell ref="KB130:KG130"/>
    <mergeCell ref="KL130:KN130"/>
    <mergeCell ref="KO130:KT130"/>
    <mergeCell ref="KY130:LA130"/>
    <mergeCell ref="LB130:LG130"/>
    <mergeCell ref="LL130:LN130"/>
    <mergeCell ref="LO130:LT130"/>
    <mergeCell ref="LY130:MA130"/>
    <mergeCell ref="MB130:MG130"/>
    <mergeCell ref="B132:H132"/>
    <mergeCell ref="B133:H135"/>
    <mergeCell ref="B136:H138"/>
    <mergeCell ref="B139:H141"/>
  </mergeCells>
  <conditionalFormatting sqref="L114 Y114 AL114 AY114 BL114 BY114 CL114 CY114 DL114 DY114 EL114 EY114 FL114 FY114 GL114 GY114 HL114 HY114 IL114 IY114 JL114 JY114 KL114 KY114 LL114 LY114">
    <cfRule type="expression" priority="2" aboveAverage="0" equalAverage="0" bottom="0" percent="0" rank="0" text="" dxfId="55">
      <formula>$O$105&gt;1</formula>
    </cfRule>
  </conditionalFormatting>
  <conditionalFormatting sqref="L113 Y113 AL113 AY113 BL113 BY113 CL113 CY113 DL113 DY113 EL113 EY113 FL113 FY113 GL113 GY113 HL113 HY113 IL113 IY113 JL113 JY113 KL113 KY113 LL113 LY113">
    <cfRule type="expression" priority="3" aboveAverage="0" equalAverage="0" bottom="0" percent="0" rank="0" text="" dxfId="56">
      <formula>$O$103&gt;1</formula>
    </cfRule>
  </conditionalFormatting>
  <conditionalFormatting sqref="L112 Y112 AL112 AY112 BL112 BY112 CL112 CY112 DL112 DY112 EL112 EY112 FL112 FY112 GL112 GY112 HL112 HY112 IL112 IY112 JL112 JY112 KL112 KY112 LL112 LY112">
    <cfRule type="expression" priority="4" aboveAverage="0" equalAverage="0" bottom="0" percent="0" rank="0" text="" dxfId="57">
      <formula>$O$101&gt;1</formula>
    </cfRule>
  </conditionalFormatting>
  <conditionalFormatting sqref="L111 Y111 AL111 AY111 BL111 BY111 CL111 CY111 DL111 DY111 EL111 EY111 FL111 FY111 GL111 GY111 HL111 HY111 IL111 IY111 JL111 JY111 KL111 KY111 LL111 LY111">
    <cfRule type="expression" priority="5" aboveAverage="0" equalAverage="0" bottom="0" percent="0" rank="0" text="" dxfId="58">
      <formula>$O$99&gt;1</formula>
    </cfRule>
  </conditionalFormatting>
  <conditionalFormatting sqref="L110 Y110 AL110 AY110 BL110 BY110 CL110 CY110 DL110 DY110 EL110 EY110 FL110 FY110 GL110 GY110 HL110 HY110 IL110 IY110 JL110 JY110 KL110 KY110 LL110 LY110">
    <cfRule type="expression" priority="6" aboveAverage="0" equalAverage="0" bottom="0" percent="0" rank="0" text="" dxfId="59">
      <formula>$O$97&gt;1</formula>
    </cfRule>
  </conditionalFormatting>
  <conditionalFormatting sqref="L109 Y109 AL109 AY109 BL109 BY109 CL109 CY109 DL109 DY109 EL109 EY109 FL109 FY109 GL109 GY109 HL109 HY109 IL109 IY109 JL109 JY109 KL109 KY109 LL109 LY109">
    <cfRule type="expression" priority="7" aboveAverage="0" equalAverage="0" bottom="0" percent="0" rank="0" text="" dxfId="60">
      <formula>$O$95&gt;1</formula>
    </cfRule>
  </conditionalFormatting>
  <conditionalFormatting sqref="L108 Y108 AL108 AY108 BL108 BY108 CL108 CY108 DL108 DY108 EL108 EY108 FL108 FY108 GL108 GY108 HL108 HY108 IL108 IY108 JL108 JY108 KL108 KY108 LL108 LY108">
    <cfRule type="expression" priority="8" aboveAverage="0" equalAverage="0" bottom="0" percent="0" rank="0" text="" dxfId="61">
      <formula>$O$93&gt;1</formula>
    </cfRule>
  </conditionalFormatting>
  <conditionalFormatting sqref="J114 W114 AJ114 AW114 BJ114 BW114 CJ114 CW114 DJ114 DW114 EJ114 EW114 FJ114 FW114 GJ114 GW114 HJ114 HW114 IJ114 IW114 JJ114 JW114 KJ114 KW114 LJ114 LW114">
    <cfRule type="expression" priority="9" aboveAverage="0" equalAverage="0" bottom="0" percent="0" rank="0" text="" dxfId="62">
      <formula>$O$104&gt;1</formula>
    </cfRule>
  </conditionalFormatting>
  <conditionalFormatting sqref="J113 W113 AJ113 AW113 BJ113 BW113 CJ113 CW113 DJ113 DW113 EJ113 EW113 FJ113 FW113 GJ113 GW113 HJ113 HW113 IJ113 IW113 JJ113 JW113 KJ113 KW113 LJ113 LW113">
    <cfRule type="expression" priority="10" aboveAverage="0" equalAverage="0" bottom="0" percent="0" rank="0" text="" dxfId="63">
      <formula>$O$102&gt;1</formula>
    </cfRule>
  </conditionalFormatting>
  <conditionalFormatting sqref="J112 W112 AJ112 AW112 BJ112 BW112 CJ112 CW112 DJ112 DW112 EJ112 EW112 FJ112 FW112 GJ112 GW112 HJ112 HW112 IJ112 IW112 JJ112 JW112 KJ112 KW112 LJ112 LW112">
    <cfRule type="expression" priority="11" aboveAverage="0" equalAverage="0" bottom="0" percent="0" rank="0" text="" dxfId="64">
      <formula>$O$100&gt;1</formula>
    </cfRule>
  </conditionalFormatting>
  <conditionalFormatting sqref="J111 W111 AJ111 AW111 BJ111 BW111 CJ111 CW111 DJ111 DW111 EJ111 EW111 FJ111 FW111 GJ111 GW111 HJ111 HW111 IJ111 IW111 JJ111 JW111 KJ111 KW111 LJ111 LW111">
    <cfRule type="expression" priority="12" aboveAverage="0" equalAverage="0" bottom="0" percent="0" rank="0" text="" dxfId="65">
      <formula>$O$98&gt;1</formula>
    </cfRule>
  </conditionalFormatting>
  <conditionalFormatting sqref="J110 W110 AJ110 AW110 BJ110 BW110 CJ110 CW110 DJ110 DW110 EJ110 EW110 FJ110 FW110 GJ110 GW110 HJ110 HW110 IJ110 IW110 JJ110 JW110 KJ110 KW110 LJ110 LW110">
    <cfRule type="expression" priority="13" aboveAverage="0" equalAverage="0" bottom="0" percent="0" rank="0" text="" dxfId="66">
      <formula>$O$96&gt;1</formula>
    </cfRule>
  </conditionalFormatting>
  <conditionalFormatting sqref="J109 W109 AJ109 AW109 BJ109 BW109 CJ109 CW109 DJ109 DW109 EJ109 EW109 FJ109 FW109 GJ109 GW109 HJ109 HW109 IJ109 IW109 JJ109 JW109 KJ109 KW109 LJ109 LW109">
    <cfRule type="expression" priority="14" aboveAverage="0" equalAverage="0" bottom="0" percent="0" rank="0" text="" dxfId="67">
      <formula>$O$94&gt;1</formula>
    </cfRule>
  </conditionalFormatting>
  <conditionalFormatting sqref="J108 W108 AJ108 AW108 BJ108 BW108 CJ108 CW108 DJ108 DW108 EJ108 EW108 FJ108 FW108 GJ108 GW108 HJ108 HW108 IJ108 IW108 JJ108 JW108 KJ108 KW108 LJ108 LW108">
    <cfRule type="expression" priority="15" aboveAverage="0" equalAverage="0" bottom="0" percent="0" rank="0" text="" dxfId="68">
      <formula>$O$92&gt;1</formula>
    </cfRule>
  </conditionalFormatting>
  <conditionalFormatting sqref="L107 Y107 AL107 AY107 BL107 BY107 CL107 CY107 DL107 DY107 EL107 EY107 FL107 FY107 GL107 GY107 HL107 HY107 IL107 IY107 JL107 JY107 KL107 KY107 LL107 LY107">
    <cfRule type="expression" priority="16" aboveAverage="0" equalAverage="0" bottom="0" percent="0" rank="0" text="" dxfId="69">
      <formula>$O$91&gt;1</formula>
    </cfRule>
  </conditionalFormatting>
  <conditionalFormatting sqref="J107 W107 AJ107 AW107 BJ107 BW107 CJ107 CW107 DJ107 DW107 EJ107 EW107 FJ107 FW107 GJ107 GW107 HJ107 HW107 IJ107 IW107 JJ107 JW107 KJ107 KW107 LJ107 LW107">
    <cfRule type="expression" priority="17" aboveAverage="0" equalAverage="0" bottom="0" percent="0" rank="0" text="" dxfId="70">
      <formula>$O$90&gt;1</formula>
    </cfRule>
  </conditionalFormatting>
  <conditionalFormatting sqref="L126 Y126 AL126 AY126 BL126 BY126 CL126 CY126 DL126 DY126 EL126 EY126 FL126 FY126 GL126 GY126 HL126 HY126 IL126 IY126 JL126 JY126 KL126 KY126 LL126 LY126">
    <cfRule type="expression" priority="18" aboveAverage="0" equalAverage="0" bottom="0" percent="0" rank="0" text="" dxfId="71">
      <formula>O108&gt;1</formula>
    </cfRule>
  </conditionalFormatting>
  <conditionalFormatting sqref="L124 Y124 AL124 AY124 BL124 BY124 CL124 CY124 DL124 DY124 EL124 EY124 FL124 FY124 GL124 GY124 HL124 HY124 IL124 IY124 JL124 JY124 KL124 KY124 LL124 LY124">
    <cfRule type="expression" priority="19" aboveAverage="0" equalAverage="0" bottom="0" percent="0" rank="0" text="" dxfId="72">
      <formula>O107&gt;1</formula>
    </cfRule>
  </conditionalFormatting>
  <conditionalFormatting sqref="J124 J126 W124 W126 AJ124 AJ126 AW124 AW126 BJ124 BJ126 BW124 BW126 CJ124 CJ126 CW124 CW126 DJ124 DJ126 DW124 DW126 EJ124 EJ126 EW124 EW126 FJ124 FJ126 FW124 FW126 GJ124 GJ126 GW124 GW126 HJ124 HJ126 HW124 HW126 IJ124 IJ126 IW124 IW126 JJ124 JJ126 JW124 JW126 KJ124 KJ126 KW124 KW126 LJ124 LJ126 LW124 LW126">
    <cfRule type="expression" priority="20" aboveAverage="0" equalAverage="0" bottom="0" percent="0" rank="0" text="" dxfId="73">
      <formula>P124&gt;1</formula>
    </cfRule>
  </conditionalFormatting>
  <conditionalFormatting sqref="L121 L122 Y121 Y122 AL121 AL122 AY121 AY122 BL121 BL122 BY121 BY122 CL121 CL122 CY121 CY122 DL121 DL122 DY121 DY122 EL121 EL122 EY121 EY122 FL121 FL122 FY121 FY122 GL121 GL122 GY121 GY122 HL121 HL122 HY121 HY122 IL121 IL122 IY121 IY122 JL121 JL122 JY121 JY122 KL121 KL122 KY121 KY122 LL121 LL122 LY121 LY122">
    <cfRule type="expression" priority="21" aboveAverage="0" equalAverage="0" bottom="0" percent="0" rank="0" text="" dxfId="74">
      <formula>O109&gt;1</formula>
    </cfRule>
  </conditionalFormatting>
  <conditionalFormatting sqref="L116 L117 L118 L119 Y116 Y117 Y118 Y119 AL116 AL117 AL118 AL119 AY116 AY117 AY118 AY119 BL116 BL117 BL118 BL119 BY116 BY117 BY118 BY119 CL116 CL117 CL118 CL119 CY116 CY117 CY118 CY119 DL116 DL117 DL118 DL119 DY116 DY117 DY118 DY119 EL116 EL117 EL118 EL119 EY116 EY117 EY118 EY119 FL116 FL117 FL118 FL119 FY116 FY117 FY118 FY119 GL116 GL117 GL118 GL119 GY116 GY117 GY118 GY119 HL116 HL117 HL118 HL119 HY116 HY117 HY118 HY119 IL116 IL117 IL118 IL119 IY116 IY117 IY118 IY119 JL116 JL117 JL118 JL119 JY116 JY117 JY118 JY119 KL116 KL117 KL118 KL119 KY116 KY117 KY118 KY119 LL116 LL117 LL118 LL119 LY116 LY117 LY118 LY119">
    <cfRule type="expression" priority="22" aboveAverage="0" equalAverage="0" bottom="0" percent="0" rank="0" text="" dxfId="75">
      <formula>O111&gt;1</formula>
    </cfRule>
  </conditionalFormatting>
  <conditionalFormatting sqref="J116 J117 J118 J119 J121 J122 W116 W117 W118 W119 W121 W122 AJ116 AJ117 AJ118 AJ119 AJ121 AJ122 AW116 AW117 AW118 AW119 AW121 AW122 BJ116 BJ117 BJ118 BJ119 BJ121 BJ122 BW116 BW117 BW118 BW119 BW121 BW122 CJ116 CJ117 CJ118 CJ119 CJ121 CJ122 CW116 CW117 CW118 CW119 CW121 CW122 DJ116 DJ117 DJ118 DJ119 DJ121 DJ122 DW116 DW117 DW118 DW119 DW121 DW122 EJ116 EJ117 EJ118 EJ119 EJ121 EJ122 EW116 EW117 EW118 EW119 EW121 EW122 FJ116 FJ117 FJ118 FJ119 FJ121 FJ122 FW116 FW117 FW118 FW119 FW121 FW122 GJ116 GJ117 GJ118 GJ119 GJ121 GJ122 GW116 GW117 GW118 GW119 GW121 GW122 HJ116 HJ117 HJ118 HJ119 HJ121 HJ122 HW116 HW117 HW118 HW119 HW121 HW122 IJ116 IJ117 IJ118 IJ119 IJ121 IJ122 IW116 IW117 IW118 IW119 IW121 IW122 JJ116 JJ117 JJ118 JJ119 JJ121 JJ122 JW116 JW117 JW118 JW119 JW121 JW122 KJ116 KJ117 KJ118 KJ119 KJ121 KJ122 KW116 KW117 KW118 KW119 KW121 KW122 LJ116 LJ117 LJ118 LJ119 LJ121 LJ122 LW116 LW117 LW118 LW119 LW121 LW122">
    <cfRule type="expression" priority="23" aboveAverage="0" equalAverage="0" bottom="0" percent="0" rank="0" text="" dxfId="76">
      <formula>O116&gt;1</formula>
    </cfRule>
  </conditionalFormatting>
  <dataValidations count="1">
    <dataValidation allowBlank="true" error="0 - 999 !" errorStyle="stop" errorTitle="ERROR" operator="between" showDropDown="false" showErrorMessage="true" showInputMessage="false"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type="whole">
      <formula1>0</formula1>
      <formula2>999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4" id="{B0AB16D6-2DC0-45B2-8C9F-E676F4845CC7}">
            <xm:f>AND(PrSettings!$M$4&lt;&gt;"●",$F6=$G6)</xm:f>
            <x14:dxf>
              <font>
                <b val="0"/>
                <i val="0"/>
                <color rgb="FFB72343"/>
              </font>
            </x14:dxf>
          </x14:cfRule>
          <xm:sqref>Q6:Q105</xm:sqref>
        </x14:conditionalFormatting>
        <x14:conditionalFormatting xmlns:xm="http://schemas.microsoft.com/office/excel/2006/main">
          <x14:cfRule type="expression" priority="25" id="{46C9A186-B0C6-4852-8869-D933258D50A3}">
            <xm:f>AND(PrSettings!$M$4&lt;&gt;"●",$F6=$G6)</xm:f>
            <x14:dxf>
              <font>
                <b val="0"/>
                <i val="0"/>
                <color rgb="FFB72343"/>
              </font>
            </x14:dxf>
          </x14:cfRule>
          <xm:sqref>AD6:AD106</xm:sqref>
        </x14:conditionalFormatting>
        <x14:conditionalFormatting xmlns:xm="http://schemas.microsoft.com/office/excel/2006/main">
          <x14:cfRule type="expression" priority="26" id="{F5D7F07B-38D5-4FB0-8B4B-B717E4583097}">
            <xm:f>AND(P132+R132=Q132+S132,PrSettings!$M$4&lt;&gt;"●")</xm:f>
            <x14:dxf>
              <font>
                <color rgb="FFD0CECE"/>
              </font>
            </x14:dxf>
          </x14:cfRule>
          <xm:sqref>Q107:Q114</xm:sqref>
        </x14:conditionalFormatting>
        <x14:conditionalFormatting xmlns:xm="http://schemas.microsoft.com/office/excel/2006/main">
          <x14:cfRule type="expression" priority="27" id="{87C83029-9A28-4F12-A6A0-90DBEA7D5253}">
            <xm:f>AND(P141+R141=Q141+S141,PrSettings!$M$4&lt;&gt;"●")</xm:f>
            <x14:dxf>
              <font>
                <color rgb="FFD0CECE"/>
              </font>
            </x14:dxf>
          </x14:cfRule>
          <xm:sqref>Q116:Q119</xm:sqref>
        </x14:conditionalFormatting>
        <x14:conditionalFormatting xmlns:xm="http://schemas.microsoft.com/office/excel/2006/main">
          <x14:cfRule type="expression" priority="28" id="{1126D9EF-84EE-4DED-A2CC-5C43895B5239}">
            <xm:f>AND(K132+L132=M132+N132,PrSettings!$M$4&lt;&gt;"●")</xm:f>
            <x14:dxf>
              <font>
                <color rgb="FFD0CECE"/>
              </font>
            </x14:dxf>
          </x14:cfRule>
          <xm:sqref>Q121:Q122</xm:sqref>
        </x14:conditionalFormatting>
        <x14:conditionalFormatting xmlns:xm="http://schemas.microsoft.com/office/excel/2006/main">
          <x14:cfRule type="expression" priority="29" id="{A6EB9CA2-2070-4096-BD10-915FB3C3F7EA}">
            <xm:f>AND(AC132+AE132=AD132+AF132,PrSettings!$M$4&lt;&gt;"●")</xm:f>
            <x14:dxf>
              <font>
                <color rgb="FFD0CECE"/>
              </font>
            </x14:dxf>
          </x14:cfRule>
          <xm:sqref>AD107:AD114</xm:sqref>
        </x14:conditionalFormatting>
        <x14:conditionalFormatting xmlns:xm="http://schemas.microsoft.com/office/excel/2006/main">
          <x14:cfRule type="expression" priority="30" id="{79BB2617-A750-4A00-A523-157B6F37B0E6}">
            <xm:f>AND(AC141+AE141=AD141+AF141,PrSettings!$M$4&lt;&gt;"●")</xm:f>
            <x14:dxf>
              <font>
                <color rgb="FFD0CECE"/>
              </font>
            </x14:dxf>
          </x14:cfRule>
          <xm:sqref>AD116:AD119</xm:sqref>
        </x14:conditionalFormatting>
        <x14:conditionalFormatting xmlns:xm="http://schemas.microsoft.com/office/excel/2006/main">
          <x14:cfRule type="expression" priority="31" id="{8DF0C351-6EA3-4572-848F-ECB0D63A31CF}">
            <xm:f>AND(X132+Y132=Z132+AA132,PrSettings!$M$4&lt;&gt;"●")</xm:f>
            <x14:dxf>
              <font>
                <color rgb="FFD0CECE"/>
              </font>
            </x14:dxf>
          </x14:cfRule>
          <xm:sqref>AD121:AD122</xm:sqref>
        </x14:conditionalFormatting>
        <x14:conditionalFormatting xmlns:xm="http://schemas.microsoft.com/office/excel/2006/main">
          <x14:cfRule type="expression" priority="32" id="{737AF647-2BBB-4730-B0E4-5088AA1BE890}">
            <xm:f>AND(PrSettings!$M$4&lt;&gt;"●",$F6=$G6)</xm:f>
            <x14:dxf>
              <font>
                <color rgb="FFD0CECE"/>
              </font>
            </x14:dxf>
          </x14:cfRule>
          <xm:sqref>AQ6:AQ106</xm:sqref>
        </x14:conditionalFormatting>
        <x14:conditionalFormatting xmlns:xm="http://schemas.microsoft.com/office/excel/2006/main">
          <x14:cfRule type="expression" priority="33" id="{E411E030-6CF0-44C8-80CB-E78761F5B0D9}">
            <xm:f>AND(AP132+AR132=AQ132+AS132,PrSettings!$M$4&lt;&gt;"●")</xm:f>
            <x14:dxf>
              <font>
                <color rgb="FFD0CECE"/>
              </font>
            </x14:dxf>
          </x14:cfRule>
          <xm:sqref>AQ107:AQ114</xm:sqref>
        </x14:conditionalFormatting>
        <x14:conditionalFormatting xmlns:xm="http://schemas.microsoft.com/office/excel/2006/main">
          <x14:cfRule type="expression" priority="34" id="{A077AC26-AA23-43D3-98A1-E73F32DA1B2D}">
            <xm:f>AND(AP141+AR141=AQ141+AS141,PrSettings!$M$4&lt;&gt;"●")</xm:f>
            <x14:dxf>
              <font>
                <color rgb="FFD0CECE"/>
              </font>
            </x14:dxf>
          </x14:cfRule>
          <xm:sqref>AQ116:AQ119</xm:sqref>
        </x14:conditionalFormatting>
        <x14:conditionalFormatting xmlns:xm="http://schemas.microsoft.com/office/excel/2006/main">
          <x14:cfRule type="expression" priority="35" id="{1D3715C5-303F-48A8-A0F5-AD85A65BAD84}">
            <xm:f>AND(AK132+AL132=AM132+AN132,PrSettings!$M$4&lt;&gt;"●")</xm:f>
            <x14:dxf>
              <font>
                <color rgb="FFD0CECE"/>
              </font>
            </x14:dxf>
          </x14:cfRule>
          <xm:sqref>AQ121:AQ122</xm:sqref>
        </x14:conditionalFormatting>
        <x14:conditionalFormatting xmlns:xm="http://schemas.microsoft.com/office/excel/2006/main">
          <x14:cfRule type="expression" priority="36" id="{54324A72-1A24-4135-8234-C1F2E53116AA}">
            <xm:f>AND(PrSettings!$M$4&lt;&gt;"●",$F6=$G6)</xm:f>
            <x14:dxf>
              <font>
                <color rgb="FFD0CECE"/>
              </font>
            </x14:dxf>
          </x14:cfRule>
          <xm:sqref>BD6:BD106</xm:sqref>
        </x14:conditionalFormatting>
        <x14:conditionalFormatting xmlns:xm="http://schemas.microsoft.com/office/excel/2006/main">
          <x14:cfRule type="expression" priority="37" id="{8AE0ED3C-3953-4A1B-A361-9DEE61F1B89A}">
            <xm:f>AND(BC132+BE132=BD132+BF132,PrSettings!$M$4&lt;&gt;"●")</xm:f>
            <x14:dxf>
              <font>
                <color rgb="FFD0CECE"/>
              </font>
            </x14:dxf>
          </x14:cfRule>
          <xm:sqref>BD107:BD114</xm:sqref>
        </x14:conditionalFormatting>
        <x14:conditionalFormatting xmlns:xm="http://schemas.microsoft.com/office/excel/2006/main">
          <x14:cfRule type="expression" priority="38" id="{17FC201C-C9C0-48E4-A53F-2D4230C8632A}">
            <xm:f>AND(BC141+BE141=BD141+BF141,PrSettings!$M$4&lt;&gt;"●")</xm:f>
            <x14:dxf>
              <font>
                <color rgb="FFD0CECE"/>
              </font>
            </x14:dxf>
          </x14:cfRule>
          <xm:sqref>BD116:BD119</xm:sqref>
        </x14:conditionalFormatting>
        <x14:conditionalFormatting xmlns:xm="http://schemas.microsoft.com/office/excel/2006/main">
          <x14:cfRule type="expression" priority="39" id="{DF985D3A-1790-47E2-95F0-50198949F421}">
            <xm:f>AND(AX132+AY132=AZ132+BA132,PrSettings!$M$4&lt;&gt;"●")</xm:f>
            <x14:dxf>
              <font>
                <color rgb="FFD0CECE"/>
              </font>
            </x14:dxf>
          </x14:cfRule>
          <xm:sqref>BD121:BD122</xm:sqref>
        </x14:conditionalFormatting>
        <x14:conditionalFormatting xmlns:xm="http://schemas.microsoft.com/office/excel/2006/main">
          <x14:cfRule type="expression" priority="40" id="{61A7C0BE-1E27-449E-A2BF-F1C69B3A8CDB}">
            <xm:f>AND(PrSettings!$M$4&lt;&gt;"●",$F6=$G6)</xm:f>
            <x14:dxf>
              <font>
                <color rgb="FFD0CECE"/>
              </font>
            </x14:dxf>
          </x14:cfRule>
          <xm:sqref>BQ6:BQ106</xm:sqref>
        </x14:conditionalFormatting>
        <x14:conditionalFormatting xmlns:xm="http://schemas.microsoft.com/office/excel/2006/main">
          <x14:cfRule type="expression" priority="41" id="{36B194E1-BDD6-456B-A05F-F64A47F0C6D7}">
            <xm:f>AND(BP132+BR132=BQ132+BS132,PrSettings!$M$4&lt;&gt;"●")</xm:f>
            <x14:dxf>
              <font>
                <color rgb="FFD0CECE"/>
              </font>
            </x14:dxf>
          </x14:cfRule>
          <xm:sqref>BQ107:BQ114</xm:sqref>
        </x14:conditionalFormatting>
        <x14:conditionalFormatting xmlns:xm="http://schemas.microsoft.com/office/excel/2006/main">
          <x14:cfRule type="expression" priority="42" id="{D98094BB-F457-46FA-9AAB-FA29BA3D88A9}">
            <xm:f>AND(BP141+BR141=BQ141+BS141,PrSettings!$M$4&lt;&gt;"●")</xm:f>
            <x14:dxf>
              <font>
                <color rgb="FFD0CECE"/>
              </font>
            </x14:dxf>
          </x14:cfRule>
          <xm:sqref>BQ116:BQ119</xm:sqref>
        </x14:conditionalFormatting>
        <x14:conditionalFormatting xmlns:xm="http://schemas.microsoft.com/office/excel/2006/main">
          <x14:cfRule type="expression" priority="43" id="{C4BCA08F-5C2B-4E90-87D0-32F6CF2F8132}">
            <xm:f>AND(BK132+BL132=BM132+BN132,PrSettings!$M$4&lt;&gt;"●")</xm:f>
            <x14:dxf>
              <font>
                <color rgb="FFD0CECE"/>
              </font>
            </x14:dxf>
          </x14:cfRule>
          <xm:sqref>BQ121:BQ122</xm:sqref>
        </x14:conditionalFormatting>
        <x14:conditionalFormatting xmlns:xm="http://schemas.microsoft.com/office/excel/2006/main">
          <x14:cfRule type="expression" priority="44" id="{8C279A74-744C-4D59-B494-7319BBF8D526}">
            <xm:f>AND(PrSettings!$M$4&lt;&gt;"●",$F6=$G6)</xm:f>
            <x14:dxf>
              <font>
                <color rgb="FFD0CECE"/>
              </font>
            </x14:dxf>
          </x14:cfRule>
          <xm:sqref>CD6:CD106</xm:sqref>
        </x14:conditionalFormatting>
        <x14:conditionalFormatting xmlns:xm="http://schemas.microsoft.com/office/excel/2006/main">
          <x14:cfRule type="expression" priority="45" id="{21933DAD-7898-4D49-A095-E8CD30735918}">
            <xm:f>AND(CC132+CE132=CD132+CF132,PrSettings!$M$4&lt;&gt;"●")</xm:f>
            <x14:dxf>
              <font>
                <color rgb="FFD0CECE"/>
              </font>
            </x14:dxf>
          </x14:cfRule>
          <xm:sqref>CD107:CD114</xm:sqref>
        </x14:conditionalFormatting>
        <x14:conditionalFormatting xmlns:xm="http://schemas.microsoft.com/office/excel/2006/main">
          <x14:cfRule type="expression" priority="46" id="{FBDF37C8-8690-42CD-BB6F-3FF378EF566E}">
            <xm:f>AND(CC141+CE141=CD141+CF141,PrSettings!$M$4&lt;&gt;"●")</xm:f>
            <x14:dxf>
              <font>
                <color rgb="FFD0CECE"/>
              </font>
            </x14:dxf>
          </x14:cfRule>
          <xm:sqref>CD116:CD119</xm:sqref>
        </x14:conditionalFormatting>
        <x14:conditionalFormatting xmlns:xm="http://schemas.microsoft.com/office/excel/2006/main">
          <x14:cfRule type="expression" priority="47" id="{23F4A4D5-284F-4134-A344-62491D256F5E}">
            <xm:f>AND(BX132+BY132=BZ132+CA132,PrSettings!$M$4&lt;&gt;"●")</xm:f>
            <x14:dxf>
              <font>
                <color rgb="FFD0CECE"/>
              </font>
            </x14:dxf>
          </x14:cfRule>
          <xm:sqref>CD121:CD122</xm:sqref>
        </x14:conditionalFormatting>
        <x14:conditionalFormatting xmlns:xm="http://schemas.microsoft.com/office/excel/2006/main">
          <x14:cfRule type="expression" priority="48" id="{D5541221-6087-42FA-AA90-C71A32FD96BE}">
            <xm:f>AND(PrSettings!$M$4&lt;&gt;"●",$F6=$G6)</xm:f>
            <x14:dxf>
              <font>
                <color rgb="FFD0CECE"/>
              </font>
            </x14:dxf>
          </x14:cfRule>
          <xm:sqref>CQ6:CQ106</xm:sqref>
        </x14:conditionalFormatting>
        <x14:conditionalFormatting xmlns:xm="http://schemas.microsoft.com/office/excel/2006/main">
          <x14:cfRule type="expression" priority="49" id="{9934EA45-67F7-4169-8F90-6AD77BA864CB}">
            <xm:f>AND(CP132+CR132=CQ132+CS132,PrSettings!$M$4&lt;&gt;"●")</xm:f>
            <x14:dxf>
              <font>
                <color rgb="FFD0CECE"/>
              </font>
            </x14:dxf>
          </x14:cfRule>
          <xm:sqref>CQ107:CQ114</xm:sqref>
        </x14:conditionalFormatting>
        <x14:conditionalFormatting xmlns:xm="http://schemas.microsoft.com/office/excel/2006/main">
          <x14:cfRule type="expression" priority="50" id="{AF338F35-6CB2-4EF3-9F78-9265547E2144}">
            <xm:f>AND(CP141+CR141=CQ141+CS141,PrSettings!$M$4&lt;&gt;"●")</xm:f>
            <x14:dxf>
              <font>
                <color rgb="FFD0CECE"/>
              </font>
            </x14:dxf>
          </x14:cfRule>
          <xm:sqref>CQ116:CQ119</xm:sqref>
        </x14:conditionalFormatting>
        <x14:conditionalFormatting xmlns:xm="http://schemas.microsoft.com/office/excel/2006/main">
          <x14:cfRule type="expression" priority="51" id="{5651491E-7AE4-44FD-83E9-7FD753DA784C}">
            <xm:f>AND(CK132+CL132=CM132+CN132,PrSettings!$M$4&lt;&gt;"●")</xm:f>
            <x14:dxf>
              <font>
                <color rgb="FFD0CECE"/>
              </font>
            </x14:dxf>
          </x14:cfRule>
          <xm:sqref>CQ121:CQ122</xm:sqref>
        </x14:conditionalFormatting>
        <x14:conditionalFormatting xmlns:xm="http://schemas.microsoft.com/office/excel/2006/main">
          <x14:cfRule type="expression" priority="52" id="{B6693757-EF8B-4966-B05D-804FC87E79B4}">
            <xm:f>AND(PrSettings!$M$4&lt;&gt;"●",$F6=$G6)</xm:f>
            <x14:dxf>
              <font>
                <color rgb="FFD0CECE"/>
              </font>
            </x14:dxf>
          </x14:cfRule>
          <xm:sqref>DD6:DD106</xm:sqref>
        </x14:conditionalFormatting>
        <x14:conditionalFormatting xmlns:xm="http://schemas.microsoft.com/office/excel/2006/main">
          <x14:cfRule type="expression" priority="53" id="{50CFB02B-492E-485E-B2F3-F9FBF1AB447B}">
            <xm:f>AND(DC132+DE132=DD132+DF132,PrSettings!$M$4&lt;&gt;"●")</xm:f>
            <x14:dxf>
              <font>
                <color rgb="FFD0CECE"/>
              </font>
            </x14:dxf>
          </x14:cfRule>
          <xm:sqref>DD107:DD114</xm:sqref>
        </x14:conditionalFormatting>
        <x14:conditionalFormatting xmlns:xm="http://schemas.microsoft.com/office/excel/2006/main">
          <x14:cfRule type="expression" priority="54" id="{AB99129B-AC1E-4719-B4C3-F677F3D7DDBD}">
            <xm:f>AND(DC141+DE141=DD141+DF141,PrSettings!$M$4&lt;&gt;"●")</xm:f>
            <x14:dxf>
              <font>
                <color rgb="FFAFABAB"/>
              </font>
            </x14:dxf>
          </x14:cfRule>
          <xm:sqref>DD116:DD119</xm:sqref>
        </x14:conditionalFormatting>
        <x14:conditionalFormatting xmlns:xm="http://schemas.microsoft.com/office/excel/2006/main">
          <x14:cfRule type="expression" priority="55" id="{CE981B20-169B-47E3-8DFE-F17E3629F72A}">
            <xm:f>AND(CX132+CY132=CZ132+DA132,PrSettings!$M$4&lt;&gt;"●")</xm:f>
            <x14:dxf>
              <font>
                <color rgb="FFAFABAB"/>
              </font>
            </x14:dxf>
          </x14:cfRule>
          <xm:sqref>DD121:DD122</xm:sqref>
        </x14:conditionalFormatting>
        <x14:conditionalFormatting xmlns:xm="http://schemas.microsoft.com/office/excel/2006/main">
          <x14:cfRule type="expression" priority="56" id="{D2833C46-4037-47AB-BF69-7475D28DA6A5}">
            <xm:f>AND(PrSettings!$M$4&lt;&gt;"●",$F6=$G6)</xm:f>
            <x14:dxf>
              <font>
                <color rgb="FFAFABAB"/>
              </font>
            </x14:dxf>
          </x14:cfRule>
          <xm:sqref>DQ6:DQ106</xm:sqref>
        </x14:conditionalFormatting>
        <x14:conditionalFormatting xmlns:xm="http://schemas.microsoft.com/office/excel/2006/main">
          <x14:cfRule type="expression" priority="57" id="{66BE5A7C-205F-4FA2-833E-5C60742D8A30}">
            <xm:f>AND(DP132+DR132=DQ132+DS132,PrSettings!$M$4&lt;&gt;"●")</xm:f>
            <x14:dxf>
              <font>
                <color rgb="FFAFABAB"/>
              </font>
            </x14:dxf>
          </x14:cfRule>
          <xm:sqref>DQ107:DQ114</xm:sqref>
        </x14:conditionalFormatting>
        <x14:conditionalFormatting xmlns:xm="http://schemas.microsoft.com/office/excel/2006/main">
          <x14:cfRule type="expression" priority="58" id="{2F973F3A-C83E-443E-AC30-A3CD30FF5080}">
            <xm:f>AND(DP141+DR141=DQ141+DS141,PrSettings!$M$4&lt;&gt;"●")</xm:f>
            <x14:dxf>
              <font>
                <color rgb="FFAFABAB"/>
              </font>
            </x14:dxf>
          </x14:cfRule>
          <xm:sqref>DQ116:DQ119</xm:sqref>
        </x14:conditionalFormatting>
        <x14:conditionalFormatting xmlns:xm="http://schemas.microsoft.com/office/excel/2006/main">
          <x14:cfRule type="expression" priority="59" id="{8CF760F1-5FE5-4E72-9162-BA7460CEC636}">
            <xm:f>AND(DK132+DL132=DM132+DN132,PrSettings!$M$4&lt;&gt;"●")</xm:f>
            <x14:dxf>
              <font>
                <color rgb="FFAFABAB"/>
              </font>
            </x14:dxf>
          </x14:cfRule>
          <xm:sqref>DQ121:DQ122</xm:sqref>
        </x14:conditionalFormatting>
        <x14:conditionalFormatting xmlns:xm="http://schemas.microsoft.com/office/excel/2006/main">
          <x14:cfRule type="expression" priority="60" id="{1DD01D21-80AA-4180-BA8E-4C5AD3D9DFCF}">
            <xm:f>AND(PrSettings!$M$4&lt;&gt;"●",$F6=$G6)</xm:f>
            <x14:dxf>
              <font>
                <color rgb="FFD0CECE"/>
              </font>
            </x14:dxf>
          </x14:cfRule>
          <xm:sqref>ED6:ED106</xm:sqref>
        </x14:conditionalFormatting>
        <x14:conditionalFormatting xmlns:xm="http://schemas.microsoft.com/office/excel/2006/main">
          <x14:cfRule type="expression" priority="61" id="{F4562F49-7698-4A21-907E-9AA3B48043FB}">
            <xm:f>AND(EC132+EE132=ED132+EF132,PrSettings!$M$4&lt;&gt;"●")</xm:f>
            <x14:dxf>
              <font>
                <color rgb="FFAFABAB"/>
              </font>
            </x14:dxf>
          </x14:cfRule>
          <xm:sqref>ED107:ED114</xm:sqref>
        </x14:conditionalFormatting>
        <x14:conditionalFormatting xmlns:xm="http://schemas.microsoft.com/office/excel/2006/main">
          <x14:cfRule type="expression" priority="62" id="{3CAA8B60-FFD5-454E-A130-CD686A7BC9FC}">
            <xm:f>AND(EC141+EE141=ED141+EF141,PrSettings!$M$4&lt;&gt;"●")</xm:f>
            <x14:dxf>
              <font>
                <color rgb="FFAFABAB"/>
              </font>
            </x14:dxf>
          </x14:cfRule>
          <xm:sqref>ED116:ED119</xm:sqref>
        </x14:conditionalFormatting>
        <x14:conditionalFormatting xmlns:xm="http://schemas.microsoft.com/office/excel/2006/main">
          <x14:cfRule type="expression" priority="63" id="{D26ED8C4-4317-4951-8D30-8E6FE9BFFDF3}">
            <xm:f>AND(DX132+DY132=DZ132+EA132,PrSettings!$M$4&lt;&gt;"●")</xm:f>
            <x14:dxf>
              <font>
                <color rgb="FFAFABAB"/>
              </font>
            </x14:dxf>
          </x14:cfRule>
          <xm:sqref>ED121:ED122</xm:sqref>
        </x14:conditionalFormatting>
        <x14:conditionalFormatting xmlns:xm="http://schemas.microsoft.com/office/excel/2006/main">
          <x14:cfRule type="expression" priority="64" id="{1E5780F3-DECF-431E-BE3E-1190DD341054}">
            <xm:f>AND(PrSettings!$M$4&lt;&gt;"●",$F6=$G6)</xm:f>
            <x14:dxf>
              <font>
                <color rgb="FFD0CECE"/>
              </font>
            </x14:dxf>
          </x14:cfRule>
          <xm:sqref>EQ6:EQ106</xm:sqref>
        </x14:conditionalFormatting>
        <x14:conditionalFormatting xmlns:xm="http://schemas.microsoft.com/office/excel/2006/main">
          <x14:cfRule type="expression" priority="65" id="{D34E543C-C16F-4CF5-A098-4671D3FC8219}">
            <xm:f>AND(EP132+ER132=EQ132+ES132,PrSettings!$M$4&lt;&gt;"●")</xm:f>
            <x14:dxf>
              <font>
                <color rgb="FFAFABAB"/>
              </font>
            </x14:dxf>
          </x14:cfRule>
          <xm:sqref>EQ107:EQ114</xm:sqref>
        </x14:conditionalFormatting>
        <x14:conditionalFormatting xmlns:xm="http://schemas.microsoft.com/office/excel/2006/main">
          <x14:cfRule type="expression" priority="66" id="{47993383-46BD-447C-9055-B52270B360FA}">
            <xm:f>AND(EP141+ER141=EQ141+ES141,PrSettings!$M$4&lt;&gt;"●")</xm:f>
            <x14:dxf>
              <font>
                <color rgb="FFAFABAB"/>
              </font>
            </x14:dxf>
          </x14:cfRule>
          <xm:sqref>EQ116:EQ119</xm:sqref>
        </x14:conditionalFormatting>
        <x14:conditionalFormatting xmlns:xm="http://schemas.microsoft.com/office/excel/2006/main">
          <x14:cfRule type="expression" priority="67" id="{2EDF601F-59C9-4EC8-86D2-D06E3013CC26}">
            <xm:f>AND(EK132+EL132=EM132+EN132,PrSettings!$M$4&lt;&gt;"●")</xm:f>
            <x14:dxf>
              <font>
                <color rgb="FFAFABAB"/>
              </font>
            </x14:dxf>
          </x14:cfRule>
          <xm:sqref>EQ121:EQ122</xm:sqref>
        </x14:conditionalFormatting>
        <x14:conditionalFormatting xmlns:xm="http://schemas.microsoft.com/office/excel/2006/main">
          <x14:cfRule type="expression" priority="68" id="{186A4663-2CE6-455B-A3E1-E054E31B2F79}">
            <xm:f>AND(PrSettings!$M$4&lt;&gt;"●",$F6=$G6)</xm:f>
            <x14:dxf>
              <font>
                <color rgb="FFD0CECE"/>
              </font>
            </x14:dxf>
          </x14:cfRule>
          <xm:sqref>FD6:FD106</xm:sqref>
        </x14:conditionalFormatting>
        <x14:conditionalFormatting xmlns:xm="http://schemas.microsoft.com/office/excel/2006/main">
          <x14:cfRule type="expression" priority="69" id="{74929355-2FAE-48C1-B43F-85313867F0F1}">
            <xm:f>AND(FC132+FE132=FD132+FF132,PrSettings!$M$4&lt;&gt;"●")</xm:f>
            <x14:dxf>
              <font>
                <color rgb="FFAFABAB"/>
              </font>
            </x14:dxf>
          </x14:cfRule>
          <xm:sqref>FD107:FD114</xm:sqref>
        </x14:conditionalFormatting>
        <x14:conditionalFormatting xmlns:xm="http://schemas.microsoft.com/office/excel/2006/main">
          <x14:cfRule type="expression" priority="70" id="{8A6D678E-10FE-43BA-87FB-FBD0A0BC8EEA}">
            <xm:f>AND(FC141+FE141=FD141+FF141,PrSettings!$M$4&lt;&gt;"●")</xm:f>
            <x14:dxf>
              <font>
                <color rgb="FFAFABAB"/>
              </font>
            </x14:dxf>
          </x14:cfRule>
          <xm:sqref>FD116:FD119</xm:sqref>
        </x14:conditionalFormatting>
        <x14:conditionalFormatting xmlns:xm="http://schemas.microsoft.com/office/excel/2006/main">
          <x14:cfRule type="expression" priority="71" id="{3C13D968-ED54-468F-A387-F68FB97D67FB}">
            <xm:f>AND(EX132+EY132=EZ132+FA132,PrSettings!$M$4&lt;&gt;"●")</xm:f>
            <x14:dxf>
              <font>
                <color rgb="FFAFABAB"/>
              </font>
            </x14:dxf>
          </x14:cfRule>
          <xm:sqref>FD121:FD122</xm:sqref>
        </x14:conditionalFormatting>
        <x14:conditionalFormatting xmlns:xm="http://schemas.microsoft.com/office/excel/2006/main">
          <x14:cfRule type="expression" priority="72" id="{608997F4-6343-44E4-932C-9AC439555756}">
            <xm:f>AND(PrSettings!$M$4&lt;&gt;"●",$F6=$G6)</xm:f>
            <x14:dxf>
              <font>
                <color rgb="FFD0CECE"/>
              </font>
            </x14:dxf>
          </x14:cfRule>
          <xm:sqref>FQ6:FQ106</xm:sqref>
        </x14:conditionalFormatting>
        <x14:conditionalFormatting xmlns:xm="http://schemas.microsoft.com/office/excel/2006/main">
          <x14:cfRule type="expression" priority="73" id="{9C881A5A-3D3A-43E6-92CB-63C7483DFD29}">
            <xm:f>AND(FP132+FR132=FQ132+FS132,PrSettings!$M$4&lt;&gt;"●")</xm:f>
            <x14:dxf>
              <font>
                <color rgb="FFAFABAB"/>
              </font>
            </x14:dxf>
          </x14:cfRule>
          <xm:sqref>FQ107:FQ114</xm:sqref>
        </x14:conditionalFormatting>
        <x14:conditionalFormatting xmlns:xm="http://schemas.microsoft.com/office/excel/2006/main">
          <x14:cfRule type="expression" priority="74" id="{3DB33318-2CB8-4F48-A053-F33BFADA5627}">
            <xm:f>AND(FP141+FR141=FQ141+FS141,PrSettings!$M$4&lt;&gt;"●")</xm:f>
            <x14:dxf>
              <font>
                <color rgb="FFAFABAB"/>
              </font>
            </x14:dxf>
          </x14:cfRule>
          <xm:sqref>FQ116:FQ119</xm:sqref>
        </x14:conditionalFormatting>
        <x14:conditionalFormatting xmlns:xm="http://schemas.microsoft.com/office/excel/2006/main">
          <x14:cfRule type="expression" priority="75" id="{205F63A6-A96D-4BC3-91DE-E924BD3664DF}">
            <xm:f>AND(FK132+FL132=FM132+FN132,PrSettings!$M$4&lt;&gt;"●")</xm:f>
            <x14:dxf>
              <font>
                <color rgb="FFAFABAB"/>
              </font>
            </x14:dxf>
          </x14:cfRule>
          <xm:sqref>FQ121:FQ122</xm:sqref>
        </x14:conditionalFormatting>
        <x14:conditionalFormatting xmlns:xm="http://schemas.microsoft.com/office/excel/2006/main">
          <x14:cfRule type="expression" priority="76" id="{7C6C75A1-1D58-475A-B4CB-86FD37E41621}">
            <xm:f>AND(PrSettings!$M$4&lt;&gt;"●",$F6=$G6)</xm:f>
            <x14:dxf>
              <font>
                <color rgb="FFD0CECE"/>
              </font>
            </x14:dxf>
          </x14:cfRule>
          <xm:sqref>GD6:GD106</xm:sqref>
        </x14:conditionalFormatting>
        <x14:conditionalFormatting xmlns:xm="http://schemas.microsoft.com/office/excel/2006/main">
          <x14:cfRule type="expression" priority="77" id="{3041C36C-C765-43C6-955E-298BDFFF71D7}">
            <xm:f>AND(GC132+GE132=GD132+GF132,PrSettings!$M$4&lt;&gt;"●")</xm:f>
            <x14:dxf>
              <font>
                <color rgb="FFAFABAB"/>
              </font>
            </x14:dxf>
          </x14:cfRule>
          <xm:sqref>GD107:GD114</xm:sqref>
        </x14:conditionalFormatting>
        <x14:conditionalFormatting xmlns:xm="http://schemas.microsoft.com/office/excel/2006/main">
          <x14:cfRule type="expression" priority="78" id="{89729595-E5A1-4F1D-8857-A3B4B2EC25A3}">
            <xm:f>AND(GC141+GE141=GD141+GF141,PrSettings!$M$4&lt;&gt;"●")</xm:f>
            <x14:dxf>
              <font>
                <color rgb="FFAFABAB"/>
              </font>
            </x14:dxf>
          </x14:cfRule>
          <xm:sqref>GD116:GD119</xm:sqref>
        </x14:conditionalFormatting>
        <x14:conditionalFormatting xmlns:xm="http://schemas.microsoft.com/office/excel/2006/main">
          <x14:cfRule type="expression" priority="79" id="{6D63E1D0-F18E-4436-9564-E0A5E9154C90}">
            <xm:f>AND(FX132+FY132=FZ132+GA132,PrSettings!$M$4&lt;&gt;"●")</xm:f>
            <x14:dxf>
              <font>
                <color rgb="FFAFABAB"/>
              </font>
            </x14:dxf>
          </x14:cfRule>
          <xm:sqref>GD121:GD122</xm:sqref>
        </x14:conditionalFormatting>
        <x14:conditionalFormatting xmlns:xm="http://schemas.microsoft.com/office/excel/2006/main">
          <x14:cfRule type="expression" priority="80" id="{9E14AF2D-5BAE-43D7-962F-FB3075BBD6C3}">
            <xm:f>AND(PrSettings!$M$4&lt;&gt;"●",$F6=$G6)</xm:f>
            <x14:dxf>
              <font>
                <color rgb="FFD0CECE"/>
              </font>
            </x14:dxf>
          </x14:cfRule>
          <xm:sqref>GQ6:GQ106</xm:sqref>
        </x14:conditionalFormatting>
        <x14:conditionalFormatting xmlns:xm="http://schemas.microsoft.com/office/excel/2006/main">
          <x14:cfRule type="expression" priority="81" id="{F7E3ECED-D51B-4B64-98FB-DAA732DC939E}">
            <xm:f>AND(GP132+GR132=GQ132+GS132,PrSettings!$M$4&lt;&gt;"●")</xm:f>
            <x14:dxf>
              <font>
                <color rgb="FFAFABAB"/>
              </font>
            </x14:dxf>
          </x14:cfRule>
          <xm:sqref>GQ107:GQ114</xm:sqref>
        </x14:conditionalFormatting>
        <x14:conditionalFormatting xmlns:xm="http://schemas.microsoft.com/office/excel/2006/main">
          <x14:cfRule type="expression" priority="82" id="{5F9CB261-47DF-46AE-8869-40186F90D5E7}">
            <xm:f>AND(GP141+GR141=GQ141+GS141,PrSettings!$M$4&lt;&gt;"●")</xm:f>
            <x14:dxf>
              <font>
                <color rgb="FFAFABAB"/>
              </font>
            </x14:dxf>
          </x14:cfRule>
          <xm:sqref>GQ116:GQ119</xm:sqref>
        </x14:conditionalFormatting>
        <x14:conditionalFormatting xmlns:xm="http://schemas.microsoft.com/office/excel/2006/main">
          <x14:cfRule type="expression" priority="83" id="{FEB9B066-664B-4222-9CB0-9DE04E1C5F9A}">
            <xm:f>AND(GK132+GL132=GM132+GN132,PrSettings!$M$4&lt;&gt;"●")</xm:f>
            <x14:dxf>
              <font>
                <color rgb="FFAFABAB"/>
              </font>
            </x14:dxf>
          </x14:cfRule>
          <xm:sqref>GQ121:GQ122</xm:sqref>
        </x14:conditionalFormatting>
        <x14:conditionalFormatting xmlns:xm="http://schemas.microsoft.com/office/excel/2006/main">
          <x14:cfRule type="expression" priority="84" id="{E5D6DD45-F6AC-4417-8860-A1C52ACFB6EF}">
            <xm:f>AND(PrSettings!$M$4&lt;&gt;"●",$F6=$G6)</xm:f>
            <x14:dxf>
              <font>
                <color rgb="FFD0CECE"/>
              </font>
            </x14:dxf>
          </x14:cfRule>
          <xm:sqref>HD6:HD106</xm:sqref>
        </x14:conditionalFormatting>
        <x14:conditionalFormatting xmlns:xm="http://schemas.microsoft.com/office/excel/2006/main">
          <x14:cfRule type="expression" priority="85" id="{E2917E69-C712-4316-99F2-474EC750F5CD}">
            <xm:f>AND(HC132+HE132=HD132+HF132,PrSettings!$M$4&lt;&gt;"●")</xm:f>
            <x14:dxf>
              <font>
                <color rgb="FFAFABAB"/>
              </font>
            </x14:dxf>
          </x14:cfRule>
          <xm:sqref>HD107:HD114</xm:sqref>
        </x14:conditionalFormatting>
        <x14:conditionalFormatting xmlns:xm="http://schemas.microsoft.com/office/excel/2006/main">
          <x14:cfRule type="expression" priority="86" id="{3458B1DD-F8DC-42E8-BB16-D479674C1EC0}">
            <xm:f>AND(HC141+HE141=HD141+HF141,PrSettings!$M$4&lt;&gt;"●")</xm:f>
            <x14:dxf>
              <font>
                <color rgb="FFAFABAB"/>
              </font>
            </x14:dxf>
          </x14:cfRule>
          <xm:sqref>HD116:HD119</xm:sqref>
        </x14:conditionalFormatting>
        <x14:conditionalFormatting xmlns:xm="http://schemas.microsoft.com/office/excel/2006/main">
          <x14:cfRule type="expression" priority="87" id="{B362AC67-7841-4EB3-B5A9-941C436FB1E7}">
            <xm:f>AND(GX132+GY132=GZ132+HA132,PrSettings!$M$4&lt;&gt;"●")</xm:f>
            <x14:dxf>
              <font>
                <color rgb="FFAFABAB"/>
              </font>
            </x14:dxf>
          </x14:cfRule>
          <xm:sqref>HD121:HD122</xm:sqref>
        </x14:conditionalFormatting>
        <x14:conditionalFormatting xmlns:xm="http://schemas.microsoft.com/office/excel/2006/main">
          <x14:cfRule type="expression" priority="88" id="{84551F36-9C9D-4064-9296-28EAF848A145}">
            <xm:f>AND(PrSettings!$M$4&lt;&gt;"●",$F6=$G6)</xm:f>
            <x14:dxf>
              <font>
                <color rgb="FFD0CECE"/>
              </font>
            </x14:dxf>
          </x14:cfRule>
          <xm:sqref>HQ6:HQ106</xm:sqref>
        </x14:conditionalFormatting>
        <x14:conditionalFormatting xmlns:xm="http://schemas.microsoft.com/office/excel/2006/main">
          <x14:cfRule type="expression" priority="89" id="{FB37AAA7-CC33-46B1-8B50-24207EC425B7}">
            <xm:f>AND(HP132+HR132=HQ132+HS132,PrSettings!$M$4&lt;&gt;"●")</xm:f>
            <x14:dxf>
              <font>
                <color rgb="FFAFABAB"/>
              </font>
            </x14:dxf>
          </x14:cfRule>
          <xm:sqref>HQ107:HQ114</xm:sqref>
        </x14:conditionalFormatting>
        <x14:conditionalFormatting xmlns:xm="http://schemas.microsoft.com/office/excel/2006/main">
          <x14:cfRule type="expression" priority="90" id="{89402089-C6F2-43A8-A961-69C1F490505A}">
            <xm:f>AND(HP141+HR141=HQ141+HS141,PrSettings!$M$4&lt;&gt;"●")</xm:f>
            <x14:dxf>
              <font>
                <color rgb="FFAFABAB"/>
              </font>
            </x14:dxf>
          </x14:cfRule>
          <xm:sqref>HQ116:HQ119</xm:sqref>
        </x14:conditionalFormatting>
        <x14:conditionalFormatting xmlns:xm="http://schemas.microsoft.com/office/excel/2006/main">
          <x14:cfRule type="expression" priority="91" id="{25BDECAA-4315-4A24-9587-F5AF622FC336}">
            <xm:f>AND(HK132+HL132=HM132+HN132,PrSettings!$M$4&lt;&gt;"●")</xm:f>
            <x14:dxf>
              <font>
                <color rgb="FFAFABAB"/>
              </font>
            </x14:dxf>
          </x14:cfRule>
          <xm:sqref>HQ121:HQ122</xm:sqref>
        </x14:conditionalFormatting>
        <x14:conditionalFormatting xmlns:xm="http://schemas.microsoft.com/office/excel/2006/main">
          <x14:cfRule type="expression" priority="92" id="{EFFA20D6-7AFC-4DAA-AB34-D5E64A74CE9C}">
            <xm:f>AND(PrSettings!$M$4&lt;&gt;"●",$F6=$G6)</xm:f>
            <x14:dxf>
              <font>
                <color rgb="FFD0CECE"/>
              </font>
            </x14:dxf>
          </x14:cfRule>
          <xm:sqref>ID6:ID106</xm:sqref>
        </x14:conditionalFormatting>
        <x14:conditionalFormatting xmlns:xm="http://schemas.microsoft.com/office/excel/2006/main">
          <x14:cfRule type="expression" priority="93" id="{6AE0A575-601E-45D8-BA74-3837D015CBE9}">
            <xm:f>AND(IC132+IE132=ID132+IF132,PrSettings!$M$4&lt;&gt;"●")</xm:f>
            <x14:dxf>
              <font>
                <color rgb="FFAFABAB"/>
              </font>
            </x14:dxf>
          </x14:cfRule>
          <xm:sqref>ID107:ID114</xm:sqref>
        </x14:conditionalFormatting>
        <x14:conditionalFormatting xmlns:xm="http://schemas.microsoft.com/office/excel/2006/main">
          <x14:cfRule type="expression" priority="94" id="{8BD98B59-1313-40B2-93F5-943C60EBC3FC}">
            <xm:f>AND(IC141+IE141=ID141+IF141,PrSettings!$M$4&lt;&gt;"●")</xm:f>
            <x14:dxf>
              <font>
                <color rgb="FFAFABAB"/>
              </font>
            </x14:dxf>
          </x14:cfRule>
          <xm:sqref>ID116:ID119</xm:sqref>
        </x14:conditionalFormatting>
        <x14:conditionalFormatting xmlns:xm="http://schemas.microsoft.com/office/excel/2006/main">
          <x14:cfRule type="expression" priority="95" id="{1AC58775-E244-4178-819A-8193BE8BE5B4}">
            <xm:f>AND(HX132+HY132=HZ132+IA132,PrSettings!$M$4&lt;&gt;"●")</xm:f>
            <x14:dxf>
              <font>
                <color rgb="FFAFABAB"/>
              </font>
            </x14:dxf>
          </x14:cfRule>
          <xm:sqref>ID121:ID122</xm:sqref>
        </x14:conditionalFormatting>
        <x14:conditionalFormatting xmlns:xm="http://schemas.microsoft.com/office/excel/2006/main">
          <x14:cfRule type="expression" priority="96" id="{D06AE89A-3859-402F-AFB6-3E9C6A9FA714}">
            <xm:f>AND(PrSettings!$M$4&lt;&gt;"●",$F6=$G6)</xm:f>
            <x14:dxf>
              <font>
                <color rgb="FFD0CECE"/>
              </font>
            </x14:dxf>
          </x14:cfRule>
          <xm:sqref>IQ6:IQ106</xm:sqref>
        </x14:conditionalFormatting>
        <x14:conditionalFormatting xmlns:xm="http://schemas.microsoft.com/office/excel/2006/main">
          <x14:cfRule type="expression" priority="97" id="{637C00A1-AE78-44E3-AA2A-D0605EF86AD0}">
            <xm:f>AND(IP132+IR132=IQ132+IS132,PrSettings!$M$4&lt;&gt;"●")</xm:f>
            <x14:dxf>
              <font>
                <color rgb="FFAFABAB"/>
              </font>
            </x14:dxf>
          </x14:cfRule>
          <xm:sqref>IQ107:IQ114</xm:sqref>
        </x14:conditionalFormatting>
        <x14:conditionalFormatting xmlns:xm="http://schemas.microsoft.com/office/excel/2006/main">
          <x14:cfRule type="expression" priority="98" id="{A6D0DEC7-F3C0-4261-8DAC-E7B5C628C9CF}">
            <xm:f>AND(IP141+IR141=IQ141+IS141,PrSettings!$M$4&lt;&gt;"●")</xm:f>
            <x14:dxf>
              <font>
                <color rgb="FFAFABAB"/>
              </font>
            </x14:dxf>
          </x14:cfRule>
          <xm:sqref>IQ116:IQ119</xm:sqref>
        </x14:conditionalFormatting>
        <x14:conditionalFormatting xmlns:xm="http://schemas.microsoft.com/office/excel/2006/main">
          <x14:cfRule type="expression" priority="99" id="{2F289117-8BC1-43B8-9CF0-51E8B7908D13}">
            <xm:f>AND(IK132+IL132=IM132+IN132,PrSettings!$M$4&lt;&gt;"●")</xm:f>
            <x14:dxf>
              <font>
                <color rgb="FFAFABAB"/>
              </font>
            </x14:dxf>
          </x14:cfRule>
          <xm:sqref>IQ121:IQ122</xm:sqref>
        </x14:conditionalFormatting>
        <x14:conditionalFormatting xmlns:xm="http://schemas.microsoft.com/office/excel/2006/main">
          <x14:cfRule type="expression" priority="100" id="{47A4CF8A-6075-48AE-8024-CFEB41657F70}">
            <xm:f>AND(PrSettings!$M$4&lt;&gt;"●",$F6=$G6)</xm:f>
            <x14:dxf>
              <font>
                <color rgb="FFD0CECE"/>
              </font>
            </x14:dxf>
          </x14:cfRule>
          <xm:sqref>JD6:JD106</xm:sqref>
        </x14:conditionalFormatting>
        <x14:conditionalFormatting xmlns:xm="http://schemas.microsoft.com/office/excel/2006/main">
          <x14:cfRule type="expression" priority="101" id="{9FE743D8-6D70-4B34-847F-EA75A9422073}">
            <xm:f>AND(JC132+JE132=JD132+JF132,PrSettings!$M$4&lt;&gt;"●")</xm:f>
            <x14:dxf>
              <font>
                <color rgb="FFAFABAB"/>
              </font>
            </x14:dxf>
          </x14:cfRule>
          <xm:sqref>JD107:JD114</xm:sqref>
        </x14:conditionalFormatting>
        <x14:conditionalFormatting xmlns:xm="http://schemas.microsoft.com/office/excel/2006/main">
          <x14:cfRule type="expression" priority="102" id="{19382E86-BF8B-4578-9F59-5CC6F88D228F}">
            <xm:f>AND(JC141+JE141=JD141+JF141,PrSettings!$M$4&lt;&gt;"●")</xm:f>
            <x14:dxf>
              <font>
                <color rgb="FFAFABAB"/>
              </font>
            </x14:dxf>
          </x14:cfRule>
          <xm:sqref>JD116:JD119</xm:sqref>
        </x14:conditionalFormatting>
        <x14:conditionalFormatting xmlns:xm="http://schemas.microsoft.com/office/excel/2006/main">
          <x14:cfRule type="expression" priority="103" id="{3CA8275E-E54F-4D34-B950-E0DC524D9D94}">
            <xm:f>AND(IX132+IY132=IZ132+JA132,PrSettings!$M$4&lt;&gt;"●")</xm:f>
            <x14:dxf>
              <font>
                <color rgb="FFAFABAB"/>
              </font>
            </x14:dxf>
          </x14:cfRule>
          <xm:sqref>JD121:JD122</xm:sqref>
        </x14:conditionalFormatting>
        <x14:conditionalFormatting xmlns:xm="http://schemas.microsoft.com/office/excel/2006/main">
          <x14:cfRule type="expression" priority="104" id="{D048A77A-D8B5-473C-9942-1C907A829ED0}">
            <xm:f>AND(PrSettings!$M$4&lt;&gt;"●",$F6=$G6)</xm:f>
            <x14:dxf>
              <font>
                <color rgb="FFD0CECE"/>
              </font>
            </x14:dxf>
          </x14:cfRule>
          <xm:sqref>JQ6:JQ106</xm:sqref>
        </x14:conditionalFormatting>
        <x14:conditionalFormatting xmlns:xm="http://schemas.microsoft.com/office/excel/2006/main">
          <x14:cfRule type="expression" priority="105" id="{28EF704B-EE78-4FE3-B059-DE98F740D6D9}">
            <xm:f>AND(JP132+JR132=JQ132+JS132,PrSettings!$M$4&lt;&gt;"●")</xm:f>
            <x14:dxf>
              <font>
                <color rgb="FFAFABAB"/>
              </font>
            </x14:dxf>
          </x14:cfRule>
          <xm:sqref>JQ107:JQ114</xm:sqref>
        </x14:conditionalFormatting>
        <x14:conditionalFormatting xmlns:xm="http://schemas.microsoft.com/office/excel/2006/main">
          <x14:cfRule type="expression" priority="106" id="{32C29D73-B4DC-4065-A26E-F22DFA51F7A5}">
            <xm:f>AND(JP141+JR141=JQ141+JS141,PrSettings!$M$4&lt;&gt;"●")</xm:f>
            <x14:dxf>
              <font>
                <color rgb="FFAFABAB"/>
              </font>
            </x14:dxf>
          </x14:cfRule>
          <xm:sqref>JQ116:JQ119</xm:sqref>
        </x14:conditionalFormatting>
        <x14:conditionalFormatting xmlns:xm="http://schemas.microsoft.com/office/excel/2006/main">
          <x14:cfRule type="expression" priority="107" id="{85FD6149-5985-46D0-8633-F21BA7E1A742}">
            <xm:f>AND(JK132+JL132=JM132+JN132,PrSettings!$M$4&lt;&gt;"●")</xm:f>
            <x14:dxf>
              <font>
                <color rgb="FFAFABAB"/>
              </font>
            </x14:dxf>
          </x14:cfRule>
          <xm:sqref>JQ121:JQ122</xm:sqref>
        </x14:conditionalFormatting>
        <x14:conditionalFormatting xmlns:xm="http://schemas.microsoft.com/office/excel/2006/main">
          <x14:cfRule type="expression" priority="108" id="{60203A1B-A043-4DEB-A874-A95169D01635}">
            <xm:f>AND(PrSettings!$M$4&lt;&gt;"●",$F6=$G6)</xm:f>
            <x14:dxf>
              <font>
                <color rgb="FFD0CECE"/>
              </font>
            </x14:dxf>
          </x14:cfRule>
          <xm:sqref>KD6:KD106</xm:sqref>
        </x14:conditionalFormatting>
        <x14:conditionalFormatting xmlns:xm="http://schemas.microsoft.com/office/excel/2006/main">
          <x14:cfRule type="expression" priority="109" id="{AFC94383-3FEA-4B68-9B30-104487804675}">
            <xm:f>AND(KC132+KE132=KD132+KF132,PrSettings!$M$4&lt;&gt;"●")</xm:f>
            <x14:dxf>
              <font>
                <color rgb="FFAFABAB"/>
              </font>
            </x14:dxf>
          </x14:cfRule>
          <xm:sqref>KD107:KD114</xm:sqref>
        </x14:conditionalFormatting>
        <x14:conditionalFormatting xmlns:xm="http://schemas.microsoft.com/office/excel/2006/main">
          <x14:cfRule type="expression" priority="110" id="{39F07D1B-2975-46D6-9544-BFD5CCDC8879}">
            <xm:f>AND(KC141+KE141=KD141+KF141,PrSettings!$M$4&lt;&gt;"●")</xm:f>
            <x14:dxf>
              <font>
                <color rgb="FFAFABAB"/>
              </font>
            </x14:dxf>
          </x14:cfRule>
          <xm:sqref>KD116:KD119</xm:sqref>
        </x14:conditionalFormatting>
        <x14:conditionalFormatting xmlns:xm="http://schemas.microsoft.com/office/excel/2006/main">
          <x14:cfRule type="expression" priority="111" id="{52298F72-2DB1-4ED8-B180-C0971DADB7D0}">
            <xm:f>AND(JX132+JY132=JZ132+KA132,PrSettings!$M$4&lt;&gt;"●")</xm:f>
            <x14:dxf>
              <font>
                <color rgb="FFAFABAB"/>
              </font>
            </x14:dxf>
          </x14:cfRule>
          <xm:sqref>KD121:KD122</xm:sqref>
        </x14:conditionalFormatting>
        <x14:conditionalFormatting xmlns:xm="http://schemas.microsoft.com/office/excel/2006/main">
          <x14:cfRule type="expression" priority="112" id="{F04B42C0-92B4-4EA9-8A3B-E7935DDD86ED}">
            <xm:f>AND(PrSettings!$M$4&lt;&gt;"●",$F6=$G6)</xm:f>
            <x14:dxf>
              <font>
                <color rgb="FFD0CECE"/>
              </font>
            </x14:dxf>
          </x14:cfRule>
          <xm:sqref>KQ6:KQ106</xm:sqref>
        </x14:conditionalFormatting>
        <x14:conditionalFormatting xmlns:xm="http://schemas.microsoft.com/office/excel/2006/main">
          <x14:cfRule type="expression" priority="113" id="{CBA5C640-7557-40D9-A633-7DD5B72F4055}">
            <xm:f>AND(KP132+KR132=KQ132+KS132,PrSettings!$M$4&lt;&gt;"●")</xm:f>
            <x14:dxf>
              <font>
                <color rgb="FFAFABAB"/>
              </font>
            </x14:dxf>
          </x14:cfRule>
          <xm:sqref>KQ107:KQ114</xm:sqref>
        </x14:conditionalFormatting>
        <x14:conditionalFormatting xmlns:xm="http://schemas.microsoft.com/office/excel/2006/main">
          <x14:cfRule type="expression" priority="114" id="{C07DB825-28B8-487F-8396-9B7742A3FBD8}">
            <xm:f>AND(KP141+KR141=KQ141+KS141,PrSettings!$M$4&lt;&gt;"●")</xm:f>
            <x14:dxf>
              <font>
                <color rgb="FFAFABAB"/>
              </font>
            </x14:dxf>
          </x14:cfRule>
          <xm:sqref>KQ116:KQ119</xm:sqref>
        </x14:conditionalFormatting>
        <x14:conditionalFormatting xmlns:xm="http://schemas.microsoft.com/office/excel/2006/main">
          <x14:cfRule type="expression" priority="115" id="{E45EFA91-7635-4C65-AC11-BDCAEED8C499}">
            <xm:f>AND(KK132+KL132=KM132+KN132,PrSettings!$M$4&lt;&gt;"●")</xm:f>
            <x14:dxf>
              <font>
                <color rgb="FFAFABAB"/>
              </font>
            </x14:dxf>
          </x14:cfRule>
          <xm:sqref>KQ121:KQ122</xm:sqref>
        </x14:conditionalFormatting>
        <x14:conditionalFormatting xmlns:xm="http://schemas.microsoft.com/office/excel/2006/main">
          <x14:cfRule type="expression" priority="116" id="{4DA439A0-BE9A-44C9-965C-87BCD3B04BFD}">
            <xm:f>AND(PrSettings!$M$4&lt;&gt;"●",$F6=$G6)</xm:f>
            <x14:dxf>
              <font>
                <color rgb="FFD0CECE"/>
              </font>
            </x14:dxf>
          </x14:cfRule>
          <xm:sqref>LD6:LD106</xm:sqref>
        </x14:conditionalFormatting>
        <x14:conditionalFormatting xmlns:xm="http://schemas.microsoft.com/office/excel/2006/main">
          <x14:cfRule type="expression" priority="117" id="{58786F6D-263C-412F-B32D-4F40203CF266}">
            <xm:f>AND(LC132+LE132=LD132+LF132,PrSettings!$M$4&lt;&gt;"●")</xm:f>
            <x14:dxf>
              <font>
                <color rgb="FFAFABAB"/>
              </font>
            </x14:dxf>
          </x14:cfRule>
          <xm:sqref>LD107:LD114</xm:sqref>
        </x14:conditionalFormatting>
        <x14:conditionalFormatting xmlns:xm="http://schemas.microsoft.com/office/excel/2006/main">
          <x14:cfRule type="expression" priority="118" id="{E2903F75-A1E0-4F5E-BB43-54D8ED139A4C}">
            <xm:f>AND(LC141+LE141=LD141+LF141,PrSettings!$M$4&lt;&gt;"●")</xm:f>
            <x14:dxf>
              <font>
                <color rgb="FFAFABAB"/>
              </font>
            </x14:dxf>
          </x14:cfRule>
          <xm:sqref>LD116:LD119</xm:sqref>
        </x14:conditionalFormatting>
        <x14:conditionalFormatting xmlns:xm="http://schemas.microsoft.com/office/excel/2006/main">
          <x14:cfRule type="expression" priority="119" id="{CA801AF0-B0BE-417F-8F26-30EC3ABB8771}">
            <xm:f>AND(KX132+KY132=KZ132+LA132,PrSettings!$M$4&lt;&gt;"●")</xm:f>
            <x14:dxf>
              <font>
                <color rgb="FFAFABAB"/>
              </font>
            </x14:dxf>
          </x14:cfRule>
          <xm:sqref>LD121:LD122</xm:sqref>
        </x14:conditionalFormatting>
        <x14:conditionalFormatting xmlns:xm="http://schemas.microsoft.com/office/excel/2006/main">
          <x14:cfRule type="expression" priority="120" id="{3B325530-1E33-40A9-A1F1-3B272A87B0A4}">
            <xm:f>AND(PrSettings!$M$4&lt;&gt;"●",$F6=$G6)</xm:f>
            <x14:dxf>
              <font>
                <color rgb="FFD0CECE"/>
              </font>
            </x14:dxf>
          </x14:cfRule>
          <xm:sqref>LQ6:LQ106</xm:sqref>
        </x14:conditionalFormatting>
        <x14:conditionalFormatting xmlns:xm="http://schemas.microsoft.com/office/excel/2006/main">
          <x14:cfRule type="expression" priority="121" id="{C04A3618-C4D9-498A-9498-CC821AC299EE}">
            <xm:f>AND(LP132+LR132=LQ132+LS132,PrSettings!$M$4&lt;&gt;"●")</xm:f>
            <x14:dxf>
              <font>
                <color rgb="FFAFABAB"/>
              </font>
            </x14:dxf>
          </x14:cfRule>
          <xm:sqref>LQ107:LQ114</xm:sqref>
        </x14:conditionalFormatting>
        <x14:conditionalFormatting xmlns:xm="http://schemas.microsoft.com/office/excel/2006/main">
          <x14:cfRule type="expression" priority="122" id="{6FF6D5C5-9B91-4B35-B3A4-C72F885540E5}">
            <xm:f>AND(LP141+LR141=LQ141+LS141,PrSettings!$M$4&lt;&gt;"●")</xm:f>
            <x14:dxf>
              <font>
                <color rgb="FFAFABAB"/>
              </font>
            </x14:dxf>
          </x14:cfRule>
          <xm:sqref>LQ116:LQ119</xm:sqref>
        </x14:conditionalFormatting>
        <x14:conditionalFormatting xmlns:xm="http://schemas.microsoft.com/office/excel/2006/main">
          <x14:cfRule type="expression" priority="123" id="{7FFF3AB7-DDEF-4A76-B626-F8D70089D934}">
            <xm:f>AND(LK132+LL132=LM132+LN132,PrSettings!$M$4&lt;&gt;"●")</xm:f>
            <x14:dxf>
              <font>
                <color rgb="FFAFABAB"/>
              </font>
            </x14:dxf>
          </x14:cfRule>
          <xm:sqref>LQ121:LQ122</xm:sqref>
        </x14:conditionalFormatting>
        <x14:conditionalFormatting xmlns:xm="http://schemas.microsoft.com/office/excel/2006/main">
          <x14:cfRule type="expression" priority="124" id="{3163A780-2647-4614-9DF4-ABCD4F242C18}">
            <xm:f>AND(PrSettings!$M$4&lt;&gt;"●",$F6=$G6)</xm:f>
            <x14:dxf>
              <font>
                <color rgb="FFD0CECE"/>
              </font>
            </x14:dxf>
          </x14:cfRule>
          <xm:sqref>MD6:MD106</xm:sqref>
        </x14:conditionalFormatting>
        <x14:conditionalFormatting xmlns:xm="http://schemas.microsoft.com/office/excel/2006/main">
          <x14:cfRule type="expression" priority="125" id="{E02B1AC2-7D14-4C3D-99AE-124396B7912D}">
            <xm:f>AND(MC132+ME132=MD132+MF132,PrSettings!$M$4&lt;&gt;"●")</xm:f>
            <x14:dxf>
              <font>
                <color rgb="FFAFABAB"/>
              </font>
            </x14:dxf>
          </x14:cfRule>
          <xm:sqref>MD107:MD114</xm:sqref>
        </x14:conditionalFormatting>
        <x14:conditionalFormatting xmlns:xm="http://schemas.microsoft.com/office/excel/2006/main">
          <x14:cfRule type="expression" priority="126" id="{D9B0DF9C-5094-481F-8055-2F77DB4B8F47}">
            <xm:f>AND(MC141+ME141=MD141+MF141,PrSettings!$M$4&lt;&gt;"●")</xm:f>
            <x14:dxf>
              <font>
                <color rgb="FFAFABAB"/>
              </font>
            </x14:dxf>
          </x14:cfRule>
          <xm:sqref>MD116:MD119</xm:sqref>
        </x14:conditionalFormatting>
        <x14:conditionalFormatting xmlns:xm="http://schemas.microsoft.com/office/excel/2006/main">
          <x14:cfRule type="expression" priority="127" id="{51C25A67-109E-4392-8823-F8E7A1B2A580}">
            <xm:f>AND(LX132+LY132=LZ132+MA132,PrSettings!$M$4&lt;&gt;"●")</xm:f>
            <x14:dxf>
              <font>
                <color rgb="FFAFABAB"/>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2578125" defaultRowHeight="15" customHeight="false" zeroHeight="true" outlineLevelRow="0" outlineLevelCol="0"/>
  <cols>
    <col collapsed="false" customWidth="true" hidden="false" outlineLevel="0" max="2" min="2" style="354" width="6.29"/>
    <col collapsed="false" customWidth="true" hidden="false" outlineLevel="0" max="3" min="3" style="355" width="21"/>
    <col collapsed="false" customWidth="true" hidden="true" outlineLevel="0" max="6" min="6" style="0" width="3.29"/>
    <col collapsed="false" customWidth="false" hidden="true" outlineLevel="0" max="7" min="7" style="0" width="11.43"/>
    <col collapsed="false" customWidth="true" hidden="true" outlineLevel="0" max="8" min="8" style="0" width="21"/>
    <col collapsed="false" customWidth="false" hidden="true" outlineLevel="0" max="10" min="9" style="0" width="11.43"/>
    <col collapsed="false" customWidth="true" hidden="true" outlineLevel="0" max="11" min="11" style="0" width="8"/>
    <col collapsed="false" customWidth="true" hidden="true" outlineLevel="0" max="12" min="12" style="0" width="18.14"/>
    <col collapsed="false" customWidth="true" hidden="true" outlineLevel="0" max="13" min="13" style="0" width="5.57"/>
    <col collapsed="false" customWidth="false" hidden="true" outlineLevel="0" max="16384" min="14" style="0" width="11.43"/>
  </cols>
  <sheetData>
    <row r="1" customFormat="false" ht="22.05" hidden="false" customHeight="false" outlineLevel="0" collapsed="false">
      <c r="B1" s="356" t="str">
        <f aca="false">Language!$E$127</f>
        <v>Predictions Ranking</v>
      </c>
      <c r="C1" s="356"/>
      <c r="D1" s="356"/>
    </row>
    <row r="2" customFormat="false" ht="15" hidden="false" customHeight="false" outlineLevel="0" collapsed="false"/>
    <row r="3" customFormat="false" ht="15" hidden="false" customHeight="false" outlineLevel="0" collapsed="false">
      <c r="B3" s="357"/>
      <c r="C3" s="358" t="str">
        <f aca="false">Language!$E$176</f>
        <v>Name</v>
      </c>
      <c r="D3" s="359" t="str">
        <f aca="false">Language!$E$135</f>
        <v>Total</v>
      </c>
      <c r="E3" s="360"/>
      <c r="F3" s="360"/>
      <c r="G3" s="361" t="s">
        <v>71</v>
      </c>
      <c r="H3" s="362" t="s">
        <v>72</v>
      </c>
      <c r="I3" s="359" t="s">
        <v>73</v>
      </c>
      <c r="J3" s="363" t="s">
        <v>71</v>
      </c>
      <c r="L3" s="364" t="s">
        <v>74</v>
      </c>
      <c r="M3" s="0" t="n">
        <v>9</v>
      </c>
    </row>
    <row r="4" customFormat="false" ht="15" hidden="false" customHeight="false" outlineLevel="0" collapsed="false">
      <c r="B4" s="365" t="n">
        <v>1</v>
      </c>
      <c r="C4" s="366" t="str">
        <f aca="false">IFERROR(VLOOKUP(B4,$G$4:$H$103,2,0),"")</f>
        <v>Anna</v>
      </c>
      <c r="D4" s="367" t="n">
        <f aca="false">IFERROR(VLOOKUP(B4,$G$4:$I$103,3,0),"")</f>
        <v>0</v>
      </c>
      <c r="E4" s="368"/>
      <c r="F4" s="368"/>
      <c r="G4" s="369" t="n">
        <f aca="false">IF(J4="","",RANK(J4,$J$4:$J$103,1))</f>
        <v>1</v>
      </c>
      <c r="H4" s="370" t="str">
        <f aca="false">IF(INDEX(Predictions_2!$A$2:$AWV$3,2,$M$3+(ROW(A1)-1)*$M$4)="","",INDEX(Predictions_2!$A$2:$AWV$3,2,$M$3+(ROW(A1)-1)*$M$4))</f>
        <v>Anna</v>
      </c>
      <c r="I4" s="371" t="n">
        <f aca="false">IF(INDEX(Predictions_2!$A$2:$AWV$3,2,$M$3+(ROW(A1)-1)*$M$4)="","",INDEX(Predictions_2!$A$2:$AWV$3,1,$M$3+(ROW(A1)-1)*$M$4))</f>
        <v>0</v>
      </c>
      <c r="J4" s="369" t="n">
        <f aca="false">IF(I4="","",RANK(I4,$I$4:$I$103,0)+ROW()*0.001)</f>
        <v>1.004</v>
      </c>
      <c r="L4" s="0" t="s">
        <v>75</v>
      </c>
      <c r="M4" s="0" t="n">
        <v>13</v>
      </c>
    </row>
    <row r="5" customFormat="false" ht="15" hidden="false" customHeight="false" outlineLevel="0" collapsed="false">
      <c r="B5" s="372" t="n">
        <v>2</v>
      </c>
      <c r="C5" s="366" t="str">
        <f aca="false">IFERROR(VLOOKUP(B5,$G$4:$H$103,2,0),"")</f>
        <v>Peter</v>
      </c>
      <c r="D5" s="367" t="n">
        <f aca="false">IFERROR(VLOOKUP(B5,$G$4:$I$103,3,0),"")</f>
        <v>0</v>
      </c>
      <c r="E5" s="368"/>
      <c r="F5" s="368"/>
      <c r="G5" s="373" t="n">
        <f aca="false">IF(J5="","",RANK(J5,$J$4:$J$103,1))</f>
        <v>2</v>
      </c>
      <c r="H5" s="374" t="str">
        <f aca="false">IF(INDEX(Predictions_2!$A$2:$AWV$3,2,$M$3+(ROW(A2)-1)*$M$4)="","",INDEX(Predictions_2!$A$2:$AWV$3,2,$M$3+(ROW(A2)-1)*$M$4))</f>
        <v>Peter</v>
      </c>
      <c r="I5" s="375" t="n">
        <f aca="false">IF(INDEX(Predictions_2!$A$2:$AWV$3,2,$M$3+(ROW(A2)-1)*$M$4)="","",INDEX(Predictions_2!$A$2:$AWV$3,1,$M$3+(ROW(A2)-1)*$M$4))</f>
        <v>0</v>
      </c>
      <c r="J5" s="373" t="n">
        <f aca="false">IF(I5="","",RANK(I5,$I$4:$I$103,0)+ROW()*0.001)</f>
        <v>1.005</v>
      </c>
    </row>
    <row r="6" customFormat="false" ht="15" hidden="false" customHeight="false" outlineLevel="0" collapsed="false">
      <c r="B6" s="365" t="n">
        <v>3</v>
      </c>
      <c r="C6" s="366" t="str">
        <f aca="false">IFERROR(VLOOKUP(B6,$G$4:$H$103,2,0),"")</f>
        <v/>
      </c>
      <c r="D6" s="367" t="str">
        <f aca="false">IFERROR(VLOOKUP(B6,$G$4:$I$103,3,0),"")</f>
        <v/>
      </c>
      <c r="E6" s="368"/>
      <c r="F6" s="368"/>
      <c r="G6" s="373" t="str">
        <f aca="false">IF(J6="","",RANK(J6,$J$4:$J$103,1))</f>
        <v/>
      </c>
      <c r="H6" s="374" t="str">
        <f aca="false">IF(INDEX(Predictions_2!$A$2:$AWV$3,2,$M$3+(ROW(A3)-1)*$M$4)="","",INDEX(Predictions_2!$A$2:$AWV$3,2,$M$3+(ROW(A3)-1)*$M$4))</f>
        <v/>
      </c>
      <c r="I6" s="375" t="str">
        <f aca="false">IF(INDEX(Predictions_2!$A$2:$AWV$3,2,$M$3+(ROW(A3)-1)*$M$4)="","",INDEX(Predictions_2!$A$2:$AWV$3,1,$M$3+(ROW(A3)-1)*$M$4))</f>
        <v/>
      </c>
      <c r="J6" s="373" t="str">
        <f aca="false">IF(I6="","",RANK(I6,$I$4:$I$103,0)+ROW()*0.001)</f>
        <v/>
      </c>
    </row>
    <row r="7" customFormat="false" ht="15" hidden="false" customHeight="false" outlineLevel="0" collapsed="false">
      <c r="B7" s="372" t="n">
        <v>4</v>
      </c>
      <c r="C7" s="366" t="str">
        <f aca="false">IFERROR(VLOOKUP(B7,$G$4:$H$103,2,0),"")</f>
        <v/>
      </c>
      <c r="D7" s="367" t="str">
        <f aca="false">IFERROR(VLOOKUP(B7,$G$4:$I$103,3,0),"")</f>
        <v/>
      </c>
      <c r="E7" s="368"/>
      <c r="F7" s="368"/>
      <c r="G7" s="373" t="str">
        <f aca="false">IF(J7="","",RANK(J7,$J$4:$J$103,1))</f>
        <v/>
      </c>
      <c r="H7" s="374" t="str">
        <f aca="false">IF(INDEX(Predictions_2!$A$2:$AWV$3,2,$M$3+(ROW(A4)-1)*$M$4)="","",INDEX(Predictions_2!$A$2:$AWV$3,2,$M$3+(ROW(A4)-1)*$M$4))</f>
        <v/>
      </c>
      <c r="I7" s="375" t="str">
        <f aca="false">IF(INDEX(Predictions_2!$A$2:$AWV$3,2,$M$3+(ROW(A4)-1)*$M$4)="","",INDEX(Predictions_2!$A$2:$AWV$3,1,$M$3+(ROW(A4)-1)*$M$4))</f>
        <v/>
      </c>
      <c r="J7" s="373" t="str">
        <f aca="false">IF(I7="","",RANK(I7,$I$4:$I$103,0)+ROW()*0.001)</f>
        <v/>
      </c>
    </row>
    <row r="8" customFormat="false" ht="15" hidden="false" customHeight="false" outlineLevel="0" collapsed="false">
      <c r="B8" s="365" t="n">
        <v>5</v>
      </c>
      <c r="C8" s="366" t="str">
        <f aca="false">IFERROR(VLOOKUP(B8,$G$4:$H$103,2,0),"")</f>
        <v/>
      </c>
      <c r="D8" s="367" t="str">
        <f aca="false">IFERROR(VLOOKUP(B8,$G$4:$I$103,3,0),"")</f>
        <v/>
      </c>
      <c r="E8" s="368"/>
      <c r="F8" s="368"/>
      <c r="G8" s="373" t="str">
        <f aca="false">IF(J8="","",RANK(J8,$J$4:$J$103,1))</f>
        <v/>
      </c>
      <c r="H8" s="374" t="str">
        <f aca="false">IF(INDEX(Predictions_2!$A$2:$AWV$3,2,$M$3+(ROW(A5)-1)*$M$4)="","",INDEX(Predictions_2!$A$2:$AWV$3,2,$M$3+(ROW(A5)-1)*$M$4))</f>
        <v/>
      </c>
      <c r="I8" s="375" t="str">
        <f aca="false">IF(INDEX(Predictions_2!$A$2:$AWV$3,2,$M$3+(ROW(A5)-1)*$M$4)="","",INDEX(Predictions_2!$A$2:$AWV$3,1,$M$3+(ROW(A5)-1)*$M$4))</f>
        <v/>
      </c>
      <c r="J8" s="373" t="str">
        <f aca="false">IF(I8="","",RANK(I8,$I$4:$I$103,0)+ROW()*0.001)</f>
        <v/>
      </c>
    </row>
    <row r="9" customFormat="false" ht="15" hidden="false" customHeight="false" outlineLevel="0" collapsed="false">
      <c r="B9" s="372" t="n">
        <v>6</v>
      </c>
      <c r="C9" s="366" t="str">
        <f aca="false">IFERROR(VLOOKUP(B9,$G$4:$H$103,2,0),"")</f>
        <v/>
      </c>
      <c r="D9" s="367" t="str">
        <f aca="false">IFERROR(VLOOKUP(B9,$G$4:$I$103,3,0),"")</f>
        <v/>
      </c>
      <c r="E9" s="368"/>
      <c r="F9" s="368"/>
      <c r="G9" s="373" t="str">
        <f aca="false">IF(J9="","",RANK(J9,$J$4:$J$103,1))</f>
        <v/>
      </c>
      <c r="H9" s="374" t="str">
        <f aca="false">IF(INDEX(Predictions_2!$A$2:$AWV$3,2,$M$3+(ROW(A6)-1)*$M$4)="","",INDEX(Predictions_2!$A$2:$AWV$3,2,$M$3+(ROW(A6)-1)*$M$4))</f>
        <v/>
      </c>
      <c r="I9" s="375" t="str">
        <f aca="false">IF(INDEX(Predictions_2!$A$2:$AWV$3,2,$M$3+(ROW(A6)-1)*$M$4)="","",INDEX(Predictions_2!$A$2:$AWV$3,1,$M$3+(ROW(A6)-1)*$M$4))</f>
        <v/>
      </c>
      <c r="J9" s="373" t="str">
        <f aca="false">IF(I9="","",RANK(I9,$I$4:$I$103,0)+ROW()*0.001)</f>
        <v/>
      </c>
    </row>
    <row r="10" customFormat="false" ht="15" hidden="false" customHeight="false" outlineLevel="0" collapsed="false">
      <c r="B10" s="365" t="n">
        <v>7</v>
      </c>
      <c r="C10" s="366" t="str">
        <f aca="false">IFERROR(VLOOKUP(B10,$G$4:$H$103,2,0),"")</f>
        <v/>
      </c>
      <c r="D10" s="367" t="str">
        <f aca="false">IFERROR(VLOOKUP(B10,$G$4:$I$103,3,0),"")</f>
        <v/>
      </c>
      <c r="E10" s="368"/>
      <c r="F10" s="368"/>
      <c r="G10" s="373" t="str">
        <f aca="false">IF(J10="","",RANK(J10,$J$4:$J$103,1))</f>
        <v/>
      </c>
      <c r="H10" s="374" t="str">
        <f aca="false">IF(INDEX(Predictions_2!$A$2:$AWV$3,2,$M$3+(ROW(A7)-1)*$M$4)="","",INDEX(Predictions_2!$A$2:$AWV$3,2,$M$3+(ROW(A7)-1)*$M$4))</f>
        <v/>
      </c>
      <c r="I10" s="375" t="str">
        <f aca="false">IF(INDEX(Predictions_2!$A$2:$AWV$3,2,$M$3+(ROW(A7)-1)*$M$4)="","",INDEX(Predictions_2!$A$2:$AWV$3,1,$M$3+(ROW(A7)-1)*$M$4))</f>
        <v/>
      </c>
      <c r="J10" s="373" t="str">
        <f aca="false">IF(I10="","",RANK(I10,$I$4:$I$103,0)+ROW()*0.001)</f>
        <v/>
      </c>
    </row>
    <row r="11" customFormat="false" ht="15" hidden="false" customHeight="false" outlineLevel="0" collapsed="false">
      <c r="B11" s="372" t="n">
        <v>8</v>
      </c>
      <c r="C11" s="366" t="str">
        <f aca="false">IFERROR(VLOOKUP(B11,$G$4:$H$103,2,0),"")</f>
        <v/>
      </c>
      <c r="D11" s="367" t="str">
        <f aca="false">IFERROR(VLOOKUP(B11,$G$4:$I$103,3,0),"")</f>
        <v/>
      </c>
      <c r="E11" s="368"/>
      <c r="F11" s="368"/>
      <c r="G11" s="373" t="str">
        <f aca="false">IF(J11="","",RANK(J11,$J$4:$J$103,1))</f>
        <v/>
      </c>
      <c r="H11" s="374" t="str">
        <f aca="false">IF(INDEX(Predictions_2!$A$2:$AWV$3,2,$M$3+(ROW(A8)-1)*$M$4)="","",INDEX(Predictions_2!$A$2:$AWV$3,2,$M$3+(ROW(A8)-1)*$M$4))</f>
        <v/>
      </c>
      <c r="I11" s="375" t="str">
        <f aca="false">IF(INDEX(Predictions_2!$A$2:$AWV$3,2,$M$3+(ROW(A8)-1)*$M$4)="","",INDEX(Predictions_2!$A$2:$AWV$3,1,$M$3+(ROW(A8)-1)*$M$4))</f>
        <v/>
      </c>
      <c r="J11" s="373" t="str">
        <f aca="false">IF(I11="","",RANK(I11,$I$4:$I$103,0)+ROW()*0.001)</f>
        <v/>
      </c>
    </row>
    <row r="12" customFormat="false" ht="15" hidden="false" customHeight="false" outlineLevel="0" collapsed="false">
      <c r="B12" s="365" t="n">
        <v>9</v>
      </c>
      <c r="C12" s="366" t="str">
        <f aca="false">IFERROR(VLOOKUP(B12,$G$4:$H$103,2,0),"")</f>
        <v/>
      </c>
      <c r="D12" s="367" t="str">
        <f aca="false">IFERROR(VLOOKUP(B12,$G$4:$I$103,3,0),"")</f>
        <v/>
      </c>
      <c r="E12" s="368"/>
      <c r="F12" s="368"/>
      <c r="G12" s="373" t="str">
        <f aca="false">IF(J12="","",RANK(J12,$J$4:$J$103,1))</f>
        <v/>
      </c>
      <c r="H12" s="374" t="str">
        <f aca="false">IF(INDEX(Predictions_2!$A$2:$AWV$3,2,$M$3+(ROW(A9)-1)*$M$4)="","",INDEX(Predictions_2!$A$2:$AWV$3,2,$M$3+(ROW(A9)-1)*$M$4))</f>
        <v/>
      </c>
      <c r="I12" s="375" t="str">
        <f aca="false">IF(INDEX(Predictions_2!$A$2:$AWV$3,2,$M$3+(ROW(A9)-1)*$M$4)="","",INDEX(Predictions_2!$A$2:$AWV$3,1,$M$3+(ROW(A9)-1)*$M$4))</f>
        <v/>
      </c>
      <c r="J12" s="373" t="str">
        <f aca="false">IF(I12="","",RANK(I12,$I$4:$I$103,0)+ROW()*0.001)</f>
        <v/>
      </c>
    </row>
    <row r="13" customFormat="false" ht="15" hidden="false" customHeight="false" outlineLevel="0" collapsed="false">
      <c r="B13" s="372" t="n">
        <v>10</v>
      </c>
      <c r="C13" s="366" t="str">
        <f aca="false">IFERROR(VLOOKUP(B13,$G$4:$H$103,2,0),"")</f>
        <v/>
      </c>
      <c r="D13" s="367" t="str">
        <f aca="false">IFERROR(VLOOKUP(B13,$G$4:$I$103,3,0),"")</f>
        <v/>
      </c>
      <c r="E13" s="368"/>
      <c r="F13" s="368"/>
      <c r="G13" s="373" t="str">
        <f aca="false">IF(J13="","",RANK(J13,$J$4:$J$103,1))</f>
        <v/>
      </c>
      <c r="H13" s="374" t="str">
        <f aca="false">IF(INDEX(Predictions_2!$A$2:$AWV$3,2,$M$3+(ROW(A10)-1)*$M$4)="","",INDEX(Predictions_2!$A$2:$AWV$3,2,$M$3+(ROW(A10)-1)*$M$4))</f>
        <v/>
      </c>
      <c r="I13" s="375" t="str">
        <f aca="false">IF(INDEX(Predictions_2!$A$2:$AWV$3,2,$M$3+(ROW(A10)-1)*$M$4)="","",INDEX(Predictions_2!$A$2:$AWV$3,1,$M$3+(ROW(A10)-1)*$M$4))</f>
        <v/>
      </c>
      <c r="J13" s="373" t="str">
        <f aca="false">IF(I13="","",RANK(I13,$I$4:$I$103,0)+ROW()*0.001)</f>
        <v/>
      </c>
    </row>
    <row r="14" customFormat="false" ht="15" hidden="false" customHeight="false" outlineLevel="0" collapsed="false">
      <c r="B14" s="365" t="n">
        <v>11</v>
      </c>
      <c r="C14" s="366" t="str">
        <f aca="false">IFERROR(VLOOKUP(B14,$G$4:$H$103,2,0),"")</f>
        <v/>
      </c>
      <c r="D14" s="367" t="str">
        <f aca="false">IFERROR(VLOOKUP(B14,$G$4:$I$103,3,0),"")</f>
        <v/>
      </c>
      <c r="E14" s="368"/>
      <c r="F14" s="368"/>
      <c r="G14" s="373" t="str">
        <f aca="false">IF(J14="","",RANK(J14,$J$4:$J$103,1))</f>
        <v/>
      </c>
      <c r="H14" s="374" t="str">
        <f aca="false">IF(INDEX(Predictions_2!$A$2:$AWV$3,2,$M$3+(ROW(A11)-1)*$M$4)="","",INDEX(Predictions_2!$A$2:$AWV$3,2,$M$3+(ROW(A11)-1)*$M$4))</f>
        <v/>
      </c>
      <c r="I14" s="375" t="str">
        <f aca="false">IF(INDEX(Predictions_2!$A$2:$AWV$3,2,$M$3+(ROW(A11)-1)*$M$4)="","",INDEX(Predictions_2!$A$2:$AWV$3,1,$M$3+(ROW(A11)-1)*$M$4))</f>
        <v/>
      </c>
      <c r="J14" s="373" t="str">
        <f aca="false">IF(I14="","",RANK(I14,$I$4:$I$103,0)+ROW()*0.001)</f>
        <v/>
      </c>
    </row>
    <row r="15" customFormat="false" ht="15" hidden="false" customHeight="false" outlineLevel="0" collapsed="false">
      <c r="B15" s="372" t="n">
        <v>12</v>
      </c>
      <c r="C15" s="366" t="str">
        <f aca="false">IFERROR(VLOOKUP(B15,$G$4:$H$103,2,0),"")</f>
        <v/>
      </c>
      <c r="D15" s="367" t="str">
        <f aca="false">IFERROR(VLOOKUP(B15,$G$4:$I$103,3,0),"")</f>
        <v/>
      </c>
      <c r="E15" s="368"/>
      <c r="F15" s="368"/>
      <c r="G15" s="373" t="str">
        <f aca="false">IF(J15="","",RANK(J15,$J$4:$J$103,1))</f>
        <v/>
      </c>
      <c r="H15" s="374" t="str">
        <f aca="false">IF(INDEX(Predictions_2!$A$2:$AWV$3,2,$M$3+(ROW(A12)-1)*$M$4)="","",INDEX(Predictions_2!$A$2:$AWV$3,2,$M$3+(ROW(A12)-1)*$M$4))</f>
        <v/>
      </c>
      <c r="I15" s="375" t="str">
        <f aca="false">IF(INDEX(Predictions_2!$A$2:$AWV$3,2,$M$3+(ROW(A12)-1)*$M$4)="","",INDEX(Predictions_2!$A$2:$AWV$3,1,$M$3+(ROW(A12)-1)*$M$4))</f>
        <v/>
      </c>
      <c r="J15" s="373" t="str">
        <f aca="false">IF(I15="","",RANK(I15,$I$4:$I$103,0)+ROW()*0.001)</f>
        <v/>
      </c>
    </row>
    <row r="16" customFormat="false" ht="15" hidden="false" customHeight="false" outlineLevel="0" collapsed="false">
      <c r="B16" s="365" t="n">
        <v>13</v>
      </c>
      <c r="C16" s="366" t="str">
        <f aca="false">IFERROR(VLOOKUP(B16,$G$4:$H$103,2,0),"")</f>
        <v/>
      </c>
      <c r="D16" s="367" t="str">
        <f aca="false">IFERROR(VLOOKUP(B16,$G$4:$I$103,3,0),"")</f>
        <v/>
      </c>
      <c r="E16" s="368"/>
      <c r="F16" s="368"/>
      <c r="G16" s="373" t="str">
        <f aca="false">IF(J16="","",RANK(J16,$J$4:$J$103,1))</f>
        <v/>
      </c>
      <c r="H16" s="374" t="str">
        <f aca="false">IF(INDEX(Predictions_2!$A$2:$AWV$3,2,$M$3+(ROW(A13)-1)*$M$4)="","",INDEX(Predictions_2!$A$2:$AWV$3,2,$M$3+(ROW(A13)-1)*$M$4))</f>
        <v/>
      </c>
      <c r="I16" s="375" t="str">
        <f aca="false">IF(INDEX(Predictions_2!$A$2:$AWV$3,2,$M$3+(ROW(A13)-1)*$M$4)="","",INDEX(Predictions_2!$A$2:$AWV$3,1,$M$3+(ROW(A13)-1)*$M$4))</f>
        <v/>
      </c>
      <c r="J16" s="373" t="str">
        <f aca="false">IF(I16="","",RANK(I16,$I$4:$I$103,0)+ROW()*0.001)</f>
        <v/>
      </c>
    </row>
    <row r="17" customFormat="false" ht="15" hidden="false" customHeight="false" outlineLevel="0" collapsed="false">
      <c r="B17" s="372" t="n">
        <v>14</v>
      </c>
      <c r="C17" s="366" t="str">
        <f aca="false">IFERROR(VLOOKUP(B17,$G$4:$H$103,2,0),"")</f>
        <v/>
      </c>
      <c r="D17" s="367" t="str">
        <f aca="false">IFERROR(VLOOKUP(B17,$G$4:$I$103,3,0),"")</f>
        <v/>
      </c>
      <c r="E17" s="368"/>
      <c r="F17" s="368"/>
      <c r="G17" s="373" t="str">
        <f aca="false">IF(J17="","",RANK(J17,$J$4:$J$103,1))</f>
        <v/>
      </c>
      <c r="H17" s="374" t="str">
        <f aca="false">IF(INDEX(Predictions_2!$A$2:$AWV$3,2,$M$3+(ROW(A14)-1)*$M$4)="","",INDEX(Predictions_2!$A$2:$AWV$3,2,$M$3+(ROW(A14)-1)*$M$4))</f>
        <v/>
      </c>
      <c r="I17" s="375" t="str">
        <f aca="false">IF(INDEX(Predictions_2!$A$2:$AWV$3,2,$M$3+(ROW(A14)-1)*$M$4)="","",INDEX(Predictions_2!$A$2:$AWV$3,1,$M$3+(ROW(A14)-1)*$M$4))</f>
        <v/>
      </c>
      <c r="J17" s="373" t="str">
        <f aca="false">IF(I17="","",RANK(I17,$I$4:$I$103,0)+ROW()*0.001)</f>
        <v/>
      </c>
    </row>
    <row r="18" customFormat="false" ht="15" hidden="false" customHeight="false" outlineLevel="0" collapsed="false">
      <c r="B18" s="365" t="n">
        <v>15</v>
      </c>
      <c r="C18" s="366" t="str">
        <f aca="false">IFERROR(VLOOKUP(B18,$G$4:$H$103,2,0),"")</f>
        <v/>
      </c>
      <c r="D18" s="367" t="str">
        <f aca="false">IFERROR(VLOOKUP(B18,$G$4:$I$103,3,0),"")</f>
        <v/>
      </c>
      <c r="E18" s="368"/>
      <c r="F18" s="368"/>
      <c r="G18" s="373" t="str">
        <f aca="false">IF(J18="","",RANK(J18,$J$4:$J$103,1))</f>
        <v/>
      </c>
      <c r="H18" s="374" t="str">
        <f aca="false">IF(INDEX(Predictions_2!$A$2:$AWV$3,2,$M$3+(ROW(A15)-1)*$M$4)="","",INDEX(Predictions_2!$A$2:$AWV$3,2,$M$3+(ROW(A15)-1)*$M$4))</f>
        <v/>
      </c>
      <c r="I18" s="375" t="str">
        <f aca="false">IF(INDEX(Predictions_2!$A$2:$AWV$3,2,$M$3+(ROW(A15)-1)*$M$4)="","",INDEX(Predictions_2!$A$2:$AWV$3,1,$M$3+(ROW(A15)-1)*$M$4))</f>
        <v/>
      </c>
      <c r="J18" s="373" t="str">
        <f aca="false">IF(I18="","",RANK(I18,$I$4:$I$103,0)+ROW()*0.001)</f>
        <v/>
      </c>
    </row>
    <row r="19" customFormat="false" ht="15" hidden="false" customHeight="false" outlineLevel="0" collapsed="false">
      <c r="B19" s="372" t="n">
        <v>16</v>
      </c>
      <c r="C19" s="366" t="str">
        <f aca="false">IFERROR(VLOOKUP(B19,$G$4:$H$103,2,0),"")</f>
        <v/>
      </c>
      <c r="D19" s="367" t="str">
        <f aca="false">IFERROR(VLOOKUP(B19,$G$4:$I$103,3,0),"")</f>
        <v/>
      </c>
      <c r="E19" s="368"/>
      <c r="F19" s="368"/>
      <c r="G19" s="373" t="str">
        <f aca="false">IF(J19="","",RANK(J19,$J$4:$J$103,1))</f>
        <v/>
      </c>
      <c r="H19" s="374" t="str">
        <f aca="false">IF(INDEX(Predictions_2!$A$2:$AWV$3,2,$M$3+(ROW(A16)-1)*$M$4)="","",INDEX(Predictions_2!$A$2:$AWV$3,2,$M$3+(ROW(A16)-1)*$M$4))</f>
        <v/>
      </c>
      <c r="I19" s="375" t="str">
        <f aca="false">IF(INDEX(Predictions_2!$A$2:$AWV$3,2,$M$3+(ROW(A16)-1)*$M$4)="","",INDEX(Predictions_2!$A$2:$AWV$3,1,$M$3+(ROW(A16)-1)*$M$4))</f>
        <v/>
      </c>
      <c r="J19" s="373" t="str">
        <f aca="false">IF(I19="","",RANK(I19,$I$4:$I$103,0)+ROW()*0.001)</f>
        <v/>
      </c>
    </row>
    <row r="20" customFormat="false" ht="15" hidden="false" customHeight="false" outlineLevel="0" collapsed="false">
      <c r="B20" s="365" t="n">
        <v>17</v>
      </c>
      <c r="C20" s="366" t="str">
        <f aca="false">IFERROR(VLOOKUP(B20,$G$4:$H$103,2,0),"")</f>
        <v/>
      </c>
      <c r="D20" s="367" t="str">
        <f aca="false">IFERROR(VLOOKUP(B20,$G$4:$I$103,3,0),"")</f>
        <v/>
      </c>
      <c r="E20" s="368"/>
      <c r="F20" s="368"/>
      <c r="G20" s="373" t="str">
        <f aca="false">IF(J20="","",RANK(J20,$J$4:$J$103,1))</f>
        <v/>
      </c>
      <c r="H20" s="374" t="str">
        <f aca="false">IF(INDEX(Predictions_2!$A$2:$AWV$3,2,$M$3+(ROW(A17)-1)*$M$4)="","",INDEX(Predictions_2!$A$2:$AWV$3,2,$M$3+(ROW(A17)-1)*$M$4))</f>
        <v/>
      </c>
      <c r="I20" s="375" t="str">
        <f aca="false">IF(INDEX(Predictions_2!$A$2:$AWV$3,2,$M$3+(ROW(A17)-1)*$M$4)="","",INDEX(Predictions_2!$A$2:$AWV$3,1,$M$3+(ROW(A17)-1)*$M$4))</f>
        <v/>
      </c>
      <c r="J20" s="373" t="str">
        <f aca="false">IF(I20="","",RANK(I20,$I$4:$I$103,0)+ROW()*0.001)</f>
        <v/>
      </c>
    </row>
    <row r="21" customFormat="false" ht="15" hidden="false" customHeight="false" outlineLevel="0" collapsed="false">
      <c r="B21" s="372" t="n">
        <v>18</v>
      </c>
      <c r="C21" s="366" t="str">
        <f aca="false">IFERROR(VLOOKUP(B21,$G$4:$H$103,2,0),"")</f>
        <v/>
      </c>
      <c r="D21" s="367" t="str">
        <f aca="false">IFERROR(VLOOKUP(B21,$G$4:$I$103,3,0),"")</f>
        <v/>
      </c>
      <c r="E21" s="368"/>
      <c r="F21" s="368"/>
      <c r="G21" s="373" t="str">
        <f aca="false">IF(J21="","",RANK(J21,$J$4:$J$103,1))</f>
        <v/>
      </c>
      <c r="H21" s="374" t="str">
        <f aca="false">IF(INDEX(Predictions_2!$A$2:$AWV$3,2,$M$3+(ROW(A18)-1)*$M$4)="","",INDEX(Predictions_2!$A$2:$AWV$3,2,$M$3+(ROW(A18)-1)*$M$4))</f>
        <v/>
      </c>
      <c r="I21" s="375" t="str">
        <f aca="false">IF(INDEX(Predictions_2!$A$2:$AWV$3,2,$M$3+(ROW(A18)-1)*$M$4)="","",INDEX(Predictions_2!$A$2:$AWV$3,1,$M$3+(ROW(A18)-1)*$M$4))</f>
        <v/>
      </c>
      <c r="J21" s="373" t="str">
        <f aca="false">IF(I21="","",RANK(I21,$I$4:$I$103,0)+ROW()*0.001)</f>
        <v/>
      </c>
    </row>
    <row r="22" customFormat="false" ht="15" hidden="false" customHeight="false" outlineLevel="0" collapsed="false">
      <c r="B22" s="365" t="n">
        <v>19</v>
      </c>
      <c r="C22" s="366" t="str">
        <f aca="false">IFERROR(VLOOKUP(B22,$G$4:$H$103,2,0),"")</f>
        <v/>
      </c>
      <c r="D22" s="367" t="str">
        <f aca="false">IFERROR(VLOOKUP(B22,$G$4:$I$103,3,0),"")</f>
        <v/>
      </c>
      <c r="E22" s="368"/>
      <c r="F22" s="368"/>
      <c r="G22" s="373" t="str">
        <f aca="false">IF(J22="","",RANK(J22,$J$4:$J$103,1))</f>
        <v/>
      </c>
      <c r="H22" s="374" t="str">
        <f aca="false">IF(INDEX(Predictions_2!$A$2:$AWV$3,2,$M$3+(ROW(A19)-1)*$M$4)="","",INDEX(Predictions_2!$A$2:$AWV$3,2,$M$3+(ROW(A19)-1)*$M$4))</f>
        <v/>
      </c>
      <c r="I22" s="375" t="str">
        <f aca="false">IF(INDEX(Predictions_2!$A$2:$AWV$3,2,$M$3+(ROW(A19)-1)*$M$4)="","",INDEX(Predictions_2!$A$2:$AWV$3,1,$M$3+(ROW(A19)-1)*$M$4))</f>
        <v/>
      </c>
      <c r="J22" s="373" t="str">
        <f aca="false">IF(I22="","",RANK(I22,$I$4:$I$103,0)+ROW()*0.001)</f>
        <v/>
      </c>
    </row>
    <row r="23" customFormat="false" ht="15" hidden="false" customHeight="false" outlineLevel="0" collapsed="false">
      <c r="B23" s="372" t="n">
        <v>20</v>
      </c>
      <c r="C23" s="366" t="str">
        <f aca="false">IFERROR(VLOOKUP(B23,$G$4:$H$103,2,0),"")</f>
        <v/>
      </c>
      <c r="D23" s="367" t="str">
        <f aca="false">IFERROR(VLOOKUP(B23,$G$4:$I$103,3,0),"")</f>
        <v/>
      </c>
      <c r="E23" s="368"/>
      <c r="F23" s="368"/>
      <c r="G23" s="373" t="str">
        <f aca="false">IF(J23="","",RANK(J23,$J$4:$J$103,1))</f>
        <v/>
      </c>
      <c r="H23" s="374" t="str">
        <f aca="false">IF(INDEX(Predictions_2!$A$2:$AWV$3,2,$M$3+(ROW(A20)-1)*$M$4)="","",INDEX(Predictions_2!$A$2:$AWV$3,2,$M$3+(ROW(A20)-1)*$M$4))</f>
        <v/>
      </c>
      <c r="I23" s="375" t="str">
        <f aca="false">IF(INDEX(Predictions_2!$A$2:$AWV$3,2,$M$3+(ROW(A20)-1)*$M$4)="","",INDEX(Predictions_2!$A$2:$AWV$3,1,$M$3+(ROW(A20)-1)*$M$4))</f>
        <v/>
      </c>
      <c r="J23" s="373" t="str">
        <f aca="false">IF(I23="","",RANK(I23,$I$4:$I$103,0)+ROW()*0.001)</f>
        <v/>
      </c>
    </row>
    <row r="24" customFormat="false" ht="15" hidden="false" customHeight="false" outlineLevel="0" collapsed="false">
      <c r="B24" s="365" t="n">
        <v>21</v>
      </c>
      <c r="C24" s="366" t="str">
        <f aca="false">IFERROR(VLOOKUP(B24,$G$4:$H$103,2,0),"")</f>
        <v/>
      </c>
      <c r="D24" s="367" t="str">
        <f aca="false">IFERROR(VLOOKUP(B24,$G$4:$I$103,3,0),"")</f>
        <v/>
      </c>
      <c r="E24" s="368"/>
      <c r="F24" s="368"/>
      <c r="G24" s="373" t="str">
        <f aca="false">IF(J24="","",RANK(J24,$J$4:$J$103,1))</f>
        <v/>
      </c>
      <c r="H24" s="374" t="str">
        <f aca="false">IF(INDEX(Predictions_2!$A$2:$AWV$3,2,$M$3+(ROW(A21)-1)*$M$4)="","",INDEX(Predictions_2!$A$2:$AWV$3,2,$M$3+(ROW(A21)-1)*$M$4))</f>
        <v/>
      </c>
      <c r="I24" s="375" t="str">
        <f aca="false">IF(INDEX(Predictions_2!$A$2:$AWV$3,2,$M$3+(ROW(A21)-1)*$M$4)="","",INDEX(Predictions_2!$A$2:$AWV$3,1,$M$3+(ROW(A21)-1)*$M$4))</f>
        <v/>
      </c>
      <c r="J24" s="373" t="str">
        <f aca="false">IF(I24="","",RANK(I24,$I$4:$I$103,0)+ROW()*0.001)</f>
        <v/>
      </c>
    </row>
    <row r="25" customFormat="false" ht="15" hidden="false" customHeight="false" outlineLevel="0" collapsed="false">
      <c r="B25" s="372" t="n">
        <v>22</v>
      </c>
      <c r="C25" s="366" t="str">
        <f aca="false">IFERROR(VLOOKUP(B25,$G$4:$H$103,2,0),"")</f>
        <v/>
      </c>
      <c r="D25" s="367" t="str">
        <f aca="false">IFERROR(VLOOKUP(B25,$G$4:$I$103,3,0),"")</f>
        <v/>
      </c>
      <c r="E25" s="368"/>
      <c r="F25" s="368"/>
      <c r="G25" s="373" t="str">
        <f aca="false">IF(J25="","",RANK(J25,$J$4:$J$103,1))</f>
        <v/>
      </c>
      <c r="H25" s="374" t="str">
        <f aca="false">IF(INDEX(Predictions_2!$A$2:$AWV$3,2,$M$3+(ROW(A22)-1)*$M$4)="","",INDEX(Predictions_2!$A$2:$AWV$3,2,$M$3+(ROW(A22)-1)*$M$4))</f>
        <v/>
      </c>
      <c r="I25" s="375" t="str">
        <f aca="false">IF(INDEX(Predictions_2!$A$2:$AWV$3,2,$M$3+(ROW(A22)-1)*$M$4)="","",INDEX(Predictions_2!$A$2:$AWV$3,1,$M$3+(ROW(A22)-1)*$M$4))</f>
        <v/>
      </c>
      <c r="J25" s="373" t="str">
        <f aca="false">IF(I25="","",RANK(I25,$I$4:$I$103,0)+ROW()*0.001)</f>
        <v/>
      </c>
    </row>
    <row r="26" customFormat="false" ht="15" hidden="false" customHeight="false" outlineLevel="0" collapsed="false">
      <c r="B26" s="365" t="n">
        <v>23</v>
      </c>
      <c r="C26" s="366" t="str">
        <f aca="false">IFERROR(VLOOKUP(B26,$G$4:$H$103,2,0),"")</f>
        <v/>
      </c>
      <c r="D26" s="367" t="str">
        <f aca="false">IFERROR(VLOOKUP(B26,$G$4:$I$103,3,0),"")</f>
        <v/>
      </c>
      <c r="E26" s="368"/>
      <c r="F26" s="368"/>
      <c r="G26" s="373" t="str">
        <f aca="false">IF(J26="","",RANK(J26,$J$4:$J$103,1))</f>
        <v/>
      </c>
      <c r="H26" s="374" t="str">
        <f aca="false">IF(INDEX(Predictions_2!$A$2:$AWV$3,2,$M$3+(ROW(A23)-1)*$M$4)="","",INDEX(Predictions_2!$A$2:$AWV$3,2,$M$3+(ROW(A23)-1)*$M$4))</f>
        <v/>
      </c>
      <c r="I26" s="375" t="str">
        <f aca="false">IF(INDEX(Predictions_2!$A$2:$AWV$3,2,$M$3+(ROW(A23)-1)*$M$4)="","",INDEX(Predictions_2!$A$2:$AWV$3,1,$M$3+(ROW(A23)-1)*$M$4))</f>
        <v/>
      </c>
      <c r="J26" s="373" t="str">
        <f aca="false">IF(I26="","",RANK(I26,$I$4:$I$103,0)+ROW()*0.001)</f>
        <v/>
      </c>
    </row>
    <row r="27" customFormat="false" ht="15" hidden="false" customHeight="false" outlineLevel="0" collapsed="false">
      <c r="B27" s="372" t="n">
        <v>24</v>
      </c>
      <c r="C27" s="366" t="str">
        <f aca="false">IFERROR(VLOOKUP(B27,$G$4:$H$103,2,0),"")</f>
        <v/>
      </c>
      <c r="D27" s="367" t="str">
        <f aca="false">IFERROR(VLOOKUP(B27,$G$4:$I$103,3,0),"")</f>
        <v/>
      </c>
      <c r="E27" s="368"/>
      <c r="F27" s="368"/>
      <c r="G27" s="373" t="str">
        <f aca="false">IF(J27="","",RANK(J27,$J$4:$J$103,1))</f>
        <v/>
      </c>
      <c r="H27" s="374" t="str">
        <f aca="false">IF(INDEX(Predictions_2!$A$2:$AWV$3,2,$M$3+(ROW(A24)-1)*$M$4)="","",INDEX(Predictions_2!$A$2:$AWV$3,2,$M$3+(ROW(A24)-1)*$M$4))</f>
        <v/>
      </c>
      <c r="I27" s="375" t="str">
        <f aca="false">IF(INDEX(Predictions_2!$A$2:$AWV$3,2,$M$3+(ROW(A24)-1)*$M$4)="","",INDEX(Predictions_2!$A$2:$AWV$3,1,$M$3+(ROW(A24)-1)*$M$4))</f>
        <v/>
      </c>
      <c r="J27" s="373" t="str">
        <f aca="false">IF(I27="","",RANK(I27,$I$4:$I$103,0)+ROW()*0.001)</f>
        <v/>
      </c>
    </row>
    <row r="28" customFormat="false" ht="15" hidden="false" customHeight="false" outlineLevel="0" collapsed="false">
      <c r="B28" s="365" t="n">
        <v>25</v>
      </c>
      <c r="C28" s="366" t="str">
        <f aca="false">IFERROR(VLOOKUP(B28,$G$4:$H$103,2,0),"")</f>
        <v/>
      </c>
      <c r="D28" s="367" t="str">
        <f aca="false">IFERROR(VLOOKUP(B28,$G$4:$I$103,3,0),"")</f>
        <v/>
      </c>
      <c r="E28" s="368"/>
      <c r="F28" s="368"/>
      <c r="G28" s="373" t="str">
        <f aca="false">IF(J28="","",RANK(J28,$J$4:$J$103,1))</f>
        <v/>
      </c>
      <c r="H28" s="374" t="str">
        <f aca="false">IF(INDEX(Predictions_2!$A$2:$AWV$3,2,$M$3+(ROW(A25)-1)*$M$4)="","",INDEX(Predictions_2!$A$2:$AWV$3,2,$M$3+(ROW(A25)-1)*$M$4))</f>
        <v/>
      </c>
      <c r="I28" s="375" t="str">
        <f aca="false">IF(INDEX(Predictions_2!$A$2:$AWV$3,2,$M$3+(ROW(A25)-1)*$M$4)="","",INDEX(Predictions_2!$A$2:$AWV$3,1,$M$3+(ROW(A25)-1)*$M$4))</f>
        <v/>
      </c>
      <c r="J28" s="373" t="str">
        <f aca="false">IF(I28="","",RANK(I28,$I$4:$I$103,0)+ROW()*0.001)</f>
        <v/>
      </c>
    </row>
    <row r="29" customFormat="false" ht="15" hidden="false" customHeight="false" outlineLevel="0" collapsed="false">
      <c r="B29" s="372" t="n">
        <v>26</v>
      </c>
      <c r="C29" s="366" t="str">
        <f aca="false">IFERROR(VLOOKUP(B29,$G$4:$H$103,2,0),"")</f>
        <v/>
      </c>
      <c r="D29" s="367" t="str">
        <f aca="false">IFERROR(VLOOKUP(B29,$G$4:$I$103,3,0),"")</f>
        <v/>
      </c>
      <c r="E29" s="368"/>
      <c r="F29" s="368"/>
      <c r="G29" s="373" t="str">
        <f aca="false">IF(J29="","",RANK(J29,$J$4:$J$103,1))</f>
        <v/>
      </c>
      <c r="H29" s="374" t="str">
        <f aca="false">IF(INDEX(Predictions_2!$A$2:$AWV$3,2,$M$3+(ROW(A26)-1)*$M$4)="","",INDEX(Predictions_2!$A$2:$AWV$3,2,$M$3+(ROW(A26)-1)*$M$4))</f>
        <v/>
      </c>
      <c r="I29" s="375" t="str">
        <f aca="false">IF(INDEX(Predictions_2!$A$2:$AWV$3,2,$M$3+(ROW(A26)-1)*$M$4)="","",INDEX(Predictions_2!$A$2:$AWV$3,1,$M$3+(ROW(A26)-1)*$M$4))</f>
        <v/>
      </c>
      <c r="J29" s="373" t="str">
        <f aca="false">IF(I29="","",RANK(I29,$I$4:$I$103,0)+ROW()*0.001)</f>
        <v/>
      </c>
    </row>
    <row r="30" customFormat="false" ht="15" hidden="false" customHeight="false" outlineLevel="0" collapsed="false">
      <c r="B30" s="365" t="n">
        <v>27</v>
      </c>
      <c r="C30" s="366" t="str">
        <f aca="false">IFERROR(VLOOKUP(B30,$G$4:$H$103,2,0),"")</f>
        <v/>
      </c>
      <c r="D30" s="367" t="str">
        <f aca="false">IFERROR(VLOOKUP(B30,$G$4:$I$103,3,0),"")</f>
        <v/>
      </c>
      <c r="E30" s="368"/>
      <c r="F30" s="368"/>
      <c r="G30" s="373" t="str">
        <f aca="false">IF(J30="","",RANK(J30,$J$4:$J$103,1))</f>
        <v/>
      </c>
      <c r="H30" s="374" t="str">
        <f aca="false">IF(INDEX(Predictions_2!$A$2:$AWV$3,2,$M$3+(ROW(A27)-1)*$M$4)="","",INDEX(Predictions_2!$A$2:$AWV$3,2,$M$3+(ROW(A27)-1)*$M$4))</f>
        <v/>
      </c>
      <c r="I30" s="375" t="str">
        <f aca="false">IF(INDEX(Predictions_2!$A$2:$AWV$3,2,$M$3+(ROW(A27)-1)*$M$4)="","",INDEX(Predictions_2!$A$2:$AWV$3,1,$M$3+(ROW(A27)-1)*$M$4))</f>
        <v/>
      </c>
      <c r="J30" s="373" t="str">
        <f aca="false">IF(I30="","",RANK(I30,$I$4:$I$103,0)+ROW()*0.001)</f>
        <v/>
      </c>
    </row>
    <row r="31" customFormat="false" ht="15" hidden="false" customHeight="false" outlineLevel="0" collapsed="false">
      <c r="B31" s="372" t="n">
        <v>28</v>
      </c>
      <c r="C31" s="366" t="str">
        <f aca="false">IFERROR(VLOOKUP(B31,$G$4:$H$103,2,0),"")</f>
        <v/>
      </c>
      <c r="D31" s="367" t="str">
        <f aca="false">IFERROR(VLOOKUP(B31,$G$4:$I$103,3,0),"")</f>
        <v/>
      </c>
      <c r="E31" s="368"/>
      <c r="F31" s="368"/>
      <c r="G31" s="373" t="str">
        <f aca="false">IF(J31="","",RANK(J31,$J$4:$J$103,1))</f>
        <v/>
      </c>
      <c r="H31" s="374" t="str">
        <f aca="false">IF(INDEX(Predictions_2!$A$2:$AWV$3,2,$M$3+(ROW(A28)-1)*$M$4)="","",INDEX(Predictions_2!$A$2:$AWV$3,2,$M$3+(ROW(A28)-1)*$M$4))</f>
        <v/>
      </c>
      <c r="I31" s="375" t="str">
        <f aca="false">IF(INDEX(Predictions_2!$A$2:$AWV$3,2,$M$3+(ROW(A28)-1)*$M$4)="","",INDEX(Predictions_2!$A$2:$AWV$3,1,$M$3+(ROW(A28)-1)*$M$4))</f>
        <v/>
      </c>
      <c r="J31" s="373" t="str">
        <f aca="false">IF(I31="","",RANK(I31,$I$4:$I$103,0)+ROW()*0.001)</f>
        <v/>
      </c>
    </row>
    <row r="32" customFormat="false" ht="15" hidden="false" customHeight="false" outlineLevel="0" collapsed="false">
      <c r="B32" s="365" t="n">
        <v>29</v>
      </c>
      <c r="C32" s="366" t="str">
        <f aca="false">IFERROR(VLOOKUP(B32,$G$4:$H$103,2,0),"")</f>
        <v/>
      </c>
      <c r="D32" s="367" t="str">
        <f aca="false">IFERROR(VLOOKUP(B32,$G$4:$I$103,3,0),"")</f>
        <v/>
      </c>
      <c r="E32" s="368"/>
      <c r="F32" s="368"/>
      <c r="G32" s="373" t="str">
        <f aca="false">IF(J32="","",RANK(J32,$J$4:$J$103,1))</f>
        <v/>
      </c>
      <c r="H32" s="374" t="str">
        <f aca="false">IF(INDEX(Predictions_2!$A$2:$AWV$3,2,$M$3+(ROW(A29)-1)*$M$4)="","",INDEX(Predictions_2!$A$2:$AWV$3,2,$M$3+(ROW(A29)-1)*$M$4))</f>
        <v/>
      </c>
      <c r="I32" s="375" t="str">
        <f aca="false">IF(INDEX(Predictions_2!$A$2:$AWV$3,2,$M$3+(ROW(A29)-1)*$M$4)="","",INDEX(Predictions_2!$A$2:$AWV$3,1,$M$3+(ROW(A29)-1)*$M$4))</f>
        <v/>
      </c>
      <c r="J32" s="373" t="str">
        <f aca="false">IF(I32="","",RANK(I32,$I$4:$I$103,0)+ROW()*0.001)</f>
        <v/>
      </c>
    </row>
    <row r="33" customFormat="false" ht="15" hidden="false" customHeight="false" outlineLevel="0" collapsed="false">
      <c r="B33" s="365" t="n">
        <v>30</v>
      </c>
      <c r="C33" s="366" t="str">
        <f aca="false">IFERROR(VLOOKUP(B33,$G$4:$H$103,2,0),"")</f>
        <v/>
      </c>
      <c r="D33" s="367" t="str">
        <f aca="false">IFERROR(VLOOKUP(B33,$G$4:$I$103,3,0),"")</f>
        <v/>
      </c>
      <c r="E33" s="368"/>
      <c r="F33" s="368"/>
      <c r="G33" s="373" t="str">
        <f aca="false">IF(J33="","",RANK(J33,$J$4:$J$103,1))</f>
        <v/>
      </c>
      <c r="H33" s="374" t="str">
        <f aca="false">IF(INDEX(Predictions_2!$A$2:$AWV$3,2,$M$3+(ROW(A30)-1)*$M$4)="","",INDEX(Predictions_2!$A$2:$AWV$3,2,$M$3+(ROW(A30)-1)*$M$4))</f>
        <v/>
      </c>
      <c r="I33" s="375" t="str">
        <f aca="false">IF(INDEX(Predictions_2!$A$2:$AWV$3,2,$M$3+(ROW(A30)-1)*$M$4)="","",INDEX(Predictions_2!$A$2:$AWV$3,1,$M$3+(ROW(A30)-1)*$M$4))</f>
        <v/>
      </c>
      <c r="J33" s="373" t="str">
        <f aca="false">IF(I33="","",RANK(I33,$I$4:$I$103,0)+ROW()*0.001)</f>
        <v/>
      </c>
    </row>
    <row r="34" customFormat="false" ht="15" hidden="false" customHeight="false" outlineLevel="0" collapsed="false">
      <c r="B34" s="365" t="n">
        <v>31</v>
      </c>
      <c r="C34" s="366" t="str">
        <f aca="false">IFERROR(VLOOKUP(B34,$G$4:$H$103,2,0),"")</f>
        <v/>
      </c>
      <c r="D34" s="367" t="str">
        <f aca="false">IFERROR(VLOOKUP(B34,$G$4:$I$103,3,0),"")</f>
        <v/>
      </c>
      <c r="E34" s="368"/>
      <c r="F34" s="368"/>
      <c r="G34" s="373" t="str">
        <f aca="false">IF(J34="","",RANK(J34,$J$4:$J$103,1))</f>
        <v/>
      </c>
      <c r="H34" s="374" t="str">
        <f aca="false">IF(INDEX(Predictions_2!$A$2:$AWV$3,2,$M$3+(ROW(A31)-1)*$M$4)="","",INDEX(Predictions_2!$A$2:$AWV$3,2,$M$3+(ROW(A31)-1)*$M$4))</f>
        <v/>
      </c>
      <c r="I34" s="375" t="str">
        <f aca="false">IF(INDEX(Predictions_2!$A$2:$AWV$3,2,$M$3+(ROW(A31)-1)*$M$4)="","",INDEX(Predictions_2!$A$2:$AWV$3,1,$M$3+(ROW(A31)-1)*$M$4))</f>
        <v/>
      </c>
      <c r="J34" s="373" t="str">
        <f aca="false">IF(I34="","",RANK(I34,$I$4:$I$103,0)+ROW()*0.001)</f>
        <v/>
      </c>
    </row>
    <row r="35" customFormat="false" ht="15" hidden="false" customHeight="false" outlineLevel="0" collapsed="false">
      <c r="B35" s="365" t="n">
        <v>32</v>
      </c>
      <c r="C35" s="366" t="str">
        <f aca="false">IFERROR(VLOOKUP(B35,$G$4:$H$103,2,0),"")</f>
        <v/>
      </c>
      <c r="D35" s="367" t="str">
        <f aca="false">IFERROR(VLOOKUP(B35,$G$4:$I$103,3,0),"")</f>
        <v/>
      </c>
      <c r="E35" s="368"/>
      <c r="F35" s="368"/>
      <c r="G35" s="373" t="str">
        <f aca="false">IF(J35="","",RANK(J35,$J$4:$J$103,1))</f>
        <v/>
      </c>
      <c r="H35" s="374" t="str">
        <f aca="false">IF(INDEX(Predictions_2!$A$2:$AWV$3,2,$M$3+(ROW(A32)-1)*$M$4)="","",INDEX(Predictions_2!$A$2:$AWV$3,2,$M$3+(ROW(A32)-1)*$M$4))</f>
        <v/>
      </c>
      <c r="I35" s="375" t="str">
        <f aca="false">IF(INDEX(Predictions_2!$A$2:$AWV$3,2,$M$3+(ROW(A32)-1)*$M$4)="","",INDEX(Predictions_2!$A$2:$AWV$3,1,$M$3+(ROW(A32)-1)*$M$4))</f>
        <v/>
      </c>
      <c r="J35" s="373" t="str">
        <f aca="false">IF(I35="","",RANK(I35,$I$4:$I$103,0)+ROW()*0.001)</f>
        <v/>
      </c>
    </row>
    <row r="36" customFormat="false" ht="15" hidden="false" customHeight="false" outlineLevel="0" collapsed="false">
      <c r="B36" s="365" t="n">
        <v>33</v>
      </c>
      <c r="C36" s="366" t="str">
        <f aca="false">IFERROR(VLOOKUP(B36,$G$4:$H$103,2,0),"")</f>
        <v/>
      </c>
      <c r="D36" s="367" t="str">
        <f aca="false">IFERROR(VLOOKUP(B36,$G$4:$I$103,3,0),"")</f>
        <v/>
      </c>
      <c r="E36" s="368"/>
      <c r="F36" s="368"/>
      <c r="G36" s="373" t="str">
        <f aca="false">IF(J36="","",RANK(J36,$J$4:$J$103,1))</f>
        <v/>
      </c>
      <c r="H36" s="374" t="str">
        <f aca="false">IF(INDEX(Predictions_2!$A$2:$AWV$3,2,$M$3+(ROW(A33)-1)*$M$4)="","",INDEX(Predictions_2!$A$2:$AWV$3,2,$M$3+(ROW(A33)-1)*$M$4))</f>
        <v/>
      </c>
      <c r="I36" s="375" t="str">
        <f aca="false">IF(INDEX(Predictions_2!$A$2:$AWV$3,2,$M$3+(ROW(A33)-1)*$M$4)="","",INDEX(Predictions_2!$A$2:$AWV$3,1,$M$3+(ROW(A33)-1)*$M$4))</f>
        <v/>
      </c>
      <c r="J36" s="373" t="str">
        <f aca="false">IF(I36="","",RANK(I36,$I$4:$I$103,0)+ROW()*0.001)</f>
        <v/>
      </c>
    </row>
    <row r="37" customFormat="false" ht="15" hidden="false" customHeight="false" outlineLevel="0" collapsed="false">
      <c r="B37" s="365" t="n">
        <v>34</v>
      </c>
      <c r="C37" s="366" t="str">
        <f aca="false">IFERROR(VLOOKUP(B37,$G$4:$H$103,2,0),"")</f>
        <v/>
      </c>
      <c r="D37" s="367" t="str">
        <f aca="false">IFERROR(VLOOKUP(B37,$G$4:$I$103,3,0),"")</f>
        <v/>
      </c>
      <c r="E37" s="368"/>
      <c r="F37" s="368"/>
      <c r="G37" s="373" t="str">
        <f aca="false">IF(J37="","",RANK(J37,$J$4:$J$103,1))</f>
        <v/>
      </c>
      <c r="H37" s="374" t="str">
        <f aca="false">IF(INDEX(Predictions_2!$A$2:$AWV$3,2,$M$3+(ROW(A34)-1)*$M$4)="","",INDEX(Predictions_2!$A$2:$AWV$3,2,$M$3+(ROW(A34)-1)*$M$4))</f>
        <v/>
      </c>
      <c r="I37" s="375" t="str">
        <f aca="false">IF(INDEX(Predictions_2!$A$2:$AWV$3,2,$M$3+(ROW(A34)-1)*$M$4)="","",INDEX(Predictions_2!$A$2:$AWV$3,1,$M$3+(ROW(A34)-1)*$M$4))</f>
        <v/>
      </c>
      <c r="J37" s="373" t="str">
        <f aca="false">IF(I37="","",RANK(I37,$I$4:$I$103,0)+ROW()*0.001)</f>
        <v/>
      </c>
    </row>
    <row r="38" customFormat="false" ht="15" hidden="false" customHeight="false" outlineLevel="0" collapsed="false">
      <c r="B38" s="365" t="n">
        <v>35</v>
      </c>
      <c r="C38" s="366" t="str">
        <f aca="false">IFERROR(VLOOKUP(B38,$G$4:$H$103,2,0),"")</f>
        <v/>
      </c>
      <c r="D38" s="367" t="str">
        <f aca="false">IFERROR(VLOOKUP(B38,$G$4:$I$103,3,0),"")</f>
        <v/>
      </c>
      <c r="E38" s="368"/>
      <c r="F38" s="368"/>
      <c r="G38" s="373" t="str">
        <f aca="false">IF(J38="","",RANK(J38,$J$4:$J$103,1))</f>
        <v/>
      </c>
      <c r="H38" s="374" t="str">
        <f aca="false">IF(INDEX(Predictions_2!$A$2:$AWV$3,2,$M$3+(ROW(A35)-1)*$M$4)="","",INDEX(Predictions_2!$A$2:$AWV$3,2,$M$3+(ROW(A35)-1)*$M$4))</f>
        <v/>
      </c>
      <c r="I38" s="375" t="str">
        <f aca="false">IF(INDEX(Predictions_2!$A$2:$AWV$3,2,$M$3+(ROW(A35)-1)*$M$4)="","",INDEX(Predictions_2!$A$2:$AWV$3,1,$M$3+(ROW(A35)-1)*$M$4))</f>
        <v/>
      </c>
      <c r="J38" s="373" t="str">
        <f aca="false">IF(I38="","",RANK(I38,$I$4:$I$103,0)+ROW()*0.001)</f>
        <v/>
      </c>
    </row>
    <row r="39" customFormat="false" ht="15" hidden="false" customHeight="false" outlineLevel="0" collapsed="false">
      <c r="B39" s="365" t="n">
        <v>36</v>
      </c>
      <c r="C39" s="366" t="str">
        <f aca="false">IFERROR(VLOOKUP(B39,$G$4:$H$103,2,0),"")</f>
        <v/>
      </c>
      <c r="D39" s="367" t="str">
        <f aca="false">IFERROR(VLOOKUP(B39,$G$4:$I$103,3,0),"")</f>
        <v/>
      </c>
      <c r="E39" s="368"/>
      <c r="F39" s="368"/>
      <c r="G39" s="373" t="str">
        <f aca="false">IF(J39="","",RANK(J39,$J$4:$J$103,1))</f>
        <v/>
      </c>
      <c r="H39" s="374" t="str">
        <f aca="false">IF(INDEX(Predictions_2!$A$2:$AWV$3,2,$M$3+(ROW(A36)-1)*$M$4)="","",INDEX(Predictions_2!$A$2:$AWV$3,2,$M$3+(ROW(A36)-1)*$M$4))</f>
        <v/>
      </c>
      <c r="I39" s="375" t="str">
        <f aca="false">IF(INDEX(Predictions_2!$A$2:$AWV$3,2,$M$3+(ROW(A36)-1)*$M$4)="","",INDEX(Predictions_2!$A$2:$AWV$3,1,$M$3+(ROW(A36)-1)*$M$4))</f>
        <v/>
      </c>
      <c r="J39" s="373" t="str">
        <f aca="false">IF(I39="","",RANK(I39,$I$4:$I$103,0)+ROW()*0.001)</f>
        <v/>
      </c>
    </row>
    <row r="40" customFormat="false" ht="15" hidden="false" customHeight="false" outlineLevel="0" collapsed="false">
      <c r="B40" s="365" t="n">
        <v>37</v>
      </c>
      <c r="C40" s="366" t="str">
        <f aca="false">IFERROR(VLOOKUP(B40,$G$4:$H$103,2,0),"")</f>
        <v/>
      </c>
      <c r="D40" s="367" t="str">
        <f aca="false">IFERROR(VLOOKUP(B40,$G$4:$I$103,3,0),"")</f>
        <v/>
      </c>
      <c r="E40" s="368"/>
      <c r="F40" s="368"/>
      <c r="G40" s="373" t="str">
        <f aca="false">IF(J40="","",RANK(J40,$J$4:$J$103,1))</f>
        <v/>
      </c>
      <c r="H40" s="374" t="str">
        <f aca="false">IF(INDEX(Predictions_2!$A$2:$AWV$3,2,$M$3+(ROW(A37)-1)*$M$4)="","",INDEX(Predictions_2!$A$2:$AWV$3,2,$M$3+(ROW(A37)-1)*$M$4))</f>
        <v/>
      </c>
      <c r="I40" s="375" t="str">
        <f aca="false">IF(INDEX(Predictions_2!$A$2:$AWV$3,2,$M$3+(ROW(A37)-1)*$M$4)="","",INDEX(Predictions_2!$A$2:$AWV$3,1,$M$3+(ROW(A37)-1)*$M$4))</f>
        <v/>
      </c>
      <c r="J40" s="373" t="str">
        <f aca="false">IF(I40="","",RANK(I40,$I$4:$I$103,0)+ROW()*0.001)</f>
        <v/>
      </c>
    </row>
    <row r="41" customFormat="false" ht="15" hidden="false" customHeight="false" outlineLevel="0" collapsed="false">
      <c r="B41" s="365" t="n">
        <v>38</v>
      </c>
      <c r="C41" s="366" t="str">
        <f aca="false">IFERROR(VLOOKUP(B41,$G$4:$H$103,2,0),"")</f>
        <v/>
      </c>
      <c r="D41" s="367" t="str">
        <f aca="false">IFERROR(VLOOKUP(B41,$G$4:$I$103,3,0),"")</f>
        <v/>
      </c>
      <c r="E41" s="368"/>
      <c r="F41" s="368"/>
      <c r="G41" s="373" t="str">
        <f aca="false">IF(J41="","",RANK(J41,$J$4:$J$103,1))</f>
        <v/>
      </c>
      <c r="H41" s="374" t="str">
        <f aca="false">IF(INDEX(Predictions_2!$A$2:$AWV$3,2,$M$3+(ROW(A38)-1)*$M$4)="","",INDEX(Predictions_2!$A$2:$AWV$3,2,$M$3+(ROW(A38)-1)*$M$4))</f>
        <v/>
      </c>
      <c r="I41" s="375" t="str">
        <f aca="false">IF(INDEX(Predictions_2!$A$2:$AWV$3,2,$M$3+(ROW(A38)-1)*$M$4)="","",INDEX(Predictions_2!$A$2:$AWV$3,1,$M$3+(ROW(A38)-1)*$M$4))</f>
        <v/>
      </c>
      <c r="J41" s="373" t="str">
        <f aca="false">IF(I41="","",RANK(I41,$I$4:$I$103,0)+ROW()*0.001)</f>
        <v/>
      </c>
    </row>
    <row r="42" customFormat="false" ht="15" hidden="false" customHeight="false" outlineLevel="0" collapsed="false">
      <c r="B42" s="365" t="n">
        <v>39</v>
      </c>
      <c r="C42" s="366" t="str">
        <f aca="false">IFERROR(VLOOKUP(B42,$G$4:$H$103,2,0),"")</f>
        <v/>
      </c>
      <c r="D42" s="367" t="str">
        <f aca="false">IFERROR(VLOOKUP(B42,$G$4:$I$103,3,0),"")</f>
        <v/>
      </c>
      <c r="E42" s="368"/>
      <c r="F42" s="368"/>
      <c r="G42" s="373" t="str">
        <f aca="false">IF(J42="","",RANK(J42,$J$4:$J$103,1))</f>
        <v/>
      </c>
      <c r="H42" s="374" t="str">
        <f aca="false">IF(INDEX(Predictions_2!$A$2:$AWV$3,2,$M$3+(ROW(A39)-1)*$M$4)="","",INDEX(Predictions_2!$A$2:$AWV$3,2,$M$3+(ROW(A39)-1)*$M$4))</f>
        <v/>
      </c>
      <c r="I42" s="375" t="str">
        <f aca="false">IF(INDEX(Predictions_2!$A$2:$AWV$3,2,$M$3+(ROW(A39)-1)*$M$4)="","",INDEX(Predictions_2!$A$2:$AWV$3,1,$M$3+(ROW(A39)-1)*$M$4))</f>
        <v/>
      </c>
      <c r="J42" s="373" t="str">
        <f aca="false">IF(I42="","",RANK(I42,$I$4:$I$103,0)+ROW()*0.001)</f>
        <v/>
      </c>
    </row>
    <row r="43" customFormat="false" ht="15" hidden="false" customHeight="false" outlineLevel="0" collapsed="false">
      <c r="B43" s="365" t="n">
        <v>40</v>
      </c>
      <c r="C43" s="366" t="str">
        <f aca="false">IFERROR(VLOOKUP(B43,$G$4:$H$103,2,0),"")</f>
        <v/>
      </c>
      <c r="D43" s="367" t="str">
        <f aca="false">IFERROR(VLOOKUP(B43,$G$4:$I$103,3,0),"")</f>
        <v/>
      </c>
      <c r="E43" s="368"/>
      <c r="F43" s="368"/>
      <c r="G43" s="373" t="str">
        <f aca="false">IF(J43="","",RANK(J43,$J$4:$J$103,1))</f>
        <v/>
      </c>
      <c r="H43" s="374" t="str">
        <f aca="false">IF(INDEX(Predictions_2!$A$2:$AWV$3,2,$M$3+(ROW(A40)-1)*$M$4)="","",INDEX(Predictions_2!$A$2:$AWV$3,2,$M$3+(ROW(A40)-1)*$M$4))</f>
        <v/>
      </c>
      <c r="I43" s="375" t="str">
        <f aca="false">IF(INDEX(Predictions_2!$A$2:$AWV$3,2,$M$3+(ROW(A40)-1)*$M$4)="","",INDEX(Predictions_2!$A$2:$AWV$3,1,$M$3+(ROW(A40)-1)*$M$4))</f>
        <v/>
      </c>
      <c r="J43" s="373" t="str">
        <f aca="false">IF(I43="","",RANK(I43,$I$4:$I$103,0)+ROW()*0.001)</f>
        <v/>
      </c>
    </row>
    <row r="44" customFormat="false" ht="15" hidden="false" customHeight="false" outlineLevel="0" collapsed="false">
      <c r="B44" s="365" t="n">
        <v>41</v>
      </c>
      <c r="C44" s="366" t="str">
        <f aca="false">IFERROR(VLOOKUP(B44,$G$4:$H$103,2,0),"")</f>
        <v/>
      </c>
      <c r="D44" s="367" t="str">
        <f aca="false">IFERROR(VLOOKUP(B44,$G$4:$I$103,3,0),"")</f>
        <v/>
      </c>
      <c r="E44" s="368"/>
      <c r="F44" s="368"/>
      <c r="G44" s="373" t="str">
        <f aca="false">IF(J44="","",RANK(J44,$J$4:$J$103,1))</f>
        <v/>
      </c>
      <c r="H44" s="374" t="str">
        <f aca="false">IF(INDEX(Predictions_2!$A$2:$AWV$3,2,$M$3+(ROW(A41)-1)*$M$4)="","",INDEX(Predictions_2!$A$2:$AWV$3,2,$M$3+(ROW(A41)-1)*$M$4))</f>
        <v/>
      </c>
      <c r="I44" s="375" t="str">
        <f aca="false">IF(INDEX(Predictions_2!$A$2:$AWV$3,2,$M$3+(ROW(A41)-1)*$M$4)="","",INDEX(Predictions_2!$A$2:$AWV$3,1,$M$3+(ROW(A41)-1)*$M$4))</f>
        <v/>
      </c>
      <c r="J44" s="373" t="str">
        <f aca="false">IF(I44="","",RANK(I44,$I$4:$I$103,0)+ROW()*0.001)</f>
        <v/>
      </c>
    </row>
    <row r="45" customFormat="false" ht="15" hidden="false" customHeight="false" outlineLevel="0" collapsed="false">
      <c r="B45" s="365" t="n">
        <v>42</v>
      </c>
      <c r="C45" s="366" t="str">
        <f aca="false">IFERROR(VLOOKUP(B45,$G$4:$H$103,2,0),"")</f>
        <v/>
      </c>
      <c r="D45" s="367" t="str">
        <f aca="false">IFERROR(VLOOKUP(B45,$G$4:$I$103,3,0),"")</f>
        <v/>
      </c>
      <c r="E45" s="368"/>
      <c r="F45" s="368"/>
      <c r="G45" s="373" t="str">
        <f aca="false">IF(J45="","",RANK(J45,$J$4:$J$103,1))</f>
        <v/>
      </c>
      <c r="H45" s="374" t="str">
        <f aca="false">IF(INDEX(Predictions_2!$A$2:$AWV$3,2,$M$3+(ROW(A42)-1)*$M$4)="","",INDEX(Predictions_2!$A$2:$AWV$3,2,$M$3+(ROW(A42)-1)*$M$4))</f>
        <v/>
      </c>
      <c r="I45" s="375" t="str">
        <f aca="false">IF(INDEX(Predictions_2!$A$2:$AWV$3,2,$M$3+(ROW(A42)-1)*$M$4)="","",INDEX(Predictions_2!$A$2:$AWV$3,1,$M$3+(ROW(A42)-1)*$M$4))</f>
        <v/>
      </c>
      <c r="J45" s="373" t="str">
        <f aca="false">IF(I45="","",RANK(I45,$I$4:$I$103,0)+ROW()*0.001)</f>
        <v/>
      </c>
    </row>
    <row r="46" customFormat="false" ht="15" hidden="false" customHeight="false" outlineLevel="0" collapsed="false">
      <c r="B46" s="365" t="n">
        <v>43</v>
      </c>
      <c r="C46" s="366" t="str">
        <f aca="false">IFERROR(VLOOKUP(B46,$G$4:$H$103,2,0),"")</f>
        <v/>
      </c>
      <c r="D46" s="367" t="str">
        <f aca="false">IFERROR(VLOOKUP(B46,$G$4:$I$103,3,0),"")</f>
        <v/>
      </c>
      <c r="E46" s="368"/>
      <c r="F46" s="368"/>
      <c r="G46" s="373" t="str">
        <f aca="false">IF(J46="","",RANK(J46,$J$4:$J$103,1))</f>
        <v/>
      </c>
      <c r="H46" s="374" t="str">
        <f aca="false">IF(INDEX(Predictions_2!$A$2:$AWV$3,2,$M$3+(ROW(A43)-1)*$M$4)="","",INDEX(Predictions_2!$A$2:$AWV$3,2,$M$3+(ROW(A43)-1)*$M$4))</f>
        <v/>
      </c>
      <c r="I46" s="375" t="str">
        <f aca="false">IF(INDEX(Predictions_2!$A$2:$AWV$3,2,$M$3+(ROW(A43)-1)*$M$4)="","",INDEX(Predictions_2!$A$2:$AWV$3,1,$M$3+(ROW(A43)-1)*$M$4))</f>
        <v/>
      </c>
      <c r="J46" s="373" t="str">
        <f aca="false">IF(I46="","",RANK(I46,$I$4:$I$103,0)+ROW()*0.001)</f>
        <v/>
      </c>
    </row>
    <row r="47" customFormat="false" ht="15" hidden="false" customHeight="false" outlineLevel="0" collapsed="false">
      <c r="B47" s="365" t="n">
        <v>44</v>
      </c>
      <c r="C47" s="366" t="str">
        <f aca="false">IFERROR(VLOOKUP(B47,$G$4:$H$103,2,0),"")</f>
        <v/>
      </c>
      <c r="D47" s="367" t="str">
        <f aca="false">IFERROR(VLOOKUP(B47,$G$4:$I$103,3,0),"")</f>
        <v/>
      </c>
      <c r="E47" s="368"/>
      <c r="F47" s="368"/>
      <c r="G47" s="373" t="str">
        <f aca="false">IF(J47="","",RANK(J47,$J$4:$J$103,1))</f>
        <v/>
      </c>
      <c r="H47" s="374" t="str">
        <f aca="false">IF(INDEX(Predictions_2!$A$2:$AWV$3,2,$M$3+(ROW(A44)-1)*$M$4)="","",INDEX(Predictions_2!$A$2:$AWV$3,2,$M$3+(ROW(A44)-1)*$M$4))</f>
        <v/>
      </c>
      <c r="I47" s="375" t="str">
        <f aca="false">IF(INDEX(Predictions_2!$A$2:$AWV$3,2,$M$3+(ROW(A44)-1)*$M$4)="","",INDEX(Predictions_2!$A$2:$AWV$3,1,$M$3+(ROW(A44)-1)*$M$4))</f>
        <v/>
      </c>
      <c r="J47" s="373" t="str">
        <f aca="false">IF(I47="","",RANK(I47,$I$4:$I$103,0)+ROW()*0.001)</f>
        <v/>
      </c>
    </row>
    <row r="48" customFormat="false" ht="15" hidden="false" customHeight="false" outlineLevel="0" collapsed="false">
      <c r="B48" s="365" t="n">
        <v>45</v>
      </c>
      <c r="C48" s="366" t="str">
        <f aca="false">IFERROR(VLOOKUP(B48,$G$4:$H$103,2,0),"")</f>
        <v/>
      </c>
      <c r="D48" s="367" t="str">
        <f aca="false">IFERROR(VLOOKUP(B48,$G$4:$I$103,3,0),"")</f>
        <v/>
      </c>
      <c r="E48" s="368"/>
      <c r="F48" s="368"/>
      <c r="G48" s="373" t="str">
        <f aca="false">IF(J48="","",RANK(J48,$J$4:$J$103,1))</f>
        <v/>
      </c>
      <c r="H48" s="374" t="str">
        <f aca="false">IF(INDEX(Predictions_2!$A$2:$AWV$3,2,$M$3+(ROW(A45)-1)*$M$4)="","",INDEX(Predictions_2!$A$2:$AWV$3,2,$M$3+(ROW(A45)-1)*$M$4))</f>
        <v/>
      </c>
      <c r="I48" s="375" t="str">
        <f aca="false">IF(INDEX(Predictions_2!$A$2:$AWV$3,2,$M$3+(ROW(A45)-1)*$M$4)="","",INDEX(Predictions_2!$A$2:$AWV$3,1,$M$3+(ROW(A45)-1)*$M$4))</f>
        <v/>
      </c>
      <c r="J48" s="373" t="str">
        <f aca="false">IF(I48="","",RANK(I48,$I$4:$I$103,0)+ROW()*0.001)</f>
        <v/>
      </c>
    </row>
    <row r="49" customFormat="false" ht="15" hidden="false" customHeight="false" outlineLevel="0" collapsed="false">
      <c r="B49" s="365" t="n">
        <v>46</v>
      </c>
      <c r="C49" s="366" t="str">
        <f aca="false">IFERROR(VLOOKUP(B49,$G$4:$H$103,2,0),"")</f>
        <v/>
      </c>
      <c r="D49" s="367" t="str">
        <f aca="false">IFERROR(VLOOKUP(B49,$G$4:$I$103,3,0),"")</f>
        <v/>
      </c>
      <c r="E49" s="368"/>
      <c r="F49" s="368"/>
      <c r="G49" s="373" t="str">
        <f aca="false">IF(J49="","",RANK(J49,$J$4:$J$103,1))</f>
        <v/>
      </c>
      <c r="H49" s="374" t="str">
        <f aca="false">IF(INDEX(Predictions_2!$A$2:$AWV$3,2,$M$3+(ROW(A46)-1)*$M$4)="","",INDEX(Predictions_2!$A$2:$AWV$3,2,$M$3+(ROW(A46)-1)*$M$4))</f>
        <v/>
      </c>
      <c r="I49" s="375" t="str">
        <f aca="false">IF(INDEX(Predictions_2!$A$2:$AWV$3,2,$M$3+(ROW(A46)-1)*$M$4)="","",INDEX(Predictions_2!$A$2:$AWV$3,1,$M$3+(ROW(A46)-1)*$M$4))</f>
        <v/>
      </c>
      <c r="J49" s="373" t="str">
        <f aca="false">IF(I49="","",RANK(I49,$I$4:$I$103,0)+ROW()*0.001)</f>
        <v/>
      </c>
    </row>
    <row r="50" customFormat="false" ht="15" hidden="false" customHeight="false" outlineLevel="0" collapsed="false">
      <c r="B50" s="365" t="n">
        <v>47</v>
      </c>
      <c r="C50" s="366" t="str">
        <f aca="false">IFERROR(VLOOKUP(B50,$G$4:$H$103,2,0),"")</f>
        <v/>
      </c>
      <c r="D50" s="367" t="str">
        <f aca="false">IFERROR(VLOOKUP(B50,$G$4:$I$103,3,0),"")</f>
        <v/>
      </c>
      <c r="E50" s="368"/>
      <c r="F50" s="368"/>
      <c r="G50" s="373" t="str">
        <f aca="false">IF(J50="","",RANK(J50,$J$4:$J$103,1))</f>
        <v/>
      </c>
      <c r="H50" s="374" t="str">
        <f aca="false">IF(INDEX(Predictions_2!$A$2:$AWV$3,2,$M$3+(ROW(A47)-1)*$M$4)="","",INDEX(Predictions_2!$A$2:$AWV$3,2,$M$3+(ROW(A47)-1)*$M$4))</f>
        <v/>
      </c>
      <c r="I50" s="375" t="str">
        <f aca="false">IF(INDEX(Predictions_2!$A$2:$AWV$3,2,$M$3+(ROW(A47)-1)*$M$4)="","",INDEX(Predictions_2!$A$2:$AWV$3,1,$M$3+(ROW(A47)-1)*$M$4))</f>
        <v/>
      </c>
      <c r="J50" s="373" t="str">
        <f aca="false">IF(I50="","",RANK(I50,$I$4:$I$103,0)+ROW()*0.001)</f>
        <v/>
      </c>
    </row>
    <row r="51" customFormat="false" ht="15" hidden="false" customHeight="false" outlineLevel="0" collapsed="false">
      <c r="B51" s="365" t="n">
        <v>48</v>
      </c>
      <c r="C51" s="366" t="str">
        <f aca="false">IFERROR(VLOOKUP(B51,$G$4:$H$103,2,0),"")</f>
        <v/>
      </c>
      <c r="D51" s="367" t="str">
        <f aca="false">IFERROR(VLOOKUP(B51,$G$4:$I$103,3,0),"")</f>
        <v/>
      </c>
      <c r="E51" s="368"/>
      <c r="F51" s="368"/>
      <c r="G51" s="373" t="str">
        <f aca="false">IF(J51="","",RANK(J51,$J$4:$J$103,1))</f>
        <v/>
      </c>
      <c r="H51" s="374" t="str">
        <f aca="false">IF(INDEX(Predictions_2!$A$2:$AWV$3,2,$M$3+(ROW(A48)-1)*$M$4)="","",INDEX(Predictions_2!$A$2:$AWV$3,2,$M$3+(ROW(A48)-1)*$M$4))</f>
        <v/>
      </c>
      <c r="I51" s="375" t="str">
        <f aca="false">IF(INDEX(Predictions_2!$A$2:$AWV$3,2,$M$3+(ROW(A48)-1)*$M$4)="","",INDEX(Predictions_2!$A$2:$AWV$3,1,$M$3+(ROW(A48)-1)*$M$4))</f>
        <v/>
      </c>
      <c r="J51" s="373" t="str">
        <f aca="false">IF(I51="","",RANK(I51,$I$4:$I$103,0)+ROW()*0.001)</f>
        <v/>
      </c>
    </row>
    <row r="52" customFormat="false" ht="15" hidden="false" customHeight="false" outlineLevel="0" collapsed="false">
      <c r="B52" s="365" t="n">
        <v>49</v>
      </c>
      <c r="C52" s="366" t="str">
        <f aca="false">IFERROR(VLOOKUP(B52,$G$4:$H$103,2,0),"")</f>
        <v/>
      </c>
      <c r="D52" s="367" t="str">
        <f aca="false">IFERROR(VLOOKUP(B52,$G$4:$I$103,3,0),"")</f>
        <v/>
      </c>
      <c r="E52" s="368"/>
      <c r="F52" s="368"/>
      <c r="G52" s="373" t="str">
        <f aca="false">IF(J52="","",RANK(J52,$J$4:$J$103,1))</f>
        <v/>
      </c>
      <c r="H52" s="374" t="str">
        <f aca="false">IF(INDEX(Predictions_2!$A$2:$AWV$3,2,$M$3+(ROW(A49)-1)*$M$4)="","",INDEX(Predictions_2!$A$2:$AWV$3,2,$M$3+(ROW(A49)-1)*$M$4))</f>
        <v/>
      </c>
      <c r="I52" s="375" t="str">
        <f aca="false">IF(INDEX(Predictions_2!$A$2:$AWV$3,2,$M$3+(ROW(A49)-1)*$M$4)="","",INDEX(Predictions_2!$A$2:$AWV$3,1,$M$3+(ROW(A49)-1)*$M$4))</f>
        <v/>
      </c>
      <c r="J52" s="373" t="str">
        <f aca="false">IF(I52="","",RANK(I52,$I$4:$I$103,0)+ROW()*0.001)</f>
        <v/>
      </c>
    </row>
    <row r="53" customFormat="false" ht="15" hidden="false" customHeight="false" outlineLevel="0" collapsed="false">
      <c r="B53" s="365" t="n">
        <v>50</v>
      </c>
      <c r="C53" s="366" t="str">
        <f aca="false">IFERROR(VLOOKUP(B53,$G$4:$H$103,2,0),"")</f>
        <v/>
      </c>
      <c r="D53" s="367" t="str">
        <f aca="false">IFERROR(VLOOKUP(B53,$G$4:$I$103,3,0),"")</f>
        <v/>
      </c>
      <c r="E53" s="368"/>
      <c r="F53" s="368"/>
      <c r="G53" s="373" t="str">
        <f aca="false">IF(J53="","",RANK(J53,$J$4:$J$103,1))</f>
        <v/>
      </c>
      <c r="H53" s="374" t="str">
        <f aca="false">IF(INDEX(Predictions_2!$A$2:$AWV$3,2,$M$3+(ROW(A50)-1)*$M$4)="","",INDEX(Predictions_2!$A$2:$AWV$3,2,$M$3+(ROW(A50)-1)*$M$4))</f>
        <v/>
      </c>
      <c r="I53" s="375" t="str">
        <f aca="false">IF(INDEX(Predictions_2!$A$2:$AWV$3,2,$M$3+(ROW(A50)-1)*$M$4)="","",INDEX(Predictions_2!$A$2:$AWV$3,1,$M$3+(ROW(A50)-1)*$M$4))</f>
        <v/>
      </c>
      <c r="J53" s="373" t="str">
        <f aca="false">IF(I53="","",RANK(I53,$I$4:$I$103,0)+ROW()*0.001)</f>
        <v/>
      </c>
    </row>
    <row r="54" customFormat="false" ht="15" hidden="false" customHeight="false" outlineLevel="0" collapsed="false">
      <c r="B54" s="365" t="n">
        <v>51</v>
      </c>
      <c r="C54" s="366" t="str">
        <f aca="false">IFERROR(VLOOKUP(B54,$G$4:$H$103,2,0),"")</f>
        <v/>
      </c>
      <c r="D54" s="367" t="str">
        <f aca="false">IFERROR(VLOOKUP(B54,$G$4:$I$103,3,0),"")</f>
        <v/>
      </c>
      <c r="E54" s="368"/>
      <c r="F54" s="368"/>
      <c r="G54" s="373" t="str">
        <f aca="false">IF(J54="","",RANK(J54,$J$4:$J$103,1))</f>
        <v/>
      </c>
      <c r="H54" s="374" t="str">
        <f aca="false">IF(INDEX(Predictions_2!$A$2:$AWV$3,2,$M$3+(ROW(A51)-1)*$M$4)="","",INDEX(Predictions_2!$A$2:$AWV$3,2,$M$3+(ROW(A51)-1)*$M$4))</f>
        <v/>
      </c>
      <c r="I54" s="375" t="str">
        <f aca="false">IF(INDEX(Predictions_2!$A$2:$AWV$3,2,$M$3+(ROW(A51)-1)*$M$4)="","",INDEX(Predictions_2!$A$2:$AWV$3,1,$M$3+(ROW(A51)-1)*$M$4))</f>
        <v/>
      </c>
      <c r="J54" s="373" t="str">
        <f aca="false">IF(I54="","",RANK(I54,$I$4:$I$103,0)+ROW()*0.001)</f>
        <v/>
      </c>
    </row>
    <row r="55" customFormat="false" ht="15" hidden="false" customHeight="false" outlineLevel="0" collapsed="false">
      <c r="B55" s="365" t="n">
        <v>52</v>
      </c>
      <c r="C55" s="366" t="str">
        <f aca="false">IFERROR(VLOOKUP(B55,$G$4:$H$103,2,0),"")</f>
        <v/>
      </c>
      <c r="D55" s="367" t="str">
        <f aca="false">IFERROR(VLOOKUP(B55,$G$4:$I$103,3,0),"")</f>
        <v/>
      </c>
      <c r="E55" s="368"/>
      <c r="F55" s="368"/>
      <c r="G55" s="373" t="str">
        <f aca="false">IF(J55="","",RANK(J55,$J$4:$J$103,1))</f>
        <v/>
      </c>
      <c r="H55" s="374" t="str">
        <f aca="false">IF(INDEX(Predictions_2!$A$2:$AWV$3,2,$M$3+(ROW(A52)-1)*$M$4)="","",INDEX(Predictions_2!$A$2:$AWV$3,2,$M$3+(ROW(A52)-1)*$M$4))</f>
        <v/>
      </c>
      <c r="I55" s="375" t="str">
        <f aca="false">IF(INDEX(Predictions_2!$A$2:$AWV$3,2,$M$3+(ROW(A52)-1)*$M$4)="","",INDEX(Predictions_2!$A$2:$AWV$3,1,$M$3+(ROW(A52)-1)*$M$4))</f>
        <v/>
      </c>
      <c r="J55" s="373" t="str">
        <f aca="false">IF(I55="","",RANK(I55,$I$4:$I$103,0)+ROW()*0.001)</f>
        <v/>
      </c>
    </row>
    <row r="56" customFormat="false" ht="15" hidden="false" customHeight="false" outlineLevel="0" collapsed="false">
      <c r="B56" s="365" t="n">
        <v>53</v>
      </c>
      <c r="C56" s="366" t="str">
        <f aca="false">IFERROR(VLOOKUP(B56,$G$4:$H$103,2,0),"")</f>
        <v/>
      </c>
      <c r="D56" s="367" t="str">
        <f aca="false">IFERROR(VLOOKUP(B56,$G$4:$I$103,3,0),"")</f>
        <v/>
      </c>
      <c r="E56" s="368"/>
      <c r="F56" s="368"/>
      <c r="G56" s="373" t="str">
        <f aca="false">IF(J56="","",RANK(J56,$J$4:$J$103,1))</f>
        <v/>
      </c>
      <c r="H56" s="374" t="str">
        <f aca="false">IF(INDEX(Predictions_2!$A$2:$AWV$3,2,$M$3+(ROW(A53)-1)*$M$4)="","",INDEX(Predictions_2!$A$2:$AWV$3,2,$M$3+(ROW(A53)-1)*$M$4))</f>
        <v/>
      </c>
      <c r="I56" s="375" t="str">
        <f aca="false">IF(INDEX(Predictions_2!$A$2:$AWV$3,2,$M$3+(ROW(A53)-1)*$M$4)="","",INDEX(Predictions_2!$A$2:$AWV$3,1,$M$3+(ROW(A53)-1)*$M$4))</f>
        <v/>
      </c>
      <c r="J56" s="373" t="str">
        <f aca="false">IF(I56="","",RANK(I56,$I$4:$I$103,0)+ROW()*0.001)</f>
        <v/>
      </c>
    </row>
    <row r="57" customFormat="false" ht="15" hidden="false" customHeight="false" outlineLevel="0" collapsed="false">
      <c r="B57" s="365" t="n">
        <v>54</v>
      </c>
      <c r="C57" s="366" t="str">
        <f aca="false">IFERROR(VLOOKUP(B57,$G$4:$H$103,2,0),"")</f>
        <v/>
      </c>
      <c r="D57" s="367" t="str">
        <f aca="false">IFERROR(VLOOKUP(B57,$G$4:$I$103,3,0),"")</f>
        <v/>
      </c>
      <c r="E57" s="368"/>
      <c r="F57" s="368"/>
      <c r="G57" s="373" t="str">
        <f aca="false">IF(J57="","",RANK(J57,$J$4:$J$103,1))</f>
        <v/>
      </c>
      <c r="H57" s="374" t="str">
        <f aca="false">IF(INDEX(Predictions_2!$A$2:$AWV$3,2,$M$3+(ROW(A54)-1)*$M$4)="","",INDEX(Predictions_2!$A$2:$AWV$3,2,$M$3+(ROW(A54)-1)*$M$4))</f>
        <v/>
      </c>
      <c r="I57" s="375" t="str">
        <f aca="false">IF(INDEX(Predictions_2!$A$2:$AWV$3,2,$M$3+(ROW(A54)-1)*$M$4)="","",INDEX(Predictions_2!$A$2:$AWV$3,1,$M$3+(ROW(A54)-1)*$M$4))</f>
        <v/>
      </c>
      <c r="J57" s="373" t="str">
        <f aca="false">IF(I57="","",RANK(I57,$I$4:$I$103,0)+ROW()*0.001)</f>
        <v/>
      </c>
    </row>
    <row r="58" customFormat="false" ht="15" hidden="false" customHeight="false" outlineLevel="0" collapsed="false">
      <c r="B58" s="365" t="n">
        <v>55</v>
      </c>
      <c r="C58" s="366" t="str">
        <f aca="false">IFERROR(VLOOKUP(B58,$G$4:$H$103,2,0),"")</f>
        <v/>
      </c>
      <c r="D58" s="367" t="str">
        <f aca="false">IFERROR(VLOOKUP(B58,$G$4:$I$103,3,0),"")</f>
        <v/>
      </c>
      <c r="E58" s="368"/>
      <c r="F58" s="368"/>
      <c r="G58" s="373" t="str">
        <f aca="false">IF(J58="","",RANK(J58,$J$4:$J$103,1))</f>
        <v/>
      </c>
      <c r="H58" s="374" t="str">
        <f aca="false">IF(INDEX(Predictions_2!$A$2:$AWV$3,2,$M$3+(ROW(A55)-1)*$M$4)="","",INDEX(Predictions_2!$A$2:$AWV$3,2,$M$3+(ROW(A55)-1)*$M$4))</f>
        <v/>
      </c>
      <c r="I58" s="375" t="str">
        <f aca="false">IF(INDEX(Predictions_2!$A$2:$AWV$3,2,$M$3+(ROW(A55)-1)*$M$4)="","",INDEX(Predictions_2!$A$2:$AWV$3,1,$M$3+(ROW(A55)-1)*$M$4))</f>
        <v/>
      </c>
      <c r="J58" s="373" t="str">
        <f aca="false">IF(I58="","",RANK(I58,$I$4:$I$103,0)+ROW()*0.001)</f>
        <v/>
      </c>
    </row>
    <row r="59" customFormat="false" ht="15" hidden="false" customHeight="false" outlineLevel="0" collapsed="false">
      <c r="B59" s="365" t="n">
        <v>56</v>
      </c>
      <c r="C59" s="366" t="str">
        <f aca="false">IFERROR(VLOOKUP(B59,$G$4:$H$103,2,0),"")</f>
        <v/>
      </c>
      <c r="D59" s="367" t="str">
        <f aca="false">IFERROR(VLOOKUP(B59,$G$4:$I$103,3,0),"")</f>
        <v/>
      </c>
      <c r="E59" s="368"/>
      <c r="F59" s="368"/>
      <c r="G59" s="373" t="str">
        <f aca="false">IF(J59="","",RANK(J59,$J$4:$J$103,1))</f>
        <v/>
      </c>
      <c r="H59" s="374" t="str">
        <f aca="false">IF(INDEX(Predictions_2!$A$2:$AWV$3,2,$M$3+(ROW(A56)-1)*$M$4)="","",INDEX(Predictions_2!$A$2:$AWV$3,2,$M$3+(ROW(A56)-1)*$M$4))</f>
        <v/>
      </c>
      <c r="I59" s="375" t="str">
        <f aca="false">IF(INDEX(Predictions_2!$A$2:$AWV$3,2,$M$3+(ROW(A56)-1)*$M$4)="","",INDEX(Predictions_2!$A$2:$AWV$3,1,$M$3+(ROW(A56)-1)*$M$4))</f>
        <v/>
      </c>
      <c r="J59" s="373" t="str">
        <f aca="false">IF(I59="","",RANK(I59,$I$4:$I$103,0)+ROW()*0.001)</f>
        <v/>
      </c>
    </row>
    <row r="60" customFormat="false" ht="15" hidden="false" customHeight="false" outlineLevel="0" collapsed="false">
      <c r="B60" s="365" t="n">
        <v>57</v>
      </c>
      <c r="C60" s="366" t="str">
        <f aca="false">IFERROR(VLOOKUP(B60,$G$4:$H$103,2,0),"")</f>
        <v/>
      </c>
      <c r="D60" s="367" t="str">
        <f aca="false">IFERROR(VLOOKUP(B60,$G$4:$I$103,3,0),"")</f>
        <v/>
      </c>
      <c r="E60" s="368"/>
      <c r="F60" s="368"/>
      <c r="G60" s="373" t="str">
        <f aca="false">IF(J60="","",RANK(J60,$J$4:$J$103,1))</f>
        <v/>
      </c>
      <c r="H60" s="374" t="str">
        <f aca="false">IF(INDEX(Predictions_2!$A$2:$AWV$3,2,$M$3+(ROW(A57)-1)*$M$4)="","",INDEX(Predictions_2!$A$2:$AWV$3,2,$M$3+(ROW(A57)-1)*$M$4))</f>
        <v/>
      </c>
      <c r="I60" s="375" t="str">
        <f aca="false">IF(INDEX(Predictions_2!$A$2:$AWV$3,2,$M$3+(ROW(A57)-1)*$M$4)="","",INDEX(Predictions_2!$A$2:$AWV$3,1,$M$3+(ROW(A57)-1)*$M$4))</f>
        <v/>
      </c>
      <c r="J60" s="373" t="str">
        <f aca="false">IF(I60="","",RANK(I60,$I$4:$I$103,0)+ROW()*0.001)</f>
        <v/>
      </c>
    </row>
    <row r="61" customFormat="false" ht="15" hidden="false" customHeight="false" outlineLevel="0" collapsed="false">
      <c r="B61" s="365" t="n">
        <v>58</v>
      </c>
      <c r="C61" s="366" t="str">
        <f aca="false">IFERROR(VLOOKUP(B61,$G$4:$H$103,2,0),"")</f>
        <v/>
      </c>
      <c r="D61" s="367" t="str">
        <f aca="false">IFERROR(VLOOKUP(B61,$G$4:$I$103,3,0),"")</f>
        <v/>
      </c>
      <c r="E61" s="368"/>
      <c r="F61" s="368"/>
      <c r="G61" s="373" t="str">
        <f aca="false">IF(J61="","",RANK(J61,$J$4:$J$103,1))</f>
        <v/>
      </c>
      <c r="H61" s="374" t="str">
        <f aca="false">IF(INDEX(Predictions_2!$A$2:$AWV$3,2,$M$3+(ROW(A58)-1)*$M$4)="","",INDEX(Predictions_2!$A$2:$AWV$3,2,$M$3+(ROW(A58)-1)*$M$4))</f>
        <v/>
      </c>
      <c r="I61" s="375" t="str">
        <f aca="false">IF(INDEX(Predictions_2!$A$2:$AWV$3,2,$M$3+(ROW(A58)-1)*$M$4)="","",INDEX(Predictions_2!$A$2:$AWV$3,1,$M$3+(ROW(A58)-1)*$M$4))</f>
        <v/>
      </c>
      <c r="J61" s="373" t="str">
        <f aca="false">IF(I61="","",RANK(I61,$I$4:$I$103,0)+ROW()*0.001)</f>
        <v/>
      </c>
    </row>
    <row r="62" customFormat="false" ht="15" hidden="false" customHeight="false" outlineLevel="0" collapsed="false">
      <c r="B62" s="365" t="n">
        <v>59</v>
      </c>
      <c r="C62" s="366" t="str">
        <f aca="false">IFERROR(VLOOKUP(B62,$G$4:$H$103,2,0),"")</f>
        <v/>
      </c>
      <c r="D62" s="367" t="str">
        <f aca="false">IFERROR(VLOOKUP(B62,$G$4:$I$103,3,0),"")</f>
        <v/>
      </c>
      <c r="E62" s="368"/>
      <c r="F62" s="368"/>
      <c r="G62" s="373" t="str">
        <f aca="false">IF(J62="","",RANK(J62,$J$4:$J$103,1))</f>
        <v/>
      </c>
      <c r="H62" s="374" t="str">
        <f aca="false">IF(INDEX(Predictions_2!$A$2:$AWV$3,2,$M$3+(ROW(A59)-1)*$M$4)="","",INDEX(Predictions_2!$A$2:$AWV$3,2,$M$3+(ROW(A59)-1)*$M$4))</f>
        <v/>
      </c>
      <c r="I62" s="375" t="str">
        <f aca="false">IF(INDEX(Predictions_2!$A$2:$AWV$3,2,$M$3+(ROW(A59)-1)*$M$4)="","",INDEX(Predictions_2!$A$2:$AWV$3,1,$M$3+(ROW(A59)-1)*$M$4))</f>
        <v/>
      </c>
      <c r="J62" s="373" t="str">
        <f aca="false">IF(I62="","",RANK(I62,$I$4:$I$103,0)+ROW()*0.001)</f>
        <v/>
      </c>
    </row>
    <row r="63" customFormat="false" ht="15" hidden="false" customHeight="false" outlineLevel="0" collapsed="false">
      <c r="B63" s="365" t="n">
        <v>60</v>
      </c>
      <c r="C63" s="366" t="str">
        <f aca="false">IFERROR(VLOOKUP(B63,$G$4:$H$103,2,0),"")</f>
        <v/>
      </c>
      <c r="D63" s="367" t="str">
        <f aca="false">IFERROR(VLOOKUP(B63,$G$4:$I$103,3,0),"")</f>
        <v/>
      </c>
      <c r="E63" s="368"/>
      <c r="F63" s="368"/>
      <c r="G63" s="373" t="str">
        <f aca="false">IF(J63="","",RANK(J63,$J$4:$J$103,1))</f>
        <v/>
      </c>
      <c r="H63" s="374" t="str">
        <f aca="false">IF(INDEX(Predictions_2!$A$2:$AWV$3,2,$M$3+(ROW(A60)-1)*$M$4)="","",INDEX(Predictions_2!$A$2:$AWV$3,2,$M$3+(ROW(A60)-1)*$M$4))</f>
        <v/>
      </c>
      <c r="I63" s="375" t="str">
        <f aca="false">IF(INDEX(Predictions_2!$A$2:$AWV$3,2,$M$3+(ROW(A60)-1)*$M$4)="","",INDEX(Predictions_2!$A$2:$AWV$3,1,$M$3+(ROW(A60)-1)*$M$4))</f>
        <v/>
      </c>
      <c r="J63" s="373" t="str">
        <f aca="false">IF(I63="","",RANK(I63,$I$4:$I$103,0)+ROW()*0.001)</f>
        <v/>
      </c>
    </row>
    <row r="64" customFormat="false" ht="15" hidden="false" customHeight="false" outlineLevel="0" collapsed="false">
      <c r="B64" s="365" t="n">
        <v>61</v>
      </c>
      <c r="C64" s="366" t="str">
        <f aca="false">IFERROR(VLOOKUP(B64,$G$4:$H$103,2,0),"")</f>
        <v/>
      </c>
      <c r="D64" s="367" t="str">
        <f aca="false">IFERROR(VLOOKUP(B64,$G$4:$I$103,3,0),"")</f>
        <v/>
      </c>
      <c r="E64" s="368"/>
      <c r="F64" s="368"/>
      <c r="G64" s="373" t="str">
        <f aca="false">IF(J64="","",RANK(J64,$J$4:$J$103,1))</f>
        <v/>
      </c>
      <c r="H64" s="374" t="str">
        <f aca="false">IF(INDEX(Predictions_2!$A$2:$AWV$3,2,$M$3+(ROW(A61)-1)*$M$4)="","",INDEX(Predictions_2!$A$2:$AWV$3,2,$M$3+(ROW(A61)-1)*$M$4))</f>
        <v/>
      </c>
      <c r="I64" s="375" t="str">
        <f aca="false">IF(INDEX(Predictions_2!$A$2:$AWV$3,2,$M$3+(ROW(A61)-1)*$M$4)="","",INDEX(Predictions_2!$A$2:$AWV$3,1,$M$3+(ROW(A61)-1)*$M$4))</f>
        <v/>
      </c>
      <c r="J64" s="373" t="str">
        <f aca="false">IF(I64="","",RANK(I64,$I$4:$I$103,0)+ROW()*0.001)</f>
        <v/>
      </c>
    </row>
    <row r="65" customFormat="false" ht="15" hidden="false" customHeight="false" outlineLevel="0" collapsed="false">
      <c r="B65" s="365" t="n">
        <v>62</v>
      </c>
      <c r="C65" s="366" t="str">
        <f aca="false">IFERROR(VLOOKUP(B65,$G$4:$H$103,2,0),"")</f>
        <v/>
      </c>
      <c r="D65" s="367" t="str">
        <f aca="false">IFERROR(VLOOKUP(B65,$G$4:$I$103,3,0),"")</f>
        <v/>
      </c>
      <c r="E65" s="368"/>
      <c r="F65" s="368"/>
      <c r="G65" s="373" t="str">
        <f aca="false">IF(J65="","",RANK(J65,$J$4:$J$103,1))</f>
        <v/>
      </c>
      <c r="H65" s="374" t="str">
        <f aca="false">IF(INDEX(Predictions_2!$A$2:$AWV$3,2,$M$3+(ROW(A62)-1)*$M$4)="","",INDEX(Predictions_2!$A$2:$AWV$3,2,$M$3+(ROW(A62)-1)*$M$4))</f>
        <v/>
      </c>
      <c r="I65" s="375" t="str">
        <f aca="false">IF(INDEX(Predictions_2!$A$2:$AWV$3,2,$M$3+(ROW(A62)-1)*$M$4)="","",INDEX(Predictions_2!$A$2:$AWV$3,1,$M$3+(ROW(A62)-1)*$M$4))</f>
        <v/>
      </c>
      <c r="J65" s="373" t="str">
        <f aca="false">IF(I65="","",RANK(I65,$I$4:$I$103,0)+ROW()*0.001)</f>
        <v/>
      </c>
    </row>
    <row r="66" customFormat="false" ht="15" hidden="false" customHeight="false" outlineLevel="0" collapsed="false">
      <c r="B66" s="365" t="n">
        <v>63</v>
      </c>
      <c r="C66" s="366" t="str">
        <f aca="false">IFERROR(VLOOKUP(B66,$G$4:$H$103,2,0),"")</f>
        <v/>
      </c>
      <c r="D66" s="367" t="str">
        <f aca="false">IFERROR(VLOOKUP(B66,$G$4:$I$103,3,0),"")</f>
        <v/>
      </c>
      <c r="E66" s="368"/>
      <c r="F66" s="368"/>
      <c r="G66" s="373" t="str">
        <f aca="false">IF(J66="","",RANK(J66,$J$4:$J$103,1))</f>
        <v/>
      </c>
      <c r="H66" s="374" t="str">
        <f aca="false">IF(INDEX(Predictions_2!$A$2:$AWV$3,2,$M$3+(ROW(A63)-1)*$M$4)="","",INDEX(Predictions_2!$A$2:$AWV$3,2,$M$3+(ROW(A63)-1)*$M$4))</f>
        <v/>
      </c>
      <c r="I66" s="375" t="str">
        <f aca="false">IF(INDEX(Predictions_2!$A$2:$AWV$3,2,$M$3+(ROW(A63)-1)*$M$4)="","",INDEX(Predictions_2!$A$2:$AWV$3,1,$M$3+(ROW(A63)-1)*$M$4))</f>
        <v/>
      </c>
      <c r="J66" s="373" t="str">
        <f aca="false">IF(I66="","",RANK(I66,$I$4:$I$103,0)+ROW()*0.001)</f>
        <v/>
      </c>
    </row>
    <row r="67" customFormat="false" ht="15" hidden="false" customHeight="false" outlineLevel="0" collapsed="false">
      <c r="B67" s="365" t="n">
        <v>64</v>
      </c>
      <c r="C67" s="366" t="str">
        <f aca="false">IFERROR(VLOOKUP(B67,$G$4:$H$103,2,0),"")</f>
        <v/>
      </c>
      <c r="D67" s="367" t="str">
        <f aca="false">IFERROR(VLOOKUP(B67,$G$4:$I$103,3,0),"")</f>
        <v/>
      </c>
      <c r="E67" s="368"/>
      <c r="F67" s="368"/>
      <c r="G67" s="373" t="str">
        <f aca="false">IF(J67="","",RANK(J67,$J$4:$J$103,1))</f>
        <v/>
      </c>
      <c r="H67" s="374" t="str">
        <f aca="false">IF(INDEX(Predictions_2!$A$2:$AWV$3,2,$M$3+(ROW(A64)-1)*$M$4)="","",INDEX(Predictions_2!$A$2:$AWV$3,2,$M$3+(ROW(A64)-1)*$M$4))</f>
        <v/>
      </c>
      <c r="I67" s="375" t="str">
        <f aca="false">IF(INDEX(Predictions_2!$A$2:$AWV$3,2,$M$3+(ROW(A64)-1)*$M$4)="","",INDEX(Predictions_2!$A$2:$AWV$3,1,$M$3+(ROW(A64)-1)*$M$4))</f>
        <v/>
      </c>
      <c r="J67" s="373" t="str">
        <f aca="false">IF(I67="","",RANK(I67,$I$4:$I$103,0)+ROW()*0.001)</f>
        <v/>
      </c>
    </row>
    <row r="68" customFormat="false" ht="15" hidden="false" customHeight="false" outlineLevel="0" collapsed="false">
      <c r="B68" s="365" t="n">
        <v>65</v>
      </c>
      <c r="C68" s="366" t="str">
        <f aca="false">IFERROR(VLOOKUP(B68,$G$4:$H$103,2,0),"")</f>
        <v/>
      </c>
      <c r="D68" s="367" t="str">
        <f aca="false">IFERROR(VLOOKUP(B68,$G$4:$I$103,3,0),"")</f>
        <v/>
      </c>
      <c r="E68" s="368"/>
      <c r="F68" s="368"/>
      <c r="G68" s="373" t="str">
        <f aca="false">IF(J68="","",RANK(J68,$J$4:$J$103,1))</f>
        <v/>
      </c>
      <c r="H68" s="374" t="str">
        <f aca="false">IF(INDEX(Predictions_2!$A$2:$AWV$3,2,$M$3+(ROW(A65)-1)*$M$4)="","",INDEX(Predictions_2!$A$2:$AWV$3,2,$M$3+(ROW(A65)-1)*$M$4))</f>
        <v/>
      </c>
      <c r="I68" s="375" t="str">
        <f aca="false">IF(INDEX(Predictions_2!$A$2:$AWV$3,2,$M$3+(ROW(A65)-1)*$M$4)="","",INDEX(Predictions_2!$A$2:$AWV$3,1,$M$3+(ROW(A65)-1)*$M$4))</f>
        <v/>
      </c>
      <c r="J68" s="373" t="str">
        <f aca="false">IF(I68="","",RANK(I68,$I$4:$I$103,0)+ROW()*0.001)</f>
        <v/>
      </c>
    </row>
    <row r="69" customFormat="false" ht="15" hidden="false" customHeight="false" outlineLevel="0" collapsed="false">
      <c r="B69" s="365" t="n">
        <v>66</v>
      </c>
      <c r="C69" s="366" t="str">
        <f aca="false">IFERROR(VLOOKUP(B69,$G$4:$H$103,2,0),"")</f>
        <v/>
      </c>
      <c r="D69" s="367" t="str">
        <f aca="false">IFERROR(VLOOKUP(B69,$G$4:$I$103,3,0),"")</f>
        <v/>
      </c>
      <c r="E69" s="368"/>
      <c r="F69" s="368"/>
      <c r="G69" s="373" t="str">
        <f aca="false">IF(J69="","",RANK(J69,$J$4:$J$103,1))</f>
        <v/>
      </c>
      <c r="H69" s="374" t="str">
        <f aca="false">IF(INDEX(Predictions_2!$A$2:$AWV$3,2,$M$3+(ROW(A66)-1)*$M$4)="","",INDEX(Predictions_2!$A$2:$AWV$3,2,$M$3+(ROW(A66)-1)*$M$4))</f>
        <v/>
      </c>
      <c r="I69" s="375" t="str">
        <f aca="false">IF(INDEX(Predictions_2!$A$2:$AWV$3,2,$M$3+(ROW(A66)-1)*$M$4)="","",INDEX(Predictions_2!$A$2:$AWV$3,1,$M$3+(ROW(A66)-1)*$M$4))</f>
        <v/>
      </c>
      <c r="J69" s="373" t="str">
        <f aca="false">IF(I69="","",RANK(I69,$I$4:$I$103,0)+ROW()*0.001)</f>
        <v/>
      </c>
    </row>
    <row r="70" customFormat="false" ht="15" hidden="false" customHeight="false" outlineLevel="0" collapsed="false">
      <c r="B70" s="365" t="n">
        <v>67</v>
      </c>
      <c r="C70" s="366" t="str">
        <f aca="false">IFERROR(VLOOKUP(B70,$G$4:$H$103,2,0),"")</f>
        <v/>
      </c>
      <c r="D70" s="367" t="str">
        <f aca="false">IFERROR(VLOOKUP(B70,$G$4:$I$103,3,0),"")</f>
        <v/>
      </c>
      <c r="E70" s="368"/>
      <c r="F70" s="368"/>
      <c r="G70" s="373" t="str">
        <f aca="false">IF(J70="","",RANK(J70,$J$4:$J$103,1))</f>
        <v/>
      </c>
      <c r="H70" s="374" t="str">
        <f aca="false">IF(INDEX(Predictions_2!$A$2:$AWV$3,2,$M$3+(ROW(A67)-1)*$M$4)="","",INDEX(Predictions_2!$A$2:$AWV$3,2,$M$3+(ROW(A67)-1)*$M$4))</f>
        <v/>
      </c>
      <c r="I70" s="375" t="str">
        <f aca="false">IF(INDEX(Predictions_2!$A$2:$AWV$3,2,$M$3+(ROW(A67)-1)*$M$4)="","",INDEX(Predictions_2!$A$2:$AWV$3,1,$M$3+(ROW(A67)-1)*$M$4))</f>
        <v/>
      </c>
      <c r="J70" s="373" t="str">
        <f aca="false">IF(I70="","",RANK(I70,$I$4:$I$103,0)+ROW()*0.001)</f>
        <v/>
      </c>
    </row>
    <row r="71" customFormat="false" ht="15" hidden="false" customHeight="false" outlineLevel="0" collapsed="false">
      <c r="B71" s="365" t="n">
        <v>68</v>
      </c>
      <c r="C71" s="366" t="str">
        <f aca="false">IFERROR(VLOOKUP(B71,$G$4:$H$103,2,0),"")</f>
        <v/>
      </c>
      <c r="D71" s="367" t="str">
        <f aca="false">IFERROR(VLOOKUP(B71,$G$4:$I$103,3,0),"")</f>
        <v/>
      </c>
      <c r="E71" s="368"/>
      <c r="F71" s="368"/>
      <c r="G71" s="373" t="str">
        <f aca="false">IF(J71="","",RANK(J71,$J$4:$J$103,1))</f>
        <v/>
      </c>
      <c r="H71" s="374" t="str">
        <f aca="false">IF(INDEX(Predictions_2!$A$2:$AWV$3,2,$M$3+(ROW(A68)-1)*$M$4)="","",INDEX(Predictions_2!$A$2:$AWV$3,2,$M$3+(ROW(A68)-1)*$M$4))</f>
        <v/>
      </c>
      <c r="I71" s="375" t="str">
        <f aca="false">IF(INDEX(Predictions_2!$A$2:$AWV$3,2,$M$3+(ROW(A68)-1)*$M$4)="","",INDEX(Predictions_2!$A$2:$AWV$3,1,$M$3+(ROW(A68)-1)*$M$4))</f>
        <v/>
      </c>
      <c r="J71" s="373" t="str">
        <f aca="false">IF(I71="","",RANK(I71,$I$4:$I$103,0)+ROW()*0.001)</f>
        <v/>
      </c>
    </row>
    <row r="72" customFormat="false" ht="15" hidden="false" customHeight="false" outlineLevel="0" collapsed="false">
      <c r="B72" s="365" t="n">
        <v>69</v>
      </c>
      <c r="C72" s="366" t="str">
        <f aca="false">IFERROR(VLOOKUP(B72,$G$4:$H$103,2,0),"")</f>
        <v/>
      </c>
      <c r="D72" s="367" t="str">
        <f aca="false">IFERROR(VLOOKUP(B72,$G$4:$I$103,3,0),"")</f>
        <v/>
      </c>
      <c r="E72" s="368"/>
      <c r="F72" s="368"/>
      <c r="G72" s="373" t="str">
        <f aca="false">IF(J72="","",RANK(J72,$J$4:$J$103,1))</f>
        <v/>
      </c>
      <c r="H72" s="374" t="str">
        <f aca="false">IF(INDEX(Predictions_2!$A$2:$AWV$3,2,$M$3+(ROW(A69)-1)*$M$4)="","",INDEX(Predictions_2!$A$2:$AWV$3,2,$M$3+(ROW(A69)-1)*$M$4))</f>
        <v/>
      </c>
      <c r="I72" s="375" t="str">
        <f aca="false">IF(INDEX(Predictions_2!$A$2:$AWV$3,2,$M$3+(ROW(A69)-1)*$M$4)="","",INDEX(Predictions_2!$A$2:$AWV$3,1,$M$3+(ROW(A69)-1)*$M$4))</f>
        <v/>
      </c>
      <c r="J72" s="373" t="str">
        <f aca="false">IF(I72="","",RANK(I72,$I$4:$I$103,0)+ROW()*0.001)</f>
        <v/>
      </c>
    </row>
    <row r="73" customFormat="false" ht="15" hidden="false" customHeight="false" outlineLevel="0" collapsed="false">
      <c r="B73" s="365" t="n">
        <v>70</v>
      </c>
      <c r="C73" s="366" t="str">
        <f aca="false">IFERROR(VLOOKUP(B73,$G$4:$H$103,2,0),"")</f>
        <v/>
      </c>
      <c r="D73" s="367" t="str">
        <f aca="false">IFERROR(VLOOKUP(B73,$G$4:$I$103,3,0),"")</f>
        <v/>
      </c>
      <c r="E73" s="368"/>
      <c r="F73" s="368"/>
      <c r="G73" s="373" t="str">
        <f aca="false">IF(J73="","",RANK(J73,$J$4:$J$103,1))</f>
        <v/>
      </c>
      <c r="H73" s="374" t="str">
        <f aca="false">IF(INDEX(Predictions_2!$A$2:$AWV$3,2,$M$3+(ROW(A70)-1)*$M$4)="","",INDEX(Predictions_2!$A$2:$AWV$3,2,$M$3+(ROW(A70)-1)*$M$4))</f>
        <v/>
      </c>
      <c r="I73" s="375" t="str">
        <f aca="false">IF(INDEX(Predictions_2!$A$2:$AWV$3,2,$M$3+(ROW(A70)-1)*$M$4)="","",INDEX(Predictions_2!$A$2:$AWV$3,1,$M$3+(ROW(A70)-1)*$M$4))</f>
        <v/>
      </c>
      <c r="J73" s="373" t="str">
        <f aca="false">IF(I73="","",RANK(I73,$I$4:$I$103,0)+ROW()*0.001)</f>
        <v/>
      </c>
    </row>
    <row r="74" customFormat="false" ht="15" hidden="false" customHeight="false" outlineLevel="0" collapsed="false">
      <c r="B74" s="365" t="n">
        <v>71</v>
      </c>
      <c r="C74" s="366" t="str">
        <f aca="false">IFERROR(VLOOKUP(B74,$G$4:$H$103,2,0),"")</f>
        <v/>
      </c>
      <c r="D74" s="367" t="str">
        <f aca="false">IFERROR(VLOOKUP(B74,$G$4:$I$103,3,0),"")</f>
        <v/>
      </c>
      <c r="E74" s="368"/>
      <c r="F74" s="368"/>
      <c r="G74" s="373" t="str">
        <f aca="false">IF(J74="","",RANK(J74,$J$4:$J$103,1))</f>
        <v/>
      </c>
      <c r="H74" s="374" t="str">
        <f aca="false">IF(INDEX(Predictions_2!$A$2:$AWV$3,2,$M$3+(ROW(A71)-1)*$M$4)="","",INDEX(Predictions_2!$A$2:$AWV$3,2,$M$3+(ROW(A71)-1)*$M$4))</f>
        <v/>
      </c>
      <c r="I74" s="375" t="str">
        <f aca="false">IF(INDEX(Predictions_2!$A$2:$AWV$3,2,$M$3+(ROW(A71)-1)*$M$4)="","",INDEX(Predictions_2!$A$2:$AWV$3,1,$M$3+(ROW(A71)-1)*$M$4))</f>
        <v/>
      </c>
      <c r="J74" s="373" t="str">
        <f aca="false">IF(I74="","",RANK(I74,$I$4:$I$103,0)+ROW()*0.001)</f>
        <v/>
      </c>
    </row>
    <row r="75" customFormat="false" ht="15" hidden="false" customHeight="false" outlineLevel="0" collapsed="false">
      <c r="B75" s="365" t="n">
        <v>72</v>
      </c>
      <c r="C75" s="366" t="str">
        <f aca="false">IFERROR(VLOOKUP(B75,$G$4:$H$103,2,0),"")</f>
        <v/>
      </c>
      <c r="D75" s="367" t="str">
        <f aca="false">IFERROR(VLOOKUP(B75,$G$4:$I$103,3,0),"")</f>
        <v/>
      </c>
      <c r="E75" s="368"/>
      <c r="F75" s="368"/>
      <c r="G75" s="373" t="str">
        <f aca="false">IF(J75="","",RANK(J75,$J$4:$J$103,1))</f>
        <v/>
      </c>
      <c r="H75" s="374" t="str">
        <f aca="false">IF(INDEX(Predictions_2!$A$2:$AWV$3,2,$M$3+(ROW(A72)-1)*$M$4)="","",INDEX(Predictions_2!$A$2:$AWV$3,2,$M$3+(ROW(A72)-1)*$M$4))</f>
        <v/>
      </c>
      <c r="I75" s="375" t="str">
        <f aca="false">IF(INDEX(Predictions_2!$A$2:$AWV$3,2,$M$3+(ROW(A72)-1)*$M$4)="","",INDEX(Predictions_2!$A$2:$AWV$3,1,$M$3+(ROW(A72)-1)*$M$4))</f>
        <v/>
      </c>
      <c r="J75" s="373" t="str">
        <f aca="false">IF(I75="","",RANK(I75,$I$4:$I$103,0)+ROW()*0.001)</f>
        <v/>
      </c>
    </row>
    <row r="76" customFormat="false" ht="15" hidden="false" customHeight="false" outlineLevel="0" collapsed="false">
      <c r="B76" s="365" t="n">
        <v>73</v>
      </c>
      <c r="C76" s="366" t="str">
        <f aca="false">IFERROR(VLOOKUP(B76,$G$4:$H$103,2,0),"")</f>
        <v/>
      </c>
      <c r="D76" s="367" t="str">
        <f aca="false">IFERROR(VLOOKUP(B76,$G$4:$I$103,3,0),"")</f>
        <v/>
      </c>
      <c r="E76" s="368"/>
      <c r="F76" s="368"/>
      <c r="G76" s="373" t="str">
        <f aca="false">IF(J76="","",RANK(J76,$J$4:$J$103,1))</f>
        <v/>
      </c>
      <c r="H76" s="374" t="str">
        <f aca="false">IF(INDEX(Predictions_2!$A$2:$AWV$3,2,$M$3+(ROW(A73)-1)*$M$4)="","",INDEX(Predictions_2!$A$2:$AWV$3,2,$M$3+(ROW(A73)-1)*$M$4))</f>
        <v/>
      </c>
      <c r="I76" s="375" t="str">
        <f aca="false">IF(INDEX(Predictions_2!$A$2:$AWV$3,2,$M$3+(ROW(A73)-1)*$M$4)="","",INDEX(Predictions_2!$A$2:$AWV$3,1,$M$3+(ROW(A73)-1)*$M$4))</f>
        <v/>
      </c>
      <c r="J76" s="373" t="str">
        <f aca="false">IF(I76="","",RANK(I76,$I$4:$I$103,0)+ROW()*0.001)</f>
        <v/>
      </c>
    </row>
    <row r="77" customFormat="false" ht="15" hidden="false" customHeight="false" outlineLevel="0" collapsed="false">
      <c r="B77" s="365" t="n">
        <v>74</v>
      </c>
      <c r="C77" s="366" t="str">
        <f aca="false">IFERROR(VLOOKUP(B77,$G$4:$H$103,2,0),"")</f>
        <v/>
      </c>
      <c r="D77" s="367" t="str">
        <f aca="false">IFERROR(VLOOKUP(B77,$G$4:$I$103,3,0),"")</f>
        <v/>
      </c>
      <c r="E77" s="368"/>
      <c r="F77" s="368"/>
      <c r="G77" s="373" t="str">
        <f aca="false">IF(J77="","",RANK(J77,$J$4:$J$103,1))</f>
        <v/>
      </c>
      <c r="H77" s="374" t="str">
        <f aca="false">IF(INDEX(Predictions_2!$A$2:$AWV$3,2,$M$3+(ROW(A74)-1)*$M$4)="","",INDEX(Predictions_2!$A$2:$AWV$3,2,$M$3+(ROW(A74)-1)*$M$4))</f>
        <v/>
      </c>
      <c r="I77" s="375" t="str">
        <f aca="false">IF(INDEX(Predictions_2!$A$2:$AWV$3,2,$M$3+(ROW(A74)-1)*$M$4)="","",INDEX(Predictions_2!$A$2:$AWV$3,1,$M$3+(ROW(A74)-1)*$M$4))</f>
        <v/>
      </c>
      <c r="J77" s="373" t="str">
        <f aca="false">IF(I77="","",RANK(I77,$I$4:$I$103,0)+ROW()*0.001)</f>
        <v/>
      </c>
    </row>
    <row r="78" customFormat="false" ht="15" hidden="false" customHeight="false" outlineLevel="0" collapsed="false">
      <c r="B78" s="365" t="n">
        <v>75</v>
      </c>
      <c r="C78" s="366" t="str">
        <f aca="false">IFERROR(VLOOKUP(B78,$G$4:$H$103,2,0),"")</f>
        <v/>
      </c>
      <c r="D78" s="367" t="str">
        <f aca="false">IFERROR(VLOOKUP(B78,$G$4:$I$103,3,0),"")</f>
        <v/>
      </c>
      <c r="E78" s="368"/>
      <c r="F78" s="368"/>
      <c r="G78" s="373" t="str">
        <f aca="false">IF(J78="","",RANK(J78,$J$4:$J$103,1))</f>
        <v/>
      </c>
      <c r="H78" s="374" t="str">
        <f aca="false">IF(INDEX(Predictions_2!$A$2:$AWV$3,2,$M$3+(ROW(A75)-1)*$M$4)="","",INDEX(Predictions_2!$A$2:$AWV$3,2,$M$3+(ROW(A75)-1)*$M$4))</f>
        <v/>
      </c>
      <c r="I78" s="375" t="str">
        <f aca="false">IF(INDEX(Predictions_2!$A$2:$AWV$3,2,$M$3+(ROW(A75)-1)*$M$4)="","",INDEX(Predictions_2!$A$2:$AWV$3,1,$M$3+(ROW(A75)-1)*$M$4))</f>
        <v/>
      </c>
      <c r="J78" s="373" t="str">
        <f aca="false">IF(I78="","",RANK(I78,$I$4:$I$103,0)+ROW()*0.001)</f>
        <v/>
      </c>
    </row>
    <row r="79" customFormat="false" ht="15" hidden="false" customHeight="false" outlineLevel="0" collapsed="false">
      <c r="B79" s="365" t="n">
        <v>76</v>
      </c>
      <c r="C79" s="366" t="str">
        <f aca="false">IFERROR(VLOOKUP(B79,$G$4:$H$103,2,0),"")</f>
        <v/>
      </c>
      <c r="D79" s="367" t="str">
        <f aca="false">IFERROR(VLOOKUP(B79,$G$4:$I$103,3,0),"")</f>
        <v/>
      </c>
      <c r="E79" s="368"/>
      <c r="F79" s="368"/>
      <c r="G79" s="373" t="str">
        <f aca="false">IF(J79="","",RANK(J79,$J$4:$J$103,1))</f>
        <v/>
      </c>
      <c r="H79" s="374" t="str">
        <f aca="false">IF(INDEX(Predictions_2!$A$2:$AWV$3,2,$M$3+(ROW(A76)-1)*$M$4)="","",INDEX(Predictions_2!$A$2:$AWV$3,2,$M$3+(ROW(A76)-1)*$M$4))</f>
        <v/>
      </c>
      <c r="I79" s="375" t="str">
        <f aca="false">IF(INDEX(Predictions_2!$A$2:$AWV$3,2,$M$3+(ROW(A76)-1)*$M$4)="","",INDEX(Predictions_2!$A$2:$AWV$3,1,$M$3+(ROW(A76)-1)*$M$4))</f>
        <v/>
      </c>
      <c r="J79" s="373" t="str">
        <f aca="false">IF(I79="","",RANK(I79,$I$4:$I$103,0)+ROW()*0.001)</f>
        <v/>
      </c>
    </row>
    <row r="80" customFormat="false" ht="15" hidden="false" customHeight="false" outlineLevel="0" collapsed="false">
      <c r="B80" s="365" t="n">
        <v>77</v>
      </c>
      <c r="C80" s="366" t="str">
        <f aca="false">IFERROR(VLOOKUP(B80,$G$4:$H$103,2,0),"")</f>
        <v/>
      </c>
      <c r="D80" s="367" t="str">
        <f aca="false">IFERROR(VLOOKUP(B80,$G$4:$I$103,3,0),"")</f>
        <v/>
      </c>
      <c r="E80" s="368"/>
      <c r="F80" s="368"/>
      <c r="G80" s="373" t="str">
        <f aca="false">IF(J80="","",RANK(J80,$J$4:$J$103,1))</f>
        <v/>
      </c>
      <c r="H80" s="374" t="str">
        <f aca="false">IF(INDEX(Predictions_2!$A$2:$AWV$3,2,$M$3+(ROW(A77)-1)*$M$4)="","",INDEX(Predictions_2!$A$2:$AWV$3,2,$M$3+(ROW(A77)-1)*$M$4))</f>
        <v/>
      </c>
      <c r="I80" s="375" t="str">
        <f aca="false">IF(INDEX(Predictions_2!$A$2:$AWV$3,2,$M$3+(ROW(A77)-1)*$M$4)="","",INDEX(Predictions_2!$A$2:$AWV$3,1,$M$3+(ROW(A77)-1)*$M$4))</f>
        <v/>
      </c>
      <c r="J80" s="373" t="str">
        <f aca="false">IF(I80="","",RANK(I80,$I$4:$I$103,0)+ROW()*0.001)</f>
        <v/>
      </c>
    </row>
    <row r="81" customFormat="false" ht="15" hidden="false" customHeight="false" outlineLevel="0" collapsed="false">
      <c r="B81" s="365" t="n">
        <v>78</v>
      </c>
      <c r="C81" s="366" t="str">
        <f aca="false">IFERROR(VLOOKUP(B81,$G$4:$H$103,2,0),"")</f>
        <v/>
      </c>
      <c r="D81" s="367" t="str">
        <f aca="false">IFERROR(VLOOKUP(B81,$G$4:$I$103,3,0),"")</f>
        <v/>
      </c>
      <c r="E81" s="368"/>
      <c r="F81" s="368"/>
      <c r="G81" s="373" t="str">
        <f aca="false">IF(J81="","",RANK(J81,$J$4:$J$103,1))</f>
        <v/>
      </c>
      <c r="H81" s="374" t="str">
        <f aca="false">IF(INDEX(Predictions_2!$A$2:$AWV$3,2,$M$3+(ROW(A78)-1)*$M$4)="","",INDEX(Predictions_2!$A$2:$AWV$3,2,$M$3+(ROW(A78)-1)*$M$4))</f>
        <v/>
      </c>
      <c r="I81" s="375" t="str">
        <f aca="false">IF(INDEX(Predictions_2!$A$2:$AWV$3,2,$M$3+(ROW(A78)-1)*$M$4)="","",INDEX(Predictions_2!$A$2:$AWV$3,1,$M$3+(ROW(A78)-1)*$M$4))</f>
        <v/>
      </c>
      <c r="J81" s="373" t="str">
        <f aca="false">IF(I81="","",RANK(I81,$I$4:$I$103,0)+ROW()*0.001)</f>
        <v/>
      </c>
    </row>
    <row r="82" customFormat="false" ht="15" hidden="false" customHeight="false" outlineLevel="0" collapsed="false">
      <c r="B82" s="365" t="n">
        <v>79</v>
      </c>
      <c r="C82" s="366" t="str">
        <f aca="false">IFERROR(VLOOKUP(B82,$G$4:$H$103,2,0),"")</f>
        <v/>
      </c>
      <c r="D82" s="367" t="str">
        <f aca="false">IFERROR(VLOOKUP(B82,$G$4:$I$103,3,0),"")</f>
        <v/>
      </c>
      <c r="E82" s="368"/>
      <c r="F82" s="368"/>
      <c r="G82" s="373" t="str">
        <f aca="false">IF(J82="","",RANK(J82,$J$4:$J$103,1))</f>
        <v/>
      </c>
      <c r="H82" s="374" t="str">
        <f aca="false">IF(INDEX(Predictions_2!$A$2:$AWV$3,2,$M$3+(ROW(A79)-1)*$M$4)="","",INDEX(Predictions_2!$A$2:$AWV$3,2,$M$3+(ROW(A79)-1)*$M$4))</f>
        <v/>
      </c>
      <c r="I82" s="375" t="str">
        <f aca="false">IF(INDEX(Predictions_2!$A$2:$AWV$3,2,$M$3+(ROW(A79)-1)*$M$4)="","",INDEX(Predictions_2!$A$2:$AWV$3,1,$M$3+(ROW(A79)-1)*$M$4))</f>
        <v/>
      </c>
      <c r="J82" s="373" t="str">
        <f aca="false">IF(I82="","",RANK(I82,$I$4:$I$103,0)+ROW()*0.001)</f>
        <v/>
      </c>
    </row>
    <row r="83" customFormat="false" ht="15" hidden="false" customHeight="false" outlineLevel="0" collapsed="false">
      <c r="B83" s="365" t="n">
        <v>80</v>
      </c>
      <c r="C83" s="366" t="str">
        <f aca="false">IFERROR(VLOOKUP(B83,$G$4:$H$103,2,0),"")</f>
        <v/>
      </c>
      <c r="D83" s="367" t="str">
        <f aca="false">IFERROR(VLOOKUP(B83,$G$4:$I$103,3,0),"")</f>
        <v/>
      </c>
      <c r="E83" s="368"/>
      <c r="F83" s="368"/>
      <c r="G83" s="373" t="str">
        <f aca="false">IF(J83="","",RANK(J83,$J$4:$J$103,1))</f>
        <v/>
      </c>
      <c r="H83" s="374" t="str">
        <f aca="false">IF(INDEX(Predictions_2!$A$2:$AWV$3,2,$M$3+(ROW(A80)-1)*$M$4)="","",INDEX(Predictions_2!$A$2:$AWV$3,2,$M$3+(ROW(A80)-1)*$M$4))</f>
        <v/>
      </c>
      <c r="I83" s="375" t="str">
        <f aca="false">IF(INDEX(Predictions_2!$A$2:$AWV$3,2,$M$3+(ROW(A80)-1)*$M$4)="","",INDEX(Predictions_2!$A$2:$AWV$3,1,$M$3+(ROW(A80)-1)*$M$4))</f>
        <v/>
      </c>
      <c r="J83" s="373" t="str">
        <f aca="false">IF(I83="","",RANK(I83,$I$4:$I$103,0)+ROW()*0.001)</f>
        <v/>
      </c>
    </row>
    <row r="84" customFormat="false" ht="15" hidden="false" customHeight="false" outlineLevel="0" collapsed="false">
      <c r="B84" s="365" t="n">
        <v>81</v>
      </c>
      <c r="C84" s="366" t="str">
        <f aca="false">IFERROR(VLOOKUP(B84,$G$4:$H$103,2,0),"")</f>
        <v/>
      </c>
      <c r="D84" s="367" t="str">
        <f aca="false">IFERROR(VLOOKUP(B84,$G$4:$I$103,3,0),"")</f>
        <v/>
      </c>
      <c r="E84" s="368"/>
      <c r="F84" s="368"/>
      <c r="G84" s="373" t="str">
        <f aca="false">IF(J84="","",RANK(J84,$J$4:$J$103,1))</f>
        <v/>
      </c>
      <c r="H84" s="374" t="str">
        <f aca="false">IF(INDEX(Predictions_2!$A$2:$AWV$3,2,$M$3+(ROW(A81)-1)*$M$4)="","",INDEX(Predictions_2!$A$2:$AWV$3,2,$M$3+(ROW(A81)-1)*$M$4))</f>
        <v/>
      </c>
      <c r="I84" s="375" t="str">
        <f aca="false">IF(INDEX(Predictions_2!$A$2:$AWV$3,2,$M$3+(ROW(A81)-1)*$M$4)="","",INDEX(Predictions_2!$A$2:$AWV$3,1,$M$3+(ROW(A81)-1)*$M$4))</f>
        <v/>
      </c>
      <c r="J84" s="373" t="str">
        <f aca="false">IF(I84="","",RANK(I84,$I$4:$I$103,0)+ROW()*0.001)</f>
        <v/>
      </c>
    </row>
    <row r="85" customFormat="false" ht="15" hidden="false" customHeight="false" outlineLevel="0" collapsed="false">
      <c r="B85" s="365" t="n">
        <v>82</v>
      </c>
      <c r="C85" s="366" t="str">
        <f aca="false">IFERROR(VLOOKUP(B85,$G$4:$H$103,2,0),"")</f>
        <v/>
      </c>
      <c r="D85" s="367" t="str">
        <f aca="false">IFERROR(VLOOKUP(B85,$G$4:$I$103,3,0),"")</f>
        <v/>
      </c>
      <c r="E85" s="368"/>
      <c r="F85" s="368"/>
      <c r="G85" s="373" t="str">
        <f aca="false">IF(J85="","",RANK(J85,$J$4:$J$103,1))</f>
        <v/>
      </c>
      <c r="H85" s="374" t="str">
        <f aca="false">IF(INDEX(Predictions_2!$A$2:$AWV$3,2,$M$3+(ROW(A82)-1)*$M$4)="","",INDEX(Predictions_2!$A$2:$AWV$3,2,$M$3+(ROW(A82)-1)*$M$4))</f>
        <v/>
      </c>
      <c r="I85" s="375" t="str">
        <f aca="false">IF(INDEX(Predictions_2!$A$2:$AWV$3,2,$M$3+(ROW(A82)-1)*$M$4)="","",INDEX(Predictions_2!$A$2:$AWV$3,1,$M$3+(ROW(A82)-1)*$M$4))</f>
        <v/>
      </c>
      <c r="J85" s="373" t="str">
        <f aca="false">IF(I85="","",RANK(I85,$I$4:$I$103,0)+ROW()*0.001)</f>
        <v/>
      </c>
    </row>
    <row r="86" customFormat="false" ht="15" hidden="false" customHeight="false" outlineLevel="0" collapsed="false">
      <c r="B86" s="365" t="n">
        <v>83</v>
      </c>
      <c r="C86" s="366" t="str">
        <f aca="false">IFERROR(VLOOKUP(B86,$G$4:$H$103,2,0),"")</f>
        <v/>
      </c>
      <c r="D86" s="367" t="str">
        <f aca="false">IFERROR(VLOOKUP(B86,$G$4:$I$103,3,0),"")</f>
        <v/>
      </c>
      <c r="E86" s="368"/>
      <c r="F86" s="368"/>
      <c r="G86" s="373" t="str">
        <f aca="false">IF(J86="","",RANK(J86,$J$4:$J$103,1))</f>
        <v/>
      </c>
      <c r="H86" s="374" t="str">
        <f aca="false">IF(INDEX(Predictions_2!$A$2:$AWV$3,2,$M$3+(ROW(A83)-1)*$M$4)="","",INDEX(Predictions_2!$A$2:$AWV$3,2,$M$3+(ROW(A83)-1)*$M$4))</f>
        <v/>
      </c>
      <c r="I86" s="375" t="str">
        <f aca="false">IF(INDEX(Predictions_2!$A$2:$AWV$3,2,$M$3+(ROW(A83)-1)*$M$4)="","",INDEX(Predictions_2!$A$2:$AWV$3,1,$M$3+(ROW(A83)-1)*$M$4))</f>
        <v/>
      </c>
      <c r="J86" s="373" t="str">
        <f aca="false">IF(I86="","",RANK(I86,$I$4:$I$103,0)+ROW()*0.001)</f>
        <v/>
      </c>
    </row>
    <row r="87" customFormat="false" ht="15" hidden="false" customHeight="false" outlineLevel="0" collapsed="false">
      <c r="B87" s="365" t="n">
        <v>84</v>
      </c>
      <c r="C87" s="366" t="str">
        <f aca="false">IFERROR(VLOOKUP(B87,$G$4:$H$103,2,0),"")</f>
        <v/>
      </c>
      <c r="D87" s="367" t="str">
        <f aca="false">IFERROR(VLOOKUP(B87,$G$4:$I$103,3,0),"")</f>
        <v/>
      </c>
      <c r="E87" s="368"/>
      <c r="F87" s="368"/>
      <c r="G87" s="373" t="str">
        <f aca="false">IF(J87="","",RANK(J87,$J$4:$J$103,1))</f>
        <v/>
      </c>
      <c r="H87" s="374" t="str">
        <f aca="false">IF(INDEX(Predictions_2!$A$2:$AWV$3,2,$M$3+(ROW(A84)-1)*$M$4)="","",INDEX(Predictions_2!$A$2:$AWV$3,2,$M$3+(ROW(A84)-1)*$M$4))</f>
        <v/>
      </c>
      <c r="I87" s="375" t="str">
        <f aca="false">IF(INDEX(Predictions_2!$A$2:$AWV$3,2,$M$3+(ROW(A84)-1)*$M$4)="","",INDEX(Predictions_2!$A$2:$AWV$3,1,$M$3+(ROW(A84)-1)*$M$4))</f>
        <v/>
      </c>
      <c r="J87" s="373" t="str">
        <f aca="false">IF(I87="","",RANK(I87,$I$4:$I$103,0)+ROW()*0.001)</f>
        <v/>
      </c>
    </row>
    <row r="88" customFormat="false" ht="15" hidden="false" customHeight="false" outlineLevel="0" collapsed="false">
      <c r="B88" s="365" t="n">
        <v>85</v>
      </c>
      <c r="C88" s="366" t="str">
        <f aca="false">IFERROR(VLOOKUP(B88,$G$4:$H$103,2,0),"")</f>
        <v/>
      </c>
      <c r="D88" s="367" t="str">
        <f aca="false">IFERROR(VLOOKUP(B88,$G$4:$I$103,3,0),"")</f>
        <v/>
      </c>
      <c r="E88" s="368"/>
      <c r="F88" s="368"/>
      <c r="G88" s="373" t="str">
        <f aca="false">IF(J88="","",RANK(J88,$J$4:$J$103,1))</f>
        <v/>
      </c>
      <c r="H88" s="374" t="str">
        <f aca="false">IF(INDEX(Predictions_2!$A$2:$AWV$3,2,$M$3+(ROW(A85)-1)*$M$4)="","",INDEX(Predictions_2!$A$2:$AWV$3,2,$M$3+(ROW(A85)-1)*$M$4))</f>
        <v/>
      </c>
      <c r="I88" s="375" t="str">
        <f aca="false">IF(INDEX(Predictions_2!$A$2:$AWV$3,2,$M$3+(ROW(A85)-1)*$M$4)="","",INDEX(Predictions_2!$A$2:$AWV$3,1,$M$3+(ROW(A85)-1)*$M$4))</f>
        <v/>
      </c>
      <c r="J88" s="373" t="str">
        <f aca="false">IF(I88="","",RANK(I88,$I$4:$I$103,0)+ROW()*0.001)</f>
        <v/>
      </c>
    </row>
    <row r="89" customFormat="false" ht="15" hidden="false" customHeight="false" outlineLevel="0" collapsed="false">
      <c r="B89" s="365" t="n">
        <v>86</v>
      </c>
      <c r="C89" s="366" t="str">
        <f aca="false">IFERROR(VLOOKUP(B89,$G$4:$H$103,2,0),"")</f>
        <v/>
      </c>
      <c r="D89" s="367" t="str">
        <f aca="false">IFERROR(VLOOKUP(B89,$G$4:$I$103,3,0),"")</f>
        <v/>
      </c>
      <c r="E89" s="368"/>
      <c r="F89" s="368"/>
      <c r="G89" s="373" t="str">
        <f aca="false">IF(J89="","",RANK(J89,$J$4:$J$103,1))</f>
        <v/>
      </c>
      <c r="H89" s="374" t="str">
        <f aca="false">IF(INDEX(Predictions_2!$A$2:$AWV$3,2,$M$3+(ROW(A86)-1)*$M$4)="","",INDEX(Predictions_2!$A$2:$AWV$3,2,$M$3+(ROW(A86)-1)*$M$4))</f>
        <v/>
      </c>
      <c r="I89" s="375" t="str">
        <f aca="false">IF(INDEX(Predictions_2!$A$2:$AWV$3,2,$M$3+(ROW(A86)-1)*$M$4)="","",INDEX(Predictions_2!$A$2:$AWV$3,1,$M$3+(ROW(A86)-1)*$M$4))</f>
        <v/>
      </c>
      <c r="J89" s="373" t="str">
        <f aca="false">IF(I89="","",RANK(I89,$I$4:$I$103,0)+ROW()*0.001)</f>
        <v/>
      </c>
    </row>
    <row r="90" customFormat="false" ht="15" hidden="false" customHeight="false" outlineLevel="0" collapsed="false">
      <c r="B90" s="365" t="n">
        <v>87</v>
      </c>
      <c r="C90" s="366" t="str">
        <f aca="false">IFERROR(VLOOKUP(B90,$G$4:$H$103,2,0),"")</f>
        <v/>
      </c>
      <c r="D90" s="367" t="str">
        <f aca="false">IFERROR(VLOOKUP(B90,$G$4:$I$103,3,0),"")</f>
        <v/>
      </c>
      <c r="E90" s="368"/>
      <c r="F90" s="368"/>
      <c r="G90" s="373" t="str">
        <f aca="false">IF(J90="","",RANK(J90,$J$4:$J$103,1))</f>
        <v/>
      </c>
      <c r="H90" s="374" t="str">
        <f aca="false">IF(INDEX(Predictions_2!$A$2:$AWV$3,2,$M$3+(ROW(A87)-1)*$M$4)="","",INDEX(Predictions_2!$A$2:$AWV$3,2,$M$3+(ROW(A87)-1)*$M$4))</f>
        <v/>
      </c>
      <c r="I90" s="375" t="str">
        <f aca="false">IF(INDEX(Predictions_2!$A$2:$AWV$3,2,$M$3+(ROW(A87)-1)*$M$4)="","",INDEX(Predictions_2!$A$2:$AWV$3,1,$M$3+(ROW(A87)-1)*$M$4))</f>
        <v/>
      </c>
      <c r="J90" s="373" t="str">
        <f aca="false">IF(I90="","",RANK(I90,$I$4:$I$103,0)+ROW()*0.001)</f>
        <v/>
      </c>
    </row>
    <row r="91" customFormat="false" ht="15" hidden="false" customHeight="false" outlineLevel="0" collapsed="false">
      <c r="B91" s="365" t="n">
        <v>88</v>
      </c>
      <c r="C91" s="366" t="str">
        <f aca="false">IFERROR(VLOOKUP(B91,$G$4:$H$103,2,0),"")</f>
        <v/>
      </c>
      <c r="D91" s="367" t="str">
        <f aca="false">IFERROR(VLOOKUP(B91,$G$4:$I$103,3,0),"")</f>
        <v/>
      </c>
      <c r="E91" s="368"/>
      <c r="F91" s="368"/>
      <c r="G91" s="373" t="str">
        <f aca="false">IF(J91="","",RANK(J91,$J$4:$J$103,1))</f>
        <v/>
      </c>
      <c r="H91" s="374" t="str">
        <f aca="false">IF(INDEX(Predictions_2!$A$2:$AWV$3,2,$M$3+(ROW(A88)-1)*$M$4)="","",INDEX(Predictions_2!$A$2:$AWV$3,2,$M$3+(ROW(A88)-1)*$M$4))</f>
        <v/>
      </c>
      <c r="I91" s="375" t="str">
        <f aca="false">IF(INDEX(Predictions_2!$A$2:$AWV$3,2,$M$3+(ROW(A88)-1)*$M$4)="","",INDEX(Predictions_2!$A$2:$AWV$3,1,$M$3+(ROW(A88)-1)*$M$4))</f>
        <v/>
      </c>
      <c r="J91" s="373" t="str">
        <f aca="false">IF(I91="","",RANK(I91,$I$4:$I$103,0)+ROW()*0.001)</f>
        <v/>
      </c>
    </row>
    <row r="92" customFormat="false" ht="15" hidden="false" customHeight="false" outlineLevel="0" collapsed="false">
      <c r="B92" s="365" t="n">
        <v>89</v>
      </c>
      <c r="C92" s="366" t="str">
        <f aca="false">IFERROR(VLOOKUP(B92,$G$4:$H$103,2,0),"")</f>
        <v/>
      </c>
      <c r="D92" s="367" t="str">
        <f aca="false">IFERROR(VLOOKUP(B92,$G$4:$I$103,3,0),"")</f>
        <v/>
      </c>
      <c r="E92" s="368"/>
      <c r="F92" s="368"/>
      <c r="G92" s="373" t="str">
        <f aca="false">IF(J92="","",RANK(J92,$J$4:$J$103,1))</f>
        <v/>
      </c>
      <c r="H92" s="374" t="str">
        <f aca="false">IF(INDEX(Predictions_2!$A$2:$AWV$3,2,$M$3+(ROW(A89)-1)*$M$4)="","",INDEX(Predictions_2!$A$2:$AWV$3,2,$M$3+(ROW(A89)-1)*$M$4))</f>
        <v/>
      </c>
      <c r="I92" s="375" t="str">
        <f aca="false">IF(INDEX(Predictions_2!$A$2:$AWV$3,2,$M$3+(ROW(A89)-1)*$M$4)="","",INDEX(Predictions_2!$A$2:$AWV$3,1,$M$3+(ROW(A89)-1)*$M$4))</f>
        <v/>
      </c>
      <c r="J92" s="373" t="str">
        <f aca="false">IF(I92="","",RANK(I92,$I$4:$I$103,0)+ROW()*0.001)</f>
        <v/>
      </c>
    </row>
    <row r="93" customFormat="false" ht="15" hidden="false" customHeight="false" outlineLevel="0" collapsed="false">
      <c r="B93" s="365" t="n">
        <v>90</v>
      </c>
      <c r="C93" s="366" t="str">
        <f aca="false">IFERROR(VLOOKUP(B93,$G$4:$H$103,2,0),"")</f>
        <v/>
      </c>
      <c r="D93" s="367" t="str">
        <f aca="false">IFERROR(VLOOKUP(B93,$G$4:$I$103,3,0),"")</f>
        <v/>
      </c>
      <c r="E93" s="368"/>
      <c r="F93" s="368"/>
      <c r="G93" s="373" t="str">
        <f aca="false">IF(J93="","",RANK(J93,$J$4:$J$103,1))</f>
        <v/>
      </c>
      <c r="H93" s="374" t="str">
        <f aca="false">IF(INDEX(Predictions_2!$A$2:$AWV$3,2,$M$3+(ROW(A90)-1)*$M$4)="","",INDEX(Predictions_2!$A$2:$AWV$3,2,$M$3+(ROW(A90)-1)*$M$4))</f>
        <v/>
      </c>
      <c r="I93" s="375" t="str">
        <f aca="false">IF(INDEX(Predictions_2!$A$2:$AWV$3,2,$M$3+(ROW(A90)-1)*$M$4)="","",INDEX(Predictions_2!$A$2:$AWV$3,1,$M$3+(ROW(A90)-1)*$M$4))</f>
        <v/>
      </c>
      <c r="J93" s="373" t="str">
        <f aca="false">IF(I93="","",RANK(I93,$I$4:$I$103,0)+ROW()*0.001)</f>
        <v/>
      </c>
    </row>
    <row r="94" customFormat="false" ht="15" hidden="false" customHeight="false" outlineLevel="0" collapsed="false">
      <c r="B94" s="365" t="n">
        <v>91</v>
      </c>
      <c r="C94" s="366" t="str">
        <f aca="false">IFERROR(VLOOKUP(B94,$G$4:$H$103,2,0),"")</f>
        <v/>
      </c>
      <c r="D94" s="367" t="str">
        <f aca="false">IFERROR(VLOOKUP(B94,$G$4:$I$103,3,0),"")</f>
        <v/>
      </c>
      <c r="E94" s="368"/>
      <c r="F94" s="368"/>
      <c r="G94" s="373" t="str">
        <f aca="false">IF(J94="","",RANK(J94,$J$4:$J$103,1))</f>
        <v/>
      </c>
      <c r="H94" s="374" t="str">
        <f aca="false">IF(INDEX(Predictions_2!$A$2:$AWV$3,2,$M$3+(ROW(A91)-1)*$M$4)="","",INDEX(Predictions_2!$A$2:$AWV$3,2,$M$3+(ROW(A91)-1)*$M$4))</f>
        <v/>
      </c>
      <c r="I94" s="375" t="str">
        <f aca="false">IF(INDEX(Predictions_2!$A$2:$AWV$3,2,$M$3+(ROW(A91)-1)*$M$4)="","",INDEX(Predictions_2!$A$2:$AWV$3,1,$M$3+(ROW(A91)-1)*$M$4))</f>
        <v/>
      </c>
      <c r="J94" s="373" t="str">
        <f aca="false">IF(I94="","",RANK(I94,$I$4:$I$103,0)+ROW()*0.001)</f>
        <v/>
      </c>
    </row>
    <row r="95" customFormat="false" ht="15" hidden="false" customHeight="false" outlineLevel="0" collapsed="false">
      <c r="B95" s="365" t="n">
        <v>92</v>
      </c>
      <c r="C95" s="366" t="str">
        <f aca="false">IFERROR(VLOOKUP(B95,$G$4:$H$103,2,0),"")</f>
        <v/>
      </c>
      <c r="D95" s="367" t="str">
        <f aca="false">IFERROR(VLOOKUP(B95,$G$4:$I$103,3,0),"")</f>
        <v/>
      </c>
      <c r="E95" s="368"/>
      <c r="F95" s="368"/>
      <c r="G95" s="373" t="str">
        <f aca="false">IF(J95="","",RANK(J95,$J$4:$J$103,1))</f>
        <v/>
      </c>
      <c r="H95" s="374" t="str">
        <f aca="false">IF(INDEX(Predictions_2!$A$2:$AWV$3,2,$M$3+(ROW(A92)-1)*$M$4)="","",INDEX(Predictions_2!$A$2:$AWV$3,2,$M$3+(ROW(A92)-1)*$M$4))</f>
        <v/>
      </c>
      <c r="I95" s="375" t="str">
        <f aca="false">IF(INDEX(Predictions_2!$A$2:$AWV$3,2,$M$3+(ROW(A92)-1)*$M$4)="","",INDEX(Predictions_2!$A$2:$AWV$3,1,$M$3+(ROW(A92)-1)*$M$4))</f>
        <v/>
      </c>
      <c r="J95" s="373" t="str">
        <f aca="false">IF(I95="","",RANK(I95,$I$4:$I$103,0)+ROW()*0.001)</f>
        <v/>
      </c>
    </row>
    <row r="96" customFormat="false" ht="15" hidden="false" customHeight="false" outlineLevel="0" collapsed="false">
      <c r="B96" s="365" t="n">
        <v>93</v>
      </c>
      <c r="C96" s="366" t="str">
        <f aca="false">IFERROR(VLOOKUP(B96,$G$4:$H$103,2,0),"")</f>
        <v/>
      </c>
      <c r="D96" s="367" t="str">
        <f aca="false">IFERROR(VLOOKUP(B96,$G$4:$I$103,3,0),"")</f>
        <v/>
      </c>
      <c r="E96" s="368"/>
      <c r="F96" s="368"/>
      <c r="G96" s="373" t="str">
        <f aca="false">IF(J96="","",RANK(J96,$J$4:$J$103,1))</f>
        <v/>
      </c>
      <c r="H96" s="374" t="str">
        <f aca="false">IF(INDEX(Predictions_2!$A$2:$AWV$3,2,$M$3+(ROW(A93)-1)*$M$4)="","",INDEX(Predictions_2!$A$2:$AWV$3,2,$M$3+(ROW(A93)-1)*$M$4))</f>
        <v/>
      </c>
      <c r="I96" s="375" t="str">
        <f aca="false">IF(INDEX(Predictions_2!$A$2:$AWV$3,2,$M$3+(ROW(A93)-1)*$M$4)="","",INDEX(Predictions_2!$A$2:$AWV$3,1,$M$3+(ROW(A93)-1)*$M$4))</f>
        <v/>
      </c>
      <c r="J96" s="373" t="str">
        <f aca="false">IF(I96="","",RANK(I96,$I$4:$I$103,0)+ROW()*0.001)</f>
        <v/>
      </c>
    </row>
    <row r="97" customFormat="false" ht="15" hidden="false" customHeight="false" outlineLevel="0" collapsed="false">
      <c r="B97" s="365" t="n">
        <v>94</v>
      </c>
      <c r="C97" s="366" t="str">
        <f aca="false">IFERROR(VLOOKUP(B97,$G$4:$H$103,2,0),"")</f>
        <v/>
      </c>
      <c r="D97" s="367" t="str">
        <f aca="false">IFERROR(VLOOKUP(B97,$G$4:$I$103,3,0),"")</f>
        <v/>
      </c>
      <c r="E97" s="368"/>
      <c r="F97" s="368"/>
      <c r="G97" s="373" t="str">
        <f aca="false">IF(J97="","",RANK(J97,$J$4:$J$103,1))</f>
        <v/>
      </c>
      <c r="H97" s="374" t="str">
        <f aca="false">IF(INDEX(Predictions_2!$A$2:$AWV$3,2,$M$3+(ROW(A94)-1)*$M$4)="","",INDEX(Predictions_2!$A$2:$AWV$3,2,$M$3+(ROW(A94)-1)*$M$4))</f>
        <v/>
      </c>
      <c r="I97" s="375" t="str">
        <f aca="false">IF(INDEX(Predictions_2!$A$2:$AWV$3,2,$M$3+(ROW(A94)-1)*$M$4)="","",INDEX(Predictions_2!$A$2:$AWV$3,1,$M$3+(ROW(A94)-1)*$M$4))</f>
        <v/>
      </c>
      <c r="J97" s="373" t="str">
        <f aca="false">IF(I97="","",RANK(I97,$I$4:$I$103,0)+ROW()*0.001)</f>
        <v/>
      </c>
    </row>
    <row r="98" customFormat="false" ht="15" hidden="false" customHeight="false" outlineLevel="0" collapsed="false">
      <c r="B98" s="365" t="n">
        <v>95</v>
      </c>
      <c r="C98" s="366" t="str">
        <f aca="false">IFERROR(VLOOKUP(B98,$G$4:$H$103,2,0),"")</f>
        <v/>
      </c>
      <c r="D98" s="367" t="str">
        <f aca="false">IFERROR(VLOOKUP(B98,$G$4:$I$103,3,0),"")</f>
        <v/>
      </c>
      <c r="E98" s="368"/>
      <c r="F98" s="368"/>
      <c r="G98" s="373" t="str">
        <f aca="false">IF(J98="","",RANK(J98,$J$4:$J$103,1))</f>
        <v/>
      </c>
      <c r="H98" s="374" t="str">
        <f aca="false">IF(INDEX(Predictions_2!$A$2:$AWV$3,2,$M$3+(ROW(A95)-1)*$M$4)="","",INDEX(Predictions_2!$A$2:$AWV$3,2,$M$3+(ROW(A95)-1)*$M$4))</f>
        <v/>
      </c>
      <c r="I98" s="375" t="str">
        <f aca="false">IF(INDEX(Predictions_2!$A$2:$AWV$3,2,$M$3+(ROW(A95)-1)*$M$4)="","",INDEX(Predictions_2!$A$2:$AWV$3,1,$M$3+(ROW(A95)-1)*$M$4))</f>
        <v/>
      </c>
      <c r="J98" s="373" t="str">
        <f aca="false">IF(I98="","",RANK(I98,$I$4:$I$103,0)+ROW()*0.001)</f>
        <v/>
      </c>
    </row>
    <row r="99" customFormat="false" ht="15" hidden="false" customHeight="false" outlineLevel="0" collapsed="false">
      <c r="B99" s="365" t="n">
        <v>96</v>
      </c>
      <c r="C99" s="366" t="str">
        <f aca="false">IFERROR(VLOOKUP(B99,$G$4:$H$103,2,0),"")</f>
        <v/>
      </c>
      <c r="D99" s="367" t="str">
        <f aca="false">IFERROR(VLOOKUP(B99,$G$4:$I$103,3,0),"")</f>
        <v/>
      </c>
      <c r="E99" s="368"/>
      <c r="F99" s="368"/>
      <c r="G99" s="373" t="str">
        <f aca="false">IF(J99="","",RANK(J99,$J$4:$J$103,1))</f>
        <v/>
      </c>
      <c r="H99" s="374" t="str">
        <f aca="false">IF(INDEX(Predictions_2!$A$2:$AWV$3,2,$M$3+(ROW(A96)-1)*$M$4)="","",INDEX(Predictions_2!$A$2:$AWV$3,2,$M$3+(ROW(A96)-1)*$M$4))</f>
        <v/>
      </c>
      <c r="I99" s="375" t="str">
        <f aca="false">IF(INDEX(Predictions_2!$A$2:$AWV$3,2,$M$3+(ROW(A96)-1)*$M$4)="","",INDEX(Predictions_2!$A$2:$AWV$3,1,$M$3+(ROW(A96)-1)*$M$4))</f>
        <v/>
      </c>
      <c r="J99" s="373" t="str">
        <f aca="false">IF(I99="","",RANK(I99,$I$4:$I$103,0)+ROW()*0.001)</f>
        <v/>
      </c>
    </row>
    <row r="100" customFormat="false" ht="15" hidden="false" customHeight="false" outlineLevel="0" collapsed="false">
      <c r="B100" s="365" t="n">
        <v>97</v>
      </c>
      <c r="C100" s="366" t="str">
        <f aca="false">IFERROR(VLOOKUP(B100,$G$4:$H$103,2,0),"")</f>
        <v/>
      </c>
      <c r="D100" s="367" t="str">
        <f aca="false">IFERROR(VLOOKUP(B100,$G$4:$I$103,3,0),"")</f>
        <v/>
      </c>
      <c r="E100" s="368"/>
      <c r="F100" s="368"/>
      <c r="G100" s="373" t="str">
        <f aca="false">IF(J100="","",RANK(J100,$J$4:$J$103,1))</f>
        <v/>
      </c>
      <c r="H100" s="374" t="str">
        <f aca="false">IF(INDEX(Predictions_2!$A$2:$AWV$3,2,$M$3+(ROW(A97)-1)*$M$4)="","",INDEX(Predictions_2!$A$2:$AWV$3,2,$M$3+(ROW(A97)-1)*$M$4))</f>
        <v/>
      </c>
      <c r="I100" s="375" t="str">
        <f aca="false">IF(INDEX(Predictions_2!$A$2:$AWV$3,2,$M$3+(ROW(A97)-1)*$M$4)="","",INDEX(Predictions_2!$A$2:$AWV$3,1,$M$3+(ROW(A97)-1)*$M$4))</f>
        <v/>
      </c>
      <c r="J100" s="373" t="str">
        <f aca="false">IF(I100="","",RANK(I100,$I$4:$I$103,0)+ROW()*0.001)</f>
        <v/>
      </c>
    </row>
    <row r="101" customFormat="false" ht="15" hidden="false" customHeight="false" outlineLevel="0" collapsed="false">
      <c r="B101" s="365" t="n">
        <v>98</v>
      </c>
      <c r="C101" s="366" t="str">
        <f aca="false">IFERROR(VLOOKUP(B101,$G$4:$H$103,2,0),"")</f>
        <v/>
      </c>
      <c r="D101" s="367" t="str">
        <f aca="false">IFERROR(VLOOKUP(B101,$G$4:$I$103,3,0),"")</f>
        <v/>
      </c>
      <c r="E101" s="368"/>
      <c r="F101" s="368"/>
      <c r="G101" s="373" t="str">
        <f aca="false">IF(J101="","",RANK(J101,$J$4:$J$103,1))</f>
        <v/>
      </c>
      <c r="H101" s="374" t="str">
        <f aca="false">IF(INDEX(Predictions_2!$A$2:$AWV$3,2,$M$3+(ROW(A98)-1)*$M$4)="","",INDEX(Predictions_2!$A$2:$AWV$3,2,$M$3+(ROW(A98)-1)*$M$4))</f>
        <v/>
      </c>
      <c r="I101" s="375" t="str">
        <f aca="false">IF(INDEX(Predictions_2!$A$2:$AWV$3,2,$M$3+(ROW(A98)-1)*$M$4)="","",INDEX(Predictions_2!$A$2:$AWV$3,1,$M$3+(ROW(A98)-1)*$M$4))</f>
        <v/>
      </c>
      <c r="J101" s="373" t="str">
        <f aca="false">IF(I101="","",RANK(I101,$I$4:$I$103,0)+ROW()*0.001)</f>
        <v/>
      </c>
    </row>
    <row r="102" customFormat="false" ht="15" hidden="false" customHeight="false" outlineLevel="0" collapsed="false">
      <c r="B102" s="365" t="n">
        <v>99</v>
      </c>
      <c r="C102" s="366" t="str">
        <f aca="false">IFERROR(VLOOKUP(B102,$G$4:$H$103,2,0),"")</f>
        <v/>
      </c>
      <c r="D102" s="367" t="str">
        <f aca="false">IFERROR(VLOOKUP(B102,$G$4:$I$103,3,0),"")</f>
        <v/>
      </c>
      <c r="E102" s="368"/>
      <c r="F102" s="368"/>
      <c r="G102" s="373" t="str">
        <f aca="false">IF(J102="","",RANK(J102,$J$4:$J$103,1))</f>
        <v/>
      </c>
      <c r="H102" s="374" t="str">
        <f aca="false">IF(INDEX(Predictions_2!$A$2:$AWV$3,2,$M$3+(ROW(A99)-1)*$M$4)="","",INDEX(Predictions_2!$A$2:$AWV$3,2,$M$3+(ROW(A99)-1)*$M$4))</f>
        <v/>
      </c>
      <c r="I102" s="375" t="str">
        <f aca="false">IF(INDEX(Predictions_2!$A$2:$AWV$3,2,$M$3+(ROW(A99)-1)*$M$4)="","",INDEX(Predictions_2!$A$2:$AWV$3,1,$M$3+(ROW(A99)-1)*$M$4))</f>
        <v/>
      </c>
      <c r="J102" s="373" t="str">
        <f aca="false">IF(I102="","",RANK(I102,$I$4:$I$103,0)+ROW()*0.001)</f>
        <v/>
      </c>
    </row>
    <row r="103" customFormat="false" ht="15" hidden="false" customHeight="false" outlineLevel="0" collapsed="false">
      <c r="B103" s="376" t="n">
        <v>100</v>
      </c>
      <c r="C103" s="377" t="str">
        <f aca="false">IFERROR(VLOOKUP(B103,$G$4:$H$103,2,0),"")</f>
        <v/>
      </c>
      <c r="D103" s="378" t="str">
        <f aca="false">IFERROR(VLOOKUP(B103,$G$4:$I$103,3,0),"")</f>
        <v/>
      </c>
      <c r="E103" s="379"/>
      <c r="F103" s="380"/>
      <c r="G103" s="381" t="str">
        <f aca="false">IF(J103="","",RANK(J103,$J$4:$J$103,1))</f>
        <v/>
      </c>
      <c r="H103" s="382" t="str">
        <f aca="false">IF(INDEX(Predictions_2!$A$2:$AWV$3,2,$M$3+(ROW(A100)-1)*$M$4)="","",INDEX(Predictions_2!$A$2:$AWV$3,2,$M$3+(ROW(A100)-1)*$M$4))</f>
        <v/>
      </c>
      <c r="I103" s="383" t="str">
        <f aca="false">IF(INDEX(Predictions_2!$A$2:$AWV$3,2,$M$3+(ROW(A100)-1)*$M$4)="","",INDEX(Predictions_2!$A$2:$AWV$3,1,$M$3+(ROW(A100)-1)*$M$4))</f>
        <v/>
      </c>
      <c r="J103" s="381" t="str">
        <f aca="false">IF(I103="","",RANK(I103,$I$4:$I$103,0)+ROW()*0.001)</f>
        <v/>
      </c>
    </row>
    <row r="104" customFormat="false" ht="15.75" hidden="false" customHeight="false" outlineLevel="0" collapsed="false"/>
    <row r="105" customFormat="false" ht="15" hidden="false" customHeight="false" outlineLevel="0" collapsed="false"/>
    <row r="106"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11.42578125" defaultRowHeight="15" customHeight="false" zeroHeight="true" outlineLevelRow="0" outlineLevelCol="0"/>
  <cols>
    <col collapsed="false" customWidth="true" hidden="false" outlineLevel="0" max="13" min="13" style="0" width="5.29"/>
    <col collapsed="false" customWidth="true" hidden="false" outlineLevel="0" max="14" min="14" style="0" width="4"/>
    <col collapsed="false" customWidth="true" hidden="false" outlineLevel="0" max="15" min="15" style="0" width="6.85"/>
    <col collapsed="false" customWidth="false" hidden="true" outlineLevel="0" max="16384" min="17" style="0" width="11.43"/>
  </cols>
  <sheetData>
    <row r="1" customFormat="false" ht="26.8" hidden="false" customHeight="false" outlineLevel="0" collapsed="false">
      <c r="B1" s="407" t="str">
        <f aca="false">Language!$E$223</f>
        <v>Settings</v>
      </c>
      <c r="C1" s="407"/>
      <c r="D1" s="407"/>
      <c r="E1" s="407"/>
      <c r="F1" s="407"/>
    </row>
    <row r="2" customFormat="false" ht="15" hidden="false" customHeight="false" outlineLevel="0" collapsed="false"/>
    <row r="3" customFormat="false" ht="15" hidden="false" customHeight="false" outlineLevel="0" collapsed="false">
      <c r="B3" s="408" t="str">
        <f aca="false">Language!$E$222</f>
        <v>Factors</v>
      </c>
      <c r="C3" s="408"/>
      <c r="D3" s="408"/>
      <c r="E3" s="408"/>
      <c r="F3" s="408"/>
      <c r="H3" s="408" t="str">
        <f aca="false">Language!$E$223</f>
        <v>Settings</v>
      </c>
      <c r="I3" s="408"/>
      <c r="J3" s="408"/>
      <c r="K3" s="408"/>
      <c r="L3" s="408"/>
      <c r="M3" s="408"/>
      <c r="N3" s="408"/>
      <c r="O3" s="408"/>
    </row>
    <row r="4" customFormat="false" ht="22.05" hidden="false" customHeight="false" outlineLevel="0" collapsed="false">
      <c r="B4" s="409" t="str">
        <f aca="false">Language!$E$225</f>
        <v>Won/Draw/Loss:</v>
      </c>
      <c r="C4" s="409"/>
      <c r="D4" s="409"/>
      <c r="E4" s="409"/>
      <c r="F4" s="410" t="n">
        <v>5</v>
      </c>
      <c r="H4" s="411" t="str">
        <f aca="false">Language!$E$236</f>
        <v>Points for goal difference in the event of a tie:</v>
      </c>
      <c r="I4" s="411"/>
      <c r="J4" s="411"/>
      <c r="K4" s="411"/>
      <c r="L4" s="411"/>
      <c r="M4" s="412" t="s">
        <v>76</v>
      </c>
      <c r="N4" s="413"/>
      <c r="O4" s="414" t="str">
        <f aca="false">IF(M4="●",Language!E237,Language!E238)</f>
        <v>yes</v>
      </c>
    </row>
    <row r="5" customFormat="false" ht="18" hidden="false" customHeight="true" outlineLevel="0" collapsed="false">
      <c r="B5" s="415" t="str">
        <f aca="false">Language!$E$226</f>
        <v>goal difference:</v>
      </c>
      <c r="C5" s="415"/>
      <c r="D5" s="415"/>
      <c r="E5" s="415"/>
      <c r="F5" s="416" t="n">
        <v>5</v>
      </c>
      <c r="H5" s="417"/>
      <c r="I5" s="417"/>
      <c r="J5" s="417"/>
      <c r="K5" s="417"/>
      <c r="L5" s="417"/>
      <c r="M5" s="417"/>
      <c r="N5" s="417"/>
      <c r="O5" s="417"/>
    </row>
    <row r="6" customFormat="false" ht="18" hidden="false" customHeight="true" outlineLevel="0" collapsed="false">
      <c r="B6" s="415" t="str">
        <f aca="false">Language!$E$228</f>
        <v>goals exact:</v>
      </c>
      <c r="C6" s="415"/>
      <c r="D6" s="415"/>
      <c r="E6" s="415"/>
      <c r="F6" s="416" t="n">
        <v>10</v>
      </c>
      <c r="H6" s="418" t="str">
        <f aca="false">Language!$E$239</f>
        <v>Minimum number for 'Many Goals' in the event of a tie:</v>
      </c>
      <c r="I6" s="418"/>
      <c r="J6" s="418"/>
      <c r="K6" s="418"/>
      <c r="L6" s="418"/>
      <c r="M6" s="419" t="n">
        <v>4</v>
      </c>
      <c r="N6" s="420"/>
      <c r="O6" s="421"/>
    </row>
    <row r="7" customFormat="false" ht="18" hidden="false" customHeight="true" outlineLevel="0" collapsed="false">
      <c r="B7" s="415" t="str">
        <f aca="false">Language!$E$227</f>
        <v>Many goals - good approximation</v>
      </c>
      <c r="C7" s="415"/>
      <c r="D7" s="415"/>
      <c r="E7" s="415"/>
      <c r="F7" s="416" t="n">
        <v>3</v>
      </c>
      <c r="H7" s="418" t="str">
        <f aca="false">Language!$E$240</f>
        <v>Minimum number for a large goal difference:</v>
      </c>
      <c r="I7" s="418"/>
      <c r="J7" s="418"/>
      <c r="K7" s="418"/>
      <c r="L7" s="418"/>
      <c r="M7" s="419" t="n">
        <v>4</v>
      </c>
      <c r="N7" s="422"/>
      <c r="O7" s="421"/>
    </row>
    <row r="8" customFormat="false" ht="18" hidden="false" customHeight="true" outlineLevel="0" collapsed="false">
      <c r="B8" s="423" t="str">
        <f aca="false">Language!$E$229</f>
        <v>correct team (knockout phase):</v>
      </c>
      <c r="C8" s="423"/>
      <c r="D8" s="423"/>
      <c r="E8" s="423"/>
      <c r="F8" s="424" t="n">
        <v>10</v>
      </c>
      <c r="H8" s="418" t="str">
        <f aca="false">Language!$E$243</f>
        <v>Minimum number for a large sum of goals:</v>
      </c>
      <c r="I8" s="418"/>
      <c r="J8" s="418"/>
      <c r="K8" s="418"/>
      <c r="L8" s="418"/>
      <c r="M8" s="419" t="n">
        <v>8</v>
      </c>
      <c r="N8" s="425"/>
      <c r="O8" s="421"/>
    </row>
    <row r="9" customFormat="false" ht="18" hidden="false" customHeight="true" outlineLevel="0" collapsed="false">
      <c r="B9" s="426" t="str">
        <f aca="false">Language!$E$235</f>
        <v>Final/Third-Place Winner:</v>
      </c>
      <c r="C9" s="426"/>
      <c r="D9" s="426"/>
      <c r="E9" s="426"/>
      <c r="F9" s="427" t="n">
        <v>10</v>
      </c>
      <c r="H9" s="428"/>
      <c r="I9" s="428"/>
      <c r="J9" s="428"/>
      <c r="K9" s="428"/>
      <c r="L9" s="428"/>
      <c r="M9" s="429"/>
      <c r="N9" s="429"/>
      <c r="O9" s="430"/>
    </row>
    <row r="10" customFormat="false" ht="15" hidden="false" customHeight="false" outlineLevel="0" collapsed="false"/>
    <row r="11" customFormat="false" ht="15" hidden="false" customHeight="false" outlineLevel="0" collapsed="false"/>
    <row r="12" customFormat="false" ht="15" hidden="false" customHeight="false" outlineLevel="0" collapsed="false">
      <c r="H12" s="431" t="str">
        <f aca="false">Language!$E$221</f>
        <v>Hint</v>
      </c>
      <c r="I12" s="431"/>
      <c r="J12" s="431"/>
      <c r="K12" s="431"/>
      <c r="L12" s="431"/>
      <c r="M12" s="431"/>
      <c r="N12" s="431"/>
      <c r="O12" s="431"/>
    </row>
    <row r="13" customFormat="false" ht="21.75" hidden="false" customHeight="true" outlineLevel="0" collapsed="false">
      <c r="H13" s="432" t="s">
        <v>77</v>
      </c>
      <c r="I13" s="432"/>
      <c r="J13" s="432"/>
      <c r="K13" s="432"/>
      <c r="L13" s="432"/>
      <c r="M13" s="432"/>
      <c r="N13" s="432"/>
      <c r="O13" s="432"/>
    </row>
    <row r="14" customFormat="false" ht="15" hidden="false" customHeight="true" outlineLevel="0" collapsed="false">
      <c r="H14" s="433" t="str">
        <f aca="false">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433"/>
      <c r="J14" s="433"/>
      <c r="K14" s="433"/>
      <c r="L14" s="433"/>
      <c r="M14" s="433"/>
      <c r="N14" s="433"/>
      <c r="O14" s="433"/>
    </row>
    <row r="15" customFormat="false" ht="15" hidden="false" customHeight="true" outlineLevel="0" collapsed="false">
      <c r="H15" s="433"/>
      <c r="I15" s="433"/>
      <c r="J15" s="433"/>
      <c r="K15" s="433"/>
      <c r="L15" s="433"/>
      <c r="M15" s="433"/>
      <c r="N15" s="433"/>
      <c r="O15" s="433"/>
    </row>
    <row r="16" customFormat="false" ht="15" hidden="false" customHeight="true" outlineLevel="0" collapsed="false">
      <c r="H16" s="433"/>
      <c r="I16" s="433"/>
      <c r="J16" s="433"/>
      <c r="K16" s="433"/>
      <c r="L16" s="433"/>
      <c r="M16" s="433"/>
      <c r="N16" s="433"/>
      <c r="O16" s="433"/>
    </row>
    <row r="17" customFormat="false" ht="15" hidden="false" customHeight="true" outlineLevel="0" collapsed="false">
      <c r="H17" s="433"/>
      <c r="I17" s="433"/>
      <c r="J17" s="433"/>
      <c r="K17" s="433"/>
      <c r="L17" s="433"/>
      <c r="M17" s="433"/>
      <c r="N17" s="433"/>
      <c r="O17" s="433"/>
    </row>
    <row r="18" customFormat="false" ht="15" hidden="false" customHeight="true" outlineLevel="0" collapsed="false">
      <c r="H18" s="433"/>
      <c r="I18" s="433"/>
      <c r="J18" s="433"/>
      <c r="K18" s="433"/>
      <c r="L18" s="433"/>
      <c r="M18" s="433"/>
      <c r="N18" s="433"/>
      <c r="O18" s="433"/>
    </row>
    <row r="19" customFormat="false" ht="30" hidden="false" customHeight="true" outlineLevel="0" collapsed="false">
      <c r="H19" s="434" t="s">
        <v>78</v>
      </c>
      <c r="I19" s="434"/>
      <c r="J19" s="434"/>
      <c r="K19" s="434"/>
      <c r="L19" s="434"/>
      <c r="M19" s="434"/>
      <c r="N19" s="434"/>
      <c r="O19" s="434"/>
    </row>
    <row r="20" customFormat="false" ht="15" hidden="false" customHeight="true" outlineLevel="0" collapsed="false">
      <c r="H20" s="435" t="str">
        <f aca="false">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435"/>
      <c r="J20" s="435"/>
      <c r="K20" s="435"/>
      <c r="L20" s="435"/>
      <c r="M20" s="435"/>
      <c r="N20" s="435"/>
      <c r="O20" s="435"/>
    </row>
    <row r="21" customFormat="false" ht="15" hidden="false" customHeight="false" outlineLevel="0" collapsed="false">
      <c r="H21" s="435"/>
      <c r="I21" s="435"/>
      <c r="J21" s="435"/>
      <c r="K21" s="435"/>
      <c r="L21" s="435"/>
      <c r="M21" s="435"/>
      <c r="N21" s="435"/>
      <c r="O21" s="435"/>
    </row>
    <row r="22" customFormat="false" ht="15" hidden="false" customHeight="false" outlineLevel="0" collapsed="false">
      <c r="H22" s="435"/>
      <c r="I22" s="435"/>
      <c r="J22" s="435"/>
      <c r="K22" s="435"/>
      <c r="L22" s="435"/>
      <c r="M22" s="435"/>
      <c r="N22" s="435"/>
      <c r="O22" s="435"/>
    </row>
    <row r="23" customFormat="false" ht="15" hidden="false" customHeight="false" outlineLevel="0" collapsed="false">
      <c r="H23" s="435"/>
      <c r="I23" s="435"/>
      <c r="J23" s="435"/>
      <c r="K23" s="435"/>
      <c r="L23" s="435"/>
      <c r="M23" s="435"/>
      <c r="N23" s="435"/>
      <c r="O23" s="435"/>
    </row>
    <row r="24" customFormat="false" ht="15" hidden="false" customHeight="false" outlineLevel="0" collapsed="false">
      <c r="H24" s="435"/>
      <c r="I24" s="435"/>
      <c r="J24" s="435"/>
      <c r="K24" s="435"/>
      <c r="L24" s="435"/>
      <c r="M24" s="435"/>
      <c r="N24" s="435"/>
      <c r="O24" s="435"/>
    </row>
    <row r="25" customFormat="false" ht="15" hidden="false" customHeight="false" outlineLevel="0" collapsed="false">
      <c r="H25" s="435"/>
      <c r="I25" s="435"/>
      <c r="J25" s="435"/>
      <c r="K25" s="435"/>
      <c r="L25" s="435"/>
      <c r="M25" s="435"/>
      <c r="N25" s="435"/>
      <c r="O25" s="435"/>
    </row>
    <row r="26" customFormat="false" ht="15" hidden="false" customHeight="false" outlineLevel="0" collapsed="false">
      <c r="H26" s="435"/>
      <c r="I26" s="435"/>
      <c r="J26" s="435"/>
      <c r="K26" s="435"/>
      <c r="L26" s="435"/>
      <c r="M26" s="435"/>
      <c r="N26" s="435"/>
      <c r="O26" s="435"/>
    </row>
    <row r="27" customFormat="false" ht="15" hidden="false" customHeight="false" outlineLevel="0" collapsed="false">
      <c r="H27" s="435"/>
      <c r="I27" s="435"/>
      <c r="J27" s="435"/>
      <c r="K27" s="435"/>
      <c r="L27" s="435"/>
      <c r="M27" s="435"/>
      <c r="N27" s="435"/>
      <c r="O27" s="435"/>
    </row>
    <row r="28" customFormat="false" ht="15" hidden="false" customHeight="false" outlineLevel="0" collapsed="false">
      <c r="H28" s="435"/>
      <c r="I28" s="435"/>
      <c r="J28" s="435"/>
      <c r="K28" s="435"/>
      <c r="L28" s="435"/>
      <c r="M28" s="435"/>
      <c r="N28" s="435"/>
      <c r="O28" s="435"/>
    </row>
    <row r="29" customFormat="false" ht="15.7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0">
    <mergeCell ref="B1:F1"/>
    <mergeCell ref="B3:F3"/>
    <mergeCell ref="H3:O3"/>
    <mergeCell ref="B4:E4"/>
    <mergeCell ref="H4:L4"/>
    <mergeCell ref="B5:E5"/>
    <mergeCell ref="H5:O5"/>
    <mergeCell ref="B6:E6"/>
    <mergeCell ref="H6:L6"/>
    <mergeCell ref="B7:E7"/>
    <mergeCell ref="H7:L7"/>
    <mergeCell ref="B8:E8"/>
    <mergeCell ref="H8:L8"/>
    <mergeCell ref="B9:E9"/>
    <mergeCell ref="H9:L9"/>
    <mergeCell ref="H12:O12"/>
    <mergeCell ref="H13:O13"/>
    <mergeCell ref="H14:O18"/>
    <mergeCell ref="H19:O19"/>
    <mergeCell ref="H20:O28"/>
  </mergeCells>
  <dataValidations count="2">
    <dataValidation allowBlank="true" errorStyle="stop" operator="between" showDropDown="false" showErrorMessage="true" showInputMessage="true" sqref="M4" type="list">
      <formula1>"●,◌"</formula1>
      <formula2>0</formula2>
    </dataValidation>
    <dataValidation allowBlank="true" error="Only numbers from 2 to 99!" errorStyle="stop" errorTitle="Error" operator="between" showDropDown="false" showErrorMessage="true" showInputMessage="false" sqref="M6:M8" type="whole">
      <formula1>2</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26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2578125" defaultRowHeight="15" customHeight="false" zeroHeight="false" outlineLevelRow="0" outlineLevelCol="0"/>
  <cols>
    <col collapsed="false" customWidth="true" hidden="false" outlineLevel="0" max="1" min="1" style="0" width="8"/>
    <col collapsed="false" customWidth="true" hidden="true" outlineLevel="0" max="2" min="2" style="0" width="19.29"/>
    <col collapsed="false" customWidth="false" hidden="true" outlineLevel="0" max="3" min="3" style="0" width="11.43"/>
    <col collapsed="false" customWidth="true" hidden="false" outlineLevel="0" max="4" min="4" style="1" width="7"/>
    <col collapsed="false" customWidth="true" hidden="true" outlineLevel="0" max="5" min="5" style="0" width="22.71"/>
    <col collapsed="false" customWidth="true" hidden="false" outlineLevel="0" max="12" min="6" style="0" width="22.71"/>
    <col collapsed="false" customWidth="true" hidden="false" outlineLevel="0" max="13" min="13" style="0" width="3.86"/>
    <col collapsed="false" customWidth="true" hidden="false" outlineLevel="0" max="14" min="14" style="0" width="17.71"/>
    <col collapsed="false" customWidth="true" hidden="false" outlineLevel="0" max="15" min="15" style="0" width="9.14"/>
    <col collapsed="false" customWidth="false" hidden="true" outlineLevel="0" max="16384" min="16" style="0" width="11.43"/>
  </cols>
  <sheetData>
    <row r="1" customFormat="false" ht="42.75" hidden="false" customHeight="true" outlineLevel="0" collapsed="false">
      <c r="B1" s="436"/>
      <c r="D1" s="437"/>
      <c r="F1" s="438" t="str">
        <f aca="false">Language!$E$126</f>
        <v>Choose language</v>
      </c>
      <c r="G1" s="438"/>
      <c r="H1" s="438"/>
      <c r="I1" s="438"/>
      <c r="J1" s="438"/>
      <c r="K1" s="439"/>
      <c r="L1" s="440" t="str">
        <f aca="false">Language!$E$196</f>
        <v>Click here and choose language:</v>
      </c>
      <c r="M1" s="440"/>
      <c r="N1" s="441" t="s">
        <v>79</v>
      </c>
      <c r="O1" s="442" t="s">
        <v>80</v>
      </c>
    </row>
    <row r="2" customFormat="false" ht="11.25" hidden="false" customHeight="true" outlineLevel="0" collapsed="false">
      <c r="D2" s="443" t="n">
        <v>46113</v>
      </c>
      <c r="F2" s="444"/>
      <c r="G2" s="444"/>
      <c r="H2" s="444"/>
      <c r="I2" s="444"/>
      <c r="J2" s="444"/>
      <c r="K2" s="444"/>
      <c r="M2" s="445"/>
      <c r="N2" s="446"/>
    </row>
    <row r="3" customFormat="false" ht="15" hidden="false" customHeight="true" outlineLevel="0" collapsed="false">
      <c r="B3" s="447" t="s">
        <v>79</v>
      </c>
      <c r="C3" s="448" t="n">
        <f aca="false">IF(AND($N$1&lt;&gt;B4,$N$1&lt;&gt;B5,$N$1&lt;&gt;B6,$N$1&lt;&gt;B7,$N$1&lt;&gt;B8,$N$1&lt;&gt;B9),1,0)</f>
        <v>1</v>
      </c>
      <c r="D3" s="449" t="s">
        <v>81</v>
      </c>
      <c r="E3" s="450"/>
      <c r="F3" s="451" t="s">
        <v>79</v>
      </c>
      <c r="G3" s="452" t="s">
        <v>82</v>
      </c>
      <c r="H3" s="452" t="s">
        <v>83</v>
      </c>
      <c r="I3" s="452" t="s">
        <v>84</v>
      </c>
      <c r="J3" s="452" t="s">
        <v>85</v>
      </c>
      <c r="K3" s="452" t="s">
        <v>86</v>
      </c>
      <c r="L3" s="453" t="s">
        <v>87</v>
      </c>
      <c r="M3" s="55"/>
    </row>
    <row r="4" customFormat="false" ht="15" hidden="false" customHeight="false" outlineLevel="0" collapsed="false">
      <c r="B4" s="447" t="s">
        <v>82</v>
      </c>
      <c r="C4" s="448" t="n">
        <f aca="false">IF($N$1=B4,1,0)</f>
        <v>0</v>
      </c>
      <c r="D4" s="449"/>
      <c r="E4" s="450"/>
      <c r="F4" s="451"/>
      <c r="G4" s="452"/>
      <c r="H4" s="452"/>
      <c r="I4" s="452"/>
      <c r="J4" s="452"/>
      <c r="K4" s="452"/>
      <c r="L4" s="453"/>
      <c r="M4" s="454"/>
      <c r="N4" s="455"/>
    </row>
    <row r="5" customFormat="false" ht="15" hidden="false" customHeight="false" outlineLevel="0" collapsed="false">
      <c r="B5" s="447" t="s">
        <v>83</v>
      </c>
      <c r="C5" s="448" t="n">
        <f aca="false">IF($N$1=B5,1,0)</f>
        <v>0</v>
      </c>
      <c r="D5" s="456" t="n">
        <v>1</v>
      </c>
      <c r="E5" s="457" t="str">
        <f aca="false">IF($C$3,F5,IF($C$4,G5,IF($C$5,H5,IF($C$6,I5,IF($C$7,J5,IF($C$8,K5,IF(L5&lt;&gt;"",L5,F5)))))))</f>
        <v>France</v>
      </c>
      <c r="F5" s="458" t="s">
        <v>88</v>
      </c>
      <c r="G5" s="459" t="s">
        <v>89</v>
      </c>
      <c r="H5" s="460" t="s">
        <v>89</v>
      </c>
      <c r="I5" s="461" t="s">
        <v>88</v>
      </c>
      <c r="J5" s="460" t="s">
        <v>90</v>
      </c>
      <c r="K5" s="462" t="s">
        <v>91</v>
      </c>
      <c r="L5" s="463"/>
    </row>
    <row r="6" customFormat="false" ht="15" hidden="false" customHeight="false" outlineLevel="0" collapsed="false">
      <c r="B6" s="447" t="s">
        <v>84</v>
      </c>
      <c r="C6" s="448" t="n">
        <f aca="false">IF($N$1=B6,1,0)</f>
        <v>0</v>
      </c>
      <c r="D6" s="456" t="n">
        <v>2</v>
      </c>
      <c r="E6" s="457" t="str">
        <f aca="false">IF($C$3,F6,IF($C$4,G6,IF($C$5,H6,IF($C$6,I6,IF($C$7,J6,IF($C$8,K6,IF(L6&lt;&gt;"",L6,F6)))))))</f>
        <v>Spain</v>
      </c>
      <c r="F6" s="458" t="s">
        <v>92</v>
      </c>
      <c r="G6" s="459" t="s">
        <v>93</v>
      </c>
      <c r="H6" s="460" t="s">
        <v>94</v>
      </c>
      <c r="I6" s="461" t="s">
        <v>95</v>
      </c>
      <c r="J6" s="460" t="s">
        <v>96</v>
      </c>
      <c r="K6" s="462" t="s">
        <v>97</v>
      </c>
      <c r="L6" s="463"/>
    </row>
    <row r="7" customFormat="false" ht="15" hidden="false" customHeight="false" outlineLevel="0" collapsed="false">
      <c r="B7" s="447" t="s">
        <v>85</v>
      </c>
      <c r="C7" s="448" t="n">
        <f aca="false">IF($N$1=B7,1,0)</f>
        <v>0</v>
      </c>
      <c r="D7" s="456" t="n">
        <v>3</v>
      </c>
      <c r="E7" s="457" t="str">
        <f aca="false">IF($C$3,F7,IF($C$4,G7,IF($C$5,H7,IF($C$6,I7,IF($C$7,J7,IF($C$8,K7,IF(L7&lt;&gt;"",L7,F7)))))))</f>
        <v>Argentina</v>
      </c>
      <c r="F7" s="458" t="s">
        <v>98</v>
      </c>
      <c r="G7" s="459" t="s">
        <v>98</v>
      </c>
      <c r="H7" s="460" t="s">
        <v>98</v>
      </c>
      <c r="I7" s="461" t="s">
        <v>99</v>
      </c>
      <c r="J7" s="460" t="s">
        <v>100</v>
      </c>
      <c r="K7" s="462" t="s">
        <v>101</v>
      </c>
      <c r="L7" s="463"/>
    </row>
    <row r="8" customFormat="false" ht="15" hidden="false" customHeight="false" outlineLevel="0" collapsed="false">
      <c r="B8" s="447" t="s">
        <v>86</v>
      </c>
      <c r="C8" s="448" t="n">
        <f aca="false">IF($N$1=B8,1,0)</f>
        <v>0</v>
      </c>
      <c r="D8" s="456" t="n">
        <v>4</v>
      </c>
      <c r="E8" s="457" t="str">
        <f aca="false">IF($C$3,F8,IF($C$4,G8,IF($C$5,H8,IF($C$6,I8,IF($C$7,J8,IF($C$8,K8,IF(L8&lt;&gt;"",L8,F8)))))))</f>
        <v>England</v>
      </c>
      <c r="F8" s="458" t="s">
        <v>102</v>
      </c>
      <c r="G8" s="459" t="s">
        <v>103</v>
      </c>
      <c r="H8" s="460" t="s">
        <v>104</v>
      </c>
      <c r="I8" s="461" t="s">
        <v>105</v>
      </c>
      <c r="J8" s="460" t="s">
        <v>102</v>
      </c>
      <c r="K8" s="462" t="s">
        <v>106</v>
      </c>
      <c r="L8" s="463"/>
    </row>
    <row r="9" customFormat="false" ht="15" hidden="false" customHeight="false" outlineLevel="0" collapsed="false">
      <c r="B9" s="447" t="s">
        <v>87</v>
      </c>
      <c r="C9" s="448" t="n">
        <f aca="false">IF($N$1=B9,1,0)</f>
        <v>0</v>
      </c>
      <c r="D9" s="456" t="n">
        <v>5</v>
      </c>
      <c r="E9" s="457" t="str">
        <f aca="false">IF($C$3,F9,IF($C$4,G9,IF($C$5,H9,IF($C$6,I9,IF($C$7,J9,IF($C$8,K9,IF(L9&lt;&gt;"",L9,F9)))))))</f>
        <v>Portugal</v>
      </c>
      <c r="F9" s="458" t="s">
        <v>107</v>
      </c>
      <c r="G9" s="459" t="s">
        <v>107</v>
      </c>
      <c r="H9" s="460" t="s">
        <v>108</v>
      </c>
      <c r="I9" s="461" t="s">
        <v>107</v>
      </c>
      <c r="J9" s="460" t="s">
        <v>107</v>
      </c>
      <c r="K9" s="462" t="s">
        <v>107</v>
      </c>
      <c r="L9" s="463"/>
    </row>
    <row r="10" customFormat="false" ht="15" hidden="false" customHeight="false" outlineLevel="0" collapsed="false">
      <c r="D10" s="456" t="n">
        <v>6</v>
      </c>
      <c r="E10" s="457" t="str">
        <f aca="false">IF($C$3,F10,IF($C$4,G10,IF($C$5,H10,IF($C$6,I10,IF($C$7,J10,IF($C$8,K10,IF(L10&lt;&gt;"",L10,F10)))))))</f>
        <v>Brazil</v>
      </c>
      <c r="F10" s="458" t="s">
        <v>109</v>
      </c>
      <c r="G10" s="459" t="s">
        <v>110</v>
      </c>
      <c r="H10" s="460" t="s">
        <v>111</v>
      </c>
      <c r="I10" s="461" t="s">
        <v>112</v>
      </c>
      <c r="J10" s="460" t="s">
        <v>113</v>
      </c>
      <c r="K10" s="462" t="s">
        <v>114</v>
      </c>
      <c r="L10" s="463"/>
    </row>
    <row r="11" customFormat="false" ht="15" hidden="false" customHeight="false" outlineLevel="0" collapsed="false">
      <c r="D11" s="456" t="n">
        <v>7</v>
      </c>
      <c r="E11" s="457" t="str">
        <f aca="false">IF($C$3,F11,IF($C$4,G11,IF($C$5,H11,IF($C$6,I11,IF($C$7,J11,IF($C$8,K11,IF(L11&lt;&gt;"",L11,F11)))))))</f>
        <v>Netherlands</v>
      </c>
      <c r="F11" s="458" t="s">
        <v>115</v>
      </c>
      <c r="G11" s="459" t="s">
        <v>116</v>
      </c>
      <c r="H11" s="460" t="s">
        <v>117</v>
      </c>
      <c r="I11" s="461" t="s">
        <v>118</v>
      </c>
      <c r="J11" s="460" t="s">
        <v>119</v>
      </c>
      <c r="K11" s="462" t="s">
        <v>120</v>
      </c>
      <c r="L11" s="463"/>
    </row>
    <row r="12" customFormat="false" ht="15" hidden="false" customHeight="false" outlineLevel="0" collapsed="false">
      <c r="D12" s="456" t="n">
        <v>8</v>
      </c>
      <c r="E12" s="457" t="str">
        <f aca="false">IF($C$3,F12,IF($C$4,G12,IF($C$5,H12,IF($C$6,I12,IF($C$7,J12,IF($C$8,K12,IF(L12&lt;&gt;"",L12,F12)))))))</f>
        <v>Morocco</v>
      </c>
      <c r="F12" s="458" t="s">
        <v>121</v>
      </c>
      <c r="G12" s="459" t="s">
        <v>122</v>
      </c>
      <c r="H12" s="460" t="s">
        <v>123</v>
      </c>
      <c r="I12" s="461" t="s">
        <v>124</v>
      </c>
      <c r="J12" s="460" t="s">
        <v>125</v>
      </c>
      <c r="K12" s="462" t="s">
        <v>125</v>
      </c>
      <c r="L12" s="463"/>
    </row>
    <row r="13" customFormat="false" ht="15" hidden="false" customHeight="false" outlineLevel="0" collapsed="false">
      <c r="D13" s="456" t="n">
        <v>9</v>
      </c>
      <c r="E13" s="457" t="str">
        <f aca="false">IF($C$3,F13,IF($C$4,G13,IF($C$5,H13,IF($C$6,I13,IF($C$7,J13,IF($C$8,K13,IF(L13&lt;&gt;"",L13,F13)))))))</f>
        <v>Belgium</v>
      </c>
      <c r="F13" s="458" t="s">
        <v>126</v>
      </c>
      <c r="G13" s="459" t="s">
        <v>127</v>
      </c>
      <c r="H13" s="460" t="s">
        <v>128</v>
      </c>
      <c r="I13" s="461" t="s">
        <v>129</v>
      </c>
      <c r="J13" s="460" t="s">
        <v>130</v>
      </c>
      <c r="K13" s="462" t="s">
        <v>131</v>
      </c>
      <c r="L13" s="463"/>
    </row>
    <row r="14" customFormat="false" ht="15" hidden="false" customHeight="false" outlineLevel="0" collapsed="false">
      <c r="D14" s="456" t="n">
        <v>10</v>
      </c>
      <c r="E14" s="457" t="str">
        <f aca="false">IF($C$3,F14,IF($C$4,G14,IF($C$5,H14,IF($C$6,I14,IF($C$7,J14,IF($C$8,K14,IF(L14&lt;&gt;"",L14,F14)))))))</f>
        <v>Germany</v>
      </c>
      <c r="F14" s="458" t="s">
        <v>132</v>
      </c>
      <c r="G14" s="459" t="s">
        <v>133</v>
      </c>
      <c r="H14" s="460" t="s">
        <v>134</v>
      </c>
      <c r="I14" s="461" t="s">
        <v>135</v>
      </c>
      <c r="J14" s="460" t="s">
        <v>136</v>
      </c>
      <c r="K14" s="462" t="s">
        <v>137</v>
      </c>
      <c r="L14" s="463"/>
    </row>
    <row r="15" customFormat="false" ht="15" hidden="false" customHeight="false" outlineLevel="0" collapsed="false">
      <c r="D15" s="456" t="n">
        <v>11</v>
      </c>
      <c r="E15" s="457" t="str">
        <f aca="false">IF($C$3,F15,IF($C$4,G15,IF($C$5,H15,IF($C$6,I15,IF($C$7,J15,IF($C$8,K15,IF(L15&lt;&gt;"",L15,F15)))))))</f>
        <v>Croatia</v>
      </c>
      <c r="F15" s="458" t="s">
        <v>138</v>
      </c>
      <c r="G15" s="459" t="s">
        <v>139</v>
      </c>
      <c r="H15" s="460" t="s">
        <v>140</v>
      </c>
      <c r="I15" s="461" t="s">
        <v>141</v>
      </c>
      <c r="J15" s="460" t="s">
        <v>142</v>
      </c>
      <c r="K15" s="462" t="s">
        <v>143</v>
      </c>
      <c r="L15" s="463"/>
    </row>
    <row r="16" customFormat="false" ht="15" hidden="false" customHeight="false" outlineLevel="0" collapsed="false">
      <c r="D16" s="456" t="n">
        <v>12</v>
      </c>
      <c r="E16" s="457" t="str">
        <f aca="false">IF($C$3,F16,IF($C$4,G16,IF($C$5,H16,IF($C$6,I16,IF($C$7,J16,IF($C$8,K16,IF(L16&lt;&gt;"",L16,F16)))))))</f>
        <v>Italy</v>
      </c>
      <c r="F16" s="458" t="s">
        <v>144</v>
      </c>
      <c r="G16" s="459" t="s">
        <v>145</v>
      </c>
      <c r="H16" s="460" t="s">
        <v>145</v>
      </c>
      <c r="I16" s="461" t="s">
        <v>146</v>
      </c>
      <c r="J16" s="460" t="s">
        <v>147</v>
      </c>
      <c r="K16" s="462" t="s">
        <v>148</v>
      </c>
      <c r="L16" s="463"/>
    </row>
    <row r="17" customFormat="false" ht="15" hidden="false" customHeight="false" outlineLevel="0" collapsed="false">
      <c r="D17" s="456" t="n">
        <v>13</v>
      </c>
      <c r="E17" s="457" t="str">
        <f aca="false">IF($C$3,F17,IF($C$4,G17,IF($C$5,H17,IF($C$6,I17,IF($C$7,J17,IF($C$8,K17,IF(L17&lt;&gt;"",L17,F17)))))))</f>
        <v>Colombia</v>
      </c>
      <c r="F17" s="458" t="s">
        <v>149</v>
      </c>
      <c r="G17" s="459" t="s">
        <v>149</v>
      </c>
      <c r="H17" s="460" t="s">
        <v>149</v>
      </c>
      <c r="I17" s="461" t="s">
        <v>150</v>
      </c>
      <c r="J17" s="460" t="s">
        <v>151</v>
      </c>
      <c r="K17" s="462" t="s">
        <v>149</v>
      </c>
      <c r="L17" s="463"/>
    </row>
    <row r="18" customFormat="false" ht="15" hidden="false" customHeight="false" outlineLevel="0" collapsed="false">
      <c r="D18" s="456" t="n">
        <v>14</v>
      </c>
      <c r="E18" s="457" t="str">
        <f aca="false">IF($C$3,F18,IF($C$4,G18,IF($C$5,H18,IF($C$6,I18,IF($C$7,J18,IF($C$8,K18,IF(L18&lt;&gt;"",L18,F18)))))))</f>
        <v>Senegal</v>
      </c>
      <c r="F18" s="458" t="s">
        <v>152</v>
      </c>
      <c r="G18" s="459" t="s">
        <v>152</v>
      </c>
      <c r="H18" s="460" t="s">
        <v>152</v>
      </c>
      <c r="I18" s="461" t="s">
        <v>153</v>
      </c>
      <c r="J18" s="460" t="s">
        <v>152</v>
      </c>
      <c r="K18" s="462" t="s">
        <v>152</v>
      </c>
      <c r="L18" s="463"/>
    </row>
    <row r="19" customFormat="false" ht="15" hidden="false" customHeight="false" outlineLevel="0" collapsed="false">
      <c r="D19" s="456" t="n">
        <v>15</v>
      </c>
      <c r="E19" s="457" t="str">
        <f aca="false">IF($C$3,F19,IF($C$4,G19,IF($C$5,H19,IF($C$6,I19,IF($C$7,J19,IF($C$8,K19,IF(L19&lt;&gt;"",L19,F19)))))))</f>
        <v>Mexico</v>
      </c>
      <c r="F19" s="458" t="s">
        <v>154</v>
      </c>
      <c r="G19" s="459" t="s">
        <v>155</v>
      </c>
      <c r="H19" s="460" t="s">
        <v>156</v>
      </c>
      <c r="I19" s="461" t="s">
        <v>157</v>
      </c>
      <c r="J19" s="460" t="s">
        <v>158</v>
      </c>
      <c r="K19" s="462" t="s">
        <v>154</v>
      </c>
      <c r="L19" s="463"/>
    </row>
    <row r="20" customFormat="false" ht="15" hidden="false" customHeight="false" outlineLevel="0" collapsed="false">
      <c r="D20" s="456" t="n">
        <v>16</v>
      </c>
      <c r="E20" s="457" t="str">
        <f aca="false">IF($C$3,F20,IF($C$4,G20,IF($C$5,H20,IF($C$6,I20,IF($C$7,J20,IF($C$8,K20,IF(L20&lt;&gt;"",L20,F20)))))))</f>
        <v>USA</v>
      </c>
      <c r="F20" s="458" t="s">
        <v>159</v>
      </c>
      <c r="G20" s="459" t="s">
        <v>160</v>
      </c>
      <c r="H20" s="460" t="s">
        <v>159</v>
      </c>
      <c r="I20" s="461" t="s">
        <v>159</v>
      </c>
      <c r="J20" s="460" t="s">
        <v>159</v>
      </c>
      <c r="K20" s="462" t="s">
        <v>159</v>
      </c>
      <c r="L20" s="463"/>
    </row>
    <row r="21" customFormat="false" ht="15" hidden="false" customHeight="false" outlineLevel="0" collapsed="false">
      <c r="D21" s="456" t="n">
        <v>17</v>
      </c>
      <c r="E21" s="457" t="str">
        <f aca="false">IF($C$3,F21,IF($C$4,G21,IF($C$5,H21,IF($C$6,I21,IF($C$7,J21,IF($C$8,K21,IF(L21&lt;&gt;"",L21,F21)))))))</f>
        <v>Uruguay</v>
      </c>
      <c r="F21" s="458" t="s">
        <v>161</v>
      </c>
      <c r="G21" s="459" t="s">
        <v>161</v>
      </c>
      <c r="H21" s="460" t="s">
        <v>161</v>
      </c>
      <c r="I21" s="461" t="s">
        <v>161</v>
      </c>
      <c r="J21" s="460" t="s">
        <v>161</v>
      </c>
      <c r="K21" s="462" t="s">
        <v>161</v>
      </c>
      <c r="L21" s="463"/>
    </row>
    <row r="22" customFormat="false" ht="15" hidden="false" customHeight="false" outlineLevel="0" collapsed="false">
      <c r="D22" s="456" t="n">
        <v>18</v>
      </c>
      <c r="E22" s="457" t="str">
        <f aca="false">IF($C$3,F22,IF($C$4,G22,IF($C$5,H22,IF($C$6,I22,IF($C$7,J22,IF($C$8,K22,IF(L22&lt;&gt;"",L22,F22)))))))</f>
        <v>Japan</v>
      </c>
      <c r="F22" s="458" t="s">
        <v>162</v>
      </c>
      <c r="G22" s="459" t="s">
        <v>163</v>
      </c>
      <c r="H22" s="460" t="s">
        <v>164</v>
      </c>
      <c r="I22" s="461" t="s">
        <v>165</v>
      </c>
      <c r="J22" s="460" t="s">
        <v>162</v>
      </c>
      <c r="K22" s="462" t="s">
        <v>162</v>
      </c>
      <c r="L22" s="463"/>
    </row>
    <row r="23" customFormat="false" ht="15" hidden="false" customHeight="false" outlineLevel="0" collapsed="false">
      <c r="D23" s="456" t="n">
        <v>19</v>
      </c>
      <c r="E23" s="457" t="str">
        <f aca="false">IF($C$3,F23,IF($C$4,G23,IF($C$5,H23,IF($C$6,I23,IF($C$7,J23,IF($C$8,K23,IF(L23&lt;&gt;"",L23,F23)))))))</f>
        <v>Switzerland</v>
      </c>
      <c r="F23" s="458" t="s">
        <v>166</v>
      </c>
      <c r="G23" s="459" t="s">
        <v>167</v>
      </c>
      <c r="H23" s="460" t="s">
        <v>168</v>
      </c>
      <c r="I23" s="461" t="s">
        <v>169</v>
      </c>
      <c r="J23" s="460" t="s">
        <v>170</v>
      </c>
      <c r="K23" s="462" t="s">
        <v>171</v>
      </c>
      <c r="L23" s="463"/>
    </row>
    <row r="24" customFormat="false" ht="15" hidden="false" customHeight="false" outlineLevel="0" collapsed="false">
      <c r="D24" s="456" t="n">
        <v>20</v>
      </c>
      <c r="E24" s="457" t="str">
        <f aca="false">IF($C$3,F24,IF($C$4,G24,IF($C$5,H24,IF($C$6,I24,IF($C$7,J24,IF($C$8,K24,IF(L24&lt;&gt;"",L24,F24)))))))</f>
        <v>Denmark</v>
      </c>
      <c r="F24" s="458" t="s">
        <v>172</v>
      </c>
      <c r="G24" s="459" t="s">
        <v>173</v>
      </c>
      <c r="H24" s="460" t="s">
        <v>174</v>
      </c>
      <c r="I24" s="461" t="s">
        <v>175</v>
      </c>
      <c r="J24" s="460" t="s">
        <v>176</v>
      </c>
      <c r="K24" s="462" t="s">
        <v>177</v>
      </c>
      <c r="L24" s="463"/>
    </row>
    <row r="25" customFormat="false" ht="15" hidden="false" customHeight="false" outlineLevel="0" collapsed="false">
      <c r="D25" s="456" t="n">
        <v>21</v>
      </c>
      <c r="E25" s="457" t="str">
        <f aca="false">IF($C$3,F25,IF($C$4,G25,IF($C$5,H25,IF($C$6,I25,IF($C$7,J25,IF($C$8,K25,IF(L25&lt;&gt;"",L25,F25)))))))</f>
        <v>IR Iran</v>
      </c>
      <c r="F25" s="458" t="s">
        <v>178</v>
      </c>
      <c r="G25" s="459" t="s">
        <v>179</v>
      </c>
      <c r="H25" s="460" t="s">
        <v>178</v>
      </c>
      <c r="I25" s="461" t="s">
        <v>180</v>
      </c>
      <c r="J25" s="460" t="s">
        <v>178</v>
      </c>
      <c r="K25" s="462" t="s">
        <v>178</v>
      </c>
      <c r="L25" s="463"/>
    </row>
    <row r="26" customFormat="false" ht="15" hidden="false" customHeight="false" outlineLevel="0" collapsed="false">
      <c r="D26" s="456" t="n">
        <v>22</v>
      </c>
      <c r="E26" s="457" t="str">
        <f aca="false">IF($C$3,F26,IF($C$4,G26,IF($C$5,H26,IF($C$6,I26,IF($C$7,J26,IF($C$8,K26,IF(L26&lt;&gt;"",L26,F26)))))))</f>
        <v>Turkey</v>
      </c>
      <c r="F26" s="458" t="s">
        <v>181</v>
      </c>
      <c r="G26" s="459" t="s">
        <v>182</v>
      </c>
      <c r="H26" s="460" t="s">
        <v>183</v>
      </c>
      <c r="I26" s="461" t="s">
        <v>184</v>
      </c>
      <c r="J26" s="460" t="s">
        <v>185</v>
      </c>
      <c r="K26" s="462" t="s">
        <v>186</v>
      </c>
      <c r="L26" s="463"/>
    </row>
    <row r="27" customFormat="false" ht="15" hidden="false" customHeight="false" outlineLevel="0" collapsed="false">
      <c r="D27" s="456" t="n">
        <v>23</v>
      </c>
      <c r="E27" s="457" t="str">
        <f aca="false">IF($C$3,F27,IF($C$4,G27,IF($C$5,H27,IF($C$6,I27,IF($C$7,J27,IF($C$8,K27,IF(L27&lt;&gt;"",L27,F27)))))))</f>
        <v>Ecuador</v>
      </c>
      <c r="F27" s="458" t="s">
        <v>187</v>
      </c>
      <c r="G27" s="459" t="s">
        <v>187</v>
      </c>
      <c r="H27" s="460" t="s">
        <v>187</v>
      </c>
      <c r="I27" s="461" t="s">
        <v>188</v>
      </c>
      <c r="J27" s="460" t="s">
        <v>187</v>
      </c>
      <c r="K27" s="462" t="s">
        <v>187</v>
      </c>
      <c r="L27" s="463"/>
    </row>
    <row r="28" customFormat="false" ht="15" hidden="false" customHeight="false" outlineLevel="0" collapsed="false">
      <c r="D28" s="456" t="n">
        <v>24</v>
      </c>
      <c r="E28" s="457" t="str">
        <f aca="false">IF($C$3,F28,IF($C$4,G28,IF($C$5,H28,IF($C$6,I28,IF($C$7,J28,IF($C$8,K28,IF(L28&lt;&gt;"",L28,F28)))))))</f>
        <v>Austria</v>
      </c>
      <c r="F28" s="458" t="s">
        <v>189</v>
      </c>
      <c r="G28" s="459" t="s">
        <v>189</v>
      </c>
      <c r="H28" s="460" t="s">
        <v>189</v>
      </c>
      <c r="I28" s="461" t="s">
        <v>190</v>
      </c>
      <c r="J28" s="460" t="s">
        <v>191</v>
      </c>
      <c r="K28" s="462" t="s">
        <v>192</v>
      </c>
      <c r="L28" s="463"/>
    </row>
    <row r="29" customFormat="false" ht="15" hidden="false" customHeight="false" outlineLevel="0" collapsed="false">
      <c r="D29" s="456" t="n">
        <v>25</v>
      </c>
      <c r="E29" s="457" t="str">
        <f aca="false">IF($C$3,F29,IF($C$4,G29,IF($C$5,H29,IF($C$6,I29,IF($C$7,J29,IF($C$8,K29,IF(L29&lt;&gt;"",L29,F29)))))))</f>
        <v>Rep. of Korea</v>
      </c>
      <c r="F29" s="458" t="s">
        <v>193</v>
      </c>
      <c r="G29" s="459" t="s">
        <v>194</v>
      </c>
      <c r="H29" s="460" t="s">
        <v>195</v>
      </c>
      <c r="I29" s="461" t="s">
        <v>196</v>
      </c>
      <c r="J29" s="460" t="s">
        <v>197</v>
      </c>
      <c r="K29" s="462" t="s">
        <v>198</v>
      </c>
      <c r="L29" s="463"/>
    </row>
    <row r="30" customFormat="false" ht="15" hidden="false" customHeight="false" outlineLevel="0" collapsed="false">
      <c r="D30" s="456" t="n">
        <v>26</v>
      </c>
      <c r="E30" s="457" t="str">
        <f aca="false">IF($C$3,F30,IF($C$4,G30,IF($C$5,H30,IF($C$6,I30,IF($C$7,J30,IF($C$8,K30,IF(L30&lt;&gt;"",L30,F30)))))))</f>
        <v>Nigeria</v>
      </c>
      <c r="F30" s="458" t="s">
        <v>199</v>
      </c>
      <c r="G30" s="459" t="s">
        <v>199</v>
      </c>
      <c r="H30" s="460" t="s">
        <v>199</v>
      </c>
      <c r="I30" s="461" t="s">
        <v>199</v>
      </c>
      <c r="J30" s="460" t="s">
        <v>199</v>
      </c>
      <c r="K30" s="462" t="s">
        <v>199</v>
      </c>
      <c r="L30" s="463"/>
    </row>
    <row r="31" customFormat="false" ht="15" hidden="false" customHeight="false" outlineLevel="0" collapsed="false">
      <c r="D31" s="456" t="n">
        <v>27</v>
      </c>
      <c r="E31" s="457" t="str">
        <f aca="false">IF($C$3,F31,IF($C$4,G31,IF($C$5,H31,IF($C$6,I31,IF($C$7,J31,IF($C$8,K31,IF(L31&lt;&gt;"",L31,F31)))))))</f>
        <v>Australia</v>
      </c>
      <c r="F31" s="458" t="s">
        <v>200</v>
      </c>
      <c r="G31" s="459" t="s">
        <v>200</v>
      </c>
      <c r="H31" s="460" t="s">
        <v>200</v>
      </c>
      <c r="I31" s="461" t="s">
        <v>201</v>
      </c>
      <c r="J31" s="460" t="s">
        <v>202</v>
      </c>
      <c r="K31" s="462" t="s">
        <v>203</v>
      </c>
      <c r="L31" s="463"/>
    </row>
    <row r="32" customFormat="false" ht="15" hidden="false" customHeight="false" outlineLevel="0" collapsed="false">
      <c r="D32" s="456" t="n">
        <v>28</v>
      </c>
      <c r="E32" s="457" t="str">
        <f aca="false">IF($C$3,F32,IF($C$4,G32,IF($C$5,H32,IF($C$6,I32,IF($C$7,J32,IF($C$8,K32,IF(L32&lt;&gt;"",L32,F32)))))))</f>
        <v>Algeria</v>
      </c>
      <c r="F32" s="458" t="s">
        <v>204</v>
      </c>
      <c r="G32" s="459" t="s">
        <v>205</v>
      </c>
      <c r="H32" s="460" t="s">
        <v>204</v>
      </c>
      <c r="I32" s="461" t="s">
        <v>206</v>
      </c>
      <c r="J32" s="460" t="s">
        <v>207</v>
      </c>
      <c r="K32" s="462" t="s">
        <v>208</v>
      </c>
      <c r="L32" s="463"/>
    </row>
    <row r="33" customFormat="false" ht="15" hidden="false" customHeight="false" outlineLevel="0" collapsed="false">
      <c r="D33" s="456" t="n">
        <v>29</v>
      </c>
      <c r="E33" s="457" t="str">
        <f aca="false">IF($C$3,F33,IF($C$4,G33,IF($C$5,H33,IF($C$6,I33,IF($C$7,J33,IF($C$8,K33,IF(L33&lt;&gt;"",L33,F33)))))))</f>
        <v>Egypt</v>
      </c>
      <c r="F33" s="458" t="s">
        <v>209</v>
      </c>
      <c r="G33" s="459" t="s">
        <v>210</v>
      </c>
      <c r="H33" s="460" t="s">
        <v>211</v>
      </c>
      <c r="I33" s="461" t="s">
        <v>212</v>
      </c>
      <c r="J33" s="460" t="s">
        <v>213</v>
      </c>
      <c r="K33" s="462" t="s">
        <v>212</v>
      </c>
      <c r="L33" s="463"/>
    </row>
    <row r="34" customFormat="false" ht="15" hidden="false" customHeight="false" outlineLevel="0" collapsed="false">
      <c r="D34" s="456" t="n">
        <v>30</v>
      </c>
      <c r="E34" s="457" t="str">
        <f aca="false">IF($C$3,F34,IF($C$4,G34,IF($C$5,H34,IF($C$6,I34,IF($C$7,J34,IF($C$8,K34,IF(L34&lt;&gt;"",L34,F34)))))))</f>
        <v>Canada</v>
      </c>
      <c r="F34" s="458" t="s">
        <v>214</v>
      </c>
      <c r="G34" s="459" t="s">
        <v>215</v>
      </c>
      <c r="H34" s="460" t="s">
        <v>214</v>
      </c>
      <c r="I34" s="461" t="s">
        <v>214</v>
      </c>
      <c r="J34" s="460" t="s">
        <v>216</v>
      </c>
      <c r="K34" s="462" t="s">
        <v>214</v>
      </c>
      <c r="L34" s="463"/>
    </row>
    <row r="35" customFormat="false" ht="15" hidden="false" customHeight="false" outlineLevel="0" collapsed="false">
      <c r="D35" s="456" t="n">
        <v>31</v>
      </c>
      <c r="E35" s="457" t="str">
        <f aca="false">IF($C$3,F35,IF($C$4,G35,IF($C$5,H35,IF($C$6,I35,IF($C$7,J35,IF($C$8,K35,IF(L35&lt;&gt;"",L35,F35)))))))</f>
        <v>Norway</v>
      </c>
      <c r="F35" s="458" t="s">
        <v>217</v>
      </c>
      <c r="G35" s="459" t="s">
        <v>218</v>
      </c>
      <c r="H35" s="460" t="s">
        <v>219</v>
      </c>
      <c r="I35" s="461" t="s">
        <v>220</v>
      </c>
      <c r="J35" s="460" t="s">
        <v>221</v>
      </c>
      <c r="K35" s="462" t="s">
        <v>222</v>
      </c>
      <c r="L35" s="463"/>
    </row>
    <row r="36" customFormat="false" ht="15" hidden="false" customHeight="false" outlineLevel="0" collapsed="false">
      <c r="D36" s="456" t="n">
        <v>32</v>
      </c>
      <c r="E36" s="457" t="str">
        <f aca="false">IF($C$3,F36,IF($C$4,G36,IF($C$5,H36,IF($C$6,I36,IF($C$7,J36,IF($C$8,K36,IF(L36&lt;&gt;"",L36,F36)))))))</f>
        <v>Ukraine</v>
      </c>
      <c r="F36" s="458" t="s">
        <v>223</v>
      </c>
      <c r="G36" s="459" t="s">
        <v>224</v>
      </c>
      <c r="H36" s="460" t="s">
        <v>225</v>
      </c>
      <c r="I36" s="461" t="s">
        <v>223</v>
      </c>
      <c r="J36" s="460" t="s">
        <v>223</v>
      </c>
      <c r="K36" s="462" t="s">
        <v>226</v>
      </c>
      <c r="L36" s="463"/>
    </row>
    <row r="37" customFormat="false" ht="15" hidden="false" customHeight="false" outlineLevel="0" collapsed="false">
      <c r="D37" s="456" t="n">
        <v>33</v>
      </c>
      <c r="E37" s="457" t="str">
        <f aca="false">IF($C$3,F37,IF($C$4,G37,IF($C$5,H37,IF($C$6,I37,IF($C$7,J37,IF($C$8,K37,IF(L37&lt;&gt;"",L37,F37)))))))</f>
        <v>Panama</v>
      </c>
      <c r="F37" s="458" t="s">
        <v>227</v>
      </c>
      <c r="G37" s="459" t="s">
        <v>228</v>
      </c>
      <c r="H37" s="460" t="s">
        <v>227</v>
      </c>
      <c r="I37" s="461" t="s">
        <v>227</v>
      </c>
      <c r="J37" s="460" t="s">
        <v>227</v>
      </c>
      <c r="K37" s="462" t="s">
        <v>227</v>
      </c>
      <c r="L37" s="463"/>
    </row>
    <row r="38" customFormat="false" ht="15" hidden="false" customHeight="false" outlineLevel="0" collapsed="false">
      <c r="D38" s="456" t="n">
        <v>34</v>
      </c>
      <c r="E38" s="457" t="str">
        <f aca="false">IF($C$3,F38,IF($C$4,G38,IF($C$5,H38,IF($C$6,I38,IF($C$7,J38,IF($C$8,K38,IF(L38&lt;&gt;"",L38,F38)))))))</f>
        <v>Ivory Coast</v>
      </c>
      <c r="F38" s="458" t="s">
        <v>229</v>
      </c>
      <c r="G38" s="459" t="s">
        <v>230</v>
      </c>
      <c r="H38" s="460" t="s">
        <v>231</v>
      </c>
      <c r="I38" s="461" t="s">
        <v>232</v>
      </c>
      <c r="J38" s="460" t="s">
        <v>233</v>
      </c>
      <c r="K38" s="462" t="s">
        <v>234</v>
      </c>
      <c r="L38" s="463"/>
    </row>
    <row r="39" customFormat="false" ht="15" hidden="false" customHeight="false" outlineLevel="0" collapsed="false">
      <c r="D39" s="456" t="n">
        <v>35</v>
      </c>
      <c r="E39" s="457" t="str">
        <f aca="false">IF($C$3,F39,IF($C$4,G39,IF($C$5,H39,IF($C$6,I39,IF($C$7,J39,IF($C$8,K39,IF(L39&lt;&gt;"",L39,F39)))))))</f>
        <v>Poland</v>
      </c>
      <c r="F39" s="458" t="s">
        <v>235</v>
      </c>
      <c r="G39" s="459" t="s">
        <v>236</v>
      </c>
      <c r="H39" s="460" t="s">
        <v>236</v>
      </c>
      <c r="I39" s="461" t="s">
        <v>237</v>
      </c>
      <c r="J39" s="460" t="s">
        <v>238</v>
      </c>
      <c r="K39" s="462" t="s">
        <v>238</v>
      </c>
      <c r="L39" s="463"/>
    </row>
    <row r="40" customFormat="false" ht="15" hidden="false" customHeight="false" outlineLevel="0" collapsed="false">
      <c r="D40" s="456" t="n">
        <v>36</v>
      </c>
      <c r="E40" s="457" t="str">
        <f aca="false">IF($C$3,F40,IF($C$4,G40,IF($C$5,H40,IF($C$6,I40,IF($C$7,J40,IF($C$8,K40,IF(L40&lt;&gt;"",L40,F40)))))))</f>
        <v>Russia</v>
      </c>
      <c r="F40" s="458" t="s">
        <v>239</v>
      </c>
      <c r="G40" s="459" t="s">
        <v>240</v>
      </c>
      <c r="H40" s="460" t="s">
        <v>239</v>
      </c>
      <c r="I40" s="461" t="s">
        <v>241</v>
      </c>
      <c r="J40" s="460" t="s">
        <v>242</v>
      </c>
      <c r="K40" s="462" t="s">
        <v>243</v>
      </c>
      <c r="L40" s="463"/>
    </row>
    <row r="41" customFormat="false" ht="15" hidden="false" customHeight="false" outlineLevel="0" collapsed="false">
      <c r="D41" s="456" t="n">
        <v>37</v>
      </c>
      <c r="E41" s="457" t="str">
        <f aca="false">IF($C$3,F41,IF($C$4,G41,IF($C$5,H41,IF($C$6,I41,IF($C$7,J41,IF($C$8,K41,IF(L41&lt;&gt;"",L41,F41)))))))</f>
        <v>Wales</v>
      </c>
      <c r="F41" s="458" t="s">
        <v>244</v>
      </c>
      <c r="G41" s="459" t="s">
        <v>245</v>
      </c>
      <c r="H41" s="460" t="s">
        <v>246</v>
      </c>
      <c r="I41" s="461" t="s">
        <v>247</v>
      </c>
      <c r="J41" s="460" t="s">
        <v>244</v>
      </c>
      <c r="K41" s="462" t="s">
        <v>244</v>
      </c>
      <c r="L41" s="463"/>
    </row>
    <row r="42" customFormat="false" ht="15" hidden="false" customHeight="false" outlineLevel="0" collapsed="false">
      <c r="D42" s="456" t="n">
        <v>38</v>
      </c>
      <c r="E42" s="457" t="str">
        <f aca="false">IF($C$3,F42,IF($C$4,G42,IF($C$5,H42,IF($C$6,I42,IF($C$7,J42,IF($C$8,K42,IF(L42&lt;&gt;"",L42,F42)))))))</f>
        <v>Sweden</v>
      </c>
      <c r="F42" s="458" t="s">
        <v>248</v>
      </c>
      <c r="G42" s="459" t="s">
        <v>249</v>
      </c>
      <c r="H42" s="460" t="s">
        <v>250</v>
      </c>
      <c r="I42" s="461" t="s">
        <v>251</v>
      </c>
      <c r="J42" s="460" t="s">
        <v>252</v>
      </c>
      <c r="K42" s="462" t="s">
        <v>253</v>
      </c>
      <c r="L42" s="463"/>
    </row>
    <row r="43" customFormat="false" ht="15" hidden="false" customHeight="false" outlineLevel="0" collapsed="false">
      <c r="D43" s="456" t="n">
        <v>39</v>
      </c>
      <c r="E43" s="457" t="str">
        <f aca="false">IF($C$3,F43,IF($C$4,G43,IF($C$5,H43,IF($C$6,I43,IF($C$7,J43,IF($C$8,K43,IF(L43&lt;&gt;"",L43,F43)))))))</f>
        <v>Serbia</v>
      </c>
      <c r="F43" s="458" t="s">
        <v>254</v>
      </c>
      <c r="G43" s="459" t="s">
        <v>254</v>
      </c>
      <c r="H43" s="460" t="s">
        <v>254</v>
      </c>
      <c r="I43" s="461" t="s">
        <v>255</v>
      </c>
      <c r="J43" s="460" t="s">
        <v>256</v>
      </c>
      <c r="K43" s="462" t="s">
        <v>257</v>
      </c>
      <c r="L43" s="463"/>
    </row>
    <row r="44" customFormat="false" ht="15" hidden="false" customHeight="false" outlineLevel="0" collapsed="false">
      <c r="D44" s="456" t="n">
        <v>40</v>
      </c>
      <c r="E44" s="457" t="str">
        <f aca="false">IF($C$3,F44,IF($C$4,G44,IF($C$5,H44,IF($C$6,I44,IF($C$7,J44,IF($C$8,K44,IF(L44&lt;&gt;"",L44,F44)))))))</f>
        <v>Paraguay</v>
      </c>
      <c r="F44" s="458" t="s">
        <v>258</v>
      </c>
      <c r="G44" s="459" t="s">
        <v>258</v>
      </c>
      <c r="H44" s="460" t="s">
        <v>258</v>
      </c>
      <c r="I44" s="461" t="s">
        <v>258</v>
      </c>
      <c r="J44" s="460" t="s">
        <v>258</v>
      </c>
      <c r="K44" s="462" t="s">
        <v>258</v>
      </c>
      <c r="L44" s="463"/>
    </row>
    <row r="45" customFormat="false" ht="15" hidden="false" customHeight="false" outlineLevel="0" collapsed="false">
      <c r="D45" s="456" t="n">
        <v>41</v>
      </c>
      <c r="E45" s="457" t="str">
        <f aca="false">IF($C$3,F45,IF($C$4,G45,IF($C$5,H45,IF($C$6,I45,IF($C$7,J45,IF($C$8,K45,IF(L45&lt;&gt;"",L45,F45)))))))</f>
        <v>Czech Rep.</v>
      </c>
      <c r="F45" s="458" t="s">
        <v>259</v>
      </c>
      <c r="G45" s="459" t="s">
        <v>260</v>
      </c>
      <c r="H45" s="460" t="s">
        <v>261</v>
      </c>
      <c r="I45" s="461" t="s">
        <v>262</v>
      </c>
      <c r="J45" s="460" t="s">
        <v>263</v>
      </c>
      <c r="K45" s="462" t="s">
        <v>264</v>
      </c>
      <c r="L45" s="463"/>
    </row>
    <row r="46" customFormat="false" ht="15" hidden="false" customHeight="false" outlineLevel="0" collapsed="false">
      <c r="D46" s="456" t="n">
        <v>42</v>
      </c>
      <c r="E46" s="457" t="str">
        <f aca="false">IF($C$3,F46,IF($C$4,G46,IF($C$5,H46,IF($C$6,I46,IF($C$7,J46,IF($C$8,K46,IF(L46&lt;&gt;"",L46,F46)))))))</f>
        <v>Hungary</v>
      </c>
      <c r="F46" s="458" t="s">
        <v>265</v>
      </c>
      <c r="G46" s="459" t="s">
        <v>266</v>
      </c>
      <c r="H46" s="460" t="s">
        <v>267</v>
      </c>
      <c r="I46" s="461" t="s">
        <v>268</v>
      </c>
      <c r="J46" s="460" t="s">
        <v>269</v>
      </c>
      <c r="K46" s="462" t="s">
        <v>270</v>
      </c>
      <c r="L46" s="463"/>
    </row>
    <row r="47" customFormat="false" ht="15" hidden="false" customHeight="false" outlineLevel="0" collapsed="false">
      <c r="D47" s="456" t="n">
        <v>43</v>
      </c>
      <c r="E47" s="457" t="str">
        <f aca="false">IF($C$3,F47,IF($C$4,G47,IF($C$5,H47,IF($C$6,I47,IF($C$7,J47,IF($C$8,K47,IF(L47&lt;&gt;"",L47,F47)))))))</f>
        <v>Scotland</v>
      </c>
      <c r="F47" s="458" t="s">
        <v>271</v>
      </c>
      <c r="G47" s="459" t="s">
        <v>272</v>
      </c>
      <c r="H47" s="460" t="s">
        <v>273</v>
      </c>
      <c r="I47" s="461" t="s">
        <v>274</v>
      </c>
      <c r="J47" s="460" t="s">
        <v>275</v>
      </c>
      <c r="K47" s="462" t="s">
        <v>276</v>
      </c>
      <c r="L47" s="463"/>
    </row>
    <row r="48" customFormat="false" ht="15" hidden="false" customHeight="false" outlineLevel="0" collapsed="false">
      <c r="D48" s="456" t="n">
        <v>44</v>
      </c>
      <c r="E48" s="457" t="str">
        <f aca="false">IF($C$3,F48,IF($C$4,G48,IF($C$5,H48,IF($C$6,I48,IF($C$7,J48,IF($C$8,K48,IF(L48&lt;&gt;"",L48,F48)))))))</f>
        <v>Tunisia</v>
      </c>
      <c r="F48" s="458" t="s">
        <v>277</v>
      </c>
      <c r="G48" s="459" t="s">
        <v>278</v>
      </c>
      <c r="H48" s="460" t="s">
        <v>277</v>
      </c>
      <c r="I48" s="461" t="s">
        <v>279</v>
      </c>
      <c r="J48" s="460" t="s">
        <v>280</v>
      </c>
      <c r="K48" s="462" t="s">
        <v>281</v>
      </c>
      <c r="L48" s="463"/>
    </row>
    <row r="49" customFormat="false" ht="15" hidden="false" customHeight="false" outlineLevel="0" collapsed="false">
      <c r="D49" s="456" t="n">
        <v>45</v>
      </c>
      <c r="E49" s="457" t="str">
        <f aca="false">IF($C$3,F49,IF($C$4,G49,IF($C$5,H49,IF($C$6,I49,IF($C$7,J49,IF($C$8,K49,IF(L49&lt;&gt;"",L49,F49)))))))</f>
        <v>Cameroon</v>
      </c>
      <c r="F49" s="458" t="s">
        <v>282</v>
      </c>
      <c r="G49" s="459" t="s">
        <v>283</v>
      </c>
      <c r="H49" s="460" t="s">
        <v>284</v>
      </c>
      <c r="I49" s="461" t="s">
        <v>285</v>
      </c>
      <c r="J49" s="460" t="s">
        <v>286</v>
      </c>
      <c r="K49" s="462" t="s">
        <v>287</v>
      </c>
      <c r="L49" s="463"/>
    </row>
    <row r="50" customFormat="false" ht="15" hidden="false" customHeight="false" outlineLevel="0" collapsed="false">
      <c r="D50" s="456" t="n">
        <v>46</v>
      </c>
      <c r="E50" s="457" t="str">
        <f aca="false">IF($C$3,F50,IF($C$4,G50,IF($C$5,H50,IF($C$6,I50,IF($C$7,J50,IF($C$8,K50,IF(L50&lt;&gt;"",L50,F50)))))))</f>
        <v>DR Congo</v>
      </c>
      <c r="F50" s="458" t="s">
        <v>288</v>
      </c>
      <c r="G50" s="459" t="s">
        <v>289</v>
      </c>
      <c r="H50" s="460" t="s">
        <v>289</v>
      </c>
      <c r="I50" s="461" t="s">
        <v>289</v>
      </c>
      <c r="J50" s="460" t="s">
        <v>290</v>
      </c>
      <c r="K50" s="462" t="s">
        <v>288</v>
      </c>
      <c r="L50" s="463"/>
    </row>
    <row r="51" customFormat="false" ht="15" hidden="false" customHeight="false" outlineLevel="0" collapsed="false">
      <c r="D51" s="456" t="n">
        <v>47</v>
      </c>
      <c r="E51" s="457" t="str">
        <f aca="false">IF($C$3,F51,IF($C$4,G51,IF($C$5,H51,IF($C$6,I51,IF($C$7,J51,IF($C$8,K51,IF(L51&lt;&gt;"",L51,F51)))))))</f>
        <v>Greece</v>
      </c>
      <c r="F51" s="458" t="s">
        <v>291</v>
      </c>
      <c r="G51" s="459" t="s">
        <v>292</v>
      </c>
      <c r="H51" s="460" t="s">
        <v>292</v>
      </c>
      <c r="I51" s="461" t="s">
        <v>293</v>
      </c>
      <c r="J51" s="460" t="s">
        <v>294</v>
      </c>
      <c r="K51" s="462" t="s">
        <v>295</v>
      </c>
      <c r="L51" s="463"/>
    </row>
    <row r="52" customFormat="false" ht="15" hidden="false" customHeight="false" outlineLevel="0" collapsed="false">
      <c r="D52" s="456" t="n">
        <v>48</v>
      </c>
      <c r="E52" s="457" t="str">
        <f aca="false">IF($C$3,F52,IF($C$4,G52,IF($C$5,H52,IF($C$6,I52,IF($C$7,J52,IF($C$8,K52,IF(L52&lt;&gt;"",L52,F52)))))))</f>
        <v>Slovakia</v>
      </c>
      <c r="F52" s="458" t="s">
        <v>296</v>
      </c>
      <c r="G52" s="459" t="s">
        <v>297</v>
      </c>
      <c r="H52" s="460" t="s">
        <v>298</v>
      </c>
      <c r="I52" s="461" t="s">
        <v>299</v>
      </c>
      <c r="J52" s="460" t="s">
        <v>300</v>
      </c>
      <c r="K52" s="462" t="s">
        <v>301</v>
      </c>
      <c r="L52" s="463"/>
    </row>
    <row r="53" customFormat="false" ht="15" hidden="false" customHeight="false" outlineLevel="0" collapsed="false">
      <c r="D53" s="456" t="n">
        <v>49</v>
      </c>
      <c r="E53" s="457" t="str">
        <f aca="false">IF($C$3,F53,IF($C$4,G53,IF($C$5,H53,IF($C$6,I53,IF($C$7,J53,IF($C$8,K53,IF(L53&lt;&gt;"",L53,F53)))))))</f>
        <v>Venezuela</v>
      </c>
      <c r="F53" s="458" t="s">
        <v>302</v>
      </c>
      <c r="G53" s="459" t="s">
        <v>302</v>
      </c>
      <c r="H53" s="460" t="s">
        <v>302</v>
      </c>
      <c r="I53" s="461" t="s">
        <v>302</v>
      </c>
      <c r="J53" s="460" t="s">
        <v>302</v>
      </c>
      <c r="K53" s="462" t="s">
        <v>302</v>
      </c>
      <c r="L53" s="463"/>
    </row>
    <row r="54" customFormat="false" ht="15" hidden="false" customHeight="false" outlineLevel="0" collapsed="false">
      <c r="D54" s="456" t="n">
        <v>50</v>
      </c>
      <c r="E54" s="457" t="str">
        <f aca="false">IF($C$3,F54,IF($C$4,G54,IF($C$5,H54,IF($C$6,I54,IF($C$7,J54,IF($C$8,K54,IF(L54&lt;&gt;"",L54,F54)))))))</f>
        <v>Uzbekistan</v>
      </c>
      <c r="F54" s="458" t="s">
        <v>303</v>
      </c>
      <c r="G54" s="459" t="s">
        <v>304</v>
      </c>
      <c r="H54" s="460" t="s">
        <v>303</v>
      </c>
      <c r="I54" s="461" t="s">
        <v>305</v>
      </c>
      <c r="J54" s="460" t="s">
        <v>306</v>
      </c>
      <c r="K54" s="462" t="s">
        <v>307</v>
      </c>
      <c r="L54" s="463"/>
    </row>
    <row r="55" customFormat="false" ht="15" hidden="false" customHeight="false" outlineLevel="0" collapsed="false">
      <c r="D55" s="456" t="n">
        <v>51</v>
      </c>
      <c r="E55" s="457" t="str">
        <f aca="false">IF($C$3,F55,IF($C$4,G55,IF($C$5,H55,IF($C$6,I55,IF($C$7,J55,IF($C$8,K55,IF(L55&lt;&gt;"",L55,F55)))))))</f>
        <v>Costa Rica</v>
      </c>
      <c r="F55" s="458" t="s">
        <v>308</v>
      </c>
      <c r="G55" s="459" t="s">
        <v>308</v>
      </c>
      <c r="H55" s="460" t="s">
        <v>308</v>
      </c>
      <c r="I55" s="461" t="s">
        <v>308</v>
      </c>
      <c r="J55" s="460" t="s">
        <v>308</v>
      </c>
      <c r="K55" s="462" t="s">
        <v>308</v>
      </c>
      <c r="L55" s="463"/>
    </row>
    <row r="56" customFormat="false" ht="15" hidden="false" customHeight="false" outlineLevel="0" collapsed="false">
      <c r="D56" s="456" t="n">
        <v>52</v>
      </c>
      <c r="E56" s="457" t="str">
        <f aca="false">IF($C$3,F56,IF($C$4,G56,IF($C$5,H56,IF($C$6,I56,IF($C$7,J56,IF($C$8,K56,IF(L56&lt;&gt;"",L56,F56)))))))</f>
        <v>Mali</v>
      </c>
      <c r="F56" s="458" t="s">
        <v>309</v>
      </c>
      <c r="G56" s="459" t="s">
        <v>309</v>
      </c>
      <c r="H56" s="460" t="s">
        <v>309</v>
      </c>
      <c r="I56" s="461" t="s">
        <v>309</v>
      </c>
      <c r="J56" s="460" t="s">
        <v>309</v>
      </c>
      <c r="K56" s="462" t="s">
        <v>309</v>
      </c>
      <c r="L56" s="463"/>
    </row>
    <row r="57" customFormat="false" ht="15" hidden="false" customHeight="false" outlineLevel="0" collapsed="false">
      <c r="D57" s="456" t="n">
        <v>53</v>
      </c>
      <c r="E57" s="457" t="str">
        <f aca="false">IF($C$3,F57,IF($C$4,G57,IF($C$5,H57,IF($C$6,I57,IF($C$7,J57,IF($C$8,K57,IF(L57&lt;&gt;"",L57,F57)))))))</f>
        <v>Peru</v>
      </c>
      <c r="F57" s="458" t="s">
        <v>310</v>
      </c>
      <c r="G57" s="459" t="s">
        <v>311</v>
      </c>
      <c r="H57" s="460" t="s">
        <v>312</v>
      </c>
      <c r="I57" s="461" t="s">
        <v>313</v>
      </c>
      <c r="J57" s="460" t="s">
        <v>310</v>
      </c>
      <c r="K57" s="462" t="s">
        <v>310</v>
      </c>
      <c r="L57" s="463"/>
    </row>
    <row r="58" customFormat="false" ht="15" hidden="false" customHeight="false" outlineLevel="0" collapsed="false">
      <c r="D58" s="456" t="n">
        <v>54</v>
      </c>
      <c r="E58" s="457" t="str">
        <f aca="false">IF($C$3,F58,IF($C$4,G58,IF($C$5,H58,IF($C$6,I58,IF($C$7,J58,IF($C$8,K58,IF(L58&lt;&gt;"",L58,F58)))))))</f>
        <v>Chile</v>
      </c>
      <c r="F58" s="458" t="s">
        <v>314</v>
      </c>
      <c r="G58" s="459" t="s">
        <v>314</v>
      </c>
      <c r="H58" s="460" t="s">
        <v>315</v>
      </c>
      <c r="I58" s="461" t="s">
        <v>316</v>
      </c>
      <c r="J58" s="460" t="s">
        <v>314</v>
      </c>
      <c r="K58" s="462" t="s">
        <v>316</v>
      </c>
      <c r="L58" s="463"/>
    </row>
    <row r="59" customFormat="false" ht="15" hidden="false" customHeight="false" outlineLevel="0" collapsed="false">
      <c r="D59" s="456" t="n">
        <v>55</v>
      </c>
      <c r="E59" s="457" t="str">
        <f aca="false">IF($C$3,F59,IF($C$4,G59,IF($C$5,H59,IF($C$6,I59,IF($C$7,J59,IF($C$8,K59,IF(L59&lt;&gt;"",L59,F59)))))))</f>
        <v>Qatar</v>
      </c>
      <c r="F59" s="458" t="s">
        <v>317</v>
      </c>
      <c r="G59" s="459" t="s">
        <v>317</v>
      </c>
      <c r="H59" s="460" t="s">
        <v>317</v>
      </c>
      <c r="I59" s="461" t="s">
        <v>317</v>
      </c>
      <c r="J59" s="460" t="s">
        <v>318</v>
      </c>
      <c r="K59" s="462" t="s">
        <v>317</v>
      </c>
      <c r="L59" s="463"/>
    </row>
    <row r="60" customFormat="false" ht="15" hidden="false" customHeight="false" outlineLevel="0" collapsed="false">
      <c r="D60" s="456" t="n">
        <v>56</v>
      </c>
      <c r="E60" s="457" t="str">
        <f aca="false">IF($C$3,F60,IF($C$4,G60,IF($C$5,H60,IF($C$6,I60,IF($C$7,J60,IF($C$8,K60,IF(L60&lt;&gt;"",L60,F60)))))))</f>
        <v>Romania</v>
      </c>
      <c r="F60" s="458" t="s">
        <v>319</v>
      </c>
      <c r="G60" s="459" t="s">
        <v>320</v>
      </c>
      <c r="H60" s="460" t="s">
        <v>319</v>
      </c>
      <c r="I60" s="461" t="s">
        <v>321</v>
      </c>
      <c r="J60" s="460" t="s">
        <v>322</v>
      </c>
      <c r="K60" s="462" t="s">
        <v>323</v>
      </c>
      <c r="L60" s="463"/>
    </row>
    <row r="61" customFormat="false" ht="15" hidden="false" customHeight="false" outlineLevel="0" collapsed="false">
      <c r="D61" s="456" t="n">
        <v>57</v>
      </c>
      <c r="E61" s="457" t="str">
        <f aca="false">IF($C$3,F61,IF($C$4,G61,IF($C$5,H61,IF($C$6,I61,IF($C$7,J61,IF($C$8,K61,IF(L61&lt;&gt;"",L61,F61)))))))</f>
        <v>Iraq</v>
      </c>
      <c r="F61" s="458" t="s">
        <v>324</v>
      </c>
      <c r="G61" s="459" t="s">
        <v>324</v>
      </c>
      <c r="H61" s="460" t="s">
        <v>324</v>
      </c>
      <c r="I61" s="461" t="s">
        <v>325</v>
      </c>
      <c r="J61" s="460" t="s">
        <v>325</v>
      </c>
      <c r="K61" s="462" t="s">
        <v>325</v>
      </c>
      <c r="L61" s="463"/>
    </row>
    <row r="62" customFormat="false" ht="15" hidden="false" customHeight="false" outlineLevel="0" collapsed="false">
      <c r="D62" s="456" t="n">
        <v>58</v>
      </c>
      <c r="E62" s="457" t="str">
        <f aca="false">IF($C$3,F62,IF($C$4,G62,IF($C$5,H62,IF($C$6,I62,IF($C$7,J62,IF($C$8,K62,IF(L62&lt;&gt;"",L62,F62)))))))</f>
        <v>Slovenia</v>
      </c>
      <c r="F62" s="458" t="s">
        <v>326</v>
      </c>
      <c r="G62" s="459" t="s">
        <v>327</v>
      </c>
      <c r="H62" s="460" t="s">
        <v>326</v>
      </c>
      <c r="I62" s="461" t="s">
        <v>328</v>
      </c>
      <c r="J62" s="460" t="s">
        <v>329</v>
      </c>
      <c r="K62" s="462" t="s">
        <v>330</v>
      </c>
      <c r="L62" s="463"/>
    </row>
    <row r="63" customFormat="false" ht="15" hidden="false" customHeight="false" outlineLevel="0" collapsed="false">
      <c r="D63" s="456" t="n">
        <v>59</v>
      </c>
      <c r="E63" s="457" t="n">
        <f aca="false">IF($C$3,F63,IF($C$4,G63,IF($C$5,H63,IF($C$6,I63,IF($C$7,J63,IF($C$8,K63,IF(L63&lt;&gt;"",L63,F63)))))))</f>
        <v>0</v>
      </c>
      <c r="F63" s="458"/>
      <c r="G63" s="459"/>
      <c r="H63" s="460"/>
      <c r="I63" s="461"/>
      <c r="J63" s="460" t="s">
        <v>331</v>
      </c>
      <c r="K63" s="462"/>
      <c r="L63" s="463"/>
    </row>
    <row r="64" customFormat="false" ht="15" hidden="false" customHeight="false" outlineLevel="0" collapsed="false">
      <c r="D64" s="456" t="n">
        <v>60</v>
      </c>
      <c r="E64" s="457" t="str">
        <f aca="false">IF($C$3,F64,IF($C$4,G64,IF($C$5,H64,IF($C$6,I64,IF($C$7,J64,IF($C$8,K64,IF(L64&lt;&gt;"",L64,F64)))))))</f>
        <v>South Africa</v>
      </c>
      <c r="F64" s="458" t="s">
        <v>332</v>
      </c>
      <c r="G64" s="459" t="s">
        <v>333</v>
      </c>
      <c r="H64" s="460" t="s">
        <v>334</v>
      </c>
      <c r="I64" s="461" t="s">
        <v>335</v>
      </c>
      <c r="J64" s="460" t="s">
        <v>336</v>
      </c>
      <c r="K64" s="462" t="s">
        <v>337</v>
      </c>
      <c r="L64" s="463"/>
    </row>
    <row r="65" customFormat="false" ht="15" hidden="false" customHeight="false" outlineLevel="0" collapsed="false">
      <c r="D65" s="456" t="n">
        <v>61</v>
      </c>
      <c r="E65" s="457" t="str">
        <f aca="false">IF($C$3,F65,IF($C$4,G65,IF($C$5,H65,IF($C$6,I65,IF($C$7,J65,IF($C$8,K65,IF(L65&lt;&gt;"",L65,F65)))))))</f>
        <v>Saudi Arabia</v>
      </c>
      <c r="F65" s="458" t="s">
        <v>338</v>
      </c>
      <c r="G65" s="459" t="s">
        <v>339</v>
      </c>
      <c r="H65" s="460" t="s">
        <v>339</v>
      </c>
      <c r="I65" s="461" t="s">
        <v>340</v>
      </c>
      <c r="J65" s="460" t="s">
        <v>341</v>
      </c>
      <c r="K65" s="462" t="s">
        <v>342</v>
      </c>
      <c r="L65" s="463"/>
    </row>
    <row r="66" customFormat="false" ht="15" hidden="false" customHeight="false" outlineLevel="0" collapsed="false">
      <c r="D66" s="456" t="n">
        <v>62</v>
      </c>
      <c r="E66" s="457" t="str">
        <f aca="false">IF($C$3,F66,IF($C$4,G66,IF($C$5,H66,IF($C$6,I66,IF($C$7,J66,IF($C$8,K66,IF(L66&lt;&gt;"",L66,F66)))))))</f>
        <v>Burkina Faso</v>
      </c>
      <c r="F66" s="458" t="s">
        <v>343</v>
      </c>
      <c r="G66" s="459" t="s">
        <v>343</v>
      </c>
      <c r="H66" s="460" t="s">
        <v>343</v>
      </c>
      <c r="I66" s="461" t="s">
        <v>343</v>
      </c>
      <c r="J66" s="460" t="s">
        <v>343</v>
      </c>
      <c r="K66" s="462" t="s">
        <v>343</v>
      </c>
      <c r="L66" s="463"/>
    </row>
    <row r="67" customFormat="false" ht="15" hidden="false" customHeight="false" outlineLevel="0" collapsed="false">
      <c r="D67" s="456" t="n">
        <v>63</v>
      </c>
      <c r="E67" s="457" t="str">
        <f aca="false">IF($C$3,F67,IF($C$4,G67,IF($C$5,H67,IF($C$6,I67,IF($C$7,J67,IF($C$8,K67,IF(L67&lt;&gt;"",L67,F67)))))))</f>
        <v>Jordan</v>
      </c>
      <c r="F67" s="458" t="s">
        <v>344</v>
      </c>
      <c r="G67" s="459" t="s">
        <v>345</v>
      </c>
      <c r="H67" s="460" t="s">
        <v>346</v>
      </c>
      <c r="I67" s="461" t="s">
        <v>347</v>
      </c>
      <c r="J67" s="460" t="s">
        <v>348</v>
      </c>
      <c r="K67" s="462" t="s">
        <v>349</v>
      </c>
      <c r="L67" s="463"/>
    </row>
    <row r="68" customFormat="false" ht="15" hidden="false" customHeight="false" outlineLevel="0" collapsed="false">
      <c r="D68" s="456" t="n">
        <v>64</v>
      </c>
      <c r="E68" s="457" t="str">
        <f aca="false">IF($C$3,F68,IF($C$4,G68,IF($C$5,H68,IF($C$6,I68,IF($C$7,J68,IF($C$8,K68,IF(L68&lt;&gt;"",L68,F68)))))))</f>
        <v>Albania</v>
      </c>
      <c r="F68" s="458" t="s">
        <v>350</v>
      </c>
      <c r="G68" s="459" t="s">
        <v>350</v>
      </c>
      <c r="H68" s="460" t="s">
        <v>350</v>
      </c>
      <c r="I68" s="461" t="s">
        <v>351</v>
      </c>
      <c r="J68" s="460" t="s">
        <v>352</v>
      </c>
      <c r="K68" s="462" t="s">
        <v>353</v>
      </c>
      <c r="L68" s="463"/>
    </row>
    <row r="69" customFormat="false" ht="15" hidden="false" customHeight="false" outlineLevel="0" collapsed="false">
      <c r="D69" s="456" t="n">
        <v>65</v>
      </c>
      <c r="E69" s="457" t="str">
        <f aca="false">IF($C$3,F69,IF($C$4,G69,IF($C$5,H69,IF($C$6,I69,IF($C$7,J69,IF($C$8,K69,IF(L69&lt;&gt;"",L69,F69)))))))</f>
        <v>Bosnia/Herzeg.</v>
      </c>
      <c r="F69" s="458" t="s">
        <v>354</v>
      </c>
      <c r="G69" s="459" t="s">
        <v>354</v>
      </c>
      <c r="H69" s="460" t="s">
        <v>355</v>
      </c>
      <c r="I69" s="461" t="s">
        <v>356</v>
      </c>
      <c r="J69" s="460" t="s">
        <v>357</v>
      </c>
      <c r="K69" s="462" t="s">
        <v>358</v>
      </c>
      <c r="L69" s="463"/>
    </row>
    <row r="70" customFormat="false" ht="15" hidden="false" customHeight="false" outlineLevel="0" collapsed="false">
      <c r="D70" s="456" t="n">
        <v>66</v>
      </c>
      <c r="E70" s="457" t="str">
        <f aca="false">IF($C$3,F70,IF($C$4,G70,IF($C$5,H70,IF($C$6,I70,IF($C$7,J70,IF($C$8,K70,IF(L70&lt;&gt;"",L70,F70)))))))</f>
        <v>Honduras</v>
      </c>
      <c r="F70" s="458" t="s">
        <v>359</v>
      </c>
      <c r="G70" s="459" t="s">
        <v>359</v>
      </c>
      <c r="H70" s="460" t="s">
        <v>359</v>
      </c>
      <c r="I70" s="461" t="s">
        <v>359</v>
      </c>
      <c r="J70" s="460" t="s">
        <v>359</v>
      </c>
      <c r="K70" s="462" t="s">
        <v>359</v>
      </c>
      <c r="L70" s="463"/>
    </row>
    <row r="71" customFormat="false" ht="15" hidden="false" customHeight="false" outlineLevel="0" collapsed="false">
      <c r="D71" s="456" t="n">
        <v>67</v>
      </c>
      <c r="E71" s="457" t="n">
        <f aca="false">IF($C$3,F71,IF($C$4,G71,IF($C$5,H71,IF($C$6,I71,IF($C$7,J71,IF($C$8,K71,IF(L71&lt;&gt;"",L71,F71)))))))</f>
        <v>0</v>
      </c>
      <c r="F71" s="458"/>
      <c r="G71" s="459"/>
      <c r="H71" s="460"/>
      <c r="I71" s="461"/>
      <c r="J71" s="460" t="s">
        <v>360</v>
      </c>
      <c r="K71" s="462"/>
      <c r="L71" s="463"/>
    </row>
    <row r="72" customFormat="false" ht="15" hidden="false" customHeight="false" outlineLevel="0" collapsed="false">
      <c r="D72" s="456" t="n">
        <v>68</v>
      </c>
      <c r="E72" s="457" t="n">
        <f aca="false">IF($C$3,F72,IF($C$4,G72,IF($C$5,H72,IF($C$6,I72,IF($C$7,J72,IF($C$8,K72,IF(L72&lt;&gt;"",L72,F72)))))))</f>
        <v>0</v>
      </c>
      <c r="F72" s="458"/>
      <c r="G72" s="459"/>
      <c r="H72" s="460"/>
      <c r="I72" s="461"/>
      <c r="J72" s="460" t="s">
        <v>361</v>
      </c>
      <c r="K72" s="462"/>
      <c r="L72" s="463"/>
    </row>
    <row r="73" customFormat="false" ht="15" hidden="false" customHeight="false" outlineLevel="0" collapsed="false">
      <c r="D73" s="456" t="n">
        <v>69</v>
      </c>
      <c r="E73" s="457" t="str">
        <f aca="false">IF($C$3,F73,IF($C$4,G73,IF($C$5,H73,IF($C$6,I73,IF($C$7,J73,IF($C$8,K73,IF(L73&lt;&gt;"",L73,F73)))))))</f>
        <v>Cape Verde</v>
      </c>
      <c r="F73" s="458" t="s">
        <v>362</v>
      </c>
      <c r="G73" s="459" t="s">
        <v>363</v>
      </c>
      <c r="H73" s="460" t="s">
        <v>364</v>
      </c>
      <c r="I73" s="461" t="s">
        <v>365</v>
      </c>
      <c r="J73" s="460" t="s">
        <v>366</v>
      </c>
      <c r="K73" s="462" t="s">
        <v>367</v>
      </c>
      <c r="L73" s="463"/>
    </row>
    <row r="74" customFormat="false" ht="15" hidden="false" customHeight="false" outlineLevel="0" collapsed="false">
      <c r="D74" s="456" t="n">
        <v>70</v>
      </c>
      <c r="E74" s="457" t="str">
        <f aca="false">IF($C$3,F74,IF($C$4,G74,IF($C$5,H74,IF($C$6,I74,IF($C$7,J74,IF($C$8,K74,IF(L74&lt;&gt;"",L74,F74)))))))</f>
        <v>Northern Ireland</v>
      </c>
      <c r="F74" s="458" t="s">
        <v>368</v>
      </c>
      <c r="G74" s="459" t="s">
        <v>369</v>
      </c>
      <c r="H74" s="460" t="s">
        <v>370</v>
      </c>
      <c r="I74" s="461" t="s">
        <v>371</v>
      </c>
      <c r="J74" s="460" t="s">
        <v>372</v>
      </c>
      <c r="K74" s="462" t="s">
        <v>373</v>
      </c>
      <c r="L74" s="463"/>
    </row>
    <row r="75" customFormat="false" ht="15" hidden="false" customHeight="false" outlineLevel="0" collapsed="false">
      <c r="D75" s="456" t="n">
        <v>71</v>
      </c>
      <c r="E75" s="457" t="str">
        <f aca="false">IF($C$3,F75,IF($C$4,G75,IF($C$5,H75,IF($C$6,I75,IF($C$7,J75,IF($C$8,K75,IF(L75&lt;&gt;"",L75,F75)))))))</f>
        <v>Jamaica</v>
      </c>
      <c r="F75" s="458" t="s">
        <v>374</v>
      </c>
      <c r="G75" s="459" t="s">
        <v>374</v>
      </c>
      <c r="H75" s="460" t="s">
        <v>375</v>
      </c>
      <c r="I75" s="461" t="s">
        <v>376</v>
      </c>
      <c r="J75" s="460" t="s">
        <v>377</v>
      </c>
      <c r="K75" s="462" t="s">
        <v>374</v>
      </c>
      <c r="L75" s="463"/>
    </row>
    <row r="76" customFormat="false" ht="15" hidden="false" customHeight="false" outlineLevel="0" collapsed="false">
      <c r="D76" s="456" t="n">
        <v>72</v>
      </c>
      <c r="E76" s="457" t="str">
        <f aca="false">IF($C$3,F76,IF($C$4,G76,IF($C$5,H76,IF($C$6,I76,IF($C$7,J76,IF($C$8,K76,IF(L76&lt;&gt;"",L76,F76)))))))</f>
        <v>Georgia</v>
      </c>
      <c r="F76" s="458" t="s">
        <v>378</v>
      </c>
      <c r="G76" s="459" t="s">
        <v>378</v>
      </c>
      <c r="H76" s="460" t="s">
        <v>378</v>
      </c>
      <c r="I76" s="461" t="s">
        <v>379</v>
      </c>
      <c r="J76" s="460" t="s">
        <v>380</v>
      </c>
      <c r="K76" s="462" t="s">
        <v>381</v>
      </c>
      <c r="L76" s="463"/>
    </row>
    <row r="77" customFormat="false" ht="15" hidden="false" customHeight="false" outlineLevel="0" collapsed="false">
      <c r="D77" s="456" t="n">
        <v>73</v>
      </c>
      <c r="E77" s="457" t="str">
        <f aca="false">IF($C$3,F77,IF($C$4,G77,IF($C$5,H77,IF($C$6,I77,IF($C$7,J77,IF($C$8,K77,IF(L77&lt;&gt;"",L77,F77)))))))</f>
        <v>Finland</v>
      </c>
      <c r="F77" s="458" t="s">
        <v>382</v>
      </c>
      <c r="G77" s="459" t="s">
        <v>383</v>
      </c>
      <c r="H77" s="460" t="s">
        <v>383</v>
      </c>
      <c r="I77" s="461" t="s">
        <v>384</v>
      </c>
      <c r="J77" s="460" t="s">
        <v>385</v>
      </c>
      <c r="K77" s="462" t="s">
        <v>382</v>
      </c>
      <c r="L77" s="463"/>
    </row>
    <row r="78" customFormat="false" ht="15" hidden="false" customHeight="false" outlineLevel="0" collapsed="false">
      <c r="D78" s="456" t="n">
        <v>74</v>
      </c>
      <c r="E78" s="457" t="str">
        <f aca="false">IF($C$3,F78,IF($C$4,G78,IF($C$5,H78,IF($C$6,I78,IF($C$7,J78,IF($C$8,K78,IF(L78&lt;&gt;"",L78,F78)))))))</f>
        <v>Ghana</v>
      </c>
      <c r="F78" s="458" t="s">
        <v>386</v>
      </c>
      <c r="G78" s="459" t="s">
        <v>386</v>
      </c>
      <c r="H78" s="460" t="s">
        <v>386</v>
      </c>
      <c r="I78" s="461" t="s">
        <v>386</v>
      </c>
      <c r="J78" s="460" t="s">
        <v>386</v>
      </c>
      <c r="K78" s="462" t="s">
        <v>386</v>
      </c>
      <c r="L78" s="463"/>
    </row>
    <row r="79" customFormat="false" ht="15" hidden="false" customHeight="false" outlineLevel="0" collapsed="false">
      <c r="D79" s="456" t="n">
        <v>75</v>
      </c>
      <c r="E79" s="457" t="str">
        <f aca="false">IF($C$3,F79,IF($C$4,G79,IF($C$5,H79,IF($C$6,I79,IF($C$7,J79,IF($C$8,K79,IF(L79&lt;&gt;"",L79,F79)))))))</f>
        <v>Iceland</v>
      </c>
      <c r="F79" s="458" t="s">
        <v>387</v>
      </c>
      <c r="G79" s="459" t="s">
        <v>388</v>
      </c>
      <c r="H79" s="460" t="s">
        <v>389</v>
      </c>
      <c r="I79" s="461" t="s">
        <v>390</v>
      </c>
      <c r="J79" s="460" t="s">
        <v>391</v>
      </c>
      <c r="K79" s="462" t="s">
        <v>392</v>
      </c>
      <c r="L79" s="463"/>
    </row>
    <row r="80" customFormat="false" ht="15" hidden="false" customHeight="false" outlineLevel="0" collapsed="false">
      <c r="D80" s="456" t="n">
        <v>76</v>
      </c>
      <c r="E80" s="457" t="str">
        <f aca="false">IF($C$3,F80,IF($C$4,G80,IF($C$5,H80,IF($C$6,I80,IF($C$7,J80,IF($C$8,K80,IF(L80&lt;&gt;"",L80,F80)))))))</f>
        <v>Bolivia</v>
      </c>
      <c r="F80" s="458" t="s">
        <v>393</v>
      </c>
      <c r="G80" s="459" t="s">
        <v>393</v>
      </c>
      <c r="H80" s="460" t="s">
        <v>393</v>
      </c>
      <c r="I80" s="461" t="s">
        <v>394</v>
      </c>
      <c r="J80" s="460" t="s">
        <v>395</v>
      </c>
      <c r="K80" s="462" t="s">
        <v>396</v>
      </c>
      <c r="L80" s="463"/>
    </row>
    <row r="81" customFormat="false" ht="15" hidden="false" customHeight="false" outlineLevel="0" collapsed="false">
      <c r="D81" s="456" t="n">
        <v>77</v>
      </c>
      <c r="E81" s="457" t="str">
        <f aca="false">IF($C$3,F81,IF($C$4,G81,IF($C$5,H81,IF($C$6,I81,IF($C$7,J81,IF($C$8,K81,IF(L81&lt;&gt;"",L81,F81)))))))</f>
        <v>Israel</v>
      </c>
      <c r="F81" s="458" t="s">
        <v>397</v>
      </c>
      <c r="G81" s="459" t="s">
        <v>397</v>
      </c>
      <c r="H81" s="460" t="s">
        <v>398</v>
      </c>
      <c r="I81" s="461" t="s">
        <v>399</v>
      </c>
      <c r="J81" s="460" t="s">
        <v>397</v>
      </c>
      <c r="K81" s="462" t="s">
        <v>399</v>
      </c>
      <c r="L81" s="463"/>
    </row>
    <row r="82" customFormat="false" ht="15" hidden="false" customHeight="false" outlineLevel="0" collapsed="false">
      <c r="D82" s="456" t="n">
        <v>78</v>
      </c>
      <c r="E82" s="457" t="n">
        <f aca="false">IF($C$3,F82,IF($C$4,G82,IF($C$5,H82,IF($C$6,I82,IF($C$7,J82,IF($C$8,K82,IF(L82&lt;&gt;"",L82,F82)))))))</f>
        <v>0</v>
      </c>
      <c r="F82" s="458"/>
      <c r="G82" s="459"/>
      <c r="H82" s="460"/>
      <c r="I82" s="461"/>
      <c r="J82" s="460" t="s">
        <v>400</v>
      </c>
      <c r="K82" s="462"/>
      <c r="L82" s="463"/>
    </row>
    <row r="83" customFormat="false" ht="15" hidden="false" customHeight="false" outlineLevel="0" collapsed="false">
      <c r="D83" s="456" t="n">
        <v>79</v>
      </c>
      <c r="E83" s="457" t="str">
        <f aca="false">IF($C$3,F83,IF($C$4,G83,IF($C$5,H83,IF($C$6,I83,IF($C$7,J83,IF($C$8,K83,IF(L83&lt;&gt;"",L83,F83)))))))</f>
        <v>Oman</v>
      </c>
      <c r="F83" s="458" t="s">
        <v>401</v>
      </c>
      <c r="G83" s="459" t="s">
        <v>402</v>
      </c>
      <c r="H83" s="460" t="s">
        <v>401</v>
      </c>
      <c r="I83" s="461" t="s">
        <v>401</v>
      </c>
      <c r="J83" s="460" t="s">
        <v>401</v>
      </c>
      <c r="K83" s="462" t="s">
        <v>401</v>
      </c>
      <c r="L83" s="463"/>
    </row>
    <row r="84" customFormat="false" ht="15" hidden="false" customHeight="false" outlineLevel="0" collapsed="false">
      <c r="D84" s="456" t="n">
        <v>80</v>
      </c>
      <c r="E84" s="457" t="n">
        <f aca="false">IF($C$3,F84,IF($C$4,G84,IF($C$5,H84,IF($C$6,I84,IF($C$7,J84,IF($C$8,K84,IF(L84&lt;&gt;"",L84,F84)))))))</f>
        <v>0</v>
      </c>
      <c r="F84" s="458"/>
      <c r="G84" s="459"/>
      <c r="H84" s="460"/>
      <c r="I84" s="461"/>
      <c r="J84" s="460" t="s">
        <v>403</v>
      </c>
      <c r="K84" s="462"/>
      <c r="L84" s="463"/>
    </row>
    <row r="85" customFormat="false" ht="15" hidden="false" customHeight="false" outlineLevel="0" collapsed="false">
      <c r="D85" s="456" t="n">
        <v>81</v>
      </c>
      <c r="E85" s="457" t="str">
        <f aca="false">IF($C$3,F85,IF($C$4,G85,IF($C$5,H85,IF($C$6,I85,IF($C$7,J85,IF($C$8,K85,IF(L85&lt;&gt;"",L85,F85)))))))</f>
        <v>Montenegro</v>
      </c>
      <c r="F85" s="458" t="s">
        <v>404</v>
      </c>
      <c r="G85" s="459" t="s">
        <v>404</v>
      </c>
      <c r="H85" s="460" t="s">
        <v>404</v>
      </c>
      <c r="I85" s="461" t="s">
        <v>405</v>
      </c>
      <c r="J85" s="460" t="s">
        <v>404</v>
      </c>
      <c r="K85" s="462" t="s">
        <v>404</v>
      </c>
      <c r="L85" s="463"/>
    </row>
    <row r="86" customFormat="false" ht="15" hidden="false" customHeight="false" outlineLevel="0" collapsed="false">
      <c r="D86" s="456" t="n">
        <v>82</v>
      </c>
      <c r="E86" s="457" t="str">
        <f aca="false">IF($C$3,F86,IF($C$4,G86,IF($C$5,H86,IF($C$6,I86,IF($C$7,J86,IF($C$8,K86,IF(L86&lt;&gt;"",L86,F86)))))))</f>
        <v>Curaçao</v>
      </c>
      <c r="F86" s="458" t="s">
        <v>406</v>
      </c>
      <c r="G86" s="459" t="s">
        <v>407</v>
      </c>
      <c r="H86" s="460" t="s">
        <v>406</v>
      </c>
      <c r="I86" s="461" t="s">
        <v>406</v>
      </c>
      <c r="J86" s="460" t="s">
        <v>406</v>
      </c>
      <c r="K86" s="462" t="s">
        <v>408</v>
      </c>
      <c r="L86" s="463"/>
    </row>
    <row r="87" customFormat="false" ht="15" hidden="false" customHeight="false" outlineLevel="0" collapsed="false">
      <c r="D87" s="456" t="n">
        <v>83</v>
      </c>
      <c r="E87" s="457" t="str">
        <f aca="false">IF($C$3,F87,IF($C$4,G87,IF($C$5,H87,IF($C$6,I87,IF($C$7,J87,IF($C$8,K87,IF(L87&lt;&gt;"",L87,F87)))))))</f>
        <v>Haiti</v>
      </c>
      <c r="F87" s="458" t="s">
        <v>409</v>
      </c>
      <c r="G87" s="459" t="s">
        <v>409</v>
      </c>
      <c r="H87" s="460" t="s">
        <v>409</v>
      </c>
      <c r="I87" s="461" t="s">
        <v>410</v>
      </c>
      <c r="J87" s="460" t="s">
        <v>409</v>
      </c>
      <c r="K87" s="462" t="s">
        <v>410</v>
      </c>
      <c r="L87" s="463"/>
    </row>
    <row r="88" customFormat="false" ht="15" hidden="false" customHeight="false" outlineLevel="0" collapsed="false">
      <c r="D88" s="456" t="n">
        <v>84</v>
      </c>
      <c r="E88" s="457" t="n">
        <f aca="false">IF($C$3,F88,IF($C$4,G88,IF($C$5,H88,IF($C$6,I88,IF($C$7,J88,IF($C$8,K88,IF(L88&lt;&gt;"",L88,F88)))))))</f>
        <v>0</v>
      </c>
      <c r="F88" s="464"/>
      <c r="G88" s="465"/>
      <c r="H88" s="466"/>
      <c r="I88" s="467"/>
      <c r="J88" s="466" t="s">
        <v>411</v>
      </c>
      <c r="K88" s="462"/>
      <c r="L88" s="468"/>
    </row>
    <row r="89" customFormat="false" ht="15" hidden="false" customHeight="false" outlineLevel="0" collapsed="false">
      <c r="D89" s="456" t="n">
        <v>85</v>
      </c>
      <c r="E89" s="457" t="str">
        <f aca="false">IF($C$3,F89,IF($C$4,G89,IF($C$5,H89,IF($C$6,I89,IF($C$7,J89,IF($C$8,K89,IF(L89&lt;&gt;"",L89,F89)))))))</f>
        <v>New Zealand</v>
      </c>
      <c r="F89" s="464" t="s">
        <v>412</v>
      </c>
      <c r="G89" s="465" t="s">
        <v>413</v>
      </c>
      <c r="H89" s="466" t="s">
        <v>414</v>
      </c>
      <c r="I89" s="467" t="s">
        <v>415</v>
      </c>
      <c r="J89" s="466" t="s">
        <v>416</v>
      </c>
      <c r="K89" s="462" t="s">
        <v>417</v>
      </c>
      <c r="L89" s="468"/>
    </row>
    <row r="90" customFormat="false" ht="15" hidden="false" customHeight="false" outlineLevel="0" collapsed="false">
      <c r="D90" s="456" t="n">
        <v>86</v>
      </c>
      <c r="E90" s="457" t="str">
        <f aca="false">IF($C$3,F90,IF($C$4,G90,IF($C$5,H90,IF($C$6,I90,IF($C$7,J90,IF($C$8,K90,IF(L90&lt;&gt;"",L90,F90)))))))</f>
        <v>Bulgaria</v>
      </c>
      <c r="F90" s="464" t="s">
        <v>418</v>
      </c>
      <c r="G90" s="465" t="s">
        <v>418</v>
      </c>
      <c r="H90" s="466" t="s">
        <v>418</v>
      </c>
      <c r="I90" s="467" t="s">
        <v>419</v>
      </c>
      <c r="J90" s="466" t="s">
        <v>420</v>
      </c>
      <c r="K90" s="462" t="s">
        <v>421</v>
      </c>
      <c r="L90" s="468"/>
    </row>
    <row r="91" customFormat="false" ht="15" hidden="false" customHeight="false" outlineLevel="0" collapsed="false">
      <c r="D91" s="456" t="n">
        <v>87</v>
      </c>
      <c r="E91" s="457" t="n">
        <f aca="false">IF($C$3,F91,IF($C$4,G91,IF($C$5,H91,IF($C$6,I91,IF($C$7,J91,IF($C$8,K91,IF(L91&lt;&gt;"",L91,F91)))))))</f>
        <v>0</v>
      </c>
      <c r="F91" s="464"/>
      <c r="G91" s="465"/>
      <c r="H91" s="466"/>
      <c r="I91" s="467"/>
      <c r="J91" s="466" t="s">
        <v>422</v>
      </c>
      <c r="K91" s="462"/>
      <c r="L91" s="468"/>
    </row>
    <row r="92" customFormat="false" ht="15" hidden="false" customHeight="false" outlineLevel="0" collapsed="false">
      <c r="D92" s="456" t="n">
        <v>88</v>
      </c>
      <c r="E92" s="457" t="n">
        <f aca="false">IF($C$3,F92,IF($C$4,G92,IF($C$5,H92,IF($C$6,I92,IF($C$7,J92,IF($C$8,K92,IF(L92&lt;&gt;"",L92,F92)))))))</f>
        <v>0</v>
      </c>
      <c r="F92" s="464"/>
      <c r="G92" s="465"/>
      <c r="H92" s="466"/>
      <c r="I92" s="467"/>
      <c r="J92" s="466" t="s">
        <v>423</v>
      </c>
      <c r="K92" s="462"/>
      <c r="L92" s="468"/>
    </row>
    <row r="93" customFormat="false" ht="15" hidden="false" customHeight="false" outlineLevel="0" collapsed="false">
      <c r="D93" s="456" t="n">
        <v>89</v>
      </c>
      <c r="E93" s="457" t="n">
        <f aca="false">IF($C$3,F93,IF($C$4,G93,IF($C$5,H93,IF($C$6,I93,IF($C$7,J93,IF($C$8,K93,IF(L93&lt;&gt;"",L93,F93)))))))</f>
        <v>0</v>
      </c>
      <c r="F93" s="464"/>
      <c r="G93" s="465"/>
      <c r="H93" s="466"/>
      <c r="I93" s="467"/>
      <c r="J93" s="466" t="s">
        <v>424</v>
      </c>
      <c r="K93" s="462"/>
      <c r="L93" s="468"/>
    </row>
    <row r="94" customFormat="false" ht="15" hidden="false" customHeight="false" outlineLevel="0" collapsed="false">
      <c r="D94" s="456" t="n">
        <v>90</v>
      </c>
      <c r="E94" s="457" t="n">
        <f aca="false">IF($C$3,F94,IF($C$4,G94,IF($C$5,H94,IF($C$6,I94,IF($C$7,J94,IF($C$8,K94,IF(L94&lt;&gt;"",L94,F94)))))))</f>
        <v>0</v>
      </c>
      <c r="F94" s="464"/>
      <c r="G94" s="465"/>
      <c r="H94" s="466"/>
      <c r="I94" s="467"/>
      <c r="J94" s="469" t="s">
        <v>425</v>
      </c>
      <c r="K94" s="470"/>
      <c r="L94" s="468"/>
    </row>
    <row r="95" customFormat="false" ht="15" hidden="false" customHeight="false" outlineLevel="0" collapsed="false">
      <c r="D95" s="456" t="n">
        <v>91</v>
      </c>
      <c r="E95" s="457" t="str">
        <f aca="false">IF($C$3,F95,IF($C$4,G95,IF($C$5,H95,IF($C$6,I95,IF($C$7,J95,IF($C$8,K95,IF(L95&lt;&gt;"",L95,F95)))))))</f>
        <v>Play-Off 1</v>
      </c>
      <c r="F95" s="464" t="s">
        <v>426</v>
      </c>
      <c r="G95" s="465" t="s">
        <v>426</v>
      </c>
      <c r="H95" s="466" t="s">
        <v>426</v>
      </c>
      <c r="I95" s="467" t="s">
        <v>426</v>
      </c>
      <c r="J95" s="469" t="s">
        <v>426</v>
      </c>
      <c r="K95" s="470" t="s">
        <v>426</v>
      </c>
      <c r="L95" s="468"/>
    </row>
    <row r="96" customFormat="false" ht="15" hidden="false" customHeight="false" outlineLevel="0" collapsed="false">
      <c r="D96" s="456" t="n">
        <v>92</v>
      </c>
      <c r="E96" s="457" t="str">
        <f aca="false">IF($C$3,F96,IF($C$4,G96,IF($C$5,H96,IF($C$6,I96,IF($C$7,J96,IF($C$8,K96,IF(L96&lt;&gt;"",L96,F96)))))))</f>
        <v>Play-Off 2</v>
      </c>
      <c r="F96" s="464" t="s">
        <v>427</v>
      </c>
      <c r="G96" s="465" t="s">
        <v>427</v>
      </c>
      <c r="H96" s="466" t="s">
        <v>427</v>
      </c>
      <c r="I96" s="467" t="s">
        <v>427</v>
      </c>
      <c r="J96" s="469" t="s">
        <v>427</v>
      </c>
      <c r="K96" s="470" t="s">
        <v>427</v>
      </c>
      <c r="L96" s="468"/>
    </row>
    <row r="97" customFormat="false" ht="15" hidden="false" customHeight="false" outlineLevel="0" collapsed="false">
      <c r="D97" s="456" t="n">
        <v>93</v>
      </c>
      <c r="E97" s="457" t="str">
        <f aca="false">IF($C$3,F97,IF($C$4,G97,IF($C$5,H97,IF($C$6,I97,IF($C$7,J97,IF($C$8,K97,IF(L97&lt;&gt;"",L97,F97)))))))</f>
        <v>Play-Off A</v>
      </c>
      <c r="F97" s="464" t="s">
        <v>428</v>
      </c>
      <c r="G97" s="465" t="s">
        <v>428</v>
      </c>
      <c r="H97" s="466" t="s">
        <v>428</v>
      </c>
      <c r="I97" s="467" t="s">
        <v>428</v>
      </c>
      <c r="J97" s="469" t="s">
        <v>428</v>
      </c>
      <c r="K97" s="470" t="s">
        <v>428</v>
      </c>
      <c r="L97" s="468"/>
    </row>
    <row r="98" customFormat="false" ht="15" hidden="false" customHeight="false" outlineLevel="0" collapsed="false">
      <c r="D98" s="456" t="n">
        <v>94</v>
      </c>
      <c r="E98" s="457" t="str">
        <f aca="false">IF($C$3,F98,IF($C$4,G98,IF($C$5,H98,IF($C$6,I98,IF($C$7,J98,IF($C$8,K98,IF(L98&lt;&gt;"",L98,F98)))))))</f>
        <v>Play-Off B</v>
      </c>
      <c r="F98" s="464" t="s">
        <v>429</v>
      </c>
      <c r="G98" s="465" t="s">
        <v>429</v>
      </c>
      <c r="H98" s="466" t="s">
        <v>429</v>
      </c>
      <c r="I98" s="467" t="s">
        <v>429</v>
      </c>
      <c r="J98" s="469" t="s">
        <v>429</v>
      </c>
      <c r="K98" s="470" t="s">
        <v>429</v>
      </c>
      <c r="L98" s="468"/>
    </row>
    <row r="99" customFormat="false" ht="15" hidden="false" customHeight="false" outlineLevel="0" collapsed="false">
      <c r="D99" s="456" t="n">
        <v>95</v>
      </c>
      <c r="E99" s="457" t="str">
        <f aca="false">IF($C$3,F99,IF($C$4,G99,IF($C$5,H99,IF($C$6,I99,IF($C$7,J99,IF($C$8,K99,IF(L99&lt;&gt;"",L99,F99)))))))</f>
        <v>Play-Off C</v>
      </c>
      <c r="F99" s="464" t="s">
        <v>430</v>
      </c>
      <c r="G99" s="465" t="s">
        <v>430</v>
      </c>
      <c r="H99" s="466" t="s">
        <v>430</v>
      </c>
      <c r="I99" s="467" t="s">
        <v>430</v>
      </c>
      <c r="J99" s="469" t="s">
        <v>430</v>
      </c>
      <c r="K99" s="470" t="s">
        <v>430</v>
      </c>
      <c r="L99" s="468"/>
    </row>
    <row r="100" customFormat="false" ht="15" hidden="false" customHeight="false" outlineLevel="0" collapsed="false">
      <c r="D100" s="471" t="n">
        <v>96</v>
      </c>
      <c r="E100" s="457" t="str">
        <f aca="false">IF($C$3,F100,IF($C$4,G100,IF($C$5,H100,IF($C$6,I100,IF($C$7,J100,IF($C$8,K100,IF(L100&lt;&gt;"",L100,F100)))))))</f>
        <v>Play-Off D</v>
      </c>
      <c r="F100" s="472" t="s">
        <v>431</v>
      </c>
      <c r="G100" s="473" t="s">
        <v>431</v>
      </c>
      <c r="H100" s="474" t="s">
        <v>431</v>
      </c>
      <c r="I100" s="475" t="s">
        <v>431</v>
      </c>
      <c r="J100" s="476" t="s">
        <v>431</v>
      </c>
      <c r="K100" s="477" t="s">
        <v>431</v>
      </c>
      <c r="L100" s="478"/>
    </row>
    <row r="101" customFormat="false" ht="15" hidden="false" customHeight="false" outlineLevel="0" collapsed="false">
      <c r="E101" s="457"/>
      <c r="F101" s="355"/>
      <c r="G101" s="355"/>
      <c r="H101" s="355"/>
      <c r="I101" s="355"/>
      <c r="J101" s="355"/>
      <c r="K101" s="479"/>
      <c r="L101" s="355"/>
    </row>
    <row r="102" customFormat="false" ht="26.8" hidden="false" customHeight="false" outlineLevel="0" collapsed="false">
      <c r="D102" s="480" t="s">
        <v>432</v>
      </c>
      <c r="E102" s="481"/>
      <c r="F102" s="482" t="s">
        <v>433</v>
      </c>
      <c r="G102" s="483"/>
      <c r="H102" s="483"/>
      <c r="I102" s="483"/>
      <c r="J102" s="483"/>
      <c r="K102" s="484"/>
      <c r="L102" s="485"/>
    </row>
    <row r="103" customFormat="false" ht="15" hidden="false" customHeight="false" outlineLevel="0" collapsed="false">
      <c r="D103" s="456" t="n">
        <v>1</v>
      </c>
      <c r="E103" s="457" t="str">
        <f aca="false">IF($C$3,F103,IF($C$4,G103,IF($C$5,H103,IF($C$6,I103,IF($C$7,J103,IF($C$8,K103,IF(L103&lt;&gt;"",L103,F103)))))))</f>
        <v>Vancouver</v>
      </c>
      <c r="F103" s="458" t="s">
        <v>434</v>
      </c>
      <c r="G103" s="459" t="s">
        <v>434</v>
      </c>
      <c r="H103" s="460" t="s">
        <v>434</v>
      </c>
      <c r="I103" s="461" t="s">
        <v>434</v>
      </c>
      <c r="J103" s="460" t="s">
        <v>434</v>
      </c>
      <c r="K103" s="462" t="s">
        <v>434</v>
      </c>
      <c r="L103" s="463"/>
      <c r="O103" s="204"/>
    </row>
    <row r="104" customFormat="false" ht="15" hidden="false" customHeight="false" outlineLevel="0" collapsed="false">
      <c r="D104" s="486" t="n">
        <v>2</v>
      </c>
      <c r="E104" s="457" t="str">
        <f aca="false">IF($C$3,F104,IF($C$4,G104,IF($C$5,H104,IF($C$6,I104,IF($C$7,J104,IF($C$8,K104,IF(L104&lt;&gt;"",L104,F104)))))))</f>
        <v>Toronto</v>
      </c>
      <c r="F104" s="458" t="s">
        <v>435</v>
      </c>
      <c r="G104" s="459" t="s">
        <v>435</v>
      </c>
      <c r="H104" s="460" t="s">
        <v>435</v>
      </c>
      <c r="I104" s="461" t="s">
        <v>435</v>
      </c>
      <c r="J104" s="460" t="s">
        <v>435</v>
      </c>
      <c r="K104" s="462" t="s">
        <v>435</v>
      </c>
      <c r="L104" s="463"/>
      <c r="O104" s="204"/>
    </row>
    <row r="105" customFormat="false" ht="15" hidden="false" customHeight="false" outlineLevel="0" collapsed="false">
      <c r="D105" s="486" t="n">
        <v>3</v>
      </c>
      <c r="E105" s="457" t="str">
        <f aca="false">IF($C$3,F105,IF($C$4,G105,IF($C$5,H105,IF($C$6,I105,IF($C$7,J105,IF($C$8,K105,IF(L105&lt;&gt;"",L105,F105)))))))</f>
        <v>New York/New Jersey</v>
      </c>
      <c r="F105" s="458" t="s">
        <v>436</v>
      </c>
      <c r="G105" s="459" t="s">
        <v>436</v>
      </c>
      <c r="H105" s="460" t="s">
        <v>436</v>
      </c>
      <c r="I105" s="461" t="s">
        <v>436</v>
      </c>
      <c r="J105" s="460" t="s">
        <v>436</v>
      </c>
      <c r="K105" s="462" t="s">
        <v>436</v>
      </c>
      <c r="L105" s="463"/>
      <c r="O105" s="204"/>
    </row>
    <row r="106" customFormat="false" ht="15" hidden="false" customHeight="false" outlineLevel="0" collapsed="false">
      <c r="D106" s="486" t="n">
        <v>4</v>
      </c>
      <c r="E106" s="457" t="str">
        <f aca="false">IF($C$3,F106,IF($C$4,G106,IF($C$5,H106,IF($C$6,I106,IF($C$7,J106,IF($C$8,K106,IF(L106&lt;&gt;"",L106,F106)))))))</f>
        <v>Kansas City</v>
      </c>
      <c r="F106" s="458" t="s">
        <v>437</v>
      </c>
      <c r="G106" s="459" t="s">
        <v>437</v>
      </c>
      <c r="H106" s="460" t="s">
        <v>437</v>
      </c>
      <c r="I106" s="461" t="s">
        <v>437</v>
      </c>
      <c r="J106" s="460" t="s">
        <v>437</v>
      </c>
      <c r="K106" s="462" t="s">
        <v>437</v>
      </c>
      <c r="L106" s="463"/>
      <c r="O106" s="204"/>
    </row>
    <row r="107" customFormat="false" ht="15" hidden="false" customHeight="false" outlineLevel="0" collapsed="false">
      <c r="D107" s="486" t="n">
        <v>5</v>
      </c>
      <c r="E107" s="457" t="str">
        <f aca="false">IF($C$3,F107,IF($C$4,G107,IF($C$5,H107,IF($C$6,I107,IF($C$7,J107,IF($C$8,K107,IF(L107&lt;&gt;"",L107,F107)))))))</f>
        <v>Dallas</v>
      </c>
      <c r="F107" s="458" t="s">
        <v>438</v>
      </c>
      <c r="G107" s="459" t="s">
        <v>438</v>
      </c>
      <c r="H107" s="460" t="s">
        <v>438</v>
      </c>
      <c r="I107" s="461" t="s">
        <v>438</v>
      </c>
      <c r="J107" s="460" t="s">
        <v>438</v>
      </c>
      <c r="K107" s="462" t="s">
        <v>438</v>
      </c>
      <c r="L107" s="463"/>
      <c r="O107" s="204"/>
    </row>
    <row r="108" customFormat="false" ht="15" hidden="false" customHeight="false" outlineLevel="0" collapsed="false">
      <c r="D108" s="486" t="n">
        <v>6</v>
      </c>
      <c r="E108" s="457" t="str">
        <f aca="false">IF($C$3,F108,IF($C$4,G108,IF($C$5,H108,IF($C$6,I108,IF($C$7,J108,IF($C$8,K108,IF(L108&lt;&gt;"",L108,F108)))))))</f>
        <v>Houston</v>
      </c>
      <c r="F108" s="458" t="s">
        <v>439</v>
      </c>
      <c r="G108" s="459" t="s">
        <v>439</v>
      </c>
      <c r="H108" s="460" t="s">
        <v>439</v>
      </c>
      <c r="I108" s="461" t="s">
        <v>439</v>
      </c>
      <c r="J108" s="460" t="s">
        <v>439</v>
      </c>
      <c r="K108" s="462" t="s">
        <v>439</v>
      </c>
      <c r="L108" s="463"/>
      <c r="O108" s="204"/>
    </row>
    <row r="109" customFormat="false" ht="15" hidden="false" customHeight="false" outlineLevel="0" collapsed="false">
      <c r="D109" s="486" t="n">
        <v>7</v>
      </c>
      <c r="E109" s="457" t="str">
        <f aca="false">IF($C$3,F109,IF($C$4,G109,IF($C$5,H109,IF($C$6,I109,IF($C$7,J109,IF($C$8,K109,IF(L109&lt;&gt;"",L109,F109)))))))</f>
        <v>Atlanta</v>
      </c>
      <c r="F109" s="458" t="s">
        <v>440</v>
      </c>
      <c r="G109" s="459" t="s">
        <v>440</v>
      </c>
      <c r="H109" s="460" t="s">
        <v>440</v>
      </c>
      <c r="I109" s="461" t="s">
        <v>440</v>
      </c>
      <c r="J109" s="460" t="s">
        <v>440</v>
      </c>
      <c r="K109" s="462" t="s">
        <v>440</v>
      </c>
      <c r="L109" s="463"/>
      <c r="O109" s="204"/>
    </row>
    <row r="110" customFormat="false" ht="15" hidden="false" customHeight="false" outlineLevel="0" collapsed="false">
      <c r="D110" s="486" t="n">
        <v>8</v>
      </c>
      <c r="E110" s="457" t="str">
        <f aca="false">IF($C$3,F110,IF($C$4,G110,IF($C$5,H110,IF($C$6,I110,IF($C$7,J110,IF($C$8,K110,IF(L110&lt;&gt;"",L110,F110)))))))</f>
        <v>Los Angeles</v>
      </c>
      <c r="F110" s="458" t="s">
        <v>441</v>
      </c>
      <c r="G110" s="459" t="s">
        <v>441</v>
      </c>
      <c r="H110" s="460" t="s">
        <v>441</v>
      </c>
      <c r="I110" s="461" t="s">
        <v>441</v>
      </c>
      <c r="J110" s="460" t="s">
        <v>441</v>
      </c>
      <c r="K110" s="462" t="s">
        <v>441</v>
      </c>
      <c r="L110" s="463"/>
      <c r="O110" s="204"/>
    </row>
    <row r="111" customFormat="false" ht="15" hidden="false" customHeight="false" outlineLevel="0" collapsed="false">
      <c r="D111" s="486" t="n">
        <v>9</v>
      </c>
      <c r="E111" s="457" t="str">
        <f aca="false">IF($C$3,F111,IF($C$4,G111,IF($C$5,H111,IF($C$6,I111,IF($C$7,J111,IF($C$8,K111,IF(L111&lt;&gt;"",L111,F111)))))))</f>
        <v>Philadelphia</v>
      </c>
      <c r="F111" s="458" t="s">
        <v>442</v>
      </c>
      <c r="G111" s="459" t="s">
        <v>442</v>
      </c>
      <c r="H111" s="460" t="s">
        <v>442</v>
      </c>
      <c r="I111" s="461" t="s">
        <v>442</v>
      </c>
      <c r="J111" s="460" t="s">
        <v>442</v>
      </c>
      <c r="K111" s="462" t="s">
        <v>442</v>
      </c>
      <c r="L111" s="463"/>
      <c r="O111" s="204"/>
    </row>
    <row r="112" customFormat="false" ht="15" hidden="false" customHeight="false" outlineLevel="0" collapsed="false">
      <c r="D112" s="486" t="n">
        <v>10</v>
      </c>
      <c r="E112" s="457" t="str">
        <f aca="false">IF($C$3,F112,IF($C$4,G112,IF($C$5,H112,IF($C$6,I112,IF($C$7,J112,IF($C$8,K112,IF(L112&lt;&gt;"",L112,F112)))))))</f>
        <v>Seattle</v>
      </c>
      <c r="F112" s="458" t="s">
        <v>443</v>
      </c>
      <c r="G112" s="459" t="s">
        <v>443</v>
      </c>
      <c r="H112" s="460" t="s">
        <v>443</v>
      </c>
      <c r="I112" s="461" t="s">
        <v>443</v>
      </c>
      <c r="J112" s="460" t="s">
        <v>443</v>
      </c>
      <c r="K112" s="462" t="s">
        <v>443</v>
      </c>
      <c r="L112" s="463"/>
      <c r="O112" s="204"/>
    </row>
    <row r="113" customFormat="false" ht="15" hidden="false" customHeight="false" outlineLevel="0" collapsed="false">
      <c r="D113" s="486" t="n">
        <v>11</v>
      </c>
      <c r="E113" s="457" t="str">
        <f aca="false">IF($C$3,F113,IF($C$4,G113,IF($C$5,H113,IF($C$6,I113,IF($C$7,J113,IF($C$8,K113,IF(L113&lt;&gt;"",L113,F113)))))))</f>
        <v>San Francisco Bay Area</v>
      </c>
      <c r="F113" s="458" t="s">
        <v>444</v>
      </c>
      <c r="G113" s="459" t="s">
        <v>444</v>
      </c>
      <c r="H113" s="460" t="s">
        <v>444</v>
      </c>
      <c r="I113" s="461" t="s">
        <v>444</v>
      </c>
      <c r="J113" s="460" t="s">
        <v>444</v>
      </c>
      <c r="K113" s="462" t="s">
        <v>444</v>
      </c>
      <c r="L113" s="463"/>
      <c r="O113" s="204"/>
    </row>
    <row r="114" customFormat="false" ht="15" hidden="false" customHeight="false" outlineLevel="0" collapsed="false">
      <c r="D114" s="486" t="n">
        <v>12</v>
      </c>
      <c r="E114" s="457" t="str">
        <f aca="false">IF($C$3,F114,IF($C$4,G114,IF($C$5,H114,IF($C$6,I114,IF($C$7,J114,IF($C$8,K114,IF(L114&lt;&gt;"",L114,F114)))))))</f>
        <v>Boston</v>
      </c>
      <c r="F114" s="458" t="s">
        <v>445</v>
      </c>
      <c r="G114" s="459" t="s">
        <v>445</v>
      </c>
      <c r="H114" s="460" t="s">
        <v>445</v>
      </c>
      <c r="I114" s="461" t="s">
        <v>445</v>
      </c>
      <c r="J114" s="460" t="s">
        <v>445</v>
      </c>
      <c r="K114" s="462" t="s">
        <v>445</v>
      </c>
      <c r="L114" s="463"/>
      <c r="O114" s="204"/>
    </row>
    <row r="115" customFormat="false" ht="15" hidden="false" customHeight="false" outlineLevel="0" collapsed="false">
      <c r="D115" s="486" t="n">
        <v>13</v>
      </c>
      <c r="E115" s="457" t="str">
        <f aca="false">IF($C$3,F115,IF($C$4,G115,IF($C$5,H115,IF($C$6,I115,IF($C$7,J115,IF($C$8,K115,IF(L115&lt;&gt;"",L115,F115)))))))</f>
        <v>Miami</v>
      </c>
      <c r="F115" s="458" t="s">
        <v>446</v>
      </c>
      <c r="G115" s="459" t="s">
        <v>446</v>
      </c>
      <c r="H115" s="460" t="s">
        <v>446</v>
      </c>
      <c r="I115" s="461" t="s">
        <v>446</v>
      </c>
      <c r="J115" s="460" t="s">
        <v>446</v>
      </c>
      <c r="K115" s="462" t="s">
        <v>446</v>
      </c>
      <c r="L115" s="463"/>
      <c r="O115" s="204"/>
    </row>
    <row r="116" customFormat="false" ht="15" hidden="false" customHeight="false" outlineLevel="0" collapsed="false">
      <c r="D116" s="486" t="n">
        <v>14</v>
      </c>
      <c r="E116" s="457" t="str">
        <f aca="false">IF($C$3,F116,IF($C$4,G116,IF($C$5,H116,IF($C$6,I116,IF($C$7,J116,IF($C$8,K116,IF(L116&lt;&gt;"",L116,F116)))))))</f>
        <v>Mexico City</v>
      </c>
      <c r="F116" s="458" t="s">
        <v>447</v>
      </c>
      <c r="G116" s="459" t="s">
        <v>447</v>
      </c>
      <c r="H116" s="460" t="s">
        <v>447</v>
      </c>
      <c r="I116" s="461" t="s">
        <v>447</v>
      </c>
      <c r="J116" s="460" t="s">
        <v>447</v>
      </c>
      <c r="K116" s="462" t="s">
        <v>447</v>
      </c>
      <c r="L116" s="463"/>
      <c r="O116" s="204"/>
    </row>
    <row r="117" customFormat="false" ht="15" hidden="false" customHeight="false" outlineLevel="0" collapsed="false">
      <c r="D117" s="486" t="n">
        <v>15</v>
      </c>
      <c r="E117" s="457" t="str">
        <f aca="false">IF($C$3,F117,IF($C$4,G117,IF($C$5,H117,IF($C$6,I117,IF($C$7,J117,IF($C$8,K117,IF(L117&lt;&gt;"",L117,F117)))))))</f>
        <v>Guadalajara</v>
      </c>
      <c r="F117" s="458" t="s">
        <v>448</v>
      </c>
      <c r="G117" s="459" t="s">
        <v>448</v>
      </c>
      <c r="H117" s="460" t="s">
        <v>448</v>
      </c>
      <c r="I117" s="461" t="s">
        <v>448</v>
      </c>
      <c r="J117" s="460" t="s">
        <v>448</v>
      </c>
      <c r="K117" s="462" t="s">
        <v>448</v>
      </c>
      <c r="L117" s="463"/>
      <c r="O117" s="204"/>
    </row>
    <row r="118" customFormat="false" ht="15" hidden="false" customHeight="false" outlineLevel="0" collapsed="false">
      <c r="D118" s="487" t="n">
        <v>16</v>
      </c>
      <c r="E118" s="457" t="str">
        <f aca="false">IF($C$3,F118,IF($C$4,G118,IF($C$5,H118,IF($C$6,I118,IF($C$7,J118,IF($C$8,K118,IF(L118&lt;&gt;"",L118,F118)))))))</f>
        <v>Monterrey</v>
      </c>
      <c r="F118" s="472" t="s">
        <v>449</v>
      </c>
      <c r="G118" s="473" t="s">
        <v>449</v>
      </c>
      <c r="H118" s="474" t="s">
        <v>449</v>
      </c>
      <c r="I118" s="475" t="s">
        <v>449</v>
      </c>
      <c r="J118" s="476" t="s">
        <v>449</v>
      </c>
      <c r="K118" s="477" t="s">
        <v>449</v>
      </c>
      <c r="L118" s="478"/>
      <c r="O118" s="204"/>
    </row>
    <row r="119" customFormat="false" ht="15" hidden="false" customHeight="false" outlineLevel="0" collapsed="false">
      <c r="D119" s="120"/>
      <c r="E119" s="457"/>
      <c r="F119" s="488"/>
      <c r="G119" s="488"/>
      <c r="H119" s="488"/>
      <c r="I119" s="488"/>
      <c r="J119" s="488"/>
      <c r="K119" s="489"/>
      <c r="L119" s="488"/>
    </row>
    <row r="120" customFormat="false" ht="26.8" hidden="false" customHeight="false" outlineLevel="0" collapsed="false">
      <c r="E120" s="447"/>
      <c r="F120" s="490" t="s">
        <v>450</v>
      </c>
      <c r="G120" s="491"/>
      <c r="H120" s="491"/>
      <c r="I120" s="491"/>
      <c r="J120" s="491"/>
      <c r="K120" s="492"/>
      <c r="L120" s="493"/>
    </row>
    <row r="121" customFormat="false" ht="61.5" hidden="false" customHeight="true" outlineLevel="0" collapsed="false">
      <c r="E121" s="457" t="str">
        <f aca="false">IF($C$3,F121,IF($C$4,G121,IF($C$5,H121,IF($C$6,I121,IF($C$7,J121,IF($C$8,K121,IF(L121&lt;&gt;"",L121,F121)))))))</f>
        <v>World Cup 2026 in Canada/Mexico/USA</v>
      </c>
      <c r="F121" s="494" t="s">
        <v>451</v>
      </c>
      <c r="G121" s="495" t="s">
        <v>452</v>
      </c>
      <c r="H121" s="496" t="s">
        <v>453</v>
      </c>
      <c r="I121" s="497" t="s">
        <v>454</v>
      </c>
      <c r="J121" s="496" t="s">
        <v>455</v>
      </c>
      <c r="K121" s="498" t="s">
        <v>456</v>
      </c>
      <c r="L121" s="499"/>
    </row>
    <row r="122" customFormat="false" ht="15" hidden="false" customHeight="false" outlineLevel="0" collapsed="false">
      <c r="E122" s="457" t="str">
        <f aca="false">IF($C$3,F122,IF($C$4,G122,IF($C$5,H122,IF($C$6,I122,IF($C$7,J122,IF($C$8,K122,IF(L122&lt;&gt;"",L122,F122)))))))</f>
        <v>Direct comparisons</v>
      </c>
      <c r="F122" s="500" t="s">
        <v>457</v>
      </c>
      <c r="G122" s="501" t="s">
        <v>458</v>
      </c>
      <c r="H122" s="502" t="s">
        <v>459</v>
      </c>
      <c r="I122" s="503" t="s">
        <v>460</v>
      </c>
      <c r="J122" s="502" t="s">
        <v>461</v>
      </c>
      <c r="K122" s="498" t="s">
        <v>462</v>
      </c>
      <c r="L122" s="504"/>
    </row>
    <row r="123" customFormat="false" ht="15" hidden="false" customHeight="false" outlineLevel="0" collapsed="false">
      <c r="E123" s="457" t="str">
        <f aca="false">IF($C$3,F123,IF($C$4,G123,IF($C$5,H123,IF($C$6,I123,IF($C$7,J123,IF($C$8,K123,IF(L123&lt;&gt;"",L123,F123)))))))</f>
        <v>Fair play</v>
      </c>
      <c r="F123" s="494" t="s">
        <v>463</v>
      </c>
      <c r="G123" s="495" t="s">
        <v>464</v>
      </c>
      <c r="H123" s="496" t="s">
        <v>463</v>
      </c>
      <c r="I123" s="497" t="s">
        <v>464</v>
      </c>
      <c r="J123" s="496" t="s">
        <v>465</v>
      </c>
      <c r="K123" s="498" t="s">
        <v>465</v>
      </c>
      <c r="L123" s="499"/>
    </row>
    <row r="124" customFormat="false" ht="15" hidden="false" customHeight="false" outlineLevel="0" collapsed="false">
      <c r="E124" s="457" t="str">
        <f aca="false">IF($C$3,F124,IF($C$4,G124,IF($C$5,H124,IF($C$6,I124,IF($C$7,J124,IF($C$8,K124,IF(L124&lt;&gt;"",L124,F124)))))))</f>
        <v>Choose time zone</v>
      </c>
      <c r="F124" s="500" t="s">
        <v>466</v>
      </c>
      <c r="G124" s="501" t="s">
        <v>467</v>
      </c>
      <c r="H124" s="502" t="s">
        <v>468</v>
      </c>
      <c r="I124" s="503" t="s">
        <v>469</v>
      </c>
      <c r="J124" s="502" t="s">
        <v>470</v>
      </c>
      <c r="K124" s="498" t="s">
        <v>471</v>
      </c>
      <c r="L124" s="504"/>
    </row>
    <row r="125" customFormat="false" ht="15" hidden="false" customHeight="false" outlineLevel="0" collapsed="false">
      <c r="E125" s="457" t="str">
        <f aca="false">IF($C$3,F125,IF($C$4,G125,IF($C$5,H125,IF($C$6,I125,IF($C$7,J125,IF($C$8,K125,IF(L125&lt;&gt;"",L125,F125)))))))</f>
        <v>Matches</v>
      </c>
      <c r="F125" s="500" t="s">
        <v>472</v>
      </c>
      <c r="G125" s="501" t="s">
        <v>473</v>
      </c>
      <c r="H125" s="502" t="s">
        <v>474</v>
      </c>
      <c r="I125" s="503" t="s">
        <v>475</v>
      </c>
      <c r="J125" s="502" t="s">
        <v>476</v>
      </c>
      <c r="K125" s="498" t="s">
        <v>477</v>
      </c>
      <c r="L125" s="504"/>
    </row>
    <row r="126" customFormat="false" ht="15" hidden="false" customHeight="false" outlineLevel="0" collapsed="false">
      <c r="E126" s="457" t="str">
        <f aca="false">IF($C$3,F126,IF($C$4,G126,IF($C$5,H126,IF($C$6,I126,IF($C$7,J126,IF($C$8,K126,IF(L126&lt;&gt;"",L126,F126)))))))</f>
        <v>Choose language</v>
      </c>
      <c r="F126" s="500" t="s">
        <v>478</v>
      </c>
      <c r="G126" s="501" t="s">
        <v>479</v>
      </c>
      <c r="H126" s="502" t="s">
        <v>480</v>
      </c>
      <c r="I126" s="503" t="s">
        <v>481</v>
      </c>
      <c r="J126" s="502" t="s">
        <v>482</v>
      </c>
      <c r="K126" s="498" t="s">
        <v>483</v>
      </c>
      <c r="L126" s="504"/>
    </row>
    <row r="127" customFormat="false" ht="15" hidden="false" customHeight="false" outlineLevel="0" collapsed="false">
      <c r="E127" s="457" t="str">
        <f aca="false">IF($C$3,F127,IF($C$4,G127,IF($C$5,H127,IF($C$6,I127,IF($C$7,J127,IF($C$8,K127,IF(L127&lt;&gt;"",L127,F127)))))))</f>
        <v>Predictions Ranking</v>
      </c>
      <c r="F127" s="500" t="s">
        <v>484</v>
      </c>
      <c r="G127" s="501" t="s">
        <v>485</v>
      </c>
      <c r="H127" s="502" t="s">
        <v>486</v>
      </c>
      <c r="I127" s="503" t="s">
        <v>487</v>
      </c>
      <c r="J127" s="502" t="s">
        <v>488</v>
      </c>
      <c r="K127" s="498" t="s">
        <v>489</v>
      </c>
      <c r="L127" s="504"/>
    </row>
    <row r="128" customFormat="false" ht="36.5" hidden="false" customHeight="false" outlineLevel="0" collapsed="false">
      <c r="E128" s="457" t="str">
        <f aca="false">IF($C$3,F128,IF($C$4,G128,IF($C$5,H128,IF($C$6,I128,IF($C$7,J128,IF($C$8,K128,IF(L128&lt;&gt;"",L128,F128)))))))</f>
        <v>Assignment of the group third in the round of 32</v>
      </c>
      <c r="F128" s="494" t="s">
        <v>490</v>
      </c>
      <c r="G128" s="495" t="s">
        <v>491</v>
      </c>
      <c r="H128" s="496" t="s">
        <v>492</v>
      </c>
      <c r="I128" s="497" t="s">
        <v>493</v>
      </c>
      <c r="J128" s="496" t="s">
        <v>494</v>
      </c>
      <c r="K128" s="498" t="s">
        <v>495</v>
      </c>
      <c r="L128" s="499"/>
    </row>
    <row r="129" customFormat="false" ht="26.8" hidden="false" customHeight="false" outlineLevel="0" collapsed="false">
      <c r="E129" s="447"/>
      <c r="F129" s="505" t="s">
        <v>496</v>
      </c>
      <c r="G129" s="506"/>
      <c r="H129" s="506"/>
      <c r="I129" s="506"/>
      <c r="J129" s="506"/>
      <c r="K129" s="507"/>
      <c r="L129" s="508"/>
      <c r="M129" s="509"/>
    </row>
    <row r="130" customFormat="false" ht="15" hidden="false" customHeight="true" outlineLevel="0" collapsed="false">
      <c r="E130" s="457" t="str">
        <f aca="false">IF($C$3,F130,IF($C$4,G130,IF($C$5,H130,IF($C$6,I130,IF($C$7,J130,IF($C$8,K130,IF(L130&lt;&gt;"",L130,F130)))))))</f>
        <v>Group</v>
      </c>
      <c r="F130" s="510" t="s">
        <v>497</v>
      </c>
      <c r="G130" s="511" t="s">
        <v>498</v>
      </c>
      <c r="H130" s="512" t="s">
        <v>499</v>
      </c>
      <c r="I130" s="513" t="s">
        <v>500</v>
      </c>
      <c r="J130" s="512" t="s">
        <v>501</v>
      </c>
      <c r="K130" s="514" t="s">
        <v>502</v>
      </c>
      <c r="L130" s="463"/>
      <c r="M130" s="509"/>
    </row>
    <row r="131" customFormat="false" ht="15" hidden="false" customHeight="true" outlineLevel="0" collapsed="false">
      <c r="E131" s="457" t="str">
        <f aca="false">IF($C$3,F131,IF($C$4,G131,IF($C$5,H131,IF($C$6,I131,IF($C$7,J131,IF($C$8,K131,IF(L131&lt;&gt;"",L131,F131)))))))</f>
        <v>Pts.</v>
      </c>
      <c r="F131" s="510" t="s">
        <v>503</v>
      </c>
      <c r="G131" s="511" t="s">
        <v>504</v>
      </c>
      <c r="H131" s="512" t="s">
        <v>504</v>
      </c>
      <c r="I131" s="513" t="s">
        <v>504</v>
      </c>
      <c r="J131" s="512" t="s">
        <v>505</v>
      </c>
      <c r="K131" s="514" t="s">
        <v>506</v>
      </c>
      <c r="L131" s="463"/>
      <c r="M131" s="509"/>
    </row>
    <row r="132" customFormat="false" ht="15" hidden="false" customHeight="true" outlineLevel="0" collapsed="false">
      <c r="E132" s="457" t="str">
        <f aca="false">IF($C$3,F132,IF($C$4,G132,IF($C$5,H132,IF($C$6,I132,IF($C$7,J132,IF($C$8,K132,IF(L132&lt;&gt;"",L132,F132)))))))</f>
        <v>GD</v>
      </c>
      <c r="F132" s="510" t="s">
        <v>507</v>
      </c>
      <c r="G132" s="511" t="s">
        <v>508</v>
      </c>
      <c r="H132" s="512" t="s">
        <v>509</v>
      </c>
      <c r="I132" s="513" t="s">
        <v>509</v>
      </c>
      <c r="J132" s="512" t="s">
        <v>510</v>
      </c>
      <c r="K132" s="514" t="s">
        <v>511</v>
      </c>
      <c r="L132" s="463"/>
      <c r="M132" s="509"/>
    </row>
    <row r="133" customFormat="false" ht="15" hidden="false" customHeight="true" outlineLevel="0" collapsed="false">
      <c r="E133" s="457" t="str">
        <f aca="false">IF($C$3,F133,IF($C$4,G133,IF($C$5,H133,IF($C$6,I133,IF($C$7,J133,IF($C$8,K133,IF(L133&lt;&gt;"",L133,F133)))))))</f>
        <v>Goals</v>
      </c>
      <c r="F133" s="510" t="s">
        <v>512</v>
      </c>
      <c r="G133" s="511" t="s">
        <v>513</v>
      </c>
      <c r="H133" s="512" t="s">
        <v>514</v>
      </c>
      <c r="I133" s="513" t="s">
        <v>515</v>
      </c>
      <c r="J133" s="512" t="s">
        <v>516</v>
      </c>
      <c r="K133" s="514" t="s">
        <v>517</v>
      </c>
      <c r="L133" s="463"/>
      <c r="M133" s="509"/>
    </row>
    <row r="134" customFormat="false" ht="19.5" hidden="false" customHeight="true" outlineLevel="0" collapsed="false">
      <c r="E134" s="457" t="str">
        <f aca="false">IF($C$3,F134,IF($C$4,G134,IF($C$5,H134,IF($C$6,I134,IF($C$7,J134,IF($C$8,K134,IF(L134&lt;&gt;"",L134,F134)))))))</f>
        <v>  Pts.     Goals</v>
      </c>
      <c r="F134" s="510" t="s">
        <v>518</v>
      </c>
      <c r="G134" s="511" t="s">
        <v>519</v>
      </c>
      <c r="H134" s="512" t="s">
        <v>520</v>
      </c>
      <c r="I134" s="513" t="s">
        <v>521</v>
      </c>
      <c r="J134" s="512" t="s">
        <v>522</v>
      </c>
      <c r="K134" s="514" t="s">
        <v>523</v>
      </c>
      <c r="L134" s="463"/>
      <c r="M134" s="509"/>
    </row>
    <row r="135" customFormat="false" ht="15" hidden="false" customHeight="true" outlineLevel="0" collapsed="false">
      <c r="E135" s="457" t="str">
        <f aca="false">IF($C$3,F135,IF($C$4,G135,IF($C$5,H135,IF($C$6,I135,IF($C$7,J135,IF($C$8,K135,IF(L135&lt;&gt;"",L135,F135)))))))</f>
        <v>Total</v>
      </c>
      <c r="F135" s="510" t="s">
        <v>524</v>
      </c>
      <c r="G135" s="511" t="s">
        <v>524</v>
      </c>
      <c r="H135" s="512" t="s">
        <v>525</v>
      </c>
      <c r="I135" s="513" t="s">
        <v>524</v>
      </c>
      <c r="J135" s="512" t="s">
        <v>524</v>
      </c>
      <c r="K135" s="514" t="s">
        <v>526</v>
      </c>
      <c r="L135" s="463"/>
      <c r="M135" s="509"/>
    </row>
    <row r="136" customFormat="false" ht="15" hidden="false" customHeight="true" outlineLevel="0" collapsed="false">
      <c r="E136" s="457" t="str">
        <f aca="false">IF($C$3,F136,IF($C$4,G136,IF($C$5,H136,IF($C$6,I136,IF($C$7,J136,IF($C$8,K136,IF(L136&lt;&gt;"",L136,F136)))))))</f>
        <v>(repeated)</v>
      </c>
      <c r="F136" s="510" t="s">
        <v>527</v>
      </c>
      <c r="G136" s="511" t="s">
        <v>528</v>
      </c>
      <c r="H136" s="512" t="s">
        <v>529</v>
      </c>
      <c r="I136" s="513" t="s">
        <v>530</v>
      </c>
      <c r="J136" s="512" t="s">
        <v>531</v>
      </c>
      <c r="K136" s="514" t="s">
        <v>532</v>
      </c>
      <c r="L136" s="463"/>
      <c r="M136" s="509"/>
    </row>
    <row r="137" customFormat="false" ht="45" hidden="false" customHeight="true" outlineLevel="0" collapsed="false">
      <c r="E137" s="457" t="str">
        <f aca="false">IF($C$3,F137,IF($C$4,G137,IF($C$5,H137,IF($C$6,I137,IF($C$7,J137,IF($C$8,K137,IF(L137&lt;&gt;"",L137,F137)))))))</f>
        <v>head-to-head record 1</v>
      </c>
      <c r="F137" s="515" t="s">
        <v>533</v>
      </c>
      <c r="G137" s="516" t="s">
        <v>534</v>
      </c>
      <c r="H137" s="517" t="s">
        <v>535</v>
      </c>
      <c r="I137" s="518" t="s">
        <v>536</v>
      </c>
      <c r="J137" s="517" t="s">
        <v>537</v>
      </c>
      <c r="K137" s="514" t="s">
        <v>538</v>
      </c>
      <c r="L137" s="463"/>
      <c r="M137" s="509"/>
    </row>
    <row r="138" customFormat="false" ht="15" hidden="false" customHeight="true" outlineLevel="0" collapsed="false">
      <c r="E138" s="457" t="str">
        <f aca="false">IF($C$3,F138,IF($C$4,G138,IF($C$5,H138,IF($C$6,I138,IF($C$7,J138,IF($C$8,K138,IF(L138&lt;&gt;"",L138,F138)))))))</f>
        <v>head-to-head record 2</v>
      </c>
      <c r="F138" s="510" t="s">
        <v>539</v>
      </c>
      <c r="G138" s="511" t="s">
        <v>540</v>
      </c>
      <c r="H138" s="512" t="s">
        <v>541</v>
      </c>
      <c r="I138" s="513" t="s">
        <v>542</v>
      </c>
      <c r="J138" s="512" t="s">
        <v>543</v>
      </c>
      <c r="K138" s="514" t="s">
        <v>544</v>
      </c>
      <c r="L138" s="463"/>
      <c r="M138" s="509"/>
    </row>
    <row r="139" customFormat="false" ht="15" hidden="false" customHeight="true" outlineLevel="0" collapsed="false">
      <c r="E139" s="457" t="str">
        <f aca="false">IF($C$3,F139,IF($C$4,G139,IF($C$5,H139,IF($C$6,I139,IF($C$7,J139,IF($C$8,K139,IF(L139&lt;&gt;"",L139,F139)))))))</f>
        <v>head-to-head record 3</v>
      </c>
      <c r="F139" s="510" t="s">
        <v>545</v>
      </c>
      <c r="G139" s="511" t="s">
        <v>546</v>
      </c>
      <c r="H139" s="512" t="s">
        <v>547</v>
      </c>
      <c r="I139" s="513" t="s">
        <v>548</v>
      </c>
      <c r="J139" s="512" t="s">
        <v>549</v>
      </c>
      <c r="K139" s="514" t="s">
        <v>550</v>
      </c>
      <c r="L139" s="463"/>
      <c r="M139" s="509"/>
    </row>
    <row r="140" customFormat="false" ht="15" hidden="false" customHeight="false" outlineLevel="0" collapsed="false">
      <c r="E140" s="457" t="str">
        <f aca="false">IF($C$3,F140,IF($C$4,G140,IF($C$5,H140,IF($C$6,I140,IF($C$7,J140,IF($C$8,K140,IF(L140&lt;&gt;"",L140,F140)))))))</f>
        <v>Overall table</v>
      </c>
      <c r="F140" s="458" t="s">
        <v>551</v>
      </c>
      <c r="G140" s="459" t="s">
        <v>552</v>
      </c>
      <c r="H140" s="460" t="s">
        <v>553</v>
      </c>
      <c r="I140" s="461" t="s">
        <v>554</v>
      </c>
      <c r="J140" s="460" t="s">
        <v>555</v>
      </c>
      <c r="K140" s="462" t="s">
        <v>556</v>
      </c>
      <c r="L140" s="463"/>
      <c r="M140" s="519"/>
      <c r="N140" s="519"/>
      <c r="O140" s="519"/>
    </row>
    <row r="141" customFormat="false" ht="15" hidden="false" customHeight="false" outlineLevel="0" collapsed="false">
      <c r="E141" s="457" t="str">
        <f aca="false">IF($C$3,F141,IF($C$4,G141,IF($C$5,H141,IF($C$6,I141,IF($C$7,J141,IF($C$8,K141,IF(L141&lt;&gt;"",L141,F141)))))))</f>
        <v>World Champion 2026:</v>
      </c>
      <c r="F141" s="458" t="s">
        <v>557</v>
      </c>
      <c r="G141" s="459" t="s">
        <v>558</v>
      </c>
      <c r="H141" s="460" t="s">
        <v>559</v>
      </c>
      <c r="I141" s="461" t="s">
        <v>560</v>
      </c>
      <c r="J141" s="460" t="s">
        <v>561</v>
      </c>
      <c r="K141" s="462" t="s">
        <v>562</v>
      </c>
      <c r="L141" s="463"/>
      <c r="M141" s="519"/>
      <c r="N141" s="519"/>
      <c r="O141" s="519"/>
    </row>
    <row r="142" customFormat="false" ht="15" hidden="false" customHeight="false" outlineLevel="0" collapsed="false">
      <c r="D142" s="520" t="n">
        <v>1</v>
      </c>
      <c r="E142" s="457" t="str">
        <f aca="false">IF($C$3,F142,IF($C$4,G142,IF($C$5,H142,IF($C$6,I142,IF($C$7,J142,IF($C$8,K142,IF(L142&lt;&gt;"",L142,F142)))))))</f>
        <v>Round of 32 - 1</v>
      </c>
      <c r="F142" s="458" t="s">
        <v>563</v>
      </c>
      <c r="G142" s="459" t="s">
        <v>564</v>
      </c>
      <c r="H142" s="460" t="s">
        <v>565</v>
      </c>
      <c r="I142" s="461" t="s">
        <v>566</v>
      </c>
      <c r="J142" s="460" t="s">
        <v>567</v>
      </c>
      <c r="K142" s="462" t="s">
        <v>568</v>
      </c>
      <c r="L142" s="463"/>
      <c r="M142" s="519"/>
      <c r="N142" s="519"/>
      <c r="O142" s="519"/>
    </row>
    <row r="143" customFormat="false" ht="15" hidden="false" customHeight="false" outlineLevel="0" collapsed="false">
      <c r="D143" s="486" t="n">
        <v>2</v>
      </c>
      <c r="E143" s="457" t="str">
        <f aca="false">IF($C$3,F143,IF($C$4,G143,IF($C$5,H143,IF($C$6,I143,IF($C$7,J143,IF($C$8,K143,IF(L143&lt;&gt;"",L143,F143)))))))</f>
        <v>Round of 32 - 2</v>
      </c>
      <c r="F143" s="458" t="s">
        <v>569</v>
      </c>
      <c r="G143" s="459" t="s">
        <v>570</v>
      </c>
      <c r="H143" s="460" t="s">
        <v>571</v>
      </c>
      <c r="I143" s="461" t="s">
        <v>572</v>
      </c>
      <c r="J143" s="460" t="s">
        <v>573</v>
      </c>
      <c r="K143" s="462" t="s">
        <v>574</v>
      </c>
      <c r="L143" s="463"/>
      <c r="M143" s="519"/>
      <c r="N143" s="519"/>
      <c r="O143" s="519"/>
    </row>
    <row r="144" customFormat="false" ht="15" hidden="false" customHeight="false" outlineLevel="0" collapsed="false">
      <c r="D144" s="486" t="n">
        <v>3</v>
      </c>
      <c r="E144" s="457" t="str">
        <f aca="false">IF($C$3,F144,IF($C$4,G144,IF($C$5,H144,IF($C$6,I144,IF($C$7,J144,IF($C$8,K144,IF(L144&lt;&gt;"",L144,F144)))))))</f>
        <v>Round of 32 - 3</v>
      </c>
      <c r="F144" s="458" t="s">
        <v>575</v>
      </c>
      <c r="G144" s="459" t="s">
        <v>576</v>
      </c>
      <c r="H144" s="460" t="s">
        <v>577</v>
      </c>
      <c r="I144" s="461" t="s">
        <v>578</v>
      </c>
      <c r="J144" s="460" t="s">
        <v>579</v>
      </c>
      <c r="K144" s="462" t="s">
        <v>580</v>
      </c>
      <c r="L144" s="463"/>
      <c r="M144" s="519"/>
      <c r="N144" s="519"/>
      <c r="O144" s="519"/>
    </row>
    <row r="145" customFormat="false" ht="15" hidden="false" customHeight="false" outlineLevel="0" collapsed="false">
      <c r="D145" s="486" t="n">
        <v>4</v>
      </c>
      <c r="E145" s="457" t="str">
        <f aca="false">IF($C$3,F145,IF($C$4,G145,IF($C$5,H145,IF($C$6,I145,IF($C$7,J145,IF($C$8,K145,IF(L145&lt;&gt;"",L145,F145)))))))</f>
        <v>Round of 32 - 4</v>
      </c>
      <c r="F145" s="458" t="s">
        <v>581</v>
      </c>
      <c r="G145" s="459" t="s">
        <v>582</v>
      </c>
      <c r="H145" s="460" t="s">
        <v>583</v>
      </c>
      <c r="I145" s="461" t="s">
        <v>584</v>
      </c>
      <c r="J145" s="460" t="s">
        <v>585</v>
      </c>
      <c r="K145" s="462" t="s">
        <v>586</v>
      </c>
      <c r="L145" s="463"/>
      <c r="M145" s="519"/>
      <c r="N145" s="519"/>
      <c r="O145" s="519"/>
    </row>
    <row r="146" customFormat="false" ht="15" hidden="false" customHeight="false" outlineLevel="0" collapsed="false">
      <c r="D146" s="486" t="n">
        <v>5</v>
      </c>
      <c r="E146" s="457" t="str">
        <f aca="false">IF($C$3,F146,IF($C$4,G146,IF($C$5,H146,IF($C$6,I146,IF($C$7,J146,IF($C$8,K146,IF(L146&lt;&gt;"",L146,F146)))))))</f>
        <v>Round of 32 - 5</v>
      </c>
      <c r="F146" s="458" t="s">
        <v>587</v>
      </c>
      <c r="G146" s="459" t="s">
        <v>588</v>
      </c>
      <c r="H146" s="460" t="s">
        <v>589</v>
      </c>
      <c r="I146" s="461" t="s">
        <v>590</v>
      </c>
      <c r="J146" s="460" t="s">
        <v>591</v>
      </c>
      <c r="K146" s="462" t="s">
        <v>592</v>
      </c>
      <c r="L146" s="463"/>
      <c r="M146" s="519"/>
      <c r="N146" s="519"/>
      <c r="O146" s="519"/>
    </row>
    <row r="147" customFormat="false" ht="15" hidden="false" customHeight="false" outlineLevel="0" collapsed="false">
      <c r="D147" s="486" t="n">
        <v>6</v>
      </c>
      <c r="E147" s="457" t="str">
        <f aca="false">IF($C$3,F147,IF($C$4,G147,IF($C$5,H147,IF($C$6,I147,IF($C$7,J147,IF($C$8,K147,IF(L147&lt;&gt;"",L147,F147)))))))</f>
        <v>Round of 32 - 6</v>
      </c>
      <c r="F147" s="458" t="s">
        <v>593</v>
      </c>
      <c r="G147" s="459" t="s">
        <v>594</v>
      </c>
      <c r="H147" s="460" t="s">
        <v>595</v>
      </c>
      <c r="I147" s="461" t="s">
        <v>596</v>
      </c>
      <c r="J147" s="460" t="s">
        <v>597</v>
      </c>
      <c r="K147" s="462" t="s">
        <v>598</v>
      </c>
      <c r="L147" s="463"/>
      <c r="M147" s="519"/>
      <c r="N147" s="519"/>
      <c r="O147" s="519"/>
    </row>
    <row r="148" customFormat="false" ht="15" hidden="false" customHeight="false" outlineLevel="0" collapsed="false">
      <c r="D148" s="486" t="n">
        <v>7</v>
      </c>
      <c r="E148" s="457" t="str">
        <f aca="false">IF($C$3,F148,IF($C$4,G148,IF($C$5,H148,IF($C$6,I148,IF($C$7,J148,IF($C$8,K148,IF(L148&lt;&gt;"",L148,F148)))))))</f>
        <v>Round of 32 - 7</v>
      </c>
      <c r="F148" s="458" t="s">
        <v>599</v>
      </c>
      <c r="G148" s="459" t="s">
        <v>600</v>
      </c>
      <c r="H148" s="460" t="s">
        <v>601</v>
      </c>
      <c r="I148" s="461" t="s">
        <v>602</v>
      </c>
      <c r="J148" s="460" t="s">
        <v>603</v>
      </c>
      <c r="K148" s="462" t="s">
        <v>604</v>
      </c>
      <c r="L148" s="463"/>
      <c r="M148" s="519"/>
      <c r="N148" s="519"/>
      <c r="O148" s="519"/>
    </row>
    <row r="149" customFormat="false" ht="15" hidden="false" customHeight="false" outlineLevel="0" collapsed="false">
      <c r="D149" s="521" t="n">
        <v>8</v>
      </c>
      <c r="E149" s="457" t="str">
        <f aca="false">IF($C$3,F149,IF($C$4,G149,IF($C$5,H149,IF($C$6,I149,IF($C$7,J149,IF($C$8,K149,IF(L149&lt;&gt;"",L149,F149)))))))</f>
        <v>Round of 32 - 8</v>
      </c>
      <c r="F149" s="458" t="s">
        <v>605</v>
      </c>
      <c r="G149" s="459" t="s">
        <v>606</v>
      </c>
      <c r="H149" s="460" t="s">
        <v>607</v>
      </c>
      <c r="I149" s="461" t="s">
        <v>608</v>
      </c>
      <c r="J149" s="460" t="s">
        <v>609</v>
      </c>
      <c r="K149" s="462" t="s">
        <v>610</v>
      </c>
      <c r="L149" s="463"/>
      <c r="M149" s="519"/>
      <c r="N149" s="519"/>
      <c r="O149" s="519"/>
    </row>
    <row r="150" customFormat="false" ht="15" hidden="false" customHeight="false" outlineLevel="0" collapsed="false">
      <c r="D150" s="486" t="n">
        <v>9</v>
      </c>
      <c r="E150" s="457" t="str">
        <f aca="false">IF($C$3,F150,IF($C$4,G150,IF($C$5,H150,IF($C$6,I150,IF($C$7,J150,IF($C$8,K150,IF(L150&lt;&gt;"",L150,F150)))))))</f>
        <v>Round of 32 - 9</v>
      </c>
      <c r="F150" s="458" t="s">
        <v>611</v>
      </c>
      <c r="G150" s="459" t="s">
        <v>612</v>
      </c>
      <c r="H150" s="460" t="s">
        <v>613</v>
      </c>
      <c r="I150" s="461" t="s">
        <v>614</v>
      </c>
      <c r="J150" s="460" t="s">
        <v>615</v>
      </c>
      <c r="K150" s="462" t="s">
        <v>616</v>
      </c>
      <c r="L150" s="463"/>
      <c r="M150" s="519"/>
      <c r="N150" s="519"/>
      <c r="O150" s="519"/>
    </row>
    <row r="151" customFormat="false" ht="15" hidden="false" customHeight="false" outlineLevel="0" collapsed="false">
      <c r="D151" s="521" t="n">
        <v>10</v>
      </c>
      <c r="E151" s="457" t="str">
        <f aca="false">IF($C$3,F151,IF($C$4,G151,IF($C$5,H151,IF($C$6,I151,IF($C$7,J151,IF($C$8,K151,IF(L151&lt;&gt;"",L151,F151)))))))</f>
        <v>Round of 32 - 10</v>
      </c>
      <c r="F151" s="458" t="s">
        <v>617</v>
      </c>
      <c r="G151" s="459" t="s">
        <v>618</v>
      </c>
      <c r="H151" s="460" t="s">
        <v>619</v>
      </c>
      <c r="I151" s="461" t="s">
        <v>620</v>
      </c>
      <c r="J151" s="460" t="s">
        <v>621</v>
      </c>
      <c r="K151" s="462" t="s">
        <v>622</v>
      </c>
      <c r="L151" s="463"/>
      <c r="M151" s="519"/>
      <c r="N151" s="519"/>
      <c r="O151" s="519"/>
    </row>
    <row r="152" customFormat="false" ht="15" hidden="false" customHeight="false" outlineLevel="0" collapsed="false">
      <c r="D152" s="486" t="n">
        <v>11</v>
      </c>
      <c r="E152" s="457" t="str">
        <f aca="false">IF($C$3,F152,IF($C$4,G152,IF($C$5,H152,IF($C$6,I152,IF($C$7,J152,IF($C$8,K152,IF(L152&lt;&gt;"",L152,F152)))))))</f>
        <v>Round of 32 - 11</v>
      </c>
      <c r="F152" s="458" t="s">
        <v>623</v>
      </c>
      <c r="G152" s="459" t="s">
        <v>624</v>
      </c>
      <c r="H152" s="460" t="s">
        <v>625</v>
      </c>
      <c r="I152" s="461" t="s">
        <v>626</v>
      </c>
      <c r="J152" s="460" t="s">
        <v>627</v>
      </c>
      <c r="K152" s="462" t="s">
        <v>628</v>
      </c>
      <c r="L152" s="463"/>
      <c r="M152" s="519"/>
      <c r="N152" s="519"/>
      <c r="O152" s="519"/>
    </row>
    <row r="153" customFormat="false" ht="15" hidden="false" customHeight="false" outlineLevel="0" collapsed="false">
      <c r="D153" s="521" t="n">
        <v>12</v>
      </c>
      <c r="E153" s="457" t="str">
        <f aca="false">IF($C$3,F153,IF($C$4,G153,IF($C$5,H153,IF($C$6,I153,IF($C$7,J153,IF($C$8,K153,IF(L153&lt;&gt;"",L153,F153)))))))</f>
        <v>Round of 32 - 12</v>
      </c>
      <c r="F153" s="458" t="s">
        <v>629</v>
      </c>
      <c r="G153" s="459" t="s">
        <v>630</v>
      </c>
      <c r="H153" s="460" t="s">
        <v>631</v>
      </c>
      <c r="I153" s="461" t="s">
        <v>632</v>
      </c>
      <c r="J153" s="460" t="s">
        <v>633</v>
      </c>
      <c r="K153" s="462" t="s">
        <v>634</v>
      </c>
      <c r="L153" s="463"/>
      <c r="M153" s="519"/>
      <c r="N153" s="519"/>
      <c r="O153" s="519"/>
    </row>
    <row r="154" customFormat="false" ht="15" hidden="false" customHeight="false" outlineLevel="0" collapsed="false">
      <c r="D154" s="486" t="n">
        <v>13</v>
      </c>
      <c r="E154" s="457" t="str">
        <f aca="false">IF($C$3,F154,IF($C$4,G154,IF($C$5,H154,IF($C$6,I154,IF($C$7,J154,IF($C$8,K154,IF(L154&lt;&gt;"",L154,F154)))))))</f>
        <v>Round of 32 - 13</v>
      </c>
      <c r="F154" s="458" t="s">
        <v>635</v>
      </c>
      <c r="G154" s="459" t="s">
        <v>636</v>
      </c>
      <c r="H154" s="460" t="s">
        <v>637</v>
      </c>
      <c r="I154" s="461" t="s">
        <v>638</v>
      </c>
      <c r="J154" s="460" t="s">
        <v>639</v>
      </c>
      <c r="K154" s="462" t="s">
        <v>640</v>
      </c>
      <c r="L154" s="463"/>
      <c r="M154" s="519"/>
      <c r="N154" s="519"/>
      <c r="O154" s="519"/>
    </row>
    <row r="155" customFormat="false" ht="15" hidden="false" customHeight="false" outlineLevel="0" collapsed="false">
      <c r="D155" s="521" t="n">
        <v>14</v>
      </c>
      <c r="E155" s="457" t="str">
        <f aca="false">IF($C$3,F155,IF($C$4,G155,IF($C$5,H155,IF($C$6,I155,IF($C$7,J155,IF($C$8,K155,IF(L155&lt;&gt;"",L155,F155)))))))</f>
        <v>Round of 32 - 14</v>
      </c>
      <c r="F155" s="458" t="s">
        <v>641</v>
      </c>
      <c r="G155" s="459" t="s">
        <v>642</v>
      </c>
      <c r="H155" s="460" t="s">
        <v>643</v>
      </c>
      <c r="I155" s="461" t="s">
        <v>644</v>
      </c>
      <c r="J155" s="460" t="s">
        <v>645</v>
      </c>
      <c r="K155" s="462" t="s">
        <v>646</v>
      </c>
      <c r="L155" s="463"/>
      <c r="M155" s="519"/>
      <c r="N155" s="519"/>
      <c r="O155" s="519"/>
    </row>
    <row r="156" customFormat="false" ht="15" hidden="false" customHeight="false" outlineLevel="0" collapsed="false">
      <c r="D156" s="486" t="n">
        <v>15</v>
      </c>
      <c r="E156" s="457" t="str">
        <f aca="false">IF($C$3,F156,IF($C$4,G156,IF($C$5,H156,IF($C$6,I156,IF($C$7,J156,IF($C$8,K156,IF(L156&lt;&gt;"",L156,F156)))))))</f>
        <v>Round of 32 - 15</v>
      </c>
      <c r="F156" s="458" t="s">
        <v>647</v>
      </c>
      <c r="G156" s="459" t="s">
        <v>648</v>
      </c>
      <c r="H156" s="460" t="s">
        <v>649</v>
      </c>
      <c r="I156" s="461" t="s">
        <v>650</v>
      </c>
      <c r="J156" s="460" t="s">
        <v>651</v>
      </c>
      <c r="K156" s="462" t="s">
        <v>652</v>
      </c>
      <c r="L156" s="463"/>
      <c r="M156" s="519"/>
      <c r="N156" s="519"/>
      <c r="O156" s="519"/>
    </row>
    <row r="157" customFormat="false" ht="15" hidden="false" customHeight="false" outlineLevel="0" collapsed="false">
      <c r="D157" s="487" t="n">
        <v>16</v>
      </c>
      <c r="E157" s="457" t="str">
        <f aca="false">IF($C$3,F157,IF($C$4,G157,IF($C$5,H157,IF($C$6,I157,IF($C$7,J157,IF($C$8,K157,IF(L157&lt;&gt;"",L157,F157)))))))</f>
        <v>Round of 32 - 16</v>
      </c>
      <c r="F157" s="458" t="s">
        <v>653</v>
      </c>
      <c r="G157" s="459" t="s">
        <v>654</v>
      </c>
      <c r="H157" s="460" t="s">
        <v>655</v>
      </c>
      <c r="I157" s="461" t="s">
        <v>656</v>
      </c>
      <c r="J157" s="460" t="s">
        <v>657</v>
      </c>
      <c r="K157" s="462" t="s">
        <v>658</v>
      </c>
      <c r="L157" s="463"/>
      <c r="M157" s="519"/>
      <c r="N157" s="519"/>
      <c r="O157" s="519"/>
    </row>
    <row r="158" customFormat="false" ht="15" hidden="false" customHeight="false" outlineLevel="0" collapsed="false">
      <c r="D158" s="520" t="n">
        <v>1</v>
      </c>
      <c r="E158" s="457" t="str">
        <f aca="false">IF($C$3,F158,IF($C$4,G158,IF($C$5,H158,IF($C$6,I158,IF($C$7,J158,IF($C$8,K158,IF(L158&lt;&gt;"",L158,F158)))))))</f>
        <v>Round of 16 - 1</v>
      </c>
      <c r="F158" s="458" t="s">
        <v>659</v>
      </c>
      <c r="G158" s="459" t="s">
        <v>660</v>
      </c>
      <c r="H158" s="460" t="s">
        <v>661</v>
      </c>
      <c r="I158" s="461" t="s">
        <v>662</v>
      </c>
      <c r="J158" s="460" t="s">
        <v>663</v>
      </c>
      <c r="K158" s="462" t="s">
        <v>664</v>
      </c>
      <c r="L158" s="463"/>
      <c r="M158" s="519"/>
      <c r="N158" s="519"/>
      <c r="O158" s="519"/>
    </row>
    <row r="159" customFormat="false" ht="15" hidden="false" customHeight="false" outlineLevel="0" collapsed="false">
      <c r="D159" s="486" t="n">
        <v>2</v>
      </c>
      <c r="E159" s="457" t="str">
        <f aca="false">IF($C$3,F159,IF($C$4,G159,IF($C$5,H159,IF($C$6,I159,IF($C$7,J159,IF($C$8,K159,IF(L159&lt;&gt;"",L159,F159)))))))</f>
        <v>Round of 16 - 2</v>
      </c>
      <c r="F159" s="458" t="s">
        <v>665</v>
      </c>
      <c r="G159" s="459" t="s">
        <v>666</v>
      </c>
      <c r="H159" s="460" t="s">
        <v>667</v>
      </c>
      <c r="I159" s="461" t="s">
        <v>668</v>
      </c>
      <c r="J159" s="460" t="s">
        <v>669</v>
      </c>
      <c r="K159" s="462" t="s">
        <v>670</v>
      </c>
      <c r="L159" s="463"/>
      <c r="M159" s="519"/>
      <c r="N159" s="519"/>
      <c r="O159" s="519"/>
    </row>
    <row r="160" customFormat="false" ht="15" hidden="false" customHeight="false" outlineLevel="0" collapsed="false">
      <c r="D160" s="486" t="n">
        <v>3</v>
      </c>
      <c r="E160" s="457" t="str">
        <f aca="false">IF($C$3,F160,IF($C$4,G160,IF($C$5,H160,IF($C$6,I160,IF($C$7,J160,IF($C$8,K160,IF(L160&lt;&gt;"",L160,F160)))))))</f>
        <v>Round of 16 - 3</v>
      </c>
      <c r="F160" s="458" t="s">
        <v>671</v>
      </c>
      <c r="G160" s="459" t="s">
        <v>672</v>
      </c>
      <c r="H160" s="460" t="s">
        <v>673</v>
      </c>
      <c r="I160" s="461" t="s">
        <v>674</v>
      </c>
      <c r="J160" s="460" t="s">
        <v>675</v>
      </c>
      <c r="K160" s="462" t="s">
        <v>676</v>
      </c>
      <c r="L160" s="463"/>
      <c r="M160" s="519"/>
      <c r="N160" s="519"/>
      <c r="O160" s="519"/>
    </row>
    <row r="161" customFormat="false" ht="15" hidden="false" customHeight="false" outlineLevel="0" collapsed="false">
      <c r="D161" s="486" t="n">
        <v>4</v>
      </c>
      <c r="E161" s="457" t="str">
        <f aca="false">IF($C$3,F161,IF($C$4,G161,IF($C$5,H161,IF($C$6,I161,IF($C$7,J161,IF($C$8,K161,IF(L161&lt;&gt;"",L161,F161)))))))</f>
        <v>Round of 16 - 4</v>
      </c>
      <c r="F161" s="458" t="s">
        <v>677</v>
      </c>
      <c r="G161" s="459" t="s">
        <v>678</v>
      </c>
      <c r="H161" s="460" t="s">
        <v>679</v>
      </c>
      <c r="I161" s="461" t="s">
        <v>680</v>
      </c>
      <c r="J161" s="460" t="s">
        <v>681</v>
      </c>
      <c r="K161" s="462" t="s">
        <v>682</v>
      </c>
      <c r="L161" s="463"/>
      <c r="M161" s="519"/>
      <c r="N161" s="519"/>
      <c r="O161" s="519"/>
    </row>
    <row r="162" customFormat="false" ht="15" hidden="false" customHeight="false" outlineLevel="0" collapsed="false">
      <c r="D162" s="486" t="n">
        <v>5</v>
      </c>
      <c r="E162" s="457" t="str">
        <f aca="false">IF($C$3,F162,IF($C$4,G162,IF($C$5,H162,IF($C$6,I162,IF($C$7,J162,IF($C$8,K162,IF(L162&lt;&gt;"",L162,F162)))))))</f>
        <v>Round of 16 - 5</v>
      </c>
      <c r="F162" s="458" t="s">
        <v>683</v>
      </c>
      <c r="G162" s="459" t="s">
        <v>684</v>
      </c>
      <c r="H162" s="460" t="s">
        <v>685</v>
      </c>
      <c r="I162" s="461" t="s">
        <v>686</v>
      </c>
      <c r="J162" s="460" t="s">
        <v>687</v>
      </c>
      <c r="K162" s="462" t="s">
        <v>688</v>
      </c>
      <c r="L162" s="463"/>
      <c r="M162" s="519"/>
      <c r="N162" s="519"/>
      <c r="O162" s="519"/>
    </row>
    <row r="163" customFormat="false" ht="15" hidden="false" customHeight="false" outlineLevel="0" collapsed="false">
      <c r="D163" s="486" t="n">
        <v>6</v>
      </c>
      <c r="E163" s="457" t="str">
        <f aca="false">IF($C$3,F163,IF($C$4,G163,IF($C$5,H163,IF($C$6,I163,IF($C$7,J163,IF($C$8,K163,IF(L163&lt;&gt;"",L163,F163)))))))</f>
        <v>Round of 16 - 6</v>
      </c>
      <c r="F163" s="458" t="s">
        <v>689</v>
      </c>
      <c r="G163" s="459" t="s">
        <v>690</v>
      </c>
      <c r="H163" s="460" t="s">
        <v>691</v>
      </c>
      <c r="I163" s="461" t="s">
        <v>692</v>
      </c>
      <c r="J163" s="460" t="s">
        <v>693</v>
      </c>
      <c r="K163" s="462" t="s">
        <v>694</v>
      </c>
      <c r="L163" s="463"/>
      <c r="M163" s="519"/>
      <c r="N163" s="519"/>
      <c r="O163" s="519"/>
    </row>
    <row r="164" customFormat="false" ht="15" hidden="false" customHeight="false" outlineLevel="0" collapsed="false">
      <c r="D164" s="486" t="n">
        <v>7</v>
      </c>
      <c r="E164" s="457" t="str">
        <f aca="false">IF($C$3,F164,IF($C$4,G164,IF($C$5,H164,IF($C$6,I164,IF($C$7,J164,IF($C$8,K164,IF(L164&lt;&gt;"",L164,F164)))))))</f>
        <v>Round of 16 - 7</v>
      </c>
      <c r="F164" s="458" t="s">
        <v>695</v>
      </c>
      <c r="G164" s="459" t="s">
        <v>696</v>
      </c>
      <c r="H164" s="460" t="s">
        <v>697</v>
      </c>
      <c r="I164" s="461" t="s">
        <v>698</v>
      </c>
      <c r="J164" s="460" t="s">
        <v>699</v>
      </c>
      <c r="K164" s="462" t="s">
        <v>700</v>
      </c>
      <c r="L164" s="463"/>
    </row>
    <row r="165" customFormat="false" ht="15" hidden="false" customHeight="false" outlineLevel="0" collapsed="false">
      <c r="D165" s="487" t="n">
        <v>8</v>
      </c>
      <c r="E165" s="457" t="str">
        <f aca="false">IF($C$3,F165,IF($C$4,G165,IF($C$5,H165,IF($C$6,I165,IF($C$7,J165,IF($C$8,K165,IF(L165&lt;&gt;"",L165,F165)))))))</f>
        <v>Round of 16 - 8</v>
      </c>
      <c r="F165" s="458" t="s">
        <v>701</v>
      </c>
      <c r="G165" s="459" t="s">
        <v>702</v>
      </c>
      <c r="H165" s="460" t="s">
        <v>703</v>
      </c>
      <c r="I165" s="461" t="s">
        <v>704</v>
      </c>
      <c r="J165" s="460" t="s">
        <v>705</v>
      </c>
      <c r="K165" s="462" t="s">
        <v>706</v>
      </c>
      <c r="L165" s="463"/>
    </row>
    <row r="166" customFormat="false" ht="15" hidden="false" customHeight="false" outlineLevel="0" collapsed="false">
      <c r="D166" s="520" t="n">
        <v>1</v>
      </c>
      <c r="E166" s="457" t="str">
        <f aca="false">IF($C$3,F166,IF($C$4,G166,IF($C$5,H166,IF($C$6,I166,IF($C$7,J166,IF($C$8,K166,IF(L166&lt;&gt;"",L166,F166)))))))</f>
        <v>Quarter final 1</v>
      </c>
      <c r="F166" s="522" t="s">
        <v>707</v>
      </c>
      <c r="G166" s="459" t="s">
        <v>708</v>
      </c>
      <c r="H166" s="460" t="s">
        <v>709</v>
      </c>
      <c r="I166" s="461" t="s">
        <v>710</v>
      </c>
      <c r="J166" s="460" t="s">
        <v>711</v>
      </c>
      <c r="K166" s="462" t="s">
        <v>712</v>
      </c>
      <c r="L166" s="463"/>
    </row>
    <row r="167" customFormat="false" ht="15" hidden="false" customHeight="false" outlineLevel="0" collapsed="false">
      <c r="D167" s="486" t="n">
        <v>2</v>
      </c>
      <c r="E167" s="457" t="str">
        <f aca="false">IF($C$3,F167,IF($C$4,G167,IF($C$5,H167,IF($C$6,I167,IF($C$7,J167,IF($C$8,K167,IF(L167&lt;&gt;"",L167,F167)))))))</f>
        <v>Quarter final 2</v>
      </c>
      <c r="F167" s="522" t="s">
        <v>713</v>
      </c>
      <c r="G167" s="459" t="s">
        <v>714</v>
      </c>
      <c r="H167" s="460" t="s">
        <v>715</v>
      </c>
      <c r="I167" s="461" t="s">
        <v>716</v>
      </c>
      <c r="J167" s="460" t="s">
        <v>717</v>
      </c>
      <c r="K167" s="462" t="s">
        <v>718</v>
      </c>
      <c r="L167" s="463"/>
    </row>
    <row r="168" customFormat="false" ht="15" hidden="false" customHeight="false" outlineLevel="0" collapsed="false">
      <c r="D168" s="486" t="n">
        <v>3</v>
      </c>
      <c r="E168" s="457" t="str">
        <f aca="false">IF($C$3,F168,IF($C$4,G168,IF($C$5,H168,IF($C$6,I168,IF($C$7,J168,IF($C$8,K168,IF(L168&lt;&gt;"",L168,F168)))))))</f>
        <v>Quarter final 3</v>
      </c>
      <c r="F168" s="522" t="s">
        <v>719</v>
      </c>
      <c r="G168" s="459" t="s">
        <v>720</v>
      </c>
      <c r="H168" s="460" t="s">
        <v>721</v>
      </c>
      <c r="I168" s="461" t="s">
        <v>722</v>
      </c>
      <c r="J168" s="460" t="s">
        <v>723</v>
      </c>
      <c r="K168" s="462" t="s">
        <v>724</v>
      </c>
      <c r="L168" s="463"/>
    </row>
    <row r="169" customFormat="false" ht="15" hidden="false" customHeight="false" outlineLevel="0" collapsed="false">
      <c r="D169" s="487" t="n">
        <v>4</v>
      </c>
      <c r="E169" s="457" t="str">
        <f aca="false">IF($C$3,F169,IF($C$4,G169,IF($C$5,H169,IF($C$6,I169,IF($C$7,J169,IF($C$8,K169,IF(L169&lt;&gt;"",L169,F169)))))))</f>
        <v>Quarter final 4</v>
      </c>
      <c r="F169" s="522" t="s">
        <v>725</v>
      </c>
      <c r="G169" s="459" t="s">
        <v>726</v>
      </c>
      <c r="H169" s="460" t="s">
        <v>727</v>
      </c>
      <c r="I169" s="461" t="s">
        <v>728</v>
      </c>
      <c r="J169" s="460" t="s">
        <v>729</v>
      </c>
      <c r="K169" s="462" t="s">
        <v>730</v>
      </c>
      <c r="L169" s="463"/>
    </row>
    <row r="170" customFormat="false" ht="15" hidden="false" customHeight="false" outlineLevel="0" collapsed="false">
      <c r="E170" s="457" t="str">
        <f aca="false">IF($C$3,F170,IF($C$4,G170,IF($C$5,H170,IF($C$6,I170,IF($C$7,J170,IF($C$8,K170,IF(L170&lt;&gt;"",L170,F170)))))))</f>
        <v>Semi-Final 1</v>
      </c>
      <c r="F170" s="458" t="s">
        <v>731</v>
      </c>
      <c r="G170" s="459" t="s">
        <v>732</v>
      </c>
      <c r="H170" s="460" t="s">
        <v>733</v>
      </c>
      <c r="I170" s="461" t="s">
        <v>734</v>
      </c>
      <c r="J170" s="460" t="s">
        <v>735</v>
      </c>
      <c r="K170" s="462" t="s">
        <v>736</v>
      </c>
      <c r="L170" s="463"/>
    </row>
    <row r="171" customFormat="false" ht="15" hidden="false" customHeight="false" outlineLevel="0" collapsed="false">
      <c r="E171" s="457" t="str">
        <f aca="false">IF($C$3,F171,IF($C$4,G171,IF($C$5,H171,IF($C$6,I171,IF($C$7,J171,IF($C$8,K171,IF(L171&lt;&gt;"",L171,F171)))))))</f>
        <v>Semi-Final 2</v>
      </c>
      <c r="F171" s="458" t="s">
        <v>737</v>
      </c>
      <c r="G171" s="459" t="s">
        <v>738</v>
      </c>
      <c r="H171" s="460" t="s">
        <v>739</v>
      </c>
      <c r="I171" s="461" t="s">
        <v>740</v>
      </c>
      <c r="J171" s="460" t="s">
        <v>741</v>
      </c>
      <c r="K171" s="462" t="s">
        <v>742</v>
      </c>
      <c r="L171" s="463"/>
    </row>
    <row r="172" customFormat="false" ht="15" hidden="false" customHeight="false" outlineLevel="0" collapsed="false">
      <c r="E172" s="457" t="str">
        <f aca="false">IF($C$3,F172,IF($C$4,G172,IF($C$5,H172,IF($C$6,I172,IF($C$7,J172,IF($C$8,K172,IF(L172&lt;&gt;"",L172,F172)))))))</f>
        <v>Third place</v>
      </c>
      <c r="F172" s="458" t="s">
        <v>743</v>
      </c>
      <c r="G172" s="459" t="s">
        <v>744</v>
      </c>
      <c r="H172" s="460" t="s">
        <v>745</v>
      </c>
      <c r="I172" s="461" t="s">
        <v>746</v>
      </c>
      <c r="J172" s="460" t="s">
        <v>747</v>
      </c>
      <c r="K172" s="462" t="s">
        <v>748</v>
      </c>
      <c r="L172" s="463"/>
    </row>
    <row r="173" customFormat="false" ht="15" hidden="false" customHeight="false" outlineLevel="0" collapsed="false">
      <c r="E173" s="457" t="str">
        <f aca="false">IF($C$3,F173,IF($C$4,G173,IF($C$5,H173,IF($C$6,I173,IF($C$7,J173,IF($C$8,K173,IF(L173&lt;&gt;"",L173,F173)))))))</f>
        <v>Final</v>
      </c>
      <c r="F173" s="458" t="s">
        <v>749</v>
      </c>
      <c r="G173" s="459" t="s">
        <v>749</v>
      </c>
      <c r="H173" s="460" t="s">
        <v>750</v>
      </c>
      <c r="I173" s="461" t="s">
        <v>749</v>
      </c>
      <c r="J173" s="460" t="s">
        <v>750</v>
      </c>
      <c r="K173" s="462" t="s">
        <v>750</v>
      </c>
      <c r="L173" s="463"/>
    </row>
    <row r="174" customFormat="false" ht="15" hidden="false" customHeight="false" outlineLevel="0" collapsed="false">
      <c r="E174" s="457" t="str">
        <f aca="false">IF($C$3,F174,IF($C$4,G174,IF($C$5,H174,IF($C$6,I174,IF($C$7,J174,IF($C$8,K174,IF(L174&lt;&gt;"",L174,F174)))))))</f>
        <v>Rating</v>
      </c>
      <c r="F174" s="458" t="s">
        <v>751</v>
      </c>
      <c r="G174" s="459" t="s">
        <v>752</v>
      </c>
      <c r="H174" s="460" t="s">
        <v>753</v>
      </c>
      <c r="I174" s="461" t="s">
        <v>754</v>
      </c>
      <c r="J174" s="460" t="s">
        <v>755</v>
      </c>
      <c r="K174" s="462" t="s">
        <v>756</v>
      </c>
      <c r="L174" s="463"/>
    </row>
    <row r="175" customFormat="false" ht="15" hidden="false" customHeight="false" outlineLevel="0" collapsed="false">
      <c r="E175" s="457" t="str">
        <f aca="false">IF($C$3,F175,IF($C$4,G175,IF($C$5,H175,IF($C$6,I175,IF($C$7,J175,IF($C$8,K175,IF(L175&lt;&gt;"",L175,F175)))))))</f>
        <v>Penalty shoot-out:</v>
      </c>
      <c r="F175" s="458" t="s">
        <v>757</v>
      </c>
      <c r="G175" s="459" t="s">
        <v>758</v>
      </c>
      <c r="H175" s="460" t="s">
        <v>759</v>
      </c>
      <c r="I175" s="461" t="s">
        <v>760</v>
      </c>
      <c r="J175" s="460" t="s">
        <v>761</v>
      </c>
      <c r="K175" s="462" t="s">
        <v>762</v>
      </c>
      <c r="L175" s="463"/>
    </row>
    <row r="176" customFormat="false" ht="15" hidden="false" customHeight="false" outlineLevel="0" collapsed="false">
      <c r="E176" s="457" t="str">
        <f aca="false">IF($C$3,F176,IF($C$4,G176,IF($C$5,H176,IF($C$6,I176,IF($C$7,J176,IF($C$8,K176,IF(L176&lt;&gt;"",L176,F176)))))))</f>
        <v>Name</v>
      </c>
      <c r="F176" s="458" t="s">
        <v>72</v>
      </c>
      <c r="G176" s="459" t="s">
        <v>763</v>
      </c>
      <c r="H176" s="460" t="s">
        <v>764</v>
      </c>
      <c r="I176" s="461" t="s">
        <v>765</v>
      </c>
      <c r="J176" s="460" t="s">
        <v>72</v>
      </c>
      <c r="K176" s="462" t="s">
        <v>766</v>
      </c>
      <c r="L176" s="463"/>
    </row>
    <row r="177" customFormat="false" ht="41.25" hidden="false" customHeight="true" outlineLevel="0" collapsed="false">
      <c r="E177" s="457" t="str">
        <f aca="false">IF($C$3,F177,IF($C$4,G177,IF($C$5,H177,IF($C$6,I177,IF($C$7,J177,IF($C$8,K177,IF(L177&lt;&gt;"",L177,F177)))))))</f>
        <v>Group combination:</v>
      </c>
      <c r="F177" s="494" t="s">
        <v>767</v>
      </c>
      <c r="G177" s="495" t="s">
        <v>768</v>
      </c>
      <c r="H177" s="496" t="s">
        <v>769</v>
      </c>
      <c r="I177" s="497" t="s">
        <v>770</v>
      </c>
      <c r="J177" s="496" t="s">
        <v>771</v>
      </c>
      <c r="K177" s="498" t="s">
        <v>772</v>
      </c>
      <c r="L177" s="499"/>
    </row>
    <row r="178" customFormat="false" ht="15" hidden="false" customHeight="false" outlineLevel="0" collapsed="false">
      <c r="E178" s="457" t="str">
        <f aca="false">IF($C$3,F178,IF($C$4,G178,IF($C$5,H178,IF($C$6,I178,IF($C$7,J178,IF($C$8,K178,IF(L178&lt;&gt;"",L178,F178)))))))</f>
        <v>First in Group</v>
      </c>
      <c r="F178" s="494" t="s">
        <v>773</v>
      </c>
      <c r="G178" s="495" t="s">
        <v>774</v>
      </c>
      <c r="H178" s="496" t="s">
        <v>775</v>
      </c>
      <c r="I178" s="497" t="s">
        <v>776</v>
      </c>
      <c r="J178" s="496" t="s">
        <v>777</v>
      </c>
      <c r="K178" s="498" t="s">
        <v>778</v>
      </c>
      <c r="L178" s="499"/>
    </row>
    <row r="179" customFormat="false" ht="32.25" hidden="false" customHeight="true" outlineLevel="0" collapsed="false">
      <c r="E179" s="457" t="str">
        <f aca="false">IF($C$3,F179,IF($C$4,G179,IF($C$5,H179,IF($C$6,I179,IF($C$7,J179,IF($C$8,K179,IF(L179&lt;&gt;"",L179,F179)))))))</f>
        <v>against third of Group</v>
      </c>
      <c r="F179" s="494" t="s">
        <v>779</v>
      </c>
      <c r="G179" s="495" t="s">
        <v>780</v>
      </c>
      <c r="H179" s="496" t="s">
        <v>781</v>
      </c>
      <c r="I179" s="497" t="s">
        <v>782</v>
      </c>
      <c r="J179" s="496" t="s">
        <v>783</v>
      </c>
      <c r="K179" s="498" t="s">
        <v>784</v>
      </c>
      <c r="L179" s="499"/>
    </row>
    <row r="180" customFormat="false" ht="15" hidden="false" customHeight="false" outlineLevel="0" collapsed="false">
      <c r="E180" s="457" t="str">
        <f aca="false">IF($C$3,F180,IF($C$4,G180,IF($C$5,H180,IF($C$6,I180,IF($C$7,J180,IF($C$8,K180,IF(L180&lt;&gt;"",L180,F180)))))))</f>
        <v>Third in the group</v>
      </c>
      <c r="F180" s="458" t="s">
        <v>785</v>
      </c>
      <c r="G180" s="459" t="s">
        <v>786</v>
      </c>
      <c r="H180" s="460" t="s">
        <v>787</v>
      </c>
      <c r="I180" s="461" t="s">
        <v>788</v>
      </c>
      <c r="J180" s="460" t="s">
        <v>789</v>
      </c>
      <c r="K180" s="462" t="s">
        <v>790</v>
      </c>
      <c r="L180" s="463"/>
    </row>
    <row r="181" customFormat="false" ht="15" hidden="false" customHeight="false" outlineLevel="0" collapsed="false">
      <c r="E181" s="457" t="str">
        <f aca="false">IF($C$3,F181,IF($C$4,G181,IF($C$5,H181,IF($C$6,I181,IF($C$7,J181,IF($C$8,K181,IF(L181&lt;&gt;"",L181,F181)))))))</f>
        <v>Grp</v>
      </c>
      <c r="F181" s="458" t="s">
        <v>791</v>
      </c>
      <c r="G181" s="459" t="s">
        <v>791</v>
      </c>
      <c r="H181" s="460" t="s">
        <v>791</v>
      </c>
      <c r="I181" s="461" t="s">
        <v>791</v>
      </c>
      <c r="J181" s="460" t="s">
        <v>791</v>
      </c>
      <c r="K181" s="462" t="s">
        <v>791</v>
      </c>
      <c r="L181" s="463"/>
    </row>
    <row r="182" customFormat="false" ht="30" hidden="false" customHeight="true" outlineLevel="0" collapsed="false">
      <c r="E182" s="523" t="str">
        <f aca="false">IF($C$3,F182,IF($C$4,G182,IF($C$5,H182,IF($C$6,I182,IF($C$7,J182,IF($C$8,K182,IF(L182&lt;&gt;"",L182,F182)))))))</f>
        <v>Group combination:</v>
      </c>
      <c r="F182" s="494" t="s">
        <v>767</v>
      </c>
      <c r="G182" s="495" t="s">
        <v>768</v>
      </c>
      <c r="H182" s="496" t="s">
        <v>769</v>
      </c>
      <c r="I182" s="497" t="s">
        <v>770</v>
      </c>
      <c r="J182" s="496" t="s">
        <v>792</v>
      </c>
      <c r="K182" s="498" t="s">
        <v>793</v>
      </c>
      <c r="L182" s="499"/>
    </row>
    <row r="183" customFormat="false" ht="15" hidden="false" customHeight="false" outlineLevel="0" collapsed="false">
      <c r="E183" s="457" t="str">
        <f aca="false">IF($C$3,F183,IF($C$4,G183,IF($C$5,H183,IF($C$6,I183,IF($C$7,J183,IF($C$8,K183,IF(L183&lt;&gt;"",L183,F183)))))))</f>
        <v>Not qualified:</v>
      </c>
      <c r="F183" s="458" t="s">
        <v>794</v>
      </c>
      <c r="G183" s="459" t="s">
        <v>795</v>
      </c>
      <c r="H183" s="460" t="s">
        <v>796</v>
      </c>
      <c r="I183" s="461" t="s">
        <v>797</v>
      </c>
      <c r="J183" s="460" t="s">
        <v>798</v>
      </c>
      <c r="K183" s="462" t="s">
        <v>799</v>
      </c>
      <c r="L183" s="463"/>
    </row>
    <row r="184" customFormat="false" ht="15" hidden="false" customHeight="false" outlineLevel="0" collapsed="false">
      <c r="E184" s="457" t="str">
        <f aca="false">IF($C$3,F184,IF($C$4,G184,IF($C$5,H184,IF($C$6,I184,IF($C$7,J184,IF($C$8,K184,IF(L184&lt;&gt;"",L184,F184)))))))</f>
        <v>TV channel</v>
      </c>
      <c r="F184" s="458" t="s">
        <v>800</v>
      </c>
      <c r="G184" s="459" t="s">
        <v>801</v>
      </c>
      <c r="H184" s="460" t="s">
        <v>802</v>
      </c>
      <c r="I184" s="461" t="s">
        <v>803</v>
      </c>
      <c r="J184" s="460" t="s">
        <v>804</v>
      </c>
      <c r="K184" s="462" t="s">
        <v>805</v>
      </c>
      <c r="L184" s="463"/>
    </row>
    <row r="185" customFormat="false" ht="15" hidden="false" customHeight="false" outlineLevel="0" collapsed="false">
      <c r="E185" s="457" t="str">
        <f aca="false">IF($C$3,F185,IF($C$4,G185,IF($C$5,H185,IF($C$6,I185,IF($C$7,J185,IF($C$8,K185,IF(L185&lt;&gt;"",L185,F185)))))))</f>
        <v>Venue</v>
      </c>
      <c r="F185" s="458" t="s">
        <v>806</v>
      </c>
      <c r="G185" s="459" t="s">
        <v>807</v>
      </c>
      <c r="H185" s="460" t="s">
        <v>808</v>
      </c>
      <c r="I185" s="461" t="s">
        <v>809</v>
      </c>
      <c r="J185" s="460" t="s">
        <v>810</v>
      </c>
      <c r="K185" s="462" t="s">
        <v>811</v>
      </c>
      <c r="L185" s="463"/>
    </row>
    <row r="186" customFormat="false" ht="15" hidden="false" customHeight="false" outlineLevel="0" collapsed="false">
      <c r="E186" s="457" t="str">
        <f aca="false">IF($C$3,F186,IF($C$4,G186,IF($C$5,H186,IF($C$6,I186,IF($C$7,J186,IF($C$8,K186,IF(L186&lt;&gt;"",L186,F186)))))))</f>
        <v>FIFA Rank</v>
      </c>
      <c r="F186" s="458" t="s">
        <v>812</v>
      </c>
      <c r="G186" s="459" t="s">
        <v>813</v>
      </c>
      <c r="H186" s="460" t="s">
        <v>814</v>
      </c>
      <c r="I186" s="461" t="s">
        <v>814</v>
      </c>
      <c r="J186" s="460" t="s">
        <v>815</v>
      </c>
      <c r="K186" s="462" t="s">
        <v>816</v>
      </c>
      <c r="L186" s="463"/>
    </row>
    <row r="187" customFormat="false" ht="15" hidden="false" customHeight="false" outlineLevel="0" collapsed="false">
      <c r="E187" s="457" t="n">
        <f aca="false">IF($C$3,F187,IF($C$4,G187,IF($C$5,H187,IF($C$6,I187,IF($C$7,J187,IF($C$8,K187,IF(L187&lt;&gt;"",L187,F187)))))))</f>
        <v>0</v>
      </c>
      <c r="F187" s="458"/>
      <c r="G187" s="459"/>
      <c r="H187" s="460"/>
      <c r="I187" s="461"/>
      <c r="J187" s="460"/>
      <c r="K187" s="462"/>
      <c r="L187" s="463"/>
    </row>
    <row r="188" customFormat="false" ht="26.8" hidden="false" customHeight="false" outlineLevel="0" collapsed="false">
      <c r="E188" s="457"/>
      <c r="F188" s="505" t="s">
        <v>817</v>
      </c>
      <c r="G188" s="506"/>
      <c r="H188" s="506"/>
      <c r="I188" s="506"/>
      <c r="J188" s="506"/>
      <c r="K188" s="507"/>
      <c r="L188" s="508"/>
    </row>
    <row r="189" customFormat="false" ht="54.75" hidden="false" customHeight="true" outlineLevel="0" collapsed="false">
      <c r="E189" s="457" t="str">
        <f aca="false">IF($C$3,F189,IF($C$4,G189,IF($C$5,H189,IF($C$6,I189,IF($C$7,J189,IF($C$8,K189,IF(L189&lt;&gt;"",L189,F189)))))))</f>
        <v>Groups with fair play valuation:</v>
      </c>
      <c r="F189" s="515" t="s">
        <v>818</v>
      </c>
      <c r="G189" s="516" t="s">
        <v>819</v>
      </c>
      <c r="H189" s="517" t="s">
        <v>820</v>
      </c>
      <c r="I189" s="518" t="s">
        <v>821</v>
      </c>
      <c r="J189" s="517" t="s">
        <v>822</v>
      </c>
      <c r="K189" s="498" t="s">
        <v>823</v>
      </c>
      <c r="L189" s="524"/>
    </row>
    <row r="190" customFormat="false" ht="51.75" hidden="false" customHeight="true" outlineLevel="0" collapsed="false">
      <c r="E190" s="457" t="str">
        <f aca="false">IF($C$3,F190,IF($C$4,G190,IF($C$5,H190,IF($C$6,I190,IF($C$7,J190,IF($C$8,K190,IF(L190&lt;&gt;"",L190,F190)))))))</f>
        <v>The placement has been clarified in all groups.</v>
      </c>
      <c r="F190" s="515" t="s">
        <v>824</v>
      </c>
      <c r="G190" s="516" t="s">
        <v>825</v>
      </c>
      <c r="H190" s="517" t="s">
        <v>826</v>
      </c>
      <c r="I190" s="518" t="s">
        <v>827</v>
      </c>
      <c r="J190" s="517" t="s">
        <v>828</v>
      </c>
      <c r="K190" s="498" t="s">
        <v>829</v>
      </c>
      <c r="L190" s="524"/>
    </row>
    <row r="191" customFormat="false" ht="16.5" hidden="false" customHeight="true" outlineLevel="0" collapsed="false">
      <c r="E191" s="457" t="str">
        <f aca="false">IF($C$3,F191,IF($C$4,G191,IF($C$5,H191,IF($C$6,I191,IF($C$7,J191,IF($C$8,K191,IF(L191&lt;&gt;"",L191,F191)))))))</f>
        <v> and </v>
      </c>
      <c r="F191" s="510" t="s">
        <v>830</v>
      </c>
      <c r="G191" s="511" t="s">
        <v>831</v>
      </c>
      <c r="H191" s="512" t="s">
        <v>832</v>
      </c>
      <c r="I191" s="513" t="s">
        <v>833</v>
      </c>
      <c r="J191" s="512" t="s">
        <v>834</v>
      </c>
      <c r="K191" s="498" t="s">
        <v>835</v>
      </c>
      <c r="L191" s="524"/>
    </row>
    <row r="192" customFormat="false" ht="20.25" hidden="false" customHeight="true" outlineLevel="0" collapsed="false">
      <c r="E192" s="457" t="str">
        <f aca="false">IF($C$3,F192,IF($C$4,G192,IF($C$5,H192,IF($C$6,I192,IF($C$7,J192,IF($C$8,K192,IF(L192&lt;&gt;"",L192,F192)))))))</f>
        <v>Invalid result!</v>
      </c>
      <c r="F192" s="525" t="s">
        <v>836</v>
      </c>
      <c r="G192" s="526" t="s">
        <v>837</v>
      </c>
      <c r="H192" s="527" t="s">
        <v>838</v>
      </c>
      <c r="I192" s="528" t="s">
        <v>839</v>
      </c>
      <c r="J192" s="527" t="s">
        <v>840</v>
      </c>
      <c r="K192" s="498" t="s">
        <v>841</v>
      </c>
      <c r="L192" s="529"/>
    </row>
    <row r="193" customFormat="false" ht="141.75" hidden="false" customHeight="true" outlineLevel="0" collapsed="false">
      <c r="E193" s="457" t="str">
        <f aca="false">IF($C$3,F193,IF($C$4,G193,IF($C$5,H193,IF($C$6,I193,IF($C$7,J193,IF($C$8,K193,IF(L193&lt;&gt;"",L193,F193)))))))</f>
        <v>Here, the penalty points for the fair play rating can be entered.</v>
      </c>
      <c r="F193" s="530" t="s">
        <v>842</v>
      </c>
      <c r="G193" s="531" t="s">
        <v>843</v>
      </c>
      <c r="H193" s="532" t="s">
        <v>844</v>
      </c>
      <c r="I193" s="533" t="s">
        <v>845</v>
      </c>
      <c r="J193" s="532" t="s">
        <v>846</v>
      </c>
      <c r="K193" s="498" t="s">
        <v>847</v>
      </c>
      <c r="L193" s="534"/>
    </row>
    <row r="194" customFormat="false" ht="35.25" hidden="false" customHeight="true" outlineLevel="0" collapsed="false">
      <c r="E194" s="457" t="str">
        <f aca="false">IF($C$3,F194,IF($C$4,G194,IF($C$5,H194,IF($C$6,I194,IF($C$7,J194,IF($C$8,K194,IF(L194&lt;&gt;"",L194,F194)))))))</f>
        <v>Click here and
choose time zone:</v>
      </c>
      <c r="F194" s="530" t="s">
        <v>848</v>
      </c>
      <c r="G194" s="531" t="s">
        <v>849</v>
      </c>
      <c r="H194" s="532" t="s">
        <v>850</v>
      </c>
      <c r="I194" s="533" t="s">
        <v>851</v>
      </c>
      <c r="J194" s="535" t="s">
        <v>852</v>
      </c>
      <c r="K194" s="498" t="s">
        <v>853</v>
      </c>
      <c r="L194" s="534"/>
    </row>
    <row r="195" customFormat="false" ht="36.75" hidden="false" customHeight="true" outlineLevel="0" collapsed="false">
      <c r="E195" s="457" t="str">
        <f aca="false">IF($C$3,F195,IF($C$4,G195,IF($C$5,H195,IF($C$6,I195,IF($C$7,J195,IF($C$8,K195,IF(L195&lt;&gt;"",L195,F195)))))))</f>
        <v>Time zone of
the host country:</v>
      </c>
      <c r="F195" s="530" t="s">
        <v>854</v>
      </c>
      <c r="G195" s="531" t="s">
        <v>855</v>
      </c>
      <c r="H195" s="532" t="s">
        <v>856</v>
      </c>
      <c r="I195" s="533" t="s">
        <v>857</v>
      </c>
      <c r="J195" s="535" t="s">
        <v>858</v>
      </c>
      <c r="K195" s="498" t="s">
        <v>859</v>
      </c>
      <c r="L195" s="534"/>
    </row>
    <row r="196" customFormat="false" ht="38.25" hidden="false" customHeight="true" outlineLevel="0" collapsed="false">
      <c r="E196" s="457" t="str">
        <f aca="false">IF($C$3,F196,IF($C$4,G196,IF($C$5,H196,IF($C$6,I196,IF($C$7,J196,IF($C$8,K196,IF(L196&lt;&gt;"",L196,F196)))))))</f>
        <v>Click here and choose language:</v>
      </c>
      <c r="F196" s="530" t="s">
        <v>860</v>
      </c>
      <c r="G196" s="531" t="s">
        <v>861</v>
      </c>
      <c r="H196" s="532" t="s">
        <v>862</v>
      </c>
      <c r="I196" s="533" t="s">
        <v>863</v>
      </c>
      <c r="J196" s="535" t="s">
        <v>864</v>
      </c>
      <c r="K196" s="498" t="s">
        <v>865</v>
      </c>
      <c r="L196" s="534"/>
    </row>
    <row r="197" customFormat="false" ht="16.5" hidden="false" customHeight="true" outlineLevel="0" collapsed="false">
      <c r="E197" s="457" t="str">
        <f aca="false">IF($C$3,F197,IF($C$4,G197,IF($C$5,H197,IF($C$6,I197,IF($C$7,J197,IF($C$8,K197,IF(L197&lt;&gt;"",L197,F197)))))))</f>
        <v> - </v>
      </c>
      <c r="F197" s="510" t="s">
        <v>866</v>
      </c>
      <c r="G197" s="511" t="s">
        <v>866</v>
      </c>
      <c r="H197" s="512" t="s">
        <v>866</v>
      </c>
      <c r="I197" s="513" t="s">
        <v>866</v>
      </c>
      <c r="J197" s="512" t="s">
        <v>867</v>
      </c>
      <c r="K197" s="498" t="s">
        <v>867</v>
      </c>
      <c r="L197" s="524"/>
    </row>
    <row r="198" customFormat="false" ht="96" hidden="false" customHeight="true" outlineLevel="0" collapsed="false">
      <c r="E198" s="457" t="str">
        <f aca="false">IF($C$3,F198,IF($C$4,G198,IF($C$5,H198,IF($C$6,I198,IF($C$7,J198,IF($C$8,K198,IF(L198&lt;&gt;"",L198,F198)))))))</f>
        <v>For daylight saving time, the time zone must be adjusted accordingly (e.g. UTC+2 instead of UTC+1)</v>
      </c>
      <c r="F198" s="530" t="s">
        <v>868</v>
      </c>
      <c r="G198" s="531" t="s">
        <v>869</v>
      </c>
      <c r="H198" s="532" t="s">
        <v>870</v>
      </c>
      <c r="I198" s="533" t="s">
        <v>871</v>
      </c>
      <c r="J198" s="535" t="s">
        <v>872</v>
      </c>
      <c r="K198" s="536" t="s">
        <v>873</v>
      </c>
      <c r="L198" s="534"/>
    </row>
    <row r="199" customFormat="false" ht="129" hidden="false" customHeight="true" outlineLevel="0" collapsed="false">
      <c r="E199" s="457" t="str">
        <f aca="false">IF($C$3,F199,IF($C$4,G199,IF($C$5,H199,IF($C$6,I199,IF($C$7,J199,IF($C$8,K199,IF(L199&lt;&gt;"",L199,F199)))))))</f>
        <v>A red dot means that the fair play rating or the FIFA world ranking will determine this team's placement</v>
      </c>
      <c r="F199" s="530" t="s">
        <v>874</v>
      </c>
      <c r="G199" s="531" t="s">
        <v>875</v>
      </c>
      <c r="H199" s="532" t="s">
        <v>876</v>
      </c>
      <c r="I199" s="533" t="s">
        <v>877</v>
      </c>
      <c r="J199" s="535" t="s">
        <v>878</v>
      </c>
      <c r="K199" s="536" t="s">
        <v>879</v>
      </c>
      <c r="L199" s="534"/>
    </row>
    <row r="200" customFormat="false" ht="18" hidden="false" customHeight="true" outlineLevel="0" collapsed="false">
      <c r="E200" s="457" t="n">
        <f aca="false">IF($C$3,F200,IF($C$4,G200,IF($C$5,H200,IF($C$6,I200,IF($C$7,J200,IF($C$8,K200,IF(L200&lt;&gt;"",L200,F200)))))))</f>
        <v>0</v>
      </c>
      <c r="F200" s="530"/>
      <c r="G200" s="531"/>
      <c r="H200" s="532"/>
      <c r="I200" s="533"/>
      <c r="J200" s="535"/>
      <c r="K200" s="536"/>
      <c r="L200" s="534"/>
    </row>
    <row r="201" customFormat="false" ht="15" hidden="false" customHeight="false" outlineLevel="0" collapsed="false">
      <c r="E201" s="457" t="n">
        <f aca="false">IF($C$3,F201,IF($C$4,G201,IF($C$5,H201,IF($C$6,I201,IF($C$7,J201,IF($C$8,K201,IF(L201&lt;&gt;"",L201,F201)))))))</f>
        <v>0</v>
      </c>
      <c r="F201" s="537"/>
      <c r="G201" s="538"/>
      <c r="H201" s="539"/>
      <c r="I201" s="540"/>
      <c r="J201" s="539"/>
      <c r="K201" s="477"/>
      <c r="L201" s="541"/>
    </row>
    <row r="202" customFormat="false" ht="15" hidden="false" customHeight="false" outlineLevel="0" collapsed="false">
      <c r="E202" s="457"/>
      <c r="K202" s="479"/>
    </row>
    <row r="203" customFormat="false" ht="26.8" hidden="false" customHeight="false" outlineLevel="0" collapsed="false">
      <c r="E203" s="457"/>
      <c r="F203" s="490" t="s">
        <v>880</v>
      </c>
      <c r="G203" s="542"/>
      <c r="H203" s="542"/>
      <c r="I203" s="542"/>
      <c r="J203" s="542"/>
      <c r="K203" s="492"/>
      <c r="L203" s="543"/>
    </row>
    <row r="204" customFormat="false" ht="15" hidden="false" customHeight="false" outlineLevel="0" collapsed="false">
      <c r="E204" s="457" t="str">
        <f aca="false">IF($C$3,F204,IF($C$4,G204,IF($C$5,H204,IF($C$6,I204,IF($C$7,J204,IF($C$8,K204,IF(L204&lt;&gt;"",L204,F204)))))))</f>
        <v>Predictions</v>
      </c>
      <c r="F204" s="458" t="s">
        <v>880</v>
      </c>
      <c r="G204" s="459" t="s">
        <v>881</v>
      </c>
      <c r="H204" s="460" t="s">
        <v>882</v>
      </c>
      <c r="I204" s="461" t="s">
        <v>883</v>
      </c>
      <c r="J204" s="460" t="s">
        <v>884</v>
      </c>
      <c r="K204" s="498" t="s">
        <v>885</v>
      </c>
      <c r="L204" s="524"/>
    </row>
    <row r="205" customFormat="false" ht="15" hidden="false" customHeight="false" outlineLevel="0" collapsed="false">
      <c r="E205" s="457" t="str">
        <f aca="false">IF($C$3,F205,IF($C$4,G205,IF($C$5,H205,IF($C$6,I205,IF($C$7,J205,IF($C$8,K205,IF(L205&lt;&gt;"",L205,F205)))))))</f>
        <v>Correct Results</v>
      </c>
      <c r="F205" s="458" t="s">
        <v>886</v>
      </c>
      <c r="G205" s="459" t="s">
        <v>887</v>
      </c>
      <c r="H205" s="460" t="s">
        <v>888</v>
      </c>
      <c r="I205" s="461" t="s">
        <v>889</v>
      </c>
      <c r="J205" s="460" t="s">
        <v>890</v>
      </c>
      <c r="K205" s="498" t="s">
        <v>891</v>
      </c>
      <c r="L205" s="524"/>
    </row>
    <row r="206" customFormat="false" ht="15" hidden="false" customHeight="false" outlineLevel="0" collapsed="false">
      <c r="E206" s="457" t="str">
        <f aca="false">IF($C$3,F206,IF($C$4,G206,IF($C$5,H206,IF($C$6,I206,IF($C$7,J206,IF($C$8,K206,IF(L206&lt;&gt;"",L206,F206)))))))</f>
        <v>Result</v>
      </c>
      <c r="F206" s="458" t="s">
        <v>892</v>
      </c>
      <c r="G206" s="459" t="s">
        <v>893</v>
      </c>
      <c r="H206" s="460" t="s">
        <v>894</v>
      </c>
      <c r="I206" s="461" t="s">
        <v>895</v>
      </c>
      <c r="J206" s="460" t="s">
        <v>896</v>
      </c>
      <c r="K206" s="498" t="s">
        <v>897</v>
      </c>
      <c r="L206" s="524"/>
    </row>
    <row r="207" customFormat="false" ht="15" hidden="false" customHeight="false" outlineLevel="0" collapsed="false">
      <c r="E207" s="457" t="str">
        <f aca="false">IF($C$3,F207,IF($C$4,G207,IF($C$5,H207,IF($C$6,I207,IF($C$7,J207,IF($C$8,K207,IF(L207&lt;&gt;"",L207,F207)))))))</f>
        <v>Points:</v>
      </c>
      <c r="F207" s="458" t="s">
        <v>898</v>
      </c>
      <c r="G207" s="459" t="s">
        <v>899</v>
      </c>
      <c r="H207" s="460" t="s">
        <v>900</v>
      </c>
      <c r="I207" s="461" t="s">
        <v>898</v>
      </c>
      <c r="J207" s="460" t="s">
        <v>901</v>
      </c>
      <c r="K207" s="498" t="s">
        <v>902</v>
      </c>
      <c r="L207" s="524"/>
    </row>
    <row r="208" customFormat="false" ht="15" hidden="false" customHeight="false" outlineLevel="0" collapsed="false">
      <c r="E208" s="457" t="str">
        <f aca="false">IF($C$3,F208,IF($C$4,G208,IF($C$5,H208,IF($C$6,I208,IF($C$7,J208,IF($C$8,K208,IF(L208&lt;&gt;"",L208,F208)))))))</f>
        <v>Sum:</v>
      </c>
      <c r="F208" s="458" t="s">
        <v>903</v>
      </c>
      <c r="G208" s="459" t="s">
        <v>904</v>
      </c>
      <c r="H208" s="460" t="s">
        <v>905</v>
      </c>
      <c r="I208" s="461" t="s">
        <v>904</v>
      </c>
      <c r="J208" s="460" t="s">
        <v>906</v>
      </c>
      <c r="K208" s="498" t="s">
        <v>907</v>
      </c>
      <c r="L208" s="524"/>
    </row>
    <row r="209" customFormat="false" ht="15" hidden="false" customHeight="false" outlineLevel="0" collapsed="false">
      <c r="E209" s="457" t="str">
        <f aca="false">IF($C$3,F209,IF($C$4,G209,IF($C$5,H209,IF($C$6,I209,IF($C$7,J209,IF($C$8,K209,IF(L209&lt;&gt;"",L209,F209)))))))</f>
        <v>Result</v>
      </c>
      <c r="F209" s="458" t="s">
        <v>892</v>
      </c>
      <c r="G209" s="459" t="s">
        <v>908</v>
      </c>
      <c r="H209" s="460" t="s">
        <v>909</v>
      </c>
      <c r="I209" s="461" t="s">
        <v>910</v>
      </c>
      <c r="J209" s="460" t="s">
        <v>896</v>
      </c>
      <c r="K209" s="498" t="s">
        <v>908</v>
      </c>
      <c r="L209" s="524"/>
    </row>
    <row r="210" customFormat="false" ht="15" hidden="false" customHeight="false" outlineLevel="0" collapsed="false">
      <c r="E210" s="457" t="str">
        <f aca="false">IF($C$3,F210,IF($C$4,G210,IF($C$5,H210,IF($C$6,I210,IF($C$7,J210,IF($C$8,K210,IF(L210&lt;&gt;"",L210,F210)))))))</f>
        <v>W/D/L</v>
      </c>
      <c r="F210" s="458" t="s">
        <v>911</v>
      </c>
      <c r="G210" s="459" t="s">
        <v>912</v>
      </c>
      <c r="H210" s="460" t="s">
        <v>913</v>
      </c>
      <c r="I210" s="461" t="s">
        <v>914</v>
      </c>
      <c r="J210" s="460" t="s">
        <v>915</v>
      </c>
      <c r="K210" s="498" t="s">
        <v>916</v>
      </c>
      <c r="L210" s="524"/>
    </row>
    <row r="211" customFormat="false" ht="15" hidden="false" customHeight="false" outlineLevel="0" collapsed="false">
      <c r="E211" s="457" t="str">
        <f aca="false">IF($C$3,F211,IF($C$4,G211,IF($C$5,H211,IF($C$6,I211,IF($C$7,J211,IF($C$8,K211,IF(L211&lt;&gt;"",L211,F211)))))))</f>
        <v>GD</v>
      </c>
      <c r="F211" s="458" t="s">
        <v>507</v>
      </c>
      <c r="G211" s="459" t="s">
        <v>917</v>
      </c>
      <c r="H211" s="460" t="s">
        <v>918</v>
      </c>
      <c r="I211" s="461" t="s">
        <v>919</v>
      </c>
      <c r="J211" s="460" t="s">
        <v>510</v>
      </c>
      <c r="K211" s="498" t="s">
        <v>511</v>
      </c>
      <c r="L211" s="524"/>
    </row>
    <row r="212" customFormat="false" ht="15" hidden="false" customHeight="false" outlineLevel="0" collapsed="false">
      <c r="E212" s="457" t="str">
        <f aca="false">IF($C$3,F212,IF($C$4,G212,IF($C$5,H212,IF($C$6,I212,IF($C$7,J212,IF($C$8,K212,IF(L212&lt;&gt;"",L212,F212)))))))</f>
        <v>exact</v>
      </c>
      <c r="F212" s="458" t="s">
        <v>920</v>
      </c>
      <c r="G212" s="459" t="s">
        <v>921</v>
      </c>
      <c r="H212" s="460" t="s">
        <v>922</v>
      </c>
      <c r="I212" s="461" t="s">
        <v>921</v>
      </c>
      <c r="J212" s="460" t="s">
        <v>923</v>
      </c>
      <c r="K212" s="498" t="s">
        <v>920</v>
      </c>
      <c r="L212" s="524"/>
    </row>
    <row r="213" customFormat="false" ht="15" hidden="false" customHeight="false" outlineLevel="0" collapsed="false">
      <c r="E213" s="457" t="str">
        <f aca="false">IF($C$3,F213,IF($C$4,G213,IF($C$5,H213,IF($C$6,I213,IF($C$7,J213,IF($C$8,K213,IF(L213&lt;&gt;"",L213,F213)))))))</f>
        <v>teams</v>
      </c>
      <c r="F213" s="458" t="s">
        <v>924</v>
      </c>
      <c r="G213" s="459" t="s">
        <v>925</v>
      </c>
      <c r="H213" s="460" t="s">
        <v>926</v>
      </c>
      <c r="I213" s="461" t="s">
        <v>927</v>
      </c>
      <c r="J213" s="460" t="s">
        <v>928</v>
      </c>
      <c r="K213" s="498" t="s">
        <v>924</v>
      </c>
      <c r="L213" s="524"/>
    </row>
    <row r="214" customFormat="false" ht="15" hidden="false" customHeight="false" outlineLevel="0" collapsed="false">
      <c r="E214" s="457" t="str">
        <f aca="false">IF($C$3,F214,IF($C$4,G214,IF($C$5,H214,IF($C$6,I214,IF($C$7,J214,IF($C$8,K214,IF(L214&lt;&gt;"",L214,F214)))))))</f>
        <v>Round of 32</v>
      </c>
      <c r="F214" s="458" t="s">
        <v>929</v>
      </c>
      <c r="G214" s="459" t="s">
        <v>930</v>
      </c>
      <c r="H214" s="460" t="s">
        <v>931</v>
      </c>
      <c r="I214" s="461" t="s">
        <v>932</v>
      </c>
      <c r="J214" s="460" t="s">
        <v>933</v>
      </c>
      <c r="K214" s="498" t="s">
        <v>934</v>
      </c>
      <c r="L214" s="524"/>
    </row>
    <row r="215" customFormat="false" ht="15" hidden="false" customHeight="false" outlineLevel="0" collapsed="false">
      <c r="E215" s="457" t="str">
        <f aca="false">IF($C$3,F215,IF($C$4,G215,IF($C$5,H215,IF($C$6,I215,IF($C$7,J215,IF($C$8,K215,IF(L215&lt;&gt;"",L215,F215)))))))</f>
        <v>Round of 16</v>
      </c>
      <c r="F215" s="458" t="s">
        <v>935</v>
      </c>
      <c r="G215" s="459" t="s">
        <v>936</v>
      </c>
      <c r="H215" s="460" t="s">
        <v>937</v>
      </c>
      <c r="I215" s="461" t="s">
        <v>938</v>
      </c>
      <c r="J215" s="460" t="s">
        <v>939</v>
      </c>
      <c r="K215" s="498" t="s">
        <v>940</v>
      </c>
      <c r="L215" s="524"/>
    </row>
    <row r="216" customFormat="false" ht="15" hidden="false" customHeight="false" outlineLevel="0" collapsed="false">
      <c r="E216" s="457" t="str">
        <f aca="false">IF($C$3,F216,IF($C$4,G216,IF($C$5,H216,IF($C$6,I216,IF($C$7,J216,IF($C$8,K216,IF(L216&lt;&gt;"",L216,F216)))))))</f>
        <v>Quarter final</v>
      </c>
      <c r="F216" s="522" t="s">
        <v>941</v>
      </c>
      <c r="G216" s="459" t="s">
        <v>942</v>
      </c>
      <c r="H216" s="460" t="s">
        <v>943</v>
      </c>
      <c r="I216" s="461" t="s">
        <v>944</v>
      </c>
      <c r="J216" s="460" t="s">
        <v>945</v>
      </c>
      <c r="K216" s="498" t="s">
        <v>946</v>
      </c>
      <c r="L216" s="524"/>
    </row>
    <row r="217" customFormat="false" ht="15" hidden="false" customHeight="false" outlineLevel="0" collapsed="false">
      <c r="E217" s="457" t="str">
        <f aca="false">IF($C$3,F217,IF($C$4,G217,IF($C$5,H217,IF($C$6,I217,IF($C$7,J217,IF($C$8,K217,IF(L217&lt;&gt;"",L217,F217)))))))</f>
        <v>Semi-Final</v>
      </c>
      <c r="F217" s="458" t="s">
        <v>947</v>
      </c>
      <c r="G217" s="459" t="s">
        <v>948</v>
      </c>
      <c r="H217" s="460" t="s">
        <v>949</v>
      </c>
      <c r="I217" s="461" t="s">
        <v>950</v>
      </c>
      <c r="J217" s="460" t="s">
        <v>951</v>
      </c>
      <c r="K217" s="498" t="s">
        <v>952</v>
      </c>
      <c r="L217" s="524"/>
    </row>
    <row r="218" customFormat="false" ht="15" hidden="false" customHeight="false" outlineLevel="0" collapsed="false">
      <c r="E218" s="457" t="str">
        <f aca="false">IF($C$3,F218,IF($C$4,G218,IF($C$5,H218,IF($C$6,I218,IF($C$7,J218,IF($C$8,K218,IF(L218&lt;&gt;"",L218,F218)))))))</f>
        <v>Third place</v>
      </c>
      <c r="F218" s="458" t="s">
        <v>743</v>
      </c>
      <c r="G218" s="459" t="s">
        <v>744</v>
      </c>
      <c r="H218" s="460" t="s">
        <v>745</v>
      </c>
      <c r="I218" s="461" t="s">
        <v>746</v>
      </c>
      <c r="J218" s="460" t="s">
        <v>747</v>
      </c>
      <c r="K218" s="498" t="s">
        <v>748</v>
      </c>
      <c r="L218" s="524"/>
    </row>
    <row r="219" customFormat="false" ht="15" hidden="false" customHeight="false" outlineLevel="0" collapsed="false">
      <c r="E219" s="457" t="str">
        <f aca="false">IF($C$3,F219,IF($C$4,G219,IF($C$5,H219,IF($C$6,I219,IF($C$7,J219,IF($C$8,K219,IF(L219&lt;&gt;"",L219,F219)))))))</f>
        <v>Final</v>
      </c>
      <c r="F219" s="458" t="s">
        <v>749</v>
      </c>
      <c r="G219" s="459" t="s">
        <v>749</v>
      </c>
      <c r="H219" s="460" t="s">
        <v>750</v>
      </c>
      <c r="I219" s="461" t="s">
        <v>749</v>
      </c>
      <c r="J219" s="460" t="s">
        <v>750</v>
      </c>
      <c r="K219" s="498" t="s">
        <v>750</v>
      </c>
      <c r="L219" s="524"/>
    </row>
    <row r="220" customFormat="false" ht="15" hidden="false" customHeight="false" outlineLevel="0" collapsed="false">
      <c r="E220" s="457" t="str">
        <f aca="false">IF($C$3,F220,IF($C$4,G220,IF($C$5,H220,IF($C$6,I220,IF($C$7,J220,IF($C$8,K220,IF(L220&lt;&gt;"",L220,F220)))))))</f>
        <v>World Champion</v>
      </c>
      <c r="F220" s="464" t="s">
        <v>953</v>
      </c>
      <c r="G220" s="465" t="s">
        <v>954</v>
      </c>
      <c r="H220" s="466" t="s">
        <v>955</v>
      </c>
      <c r="I220" s="467" t="s">
        <v>956</v>
      </c>
      <c r="J220" s="466" t="s">
        <v>957</v>
      </c>
      <c r="K220" s="498" t="s">
        <v>958</v>
      </c>
      <c r="L220" s="544"/>
    </row>
    <row r="221" customFormat="false" ht="15" hidden="false" customHeight="false" outlineLevel="0" collapsed="false">
      <c r="E221" s="457" t="str">
        <f aca="false">IF($C$3,F221,IF($C$4,G221,IF($C$5,H221,IF($C$6,I221,IF($C$7,J221,IF($C$8,K221,IF(L221&lt;&gt;"",L221,F221)))))))</f>
        <v>Hint</v>
      </c>
      <c r="F221" s="464" t="s">
        <v>959</v>
      </c>
      <c r="G221" s="465" t="s">
        <v>960</v>
      </c>
      <c r="H221" s="466" t="s">
        <v>961</v>
      </c>
      <c r="I221" s="467" t="s">
        <v>962</v>
      </c>
      <c r="J221" s="466" t="s">
        <v>963</v>
      </c>
      <c r="K221" s="498" t="s">
        <v>964</v>
      </c>
      <c r="L221" s="544"/>
    </row>
    <row r="222" customFormat="false" ht="15" hidden="false" customHeight="false" outlineLevel="0" collapsed="false">
      <c r="E222" s="457" t="str">
        <f aca="false">IF($C$3,F222,IF($C$4,G222,IF($C$5,H222,IF($C$6,I222,IF($C$7,J222,IF($C$8,K222,IF(L222&lt;&gt;"",L222,F222)))))))</f>
        <v>Factors</v>
      </c>
      <c r="F222" s="464" t="s">
        <v>965</v>
      </c>
      <c r="G222" s="465" t="s">
        <v>966</v>
      </c>
      <c r="H222" s="466" t="s">
        <v>967</v>
      </c>
      <c r="I222" s="467" t="s">
        <v>968</v>
      </c>
      <c r="J222" s="466" t="s">
        <v>969</v>
      </c>
      <c r="K222" s="498" t="s">
        <v>970</v>
      </c>
      <c r="L222" s="544"/>
    </row>
    <row r="223" customFormat="false" ht="15" hidden="false" customHeight="false" outlineLevel="0" collapsed="false">
      <c r="E223" s="457" t="str">
        <f aca="false">IF($C$3,F223,IF($C$4,G223,IF($C$5,H223,IF($C$6,I223,IF($C$7,J223,IF($C$8,K223,IF(L223&lt;&gt;"",L223,F223)))))))</f>
        <v>Settings</v>
      </c>
      <c r="F223" s="464" t="s">
        <v>971</v>
      </c>
      <c r="G223" s="465" t="s">
        <v>972</v>
      </c>
      <c r="H223" s="466" t="s">
        <v>973</v>
      </c>
      <c r="I223" s="467" t="s">
        <v>974</v>
      </c>
      <c r="J223" s="466" t="s">
        <v>975</v>
      </c>
      <c r="K223" s="498" t="s">
        <v>976</v>
      </c>
      <c r="L223" s="544"/>
    </row>
    <row r="224" customFormat="false" ht="15" hidden="false" customHeight="false" outlineLevel="0" collapsed="false">
      <c r="E224" s="457" t="str">
        <f aca="false">IF($C$3,F224,IF($C$4,G224,IF($C$5,H224,IF($C$6,I224,IF($C$7,J224,IF($C$8,K224,IF(L224&lt;&gt;"",L224,F224)))))))</f>
        <v>many g.</v>
      </c>
      <c r="F224" s="458" t="s">
        <v>977</v>
      </c>
      <c r="G224" s="459" t="s">
        <v>978</v>
      </c>
      <c r="H224" s="460" t="s">
        <v>979</v>
      </c>
      <c r="I224" s="461" t="s">
        <v>980</v>
      </c>
      <c r="J224" s="460" t="s">
        <v>981</v>
      </c>
      <c r="K224" s="498" t="s">
        <v>982</v>
      </c>
      <c r="L224" s="544"/>
    </row>
    <row r="225" customFormat="false" ht="31.5" hidden="false" customHeight="true" outlineLevel="0" collapsed="false">
      <c r="E225" s="457" t="str">
        <f aca="false">IF($C$3,F225,IF($C$4,G225,IF($C$5,H225,IF($C$6,I225,IF($C$7,J225,IF($C$8,K225,IF(L225&lt;&gt;"",L225,F225)))))))</f>
        <v>Won/Draw/Loss:</v>
      </c>
      <c r="F225" s="530" t="s">
        <v>983</v>
      </c>
      <c r="G225" s="531" t="s">
        <v>984</v>
      </c>
      <c r="H225" s="532" t="s">
        <v>985</v>
      </c>
      <c r="I225" s="533" t="s">
        <v>986</v>
      </c>
      <c r="J225" s="532" t="s">
        <v>987</v>
      </c>
      <c r="K225" s="498" t="s">
        <v>988</v>
      </c>
      <c r="L225" s="534"/>
    </row>
    <row r="226" customFormat="false" ht="15" hidden="false" customHeight="true" outlineLevel="0" collapsed="false">
      <c r="E226" s="457" t="str">
        <f aca="false">IF($C$3,F226,IF($C$4,G226,IF($C$5,H226,IF($C$6,I226,IF($C$7,J226,IF($C$8,K226,IF(L226&lt;&gt;"",L226,F226)))))))</f>
        <v>goal difference:</v>
      </c>
      <c r="F226" s="530" t="s">
        <v>989</v>
      </c>
      <c r="G226" s="531" t="s">
        <v>990</v>
      </c>
      <c r="H226" s="532" t="s">
        <v>991</v>
      </c>
      <c r="I226" s="533" t="s">
        <v>992</v>
      </c>
      <c r="J226" s="532" t="s">
        <v>993</v>
      </c>
      <c r="K226" s="498" t="s">
        <v>994</v>
      </c>
      <c r="L226" s="534"/>
    </row>
    <row r="227" customFormat="false" ht="46.5" hidden="false" customHeight="true" outlineLevel="0" collapsed="false">
      <c r="E227" s="457" t="str">
        <f aca="false">IF($C$3,F227,IF($C$4,G227,IF($C$5,H227,IF($C$6,I227,IF($C$7,J227,IF($C$8,K227,IF(L227&lt;&gt;"",L227,F227)))))))</f>
        <v>Many goals - good approximation</v>
      </c>
      <c r="F227" s="530" t="s">
        <v>995</v>
      </c>
      <c r="G227" s="531" t="s">
        <v>996</v>
      </c>
      <c r="H227" s="532" t="s">
        <v>997</v>
      </c>
      <c r="I227" s="533" t="s">
        <v>998</v>
      </c>
      <c r="J227" s="532" t="s">
        <v>999</v>
      </c>
      <c r="K227" s="498" t="s">
        <v>1000</v>
      </c>
      <c r="L227" s="534"/>
    </row>
    <row r="228" customFormat="false" ht="15" hidden="false" customHeight="true" outlineLevel="0" collapsed="false">
      <c r="E228" s="457" t="str">
        <f aca="false">IF($C$3,F228,IF($C$4,G228,IF($C$5,H228,IF($C$6,I228,IF($C$7,J228,IF($C$8,K228,IF(L228&lt;&gt;"",L228,F228)))))))</f>
        <v>goals exact:</v>
      </c>
      <c r="F228" s="530" t="s">
        <v>1001</v>
      </c>
      <c r="G228" s="531" t="s">
        <v>1002</v>
      </c>
      <c r="H228" s="532" t="s">
        <v>1003</v>
      </c>
      <c r="I228" s="533" t="s">
        <v>1004</v>
      </c>
      <c r="J228" s="532" t="s">
        <v>1005</v>
      </c>
      <c r="K228" s="498" t="s">
        <v>1006</v>
      </c>
      <c r="L228" s="534"/>
    </row>
    <row r="229" customFormat="false" ht="35.25" hidden="false" customHeight="true" outlineLevel="0" collapsed="false">
      <c r="E229" s="457" t="str">
        <f aca="false">IF($C$3,F229,IF($C$4,G229,IF($C$5,H229,IF($C$6,I229,IF($C$7,J229,IF($C$8,K229,IF(L229&lt;&gt;"",L229,F229)))))))</f>
        <v>correct team (knockout phase):</v>
      </c>
      <c r="F229" s="530" t="s">
        <v>1007</v>
      </c>
      <c r="G229" s="531" t="s">
        <v>1008</v>
      </c>
      <c r="H229" s="532" t="s">
        <v>1009</v>
      </c>
      <c r="I229" s="533" t="s">
        <v>1010</v>
      </c>
      <c r="J229" s="532" t="s">
        <v>1011</v>
      </c>
      <c r="K229" s="498" t="s">
        <v>1012</v>
      </c>
      <c r="L229" s="534"/>
    </row>
    <row r="230" customFormat="false" ht="137.25" hidden="false" customHeight="true" outlineLevel="0" collapsed="false">
      <c r="E230" s="457" t="str">
        <f aca="false">IF($C$3,F230,IF($C$4,G230,IF($C$5,H230,IF($C$6,I230,IF($C$7,J230,IF($C$8,K230,IF(L230&lt;&gt;"",L230,F230)))))))</f>
        <v>For example, to add ten more people, select columns HI through MG and copy them to the right. Finished.
(Remove sheet protection!)</v>
      </c>
      <c r="F230" s="530" t="s">
        <v>1013</v>
      </c>
      <c r="G230" s="531" t="s">
        <v>1014</v>
      </c>
      <c r="H230" s="532" t="s">
        <v>1015</v>
      </c>
      <c r="I230" s="533" t="s">
        <v>1016</v>
      </c>
      <c r="J230" s="532" t="s">
        <v>1017</v>
      </c>
      <c r="K230" s="498" t="s">
        <v>1018</v>
      </c>
      <c r="L230" s="534"/>
    </row>
    <row r="231" customFormat="false" ht="94.5" hidden="false" customHeight="true" outlineLevel="0" collapsed="false">
      <c r="E231" s="457" t="str">
        <f aca="false">IF($C$3,F231,IF($C$4,G231,IF($C$5,H231,IF($C$6,I231,IF($C$7,J231,IF($C$8,K231,IF(L231&lt;&gt;"",L231,F231)))))))</f>
        <v>To predict the teams in the KO round, enter the team numbers in the yellow fields.</v>
      </c>
      <c r="F231" s="530" t="s">
        <v>1019</v>
      </c>
      <c r="G231" s="531" t="s">
        <v>1020</v>
      </c>
      <c r="H231" s="532" t="s">
        <v>1021</v>
      </c>
      <c r="I231" s="533" t="s">
        <v>1022</v>
      </c>
      <c r="J231" s="532" t="s">
        <v>1023</v>
      </c>
      <c r="K231" s="498" t="s">
        <v>1024</v>
      </c>
      <c r="L231" s="534"/>
    </row>
    <row r="232" customFormat="false" ht="109.5" hidden="false" customHeight="true" outlineLevel="0" collapsed="false">
      <c r="E232" s="457" t="str">
        <f aca="false">IF($C$3,F232,IF($C$4,G232,IF($C$5,H232,IF($C$6,I232,IF($C$7,J232,IF($C$8,K232,IF(L232&lt;&gt;"",L232,F232)))))))</f>
        <v>The factors for the individual categories and other presettings can be selected on the 'PrSettings' worksheet.</v>
      </c>
      <c r="F232" s="530" t="s">
        <v>1025</v>
      </c>
      <c r="G232" s="531" t="s">
        <v>1026</v>
      </c>
      <c r="H232" s="532" t="s">
        <v>1027</v>
      </c>
      <c r="I232" s="533" t="s">
        <v>1028</v>
      </c>
      <c r="J232" s="532" t="s">
        <v>1029</v>
      </c>
      <c r="K232" s="498" t="s">
        <v>1030</v>
      </c>
      <c r="L232" s="534"/>
    </row>
    <row r="233" customFormat="false" ht="15" hidden="false" customHeight="false" outlineLevel="0" collapsed="false">
      <c r="E233" s="457" t="str">
        <f aca="false">IF($C$3,F233,IF($C$4,G233,IF($C$5,H233,IF($C$6,I233,IF($C$7,J233,IF($C$8,K233,IF(L233&lt;&gt;"",L233,F233)))))))</f>
        <v>Access to file</v>
      </c>
      <c r="F233" s="494" t="s">
        <v>1031</v>
      </c>
      <c r="G233" s="495" t="s">
        <v>1032</v>
      </c>
      <c r="H233" s="496" t="s">
        <v>1033</v>
      </c>
      <c r="I233" s="497" t="s">
        <v>1034</v>
      </c>
      <c r="J233" s="496" t="s">
        <v>1035</v>
      </c>
      <c r="K233" s="498" t="s">
        <v>1036</v>
      </c>
      <c r="L233" s="499"/>
    </row>
    <row r="234" customFormat="false" ht="15" hidden="false" customHeight="false" outlineLevel="0" collapsed="false">
      <c r="E234" s="457" t="str">
        <f aca="false">IF($C$3,F234,IF($C$4,G234,IF($C$5,H234,IF($C$6,I234,IF($C$7,J234,IF($C$8,K234,IF(L234&lt;&gt;"",L234,F234)))))))</f>
        <v>Worksheet</v>
      </c>
      <c r="F234" s="530" t="s">
        <v>1037</v>
      </c>
      <c r="G234" s="531" t="s">
        <v>1038</v>
      </c>
      <c r="H234" s="532" t="s">
        <v>1039</v>
      </c>
      <c r="I234" s="533" t="s">
        <v>1040</v>
      </c>
      <c r="J234" s="532" t="s">
        <v>1041</v>
      </c>
      <c r="K234" s="498" t="s">
        <v>1042</v>
      </c>
      <c r="L234" s="534"/>
    </row>
    <row r="235" customFormat="false" ht="38.25" hidden="false" customHeight="true" outlineLevel="0" collapsed="false">
      <c r="E235" s="457" t="str">
        <f aca="false">IF($C$3,F235,IF($C$4,G235,IF($C$5,H235,IF($C$6,I235,IF($C$7,J235,IF($C$8,K235,IF(L235&lt;&gt;"",L235,F235)))))))</f>
        <v>Final/Third-Place Winner:</v>
      </c>
      <c r="F235" s="545" t="s">
        <v>1043</v>
      </c>
      <c r="G235" s="546" t="s">
        <v>1044</v>
      </c>
      <c r="H235" s="547" t="s">
        <v>1045</v>
      </c>
      <c r="I235" s="548" t="s">
        <v>1046</v>
      </c>
      <c r="J235" s="547" t="s">
        <v>1047</v>
      </c>
      <c r="K235" s="498" t="s">
        <v>1048</v>
      </c>
      <c r="L235" s="549"/>
    </row>
    <row r="236" customFormat="false" ht="36.5" hidden="false" customHeight="false" outlineLevel="0" collapsed="false">
      <c r="E236" s="457" t="str">
        <f aca="false">IF($C$3,F236,IF($C$4,G236,IF($C$5,H236,IF($C$6,I236,IF($C$7,J236,IF($C$8,K236,IF(L236&lt;&gt;"",L236,F236)))))))</f>
        <v>Points for goal difference in the event of a tie:</v>
      </c>
      <c r="F236" s="494" t="s">
        <v>1049</v>
      </c>
      <c r="G236" s="495" t="s">
        <v>1050</v>
      </c>
      <c r="H236" s="496" t="s">
        <v>1051</v>
      </c>
      <c r="I236" s="497" t="s">
        <v>1052</v>
      </c>
      <c r="J236" s="496" t="s">
        <v>1053</v>
      </c>
      <c r="K236" s="498" t="s">
        <v>1054</v>
      </c>
      <c r="L236" s="499"/>
    </row>
    <row r="237" customFormat="false" ht="15" hidden="false" customHeight="false" outlineLevel="0" collapsed="false">
      <c r="E237" s="457" t="str">
        <f aca="false">IF($C$3,F237,IF($C$4,G237,IF($C$5,H237,IF($C$6,I237,IF($C$7,J237,IF($C$8,K237,IF(L237&lt;&gt;"",L237,F237)))))))</f>
        <v>yes</v>
      </c>
      <c r="F237" s="494" t="s">
        <v>1055</v>
      </c>
      <c r="G237" s="495" t="s">
        <v>1056</v>
      </c>
      <c r="H237" s="496" t="s">
        <v>1057</v>
      </c>
      <c r="I237" s="497" t="s">
        <v>1058</v>
      </c>
      <c r="J237" s="496" t="s">
        <v>1059</v>
      </c>
      <c r="K237" s="498" t="s">
        <v>1059</v>
      </c>
      <c r="L237" s="499"/>
    </row>
    <row r="238" customFormat="false" ht="15" hidden="false" customHeight="false" outlineLevel="0" collapsed="false">
      <c r="E238" s="457" t="str">
        <f aca="false">IF($C$3,F238,IF($C$4,G238,IF($C$5,H238,IF($C$6,I238,IF($C$7,J238,IF($C$8,K238,IF(L238&lt;&gt;"",L238,F238)))))))</f>
        <v>no</v>
      </c>
      <c r="F238" s="494" t="s">
        <v>1060</v>
      </c>
      <c r="G238" s="495" t="s">
        <v>1060</v>
      </c>
      <c r="H238" s="496" t="s">
        <v>1060</v>
      </c>
      <c r="I238" s="497" t="s">
        <v>1061</v>
      </c>
      <c r="J238" s="496" t="s">
        <v>1062</v>
      </c>
      <c r="K238" s="498" t="s">
        <v>1063</v>
      </c>
      <c r="L238" s="499"/>
    </row>
    <row r="239" customFormat="false" ht="51" hidden="false" customHeight="true" outlineLevel="0" collapsed="false">
      <c r="E239" s="457" t="str">
        <f aca="false">IF($C$3,F239,IF($C$4,G239,IF($C$5,H239,IF($C$6,I239,IF($C$7,J239,IF($C$8,K239,IF(L239&lt;&gt;"",L239,F239)))))))</f>
        <v>Minimum number for 'Many Goals' in the event of a tie:</v>
      </c>
      <c r="F239" s="530" t="s">
        <v>1064</v>
      </c>
      <c r="G239" s="531" t="s">
        <v>1065</v>
      </c>
      <c r="H239" s="532" t="s">
        <v>1066</v>
      </c>
      <c r="I239" s="533" t="s">
        <v>1067</v>
      </c>
      <c r="J239" s="532" t="s">
        <v>1068</v>
      </c>
      <c r="K239" s="498" t="s">
        <v>1069</v>
      </c>
      <c r="L239" s="534"/>
    </row>
    <row r="240" customFormat="false" ht="36.5" hidden="false" customHeight="false" outlineLevel="0" collapsed="false">
      <c r="E240" s="457" t="str">
        <f aca="false">IF($C$3,F240,IF($C$4,G240,IF($C$5,H240,IF($C$6,I240,IF($C$7,J240,IF($C$8,K240,IF(L240&lt;&gt;"",L240,F240)))))))</f>
        <v>Minimum number for a large goal difference:</v>
      </c>
      <c r="F240" s="530" t="s">
        <v>1070</v>
      </c>
      <c r="G240" s="531" t="s">
        <v>1071</v>
      </c>
      <c r="H240" s="532" t="s">
        <v>1072</v>
      </c>
      <c r="I240" s="533" t="s">
        <v>1073</v>
      </c>
      <c r="J240" s="532" t="s">
        <v>1074</v>
      </c>
      <c r="K240" s="498" t="s">
        <v>1075</v>
      </c>
      <c r="L240" s="534"/>
    </row>
    <row r="241" customFormat="false" ht="301" hidden="false" customHeight="false" outlineLevel="0" collapsed="false">
      <c r="E241" s="457" t="str">
        <f aca="false">IF($C$3,F241,IF($C$4,G241,IF($C$5,H241,IF($C$6,I241,IF($C$7,J241,IF($C$8,K241,IF(L241&lt;&gt;"",L241,F241)))))))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30" t="s">
        <v>1076</v>
      </c>
      <c r="G241" s="531" t="s">
        <v>1077</v>
      </c>
      <c r="H241" s="532" t="s">
        <v>1078</v>
      </c>
      <c r="I241" s="533" t="s">
        <v>1079</v>
      </c>
      <c r="J241" s="532" t="s">
        <v>1080</v>
      </c>
      <c r="K241" s="498" t="s">
        <v>1081</v>
      </c>
      <c r="L241" s="534"/>
    </row>
    <row r="242" customFormat="false" ht="258.75" hidden="false" customHeight="true" outlineLevel="0" collapsed="false">
      <c r="E242" s="457" t="str">
        <f aca="false">IF($C$3,F242,IF($C$4,G242,IF($C$5,H242,IF($C$6,I242,IF($C$7,J242,IF($C$8,K242,IF(L242&lt;&gt;"",L242,F242)))))))</f>
        <v>In the event of a tie, should points be awarded for goal difference?
Many are used to it. But for logical reasons these are free points because in this case the goal difference is automatically correct. In the settings above you can therefore choose 'yes' or 'no'.</v>
      </c>
      <c r="F242" s="530" t="s">
        <v>1082</v>
      </c>
      <c r="G242" s="531" t="s">
        <v>1083</v>
      </c>
      <c r="H242" s="532" t="s">
        <v>1084</v>
      </c>
      <c r="I242" s="533" t="s">
        <v>1085</v>
      </c>
      <c r="J242" s="532" t="s">
        <v>1086</v>
      </c>
      <c r="K242" s="498" t="s">
        <v>1087</v>
      </c>
      <c r="L242" s="534"/>
    </row>
    <row r="243" customFormat="false" ht="47.25" hidden="false" customHeight="true" outlineLevel="0" collapsed="false">
      <c r="E243" s="457" t="str">
        <f aca="false">IF($C$3,F243,IF($C$4,G243,IF($C$5,H243,IF($C$6,I243,IF($C$7,J243,IF($C$8,K243,IF(L243&lt;&gt;"",L243,F243)))))))</f>
        <v>Minimum number for a large sum of goals:</v>
      </c>
      <c r="F243" s="530" t="s">
        <v>1088</v>
      </c>
      <c r="G243" s="531" t="s">
        <v>1089</v>
      </c>
      <c r="H243" s="532" t="s">
        <v>1090</v>
      </c>
      <c r="I243" s="533" t="s">
        <v>1091</v>
      </c>
      <c r="J243" s="532" t="s">
        <v>1092</v>
      </c>
      <c r="K243" s="498" t="s">
        <v>1093</v>
      </c>
      <c r="L243" s="534"/>
    </row>
    <row r="244" customFormat="false" ht="242.25" hidden="false" customHeight="true" outlineLevel="0" collapsed="false">
      <c r="E244" s="457" t="str">
        <f aca="false">IF($C$3,F244,IF($C$4,G244,IF($C$5,H244,IF($C$6,I244,IF($C$7,J244,IF($C$8,K244,IF(L244&lt;&gt;"",L244,F244)))))))</f>
        <v>In the round of 16, quarter-finals and semi-finals, the result is predicted without a penalty shoot-out. A tie can also be entered. In the final and third-place match, the total score (including penalty shoot-outs) must be entered.</v>
      </c>
      <c r="F244" s="530" t="s">
        <v>1094</v>
      </c>
      <c r="G244" s="531" t="s">
        <v>1095</v>
      </c>
      <c r="H244" s="532" t="s">
        <v>1096</v>
      </c>
      <c r="I244" s="533" t="s">
        <v>1097</v>
      </c>
      <c r="J244" s="532" t="s">
        <v>1098</v>
      </c>
      <c r="K244" s="498" t="s">
        <v>1099</v>
      </c>
      <c r="L244" s="534"/>
    </row>
    <row r="245" customFormat="false" ht="18.75" hidden="false" customHeight="true" outlineLevel="0" collapsed="false">
      <c r="E245" s="457" t="str">
        <f aca="false">IF($C$3,F245,IF($C$4,G245,IF($C$5,H245,IF($C$6,I245,IF($C$7,J245,IF($C$8,K245,IF(L245&lt;&gt;"",L245,F245)))))))</f>
        <v>Number:</v>
      </c>
      <c r="F245" s="458" t="s">
        <v>1100</v>
      </c>
      <c r="G245" s="459" t="s">
        <v>1101</v>
      </c>
      <c r="H245" s="460" t="s">
        <v>1102</v>
      </c>
      <c r="I245" s="461" t="s">
        <v>1103</v>
      </c>
      <c r="J245" s="460" t="s">
        <v>1104</v>
      </c>
      <c r="K245" s="498" t="s">
        <v>1105</v>
      </c>
      <c r="L245" s="524"/>
    </row>
    <row r="246" customFormat="false" ht="47.25" hidden="false" customHeight="true" outlineLevel="0" collapsed="false">
      <c r="E246" s="457" t="n">
        <f aca="false">IF($C$3,F246,IF($C$4,G246,IF($C$5,H246,IF($C$6,I246,IF($C$7,J246,IF($C$8,K246,IF(L246&lt;&gt;"",L246,F246)))))))</f>
        <v>0</v>
      </c>
      <c r="F246" s="530"/>
      <c r="G246" s="531"/>
      <c r="H246" s="532"/>
      <c r="I246" s="533"/>
      <c r="J246" s="532"/>
      <c r="K246" s="462"/>
      <c r="L246" s="534"/>
    </row>
    <row r="247" customFormat="false" ht="15" hidden="false" customHeight="false" outlineLevel="0" collapsed="false">
      <c r="E247" s="457" t="n">
        <f aca="false">IF($C$3,F247,IF($C$4,G247,IF($C$5,H247,IF($C$6,I247,IF($C$7,J247,IF($C$8,K247,IF(L247&lt;&gt;"",L247,F247)))))))</f>
        <v>0</v>
      </c>
      <c r="F247" s="550"/>
      <c r="G247" s="551"/>
      <c r="H247" s="552"/>
      <c r="I247" s="553"/>
      <c r="J247" s="552"/>
      <c r="K247" s="554"/>
      <c r="L247" s="555"/>
    </row>
    <row r="248" customFormat="false" ht="15" hidden="false" customHeight="false" outlineLevel="0" collapsed="false">
      <c r="K248" s="355"/>
    </row>
    <row r="249" customFormat="false" ht="26.8" hidden="false" customHeight="false" outlineLevel="0" collapsed="false">
      <c r="E249" s="457"/>
      <c r="F249" s="490" t="s">
        <v>1106</v>
      </c>
      <c r="G249" s="542"/>
      <c r="H249" s="542"/>
      <c r="I249" s="542"/>
      <c r="J249" s="542"/>
      <c r="K249" s="492"/>
      <c r="L249" s="543"/>
    </row>
    <row r="250" customFormat="false" ht="15" hidden="false" customHeight="false" outlineLevel="0" collapsed="false">
      <c r="E250" s="457" t="str">
        <f aca="false">IF($C$3,F250,IF($C$4,G250,IF($C$5,H250,IF($C$6,I250,IF($C$7,J250,IF($C$8,K250,IF(L250&lt;&gt;"",L250,F250)))))))</f>
        <v>Daily schedule</v>
      </c>
      <c r="F250" s="458" t="s">
        <v>1106</v>
      </c>
      <c r="G250" s="459" t="s">
        <v>1107</v>
      </c>
      <c r="H250" s="460" t="s">
        <v>1108</v>
      </c>
      <c r="I250" s="461" t="s">
        <v>1109</v>
      </c>
      <c r="J250" s="460" t="s">
        <v>1110</v>
      </c>
      <c r="K250" s="498" t="s">
        <v>1111</v>
      </c>
      <c r="L250" s="524"/>
    </row>
    <row r="251" customFormat="false" ht="15" hidden="false" customHeight="false" outlineLevel="0" collapsed="false">
      <c r="E251" s="457" t="str">
        <f aca="false">IF($C$3,F251,IF($C$4,G251,IF($C$5,H251,IF($C$6,I251,IF($C$7,J251,IF($C$8,K251,IF(L251&lt;&gt;"",L251,F251)))))))</f>
        <v>Match No.</v>
      </c>
      <c r="F251" s="458" t="s">
        <v>1112</v>
      </c>
      <c r="G251" s="459" t="s">
        <v>1113</v>
      </c>
      <c r="H251" s="460" t="s">
        <v>1114</v>
      </c>
      <c r="I251" s="461" t="s">
        <v>1115</v>
      </c>
      <c r="J251" s="460" t="s">
        <v>1116</v>
      </c>
      <c r="K251" s="498" t="s">
        <v>1117</v>
      </c>
      <c r="L251" s="524"/>
    </row>
    <row r="252" customFormat="false" ht="15" hidden="false" customHeight="false" outlineLevel="0" collapsed="false">
      <c r="E252" s="457" t="str">
        <f aca="false">IF($C$3,F252,IF($C$4,G252,IF($C$5,H252,IF($C$6,I252,IF($C$7,J252,IF($C$8,K252,IF(L252&lt;&gt;"",L252,F252)))))))</f>
        <v>Teams</v>
      </c>
      <c r="F252" s="458" t="s">
        <v>928</v>
      </c>
      <c r="G252" s="459" t="s">
        <v>1118</v>
      </c>
      <c r="H252" s="460" t="s">
        <v>1119</v>
      </c>
      <c r="I252" s="461" t="s">
        <v>1120</v>
      </c>
      <c r="J252" s="460" t="s">
        <v>928</v>
      </c>
      <c r="K252" s="498" t="s">
        <v>928</v>
      </c>
      <c r="L252" s="524"/>
    </row>
    <row r="253" customFormat="false" ht="15" hidden="false" customHeight="false" outlineLevel="0" collapsed="false">
      <c r="E253" s="457" t="str">
        <f aca="false">IF($C$3,F253,IF($C$4,G253,IF($C$5,H253,IF($C$6,I253,IF($C$7,J253,IF($C$8,K253,IF(L253&lt;&gt;"",L253,F253)))))))</f>
        <v>Time</v>
      </c>
      <c r="F253" s="458" t="s">
        <v>1121</v>
      </c>
      <c r="G253" s="459" t="s">
        <v>1122</v>
      </c>
      <c r="H253" s="460" t="s">
        <v>1123</v>
      </c>
      <c r="I253" s="461" t="s">
        <v>1124</v>
      </c>
      <c r="J253" s="460" t="s">
        <v>1125</v>
      </c>
      <c r="K253" s="498" t="s">
        <v>1126</v>
      </c>
      <c r="L253" s="524"/>
    </row>
    <row r="254" customFormat="false" ht="15" hidden="false" customHeight="false" outlineLevel="0" collapsed="false">
      <c r="E254" s="457" t="str">
        <f aca="false">IF($C$3,F254,IF($C$4,G254,IF($C$5,H254,IF($C$6,I254,IF($C$7,J254,IF($C$8,K254,IF(L254&lt;&gt;"",L254,F254)))))))</f>
        <v>Team 1</v>
      </c>
      <c r="F254" s="458" t="s">
        <v>1127</v>
      </c>
      <c r="G254" s="459" t="s">
        <v>1128</v>
      </c>
      <c r="H254" s="460" t="s">
        <v>1129</v>
      </c>
      <c r="I254" s="461" t="s">
        <v>1130</v>
      </c>
      <c r="J254" s="460" t="s">
        <v>1127</v>
      </c>
      <c r="K254" s="498" t="s">
        <v>1127</v>
      </c>
      <c r="L254" s="524"/>
    </row>
    <row r="255" customFormat="false" ht="15" hidden="false" customHeight="false" outlineLevel="0" collapsed="false">
      <c r="E255" s="457" t="str">
        <f aca="false">IF($C$3,F255,IF($C$4,G255,IF($C$5,H255,IF($C$6,I255,IF($C$7,J255,IF($C$8,K255,IF(L255&lt;&gt;"",L255,F255)))))))</f>
        <v>Team 2</v>
      </c>
      <c r="F255" s="458" t="s">
        <v>1131</v>
      </c>
      <c r="G255" s="459" t="s">
        <v>1132</v>
      </c>
      <c r="H255" s="460" t="s">
        <v>1133</v>
      </c>
      <c r="I255" s="461" t="s">
        <v>1134</v>
      </c>
      <c r="J255" s="460" t="s">
        <v>1131</v>
      </c>
      <c r="K255" s="498" t="s">
        <v>1131</v>
      </c>
      <c r="L255" s="524"/>
    </row>
    <row r="256" customFormat="false" ht="15" hidden="false" customHeight="false" outlineLevel="0" collapsed="false">
      <c r="E256" s="457" t="str">
        <f aca="false">IF($C$3,F256,IF($C$4,G256,IF($C$5,H256,IF($C$6,I256,IF($C$7,J256,IF($C$8,K256,IF(L256&lt;&gt;"",L256,F256)))))))</f>
        <v>Round of 32</v>
      </c>
      <c r="F256" s="458" t="s">
        <v>929</v>
      </c>
      <c r="G256" s="459" t="s">
        <v>1135</v>
      </c>
      <c r="H256" s="460" t="s">
        <v>931</v>
      </c>
      <c r="I256" s="461" t="s">
        <v>1136</v>
      </c>
      <c r="J256" s="460" t="s">
        <v>933</v>
      </c>
      <c r="K256" s="462" t="s">
        <v>1137</v>
      </c>
      <c r="L256" s="463"/>
    </row>
    <row r="257" customFormat="false" ht="15" hidden="false" customHeight="false" outlineLevel="0" collapsed="false">
      <c r="E257" s="457" t="str">
        <f aca="false">IF($C$3,F257,IF($C$4,G257,IF($C$5,H257,IF($C$6,I257,IF($C$7,J257,IF($C$8,K257,IF(L257&lt;&gt;"",L257,F257)))))))</f>
        <v>Round of 16</v>
      </c>
      <c r="F257" s="458" t="s">
        <v>935</v>
      </c>
      <c r="G257" s="459" t="s">
        <v>936</v>
      </c>
      <c r="H257" s="460" t="s">
        <v>937</v>
      </c>
      <c r="I257" s="461" t="s">
        <v>1138</v>
      </c>
      <c r="J257" s="460" t="s">
        <v>939</v>
      </c>
      <c r="K257" s="462" t="s">
        <v>940</v>
      </c>
      <c r="L257" s="524"/>
    </row>
    <row r="258" customFormat="false" ht="15" hidden="false" customHeight="false" outlineLevel="0" collapsed="false">
      <c r="E258" s="457" t="str">
        <f aca="false">IF($C$3,F258,IF($C$4,G258,IF($C$5,H258,IF($C$6,I258,IF($C$7,J258,IF($C$8,K258,IF(L258&lt;&gt;"",L258,F258)))))))</f>
        <v>Quarter final</v>
      </c>
      <c r="F258" s="522" t="s">
        <v>941</v>
      </c>
      <c r="G258" s="459" t="s">
        <v>942</v>
      </c>
      <c r="H258" s="460" t="s">
        <v>943</v>
      </c>
      <c r="I258" s="461" t="s">
        <v>944</v>
      </c>
      <c r="J258" s="460" t="s">
        <v>945</v>
      </c>
      <c r="K258" s="462" t="s">
        <v>946</v>
      </c>
      <c r="L258" s="524"/>
    </row>
    <row r="259" customFormat="false" ht="15" hidden="false" customHeight="false" outlineLevel="0" collapsed="false">
      <c r="E259" s="457" t="str">
        <f aca="false">IF($C$3,F259,IF($C$4,G259,IF($C$5,H259,IF($C$6,I259,IF($C$7,J259,IF($C$8,K259,IF(L259&lt;&gt;"",L259,F259)))))))</f>
        <v>Semi-Final</v>
      </c>
      <c r="F259" s="458" t="s">
        <v>947</v>
      </c>
      <c r="G259" s="459" t="s">
        <v>948</v>
      </c>
      <c r="H259" s="460" t="s">
        <v>949</v>
      </c>
      <c r="I259" s="461" t="s">
        <v>950</v>
      </c>
      <c r="J259" s="460" t="s">
        <v>951</v>
      </c>
      <c r="K259" s="462" t="s">
        <v>952</v>
      </c>
      <c r="L259" s="524"/>
    </row>
    <row r="260" customFormat="false" ht="15" hidden="false" customHeight="false" outlineLevel="0" collapsed="false">
      <c r="E260" s="457" t="str">
        <f aca="false">IF($C$3,F260,IF($C$4,G260,IF($C$5,H260,IF($C$6,I260,IF($C$7,J260,IF($C$8,K260,IF(L260&lt;&gt;"",L260,F260)))))))</f>
        <v>Date</v>
      </c>
      <c r="F260" s="458" t="s">
        <v>1139</v>
      </c>
      <c r="G260" s="459" t="s">
        <v>1140</v>
      </c>
      <c r="H260" s="460" t="s">
        <v>1141</v>
      </c>
      <c r="I260" s="461" t="s">
        <v>1139</v>
      </c>
      <c r="J260" s="460" t="s">
        <v>1142</v>
      </c>
      <c r="K260" s="498" t="s">
        <v>1142</v>
      </c>
      <c r="L260" s="524"/>
    </row>
    <row r="261" customFormat="false" ht="15" hidden="false" customHeight="false" outlineLevel="0" collapsed="false">
      <c r="E261" s="457" t="str">
        <f aca="false">IF($C$3,F261,IF($C$4,G261,IF($C$5,H261,IF($C$6,I261,IF($C$7,J261,IF($C$8,K261,IF(L261&lt;&gt;"",L261,F261)))))))</f>
        <v>Color favorites</v>
      </c>
      <c r="F261" s="458" t="s">
        <v>1143</v>
      </c>
      <c r="G261" s="459" t="s">
        <v>1144</v>
      </c>
      <c r="H261" s="460" t="s">
        <v>1145</v>
      </c>
      <c r="I261" s="461" t="s">
        <v>1146</v>
      </c>
      <c r="J261" s="460" t="s">
        <v>1147</v>
      </c>
      <c r="K261" s="498" t="s">
        <v>1148</v>
      </c>
      <c r="L261" s="524"/>
    </row>
    <row r="262" customFormat="false" ht="25" hidden="false" customHeight="false" outlineLevel="0" collapsed="false">
      <c r="E262" s="457" t="str">
        <f aca="false">IF($C$3,F262,IF($C$4,G262,IF($C$5,H262,IF($C$6,I262,IF($C$7,J262,IF($C$8,K262,IF(L262&lt;&gt;"",L262,F262)))))))</f>
        <v>Enter the group code here</v>
      </c>
      <c r="F262" s="556" t="s">
        <v>1149</v>
      </c>
      <c r="G262" s="557" t="s">
        <v>1150</v>
      </c>
      <c r="H262" s="558" t="s">
        <v>1151</v>
      </c>
      <c r="I262" s="559" t="s">
        <v>1152</v>
      </c>
      <c r="J262" s="558" t="s">
        <v>1153</v>
      </c>
      <c r="K262" s="498" t="s">
        <v>1154</v>
      </c>
      <c r="L262" s="524"/>
    </row>
    <row r="263" customFormat="false" ht="15" hidden="false" customHeight="false" outlineLevel="0" collapsed="false">
      <c r="E263" s="457" t="n">
        <f aca="false">IF($C$3,F263,IF($C$4,G263,IF($C$5,H263,IF($C$6,I263,IF($C$7,J263,IF($C$8,K263,IF(L263&lt;&gt;"",L263,F263)))))))</f>
        <v>0</v>
      </c>
      <c r="F263" s="472"/>
      <c r="G263" s="473"/>
      <c r="H263" s="474"/>
      <c r="I263" s="475"/>
      <c r="J263" s="474"/>
      <c r="K263" s="560"/>
      <c r="L263" s="541"/>
    </row>
    <row r="264" customFormat="false" ht="15.75" hidden="false" customHeight="false" outlineLevel="0" collapsed="false"/>
  </sheetData>
  <sheetProtection sheet="true" objects="true" scenarios="true" selectLockedCells="true"/>
  <mergeCells count="12">
    <mergeCell ref="F1:J1"/>
    <mergeCell ref="L1:M1"/>
    <mergeCell ref="F2:J2"/>
    <mergeCell ref="D3:D4"/>
    <mergeCell ref="E3:E4"/>
    <mergeCell ref="F3:F4"/>
    <mergeCell ref="G3:G4"/>
    <mergeCell ref="H3:H4"/>
    <mergeCell ref="I3:I4"/>
    <mergeCell ref="J3:J4"/>
    <mergeCell ref="K3:K4"/>
    <mergeCell ref="L3:L4"/>
  </mergeCells>
  <conditionalFormatting sqref="K3:K4">
    <cfRule type="expression" priority="2" aboveAverage="0" equalAverage="0" bottom="0" percent="0" rank="0" text="" dxfId="181">
      <formula>$C$8</formula>
    </cfRule>
  </conditionalFormatting>
  <conditionalFormatting sqref="G3:G4">
    <cfRule type="expression" priority="3" aboveAverage="0" equalAverage="0" bottom="0" percent="0" rank="0" text="" dxfId="182">
      <formula>$C$4</formula>
    </cfRule>
  </conditionalFormatting>
  <conditionalFormatting sqref="F3:F4">
    <cfRule type="expression" priority="4" aboveAverage="0" equalAverage="0" bottom="0" percent="0" rank="0" text="" dxfId="183">
      <formula>$C$3</formula>
    </cfRule>
  </conditionalFormatting>
  <conditionalFormatting sqref="D3:D4">
    <cfRule type="expression" priority="5" aboveAverage="0" equalAverage="0" bottom="0" percent="0" rank="0" text="" dxfId="184">
      <formula>#ref!</formula>
    </cfRule>
  </conditionalFormatting>
  <conditionalFormatting sqref="H3:H4">
    <cfRule type="expression" priority="6" aboveAverage="0" equalAverage="0" bottom="0" percent="0" rank="0" text="" dxfId="185">
      <formula>$C$5</formula>
    </cfRule>
  </conditionalFormatting>
  <conditionalFormatting sqref="I3:I4">
    <cfRule type="expression" priority="7" aboveAverage="0" equalAverage="0" bottom="0" percent="0" rank="0" text="" dxfId="186">
      <formula>$C$6</formula>
    </cfRule>
  </conditionalFormatting>
  <conditionalFormatting sqref="J3:J4">
    <cfRule type="expression" priority="8" aboveAverage="0" equalAverage="0" bottom="0" percent="0" rank="0" text="" dxfId="187">
      <formula>$C$7</formula>
    </cfRule>
  </conditionalFormatting>
  <conditionalFormatting sqref="L3:L4">
    <cfRule type="expression" priority="9" aboveAverage="0" equalAverage="0" bottom="0" percent="0" rank="0" text="" dxfId="188">
      <formula>$C$9</formula>
    </cfRule>
  </conditionalFormatting>
  <dataValidations count="3">
    <dataValidation allowBlank="true" errorStyle="stop" operator="between" showDropDown="false" showErrorMessage="true" showInputMessage="true" sqref="N2" type="whole">
      <formula1>1</formula1>
      <formula2>5</formula2>
    </dataValidation>
    <dataValidation allowBlank="true" error="Invalid language" errorStyle="stop" errorTitle="Language" operator="between" prompt="Please choose a language for the country names" promptTitle="Language" showDropDown="false" showErrorMessage="true" showInputMessage="false" sqref="M3" type="none">
      <formula1>0</formula1>
      <formula2>0</formula2>
    </dataValidation>
    <dataValidation allowBlank="true" error="Invalid language" errorStyle="stop" errorTitle="Language" operator="between" showDropDown="false" showErrorMessage="true" showInputMessage="false" sqref="N1" type="list">
      <formula1>$B$3:$B$9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H1" activeCellId="0" sqref="H1"/>
    </sheetView>
  </sheetViews>
  <sheetFormatPr defaultColWidth="11.42578125" defaultRowHeight="15" customHeight="false" zeroHeight="true" outlineLevelRow="0" outlineLevelCol="0"/>
  <cols>
    <col collapsed="false" customWidth="true" hidden="false" outlineLevel="0" max="1" min="1" style="1" width="18"/>
    <col collapsed="false" customWidth="true" hidden="true" outlineLevel="0" max="2" min="2" style="1" width="9.71"/>
    <col collapsed="false" customWidth="false" hidden="false" outlineLevel="0" max="3" min="3" style="1" width="11.43"/>
    <col collapsed="false" customWidth="true" hidden="false" outlineLevel="0" max="4" min="4" style="1" width="13.15"/>
    <col collapsed="false" customWidth="true" hidden="true" outlineLevel="0" max="5" min="5" style="1" width="5.14"/>
    <col collapsed="false" customWidth="false" hidden="false" outlineLevel="0" max="6" min="6" style="1" width="11.43"/>
    <col collapsed="false" customWidth="true" hidden="false" outlineLevel="0" max="7" min="7" style="1" width="20.42"/>
    <col collapsed="false" customWidth="true" hidden="false" outlineLevel="0" max="8" min="8" style="1" width="15.57"/>
    <col collapsed="false" customWidth="true" hidden="false" outlineLevel="0" max="9" min="9" style="1" width="17"/>
    <col collapsed="false" customWidth="true" hidden="true" outlineLevel="0" max="10" min="10" style="1" width="14"/>
    <col collapsed="false" customWidth="true" hidden="true" outlineLevel="0" max="11" min="11" style="1" width="25.85"/>
    <col collapsed="false" customWidth="true" hidden="true" outlineLevel="0" max="12" min="12" style="1" width="6.14"/>
    <col collapsed="false" customWidth="true" hidden="true" outlineLevel="0" max="13" min="13" style="1" width="22.71"/>
    <col collapsed="false" customWidth="true" hidden="true" outlineLevel="0" max="14" min="14" style="1" width="16.85"/>
    <col collapsed="false" customWidth="false" hidden="true" outlineLevel="0" max="16384" min="15" style="1" width="11.43"/>
  </cols>
  <sheetData>
    <row r="1" customFormat="false" ht="36.75" hidden="false" customHeight="true" outlineLevel="0" collapsed="false">
      <c r="A1" s="255" t="str">
        <f aca="false">Language!$E$124</f>
        <v>Choose time zone</v>
      </c>
      <c r="B1" s="255"/>
      <c r="C1" s="255"/>
      <c r="D1" s="255"/>
      <c r="E1" s="255"/>
      <c r="F1" s="255"/>
      <c r="G1" s="561" t="str">
        <f aca="false">Language!$E$194</f>
        <v>Click here and
choose time zone:</v>
      </c>
      <c r="H1" s="562" t="s">
        <v>1155</v>
      </c>
      <c r="I1" s="442" t="s">
        <v>80</v>
      </c>
      <c r="J1" s="563"/>
    </row>
    <row r="2" customFormat="false" ht="15" hidden="false" customHeight="false" outlineLevel="0" collapsed="false"/>
    <row r="3" customFormat="false" ht="15" hidden="false" customHeight="false" outlineLevel="0" collapsed="false">
      <c r="C3" s="564"/>
      <c r="D3" s="38"/>
    </row>
    <row r="4" customFormat="false" ht="15" hidden="false" customHeight="false" outlineLevel="0" collapsed="false">
      <c r="B4" s="565" t="n">
        <v>-12</v>
      </c>
      <c r="C4" s="566" t="s">
        <v>1156</v>
      </c>
      <c r="D4" s="567" t="s">
        <v>1157</v>
      </c>
      <c r="E4" s="568" t="n">
        <f aca="false">$B4/24</f>
        <v>-0.5</v>
      </c>
      <c r="F4" s="569"/>
      <c r="G4" s="570" t="str">
        <f aca="false">Language!$E$198</f>
        <v>For daylight saving time, the time zone must be adjusted accordingly (e.g. UTC+2 instead of UTC+1)</v>
      </c>
      <c r="H4" s="570"/>
      <c r="I4" s="570"/>
      <c r="J4" s="571"/>
      <c r="K4" s="40"/>
      <c r="L4" s="120" t="n">
        <v>1</v>
      </c>
      <c r="M4" s="325" t="str">
        <f aca="false" t="array" ref="M4:M19">IF(Language!$E$103:$E$118=0,"",Language!$E$103:$E$118)</f>
        <v>Vancouver</v>
      </c>
      <c r="N4" s="572" t="s">
        <v>1158</v>
      </c>
      <c r="O4" s="1" t="n">
        <f aca="false">IFERROR(VLOOKUP($N4,$C$4:$E$39,3,0),0)</f>
        <v>-0.166666666666667</v>
      </c>
      <c r="Q4" s="1" t="s">
        <v>1159</v>
      </c>
    </row>
    <row r="5" customFormat="false" ht="15" hidden="false" customHeight="true" outlineLevel="0" collapsed="false">
      <c r="B5" s="565" t="n">
        <v>-11</v>
      </c>
      <c r="C5" s="573" t="s">
        <v>1160</v>
      </c>
      <c r="D5" s="574"/>
      <c r="E5" s="568" t="n">
        <f aca="false">$B5/24</f>
        <v>-0.458333333333333</v>
      </c>
      <c r="G5" s="570"/>
      <c r="H5" s="570"/>
      <c r="I5" s="570"/>
      <c r="J5" s="575"/>
      <c r="K5" s="576"/>
      <c r="L5" s="120" t="n">
        <v>2</v>
      </c>
      <c r="M5" s="325" t="str">
        <v>Toronto</v>
      </c>
      <c r="N5" s="577" t="s">
        <v>1158</v>
      </c>
      <c r="O5" s="1" t="n">
        <f aca="false">IFERROR(VLOOKUP($N5,$C$4:$E$39,3,0),0)</f>
        <v>-0.166666666666667</v>
      </c>
      <c r="Q5" s="1" t="s">
        <v>1158</v>
      </c>
    </row>
    <row r="6" customFormat="false" ht="15" hidden="false" customHeight="false" outlineLevel="0" collapsed="false">
      <c r="B6" s="565" t="n">
        <v>-10</v>
      </c>
      <c r="C6" s="573" t="s">
        <v>1161</v>
      </c>
      <c r="D6" s="574" t="s">
        <v>1162</v>
      </c>
      <c r="E6" s="568" t="n">
        <f aca="false">$B6/24</f>
        <v>-0.416666666666667</v>
      </c>
      <c r="G6" s="570"/>
      <c r="H6" s="570"/>
      <c r="I6" s="570"/>
      <c r="J6" s="575"/>
      <c r="K6" s="576"/>
      <c r="L6" s="120" t="n">
        <v>3</v>
      </c>
      <c r="M6" s="325" t="str">
        <v>New York/New Jersey</v>
      </c>
      <c r="N6" s="577" t="s">
        <v>1158</v>
      </c>
      <c r="O6" s="1" t="n">
        <f aca="false">IFERROR(VLOOKUP($N6,$C$4:$E$39,3,0),0)</f>
        <v>-0.166666666666667</v>
      </c>
      <c r="Q6" s="1" t="s">
        <v>1158</v>
      </c>
    </row>
    <row r="7" customFormat="false" ht="15" hidden="false" customHeight="false" outlineLevel="0" collapsed="false">
      <c r="B7" s="565" t="n">
        <v>-9</v>
      </c>
      <c r="C7" s="573" t="s">
        <v>1163</v>
      </c>
      <c r="D7" s="574" t="s">
        <v>1164</v>
      </c>
      <c r="E7" s="568" t="n">
        <f aca="false">$B7/24</f>
        <v>-0.375</v>
      </c>
      <c r="G7" s="578"/>
      <c r="I7" s="579"/>
      <c r="J7" s="575"/>
      <c r="K7" s="575"/>
      <c r="L7" s="120" t="n">
        <v>4</v>
      </c>
      <c r="M7" s="325" t="str">
        <v>Kansas City</v>
      </c>
      <c r="N7" s="577" t="s">
        <v>1158</v>
      </c>
      <c r="O7" s="1" t="n">
        <f aca="false">IFERROR(VLOOKUP($N7,$C$4:$E$39,3,0),0)</f>
        <v>-0.166666666666667</v>
      </c>
      <c r="Q7" s="1" t="s">
        <v>1165</v>
      </c>
    </row>
    <row r="8" customFormat="false" ht="15" hidden="false" customHeight="false" outlineLevel="0" collapsed="false">
      <c r="B8" s="565" t="n">
        <v>-8</v>
      </c>
      <c r="C8" s="573" t="s">
        <v>1166</v>
      </c>
      <c r="D8" s="574" t="s">
        <v>1167</v>
      </c>
      <c r="E8" s="568" t="n">
        <f aca="false">$B8/24</f>
        <v>-0.333333333333333</v>
      </c>
      <c r="I8" s="579"/>
      <c r="J8" s="575"/>
      <c r="K8" s="575"/>
      <c r="L8" s="120" t="n">
        <v>5</v>
      </c>
      <c r="M8" s="325" t="str">
        <v>Dallas</v>
      </c>
      <c r="N8" s="577" t="s">
        <v>1158</v>
      </c>
      <c r="O8" s="1" t="n">
        <f aca="false">IFERROR(VLOOKUP($N8,$C$4:$E$39,3,0),0)</f>
        <v>-0.166666666666667</v>
      </c>
      <c r="Q8" s="1" t="s">
        <v>1165</v>
      </c>
    </row>
    <row r="9" customFormat="false" ht="15" hidden="false" customHeight="true" outlineLevel="0" collapsed="false">
      <c r="B9" s="565" t="n">
        <v>-7</v>
      </c>
      <c r="C9" s="573" t="s">
        <v>1159</v>
      </c>
      <c r="D9" s="574" t="s">
        <v>1168</v>
      </c>
      <c r="E9" s="568" t="n">
        <f aca="false">$B9/24</f>
        <v>-0.291666666666667</v>
      </c>
      <c r="I9" s="579"/>
      <c r="J9" s="580"/>
      <c r="K9" s="575"/>
      <c r="L9" s="120" t="n">
        <v>6</v>
      </c>
      <c r="M9" s="325" t="str">
        <v>Houston</v>
      </c>
      <c r="N9" s="577" t="s">
        <v>1158</v>
      </c>
      <c r="O9" s="1" t="n">
        <f aca="false">IFERROR(VLOOKUP($N9,$C$4:$E$39,3,0),0)</f>
        <v>-0.166666666666667</v>
      </c>
      <c r="Q9" s="1" t="s">
        <v>1165</v>
      </c>
    </row>
    <row r="10" customFormat="false" ht="15" hidden="false" customHeight="true" outlineLevel="0" collapsed="false">
      <c r="B10" s="565" t="n">
        <v>-6</v>
      </c>
      <c r="C10" s="573" t="s">
        <v>1169</v>
      </c>
      <c r="D10" s="574" t="s">
        <v>1170</v>
      </c>
      <c r="E10" s="568" t="n">
        <f aca="false">$B10/24</f>
        <v>-0.25</v>
      </c>
      <c r="J10" s="580"/>
      <c r="K10" s="575"/>
      <c r="L10" s="120" t="n">
        <v>7</v>
      </c>
      <c r="M10" s="325" t="str">
        <v>Atlanta</v>
      </c>
      <c r="N10" s="577" t="s">
        <v>1158</v>
      </c>
      <c r="O10" s="1" t="n">
        <f aca="false">IFERROR(VLOOKUP($N10,$C$4:$E$39,3,0),0)</f>
        <v>-0.166666666666667</v>
      </c>
      <c r="Q10" s="1" t="s">
        <v>1158</v>
      </c>
    </row>
    <row r="11" customFormat="false" ht="15" hidden="false" customHeight="false" outlineLevel="0" collapsed="false">
      <c r="B11" s="565" t="n">
        <v>-5</v>
      </c>
      <c r="C11" s="573" t="s">
        <v>1165</v>
      </c>
      <c r="D11" s="574" t="s">
        <v>1171</v>
      </c>
      <c r="E11" s="568" t="n">
        <f aca="false">$B11/24</f>
        <v>-0.208333333333333</v>
      </c>
      <c r="J11" s="579"/>
      <c r="K11" s="575"/>
      <c r="L11" s="120" t="n">
        <v>8</v>
      </c>
      <c r="M11" s="325" t="str">
        <v>Los Angeles</v>
      </c>
      <c r="N11" s="577" t="s">
        <v>1158</v>
      </c>
      <c r="O11" s="1" t="n">
        <f aca="false">IFERROR(VLOOKUP($N11,$C$4:$E$39,3,0),0)</f>
        <v>-0.166666666666667</v>
      </c>
      <c r="Q11" s="1" t="s">
        <v>1159</v>
      </c>
    </row>
    <row r="12" customFormat="false" ht="15" hidden="false" customHeight="false" outlineLevel="0" collapsed="false">
      <c r="B12" s="565" t="n">
        <v>-4</v>
      </c>
      <c r="C12" s="573" t="s">
        <v>1158</v>
      </c>
      <c r="D12" s="574" t="s">
        <v>1172</v>
      </c>
      <c r="E12" s="568" t="n">
        <f aca="false">$B12/24</f>
        <v>-0.166666666666667</v>
      </c>
      <c r="J12" s="575"/>
      <c r="K12" s="575"/>
      <c r="L12" s="120" t="n">
        <v>9</v>
      </c>
      <c r="M12" s="325" t="str">
        <v>Philadelphia</v>
      </c>
      <c r="N12" s="577" t="s">
        <v>1158</v>
      </c>
      <c r="O12" s="1" t="n">
        <f aca="false">IFERROR(VLOOKUP($N12,$C$4:$E$39,3,0),0)</f>
        <v>-0.166666666666667</v>
      </c>
      <c r="Q12" s="1" t="s">
        <v>1158</v>
      </c>
    </row>
    <row r="13" customFormat="false" ht="15" hidden="false" customHeight="false" outlineLevel="0" collapsed="false">
      <c r="B13" s="565" t="n">
        <v>-3.5</v>
      </c>
      <c r="C13" s="573" t="s">
        <v>1173</v>
      </c>
      <c r="D13" s="574" t="s">
        <v>1174</v>
      </c>
      <c r="E13" s="568" t="n">
        <f aca="false">$B13/24</f>
        <v>-0.145833333333333</v>
      </c>
      <c r="I13" s="579"/>
      <c r="J13" s="575"/>
      <c r="K13" s="575"/>
      <c r="L13" s="120" t="n">
        <v>10</v>
      </c>
      <c r="M13" s="325" t="str">
        <v>Seattle</v>
      </c>
      <c r="N13" s="577" t="s">
        <v>1158</v>
      </c>
      <c r="O13" s="1" t="n">
        <f aca="false">IFERROR(VLOOKUP($N13,$C$4:$E$39,3,0),0)</f>
        <v>-0.166666666666667</v>
      </c>
      <c r="Q13" s="1" t="s">
        <v>1159</v>
      </c>
    </row>
    <row r="14" customFormat="false" ht="15" hidden="false" customHeight="false" outlineLevel="0" collapsed="false">
      <c r="B14" s="565" t="n">
        <v>-3</v>
      </c>
      <c r="C14" s="573" t="s">
        <v>1175</v>
      </c>
      <c r="D14" s="574"/>
      <c r="E14" s="568" t="n">
        <f aca="false">$B14/24</f>
        <v>-0.125</v>
      </c>
      <c r="I14" s="579"/>
      <c r="J14" s="575"/>
      <c r="K14" s="575"/>
      <c r="L14" s="120" t="n">
        <v>11</v>
      </c>
      <c r="M14" s="325" t="str">
        <v>San Francisco Bay Area</v>
      </c>
      <c r="N14" s="577" t="s">
        <v>1158</v>
      </c>
      <c r="O14" s="1" t="n">
        <f aca="false">IFERROR(VLOOKUP($N14,$C$4:$E$39,3,0),0)</f>
        <v>-0.166666666666667</v>
      </c>
      <c r="Q14" s="1" t="s">
        <v>1159</v>
      </c>
    </row>
    <row r="15" customFormat="false" ht="15" hidden="false" customHeight="false" outlineLevel="0" collapsed="false">
      <c r="B15" s="565" t="n">
        <v>-2.5</v>
      </c>
      <c r="C15" s="573" t="s">
        <v>1176</v>
      </c>
      <c r="D15" s="574" t="s">
        <v>1177</v>
      </c>
      <c r="E15" s="568" t="n">
        <f aca="false">$B15/24</f>
        <v>-0.104166666666667</v>
      </c>
      <c r="I15" s="579"/>
      <c r="J15" s="575"/>
      <c r="K15" s="575"/>
      <c r="L15" s="120" t="n">
        <v>12</v>
      </c>
      <c r="M15" s="325" t="str">
        <v>Boston</v>
      </c>
      <c r="N15" s="577" t="s">
        <v>1158</v>
      </c>
      <c r="O15" s="1" t="n">
        <f aca="false">IFERROR(VLOOKUP($N15,$C$4:$E$39,3,0),0)</f>
        <v>-0.166666666666667</v>
      </c>
      <c r="Q15" s="1" t="s">
        <v>1158</v>
      </c>
    </row>
    <row r="16" customFormat="false" ht="15" hidden="false" customHeight="false" outlineLevel="0" collapsed="false">
      <c r="B16" s="565" t="n">
        <v>-2</v>
      </c>
      <c r="C16" s="573" t="s">
        <v>1178</v>
      </c>
      <c r="D16" s="574"/>
      <c r="E16" s="568" t="n">
        <f aca="false">$B16/24</f>
        <v>-0.0833333333333333</v>
      </c>
      <c r="I16" s="579"/>
      <c r="J16" s="575"/>
      <c r="K16" s="575"/>
      <c r="L16" s="120" t="n">
        <v>13</v>
      </c>
      <c r="M16" s="325" t="str">
        <v>Miami</v>
      </c>
      <c r="N16" s="577" t="s">
        <v>1158</v>
      </c>
      <c r="O16" s="1" t="n">
        <f aca="false">IFERROR(VLOOKUP($N16,$C$4:$E$39,3,0),0)</f>
        <v>-0.166666666666667</v>
      </c>
      <c r="Q16" s="1" t="s">
        <v>1158</v>
      </c>
    </row>
    <row r="17" customFormat="false" ht="15" hidden="false" customHeight="false" outlineLevel="0" collapsed="false">
      <c r="B17" s="565" t="n">
        <v>-1</v>
      </c>
      <c r="C17" s="573" t="s">
        <v>1179</v>
      </c>
      <c r="D17" s="574"/>
      <c r="E17" s="568" t="n">
        <f aca="false">$B17/24</f>
        <v>-0.0416666666666667</v>
      </c>
      <c r="I17" s="579"/>
      <c r="J17" s="575"/>
      <c r="K17" s="575"/>
      <c r="L17" s="120" t="n">
        <v>14</v>
      </c>
      <c r="M17" s="325" t="str">
        <v>Mexico City</v>
      </c>
      <c r="N17" s="577" t="s">
        <v>1158</v>
      </c>
      <c r="O17" s="1" t="n">
        <f aca="false">IFERROR(VLOOKUP($N17,$C$4:$E$39,3,0),0)</f>
        <v>-0.166666666666667</v>
      </c>
      <c r="Q17" s="1" t="s">
        <v>1169</v>
      </c>
    </row>
    <row r="18" customFormat="false" ht="15" hidden="false" customHeight="false" outlineLevel="0" collapsed="false">
      <c r="B18" s="565" t="n">
        <v>0</v>
      </c>
      <c r="C18" s="573" t="s">
        <v>1180</v>
      </c>
      <c r="D18" s="574" t="s">
        <v>1181</v>
      </c>
      <c r="E18" s="568" t="n">
        <f aca="false">$B18/24</f>
        <v>0</v>
      </c>
      <c r="I18" s="581"/>
      <c r="J18" s="579"/>
      <c r="K18" s="575"/>
      <c r="L18" s="120" t="n">
        <v>15</v>
      </c>
      <c r="M18" s="325" t="str">
        <v>Guadalajara</v>
      </c>
      <c r="N18" s="577" t="s">
        <v>1158</v>
      </c>
      <c r="O18" s="1" t="n">
        <f aca="false">IFERROR(VLOOKUP($N18,$C$4:$E$39,3,0),0)</f>
        <v>-0.166666666666667</v>
      </c>
      <c r="Q18" s="1" t="s">
        <v>1169</v>
      </c>
    </row>
    <row r="19" customFormat="false" ht="15" hidden="false" customHeight="false" outlineLevel="0" collapsed="false">
      <c r="B19" s="565" t="n">
        <v>1</v>
      </c>
      <c r="C19" s="573" t="s">
        <v>1182</v>
      </c>
      <c r="D19" s="574" t="s">
        <v>1183</v>
      </c>
      <c r="E19" s="568" t="n">
        <f aca="false">$B19/24</f>
        <v>0.0416666666666667</v>
      </c>
      <c r="I19" s="579"/>
      <c r="J19" s="575"/>
      <c r="K19" s="575"/>
      <c r="L19" s="120" t="n">
        <v>16</v>
      </c>
      <c r="M19" s="325" t="str">
        <v>Monterrey</v>
      </c>
      <c r="N19" s="582" t="s">
        <v>1158</v>
      </c>
      <c r="O19" s="1" t="n">
        <f aca="false">IFERROR(VLOOKUP($N19,$C$4:$E$39,3,0),0)</f>
        <v>-0.166666666666667</v>
      </c>
      <c r="Q19" s="1" t="s">
        <v>1169</v>
      </c>
    </row>
    <row r="20" customFormat="false" ht="15" hidden="false" customHeight="false" outlineLevel="0" collapsed="false">
      <c r="B20" s="565" t="n">
        <v>2</v>
      </c>
      <c r="C20" s="573" t="s">
        <v>1155</v>
      </c>
      <c r="D20" s="574" t="s">
        <v>1184</v>
      </c>
      <c r="E20" s="568" t="n">
        <f aca="false">$B20/24</f>
        <v>0.0833333333333333</v>
      </c>
      <c r="I20" s="579"/>
      <c r="J20" s="575"/>
      <c r="K20" s="575"/>
      <c r="L20" s="325"/>
      <c r="M20" s="325"/>
      <c r="N20" s="325"/>
    </row>
    <row r="21" customFormat="false" ht="15" hidden="false" customHeight="false" outlineLevel="0" collapsed="false">
      <c r="B21" s="565" t="n">
        <v>3</v>
      </c>
      <c r="C21" s="573" t="s">
        <v>1185</v>
      </c>
      <c r="D21" s="574" t="s">
        <v>1186</v>
      </c>
      <c r="E21" s="568" t="n">
        <f aca="false">$B21/24</f>
        <v>0.125</v>
      </c>
      <c r="I21" s="579"/>
      <c r="J21" s="575"/>
      <c r="K21" s="575"/>
      <c r="L21" s="325"/>
      <c r="M21" s="325"/>
      <c r="N21" s="325"/>
    </row>
    <row r="22" customFormat="false" ht="15" hidden="false" customHeight="false" outlineLevel="0" collapsed="false">
      <c r="B22" s="565" t="n">
        <v>3.5</v>
      </c>
      <c r="C22" s="583" t="s">
        <v>1187</v>
      </c>
      <c r="D22" s="574" t="s">
        <v>1188</v>
      </c>
      <c r="E22" s="568" t="n">
        <f aca="false">$B22/24</f>
        <v>0.145833333333333</v>
      </c>
      <c r="I22" s="579"/>
      <c r="J22" s="575"/>
      <c r="K22" s="575"/>
      <c r="L22" s="325"/>
      <c r="M22" s="325"/>
      <c r="N22" s="325"/>
    </row>
    <row r="23" customFormat="false" ht="15" hidden="false" customHeight="false" outlineLevel="0" collapsed="false">
      <c r="B23" s="565" t="n">
        <v>4</v>
      </c>
      <c r="C23" s="583" t="s">
        <v>1189</v>
      </c>
      <c r="D23" s="574"/>
      <c r="E23" s="568" t="n">
        <f aca="false">$B23/24</f>
        <v>0.166666666666667</v>
      </c>
      <c r="I23" s="579"/>
      <c r="J23" s="575"/>
      <c r="K23" s="575"/>
      <c r="L23" s="325"/>
      <c r="M23" s="325"/>
      <c r="N23" s="325"/>
    </row>
    <row r="24" customFormat="false" ht="15" hidden="false" customHeight="false" outlineLevel="0" collapsed="false">
      <c r="B24" s="565" t="n">
        <v>4.5</v>
      </c>
      <c r="C24" s="583" t="s">
        <v>1190</v>
      </c>
      <c r="D24" s="574"/>
      <c r="E24" s="568" t="n">
        <f aca="false">$B24/24</f>
        <v>0.1875</v>
      </c>
      <c r="I24" s="579"/>
      <c r="J24" s="575"/>
      <c r="K24" s="575"/>
      <c r="L24" s="325"/>
      <c r="M24" s="325"/>
      <c r="N24" s="325"/>
    </row>
    <row r="25" customFormat="false" ht="15" hidden="false" customHeight="false" outlineLevel="0" collapsed="false">
      <c r="B25" s="565" t="n">
        <v>5</v>
      </c>
      <c r="C25" s="583" t="s">
        <v>1191</v>
      </c>
      <c r="D25" s="574"/>
      <c r="E25" s="568" t="n">
        <f aca="false">$B25/24</f>
        <v>0.208333333333333</v>
      </c>
      <c r="I25" s="581"/>
      <c r="J25" s="579"/>
      <c r="K25" s="575"/>
      <c r="L25" s="325"/>
      <c r="M25" s="325"/>
      <c r="N25" s="325"/>
    </row>
    <row r="26" customFormat="false" ht="15" hidden="false" customHeight="false" outlineLevel="0" collapsed="false">
      <c r="B26" s="565" t="n">
        <v>5.5</v>
      </c>
      <c r="C26" s="583" t="s">
        <v>1192</v>
      </c>
      <c r="D26" s="574" t="s">
        <v>1193</v>
      </c>
      <c r="E26" s="568" t="n">
        <f aca="false">$B26/24</f>
        <v>0.229166666666667</v>
      </c>
      <c r="I26" s="579"/>
      <c r="J26" s="575"/>
      <c r="K26" s="575"/>
      <c r="L26" s="325"/>
      <c r="M26" s="325"/>
      <c r="N26" s="325"/>
    </row>
    <row r="27" customFormat="false" ht="15" hidden="false" customHeight="false" outlineLevel="0" collapsed="false">
      <c r="B27" s="565" t="n">
        <v>5.75</v>
      </c>
      <c r="C27" s="583" t="s">
        <v>1194</v>
      </c>
      <c r="D27" s="574"/>
      <c r="E27" s="568" t="n">
        <f aca="false">$B27/24</f>
        <v>0.239583333333333</v>
      </c>
      <c r="I27" s="579"/>
      <c r="J27" s="575"/>
      <c r="K27" s="575"/>
      <c r="L27" s="325"/>
      <c r="M27" s="325"/>
      <c r="N27" s="325"/>
    </row>
    <row r="28" customFormat="false" ht="15" hidden="false" customHeight="false" outlineLevel="0" collapsed="false">
      <c r="B28" s="565" t="n">
        <v>6</v>
      </c>
      <c r="C28" s="583" t="s">
        <v>1195</v>
      </c>
      <c r="D28" s="574"/>
      <c r="E28" s="568" t="n">
        <f aca="false">$B28/24</f>
        <v>0.25</v>
      </c>
      <c r="I28" s="579"/>
      <c r="J28" s="575"/>
      <c r="K28" s="575"/>
      <c r="L28" s="325"/>
      <c r="M28" s="325"/>
      <c r="N28" s="325"/>
    </row>
    <row r="29" customFormat="false" ht="15" hidden="false" customHeight="false" outlineLevel="0" collapsed="false">
      <c r="B29" s="565" t="n">
        <v>6.5</v>
      </c>
      <c r="C29" s="583" t="s">
        <v>1196</v>
      </c>
      <c r="D29" s="574"/>
      <c r="E29" s="568" t="n">
        <f aca="false">$B29/24</f>
        <v>0.270833333333333</v>
      </c>
      <c r="I29" s="579"/>
      <c r="J29" s="575"/>
      <c r="K29" s="575"/>
      <c r="L29" s="325"/>
      <c r="M29" s="325"/>
      <c r="N29" s="325"/>
    </row>
    <row r="30" customFormat="false" ht="15" hidden="false" customHeight="false" outlineLevel="0" collapsed="false">
      <c r="B30" s="565" t="n">
        <v>7</v>
      </c>
      <c r="C30" s="583" t="s">
        <v>1197</v>
      </c>
      <c r="D30" s="574" t="s">
        <v>1198</v>
      </c>
      <c r="E30" s="568" t="n">
        <f aca="false">$B30/24</f>
        <v>0.291666666666667</v>
      </c>
      <c r="I30" s="579"/>
      <c r="J30" s="575"/>
      <c r="K30" s="575"/>
      <c r="L30" s="325"/>
      <c r="M30" s="325"/>
      <c r="N30" s="325"/>
    </row>
    <row r="31" customFormat="false" ht="15" hidden="false" customHeight="false" outlineLevel="0" collapsed="false">
      <c r="B31" s="565" t="n">
        <v>8</v>
      </c>
      <c r="C31" s="583" t="s">
        <v>1199</v>
      </c>
      <c r="D31" s="574" t="s">
        <v>1200</v>
      </c>
      <c r="E31" s="568" t="n">
        <f aca="false">$B31/24</f>
        <v>0.333333333333333</v>
      </c>
      <c r="I31" s="579"/>
      <c r="J31" s="575"/>
      <c r="K31" s="575"/>
      <c r="L31" s="325"/>
      <c r="M31" s="325"/>
      <c r="N31" s="325"/>
    </row>
    <row r="32" customFormat="false" ht="15" hidden="false" customHeight="false" outlineLevel="0" collapsed="false">
      <c r="B32" s="565" t="n">
        <v>9</v>
      </c>
      <c r="C32" s="583" t="s">
        <v>1201</v>
      </c>
      <c r="D32" s="574" t="s">
        <v>1202</v>
      </c>
      <c r="E32" s="568" t="n">
        <f aca="false">$B32/24</f>
        <v>0.375</v>
      </c>
      <c r="I32" s="581"/>
      <c r="J32" s="579"/>
      <c r="K32" s="575"/>
      <c r="L32" s="325"/>
      <c r="M32" s="325"/>
      <c r="N32" s="325"/>
    </row>
    <row r="33" customFormat="false" ht="15" hidden="false" customHeight="false" outlineLevel="0" collapsed="false">
      <c r="B33" s="565" t="n">
        <v>9.5</v>
      </c>
      <c r="C33" s="583" t="s">
        <v>1203</v>
      </c>
      <c r="D33" s="574" t="s">
        <v>1204</v>
      </c>
      <c r="E33" s="568" t="n">
        <f aca="false">$B33/24</f>
        <v>0.395833333333333</v>
      </c>
      <c r="I33" s="579"/>
      <c r="J33" s="575"/>
      <c r="K33" s="575"/>
      <c r="L33" s="325"/>
      <c r="M33" s="325"/>
      <c r="N33" s="325"/>
    </row>
    <row r="34" customFormat="false" ht="15" hidden="false" customHeight="false" outlineLevel="0" collapsed="false">
      <c r="B34" s="565" t="n">
        <v>10</v>
      </c>
      <c r="C34" s="583" t="s">
        <v>1205</v>
      </c>
      <c r="D34" s="574"/>
      <c r="E34" s="568" t="n">
        <f aca="false">$B34/24</f>
        <v>0.416666666666667</v>
      </c>
      <c r="I34" s="579"/>
      <c r="J34" s="575"/>
      <c r="K34" s="575"/>
      <c r="L34" s="325"/>
      <c r="M34" s="325"/>
      <c r="N34" s="325"/>
    </row>
    <row r="35" customFormat="false" ht="15" hidden="false" customHeight="false" outlineLevel="0" collapsed="false">
      <c r="B35" s="565" t="n">
        <v>10.5</v>
      </c>
      <c r="C35" s="583" t="s">
        <v>1206</v>
      </c>
      <c r="D35" s="574"/>
      <c r="E35" s="568" t="n">
        <f aca="false">$B35/24</f>
        <v>0.4375</v>
      </c>
      <c r="I35" s="579"/>
      <c r="J35" s="575"/>
      <c r="K35" s="575"/>
      <c r="L35" s="325"/>
      <c r="M35" s="325"/>
      <c r="N35" s="325"/>
    </row>
    <row r="36" customFormat="false" ht="15" hidden="false" customHeight="false" outlineLevel="0" collapsed="false">
      <c r="B36" s="565" t="n">
        <v>11</v>
      </c>
      <c r="C36" s="583" t="s">
        <v>1207</v>
      </c>
      <c r="D36" s="574"/>
      <c r="E36" s="568" t="n">
        <f aca="false">$B36/24</f>
        <v>0.458333333333333</v>
      </c>
      <c r="I36" s="579"/>
      <c r="J36" s="575"/>
      <c r="K36" s="575"/>
      <c r="L36" s="325"/>
      <c r="M36" s="325"/>
      <c r="N36" s="325"/>
    </row>
    <row r="37" customFormat="false" ht="15" hidden="false" customHeight="false" outlineLevel="0" collapsed="false">
      <c r="B37" s="565" t="n">
        <v>12</v>
      </c>
      <c r="C37" s="583" t="s">
        <v>1208</v>
      </c>
      <c r="D37" s="574" t="s">
        <v>1209</v>
      </c>
      <c r="E37" s="568" t="n">
        <f aca="false">$B37/24</f>
        <v>0.5</v>
      </c>
      <c r="I37" s="579"/>
      <c r="J37" s="575"/>
      <c r="K37" s="575"/>
      <c r="L37" s="325"/>
      <c r="M37" s="325"/>
      <c r="N37" s="325"/>
    </row>
    <row r="38" customFormat="false" ht="15" hidden="false" customHeight="false" outlineLevel="0" collapsed="false">
      <c r="B38" s="565" t="n">
        <v>12.75</v>
      </c>
      <c r="C38" s="583" t="s">
        <v>1210</v>
      </c>
      <c r="D38" s="574"/>
      <c r="E38" s="568" t="n">
        <f aca="false">$B38/24</f>
        <v>0.53125</v>
      </c>
      <c r="I38" s="579"/>
      <c r="J38" s="575"/>
      <c r="K38" s="575"/>
      <c r="L38" s="325"/>
      <c r="M38" s="325"/>
      <c r="N38" s="325"/>
    </row>
    <row r="39" customFormat="false" ht="15" hidden="false" customHeight="false" outlineLevel="0" collapsed="false">
      <c r="B39" s="565" t="n">
        <v>13</v>
      </c>
      <c r="C39" s="583" t="s">
        <v>1211</v>
      </c>
      <c r="D39" s="574"/>
      <c r="E39" s="568" t="n">
        <f aca="false">$B39/24</f>
        <v>0.541666666666667</v>
      </c>
      <c r="I39" s="581"/>
      <c r="J39" s="575"/>
      <c r="K39" s="575"/>
      <c r="L39" s="325"/>
      <c r="M39" s="325"/>
      <c r="N39" s="325"/>
    </row>
    <row r="40" customFormat="false" ht="15" hidden="false" customHeight="false" outlineLevel="0" collapsed="false">
      <c r="B40" s="565" t="n">
        <v>14</v>
      </c>
      <c r="C40" s="584" t="s">
        <v>1212</v>
      </c>
      <c r="D40" s="585"/>
      <c r="E40" s="568" t="n">
        <f aca="false">$B40/24</f>
        <v>0.583333333333333</v>
      </c>
      <c r="I40" s="579"/>
      <c r="J40" s="575"/>
      <c r="K40" s="575"/>
      <c r="L40" s="325"/>
      <c r="M40" s="325"/>
      <c r="N40" s="325"/>
    </row>
    <row r="41" customFormat="false" ht="15" hidden="false" customHeight="false" outlineLevel="0" collapsed="false"/>
  </sheetData>
  <sheetProtection sheet="true" selectLockedCells="true"/>
  <mergeCells count="2">
    <mergeCell ref="A1:F1"/>
    <mergeCell ref="G4:I6"/>
  </mergeCells>
  <conditionalFormatting sqref="C4:D40">
    <cfRule type="expression" priority="2" aboveAverage="0" equalAverage="0" bottom="0" percent="0" rank="0" text="" dxfId="189">
      <formula>$H$1=$C4</formula>
    </cfRule>
  </conditionalFormatting>
  <dataValidations count="2">
    <dataValidation allowBlank="true" errorStyle="stop" operator="between" showDropDown="false" showErrorMessage="true" showInputMessage="false" sqref="H1" type="list">
      <formula1>$C$4:$C$40</formula1>
      <formula2>0</formula2>
    </dataValidation>
    <dataValidation allowBlank="true" errorStyle="stop" operator="between" showDropDown="false" showErrorMessage="true" showInputMessage="true" sqref="N4:N19" type="list">
      <formula1>$C$4:$C$39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3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V1" activeCellId="0" sqref="V1"/>
    </sheetView>
  </sheetViews>
  <sheetFormatPr defaultColWidth="11.42578125" defaultRowHeight="15" customHeight="false" zeroHeight="true" outlineLevelRow="0" outlineLevelCol="0"/>
  <cols>
    <col collapsed="false" customWidth="true" hidden="false" outlineLevel="0" max="1" min="1" style="0" width="5.14"/>
    <col collapsed="false" customWidth="true" hidden="false" outlineLevel="0" max="2" min="2" style="0" width="8"/>
    <col collapsed="false" customWidth="true" hidden="false" outlineLevel="0" max="8" min="8" style="0" width="16.14"/>
    <col collapsed="false" customWidth="true" hidden="false" outlineLevel="0" max="9" min="9" style="0" width="15.14"/>
    <col collapsed="false" customWidth="true" hidden="false" outlineLevel="0" max="10" min="10" style="0" width="6"/>
    <col collapsed="false" customWidth="true" hidden="false" outlineLevel="0" max="20" min="20" style="0" width="6.57"/>
    <col collapsed="false" customWidth="true" hidden="false" outlineLevel="0" max="21" min="21" style="0" width="5.14"/>
    <col collapsed="false" customWidth="false" hidden="true" outlineLevel="0" max="16384" min="22" style="0" width="11.43"/>
  </cols>
  <sheetData>
    <row r="1" customFormat="false" ht="15" hidden="false" customHeight="false" outlineLevel="0" collapsed="false"/>
    <row r="2" customFormat="false" ht="24.45" hidden="false" customHeight="false" outlineLevel="0" collapsed="false">
      <c r="B2" s="586"/>
      <c r="C2" s="587" t="s">
        <v>1213</v>
      </c>
      <c r="D2" s="587"/>
      <c r="E2" s="587"/>
      <c r="F2" s="587"/>
      <c r="G2" s="587"/>
      <c r="H2" s="587"/>
      <c r="I2" s="588"/>
      <c r="K2" s="586"/>
      <c r="L2" s="587" t="s">
        <v>1214</v>
      </c>
      <c r="M2" s="587"/>
      <c r="N2" s="587"/>
      <c r="O2" s="587"/>
      <c r="P2" s="587"/>
      <c r="Q2" s="587"/>
      <c r="R2" s="589"/>
      <c r="S2" s="589"/>
      <c r="T2" s="588"/>
    </row>
    <row r="3" customFormat="false" ht="15" hidden="false" customHeight="false" outlineLevel="0" collapsed="false">
      <c r="B3" s="590"/>
      <c r="C3" s="591"/>
      <c r="D3" s="591"/>
      <c r="E3" s="591"/>
      <c r="F3" s="591"/>
      <c r="G3" s="591"/>
      <c r="H3" s="591"/>
      <c r="I3" s="592"/>
      <c r="K3" s="590"/>
      <c r="L3" s="591"/>
      <c r="M3" s="591"/>
      <c r="N3" s="591"/>
      <c r="O3" s="591"/>
      <c r="P3" s="591"/>
      <c r="Q3" s="591"/>
      <c r="R3" s="591"/>
      <c r="S3" s="591"/>
      <c r="T3" s="592"/>
    </row>
    <row r="4" customFormat="false" ht="15" hidden="false" customHeight="false" outlineLevel="0" collapsed="false">
      <c r="B4" s="590"/>
      <c r="C4" s="591"/>
      <c r="D4" s="591"/>
      <c r="E4" s="591"/>
      <c r="F4" s="591"/>
      <c r="G4" s="591"/>
      <c r="H4" s="591"/>
      <c r="I4" s="592"/>
      <c r="K4" s="590"/>
      <c r="L4" s="591"/>
      <c r="M4" s="591"/>
      <c r="N4" s="593"/>
      <c r="O4" s="593"/>
      <c r="P4" s="593"/>
      <c r="Q4" s="593"/>
      <c r="R4" s="593"/>
      <c r="S4" s="593"/>
      <c r="T4" s="592"/>
    </row>
    <row r="5" customFormat="false" ht="17.35" hidden="false" customHeight="false" outlineLevel="0" collapsed="false">
      <c r="B5" s="590"/>
      <c r="C5" s="594" t="s">
        <v>1215</v>
      </c>
      <c r="D5" s="591"/>
      <c r="E5" s="591"/>
      <c r="F5" s="591"/>
      <c r="G5" s="591"/>
      <c r="H5" s="591"/>
      <c r="I5" s="592"/>
      <c r="K5" s="590"/>
      <c r="L5" s="594" t="s">
        <v>1216</v>
      </c>
      <c r="M5" s="591"/>
      <c r="N5" s="593"/>
      <c r="O5" s="593"/>
      <c r="P5" s="593"/>
      <c r="Q5" s="593"/>
      <c r="R5" s="593"/>
      <c r="S5" s="593"/>
      <c r="T5" s="592"/>
    </row>
    <row r="6" customFormat="false" ht="15" hidden="false" customHeight="false" outlineLevel="0" collapsed="false">
      <c r="B6" s="590"/>
      <c r="C6" s="591"/>
      <c r="D6" s="591"/>
      <c r="E6" s="591"/>
      <c r="F6" s="591"/>
      <c r="G6" s="591"/>
      <c r="H6" s="591"/>
      <c r="I6" s="592"/>
      <c r="K6" s="590"/>
      <c r="L6" s="591"/>
      <c r="M6" s="591"/>
      <c r="N6" s="593"/>
      <c r="O6" s="593"/>
      <c r="P6" s="593"/>
      <c r="Q6" s="593"/>
      <c r="R6" s="593"/>
      <c r="S6" s="593"/>
      <c r="T6" s="592"/>
    </row>
    <row r="7" customFormat="false" ht="15" hidden="false" customHeight="false" outlineLevel="0" collapsed="false">
      <c r="B7" s="590"/>
      <c r="C7" s="595" t="s">
        <v>77</v>
      </c>
      <c r="D7" s="591"/>
      <c r="E7" s="591"/>
      <c r="F7" s="591"/>
      <c r="G7" s="591"/>
      <c r="H7" s="591"/>
      <c r="I7" s="592"/>
      <c r="K7" s="590"/>
      <c r="L7" s="595" t="s">
        <v>77</v>
      </c>
      <c r="M7" s="591"/>
      <c r="N7" s="593"/>
      <c r="O7" s="593"/>
      <c r="P7" s="593"/>
      <c r="Q7" s="593"/>
      <c r="R7" s="593"/>
      <c r="S7" s="593"/>
      <c r="T7" s="592"/>
    </row>
    <row r="8" customFormat="false" ht="15" hidden="false" customHeight="false" outlineLevel="0" collapsed="false">
      <c r="B8" s="590"/>
      <c r="C8" s="591" t="s">
        <v>1217</v>
      </c>
      <c r="D8" s="591"/>
      <c r="E8" s="591"/>
      <c r="F8" s="591"/>
      <c r="G8" s="591"/>
      <c r="H8" s="591"/>
      <c r="I8" s="592"/>
      <c r="K8" s="590"/>
      <c r="L8" s="591" t="s">
        <v>1218</v>
      </c>
      <c r="M8" s="591"/>
      <c r="N8" s="593"/>
      <c r="O8" s="593"/>
      <c r="P8" s="593"/>
      <c r="Q8" s="593"/>
      <c r="R8" s="593"/>
      <c r="S8" s="593"/>
      <c r="T8" s="592"/>
    </row>
    <row r="9" customFormat="false" ht="15" hidden="false" customHeight="false" outlineLevel="0" collapsed="false">
      <c r="B9" s="590"/>
      <c r="C9" s="591"/>
      <c r="D9" s="591"/>
      <c r="E9" s="591"/>
      <c r="F9" s="591"/>
      <c r="G9" s="591"/>
      <c r="H9" s="591"/>
      <c r="I9" s="592"/>
      <c r="K9" s="590"/>
      <c r="L9" s="591"/>
      <c r="M9" s="591"/>
      <c r="N9" s="593"/>
      <c r="O9" s="593"/>
      <c r="P9" s="593"/>
      <c r="Q9" s="593"/>
      <c r="R9" s="593"/>
      <c r="S9" s="593"/>
      <c r="T9" s="592"/>
    </row>
    <row r="10" customFormat="false" ht="15" hidden="false" customHeight="false" outlineLevel="0" collapsed="false">
      <c r="B10" s="590"/>
      <c r="C10" s="595" t="s">
        <v>78</v>
      </c>
      <c r="D10" s="591"/>
      <c r="E10" s="591"/>
      <c r="F10" s="591"/>
      <c r="G10" s="591"/>
      <c r="H10" s="591"/>
      <c r="I10" s="592"/>
      <c r="K10" s="590"/>
      <c r="L10" s="595" t="s">
        <v>78</v>
      </c>
      <c r="M10" s="591"/>
      <c r="N10" s="593"/>
      <c r="O10" s="593"/>
      <c r="P10" s="593"/>
      <c r="Q10" s="593"/>
      <c r="R10" s="593"/>
      <c r="S10" s="593"/>
      <c r="T10" s="592"/>
    </row>
    <row r="11" customFormat="false" ht="15" hidden="false" customHeight="false" outlineLevel="0" collapsed="false">
      <c r="B11" s="590"/>
      <c r="C11" s="591" t="s">
        <v>1219</v>
      </c>
      <c r="D11" s="591"/>
      <c r="E11" s="591"/>
      <c r="F11" s="591"/>
      <c r="G11" s="591"/>
      <c r="H11" s="591"/>
      <c r="I11" s="592"/>
      <c r="K11" s="590"/>
      <c r="L11" s="591" t="s">
        <v>1220</v>
      </c>
      <c r="M11" s="591"/>
      <c r="N11" s="593"/>
      <c r="O11" s="593"/>
      <c r="P11" s="593"/>
      <c r="Q11" s="593"/>
      <c r="R11" s="593"/>
      <c r="S11" s="593"/>
      <c r="T11" s="592"/>
    </row>
    <row r="12" customFormat="false" ht="15" hidden="false" customHeight="false" outlineLevel="0" collapsed="false">
      <c r="B12" s="590"/>
      <c r="C12" s="591"/>
      <c r="D12" s="591"/>
      <c r="E12" s="591"/>
      <c r="F12" s="591"/>
      <c r="G12" s="591"/>
      <c r="H12" s="591"/>
      <c r="I12" s="592"/>
      <c r="K12" s="590"/>
      <c r="L12" s="591"/>
      <c r="M12" s="591"/>
      <c r="N12" s="593"/>
      <c r="O12" s="593"/>
      <c r="P12" s="593"/>
      <c r="Q12" s="593"/>
      <c r="R12" s="593"/>
      <c r="S12" s="593"/>
      <c r="T12" s="592"/>
    </row>
    <row r="13" customFormat="false" ht="15" hidden="false" customHeight="false" outlineLevel="0" collapsed="false">
      <c r="B13" s="590"/>
      <c r="C13" s="595" t="s">
        <v>1221</v>
      </c>
      <c r="D13" s="591"/>
      <c r="E13" s="591"/>
      <c r="F13" s="591"/>
      <c r="G13" s="591"/>
      <c r="H13" s="591"/>
      <c r="I13" s="592"/>
      <c r="K13" s="590"/>
      <c r="L13" s="595" t="s">
        <v>1221</v>
      </c>
      <c r="M13" s="591"/>
      <c r="N13" s="593"/>
      <c r="O13" s="593"/>
      <c r="P13" s="593"/>
      <c r="Q13" s="593"/>
      <c r="R13" s="593"/>
      <c r="S13" s="593"/>
      <c r="T13" s="592"/>
    </row>
    <row r="14" customFormat="false" ht="15" hidden="false" customHeight="false" outlineLevel="0" collapsed="false">
      <c r="B14" s="590"/>
      <c r="C14" s="591" t="s">
        <v>1222</v>
      </c>
      <c r="D14" s="591"/>
      <c r="E14" s="591"/>
      <c r="F14" s="591"/>
      <c r="G14" s="591"/>
      <c r="H14" s="591"/>
      <c r="I14" s="592"/>
      <c r="K14" s="590"/>
      <c r="L14" s="591" t="s">
        <v>1223</v>
      </c>
      <c r="M14" s="591"/>
      <c r="N14" s="593"/>
      <c r="O14" s="593"/>
      <c r="P14" s="593"/>
      <c r="Q14" s="593"/>
      <c r="R14" s="593"/>
      <c r="S14" s="593"/>
      <c r="T14" s="592"/>
    </row>
    <row r="15" customFormat="false" ht="15" hidden="false" customHeight="false" outlineLevel="0" collapsed="false">
      <c r="B15" s="590"/>
      <c r="C15" s="591" t="s">
        <v>1224</v>
      </c>
      <c r="D15" s="591"/>
      <c r="E15" s="591"/>
      <c r="F15" s="591"/>
      <c r="G15" s="591"/>
      <c r="H15" s="591"/>
      <c r="I15" s="592"/>
      <c r="K15" s="590"/>
      <c r="L15" s="591" t="s">
        <v>1225</v>
      </c>
      <c r="M15" s="591"/>
      <c r="N15" s="593"/>
      <c r="O15" s="593"/>
      <c r="P15" s="593"/>
      <c r="Q15" s="593"/>
      <c r="R15" s="593"/>
      <c r="S15" s="593"/>
      <c r="T15" s="592"/>
    </row>
    <row r="16" customFormat="false" ht="15" hidden="false" customHeight="false" outlineLevel="0" collapsed="false">
      <c r="B16" s="590"/>
      <c r="C16" s="591" t="s">
        <v>1226</v>
      </c>
      <c r="D16" s="591"/>
      <c r="E16" s="591"/>
      <c r="F16" s="591"/>
      <c r="G16" s="591"/>
      <c r="H16" s="591"/>
      <c r="I16" s="592"/>
      <c r="K16" s="590"/>
      <c r="L16" s="591" t="s">
        <v>1227</v>
      </c>
      <c r="M16" s="591"/>
      <c r="N16" s="593"/>
      <c r="O16" s="593"/>
      <c r="P16" s="593"/>
      <c r="Q16" s="593"/>
      <c r="R16" s="593"/>
      <c r="S16" s="593"/>
      <c r="T16" s="592"/>
    </row>
    <row r="17" customFormat="false" ht="15" hidden="false" customHeight="false" outlineLevel="0" collapsed="false">
      <c r="B17" s="590"/>
      <c r="C17" s="591"/>
      <c r="D17" s="591"/>
      <c r="E17" s="591"/>
      <c r="F17" s="591"/>
      <c r="G17" s="591"/>
      <c r="H17" s="591"/>
      <c r="I17" s="592"/>
      <c r="K17" s="590"/>
      <c r="L17" s="591"/>
      <c r="M17" s="591"/>
      <c r="N17" s="593"/>
      <c r="O17" s="593"/>
      <c r="P17" s="593"/>
      <c r="Q17" s="593"/>
      <c r="R17" s="593"/>
      <c r="S17" s="593"/>
      <c r="T17" s="592"/>
    </row>
    <row r="18" customFormat="false" ht="15" hidden="false" customHeight="false" outlineLevel="0" collapsed="false">
      <c r="B18" s="590"/>
      <c r="C18" s="595" t="s">
        <v>1228</v>
      </c>
      <c r="D18" s="591"/>
      <c r="E18" s="591"/>
      <c r="F18" s="591"/>
      <c r="G18" s="591"/>
      <c r="H18" s="591"/>
      <c r="I18" s="592"/>
      <c r="K18" s="590"/>
      <c r="L18" s="595" t="s">
        <v>1228</v>
      </c>
      <c r="M18" s="591"/>
      <c r="N18" s="593"/>
      <c r="O18" s="593"/>
      <c r="P18" s="593"/>
      <c r="Q18" s="593"/>
      <c r="R18" s="593"/>
      <c r="S18" s="593"/>
      <c r="T18" s="592"/>
    </row>
    <row r="19" customFormat="false" ht="15" hidden="false" customHeight="false" outlineLevel="0" collapsed="false">
      <c r="B19" s="590"/>
      <c r="C19" s="591" t="s">
        <v>1229</v>
      </c>
      <c r="D19" s="591"/>
      <c r="E19" s="591"/>
      <c r="F19" s="591"/>
      <c r="G19" s="591"/>
      <c r="H19" s="591"/>
      <c r="I19" s="592"/>
      <c r="K19" s="590"/>
      <c r="L19" s="591" t="s">
        <v>1230</v>
      </c>
      <c r="M19" s="591"/>
      <c r="N19" s="593"/>
      <c r="O19" s="593"/>
      <c r="P19" s="593"/>
      <c r="Q19" s="593"/>
      <c r="R19" s="593"/>
      <c r="S19" s="593"/>
      <c r="T19" s="592"/>
    </row>
    <row r="20" customFormat="false" ht="15" hidden="false" customHeight="false" outlineLevel="0" collapsed="false">
      <c r="B20" s="590"/>
      <c r="C20" s="591" t="s">
        <v>1231</v>
      </c>
      <c r="D20" s="591"/>
      <c r="E20" s="591"/>
      <c r="F20" s="591"/>
      <c r="G20" s="591"/>
      <c r="H20" s="591"/>
      <c r="I20" s="592"/>
      <c r="K20" s="590"/>
      <c r="L20" s="591" t="s">
        <v>1232</v>
      </c>
      <c r="M20" s="591"/>
      <c r="N20" s="593"/>
      <c r="O20" s="593"/>
      <c r="P20" s="593"/>
      <c r="Q20" s="593"/>
      <c r="R20" s="593"/>
      <c r="S20" s="593"/>
      <c r="T20" s="592"/>
    </row>
    <row r="21" customFormat="false" ht="15" hidden="false" customHeight="false" outlineLevel="0" collapsed="false">
      <c r="B21" s="590"/>
      <c r="C21" s="591" t="s">
        <v>1233</v>
      </c>
      <c r="D21" s="591"/>
      <c r="E21" s="591"/>
      <c r="F21" s="591"/>
      <c r="G21" s="591"/>
      <c r="H21" s="591"/>
      <c r="I21" s="592"/>
      <c r="K21" s="590"/>
      <c r="L21" s="591" t="s">
        <v>1234</v>
      </c>
      <c r="M21" s="591"/>
      <c r="N21" s="593"/>
      <c r="O21" s="593"/>
      <c r="P21" s="593"/>
      <c r="Q21" s="593"/>
      <c r="R21" s="593"/>
      <c r="S21" s="593"/>
      <c r="T21" s="592"/>
    </row>
    <row r="22" customFormat="false" ht="15" hidden="false" customHeight="false" outlineLevel="0" collapsed="false">
      <c r="B22" s="590"/>
      <c r="C22" s="591"/>
      <c r="D22" s="591"/>
      <c r="E22" s="591"/>
      <c r="F22" s="591"/>
      <c r="G22" s="591"/>
      <c r="H22" s="591"/>
      <c r="I22" s="592"/>
      <c r="K22" s="590"/>
      <c r="L22" s="591"/>
      <c r="M22" s="591"/>
      <c r="N22" s="593"/>
      <c r="O22" s="593"/>
      <c r="P22" s="593"/>
      <c r="Q22" s="593"/>
      <c r="R22" s="593"/>
      <c r="S22" s="593"/>
      <c r="T22" s="592"/>
    </row>
    <row r="23" customFormat="false" ht="15" hidden="false" customHeight="false" outlineLevel="0" collapsed="false">
      <c r="B23" s="590"/>
      <c r="C23" s="591"/>
      <c r="D23" s="591"/>
      <c r="E23" s="591"/>
      <c r="F23" s="591"/>
      <c r="G23" s="591"/>
      <c r="H23" s="591"/>
      <c r="I23" s="592"/>
      <c r="K23" s="590"/>
      <c r="L23" s="591"/>
      <c r="M23" s="591"/>
      <c r="N23" s="593"/>
      <c r="O23" s="593"/>
      <c r="P23" s="593"/>
      <c r="Q23" s="593"/>
      <c r="R23" s="593"/>
      <c r="S23" s="593"/>
      <c r="T23" s="592"/>
    </row>
    <row r="24" customFormat="false" ht="17.35" hidden="false" customHeight="false" outlineLevel="0" collapsed="false">
      <c r="B24" s="590"/>
      <c r="C24" s="594" t="s">
        <v>1235</v>
      </c>
      <c r="D24" s="591"/>
      <c r="E24" s="591"/>
      <c r="F24" s="591"/>
      <c r="G24" s="591"/>
      <c r="H24" s="591"/>
      <c r="I24" s="592"/>
      <c r="K24" s="590"/>
      <c r="L24" s="594" t="s">
        <v>1236</v>
      </c>
      <c r="M24" s="591"/>
      <c r="N24" s="593"/>
      <c r="O24" s="593"/>
      <c r="P24" s="593"/>
      <c r="Q24" s="593"/>
      <c r="R24" s="593"/>
      <c r="S24" s="593"/>
      <c r="T24" s="592"/>
    </row>
    <row r="25" customFormat="false" ht="15" hidden="false" customHeight="false" outlineLevel="0" collapsed="false">
      <c r="B25" s="590"/>
      <c r="C25" s="591"/>
      <c r="D25" s="591"/>
      <c r="E25" s="591"/>
      <c r="F25" s="591"/>
      <c r="G25" s="591"/>
      <c r="H25" s="591"/>
      <c r="I25" s="592"/>
      <c r="K25" s="590"/>
      <c r="L25" s="591"/>
      <c r="M25" s="591"/>
      <c r="N25" s="593"/>
      <c r="O25" s="593"/>
      <c r="P25" s="593"/>
      <c r="Q25" s="593"/>
      <c r="R25" s="593"/>
      <c r="S25" s="593"/>
      <c r="T25" s="592"/>
    </row>
    <row r="26" customFormat="false" ht="15" hidden="false" customHeight="false" outlineLevel="0" collapsed="false">
      <c r="B26" s="590"/>
      <c r="C26" s="591" t="s">
        <v>1237</v>
      </c>
      <c r="D26" s="591"/>
      <c r="E26" s="591"/>
      <c r="F26" s="591"/>
      <c r="G26" s="591"/>
      <c r="H26" s="591"/>
      <c r="I26" s="592"/>
      <c r="K26" s="590"/>
      <c r="L26" s="591" t="s">
        <v>1238</v>
      </c>
      <c r="M26" s="591"/>
      <c r="N26" s="591"/>
      <c r="O26" s="591"/>
      <c r="P26" s="591"/>
      <c r="Q26" s="591"/>
      <c r="R26" s="591"/>
      <c r="S26" s="591"/>
      <c r="T26" s="592"/>
    </row>
    <row r="27" customFormat="false" ht="15" hidden="false" customHeight="false" outlineLevel="0" collapsed="false">
      <c r="B27" s="590"/>
      <c r="C27" s="591" t="s">
        <v>1239</v>
      </c>
      <c r="D27" s="591"/>
      <c r="E27" s="591"/>
      <c r="F27" s="591"/>
      <c r="G27" s="591"/>
      <c r="H27" s="591"/>
      <c r="I27" s="592"/>
      <c r="K27" s="590"/>
      <c r="L27" s="591" t="s">
        <v>1240</v>
      </c>
      <c r="M27" s="591"/>
      <c r="N27" s="591"/>
      <c r="O27" s="591"/>
      <c r="P27" s="591"/>
      <c r="Q27" s="591"/>
      <c r="R27" s="591"/>
      <c r="S27" s="591"/>
      <c r="T27" s="592"/>
    </row>
    <row r="28" customFormat="false" ht="15" hidden="false" customHeight="false" outlineLevel="0" collapsed="false">
      <c r="B28" s="590"/>
      <c r="C28" s="591"/>
      <c r="D28" s="591"/>
      <c r="E28" s="591"/>
      <c r="F28" s="591"/>
      <c r="G28" s="591"/>
      <c r="H28" s="591"/>
      <c r="I28" s="592"/>
      <c r="K28" s="590"/>
      <c r="L28" s="591"/>
      <c r="M28" s="591"/>
      <c r="N28" s="591"/>
      <c r="O28" s="591"/>
      <c r="P28" s="591"/>
      <c r="Q28" s="591"/>
      <c r="R28" s="591"/>
      <c r="S28" s="591"/>
      <c r="T28" s="592"/>
    </row>
    <row r="29" customFormat="false" ht="15" hidden="false" customHeight="false" outlineLevel="0" collapsed="false">
      <c r="B29" s="590"/>
      <c r="C29" s="591"/>
      <c r="D29" s="591"/>
      <c r="E29" s="591"/>
      <c r="F29" s="591"/>
      <c r="G29" s="591"/>
      <c r="H29" s="591"/>
      <c r="I29" s="592"/>
      <c r="K29" s="590"/>
      <c r="L29" s="591"/>
      <c r="M29" s="591"/>
      <c r="N29" s="593"/>
      <c r="O29" s="593"/>
      <c r="P29" s="593"/>
      <c r="Q29" s="593"/>
      <c r="R29" s="593"/>
      <c r="S29" s="593"/>
      <c r="T29" s="592"/>
    </row>
    <row r="30" customFormat="false" ht="17.35" hidden="false" customHeight="false" outlineLevel="0" collapsed="false">
      <c r="B30" s="590"/>
      <c r="C30" s="594" t="s">
        <v>1241</v>
      </c>
      <c r="D30" s="591"/>
      <c r="E30" s="591"/>
      <c r="F30" s="591"/>
      <c r="G30" s="591"/>
      <c r="H30" s="591"/>
      <c r="I30" s="592"/>
      <c r="K30" s="590"/>
      <c r="L30" s="594" t="s">
        <v>1242</v>
      </c>
      <c r="M30" s="591"/>
      <c r="N30" s="593"/>
      <c r="O30" s="593"/>
      <c r="P30" s="593"/>
      <c r="Q30" s="593"/>
      <c r="R30" s="593"/>
      <c r="S30" s="593"/>
      <c r="T30" s="592"/>
    </row>
    <row r="31" customFormat="false" ht="15" hidden="false" customHeight="false" outlineLevel="0" collapsed="false">
      <c r="B31" s="590"/>
      <c r="C31" s="591"/>
      <c r="D31" s="591"/>
      <c r="E31" s="591"/>
      <c r="F31" s="591"/>
      <c r="G31" s="591"/>
      <c r="H31" s="591"/>
      <c r="I31" s="592"/>
      <c r="K31" s="590"/>
      <c r="L31" s="591"/>
      <c r="M31" s="591"/>
      <c r="N31" s="593"/>
      <c r="O31" s="593"/>
      <c r="P31" s="593"/>
      <c r="Q31" s="593"/>
      <c r="R31" s="593"/>
      <c r="S31" s="593"/>
      <c r="T31" s="592"/>
    </row>
    <row r="32" customFormat="false" ht="15" hidden="false" customHeight="false" outlineLevel="0" collapsed="false">
      <c r="B32" s="590"/>
      <c r="C32" s="591" t="s">
        <v>1243</v>
      </c>
      <c r="D32" s="591"/>
      <c r="E32" s="591"/>
      <c r="F32" s="591"/>
      <c r="G32" s="591"/>
      <c r="H32" s="591"/>
      <c r="I32" s="592"/>
      <c r="K32" s="590"/>
      <c r="L32" s="591" t="s">
        <v>1244</v>
      </c>
      <c r="M32" s="591"/>
      <c r="N32" s="591"/>
      <c r="O32" s="591"/>
      <c r="P32" s="591"/>
      <c r="Q32" s="591"/>
      <c r="R32" s="591"/>
      <c r="S32" s="591"/>
      <c r="T32" s="592"/>
    </row>
    <row r="33" customFormat="false" ht="15" hidden="false" customHeight="false" outlineLevel="0" collapsed="false">
      <c r="B33" s="590"/>
      <c r="C33" s="591" t="s">
        <v>1245</v>
      </c>
      <c r="D33" s="591"/>
      <c r="E33" s="591"/>
      <c r="F33" s="591"/>
      <c r="G33" s="591"/>
      <c r="H33" s="591"/>
      <c r="I33" s="592"/>
      <c r="K33" s="590"/>
      <c r="L33" s="591" t="s">
        <v>1246</v>
      </c>
      <c r="M33" s="591"/>
      <c r="N33" s="591"/>
      <c r="O33" s="591"/>
      <c r="P33" s="591"/>
      <c r="Q33" s="591"/>
      <c r="R33" s="591"/>
      <c r="S33" s="591"/>
      <c r="T33" s="592"/>
    </row>
    <row r="34" customFormat="false" ht="15" hidden="false" customHeight="false" outlineLevel="0" collapsed="false">
      <c r="B34" s="590"/>
      <c r="C34" s="591" t="s">
        <v>1247</v>
      </c>
      <c r="D34" s="591"/>
      <c r="E34" s="591"/>
      <c r="F34" s="591"/>
      <c r="G34" s="591"/>
      <c r="H34" s="591"/>
      <c r="I34" s="592"/>
      <c r="K34" s="590"/>
      <c r="L34" s="591" t="s">
        <v>1248</v>
      </c>
      <c r="M34" s="591"/>
      <c r="N34" s="591"/>
      <c r="O34" s="591"/>
      <c r="P34" s="591"/>
      <c r="Q34" s="591"/>
      <c r="R34" s="591"/>
      <c r="S34" s="591"/>
      <c r="T34" s="592"/>
    </row>
    <row r="35" customFormat="false" ht="15" hidden="false" customHeight="false" outlineLevel="0" collapsed="false">
      <c r="B35" s="596"/>
      <c r="C35" s="597"/>
      <c r="D35" s="597"/>
      <c r="E35" s="597"/>
      <c r="F35" s="597"/>
      <c r="G35" s="597"/>
      <c r="H35" s="597"/>
      <c r="I35" s="598"/>
      <c r="K35" s="596"/>
      <c r="L35" s="597"/>
      <c r="M35" s="597"/>
      <c r="N35" s="597"/>
      <c r="O35" s="597"/>
      <c r="P35" s="597"/>
      <c r="Q35" s="597"/>
      <c r="R35" s="597"/>
      <c r="S35" s="597"/>
      <c r="T35" s="598"/>
    </row>
    <row r="36" customFormat="false" ht="15" hidden="false" customHeight="false" outlineLevel="0" collapsed="false">
      <c r="B36" s="599"/>
      <c r="C36" s="600"/>
      <c r="D36" s="599"/>
      <c r="E36" s="601"/>
      <c r="F36" s="601"/>
      <c r="G36" s="601"/>
      <c r="H36" s="601"/>
      <c r="I36" s="601"/>
      <c r="J36" s="601"/>
      <c r="K36" s="599"/>
      <c r="L36" s="600"/>
      <c r="M36" s="599"/>
      <c r="N36" s="601"/>
      <c r="O36" s="601"/>
      <c r="P36" s="601"/>
      <c r="Q36" s="601"/>
      <c r="R36" s="601"/>
      <c r="S36" s="601"/>
      <c r="T36" s="599"/>
    </row>
    <row r="37" customFormat="false" ht="15" hidden="false" customHeight="false" outlineLevel="0" collapsed="false"/>
  </sheetData>
  <sheetProtection sheet="true" selectLockedCells="true"/>
  <mergeCells count="2">
    <mergeCell ref="C2:H2"/>
    <mergeCell ref="L2:Q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6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11.42578125" defaultRowHeight="15" customHeight="false" zeroHeight="true" outlineLevelRow="0" outlineLevelCol="0"/>
  <cols>
    <col collapsed="false" customWidth="true" hidden="false" outlineLevel="0" max="2" min="2" style="0" width="7.86"/>
    <col collapsed="false" customWidth="true" hidden="false" outlineLevel="0" max="3" min="3" style="0" width="6.43"/>
    <col collapsed="false" customWidth="true" hidden="false" outlineLevel="0" max="4" min="4" style="0" width="25.71"/>
    <col collapsed="false" customWidth="true" hidden="false" outlineLevel="0" max="5" min="5" style="0" width="9.29"/>
    <col collapsed="false" customWidth="false" hidden="true" outlineLevel="0" max="16384" min="7" style="0" width="11.43"/>
  </cols>
  <sheetData>
    <row r="1" customFormat="false" ht="15" hidden="false" customHeight="false" outlineLevel="0" collapsed="false"/>
    <row r="2" customFormat="false" ht="26.8" hidden="false" customHeight="false" outlineLevel="0" collapsed="false">
      <c r="B2" s="438" t="s">
        <v>1249</v>
      </c>
      <c r="C2" s="438"/>
      <c r="D2" s="438"/>
    </row>
    <row r="3" customFormat="false" ht="15" hidden="false" customHeight="false" outlineLevel="0" collapsed="false"/>
    <row r="4" customFormat="false" ht="15" hidden="false" customHeight="true" outlineLevel="0" collapsed="false">
      <c r="B4" s="602" t="s">
        <v>1250</v>
      </c>
      <c r="C4" s="603" t="s">
        <v>1251</v>
      </c>
      <c r="D4" s="604" t="s">
        <v>72</v>
      </c>
      <c r="E4" s="605"/>
    </row>
    <row r="5" customFormat="false" ht="15" hidden="false" customHeight="false" outlineLevel="0" collapsed="false">
      <c r="B5" s="602"/>
      <c r="C5" s="603"/>
      <c r="D5" s="604"/>
      <c r="E5" s="606" t="s">
        <v>1252</v>
      </c>
    </row>
    <row r="6" customFormat="false" ht="15" hidden="false" customHeight="false" outlineLevel="0" collapsed="false">
      <c r="B6" s="607"/>
      <c r="C6" s="608"/>
      <c r="D6" s="609" t="s">
        <v>56</v>
      </c>
      <c r="E6" s="610"/>
    </row>
    <row r="7" customFormat="false" ht="15" hidden="false" customHeight="false" outlineLevel="0" collapsed="false">
      <c r="B7" s="486" t="s">
        <v>55</v>
      </c>
      <c r="C7" s="465" t="n">
        <v>15</v>
      </c>
      <c r="D7" s="611" t="str">
        <f aca="false">VLOOKUP($C7,Language!$D$5:$E$100,2,0)</f>
        <v>Mexico</v>
      </c>
      <c r="E7" s="612" t="b">
        <f aca="false">OR(CalcA!$K$5&gt;0,CalcA!$I$5&gt;0)</f>
        <v>1</v>
      </c>
    </row>
    <row r="8" customFormat="false" ht="15" hidden="false" customHeight="false" outlineLevel="0" collapsed="false">
      <c r="B8" s="486" t="s">
        <v>1253</v>
      </c>
      <c r="C8" s="459" t="n">
        <v>60</v>
      </c>
      <c r="D8" s="611" t="str">
        <f aca="false">VLOOKUP($C8,Language!$D$5:$E$100,2,0)</f>
        <v>South Africa</v>
      </c>
      <c r="E8" s="612" t="b">
        <f aca="false">OR(CalcA!$K$6&gt;0,CalcA!$I$6&gt;0)</f>
        <v>1</v>
      </c>
    </row>
    <row r="9" customFormat="false" ht="15" hidden="false" customHeight="false" outlineLevel="0" collapsed="false">
      <c r="B9" s="486" t="s">
        <v>1254</v>
      </c>
      <c r="C9" s="459" t="n">
        <v>25</v>
      </c>
      <c r="D9" s="611" t="str">
        <f aca="false">VLOOKUP($C9,Language!$D$5:$E$100,2,0)</f>
        <v>Rep. of Korea</v>
      </c>
      <c r="E9" s="612" t="b">
        <f aca="false">OR(CalcA!$K$7&gt;0,CalcA!$I$7&gt;0)</f>
        <v>1</v>
      </c>
    </row>
    <row r="10" customFormat="false" ht="15" hidden="false" customHeight="false" outlineLevel="0" collapsed="false">
      <c r="B10" s="486" t="s">
        <v>1255</v>
      </c>
      <c r="C10" s="613" t="n">
        <v>41</v>
      </c>
      <c r="D10" s="611" t="str">
        <f aca="false">VLOOKUP($C10,Language!$D$5:$E$100,2,0)</f>
        <v>Czech Rep.</v>
      </c>
      <c r="E10" s="612" t="b">
        <f aca="false">OR(CalcA!$K$8&gt;0,CalcA!$I$8&gt;0)</f>
        <v>1</v>
      </c>
    </row>
    <row r="11" customFormat="false" ht="15" hidden="false" customHeight="false" outlineLevel="0" collapsed="false">
      <c r="B11" s="614"/>
      <c r="C11" s="608"/>
      <c r="D11" s="609" t="s">
        <v>59</v>
      </c>
      <c r="E11" s="610"/>
    </row>
    <row r="12" customFormat="false" ht="15" hidden="false" customHeight="false" outlineLevel="0" collapsed="false">
      <c r="B12" s="486" t="s">
        <v>54</v>
      </c>
      <c r="C12" s="459" t="n">
        <v>30</v>
      </c>
      <c r="D12" s="611" t="str">
        <f aca="false">VLOOKUP($C12,Language!$D$5:$E$100,2,0)</f>
        <v>Canada</v>
      </c>
      <c r="E12" s="612" t="b">
        <f aca="false">OR(CalcB!$K$5&gt;0,CalcB!$I$5&gt;0)</f>
        <v>1</v>
      </c>
    </row>
    <row r="13" customFormat="false" ht="15" hidden="false" customHeight="false" outlineLevel="0" collapsed="false">
      <c r="B13" s="486" t="s">
        <v>1256</v>
      </c>
      <c r="C13" s="465" t="n">
        <v>65</v>
      </c>
      <c r="D13" s="611" t="str">
        <f aca="false">VLOOKUP($C13,Language!$D$5:$E$100,2,0)</f>
        <v>Bosnia/Herzeg.</v>
      </c>
      <c r="E13" s="612" t="b">
        <f aca="false">OR(CalcB!$K$6&gt;0,CalcB!$I$6&gt;0)</f>
        <v>1</v>
      </c>
    </row>
    <row r="14" customFormat="false" ht="15" hidden="false" customHeight="false" outlineLevel="0" collapsed="false">
      <c r="B14" s="486" t="s">
        <v>1257</v>
      </c>
      <c r="C14" s="459" t="n">
        <v>55</v>
      </c>
      <c r="D14" s="611" t="str">
        <f aca="false">VLOOKUP($C14,Language!$D$5:$E$100,2,0)</f>
        <v>Qatar</v>
      </c>
      <c r="E14" s="612" t="b">
        <f aca="false">OR(CalcB!$K$7&gt;0,CalcB!$I$7&gt;0)</f>
        <v>1</v>
      </c>
    </row>
    <row r="15" customFormat="false" ht="15" hidden="false" customHeight="false" outlineLevel="0" collapsed="false">
      <c r="B15" s="486" t="s">
        <v>1258</v>
      </c>
      <c r="C15" s="613" t="n">
        <v>19</v>
      </c>
      <c r="D15" s="611" t="str">
        <f aca="false">VLOOKUP($C15,Language!$D$5:$E$100,2,0)</f>
        <v>Switzerland</v>
      </c>
      <c r="E15" s="612" t="b">
        <f aca="false">OR(CalcB!$K$8&gt;0,CalcB!$I$8&gt;0)</f>
        <v>1</v>
      </c>
    </row>
    <row r="16" customFormat="false" ht="15" hidden="false" customHeight="false" outlineLevel="0" collapsed="false">
      <c r="B16" s="614"/>
      <c r="C16" s="608"/>
      <c r="D16" s="609" t="s">
        <v>62</v>
      </c>
      <c r="E16" s="610"/>
    </row>
    <row r="17" customFormat="false" ht="15" hidden="false" customHeight="false" outlineLevel="0" collapsed="false">
      <c r="B17" s="486" t="s">
        <v>1259</v>
      </c>
      <c r="C17" s="459" t="n">
        <v>6</v>
      </c>
      <c r="D17" s="611" t="str">
        <f aca="false">VLOOKUP($C17,Language!$D$5:$E$100,2,0)</f>
        <v>Brazil</v>
      </c>
      <c r="E17" s="612" t="b">
        <f aca="false">OR(CalcC!$K$5&gt;0,CalcC!$I$5&gt;0)</f>
        <v>1</v>
      </c>
    </row>
    <row r="18" customFormat="false" ht="15" hidden="false" customHeight="false" outlineLevel="0" collapsed="false">
      <c r="B18" s="486" t="s">
        <v>1260</v>
      </c>
      <c r="C18" s="459" t="n">
        <v>8</v>
      </c>
      <c r="D18" s="611" t="str">
        <f aca="false">VLOOKUP($C18,Language!$D$5:$E$100,2,0)</f>
        <v>Morocco</v>
      </c>
      <c r="E18" s="612" t="b">
        <f aca="false">OR(CalcC!$K$6&gt;0,CalcC!$I$6&gt;0)</f>
        <v>1</v>
      </c>
    </row>
    <row r="19" customFormat="false" ht="15" hidden="false" customHeight="false" outlineLevel="0" collapsed="false">
      <c r="B19" s="486" t="s">
        <v>1261</v>
      </c>
      <c r="C19" s="459" t="n">
        <v>83</v>
      </c>
      <c r="D19" s="611" t="str">
        <f aca="false">VLOOKUP($C19,Language!$D$5:$E$100,2,0)</f>
        <v>Haiti</v>
      </c>
      <c r="E19" s="612" t="b">
        <f aca="false">OR(CalcC!$K$7&gt;0,CalcC!$I$7&gt;0)</f>
        <v>1</v>
      </c>
    </row>
    <row r="20" customFormat="false" ht="15" hidden="false" customHeight="false" outlineLevel="0" collapsed="false">
      <c r="B20" s="486" t="s">
        <v>1262</v>
      </c>
      <c r="C20" s="613" t="n">
        <v>43</v>
      </c>
      <c r="D20" s="611" t="str">
        <f aca="false">VLOOKUP($C20,Language!$D$5:$E$100,2,0)</f>
        <v>Scotland</v>
      </c>
      <c r="E20" s="612" t="b">
        <f aca="false">OR(CalcC!$K$8&gt;0,CalcC!$I$8&gt;0)</f>
        <v>1</v>
      </c>
    </row>
    <row r="21" customFormat="false" ht="15" hidden="false" customHeight="false" outlineLevel="0" collapsed="false">
      <c r="B21" s="614"/>
      <c r="C21" s="608"/>
      <c r="D21" s="609" t="s">
        <v>65</v>
      </c>
      <c r="E21" s="610"/>
    </row>
    <row r="22" customFormat="false" ht="15" hidden="false" customHeight="false" outlineLevel="0" collapsed="false">
      <c r="B22" s="486" t="s">
        <v>53</v>
      </c>
      <c r="C22" s="459" t="n">
        <v>16</v>
      </c>
      <c r="D22" s="611" t="str">
        <f aca="false">VLOOKUP($C22,Language!$D$5:$E$100,2,0)</f>
        <v>USA</v>
      </c>
      <c r="E22" s="612" t="b">
        <f aca="false">OR(CalcD!$K$5&gt;0,CalcD!$I$5&gt;0)</f>
        <v>1</v>
      </c>
    </row>
    <row r="23" customFormat="false" ht="15" hidden="false" customHeight="false" outlineLevel="0" collapsed="false">
      <c r="B23" s="486" t="s">
        <v>1263</v>
      </c>
      <c r="C23" s="459" t="n">
        <v>40</v>
      </c>
      <c r="D23" s="611" t="str">
        <f aca="false">VLOOKUP($C23,Language!$D$5:$E$100,2,0)</f>
        <v>Paraguay</v>
      </c>
      <c r="E23" s="612" t="b">
        <f aca="false">OR(CalcD!$K$6&gt;0,CalcD!$I$6&gt;0)</f>
        <v>1</v>
      </c>
    </row>
    <row r="24" customFormat="false" ht="15" hidden="false" customHeight="false" outlineLevel="0" collapsed="false">
      <c r="B24" s="486" t="s">
        <v>1264</v>
      </c>
      <c r="C24" s="459" t="n">
        <v>27</v>
      </c>
      <c r="D24" s="611" t="str">
        <f aca="false">VLOOKUP($C24,Language!$D$5:$E$100,2,0)</f>
        <v>Australia</v>
      </c>
      <c r="E24" s="612" t="b">
        <f aca="false">OR(CalcD!$K$7&gt;0,CalcD!$I$7&gt;0)</f>
        <v>1</v>
      </c>
    </row>
    <row r="25" customFormat="false" ht="15" hidden="false" customHeight="false" outlineLevel="0" collapsed="false">
      <c r="B25" s="486" t="s">
        <v>1265</v>
      </c>
      <c r="C25" s="613" t="n">
        <v>22</v>
      </c>
      <c r="D25" s="611" t="str">
        <f aca="false">VLOOKUP($C25,Language!$D$5:$E$100,2,0)</f>
        <v>Turkey</v>
      </c>
      <c r="E25" s="612" t="b">
        <f aca="false">OR(CalcD!$K$8&gt;0,CalcD!$I$8&gt;0)</f>
        <v>1</v>
      </c>
    </row>
    <row r="26" customFormat="false" ht="15" hidden="false" customHeight="false" outlineLevel="0" collapsed="false">
      <c r="B26" s="614"/>
      <c r="C26" s="608"/>
      <c r="D26" s="609" t="s">
        <v>57</v>
      </c>
      <c r="E26" s="610"/>
    </row>
    <row r="27" customFormat="false" ht="15" hidden="false" customHeight="false" outlineLevel="0" collapsed="false">
      <c r="B27" s="486" t="s">
        <v>1266</v>
      </c>
      <c r="C27" s="459" t="n">
        <v>10</v>
      </c>
      <c r="D27" s="611" t="str">
        <f aca="false">VLOOKUP($C27,Language!$D$5:$E$100,2,0)</f>
        <v>Germany</v>
      </c>
      <c r="E27" s="612" t="b">
        <f aca="false">OR(CalcE!$K$5&gt;0,CalcE!$I$5&gt;0)</f>
        <v>1</v>
      </c>
    </row>
    <row r="28" customFormat="false" ht="15" hidden="false" customHeight="false" outlineLevel="0" collapsed="false">
      <c r="B28" s="486" t="s">
        <v>1267</v>
      </c>
      <c r="C28" s="465" t="n">
        <v>82</v>
      </c>
      <c r="D28" s="611" t="str">
        <f aca="false">VLOOKUP($C28,Language!$D$5:$E$100,2,0)</f>
        <v>Curaçao</v>
      </c>
      <c r="E28" s="612" t="b">
        <f aca="false">OR(CalcE!$K$6&gt;0,CalcE!$I$6&gt;0)</f>
        <v>1</v>
      </c>
    </row>
    <row r="29" customFormat="false" ht="15" hidden="false" customHeight="false" outlineLevel="0" collapsed="false">
      <c r="B29" s="486" t="s">
        <v>1268</v>
      </c>
      <c r="C29" s="459" t="n">
        <v>34</v>
      </c>
      <c r="D29" s="611" t="str">
        <f aca="false">VLOOKUP($C29,Language!$D$5:$E$100,2,0)</f>
        <v>Ivory Coast</v>
      </c>
      <c r="E29" s="612" t="b">
        <f aca="false">OR(CalcE!$K$7&gt;0,CalcE!$I$7&gt;0)</f>
        <v>1</v>
      </c>
    </row>
    <row r="30" customFormat="false" ht="15" hidden="false" customHeight="false" outlineLevel="0" collapsed="false">
      <c r="B30" s="486" t="s">
        <v>1269</v>
      </c>
      <c r="C30" s="613" t="n">
        <v>23</v>
      </c>
      <c r="D30" s="611" t="str">
        <f aca="false">VLOOKUP($C30,Language!$D$5:$E$100,2,0)</f>
        <v>Ecuador</v>
      </c>
      <c r="E30" s="612" t="b">
        <f aca="false">OR(CalcE!$K$8&gt;0,CalcE!$I$8&gt;0)</f>
        <v>1</v>
      </c>
    </row>
    <row r="31" customFormat="false" ht="15" hidden="false" customHeight="false" outlineLevel="0" collapsed="false">
      <c r="B31" s="614"/>
      <c r="C31" s="608"/>
      <c r="D31" s="609" t="s">
        <v>60</v>
      </c>
      <c r="E31" s="610"/>
    </row>
    <row r="32" customFormat="false" ht="15" hidden="false" customHeight="false" outlineLevel="0" collapsed="false">
      <c r="B32" s="486" t="s">
        <v>1270</v>
      </c>
      <c r="C32" s="465" t="n">
        <v>7</v>
      </c>
      <c r="D32" s="611" t="str">
        <f aca="false">VLOOKUP($C32,Language!$D$5:$E$100,2,0)</f>
        <v>Netherlands</v>
      </c>
      <c r="E32" s="612" t="b">
        <f aca="false">OR(CalcF!$K$5&gt;0,CalcF!$I$5&gt;0)</f>
        <v>1</v>
      </c>
    </row>
    <row r="33" customFormat="false" ht="15" hidden="false" customHeight="false" outlineLevel="0" collapsed="false">
      <c r="B33" s="486" t="s">
        <v>1271</v>
      </c>
      <c r="C33" s="459" t="n">
        <v>18</v>
      </c>
      <c r="D33" s="611" t="str">
        <f aca="false">VLOOKUP($C33,Language!$D$5:$E$100,2,0)</f>
        <v>Japan</v>
      </c>
      <c r="E33" s="612" t="b">
        <f aca="false">OR(CalcF!$K$6&gt;0,CalcF!$I$6&gt;0)</f>
        <v>1</v>
      </c>
    </row>
    <row r="34" customFormat="false" ht="15" hidden="false" customHeight="false" outlineLevel="0" collapsed="false">
      <c r="B34" s="486" t="s">
        <v>1272</v>
      </c>
      <c r="C34" s="465" t="n">
        <v>38</v>
      </c>
      <c r="D34" s="611" t="str">
        <f aca="false">VLOOKUP($C34,Language!$D$5:$E$100,2,0)</f>
        <v>Sweden</v>
      </c>
      <c r="E34" s="612" t="b">
        <f aca="false">OR(CalcF!$K$7&gt;0,CalcF!$I$7&gt;0)</f>
        <v>1</v>
      </c>
    </row>
    <row r="35" customFormat="false" ht="15" hidden="false" customHeight="false" outlineLevel="0" collapsed="false">
      <c r="B35" s="486" t="s">
        <v>1273</v>
      </c>
      <c r="C35" s="615" t="n">
        <v>44</v>
      </c>
      <c r="D35" s="611" t="str">
        <f aca="false">VLOOKUP($C35,Language!$D$5:$E$100,2,0)</f>
        <v>Tunisia</v>
      </c>
      <c r="E35" s="612" t="b">
        <f aca="false">OR(CalcF!$K$8&gt;0,CalcF!$I$8&gt;0)</f>
        <v>1</v>
      </c>
    </row>
    <row r="36" customFormat="false" ht="15" hidden="false" customHeight="false" outlineLevel="0" collapsed="false">
      <c r="B36" s="614"/>
      <c r="C36" s="608"/>
      <c r="D36" s="609" t="s">
        <v>63</v>
      </c>
      <c r="E36" s="610"/>
    </row>
    <row r="37" customFormat="false" ht="15" hidden="false" customHeight="false" outlineLevel="0" collapsed="false">
      <c r="B37" s="486" t="s">
        <v>1274</v>
      </c>
      <c r="C37" s="459" t="n">
        <v>9</v>
      </c>
      <c r="D37" s="611" t="str">
        <f aca="false">VLOOKUP($C37,Language!$D$5:$E$100,2,0)</f>
        <v>Belgium</v>
      </c>
      <c r="E37" s="612" t="b">
        <f aca="false">OR(CalcG!$K$5&gt;0,CalcG!$I$5&gt;0)</f>
        <v>1</v>
      </c>
    </row>
    <row r="38" customFormat="false" ht="15" hidden="false" customHeight="false" outlineLevel="0" collapsed="false">
      <c r="B38" s="486" t="s">
        <v>1275</v>
      </c>
      <c r="C38" s="459" t="n">
        <v>29</v>
      </c>
      <c r="D38" s="611" t="str">
        <f aca="false">VLOOKUP($C38,Language!$D$5:$E$100,2,0)</f>
        <v>Egypt</v>
      </c>
      <c r="E38" s="612" t="b">
        <f aca="false">OR(CalcG!$K$6&gt;0,CalcG!$I$6&gt;0)</f>
        <v>1</v>
      </c>
    </row>
    <row r="39" customFormat="false" ht="15" hidden="false" customHeight="false" outlineLevel="0" collapsed="false">
      <c r="B39" s="486" t="s">
        <v>1276</v>
      </c>
      <c r="C39" s="459" t="n">
        <v>21</v>
      </c>
      <c r="D39" s="611" t="str">
        <f aca="false">VLOOKUP($C39,Language!$D$5:$E$100,2,0)</f>
        <v>IR Iran</v>
      </c>
      <c r="E39" s="612" t="b">
        <f aca="false">OR(CalcG!$K$7&gt;0,CalcG!$I$7&gt;0)</f>
        <v>1</v>
      </c>
    </row>
    <row r="40" customFormat="false" ht="15" hidden="false" customHeight="false" outlineLevel="0" collapsed="false">
      <c r="B40" s="486" t="s">
        <v>1277</v>
      </c>
      <c r="C40" s="613" t="n">
        <v>85</v>
      </c>
      <c r="D40" s="611" t="str">
        <f aca="false">VLOOKUP($C40,Language!$D$5:$E$100,2,0)</f>
        <v>New Zealand</v>
      </c>
      <c r="E40" s="612" t="b">
        <f aca="false">OR(CalcG!$K$8&gt;0,CalcG!$I$8&gt;0)</f>
        <v>1</v>
      </c>
    </row>
    <row r="41" customFormat="false" ht="15" hidden="false" customHeight="false" outlineLevel="0" collapsed="false">
      <c r="B41" s="614"/>
      <c r="C41" s="608"/>
      <c r="D41" s="609" t="s">
        <v>66</v>
      </c>
      <c r="E41" s="610"/>
    </row>
    <row r="42" customFormat="false" ht="15" hidden="false" customHeight="false" outlineLevel="0" collapsed="false">
      <c r="B42" s="486" t="s">
        <v>1278</v>
      </c>
      <c r="C42" s="459" t="n">
        <v>2</v>
      </c>
      <c r="D42" s="611" t="str">
        <f aca="false">VLOOKUP($C42,Language!$D$5:$E$100,2,0)</f>
        <v>Spain</v>
      </c>
      <c r="E42" s="612" t="b">
        <f aca="false">OR(CalcH!$K$5&gt;0,CalcH!$I$5&gt;0)</f>
        <v>1</v>
      </c>
    </row>
    <row r="43" customFormat="false" ht="15" hidden="false" customHeight="false" outlineLevel="0" collapsed="false">
      <c r="B43" s="486" t="s">
        <v>1279</v>
      </c>
      <c r="C43" s="459" t="n">
        <v>69</v>
      </c>
      <c r="D43" s="611" t="str">
        <f aca="false">VLOOKUP($C43,Language!$D$5:$E$100,2,0)</f>
        <v>Cape Verde</v>
      </c>
      <c r="E43" s="612" t="b">
        <f aca="false">OR(CalcH!$K$6&gt;0,CalcH!$I$6&gt;0)</f>
        <v>1</v>
      </c>
    </row>
    <row r="44" customFormat="false" ht="15" hidden="false" customHeight="false" outlineLevel="0" collapsed="false">
      <c r="B44" s="486" t="s">
        <v>1280</v>
      </c>
      <c r="C44" s="459" t="n">
        <v>61</v>
      </c>
      <c r="D44" s="611" t="str">
        <f aca="false">VLOOKUP($C44,Language!$D$5:$E$100,2,0)</f>
        <v>Saudi Arabia</v>
      </c>
      <c r="E44" s="612" t="b">
        <f aca="false">OR(CalcH!$K$7&gt;0,CalcH!$I$7&gt;0)</f>
        <v>1</v>
      </c>
    </row>
    <row r="45" customFormat="false" ht="15" hidden="false" customHeight="false" outlineLevel="0" collapsed="false">
      <c r="B45" s="456" t="s">
        <v>1281</v>
      </c>
      <c r="C45" s="613" t="n">
        <v>17</v>
      </c>
      <c r="D45" s="611" t="str">
        <f aca="false">VLOOKUP($C45,Language!$D$5:$E$100,2,0)</f>
        <v>Uruguay</v>
      </c>
      <c r="E45" s="612" t="b">
        <f aca="false">OR(CalcH!$K$8&gt;0,CalcH!$I$8&gt;0)</f>
        <v>1</v>
      </c>
    </row>
    <row r="46" customFormat="false" ht="15" hidden="false" customHeight="false" outlineLevel="0" collapsed="false">
      <c r="B46" s="607"/>
      <c r="C46" s="608"/>
      <c r="D46" s="609" t="s">
        <v>58</v>
      </c>
      <c r="E46" s="610"/>
    </row>
    <row r="47" customFormat="false" ht="15" hidden="false" customHeight="false" outlineLevel="0" collapsed="false">
      <c r="B47" s="486" t="s">
        <v>1282</v>
      </c>
      <c r="C47" s="465" t="n">
        <v>1</v>
      </c>
      <c r="D47" s="611" t="str">
        <f aca="false">VLOOKUP($C47,Language!$D$5:$E$100,2,0)</f>
        <v>France</v>
      </c>
      <c r="E47" s="612" t="b">
        <f aca="false">OR(CalcI!$K$5&gt;0,CalcI!$I$5&gt;0)</f>
        <v>1</v>
      </c>
    </row>
    <row r="48" customFormat="false" ht="15" hidden="false" customHeight="false" outlineLevel="0" collapsed="false">
      <c r="B48" s="486" t="s">
        <v>1283</v>
      </c>
      <c r="C48" s="459" t="n">
        <v>14</v>
      </c>
      <c r="D48" s="611" t="str">
        <f aca="false">VLOOKUP($C48,Language!$D$5:$E$100,2,0)</f>
        <v>Senegal</v>
      </c>
      <c r="E48" s="612" t="b">
        <f aca="false">OR(CalcI!$K$6&gt;0,CalcI!$I$6&gt;0)</f>
        <v>1</v>
      </c>
    </row>
    <row r="49" customFormat="false" ht="15" hidden="false" customHeight="false" outlineLevel="0" collapsed="false">
      <c r="B49" s="486" t="s">
        <v>1284</v>
      </c>
      <c r="C49" s="459" t="n">
        <v>57</v>
      </c>
      <c r="D49" s="611" t="str">
        <f aca="false">VLOOKUP($C49,Language!$D$5:$E$100,2,0)</f>
        <v>Iraq</v>
      </c>
      <c r="E49" s="612" t="b">
        <f aca="false">OR(CalcI!$K$7&gt;0,CalcI!$I$7&gt;0)</f>
        <v>1</v>
      </c>
    </row>
    <row r="50" customFormat="false" ht="15" hidden="false" customHeight="false" outlineLevel="0" collapsed="false">
      <c r="B50" s="486" t="s">
        <v>1285</v>
      </c>
      <c r="C50" s="613" t="n">
        <v>31</v>
      </c>
      <c r="D50" s="611" t="str">
        <f aca="false">VLOOKUP($C50,Language!$D$5:$E$100,2,0)</f>
        <v>Norway</v>
      </c>
      <c r="E50" s="612" t="b">
        <f aca="false">OR(CalcI!$K$8&gt;0,CalcI!$I$8&gt;0)</f>
        <v>1</v>
      </c>
    </row>
    <row r="51" customFormat="false" ht="15" hidden="false" customHeight="false" outlineLevel="0" collapsed="false">
      <c r="B51" s="614"/>
      <c r="C51" s="608"/>
      <c r="D51" s="609" t="s">
        <v>61</v>
      </c>
      <c r="E51" s="610"/>
    </row>
    <row r="52" customFormat="false" ht="15" hidden="false" customHeight="false" outlineLevel="0" collapsed="false">
      <c r="B52" s="486" t="s">
        <v>1286</v>
      </c>
      <c r="C52" s="459" t="n">
        <v>3</v>
      </c>
      <c r="D52" s="611" t="str">
        <f aca="false">VLOOKUP($C52,Language!$D$5:$E$100,2,0)</f>
        <v>Argentina</v>
      </c>
      <c r="E52" s="612" t="b">
        <f aca="false">OR(CalcJ!$K$5&gt;0,CalcJ!$I$5&gt;0)</f>
        <v>1</v>
      </c>
    </row>
    <row r="53" customFormat="false" ht="15" hidden="false" customHeight="false" outlineLevel="0" collapsed="false">
      <c r="B53" s="486" t="s">
        <v>1287</v>
      </c>
      <c r="C53" s="465" t="n">
        <v>28</v>
      </c>
      <c r="D53" s="611" t="str">
        <f aca="false">VLOOKUP($C53,Language!$D$5:$E$100,2,0)</f>
        <v>Algeria</v>
      </c>
      <c r="E53" s="612" t="b">
        <f aca="false">OR(CalcJ!$K$6&gt;0,CalcJ!$I$6&gt;0)</f>
        <v>1</v>
      </c>
    </row>
    <row r="54" customFormat="false" ht="15" hidden="false" customHeight="false" outlineLevel="0" collapsed="false">
      <c r="B54" s="486" t="s">
        <v>1288</v>
      </c>
      <c r="C54" s="459" t="n">
        <v>24</v>
      </c>
      <c r="D54" s="611" t="str">
        <f aca="false">VLOOKUP($C54,Language!$D$5:$E$100,2,0)</f>
        <v>Austria</v>
      </c>
      <c r="E54" s="612" t="b">
        <f aca="false">OR(CalcJ!$K$7&gt;0,CalcJ!$I$7&gt;0)</f>
        <v>1</v>
      </c>
    </row>
    <row r="55" customFormat="false" ht="15" hidden="false" customHeight="false" outlineLevel="0" collapsed="false">
      <c r="B55" s="486" t="s">
        <v>1289</v>
      </c>
      <c r="C55" s="613" t="n">
        <v>63</v>
      </c>
      <c r="D55" s="611" t="str">
        <f aca="false">VLOOKUP($C55,Language!$D$5:$E$100,2,0)</f>
        <v>Jordan</v>
      </c>
      <c r="E55" s="612" t="b">
        <f aca="false">OR(CalcJ!$K$8&gt;0,CalcJ!$I$8&gt;0)</f>
        <v>1</v>
      </c>
    </row>
    <row r="56" customFormat="false" ht="15" hidden="false" customHeight="false" outlineLevel="0" collapsed="false">
      <c r="B56" s="614"/>
      <c r="C56" s="608"/>
      <c r="D56" s="609" t="s">
        <v>64</v>
      </c>
      <c r="E56" s="610"/>
    </row>
    <row r="57" customFormat="false" ht="15" hidden="false" customHeight="false" outlineLevel="0" collapsed="false">
      <c r="B57" s="486" t="s">
        <v>1290</v>
      </c>
      <c r="C57" s="459" t="n">
        <v>5</v>
      </c>
      <c r="D57" s="611" t="str">
        <f aca="false">VLOOKUP($C57,Language!$D$5:$E$100,2,0)</f>
        <v>Portugal</v>
      </c>
      <c r="E57" s="612" t="b">
        <f aca="false">OR(CalcK!$K$5&gt;0,CalcK!$I$5&gt;0)</f>
        <v>1</v>
      </c>
    </row>
    <row r="58" customFormat="false" ht="15" hidden="false" customHeight="false" outlineLevel="0" collapsed="false">
      <c r="B58" s="486" t="s">
        <v>1291</v>
      </c>
      <c r="C58" s="459" t="n">
        <v>46</v>
      </c>
      <c r="D58" s="611" t="str">
        <f aca="false">VLOOKUP($C58,Language!$D$5:$E$100,2,0)</f>
        <v>DR Congo</v>
      </c>
      <c r="E58" s="612" t="b">
        <f aca="false">OR(CalcK!$K$6&gt;0,CalcK!$I$6&gt;0)</f>
        <v>1</v>
      </c>
    </row>
    <row r="59" customFormat="false" ht="15" hidden="false" customHeight="false" outlineLevel="0" collapsed="false">
      <c r="B59" s="486" t="s">
        <v>1292</v>
      </c>
      <c r="C59" s="459" t="n">
        <v>50</v>
      </c>
      <c r="D59" s="611" t="str">
        <f aca="false">VLOOKUP($C59,Language!$D$5:$E$100,2,0)</f>
        <v>Uzbekistan</v>
      </c>
      <c r="E59" s="612" t="b">
        <f aca="false">OR(CalcK!$K$7&gt;0,CalcK!$I$7&gt;0)</f>
        <v>1</v>
      </c>
    </row>
    <row r="60" customFormat="false" ht="15" hidden="false" customHeight="false" outlineLevel="0" collapsed="false">
      <c r="B60" s="486" t="s">
        <v>1293</v>
      </c>
      <c r="C60" s="616" t="n">
        <v>13</v>
      </c>
      <c r="D60" s="611" t="str">
        <f aca="false">VLOOKUP($C60,Language!$D$5:$E$100,2,0)</f>
        <v>Colombia</v>
      </c>
      <c r="E60" s="612" t="b">
        <f aca="false">OR(CalcK!$K$8&gt;0,CalcK!$I$8&gt;0)</f>
        <v>1</v>
      </c>
    </row>
    <row r="61" customFormat="false" ht="15" hidden="false" customHeight="false" outlineLevel="0" collapsed="false">
      <c r="B61" s="614"/>
      <c r="C61" s="608"/>
      <c r="D61" s="609" t="s">
        <v>67</v>
      </c>
      <c r="E61" s="610"/>
    </row>
    <row r="62" customFormat="false" ht="15" hidden="false" customHeight="false" outlineLevel="0" collapsed="false">
      <c r="B62" s="486" t="s">
        <v>52</v>
      </c>
      <c r="C62" s="459" t="n">
        <v>4</v>
      </c>
      <c r="D62" s="611" t="str">
        <f aca="false">VLOOKUP($C62,Language!$D$5:$E$100,2,0)</f>
        <v>England</v>
      </c>
      <c r="E62" s="612" t="b">
        <f aca="false">OR(CalcL!$K$5&gt;0,CalcL!$I$5&gt;0)</f>
        <v>1</v>
      </c>
    </row>
    <row r="63" customFormat="false" ht="15" hidden="false" customHeight="false" outlineLevel="0" collapsed="false">
      <c r="B63" s="486" t="s">
        <v>1294</v>
      </c>
      <c r="C63" s="459" t="n">
        <v>11</v>
      </c>
      <c r="D63" s="611" t="str">
        <f aca="false">VLOOKUP($C63,Language!$D$5:$E$100,2,0)</f>
        <v>Croatia</v>
      </c>
      <c r="E63" s="612" t="b">
        <f aca="false">OR(CalcL!$K$6&gt;0,CalcL!$I$6&gt;0)</f>
        <v>1</v>
      </c>
    </row>
    <row r="64" customFormat="false" ht="15" hidden="false" customHeight="false" outlineLevel="0" collapsed="false">
      <c r="B64" s="486" t="s">
        <v>1295</v>
      </c>
      <c r="C64" s="459" t="n">
        <v>74</v>
      </c>
      <c r="D64" s="611" t="str">
        <f aca="false">VLOOKUP($C64,Language!$D$5:$E$100,2,0)</f>
        <v>Ghana</v>
      </c>
      <c r="E64" s="612" t="b">
        <f aca="false">OR(CalcL!$K$7&gt;0,CalcL!$I$7&gt;0)</f>
        <v>1</v>
      </c>
    </row>
    <row r="65" customFormat="false" ht="15" hidden="false" customHeight="false" outlineLevel="0" collapsed="false">
      <c r="B65" s="487" t="s">
        <v>1296</v>
      </c>
      <c r="C65" s="617" t="n">
        <v>33</v>
      </c>
      <c r="D65" s="618" t="str">
        <f aca="false">VLOOKUP($C65,Language!$D$5:$E$100,2,0)</f>
        <v>Panama</v>
      </c>
      <c r="E65" s="619" t="b">
        <f aca="false">OR(CalcL!$K$8&gt;0,CalcL!$I$8&gt;0)</f>
        <v>1</v>
      </c>
    </row>
    <row r="66" customFormat="false" ht="15.75" hidden="false" customHeight="false" outlineLevel="0" collapsed="false"/>
    <row r="67" customFormat="false" ht="15" hidden="false" customHeight="false" outlineLevel="0" collapsed="false"/>
    <row r="68" customFormat="false" ht="15" hidden="false" customHeight="false" outlineLevel="0" collapsed="false"/>
  </sheetData>
  <sheetProtection sheet="true" objects="true" scenarios="true" selectLockedCells="true"/>
  <mergeCells count="4">
    <mergeCell ref="B2:D2"/>
    <mergeCell ref="B4:B5"/>
    <mergeCell ref="C4:C5"/>
    <mergeCell ref="D4:D5"/>
  </mergeCells>
  <conditionalFormatting sqref="B4:B5 C4:C5 D4:D5">
    <cfRule type="expression" priority="2" aboveAverage="0" equalAverage="0" bottom="0" percent="0" rank="0" text="" dxfId="190">
      <formula>XEY8</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1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11.42578125" defaultRowHeight="15" customHeight="false" zeroHeight="true" outlineLevelRow="0" outlineLevelCol="0"/>
  <cols>
    <col collapsed="false" customWidth="true" hidden="false" outlineLevel="0" max="2" min="2" style="0" width="9.29"/>
    <col collapsed="false" customWidth="true" hidden="false" outlineLevel="0" max="3" min="3" style="204" width="7.29"/>
    <col collapsed="false" customWidth="true" hidden="false" outlineLevel="0" max="4" min="4" style="204" width="8.86"/>
    <col collapsed="false" customWidth="true" hidden="false" outlineLevel="0" max="5" min="5" style="0" width="27.29"/>
    <col collapsed="false" customWidth="true" hidden="false" outlineLevel="0" max="6" min="6" style="0" width="26.71"/>
    <col collapsed="false" customWidth="true" hidden="false" outlineLevel="0" max="7" min="7" style="0" width="8.29"/>
    <col collapsed="false" customWidth="true" hidden="false" outlineLevel="0" max="8" min="8" style="0" width="21.57"/>
    <col collapsed="false" customWidth="true" hidden="false" outlineLevel="0" max="9" min="9" style="0" width="18"/>
    <col collapsed="false" customWidth="true" hidden="false" outlineLevel="0" max="10" min="10" style="0" width="19"/>
    <col collapsed="false" customWidth="true" hidden="false" outlineLevel="0" max="11" min="11" style="0" width="18.14"/>
    <col collapsed="false" customWidth="true" hidden="false" outlineLevel="0" max="12" min="12" style="0" width="10.29"/>
    <col collapsed="false" customWidth="true" hidden="false" outlineLevel="0" max="13" min="13" style="204" width="13.57"/>
    <col collapsed="false" customWidth="true" hidden="false" outlineLevel="0" max="14" min="14" style="204" width="23"/>
    <col collapsed="false" customWidth="true" hidden="false" outlineLevel="0" max="16" min="15" style="204" width="4.71"/>
    <col collapsed="false" customWidth="true" hidden="true" outlineLevel="0" max="24" min="17" style="204" width="4.71"/>
    <col collapsed="false" customWidth="true" hidden="true" outlineLevel="0" max="25" min="25" style="0" width="5.14"/>
    <col collapsed="false" customWidth="false" hidden="true" outlineLevel="0" max="16384" min="26" style="0" width="11.43"/>
  </cols>
  <sheetData>
    <row r="1" customFormat="false" ht="26.8" hidden="false" customHeight="false" outlineLevel="0" collapsed="false">
      <c r="A1" s="620"/>
      <c r="B1" s="621" t="str">
        <f aca="false">Language!$E$125</f>
        <v>Matches</v>
      </c>
      <c r="C1" s="621"/>
      <c r="D1" s="621"/>
      <c r="E1" s="621"/>
      <c r="F1" s="621"/>
      <c r="G1" s="621"/>
      <c r="H1" s="621"/>
      <c r="I1" s="621"/>
      <c r="J1" s="621"/>
    </row>
    <row r="2" customFormat="false" ht="18.75" hidden="false" customHeight="true" outlineLevel="0" collapsed="false">
      <c r="A2" s="622"/>
      <c r="B2" s="623"/>
      <c r="C2" s="623"/>
      <c r="D2" s="623"/>
      <c r="E2" s="623"/>
      <c r="F2" s="623"/>
      <c r="G2" s="623"/>
      <c r="H2" s="623"/>
      <c r="I2" s="623"/>
      <c r="J2" s="623"/>
    </row>
    <row r="3" customFormat="false" ht="30" hidden="false" customHeight="true" outlineLevel="0" collapsed="false">
      <c r="A3" s="622"/>
      <c r="B3" s="624" t="s">
        <v>1112</v>
      </c>
      <c r="C3" s="625" t="s">
        <v>928</v>
      </c>
      <c r="D3" s="625"/>
      <c r="E3" s="626" t="s">
        <v>1297</v>
      </c>
      <c r="F3" s="626" t="s">
        <v>1298</v>
      </c>
      <c r="G3" s="627" t="s">
        <v>432</v>
      </c>
      <c r="H3" s="626" t="s">
        <v>806</v>
      </c>
      <c r="I3" s="626" t="s">
        <v>1127</v>
      </c>
      <c r="J3" s="626" t="s">
        <v>1131</v>
      </c>
      <c r="K3" s="628" t="s">
        <v>1299</v>
      </c>
    </row>
    <row r="4" customFormat="false" ht="15" hidden="false" customHeight="false" outlineLevel="0" collapsed="false">
      <c r="B4" s="629" t="n">
        <v>1</v>
      </c>
      <c r="C4" s="630" t="s">
        <v>55</v>
      </c>
      <c r="D4" s="631" t="s">
        <v>1253</v>
      </c>
      <c r="E4" s="632" t="n">
        <v>46184.625</v>
      </c>
      <c r="F4" s="633" t="n">
        <f aca="false">$E4-VLOOKUP($G4,TimeZone!$L$4:$O$19,4,0)+VLOOKUP(TimeZone!$H$1,TimeZone!$C$4:$E$40,3,0)</f>
        <v>46184.875</v>
      </c>
      <c r="G4" s="634" t="n">
        <v>14</v>
      </c>
      <c r="H4" s="635" t="str">
        <f aca="false">VLOOKUP($G4,Language!$D$103:$E$118,2,0)</f>
        <v>Mexico City</v>
      </c>
      <c r="I4" s="636" t="str">
        <f aca="false">VLOOKUP(C4,Groups!$B$7:$D$65,3,0)</f>
        <v>Mexico</v>
      </c>
      <c r="J4" s="636" t="str">
        <f aca="false">VLOOKUP(D4,Groups!$B$7:$D$65,3,0)</f>
        <v>South Africa</v>
      </c>
      <c r="K4" s="637"/>
    </row>
    <row r="5" customFormat="false" ht="15" hidden="false" customHeight="false" outlineLevel="0" collapsed="false">
      <c r="B5" s="629" t="n">
        <v>2</v>
      </c>
      <c r="C5" s="630" t="s">
        <v>1254</v>
      </c>
      <c r="D5" s="631" t="s">
        <v>1255</v>
      </c>
      <c r="E5" s="632" t="n">
        <v>46184.9166666667</v>
      </c>
      <c r="F5" s="633" t="n">
        <f aca="false">$E5-VLOOKUP($G5,TimeZone!$L$4:$O$19,4,0)+VLOOKUP(TimeZone!$H$1,TimeZone!$C$4:$E$40,3,0)</f>
        <v>46185.1666666667</v>
      </c>
      <c r="G5" s="638" t="n">
        <v>15</v>
      </c>
      <c r="H5" s="635" t="str">
        <f aca="false">VLOOKUP($G5,Language!$D$103:$E$118,2,0)</f>
        <v>Guadalajara</v>
      </c>
      <c r="I5" s="636" t="str">
        <f aca="false">VLOOKUP(C5,Groups!$B$7:$D$65,3,0)</f>
        <v>Rep. of Korea</v>
      </c>
      <c r="J5" s="636" t="str">
        <f aca="false">VLOOKUP(D5,Groups!$B$7:$D$65,3,0)</f>
        <v>Czech Rep.</v>
      </c>
      <c r="K5" s="637"/>
    </row>
    <row r="6" customFormat="false" ht="15" hidden="false" customHeight="false" outlineLevel="0" collapsed="false">
      <c r="B6" s="629" t="n">
        <v>3</v>
      </c>
      <c r="C6" s="630" t="s">
        <v>54</v>
      </c>
      <c r="D6" s="631" t="s">
        <v>1256</v>
      </c>
      <c r="E6" s="632" t="n">
        <v>46185.625</v>
      </c>
      <c r="F6" s="633" t="n">
        <f aca="false">$E6-VLOOKUP($G6,TimeZone!$L$4:$O$19,4,0)+VLOOKUP(TimeZone!$H$1,TimeZone!$C$4:$E$40,3,0)</f>
        <v>46185.875</v>
      </c>
      <c r="G6" s="638" t="n">
        <v>2</v>
      </c>
      <c r="H6" s="635" t="str">
        <f aca="false">VLOOKUP($G6,Language!$D$103:$E$118,2,0)</f>
        <v>Toronto</v>
      </c>
      <c r="I6" s="636" t="str">
        <f aca="false">VLOOKUP(C6,Groups!$B$7:$D$65,3,0)</f>
        <v>Canada</v>
      </c>
      <c r="J6" s="636" t="str">
        <f aca="false">VLOOKUP(D6,Groups!$B$7:$D$65,3,0)</f>
        <v>Bosnia/Herzeg.</v>
      </c>
      <c r="K6" s="637"/>
    </row>
    <row r="7" customFormat="false" ht="15" hidden="false" customHeight="false" outlineLevel="0" collapsed="false">
      <c r="B7" s="629" t="n">
        <v>4</v>
      </c>
      <c r="C7" s="630" t="s">
        <v>53</v>
      </c>
      <c r="D7" s="631" t="s">
        <v>1263</v>
      </c>
      <c r="E7" s="632" t="n">
        <v>46185.875</v>
      </c>
      <c r="F7" s="633" t="n">
        <f aca="false">$E7-VLOOKUP($G7,TimeZone!$L$4:$O$19,4,0)+VLOOKUP(TimeZone!$H$1,TimeZone!$C$4:$E$40,3,0)</f>
        <v>46186.125</v>
      </c>
      <c r="G7" s="638" t="n">
        <v>8</v>
      </c>
      <c r="H7" s="635" t="str">
        <f aca="false">VLOOKUP($G7,Language!$D$103:$E$118,2,0)</f>
        <v>Los Angeles</v>
      </c>
      <c r="I7" s="636" t="str">
        <f aca="false">VLOOKUP(C7,Groups!$B$7:$D$65,3,0)</f>
        <v>USA</v>
      </c>
      <c r="J7" s="636" t="str">
        <f aca="false">VLOOKUP(D7,Groups!$B$7:$D$65,3,0)</f>
        <v>Paraguay</v>
      </c>
      <c r="K7" s="637"/>
    </row>
    <row r="8" customFormat="false" ht="15" hidden="false" customHeight="false" outlineLevel="0" collapsed="false">
      <c r="B8" s="629" t="n">
        <v>5</v>
      </c>
      <c r="C8" s="630" t="s">
        <v>1261</v>
      </c>
      <c r="D8" s="631" t="s">
        <v>1262</v>
      </c>
      <c r="E8" s="632" t="n">
        <v>46186.875</v>
      </c>
      <c r="F8" s="633" t="n">
        <f aca="false">$E8-VLOOKUP($G8,TimeZone!$L$4:$O$19,4,0)+VLOOKUP(TimeZone!$H$1,TimeZone!$C$4:$E$40,3,0)</f>
        <v>46187.125</v>
      </c>
      <c r="G8" s="638" t="n">
        <v>12</v>
      </c>
      <c r="H8" s="635" t="str">
        <f aca="false">VLOOKUP($G8,Language!$D$103:$E$118,2,0)</f>
        <v>Boston</v>
      </c>
      <c r="I8" s="636" t="str">
        <f aca="false">VLOOKUP(C8,Groups!$B$7:$D$65,3,0)</f>
        <v>Haiti</v>
      </c>
      <c r="J8" s="636" t="str">
        <f aca="false">VLOOKUP(D8,Groups!$B$7:$D$65,3,0)</f>
        <v>Scotland</v>
      </c>
      <c r="K8" s="637"/>
    </row>
    <row r="9" customFormat="false" ht="15" hidden="false" customHeight="false" outlineLevel="0" collapsed="false">
      <c r="B9" s="629" t="n">
        <v>6</v>
      </c>
      <c r="C9" s="630" t="s">
        <v>1264</v>
      </c>
      <c r="D9" s="631" t="s">
        <v>1265</v>
      </c>
      <c r="E9" s="632" t="n">
        <v>46187</v>
      </c>
      <c r="F9" s="633" t="n">
        <f aca="false">$E9-VLOOKUP($G9,TimeZone!$L$4:$O$19,4,0)+VLOOKUP(TimeZone!$H$1,TimeZone!$C$4:$E$40,3,0)</f>
        <v>46187.25</v>
      </c>
      <c r="G9" s="638" t="n">
        <v>1</v>
      </c>
      <c r="H9" s="635" t="str">
        <f aca="false">VLOOKUP($G9,Language!$D$103:$E$118,2,0)</f>
        <v>Vancouver</v>
      </c>
      <c r="I9" s="636" t="str">
        <f aca="false">VLOOKUP(C9,Groups!$B$7:$D$65,3,0)</f>
        <v>Australia</v>
      </c>
      <c r="J9" s="636" t="str">
        <f aca="false">VLOOKUP(D9,Groups!$B$7:$D$65,3,0)</f>
        <v>Turkey</v>
      </c>
      <c r="K9" s="637"/>
    </row>
    <row r="10" customFormat="false" ht="15" hidden="false" customHeight="false" outlineLevel="0" collapsed="false">
      <c r="B10" s="629" t="n">
        <v>7</v>
      </c>
      <c r="C10" s="630" t="s">
        <v>1259</v>
      </c>
      <c r="D10" s="631" t="s">
        <v>1260</v>
      </c>
      <c r="E10" s="632" t="n">
        <v>46186.75</v>
      </c>
      <c r="F10" s="633" t="n">
        <f aca="false">$E10-VLOOKUP($G10,TimeZone!$L$4:$O$19,4,0)+VLOOKUP(TimeZone!$H$1,TimeZone!$C$4:$E$40,3,0)</f>
        <v>46187</v>
      </c>
      <c r="G10" s="638" t="n">
        <v>3</v>
      </c>
      <c r="H10" s="635" t="str">
        <f aca="false">VLOOKUP($G10,Language!$D$103:$E$118,2,0)</f>
        <v>New York/New Jersey</v>
      </c>
      <c r="I10" s="636" t="str">
        <f aca="false">VLOOKUP(C10,Groups!$B$7:$D$65,3,0)</f>
        <v>Brazil</v>
      </c>
      <c r="J10" s="636" t="str">
        <f aca="false">VLOOKUP(D10,Groups!$B$7:$D$65,3,0)</f>
        <v>Morocco</v>
      </c>
      <c r="K10" s="637"/>
    </row>
    <row r="11" customFormat="false" ht="15" hidden="false" customHeight="false" outlineLevel="0" collapsed="false">
      <c r="B11" s="629" t="n">
        <v>8</v>
      </c>
      <c r="C11" s="630" t="s">
        <v>1257</v>
      </c>
      <c r="D11" s="631" t="s">
        <v>1258</v>
      </c>
      <c r="E11" s="632" t="n">
        <v>46186.625</v>
      </c>
      <c r="F11" s="633" t="n">
        <f aca="false">$E11-VLOOKUP($G11,TimeZone!$L$4:$O$19,4,0)+VLOOKUP(TimeZone!$H$1,TimeZone!$C$4:$E$40,3,0)</f>
        <v>46186.875</v>
      </c>
      <c r="G11" s="638" t="n">
        <v>11</v>
      </c>
      <c r="H11" s="635" t="str">
        <f aca="false">VLOOKUP($G11,Language!$D$103:$E$118,2,0)</f>
        <v>San Francisco Bay Area</v>
      </c>
      <c r="I11" s="636" t="str">
        <f aca="false">VLOOKUP(C11,Groups!$B$7:$D$65,3,0)</f>
        <v>Qatar</v>
      </c>
      <c r="J11" s="636" t="str">
        <f aca="false">VLOOKUP(D11,Groups!$B$7:$D$65,3,0)</f>
        <v>Switzerland</v>
      </c>
      <c r="K11" s="637"/>
    </row>
    <row r="12" customFormat="false" ht="15" hidden="false" customHeight="false" outlineLevel="0" collapsed="false">
      <c r="B12" s="629" t="n">
        <v>9</v>
      </c>
      <c r="C12" s="630" t="s">
        <v>1268</v>
      </c>
      <c r="D12" s="631" t="s">
        <v>1269</v>
      </c>
      <c r="E12" s="632" t="n">
        <v>46187.7916666667</v>
      </c>
      <c r="F12" s="633" t="n">
        <f aca="false">$E12-VLOOKUP($G12,TimeZone!$L$4:$O$19,4,0)+VLOOKUP(TimeZone!$H$1,TimeZone!$C$4:$E$40,3,0)</f>
        <v>46188.0416666667</v>
      </c>
      <c r="G12" s="638" t="n">
        <v>9</v>
      </c>
      <c r="H12" s="635" t="str">
        <f aca="false">VLOOKUP($G12,Language!$D$103:$E$118,2,0)</f>
        <v>Philadelphia</v>
      </c>
      <c r="I12" s="636" t="str">
        <f aca="false">VLOOKUP(C12,Groups!$B$7:$D$65,3,0)</f>
        <v>Ivory Coast</v>
      </c>
      <c r="J12" s="636" t="str">
        <f aca="false">VLOOKUP(D12,Groups!$B$7:$D$65,3,0)</f>
        <v>Ecuador</v>
      </c>
      <c r="K12" s="637"/>
    </row>
    <row r="13" customFormat="false" ht="15" hidden="false" customHeight="false" outlineLevel="0" collapsed="false">
      <c r="B13" s="629" t="n">
        <v>10</v>
      </c>
      <c r="C13" s="630" t="s">
        <v>1266</v>
      </c>
      <c r="D13" s="631" t="s">
        <v>1267</v>
      </c>
      <c r="E13" s="632" t="n">
        <v>46187.5416666667</v>
      </c>
      <c r="F13" s="633" t="n">
        <f aca="false">$E13-VLOOKUP($G13,TimeZone!$L$4:$O$19,4,0)+VLOOKUP(TimeZone!$H$1,TimeZone!$C$4:$E$40,3,0)</f>
        <v>46187.7916666667</v>
      </c>
      <c r="G13" s="638" t="n">
        <v>6</v>
      </c>
      <c r="H13" s="635" t="str">
        <f aca="false">VLOOKUP($G13,Language!$D$103:$E$118,2,0)</f>
        <v>Houston</v>
      </c>
      <c r="I13" s="636" t="str">
        <f aca="false">VLOOKUP(C13,Groups!$B$7:$D$65,3,0)</f>
        <v>Germany</v>
      </c>
      <c r="J13" s="636" t="str">
        <f aca="false">VLOOKUP(D13,Groups!$B$7:$D$65,3,0)</f>
        <v>Curaçao</v>
      </c>
      <c r="K13" s="637"/>
    </row>
    <row r="14" customFormat="false" ht="15" hidden="false" customHeight="false" outlineLevel="0" collapsed="false">
      <c r="B14" s="629" t="n">
        <v>11</v>
      </c>
      <c r="C14" s="630" t="s">
        <v>1270</v>
      </c>
      <c r="D14" s="631" t="s">
        <v>1271</v>
      </c>
      <c r="E14" s="632" t="n">
        <v>46187.6666666667</v>
      </c>
      <c r="F14" s="633" t="n">
        <f aca="false">$E14-VLOOKUP($G14,TimeZone!$L$4:$O$19,4,0)+VLOOKUP(TimeZone!$H$1,TimeZone!$C$4:$E$40,3,0)</f>
        <v>46187.9166666667</v>
      </c>
      <c r="G14" s="638" t="n">
        <v>5</v>
      </c>
      <c r="H14" s="635" t="str">
        <f aca="false">VLOOKUP($G14,Language!$D$103:$E$118,2,0)</f>
        <v>Dallas</v>
      </c>
      <c r="I14" s="636" t="str">
        <f aca="false">VLOOKUP(C14,Groups!$B$7:$D$65,3,0)</f>
        <v>Netherlands</v>
      </c>
      <c r="J14" s="636" t="str">
        <f aca="false">VLOOKUP(D14,Groups!$B$7:$D$65,3,0)</f>
        <v>Japan</v>
      </c>
      <c r="K14" s="637"/>
    </row>
    <row r="15" customFormat="false" ht="15" hidden="false" customHeight="false" outlineLevel="0" collapsed="false">
      <c r="B15" s="629" t="n">
        <v>12</v>
      </c>
      <c r="C15" s="630" t="s">
        <v>1272</v>
      </c>
      <c r="D15" s="631" t="s">
        <v>1273</v>
      </c>
      <c r="E15" s="632" t="n">
        <v>46187.9166666667</v>
      </c>
      <c r="F15" s="633" t="n">
        <f aca="false">$E15-VLOOKUP($G15,TimeZone!$L$4:$O$19,4,0)+VLOOKUP(TimeZone!$H$1,TimeZone!$C$4:$E$40,3,0)</f>
        <v>46188.1666666667</v>
      </c>
      <c r="G15" s="638" t="n">
        <v>16</v>
      </c>
      <c r="H15" s="635" t="str">
        <f aca="false">VLOOKUP($G15,Language!$D$103:$E$118,2,0)</f>
        <v>Monterrey</v>
      </c>
      <c r="I15" s="636" t="str">
        <f aca="false">VLOOKUP(C15,Groups!$B$7:$D$65,3,0)</f>
        <v>Sweden</v>
      </c>
      <c r="J15" s="636" t="str">
        <f aca="false">VLOOKUP(D15,Groups!$B$7:$D$65,3,0)</f>
        <v>Tunisia</v>
      </c>
      <c r="K15" s="637"/>
    </row>
    <row r="16" customFormat="false" ht="15" hidden="false" customHeight="false" outlineLevel="0" collapsed="false">
      <c r="B16" s="629" t="n">
        <v>13</v>
      </c>
      <c r="C16" s="630" t="s">
        <v>1280</v>
      </c>
      <c r="D16" s="631" t="s">
        <v>1281</v>
      </c>
      <c r="E16" s="632" t="n">
        <v>46188.75</v>
      </c>
      <c r="F16" s="633" t="n">
        <f aca="false">$E16-VLOOKUP($G16,TimeZone!$L$4:$O$19,4,0)+VLOOKUP(TimeZone!$H$1,TimeZone!$C$4:$E$40,3,0)</f>
        <v>46189</v>
      </c>
      <c r="G16" s="638" t="n">
        <v>13</v>
      </c>
      <c r="H16" s="635" t="str">
        <f aca="false">VLOOKUP($G16,Language!$D$103:$E$118,2,0)</f>
        <v>Miami</v>
      </c>
      <c r="I16" s="636" t="str">
        <f aca="false">VLOOKUP(C16,Groups!$B$7:$D$65,3,0)</f>
        <v>Saudi Arabia</v>
      </c>
      <c r="J16" s="636" t="str">
        <f aca="false">VLOOKUP(D16,Groups!$B$7:$D$65,3,0)</f>
        <v>Uruguay</v>
      </c>
      <c r="K16" s="637"/>
    </row>
    <row r="17" customFormat="false" ht="15" hidden="false" customHeight="false" outlineLevel="0" collapsed="false">
      <c r="B17" s="629" t="n">
        <v>14</v>
      </c>
      <c r="C17" s="630" t="s">
        <v>1278</v>
      </c>
      <c r="D17" s="631" t="s">
        <v>1279</v>
      </c>
      <c r="E17" s="632" t="n">
        <v>46188.5</v>
      </c>
      <c r="F17" s="633" t="n">
        <f aca="false">$E17-VLOOKUP($G17,TimeZone!$L$4:$O$19,4,0)+VLOOKUP(TimeZone!$H$1,TimeZone!$C$4:$E$40,3,0)</f>
        <v>46188.75</v>
      </c>
      <c r="G17" s="638" t="n">
        <v>7</v>
      </c>
      <c r="H17" s="635" t="str">
        <f aca="false">VLOOKUP($G17,Language!$D$103:$E$118,2,0)</f>
        <v>Atlanta</v>
      </c>
      <c r="I17" s="636" t="str">
        <f aca="false">VLOOKUP(C17,Groups!$B$7:$D$65,3,0)</f>
        <v>Spain</v>
      </c>
      <c r="J17" s="636" t="str">
        <f aca="false">VLOOKUP(D17,Groups!$B$7:$D$65,3,0)</f>
        <v>Cape Verde</v>
      </c>
      <c r="K17" s="637"/>
    </row>
    <row r="18" customFormat="false" ht="15" hidden="false" customHeight="false" outlineLevel="0" collapsed="false">
      <c r="B18" s="629" t="n">
        <v>15</v>
      </c>
      <c r="C18" s="630" t="s">
        <v>1276</v>
      </c>
      <c r="D18" s="631" t="s">
        <v>1277</v>
      </c>
      <c r="E18" s="632" t="n">
        <v>46188.875</v>
      </c>
      <c r="F18" s="633" t="n">
        <f aca="false">$E18-VLOOKUP($G18,TimeZone!$L$4:$O$19,4,0)+VLOOKUP(TimeZone!$H$1,TimeZone!$C$4:$E$40,3,0)</f>
        <v>46189.125</v>
      </c>
      <c r="G18" s="638" t="n">
        <v>8</v>
      </c>
      <c r="H18" s="635" t="str">
        <f aca="false">VLOOKUP($G18,Language!$D$103:$E$118,2,0)</f>
        <v>Los Angeles</v>
      </c>
      <c r="I18" s="636" t="str">
        <f aca="false">VLOOKUP(C18,Groups!$B$7:$D$65,3,0)</f>
        <v>IR Iran</v>
      </c>
      <c r="J18" s="636" t="str">
        <f aca="false">VLOOKUP(D18,Groups!$B$7:$D$65,3,0)</f>
        <v>New Zealand</v>
      </c>
      <c r="K18" s="637"/>
    </row>
    <row r="19" customFormat="false" ht="15" hidden="false" customHeight="false" outlineLevel="0" collapsed="false">
      <c r="B19" s="629" t="n">
        <v>16</v>
      </c>
      <c r="C19" s="630" t="s">
        <v>1274</v>
      </c>
      <c r="D19" s="631" t="s">
        <v>1275</v>
      </c>
      <c r="E19" s="632" t="n">
        <v>46188.625</v>
      </c>
      <c r="F19" s="633" t="n">
        <f aca="false">$E19-VLOOKUP($G19,TimeZone!$L$4:$O$19,4,0)+VLOOKUP(TimeZone!$H$1,TimeZone!$C$4:$E$40,3,0)</f>
        <v>46188.875</v>
      </c>
      <c r="G19" s="638" t="n">
        <v>10</v>
      </c>
      <c r="H19" s="635" t="str">
        <f aca="false">VLOOKUP($G19,Language!$D$103:$E$118,2,0)</f>
        <v>Seattle</v>
      </c>
      <c r="I19" s="636" t="str">
        <f aca="false">VLOOKUP(C19,Groups!$B$7:$D$65,3,0)</f>
        <v>Belgium</v>
      </c>
      <c r="J19" s="636" t="str">
        <f aca="false">VLOOKUP(D19,Groups!$B$7:$D$65,3,0)</f>
        <v>Egypt</v>
      </c>
      <c r="K19" s="637"/>
    </row>
    <row r="20" customFormat="false" ht="15" hidden="false" customHeight="false" outlineLevel="0" collapsed="false">
      <c r="B20" s="629" t="n">
        <v>17</v>
      </c>
      <c r="C20" s="630" t="s">
        <v>1282</v>
      </c>
      <c r="D20" s="631" t="s">
        <v>1283</v>
      </c>
      <c r="E20" s="632" t="n">
        <v>46189.625</v>
      </c>
      <c r="F20" s="633" t="n">
        <f aca="false">$E20-VLOOKUP($G20,TimeZone!$L$4:$O$19,4,0)+VLOOKUP(TimeZone!$H$1,TimeZone!$C$4:$E$40,3,0)</f>
        <v>46189.875</v>
      </c>
      <c r="G20" s="638" t="n">
        <v>3</v>
      </c>
      <c r="H20" s="635" t="str">
        <f aca="false">VLOOKUP($G20,Language!$D$103:$E$118,2,0)</f>
        <v>New York/New Jersey</v>
      </c>
      <c r="I20" s="636" t="str">
        <f aca="false">VLOOKUP(C20,Groups!$B$7:$D$65,3,0)</f>
        <v>France</v>
      </c>
      <c r="J20" s="636" t="str">
        <f aca="false">VLOOKUP(D20,Groups!$B$7:$D$65,3,0)</f>
        <v>Senegal</v>
      </c>
      <c r="K20" s="637"/>
    </row>
    <row r="21" customFormat="false" ht="15" hidden="false" customHeight="false" outlineLevel="0" collapsed="false">
      <c r="B21" s="629" t="n">
        <v>18</v>
      </c>
      <c r="C21" s="630" t="s">
        <v>1284</v>
      </c>
      <c r="D21" s="631" t="s">
        <v>1285</v>
      </c>
      <c r="E21" s="632" t="n">
        <v>46189.75</v>
      </c>
      <c r="F21" s="633" t="n">
        <f aca="false">$E21-VLOOKUP($G21,TimeZone!$L$4:$O$19,4,0)+VLOOKUP(TimeZone!$H$1,TimeZone!$C$4:$E$40,3,0)</f>
        <v>46190</v>
      </c>
      <c r="G21" s="638" t="n">
        <v>12</v>
      </c>
      <c r="H21" s="635" t="str">
        <f aca="false">VLOOKUP($G21,Language!$D$103:$E$118,2,0)</f>
        <v>Boston</v>
      </c>
      <c r="I21" s="636" t="str">
        <f aca="false">VLOOKUP(C21,Groups!$B$7:$D$65,3,0)</f>
        <v>Iraq</v>
      </c>
      <c r="J21" s="636" t="str">
        <f aca="false">VLOOKUP(D21,Groups!$B$7:$D$65,3,0)</f>
        <v>Norway</v>
      </c>
      <c r="K21" s="637"/>
    </row>
    <row r="22" customFormat="false" ht="15" hidden="false" customHeight="false" outlineLevel="0" collapsed="false">
      <c r="B22" s="629" t="n">
        <v>19</v>
      </c>
      <c r="C22" s="630" t="s">
        <v>1286</v>
      </c>
      <c r="D22" s="631" t="s">
        <v>1287</v>
      </c>
      <c r="E22" s="632" t="n">
        <v>46189.875</v>
      </c>
      <c r="F22" s="633" t="n">
        <f aca="false">$E22-VLOOKUP($G22,TimeZone!$L$4:$O$19,4,0)+VLOOKUP(TimeZone!$H$1,TimeZone!$C$4:$E$40,3,0)</f>
        <v>46190.125</v>
      </c>
      <c r="G22" s="638" t="n">
        <v>4</v>
      </c>
      <c r="H22" s="635" t="str">
        <f aca="false">VLOOKUP($G22,Language!$D$103:$E$118,2,0)</f>
        <v>Kansas City</v>
      </c>
      <c r="I22" s="636" t="str">
        <f aca="false">VLOOKUP(C22,Groups!$B$7:$D$65,3,0)</f>
        <v>Argentina</v>
      </c>
      <c r="J22" s="636" t="str">
        <f aca="false">VLOOKUP(D22,Groups!$B$7:$D$65,3,0)</f>
        <v>Algeria</v>
      </c>
      <c r="K22" s="637"/>
    </row>
    <row r="23" customFormat="false" ht="15" hidden="false" customHeight="false" outlineLevel="0" collapsed="false">
      <c r="B23" s="629" t="n">
        <v>20</v>
      </c>
      <c r="C23" s="630" t="s">
        <v>1288</v>
      </c>
      <c r="D23" s="631" t="s">
        <v>1289</v>
      </c>
      <c r="E23" s="632" t="n">
        <v>46190</v>
      </c>
      <c r="F23" s="633" t="n">
        <f aca="false">$E23-VLOOKUP($G23,TimeZone!$L$4:$O$19,4,0)+VLOOKUP(TimeZone!$H$1,TimeZone!$C$4:$E$40,3,0)</f>
        <v>46190.25</v>
      </c>
      <c r="G23" s="638" t="n">
        <v>11</v>
      </c>
      <c r="H23" s="635" t="str">
        <f aca="false">VLOOKUP($G23,Language!$D$103:$E$118,2,0)</f>
        <v>San Francisco Bay Area</v>
      </c>
      <c r="I23" s="636" t="str">
        <f aca="false">VLOOKUP(C23,Groups!$B$7:$D$65,3,0)</f>
        <v>Austria</v>
      </c>
      <c r="J23" s="636" t="str">
        <f aca="false">VLOOKUP(D23,Groups!$B$7:$D$65,3,0)</f>
        <v>Jordan</v>
      </c>
      <c r="K23" s="637"/>
    </row>
    <row r="24" customFormat="false" ht="15" hidden="false" customHeight="false" outlineLevel="0" collapsed="false">
      <c r="B24" s="629" t="n">
        <v>21</v>
      </c>
      <c r="C24" s="630" t="s">
        <v>1295</v>
      </c>
      <c r="D24" s="631" t="s">
        <v>1296</v>
      </c>
      <c r="E24" s="632" t="n">
        <v>46190.7916666667</v>
      </c>
      <c r="F24" s="633" t="n">
        <f aca="false">$E24-VLOOKUP($G24,TimeZone!$L$4:$O$19,4,0)+VLOOKUP(TimeZone!$H$1,TimeZone!$C$4:$E$40,3,0)</f>
        <v>46191.0416666667</v>
      </c>
      <c r="G24" s="638" t="n">
        <v>2</v>
      </c>
      <c r="H24" s="635" t="str">
        <f aca="false">VLOOKUP($G24,Language!$D$103:$E$118,2,0)</f>
        <v>Toronto</v>
      </c>
      <c r="I24" s="636" t="str">
        <f aca="false">VLOOKUP(C24,Groups!$B$7:$D$65,3,0)</f>
        <v>Ghana</v>
      </c>
      <c r="J24" s="636" t="str">
        <f aca="false">VLOOKUP(D24,Groups!$B$7:$D$65,3,0)</f>
        <v>Panama</v>
      </c>
      <c r="K24" s="637"/>
    </row>
    <row r="25" customFormat="false" ht="15" hidden="false" customHeight="false" outlineLevel="0" collapsed="false">
      <c r="B25" s="629" t="n">
        <v>22</v>
      </c>
      <c r="C25" s="630" t="s">
        <v>52</v>
      </c>
      <c r="D25" s="631" t="s">
        <v>1294</v>
      </c>
      <c r="E25" s="632" t="n">
        <v>46190.6666666667</v>
      </c>
      <c r="F25" s="633" t="n">
        <f aca="false">$E25-VLOOKUP($G25,TimeZone!$L$4:$O$19,4,0)+VLOOKUP(TimeZone!$H$1,TimeZone!$C$4:$E$40,3,0)</f>
        <v>46190.9166666667</v>
      </c>
      <c r="G25" s="638" t="n">
        <v>5</v>
      </c>
      <c r="H25" s="635" t="str">
        <f aca="false">VLOOKUP($G25,Language!$D$103:$E$118,2,0)</f>
        <v>Dallas</v>
      </c>
      <c r="I25" s="636" t="str">
        <f aca="false">VLOOKUP(C25,Groups!$B$7:$D$65,3,0)</f>
        <v>England</v>
      </c>
      <c r="J25" s="636" t="str">
        <f aca="false">VLOOKUP(D25,Groups!$B$7:$D$65,3,0)</f>
        <v>Croatia</v>
      </c>
      <c r="K25" s="637"/>
    </row>
    <row r="26" customFormat="false" ht="15" hidden="false" customHeight="false" outlineLevel="0" collapsed="false">
      <c r="B26" s="629" t="n">
        <v>23</v>
      </c>
      <c r="C26" s="630" t="s">
        <v>1290</v>
      </c>
      <c r="D26" s="631" t="s">
        <v>1291</v>
      </c>
      <c r="E26" s="632" t="n">
        <v>46190.5416666667</v>
      </c>
      <c r="F26" s="633" t="n">
        <f aca="false">$E26-VLOOKUP($G26,TimeZone!$L$4:$O$19,4,0)+VLOOKUP(TimeZone!$H$1,TimeZone!$C$4:$E$40,3,0)</f>
        <v>46190.7916666667</v>
      </c>
      <c r="G26" s="638" t="n">
        <v>6</v>
      </c>
      <c r="H26" s="635" t="str">
        <f aca="false">VLOOKUP($G26,Language!$D$103:$E$118,2,0)</f>
        <v>Houston</v>
      </c>
      <c r="I26" s="636" t="str">
        <f aca="false">VLOOKUP(C26,Groups!$B$7:$D$65,3,0)</f>
        <v>Portugal</v>
      </c>
      <c r="J26" s="636" t="str">
        <f aca="false">VLOOKUP(D26,Groups!$B$7:$D$65,3,0)</f>
        <v>DR Congo</v>
      </c>
      <c r="K26" s="637"/>
    </row>
    <row r="27" customFormat="false" ht="15" hidden="false" customHeight="false" outlineLevel="0" collapsed="false">
      <c r="B27" s="629" t="n">
        <v>24</v>
      </c>
      <c r="C27" s="630" t="s">
        <v>1292</v>
      </c>
      <c r="D27" s="631" t="s">
        <v>1293</v>
      </c>
      <c r="E27" s="632" t="n">
        <v>46190.9166666667</v>
      </c>
      <c r="F27" s="633" t="n">
        <f aca="false">$E27-VLOOKUP($G27,TimeZone!$L$4:$O$19,4,0)+VLOOKUP(TimeZone!$H$1,TimeZone!$C$4:$E$40,3,0)</f>
        <v>46191.1666666667</v>
      </c>
      <c r="G27" s="634" t="n">
        <v>14</v>
      </c>
      <c r="H27" s="635" t="str">
        <f aca="false">VLOOKUP($G27,Language!$D$103:$E$118,2,0)</f>
        <v>Mexico City</v>
      </c>
      <c r="I27" s="636" t="str">
        <f aca="false">VLOOKUP(C27,Groups!$B$7:$D$65,3,0)</f>
        <v>Uzbekistan</v>
      </c>
      <c r="J27" s="636" t="str">
        <f aca="false">VLOOKUP(D27,Groups!$B$7:$D$65,3,0)</f>
        <v>Colombia</v>
      </c>
      <c r="K27" s="637"/>
    </row>
    <row r="28" customFormat="false" ht="15" hidden="false" customHeight="false" outlineLevel="0" collapsed="false">
      <c r="B28" s="629" t="n">
        <v>25</v>
      </c>
      <c r="C28" s="630" t="s">
        <v>1255</v>
      </c>
      <c r="D28" s="631" t="s">
        <v>1253</v>
      </c>
      <c r="E28" s="632" t="n">
        <v>46191.5</v>
      </c>
      <c r="F28" s="633" t="n">
        <f aca="false">$E28-VLOOKUP($G28,TimeZone!$L$4:$O$19,4,0)+VLOOKUP(TimeZone!$H$1,TimeZone!$C$4:$E$40,3,0)</f>
        <v>46191.75</v>
      </c>
      <c r="G28" s="638" t="n">
        <v>7</v>
      </c>
      <c r="H28" s="635" t="str">
        <f aca="false">VLOOKUP($G28,Language!$D$103:$E$118,2,0)</f>
        <v>Atlanta</v>
      </c>
      <c r="I28" s="636" t="str">
        <f aca="false">VLOOKUP(C28,Groups!$B$7:$D$65,3,0)</f>
        <v>Czech Rep.</v>
      </c>
      <c r="J28" s="636" t="str">
        <f aca="false">VLOOKUP(D28,Groups!$B$7:$D$65,3,0)</f>
        <v>South Africa</v>
      </c>
      <c r="K28" s="637"/>
    </row>
    <row r="29" customFormat="false" ht="15" hidden="false" customHeight="false" outlineLevel="0" collapsed="false">
      <c r="B29" s="629" t="n">
        <v>26</v>
      </c>
      <c r="C29" s="630" t="s">
        <v>1258</v>
      </c>
      <c r="D29" s="631" t="s">
        <v>1256</v>
      </c>
      <c r="E29" s="632" t="n">
        <v>46191.625</v>
      </c>
      <c r="F29" s="633" t="n">
        <f aca="false">$E29-VLOOKUP($G29,TimeZone!$L$4:$O$19,4,0)+VLOOKUP(TimeZone!$H$1,TimeZone!$C$4:$E$40,3,0)</f>
        <v>46191.875</v>
      </c>
      <c r="G29" s="638" t="n">
        <v>8</v>
      </c>
      <c r="H29" s="635" t="str">
        <f aca="false">VLOOKUP($G29,Language!$D$103:$E$118,2,0)</f>
        <v>Los Angeles</v>
      </c>
      <c r="I29" s="636" t="str">
        <f aca="false">VLOOKUP(C29,Groups!$B$7:$D$65,3,0)</f>
        <v>Switzerland</v>
      </c>
      <c r="J29" s="636" t="str">
        <f aca="false">VLOOKUP(D29,Groups!$B$7:$D$65,3,0)</f>
        <v>Bosnia/Herzeg.</v>
      </c>
      <c r="K29" s="637"/>
    </row>
    <row r="30" customFormat="false" ht="15" hidden="false" customHeight="false" outlineLevel="0" collapsed="false">
      <c r="B30" s="629" t="n">
        <v>27</v>
      </c>
      <c r="C30" s="630" t="s">
        <v>54</v>
      </c>
      <c r="D30" s="631" t="s">
        <v>1257</v>
      </c>
      <c r="E30" s="632" t="n">
        <v>46191.75</v>
      </c>
      <c r="F30" s="633" t="n">
        <f aca="false">$E30-VLOOKUP($G30,TimeZone!$L$4:$O$19,4,0)+VLOOKUP(TimeZone!$H$1,TimeZone!$C$4:$E$40,3,0)</f>
        <v>46192</v>
      </c>
      <c r="G30" s="638" t="n">
        <v>1</v>
      </c>
      <c r="H30" s="635" t="str">
        <f aca="false">VLOOKUP($G30,Language!$D$103:$E$118,2,0)</f>
        <v>Vancouver</v>
      </c>
      <c r="I30" s="636" t="str">
        <f aca="false">VLOOKUP(C30,Groups!$B$7:$D$65,3,0)</f>
        <v>Canada</v>
      </c>
      <c r="J30" s="636" t="str">
        <f aca="false">VLOOKUP(D30,Groups!$B$7:$D$65,3,0)</f>
        <v>Qatar</v>
      </c>
      <c r="K30" s="637"/>
    </row>
    <row r="31" customFormat="false" ht="15" hidden="false" customHeight="false" outlineLevel="0" collapsed="false">
      <c r="B31" s="629" t="n">
        <v>28</v>
      </c>
      <c r="C31" s="630" t="s">
        <v>55</v>
      </c>
      <c r="D31" s="631" t="s">
        <v>1254</v>
      </c>
      <c r="E31" s="632" t="n">
        <v>46191.875</v>
      </c>
      <c r="F31" s="633" t="n">
        <f aca="false">$E31-VLOOKUP($G31,TimeZone!$L$4:$O$19,4,0)+VLOOKUP(TimeZone!$H$1,TimeZone!$C$4:$E$40,3,0)</f>
        <v>46192.125</v>
      </c>
      <c r="G31" s="638" t="n">
        <v>15</v>
      </c>
      <c r="H31" s="635" t="str">
        <f aca="false">VLOOKUP($G31,Language!$D$103:$E$118,2,0)</f>
        <v>Guadalajara</v>
      </c>
      <c r="I31" s="636" t="str">
        <f aca="false">VLOOKUP(C31,Groups!$B$7:$D$65,3,0)</f>
        <v>Mexico</v>
      </c>
      <c r="J31" s="636" t="str">
        <f aca="false">VLOOKUP(D31,Groups!$B$7:$D$65,3,0)</f>
        <v>Rep. of Korea</v>
      </c>
      <c r="K31" s="637"/>
    </row>
    <row r="32" customFormat="false" ht="15" hidden="false" customHeight="false" outlineLevel="0" collapsed="false">
      <c r="B32" s="629" t="n">
        <v>29</v>
      </c>
      <c r="C32" s="630" t="s">
        <v>1259</v>
      </c>
      <c r="D32" s="631" t="s">
        <v>1261</v>
      </c>
      <c r="E32" s="632" t="n">
        <v>46192.8541666667</v>
      </c>
      <c r="F32" s="633" t="n">
        <f aca="false">$E32-VLOOKUP($G32,TimeZone!$L$4:$O$19,4,0)+VLOOKUP(TimeZone!$H$1,TimeZone!$C$4:$E$40,3,0)</f>
        <v>46193.1041666667</v>
      </c>
      <c r="G32" s="638" t="n">
        <v>9</v>
      </c>
      <c r="H32" s="635" t="str">
        <f aca="false">VLOOKUP($G32,Language!$D$103:$E$118,2,0)</f>
        <v>Philadelphia</v>
      </c>
      <c r="I32" s="636" t="str">
        <f aca="false">VLOOKUP(C32,Groups!$B$7:$D$65,3,0)</f>
        <v>Brazil</v>
      </c>
      <c r="J32" s="636" t="str">
        <f aca="false">VLOOKUP(D32,Groups!$B$7:$D$65,3,0)</f>
        <v>Haiti</v>
      </c>
      <c r="K32" s="637"/>
    </row>
    <row r="33" customFormat="false" ht="15" hidden="false" customHeight="false" outlineLevel="0" collapsed="false">
      <c r="B33" s="629" t="n">
        <v>30</v>
      </c>
      <c r="C33" s="630" t="s">
        <v>1262</v>
      </c>
      <c r="D33" s="631" t="s">
        <v>1260</v>
      </c>
      <c r="E33" s="632" t="n">
        <v>46192.75</v>
      </c>
      <c r="F33" s="633" t="n">
        <f aca="false">$E33-VLOOKUP($G33,TimeZone!$L$4:$O$19,4,0)+VLOOKUP(TimeZone!$H$1,TimeZone!$C$4:$E$40,3,0)</f>
        <v>46193</v>
      </c>
      <c r="G33" s="638" t="n">
        <v>12</v>
      </c>
      <c r="H33" s="635" t="str">
        <f aca="false">VLOOKUP($G33,Language!$D$103:$E$118,2,0)</f>
        <v>Boston</v>
      </c>
      <c r="I33" s="636" t="str">
        <f aca="false">VLOOKUP(C33,Groups!$B$7:$D$65,3,0)</f>
        <v>Scotland</v>
      </c>
      <c r="J33" s="636" t="str">
        <f aca="false">VLOOKUP(D33,Groups!$B$7:$D$65,3,0)</f>
        <v>Morocco</v>
      </c>
      <c r="K33" s="637"/>
    </row>
    <row r="34" customFormat="false" ht="15" hidden="false" customHeight="false" outlineLevel="0" collapsed="false">
      <c r="B34" s="629" t="n">
        <v>31</v>
      </c>
      <c r="C34" s="630" t="s">
        <v>1265</v>
      </c>
      <c r="D34" s="631" t="s">
        <v>1263</v>
      </c>
      <c r="E34" s="632" t="n">
        <v>46192.9583333333</v>
      </c>
      <c r="F34" s="633" t="n">
        <f aca="false">$E34-VLOOKUP($G34,TimeZone!$L$4:$O$19,4,0)+VLOOKUP(TimeZone!$H$1,TimeZone!$C$4:$E$40,3,0)</f>
        <v>46193.2083333333</v>
      </c>
      <c r="G34" s="638" t="n">
        <v>11</v>
      </c>
      <c r="H34" s="635" t="str">
        <f aca="false">VLOOKUP($G34,Language!$D$103:$E$118,2,0)</f>
        <v>San Francisco Bay Area</v>
      </c>
      <c r="I34" s="636" t="str">
        <f aca="false">VLOOKUP(C34,Groups!$B$7:$D$65,3,0)</f>
        <v>Turkey</v>
      </c>
      <c r="J34" s="636" t="str">
        <f aca="false">VLOOKUP(D34,Groups!$B$7:$D$65,3,0)</f>
        <v>Paraguay</v>
      </c>
      <c r="K34" s="637"/>
    </row>
    <row r="35" customFormat="false" ht="15" hidden="false" customHeight="false" outlineLevel="0" collapsed="false">
      <c r="B35" s="629" t="n">
        <v>32</v>
      </c>
      <c r="C35" s="630" t="s">
        <v>53</v>
      </c>
      <c r="D35" s="631" t="s">
        <v>1264</v>
      </c>
      <c r="E35" s="632" t="n">
        <v>46192.625</v>
      </c>
      <c r="F35" s="633" t="n">
        <f aca="false">$E35-VLOOKUP($G35,TimeZone!$L$4:$O$19,4,0)+VLOOKUP(TimeZone!$H$1,TimeZone!$C$4:$E$40,3,0)</f>
        <v>46192.875</v>
      </c>
      <c r="G35" s="638" t="n">
        <v>10</v>
      </c>
      <c r="H35" s="635" t="str">
        <f aca="false">VLOOKUP($G35,Language!$D$103:$E$118,2,0)</f>
        <v>Seattle</v>
      </c>
      <c r="I35" s="636" t="str">
        <f aca="false">VLOOKUP(C35,Groups!$B$7:$D$65,3,0)</f>
        <v>USA</v>
      </c>
      <c r="J35" s="636" t="str">
        <f aca="false">VLOOKUP(D35,Groups!$B$7:$D$65,3,0)</f>
        <v>Australia</v>
      </c>
      <c r="K35" s="637"/>
    </row>
    <row r="36" customFormat="false" ht="15" hidden="false" customHeight="false" outlineLevel="0" collapsed="false">
      <c r="B36" s="629" t="n">
        <v>33</v>
      </c>
      <c r="C36" s="630" t="s">
        <v>1266</v>
      </c>
      <c r="D36" s="631" t="s">
        <v>1268</v>
      </c>
      <c r="E36" s="632" t="n">
        <v>46193.6666666667</v>
      </c>
      <c r="F36" s="633" t="n">
        <f aca="false">$E36-VLOOKUP($G36,TimeZone!$L$4:$O$19,4,0)+VLOOKUP(TimeZone!$H$1,TimeZone!$C$4:$E$40,3,0)</f>
        <v>46193.9166666667</v>
      </c>
      <c r="G36" s="638" t="n">
        <v>2</v>
      </c>
      <c r="H36" s="635" t="str">
        <f aca="false">VLOOKUP($G36,Language!$D$103:$E$118,2,0)</f>
        <v>Toronto</v>
      </c>
      <c r="I36" s="636" t="str">
        <f aca="false">VLOOKUP(C36,Groups!$B$7:$D$65,3,0)</f>
        <v>Germany</v>
      </c>
      <c r="J36" s="636" t="str">
        <f aca="false">VLOOKUP(D36,Groups!$B$7:$D$65,3,0)</f>
        <v>Ivory Coast</v>
      </c>
      <c r="K36" s="637"/>
    </row>
    <row r="37" customFormat="false" ht="15" hidden="false" customHeight="false" outlineLevel="0" collapsed="false">
      <c r="B37" s="629" t="n">
        <v>34</v>
      </c>
      <c r="C37" s="630" t="s">
        <v>1269</v>
      </c>
      <c r="D37" s="631" t="s">
        <v>1267</v>
      </c>
      <c r="E37" s="632" t="n">
        <v>46193.8333333333</v>
      </c>
      <c r="F37" s="633" t="n">
        <f aca="false">$E37-VLOOKUP($G37,TimeZone!$L$4:$O$19,4,0)+VLOOKUP(TimeZone!$H$1,TimeZone!$C$4:$E$40,3,0)</f>
        <v>46194.0833333333</v>
      </c>
      <c r="G37" s="638" t="n">
        <v>4</v>
      </c>
      <c r="H37" s="635" t="str">
        <f aca="false">VLOOKUP($G37,Language!$D$103:$E$118,2,0)</f>
        <v>Kansas City</v>
      </c>
      <c r="I37" s="636" t="str">
        <f aca="false">VLOOKUP(C37,Groups!$B$7:$D$65,3,0)</f>
        <v>Ecuador</v>
      </c>
      <c r="J37" s="636" t="str">
        <f aca="false">VLOOKUP(D37,Groups!$B$7:$D$65,3,0)</f>
        <v>Curaçao</v>
      </c>
      <c r="K37" s="637"/>
    </row>
    <row r="38" customFormat="false" ht="15" hidden="false" customHeight="false" outlineLevel="0" collapsed="false">
      <c r="B38" s="629" t="n">
        <v>35</v>
      </c>
      <c r="C38" s="630" t="s">
        <v>1270</v>
      </c>
      <c r="D38" s="631" t="s">
        <v>1272</v>
      </c>
      <c r="E38" s="632" t="n">
        <v>46193.5416666667</v>
      </c>
      <c r="F38" s="633" t="n">
        <f aca="false">$E38-VLOOKUP($G38,TimeZone!$L$4:$O$19,4,0)+VLOOKUP(TimeZone!$H$1,TimeZone!$C$4:$E$40,3,0)</f>
        <v>46193.7916666667</v>
      </c>
      <c r="G38" s="638" t="n">
        <v>6</v>
      </c>
      <c r="H38" s="635" t="str">
        <f aca="false">VLOOKUP($G38,Language!$D$103:$E$118,2,0)</f>
        <v>Houston</v>
      </c>
      <c r="I38" s="636" t="str">
        <f aca="false">VLOOKUP(C38,Groups!$B$7:$D$65,3,0)</f>
        <v>Netherlands</v>
      </c>
      <c r="J38" s="636" t="str">
        <f aca="false">VLOOKUP(D38,Groups!$B$7:$D$65,3,0)</f>
        <v>Sweden</v>
      </c>
      <c r="K38" s="637"/>
    </row>
    <row r="39" customFormat="false" ht="15" hidden="false" customHeight="false" outlineLevel="0" collapsed="false">
      <c r="B39" s="629" t="n">
        <v>36</v>
      </c>
      <c r="C39" s="630" t="s">
        <v>1273</v>
      </c>
      <c r="D39" s="631" t="s">
        <v>1271</v>
      </c>
      <c r="E39" s="632" t="n">
        <v>46194</v>
      </c>
      <c r="F39" s="633" t="n">
        <f aca="false">$E39-VLOOKUP($G39,TimeZone!$L$4:$O$19,4,0)+VLOOKUP(TimeZone!$H$1,TimeZone!$C$4:$E$40,3,0)</f>
        <v>46194.25</v>
      </c>
      <c r="G39" s="638" t="n">
        <v>16</v>
      </c>
      <c r="H39" s="635" t="str">
        <f aca="false">VLOOKUP($G39,Language!$D$103:$E$118,2,0)</f>
        <v>Monterrey</v>
      </c>
      <c r="I39" s="636" t="str">
        <f aca="false">VLOOKUP(C39,Groups!$B$7:$D$65,3,0)</f>
        <v>Tunisia</v>
      </c>
      <c r="J39" s="636" t="str">
        <f aca="false">VLOOKUP(D39,Groups!$B$7:$D$65,3,0)</f>
        <v>Japan</v>
      </c>
      <c r="K39" s="637"/>
    </row>
    <row r="40" customFormat="false" ht="15" hidden="false" customHeight="false" outlineLevel="0" collapsed="false">
      <c r="B40" s="629" t="n">
        <v>37</v>
      </c>
      <c r="C40" s="630" t="s">
        <v>1281</v>
      </c>
      <c r="D40" s="631" t="s">
        <v>1279</v>
      </c>
      <c r="E40" s="632" t="n">
        <v>46194.75</v>
      </c>
      <c r="F40" s="633" t="n">
        <f aca="false">$E40-VLOOKUP($G40,TimeZone!$L$4:$O$19,4,0)+VLOOKUP(TimeZone!$H$1,TimeZone!$C$4:$E$40,3,0)</f>
        <v>46195</v>
      </c>
      <c r="G40" s="638" t="n">
        <v>13</v>
      </c>
      <c r="H40" s="635" t="str">
        <f aca="false">VLOOKUP($G40,Language!$D$103:$E$118,2,0)</f>
        <v>Miami</v>
      </c>
      <c r="I40" s="636" t="str">
        <f aca="false">VLOOKUP(C40,Groups!$B$7:$D$65,3,0)</f>
        <v>Uruguay</v>
      </c>
      <c r="J40" s="636" t="str">
        <f aca="false">VLOOKUP(D40,Groups!$B$7:$D$65,3,0)</f>
        <v>Cape Verde</v>
      </c>
      <c r="K40" s="637"/>
    </row>
    <row r="41" customFormat="false" ht="15" hidden="false" customHeight="false" outlineLevel="0" collapsed="false">
      <c r="B41" s="629" t="n">
        <v>38</v>
      </c>
      <c r="C41" s="630" t="s">
        <v>1278</v>
      </c>
      <c r="D41" s="631" t="s">
        <v>1280</v>
      </c>
      <c r="E41" s="632" t="n">
        <v>46194.5</v>
      </c>
      <c r="F41" s="633" t="n">
        <f aca="false">$E41-VLOOKUP($G41,TimeZone!$L$4:$O$19,4,0)+VLOOKUP(TimeZone!$H$1,TimeZone!$C$4:$E$40,3,0)</f>
        <v>46194.75</v>
      </c>
      <c r="G41" s="638" t="n">
        <v>7</v>
      </c>
      <c r="H41" s="635" t="str">
        <f aca="false">VLOOKUP($G41,Language!$D$103:$E$118,2,0)</f>
        <v>Atlanta</v>
      </c>
      <c r="I41" s="636" t="str">
        <f aca="false">VLOOKUP(C41,Groups!$B$7:$D$65,3,0)</f>
        <v>Spain</v>
      </c>
      <c r="J41" s="636" t="str">
        <f aca="false">VLOOKUP(D41,Groups!$B$7:$D$65,3,0)</f>
        <v>Saudi Arabia</v>
      </c>
      <c r="K41" s="637"/>
    </row>
    <row r="42" customFormat="false" ht="15" hidden="false" customHeight="false" outlineLevel="0" collapsed="false">
      <c r="B42" s="629" t="n">
        <v>39</v>
      </c>
      <c r="C42" s="630" t="s">
        <v>1274</v>
      </c>
      <c r="D42" s="631" t="s">
        <v>1276</v>
      </c>
      <c r="E42" s="632" t="n">
        <v>46194.625</v>
      </c>
      <c r="F42" s="633" t="n">
        <f aca="false">$E42-VLOOKUP($G42,TimeZone!$L$4:$O$19,4,0)+VLOOKUP(TimeZone!$H$1,TimeZone!$C$4:$E$40,3,0)</f>
        <v>46194.875</v>
      </c>
      <c r="G42" s="638" t="n">
        <v>8</v>
      </c>
      <c r="H42" s="635" t="str">
        <f aca="false">VLOOKUP($G42,Language!$D$103:$E$118,2,0)</f>
        <v>Los Angeles</v>
      </c>
      <c r="I42" s="636" t="str">
        <f aca="false">VLOOKUP(C42,Groups!$B$7:$D$65,3,0)</f>
        <v>Belgium</v>
      </c>
      <c r="J42" s="636" t="str">
        <f aca="false">VLOOKUP(D42,Groups!$B$7:$D$65,3,0)</f>
        <v>IR Iran</v>
      </c>
      <c r="K42" s="637"/>
    </row>
    <row r="43" customFormat="false" ht="15" hidden="false" customHeight="false" outlineLevel="0" collapsed="false">
      <c r="B43" s="629" t="n">
        <v>40</v>
      </c>
      <c r="C43" s="630" t="s">
        <v>1277</v>
      </c>
      <c r="D43" s="631" t="s">
        <v>1275</v>
      </c>
      <c r="E43" s="632" t="n">
        <v>46194.875</v>
      </c>
      <c r="F43" s="633" t="n">
        <f aca="false">$E43-VLOOKUP($G43,TimeZone!$L$4:$O$19,4,0)+VLOOKUP(TimeZone!$H$1,TimeZone!$C$4:$E$40,3,0)</f>
        <v>46195.125</v>
      </c>
      <c r="G43" s="638" t="n">
        <v>1</v>
      </c>
      <c r="H43" s="635" t="str">
        <f aca="false">VLOOKUP($G43,Language!$D$103:$E$118,2,0)</f>
        <v>Vancouver</v>
      </c>
      <c r="I43" s="636" t="str">
        <f aca="false">VLOOKUP(C43,Groups!$B$7:$D$65,3,0)</f>
        <v>New Zealand</v>
      </c>
      <c r="J43" s="636" t="str">
        <f aca="false">VLOOKUP(D43,Groups!$B$7:$D$65,3,0)</f>
        <v>Egypt</v>
      </c>
      <c r="K43" s="637"/>
    </row>
    <row r="44" customFormat="false" ht="15" hidden="false" customHeight="false" outlineLevel="0" collapsed="false">
      <c r="B44" s="629" t="n">
        <v>41</v>
      </c>
      <c r="C44" s="630" t="s">
        <v>1285</v>
      </c>
      <c r="D44" s="631" t="s">
        <v>1283</v>
      </c>
      <c r="E44" s="632" t="n">
        <v>46195.8333333333</v>
      </c>
      <c r="F44" s="633" t="n">
        <f aca="false">$E44-VLOOKUP($G44,TimeZone!$L$4:$O$19,4,0)+VLOOKUP(TimeZone!$H$1,TimeZone!$C$4:$E$40,3,0)</f>
        <v>46196.0833333333</v>
      </c>
      <c r="G44" s="638" t="n">
        <v>3</v>
      </c>
      <c r="H44" s="635" t="str">
        <f aca="false">VLOOKUP($G44,Language!$D$103:$E$118,2,0)</f>
        <v>New York/New Jersey</v>
      </c>
      <c r="I44" s="636" t="str">
        <f aca="false">VLOOKUP(C44,Groups!$B$7:$D$65,3,0)</f>
        <v>Norway</v>
      </c>
      <c r="J44" s="636" t="str">
        <f aca="false">VLOOKUP(D44,Groups!$B$7:$D$65,3,0)</f>
        <v>Senegal</v>
      </c>
      <c r="K44" s="637"/>
    </row>
    <row r="45" customFormat="false" ht="15" hidden="false" customHeight="false" outlineLevel="0" collapsed="false">
      <c r="B45" s="629" t="n">
        <v>42</v>
      </c>
      <c r="C45" s="630" t="s">
        <v>1282</v>
      </c>
      <c r="D45" s="631" t="s">
        <v>1284</v>
      </c>
      <c r="E45" s="632" t="n">
        <v>46195.7083333333</v>
      </c>
      <c r="F45" s="633" t="n">
        <f aca="false">$E45-VLOOKUP($G45,TimeZone!$L$4:$O$19,4,0)+VLOOKUP(TimeZone!$H$1,TimeZone!$C$4:$E$40,3,0)</f>
        <v>46195.9583333333</v>
      </c>
      <c r="G45" s="638" t="n">
        <v>9</v>
      </c>
      <c r="H45" s="635" t="str">
        <f aca="false">VLOOKUP($G45,Language!$D$103:$E$118,2,0)</f>
        <v>Philadelphia</v>
      </c>
      <c r="I45" s="636" t="str">
        <f aca="false">VLOOKUP(C45,Groups!$B$7:$D$65,3,0)</f>
        <v>France</v>
      </c>
      <c r="J45" s="636" t="str">
        <f aca="false">VLOOKUP(D45,Groups!$B$7:$D$65,3,0)</f>
        <v>Iraq</v>
      </c>
      <c r="K45" s="637"/>
    </row>
    <row r="46" customFormat="false" ht="15" hidden="false" customHeight="false" outlineLevel="0" collapsed="false">
      <c r="B46" s="629" t="n">
        <v>43</v>
      </c>
      <c r="C46" s="630" t="s">
        <v>1286</v>
      </c>
      <c r="D46" s="631" t="s">
        <v>1288</v>
      </c>
      <c r="E46" s="632" t="n">
        <v>46195.5416666667</v>
      </c>
      <c r="F46" s="633" t="n">
        <f aca="false">$E46-VLOOKUP($G46,TimeZone!$L$4:$O$19,4,0)+VLOOKUP(TimeZone!$H$1,TimeZone!$C$4:$E$40,3,0)</f>
        <v>46195.7916666667</v>
      </c>
      <c r="G46" s="638" t="n">
        <v>5</v>
      </c>
      <c r="H46" s="635" t="str">
        <f aca="false">VLOOKUP($G46,Language!$D$103:$E$118,2,0)</f>
        <v>Dallas</v>
      </c>
      <c r="I46" s="636" t="str">
        <f aca="false">VLOOKUP(C46,Groups!$B$7:$D$65,3,0)</f>
        <v>Argentina</v>
      </c>
      <c r="J46" s="636" t="str">
        <f aca="false">VLOOKUP(D46,Groups!$B$7:$D$65,3,0)</f>
        <v>Austria</v>
      </c>
      <c r="K46" s="637"/>
    </row>
    <row r="47" customFormat="false" ht="15" hidden="false" customHeight="false" outlineLevel="0" collapsed="false">
      <c r="B47" s="629" t="n">
        <v>44</v>
      </c>
      <c r="C47" s="630" t="s">
        <v>1289</v>
      </c>
      <c r="D47" s="631" t="s">
        <v>1287</v>
      </c>
      <c r="E47" s="632" t="n">
        <v>46195.9583333333</v>
      </c>
      <c r="F47" s="633" t="n">
        <f aca="false">$E47-VLOOKUP($G47,TimeZone!$L$4:$O$19,4,0)+VLOOKUP(TimeZone!$H$1,TimeZone!$C$4:$E$40,3,0)</f>
        <v>46196.2083333333</v>
      </c>
      <c r="G47" s="638" t="n">
        <v>11</v>
      </c>
      <c r="H47" s="635" t="str">
        <f aca="false">VLOOKUP($G47,Language!$D$103:$E$118,2,0)</f>
        <v>San Francisco Bay Area</v>
      </c>
      <c r="I47" s="636" t="str">
        <f aca="false">VLOOKUP(C47,Groups!$B$7:$D$65,3,0)</f>
        <v>Jordan</v>
      </c>
      <c r="J47" s="636" t="str">
        <f aca="false">VLOOKUP(D47,Groups!$B$7:$D$65,3,0)</f>
        <v>Algeria</v>
      </c>
      <c r="K47" s="637"/>
    </row>
    <row r="48" customFormat="false" ht="15" hidden="false" customHeight="false" outlineLevel="0" collapsed="false">
      <c r="B48" s="629" t="n">
        <v>45</v>
      </c>
      <c r="C48" s="630" t="s">
        <v>52</v>
      </c>
      <c r="D48" s="631" t="s">
        <v>1295</v>
      </c>
      <c r="E48" s="632" t="n">
        <v>46196.6666666667</v>
      </c>
      <c r="F48" s="633" t="n">
        <f aca="false">$E48-VLOOKUP($G48,TimeZone!$L$4:$O$19,4,0)+VLOOKUP(TimeZone!$H$1,TimeZone!$C$4:$E$40,3,0)</f>
        <v>46196.9166666667</v>
      </c>
      <c r="G48" s="638" t="n">
        <v>12</v>
      </c>
      <c r="H48" s="635" t="str">
        <f aca="false">VLOOKUP($G48,Language!$D$103:$E$118,2,0)</f>
        <v>Boston</v>
      </c>
      <c r="I48" s="636" t="str">
        <f aca="false">VLOOKUP(C48,Groups!$B$7:$D$65,3,0)</f>
        <v>England</v>
      </c>
      <c r="J48" s="636" t="str">
        <f aca="false">VLOOKUP(D48,Groups!$B$7:$D$65,3,0)</f>
        <v>Ghana</v>
      </c>
      <c r="K48" s="637"/>
    </row>
    <row r="49" customFormat="false" ht="15" hidden="false" customHeight="false" outlineLevel="0" collapsed="false">
      <c r="B49" s="629" t="n">
        <v>46</v>
      </c>
      <c r="C49" s="630" t="s">
        <v>1296</v>
      </c>
      <c r="D49" s="631" t="s">
        <v>1294</v>
      </c>
      <c r="E49" s="632" t="n">
        <v>46196.7916666667</v>
      </c>
      <c r="F49" s="633" t="n">
        <f aca="false">$E49-VLOOKUP($G49,TimeZone!$L$4:$O$19,4,0)+VLOOKUP(TimeZone!$H$1,TimeZone!$C$4:$E$40,3,0)</f>
        <v>46197.0416666667</v>
      </c>
      <c r="G49" s="638" t="n">
        <v>2</v>
      </c>
      <c r="H49" s="635" t="str">
        <f aca="false">VLOOKUP($G49,Language!$D$103:$E$118,2,0)</f>
        <v>Toronto</v>
      </c>
      <c r="I49" s="636" t="str">
        <f aca="false">VLOOKUP(C49,Groups!$B$7:$D$65,3,0)</f>
        <v>Panama</v>
      </c>
      <c r="J49" s="636" t="str">
        <f aca="false">VLOOKUP(D49,Groups!$B$7:$D$65,3,0)</f>
        <v>Croatia</v>
      </c>
      <c r="K49" s="637"/>
    </row>
    <row r="50" customFormat="false" ht="15" hidden="false" customHeight="false" outlineLevel="0" collapsed="false">
      <c r="B50" s="629" t="n">
        <v>47</v>
      </c>
      <c r="C50" s="630" t="s">
        <v>1290</v>
      </c>
      <c r="D50" s="631" t="s">
        <v>1292</v>
      </c>
      <c r="E50" s="632" t="n">
        <v>46196.5416666667</v>
      </c>
      <c r="F50" s="633" t="n">
        <f aca="false">$E50-VLOOKUP($G50,TimeZone!$L$4:$O$19,4,0)+VLOOKUP(TimeZone!$H$1,TimeZone!$C$4:$E$40,3,0)</f>
        <v>46196.7916666667</v>
      </c>
      <c r="G50" s="638" t="n">
        <v>6</v>
      </c>
      <c r="H50" s="635" t="str">
        <f aca="false">VLOOKUP($G50,Language!$D$103:$E$118,2,0)</f>
        <v>Houston</v>
      </c>
      <c r="I50" s="636" t="str">
        <f aca="false">VLOOKUP(C50,Groups!$B$7:$D$65,3,0)</f>
        <v>Portugal</v>
      </c>
      <c r="J50" s="636" t="str">
        <f aca="false">VLOOKUP(D50,Groups!$B$7:$D$65,3,0)</f>
        <v>Uzbekistan</v>
      </c>
      <c r="K50" s="637"/>
    </row>
    <row r="51" customFormat="false" ht="15" hidden="false" customHeight="false" outlineLevel="0" collapsed="false">
      <c r="B51" s="629" t="n">
        <v>48</v>
      </c>
      <c r="C51" s="630" t="s">
        <v>1293</v>
      </c>
      <c r="D51" s="631" t="s">
        <v>1291</v>
      </c>
      <c r="E51" s="632" t="n">
        <v>46196.9166666667</v>
      </c>
      <c r="F51" s="633" t="n">
        <f aca="false">$E51-VLOOKUP($G51,TimeZone!$L$4:$O$19,4,0)+VLOOKUP(TimeZone!$H$1,TimeZone!$C$4:$E$40,3,0)</f>
        <v>46197.1666666667</v>
      </c>
      <c r="G51" s="638" t="n">
        <v>15</v>
      </c>
      <c r="H51" s="635" t="str">
        <f aca="false">VLOOKUP($G51,Language!$D$103:$E$118,2,0)</f>
        <v>Guadalajara</v>
      </c>
      <c r="I51" s="636" t="str">
        <f aca="false">VLOOKUP(C51,Groups!$B$7:$D$65,3,0)</f>
        <v>Colombia</v>
      </c>
      <c r="J51" s="636" t="str">
        <f aca="false">VLOOKUP(D51,Groups!$B$7:$D$65,3,0)</f>
        <v>DR Congo</v>
      </c>
      <c r="K51" s="637"/>
    </row>
    <row r="52" customFormat="false" ht="15" hidden="false" customHeight="false" outlineLevel="0" collapsed="false">
      <c r="B52" s="629" t="n">
        <v>49</v>
      </c>
      <c r="C52" s="630" t="s">
        <v>1262</v>
      </c>
      <c r="D52" s="631" t="s">
        <v>1259</v>
      </c>
      <c r="E52" s="632" t="n">
        <v>46197.75</v>
      </c>
      <c r="F52" s="633" t="n">
        <f aca="false">$E52-VLOOKUP($G52,TimeZone!$L$4:$O$19,4,0)+VLOOKUP(TimeZone!$H$1,TimeZone!$C$4:$E$40,3,0)</f>
        <v>46198</v>
      </c>
      <c r="G52" s="638" t="n">
        <v>13</v>
      </c>
      <c r="H52" s="635" t="str">
        <f aca="false">VLOOKUP($G52,Language!$D$103:$E$118,2,0)</f>
        <v>Miami</v>
      </c>
      <c r="I52" s="636" t="str">
        <f aca="false">VLOOKUP(C52,Groups!$B$7:$D$65,3,0)</f>
        <v>Scotland</v>
      </c>
      <c r="J52" s="636" t="str">
        <f aca="false">VLOOKUP(D52,Groups!$B$7:$D$65,3,0)</f>
        <v>Brazil</v>
      </c>
      <c r="K52" s="637"/>
    </row>
    <row r="53" customFormat="false" ht="15" hidden="false" customHeight="false" outlineLevel="0" collapsed="false">
      <c r="B53" s="629" t="n">
        <v>50</v>
      </c>
      <c r="C53" s="630" t="s">
        <v>1260</v>
      </c>
      <c r="D53" s="631" t="s">
        <v>1261</v>
      </c>
      <c r="E53" s="632" t="n">
        <v>46197.75</v>
      </c>
      <c r="F53" s="633" t="n">
        <f aca="false">$E53-VLOOKUP($G53,TimeZone!$L$4:$O$19,4,0)+VLOOKUP(TimeZone!$H$1,TimeZone!$C$4:$E$40,3,0)</f>
        <v>46198</v>
      </c>
      <c r="G53" s="638" t="n">
        <v>7</v>
      </c>
      <c r="H53" s="635" t="str">
        <f aca="false">VLOOKUP($G53,Language!$D$103:$E$118,2,0)</f>
        <v>Atlanta</v>
      </c>
      <c r="I53" s="636" t="str">
        <f aca="false">VLOOKUP(C53,Groups!$B$7:$D$65,3,0)</f>
        <v>Morocco</v>
      </c>
      <c r="J53" s="636" t="str">
        <f aca="false">VLOOKUP(D53,Groups!$B$7:$D$65,3,0)</f>
        <v>Haiti</v>
      </c>
      <c r="K53" s="637"/>
    </row>
    <row r="54" customFormat="false" ht="15" hidden="false" customHeight="false" outlineLevel="0" collapsed="false">
      <c r="B54" s="629" t="n">
        <v>51</v>
      </c>
      <c r="C54" s="630" t="s">
        <v>1258</v>
      </c>
      <c r="D54" s="631" t="s">
        <v>54</v>
      </c>
      <c r="E54" s="632" t="n">
        <v>46197.625</v>
      </c>
      <c r="F54" s="633" t="n">
        <f aca="false">$E54-VLOOKUP($G54,TimeZone!$L$4:$O$19,4,0)+VLOOKUP(TimeZone!$H$1,TimeZone!$C$4:$E$40,3,0)</f>
        <v>46197.875</v>
      </c>
      <c r="G54" s="638" t="n">
        <v>1</v>
      </c>
      <c r="H54" s="635" t="str">
        <f aca="false">VLOOKUP($G54,Language!$D$103:$E$118,2,0)</f>
        <v>Vancouver</v>
      </c>
      <c r="I54" s="636" t="str">
        <f aca="false">VLOOKUP(C54,Groups!$B$7:$D$65,3,0)</f>
        <v>Switzerland</v>
      </c>
      <c r="J54" s="636" t="str">
        <f aca="false">VLOOKUP(D54,Groups!$B$7:$D$65,3,0)</f>
        <v>Canada</v>
      </c>
      <c r="K54" s="637"/>
    </row>
    <row r="55" customFormat="false" ht="15" hidden="false" customHeight="false" outlineLevel="0" collapsed="false">
      <c r="B55" s="629" t="n">
        <v>52</v>
      </c>
      <c r="C55" s="630" t="s">
        <v>1256</v>
      </c>
      <c r="D55" s="631" t="s">
        <v>1257</v>
      </c>
      <c r="E55" s="632" t="n">
        <v>46197.625</v>
      </c>
      <c r="F55" s="633" t="n">
        <f aca="false">$E55-VLOOKUP($G55,TimeZone!$L$4:$O$19,4,0)+VLOOKUP(TimeZone!$H$1,TimeZone!$C$4:$E$40,3,0)</f>
        <v>46197.875</v>
      </c>
      <c r="G55" s="638" t="n">
        <v>10</v>
      </c>
      <c r="H55" s="635" t="str">
        <f aca="false">VLOOKUP($G55,Language!$D$103:$E$118,2,0)</f>
        <v>Seattle</v>
      </c>
      <c r="I55" s="636" t="str">
        <f aca="false">VLOOKUP(C55,Groups!$B$7:$D$65,3,0)</f>
        <v>Bosnia/Herzeg.</v>
      </c>
      <c r="J55" s="636" t="str">
        <f aca="false">VLOOKUP(D55,Groups!$B$7:$D$65,3,0)</f>
        <v>Qatar</v>
      </c>
      <c r="K55" s="637"/>
    </row>
    <row r="56" customFormat="false" ht="15" hidden="false" customHeight="false" outlineLevel="0" collapsed="false">
      <c r="B56" s="629" t="n">
        <v>53</v>
      </c>
      <c r="C56" s="630" t="s">
        <v>1255</v>
      </c>
      <c r="D56" s="631" t="s">
        <v>55</v>
      </c>
      <c r="E56" s="632" t="n">
        <v>46197.875</v>
      </c>
      <c r="F56" s="633" t="n">
        <f aca="false">$E56-VLOOKUP($G56,TimeZone!$L$4:$O$19,4,0)+VLOOKUP(TimeZone!$H$1,TimeZone!$C$4:$E$40,3,0)</f>
        <v>46198.125</v>
      </c>
      <c r="G56" s="634" t="n">
        <v>14</v>
      </c>
      <c r="H56" s="635" t="str">
        <f aca="false">VLOOKUP($G56,Language!$D$103:$E$118,2,0)</f>
        <v>Mexico City</v>
      </c>
      <c r="I56" s="636" t="str">
        <f aca="false">VLOOKUP(C56,Groups!$B$7:$D$65,3,0)</f>
        <v>Czech Rep.</v>
      </c>
      <c r="J56" s="636" t="str">
        <f aca="false">VLOOKUP(D56,Groups!$B$7:$D$65,3,0)</f>
        <v>Mexico</v>
      </c>
      <c r="K56" s="637"/>
    </row>
    <row r="57" customFormat="false" ht="15" hidden="false" customHeight="false" outlineLevel="0" collapsed="false">
      <c r="B57" s="629" t="n">
        <v>54</v>
      </c>
      <c r="C57" s="630" t="s">
        <v>1253</v>
      </c>
      <c r="D57" s="631" t="s">
        <v>1254</v>
      </c>
      <c r="E57" s="632" t="n">
        <v>46197.875</v>
      </c>
      <c r="F57" s="633" t="n">
        <f aca="false">$E57-VLOOKUP($G57,TimeZone!$L$4:$O$19,4,0)+VLOOKUP(TimeZone!$H$1,TimeZone!$C$4:$E$40,3,0)</f>
        <v>46198.125</v>
      </c>
      <c r="G57" s="638" t="n">
        <v>16</v>
      </c>
      <c r="H57" s="635" t="str">
        <f aca="false">VLOOKUP($G57,Language!$D$103:$E$118,2,0)</f>
        <v>Monterrey</v>
      </c>
      <c r="I57" s="636" t="str">
        <f aca="false">VLOOKUP(C57,Groups!$B$7:$D$65,3,0)</f>
        <v>South Africa</v>
      </c>
      <c r="J57" s="636" t="str">
        <f aca="false">VLOOKUP(D57,Groups!$B$7:$D$65,3,0)</f>
        <v>Rep. of Korea</v>
      </c>
      <c r="K57" s="637"/>
    </row>
    <row r="58" customFormat="false" ht="15" hidden="false" customHeight="false" outlineLevel="0" collapsed="false">
      <c r="B58" s="629" t="n">
        <v>55</v>
      </c>
      <c r="C58" s="630" t="s">
        <v>1267</v>
      </c>
      <c r="D58" s="631" t="s">
        <v>1268</v>
      </c>
      <c r="E58" s="632" t="n">
        <v>46198.6666666667</v>
      </c>
      <c r="F58" s="633" t="n">
        <f aca="false">$E58-VLOOKUP($G58,TimeZone!$L$4:$O$19,4,0)+VLOOKUP(TimeZone!$H$1,TimeZone!$C$4:$E$40,3,0)</f>
        <v>46198.9166666667</v>
      </c>
      <c r="G58" s="638" t="n">
        <v>9</v>
      </c>
      <c r="H58" s="635" t="str">
        <f aca="false">VLOOKUP($G58,Language!$D$103:$E$118,2,0)</f>
        <v>Philadelphia</v>
      </c>
      <c r="I58" s="636" t="str">
        <f aca="false">VLOOKUP(C58,Groups!$B$7:$D$65,3,0)</f>
        <v>Curaçao</v>
      </c>
      <c r="J58" s="636" t="str">
        <f aca="false">VLOOKUP(D58,Groups!$B$7:$D$65,3,0)</f>
        <v>Ivory Coast</v>
      </c>
      <c r="K58" s="637"/>
    </row>
    <row r="59" customFormat="false" ht="15" hidden="false" customHeight="false" outlineLevel="0" collapsed="false">
      <c r="B59" s="629" t="n">
        <v>56</v>
      </c>
      <c r="C59" s="630" t="s">
        <v>1269</v>
      </c>
      <c r="D59" s="631" t="s">
        <v>1266</v>
      </c>
      <c r="E59" s="632" t="n">
        <v>46198.6666666667</v>
      </c>
      <c r="F59" s="633" t="n">
        <f aca="false">$E59-VLOOKUP($G59,TimeZone!$L$4:$O$19,4,0)+VLOOKUP(TimeZone!$H$1,TimeZone!$C$4:$E$40,3,0)</f>
        <v>46198.9166666667</v>
      </c>
      <c r="G59" s="638" t="n">
        <v>3</v>
      </c>
      <c r="H59" s="635" t="str">
        <f aca="false">VLOOKUP($G59,Language!$D$103:$E$118,2,0)</f>
        <v>New York/New Jersey</v>
      </c>
      <c r="I59" s="636" t="str">
        <f aca="false">VLOOKUP(C59,Groups!$B$7:$D$65,3,0)</f>
        <v>Ecuador</v>
      </c>
      <c r="J59" s="636" t="str">
        <f aca="false">VLOOKUP(D59,Groups!$B$7:$D$65,3,0)</f>
        <v>Germany</v>
      </c>
      <c r="K59" s="637"/>
    </row>
    <row r="60" customFormat="false" ht="15" hidden="false" customHeight="false" outlineLevel="0" collapsed="false">
      <c r="B60" s="629" t="n">
        <v>57</v>
      </c>
      <c r="C60" s="630" t="s">
        <v>1271</v>
      </c>
      <c r="D60" s="631" t="s">
        <v>1272</v>
      </c>
      <c r="E60" s="632" t="n">
        <v>46198.7916666667</v>
      </c>
      <c r="F60" s="633" t="n">
        <f aca="false">$E60-VLOOKUP($G60,TimeZone!$L$4:$O$19,4,0)+VLOOKUP(TimeZone!$H$1,TimeZone!$C$4:$E$40,3,0)</f>
        <v>46199.0416666667</v>
      </c>
      <c r="G60" s="638" t="n">
        <v>5</v>
      </c>
      <c r="H60" s="635" t="str">
        <f aca="false">VLOOKUP($G60,Language!$D$103:$E$118,2,0)</f>
        <v>Dallas</v>
      </c>
      <c r="I60" s="636" t="str">
        <f aca="false">VLOOKUP(C60,Groups!$B$7:$D$65,3,0)</f>
        <v>Japan</v>
      </c>
      <c r="J60" s="636" t="str">
        <f aca="false">VLOOKUP(D60,Groups!$B$7:$D$65,3,0)</f>
        <v>Sweden</v>
      </c>
      <c r="K60" s="637"/>
    </row>
    <row r="61" customFormat="false" ht="15" hidden="false" customHeight="false" outlineLevel="0" collapsed="false">
      <c r="B61" s="629" t="n">
        <v>58</v>
      </c>
      <c r="C61" s="630" t="s">
        <v>1273</v>
      </c>
      <c r="D61" s="631" t="s">
        <v>1270</v>
      </c>
      <c r="E61" s="632" t="n">
        <v>46198.7916666667</v>
      </c>
      <c r="F61" s="633" t="n">
        <f aca="false">$E61-VLOOKUP($G61,TimeZone!$L$4:$O$19,4,0)+VLOOKUP(TimeZone!$H$1,TimeZone!$C$4:$E$40,3,0)</f>
        <v>46199.0416666667</v>
      </c>
      <c r="G61" s="638" t="n">
        <v>4</v>
      </c>
      <c r="H61" s="635" t="str">
        <f aca="false">VLOOKUP($G61,Language!$D$103:$E$118,2,0)</f>
        <v>Kansas City</v>
      </c>
      <c r="I61" s="636" t="str">
        <f aca="false">VLOOKUP(C61,Groups!$B$7:$D$65,3,0)</f>
        <v>Tunisia</v>
      </c>
      <c r="J61" s="636" t="str">
        <f aca="false">VLOOKUP(D61,Groups!$B$7:$D$65,3,0)</f>
        <v>Netherlands</v>
      </c>
      <c r="K61" s="637"/>
    </row>
    <row r="62" customFormat="false" ht="15" hidden="false" customHeight="false" outlineLevel="0" collapsed="false">
      <c r="B62" s="629" t="n">
        <v>59</v>
      </c>
      <c r="C62" s="630" t="s">
        <v>1265</v>
      </c>
      <c r="D62" s="631" t="s">
        <v>53</v>
      </c>
      <c r="E62" s="632" t="n">
        <v>46198.9166666667</v>
      </c>
      <c r="F62" s="633" t="n">
        <f aca="false">$E62-VLOOKUP($G62,TimeZone!$L$4:$O$19,4,0)+VLOOKUP(TimeZone!$H$1,TimeZone!$C$4:$E$40,3,0)</f>
        <v>46199.1666666667</v>
      </c>
      <c r="G62" s="638" t="n">
        <v>8</v>
      </c>
      <c r="H62" s="635" t="str">
        <f aca="false">VLOOKUP($G62,Language!$D$103:$E$118,2,0)</f>
        <v>Los Angeles</v>
      </c>
      <c r="I62" s="636" t="str">
        <f aca="false">VLOOKUP(C62,Groups!$B$7:$D$65,3,0)</f>
        <v>Turkey</v>
      </c>
      <c r="J62" s="636" t="str">
        <f aca="false">VLOOKUP(D62,Groups!$B$7:$D$65,3,0)</f>
        <v>USA</v>
      </c>
      <c r="K62" s="637"/>
    </row>
    <row r="63" customFormat="false" ht="15" hidden="false" customHeight="false" outlineLevel="0" collapsed="false">
      <c r="B63" s="629" t="n">
        <v>60</v>
      </c>
      <c r="C63" s="630" t="s">
        <v>1263</v>
      </c>
      <c r="D63" s="631" t="s">
        <v>1264</v>
      </c>
      <c r="E63" s="632" t="n">
        <v>46198.9166666667</v>
      </c>
      <c r="F63" s="633" t="n">
        <f aca="false">$E63-VLOOKUP($G63,TimeZone!$L$4:$O$19,4,0)+VLOOKUP(TimeZone!$H$1,TimeZone!$C$4:$E$40,3,0)</f>
        <v>46199.1666666667</v>
      </c>
      <c r="G63" s="638" t="n">
        <v>11</v>
      </c>
      <c r="H63" s="635" t="str">
        <f aca="false">VLOOKUP($G63,Language!$D$103:$E$118,2,0)</f>
        <v>San Francisco Bay Area</v>
      </c>
      <c r="I63" s="636" t="str">
        <f aca="false">VLOOKUP(C63,Groups!$B$7:$D$65,3,0)</f>
        <v>Paraguay</v>
      </c>
      <c r="J63" s="636" t="str">
        <f aca="false">VLOOKUP(D63,Groups!$B$7:$D$65,3,0)</f>
        <v>Australia</v>
      </c>
      <c r="K63" s="637"/>
    </row>
    <row r="64" customFormat="false" ht="15" hidden="false" customHeight="false" outlineLevel="0" collapsed="false">
      <c r="B64" s="629" t="n">
        <v>61</v>
      </c>
      <c r="C64" s="630" t="s">
        <v>1285</v>
      </c>
      <c r="D64" s="631" t="s">
        <v>1282</v>
      </c>
      <c r="E64" s="632" t="n">
        <v>46199.625</v>
      </c>
      <c r="F64" s="633" t="n">
        <f aca="false">$E64-VLOOKUP($G64,TimeZone!$L$4:$O$19,4,0)+VLOOKUP(TimeZone!$H$1,TimeZone!$C$4:$E$40,3,0)</f>
        <v>46199.875</v>
      </c>
      <c r="G64" s="638" t="n">
        <v>12</v>
      </c>
      <c r="H64" s="635" t="str">
        <f aca="false">VLOOKUP($G64,Language!$D$103:$E$118,2,0)</f>
        <v>Boston</v>
      </c>
      <c r="I64" s="636" t="str">
        <f aca="false">VLOOKUP(C64,Groups!$B$7:$D$65,3,0)</f>
        <v>Norway</v>
      </c>
      <c r="J64" s="636" t="str">
        <f aca="false">VLOOKUP(D64,Groups!$B$7:$D$65,3,0)</f>
        <v>France</v>
      </c>
      <c r="K64" s="637"/>
    </row>
    <row r="65" customFormat="false" ht="15" hidden="false" customHeight="false" outlineLevel="0" collapsed="false">
      <c r="B65" s="629" t="n">
        <v>62</v>
      </c>
      <c r="C65" s="630" t="s">
        <v>1283</v>
      </c>
      <c r="D65" s="631" t="s">
        <v>1284</v>
      </c>
      <c r="E65" s="632" t="n">
        <v>46199.625</v>
      </c>
      <c r="F65" s="633" t="n">
        <f aca="false">$E65-VLOOKUP($G65,TimeZone!$L$4:$O$19,4,0)+VLOOKUP(TimeZone!$H$1,TimeZone!$C$4:$E$40,3,0)</f>
        <v>46199.875</v>
      </c>
      <c r="G65" s="638" t="n">
        <v>2</v>
      </c>
      <c r="H65" s="635" t="str">
        <f aca="false">VLOOKUP($G65,Language!$D$103:$E$118,2,0)</f>
        <v>Toronto</v>
      </c>
      <c r="I65" s="636" t="str">
        <f aca="false">VLOOKUP(C65,Groups!$B$7:$D$65,3,0)</f>
        <v>Senegal</v>
      </c>
      <c r="J65" s="636" t="str">
        <f aca="false">VLOOKUP(D65,Groups!$B$7:$D$65,3,0)</f>
        <v>Iraq</v>
      </c>
      <c r="K65" s="637"/>
    </row>
    <row r="66" customFormat="false" ht="15" hidden="false" customHeight="false" outlineLevel="0" collapsed="false">
      <c r="B66" s="629" t="n">
        <v>63</v>
      </c>
      <c r="C66" s="630" t="s">
        <v>1275</v>
      </c>
      <c r="D66" s="631" t="s">
        <v>1276</v>
      </c>
      <c r="E66" s="632" t="n">
        <v>46199.9583333333</v>
      </c>
      <c r="F66" s="633" t="n">
        <f aca="false">$E66-VLOOKUP($G66,TimeZone!$L$4:$O$19,4,0)+VLOOKUP(TimeZone!$H$1,TimeZone!$C$4:$E$40,3,0)</f>
        <v>46200.2083333333</v>
      </c>
      <c r="G66" s="638" t="n">
        <v>10</v>
      </c>
      <c r="H66" s="635" t="str">
        <f aca="false">VLOOKUP($G66,Language!$D$103:$E$118,2,0)</f>
        <v>Seattle</v>
      </c>
      <c r="I66" s="636" t="str">
        <f aca="false">VLOOKUP(C66,Groups!$B$7:$D$65,3,0)</f>
        <v>Egypt</v>
      </c>
      <c r="J66" s="636" t="str">
        <f aca="false">VLOOKUP(D66,Groups!$B$7:$D$65,3,0)</f>
        <v>IR Iran</v>
      </c>
      <c r="K66" s="637"/>
    </row>
    <row r="67" customFormat="false" ht="15" hidden="false" customHeight="false" outlineLevel="0" collapsed="false">
      <c r="B67" s="629" t="n">
        <v>64</v>
      </c>
      <c r="C67" s="630" t="s">
        <v>1277</v>
      </c>
      <c r="D67" s="631" t="s">
        <v>1274</v>
      </c>
      <c r="E67" s="632" t="n">
        <v>46199.9583333333</v>
      </c>
      <c r="F67" s="633" t="n">
        <f aca="false">$E67-VLOOKUP($G67,TimeZone!$L$4:$O$19,4,0)+VLOOKUP(TimeZone!$H$1,TimeZone!$C$4:$E$40,3,0)</f>
        <v>46200.2083333333</v>
      </c>
      <c r="G67" s="638" t="n">
        <v>1</v>
      </c>
      <c r="H67" s="635" t="str">
        <f aca="false">VLOOKUP($G67,Language!$D$103:$E$118,2,0)</f>
        <v>Vancouver</v>
      </c>
      <c r="I67" s="636" t="str">
        <f aca="false">VLOOKUP(C67,Groups!$B$7:$D$65,3,0)</f>
        <v>New Zealand</v>
      </c>
      <c r="J67" s="636" t="str">
        <f aca="false">VLOOKUP(D67,Groups!$B$7:$D$65,3,0)</f>
        <v>Belgium</v>
      </c>
      <c r="K67" s="637"/>
    </row>
    <row r="68" customFormat="false" ht="15" hidden="false" customHeight="false" outlineLevel="0" collapsed="false">
      <c r="B68" s="629" t="n">
        <v>65</v>
      </c>
      <c r="C68" s="630" t="s">
        <v>1279</v>
      </c>
      <c r="D68" s="631" t="s">
        <v>1280</v>
      </c>
      <c r="E68" s="632" t="n">
        <v>46199.8333333333</v>
      </c>
      <c r="F68" s="633" t="n">
        <f aca="false">$E68-VLOOKUP($G68,TimeZone!$L$4:$O$19,4,0)+VLOOKUP(TimeZone!$H$1,TimeZone!$C$4:$E$40,3,0)</f>
        <v>46200.0833333333</v>
      </c>
      <c r="G68" s="638" t="n">
        <v>6</v>
      </c>
      <c r="H68" s="635" t="str">
        <f aca="false">VLOOKUP($G68,Language!$D$103:$E$118,2,0)</f>
        <v>Houston</v>
      </c>
      <c r="I68" s="636" t="str">
        <f aca="false">VLOOKUP(C68,Groups!$B$7:$D$65,3,0)</f>
        <v>Cape Verde</v>
      </c>
      <c r="J68" s="636" t="str">
        <f aca="false">VLOOKUP(D68,Groups!$B$7:$D$65,3,0)</f>
        <v>Saudi Arabia</v>
      </c>
      <c r="K68" s="637"/>
      <c r="L68" s="639" t="s">
        <v>1252</v>
      </c>
      <c r="O68" s="639" t="s">
        <v>791</v>
      </c>
    </row>
    <row r="69" customFormat="false" ht="15" hidden="false" customHeight="false" outlineLevel="0" collapsed="false">
      <c r="B69" s="629" t="n">
        <v>66</v>
      </c>
      <c r="C69" s="630" t="s">
        <v>1281</v>
      </c>
      <c r="D69" s="631" t="s">
        <v>1278</v>
      </c>
      <c r="E69" s="632" t="n">
        <v>46199.8333333333</v>
      </c>
      <c r="F69" s="633" t="n">
        <f aca="false">$E69-VLOOKUP($G69,TimeZone!$L$4:$O$19,4,0)+VLOOKUP(TimeZone!$H$1,TimeZone!$C$4:$E$40,3,0)</f>
        <v>46200.0833333333</v>
      </c>
      <c r="G69" s="638" t="n">
        <v>15</v>
      </c>
      <c r="H69" s="635" t="str">
        <f aca="false">VLOOKUP($G69,Language!$D$103:$E$118,2,0)</f>
        <v>Guadalajara</v>
      </c>
      <c r="I69" s="636" t="str">
        <f aca="false">VLOOKUP(C69,Groups!$B$7:$D$65,3,0)</f>
        <v>Uruguay</v>
      </c>
      <c r="J69" s="636" t="str">
        <f aca="false">VLOOKUP(D69,Groups!$B$7:$D$65,3,0)</f>
        <v>Spain</v>
      </c>
      <c r="K69" s="637"/>
      <c r="L69" s="640" t="n">
        <f aca="false">IFERROR(VLOOKUP(N69,Groups!$D$7:$E$65,2,0),FALSE())</f>
        <v>1</v>
      </c>
      <c r="M69" s="641" t="str">
        <f aca="false">M101</f>
        <v>3-CEFHI</v>
      </c>
      <c r="N69" s="642" t="str">
        <f aca="false">IF(Distinctness!$G$17&gt;0,INDEX(ThirdPlaced!$C$4:$C$15,MATCH(O69,ThirdPlaced!$I$4:$I$15),0),"")</f>
        <v>Ivory Coast</v>
      </c>
      <c r="O69" s="643" t="str">
        <f aca="false">IFERROR(VLOOKUP(ThirdPlaced!$I$30,AssignThird!$C$8:$K$502,2,0),"")</f>
        <v>E</v>
      </c>
    </row>
    <row r="70" customFormat="false" ht="15" hidden="false" customHeight="false" outlineLevel="0" collapsed="false">
      <c r="B70" s="629" t="n">
        <v>67</v>
      </c>
      <c r="C70" s="630" t="s">
        <v>1296</v>
      </c>
      <c r="D70" s="631" t="s">
        <v>52</v>
      </c>
      <c r="E70" s="632" t="n">
        <v>46200.7083333333</v>
      </c>
      <c r="F70" s="633" t="n">
        <f aca="false">$E70-VLOOKUP($G70,TimeZone!$L$4:$O$19,4,0)+VLOOKUP(TimeZone!$H$1,TimeZone!$C$4:$E$40,3,0)</f>
        <v>46200.9583333333</v>
      </c>
      <c r="G70" s="638" t="n">
        <v>3</v>
      </c>
      <c r="H70" s="635" t="str">
        <f aca="false">VLOOKUP($G70,Language!$D$103:$E$118,2,0)</f>
        <v>New York/New Jersey</v>
      </c>
      <c r="I70" s="636" t="str">
        <f aca="false">VLOOKUP(C70,Groups!$B$7:$D$65,3,0)</f>
        <v>Panama</v>
      </c>
      <c r="J70" s="636" t="str">
        <f aca="false">VLOOKUP(D70,Groups!$B$7:$D$65,3,0)</f>
        <v>England</v>
      </c>
      <c r="K70" s="637"/>
      <c r="L70" s="644" t="n">
        <f aca="false">IFERROR(VLOOKUP(N70,Groups!$D$7:$E$65,2,0),FALSE())</f>
        <v>1</v>
      </c>
      <c r="M70" s="645" t="str">
        <f aca="false">M102</f>
        <v>3-EFGIJ</v>
      </c>
      <c r="N70" s="646" t="str">
        <f aca="false">IF(Distinctness!$G$17&gt;0,INDEX(ThirdPlaced!$C$4:$C$15,MATCH(O70,ThirdPlaced!$I$4:$I$15),0),"")</f>
        <v>Egypt</v>
      </c>
      <c r="O70" s="647" t="str">
        <f aca="false">IFERROR(VLOOKUP(ThirdPlaced!$I$30,AssignThird!$C$8:$K$502,3,0),"")</f>
        <v>G</v>
      </c>
    </row>
    <row r="71" customFormat="false" ht="15" hidden="false" customHeight="false" outlineLevel="0" collapsed="false">
      <c r="B71" s="629" t="n">
        <v>68</v>
      </c>
      <c r="C71" s="630" t="s">
        <v>1294</v>
      </c>
      <c r="D71" s="631" t="s">
        <v>1295</v>
      </c>
      <c r="E71" s="632" t="n">
        <v>46200.7083333333</v>
      </c>
      <c r="F71" s="633" t="n">
        <f aca="false">$E71-VLOOKUP($G71,TimeZone!$L$4:$O$19,4,0)+VLOOKUP(TimeZone!$H$1,TimeZone!$C$4:$E$40,3,0)</f>
        <v>46200.9583333333</v>
      </c>
      <c r="G71" s="638" t="n">
        <v>9</v>
      </c>
      <c r="H71" s="635" t="str">
        <f aca="false">VLOOKUP($G71,Language!$D$103:$E$118,2,0)</f>
        <v>Philadelphia</v>
      </c>
      <c r="I71" s="636" t="str">
        <f aca="false">VLOOKUP(C71,Groups!$B$7:$D$65,3,0)</f>
        <v>Croatia</v>
      </c>
      <c r="J71" s="636" t="str">
        <f aca="false">VLOOKUP(D71,Groups!$B$7:$D$65,3,0)</f>
        <v>Ghana</v>
      </c>
      <c r="K71" s="637"/>
      <c r="L71" s="644" t="n">
        <f aca="false">IFERROR(VLOOKUP(N71,Groups!$D$7:$E$65,2,0),FALSE())</f>
        <v>1</v>
      </c>
      <c r="M71" s="645" t="str">
        <f aca="false">M103</f>
        <v>3-BEFIJ</v>
      </c>
      <c r="N71" s="646" t="str">
        <f aca="false">IF(Distinctness!$G$17&gt;0,INDEX(ThirdPlaced!$C$4:$C$15,MATCH(O71,ThirdPlaced!$I$4:$I$15),0),"")</f>
        <v>Algeria</v>
      </c>
      <c r="O71" s="647" t="str">
        <f aca="false">IFERROR(VLOOKUP(ThirdPlaced!$I$30,AssignThird!$C$8:$K$502,4,0),"")</f>
        <v>J</v>
      </c>
    </row>
    <row r="72" customFormat="false" ht="15" hidden="false" customHeight="false" outlineLevel="0" collapsed="false">
      <c r="B72" s="629" t="n">
        <v>69</v>
      </c>
      <c r="C72" s="630" t="s">
        <v>1287</v>
      </c>
      <c r="D72" s="631" t="s">
        <v>1288</v>
      </c>
      <c r="E72" s="632" t="n">
        <v>46200.9166666667</v>
      </c>
      <c r="F72" s="633" t="n">
        <f aca="false">$E72-VLOOKUP($G72,TimeZone!$L$4:$O$19,4,0)+VLOOKUP(TimeZone!$H$1,TimeZone!$C$4:$E$40,3,0)</f>
        <v>46201.1666666667</v>
      </c>
      <c r="G72" s="638" t="n">
        <v>4</v>
      </c>
      <c r="H72" s="635" t="str">
        <f aca="false">VLOOKUP($G72,Language!$D$103:$E$118,2,0)</f>
        <v>Kansas City</v>
      </c>
      <c r="I72" s="636" t="str">
        <f aca="false">VLOOKUP(C72,Groups!$B$7:$D$65,3,0)</f>
        <v>Algeria</v>
      </c>
      <c r="J72" s="636" t="str">
        <f aca="false">VLOOKUP(D72,Groups!$B$7:$D$65,3,0)</f>
        <v>Austria</v>
      </c>
      <c r="K72" s="637"/>
      <c r="L72" s="644" t="n">
        <f aca="false">IFERROR(VLOOKUP(N72,Groups!$D$7:$E$65,2,0),FALSE())</f>
        <v>1</v>
      </c>
      <c r="M72" s="645" t="str">
        <f aca="false">M104</f>
        <v>3-ABCDF</v>
      </c>
      <c r="N72" s="646" t="str">
        <f aca="false">IF(Distinctness!$G$17&gt;0,INDEX(ThirdPlaced!$C$4:$C$15,MATCH(O72,ThirdPlaced!$I$4:$I$15),0),"")</f>
        <v>Scotland</v>
      </c>
      <c r="O72" s="647" t="str">
        <f aca="false">IFERROR(VLOOKUP(ThirdPlaced!$I$30,AssignThird!$C$8:$K$502,5,0),"")</f>
        <v>C</v>
      </c>
    </row>
    <row r="73" customFormat="false" ht="15" hidden="false" customHeight="false" outlineLevel="0" collapsed="false">
      <c r="B73" s="629" t="n">
        <v>70</v>
      </c>
      <c r="C73" s="630" t="s">
        <v>1289</v>
      </c>
      <c r="D73" s="631" t="s">
        <v>1286</v>
      </c>
      <c r="E73" s="632" t="n">
        <v>46200.9166666667</v>
      </c>
      <c r="F73" s="633" t="n">
        <f aca="false">$E73-VLOOKUP($G73,TimeZone!$L$4:$O$19,4,0)+VLOOKUP(TimeZone!$H$1,TimeZone!$C$4:$E$40,3,0)</f>
        <v>46201.1666666667</v>
      </c>
      <c r="G73" s="638" t="n">
        <v>5</v>
      </c>
      <c r="H73" s="635" t="str">
        <f aca="false">VLOOKUP($G73,Language!$D$103:$E$118,2,0)</f>
        <v>Dallas</v>
      </c>
      <c r="I73" s="636" t="str">
        <f aca="false">VLOOKUP(C73,Groups!$B$7:$D$65,3,0)</f>
        <v>Jordan</v>
      </c>
      <c r="J73" s="636" t="str">
        <f aca="false">VLOOKUP(D73,Groups!$B$7:$D$65,3,0)</f>
        <v>Argentina</v>
      </c>
      <c r="K73" s="637"/>
      <c r="L73" s="644" t="n">
        <f aca="false">IFERROR(VLOOKUP(N73,Groups!$D$7:$E$65,2,0),FALSE())</f>
        <v>1</v>
      </c>
      <c r="M73" s="645" t="str">
        <f aca="false">M105</f>
        <v>3-AEHIJ</v>
      </c>
      <c r="N73" s="646" t="str">
        <f aca="false">IF(Distinctness!$G$17&gt;0,INDEX(ThirdPlaced!$C$4:$C$15,MATCH(O73,ThirdPlaced!$I$4:$I$15),0),"")</f>
        <v>Czech Rep.</v>
      </c>
      <c r="O73" s="647" t="str">
        <f aca="false">IFERROR(VLOOKUP(ThirdPlaced!$I$30,AssignThird!$C$8:$K$502,6,0),"")</f>
        <v>A</v>
      </c>
    </row>
    <row r="74" customFormat="false" ht="15" hidden="false" customHeight="false" outlineLevel="0" collapsed="false">
      <c r="B74" s="629" t="n">
        <v>71</v>
      </c>
      <c r="C74" s="630" t="s">
        <v>1293</v>
      </c>
      <c r="D74" s="631" t="s">
        <v>1290</v>
      </c>
      <c r="E74" s="632" t="n">
        <v>46200.8125</v>
      </c>
      <c r="F74" s="633" t="n">
        <f aca="false">$E74-VLOOKUP($G74,TimeZone!$L$4:$O$19,4,0)+VLOOKUP(TimeZone!$H$1,TimeZone!$C$4:$E$40,3,0)</f>
        <v>46201.0625</v>
      </c>
      <c r="G74" s="638" t="n">
        <v>13</v>
      </c>
      <c r="H74" s="635" t="str">
        <f aca="false">VLOOKUP($G74,Language!$D$103:$E$118,2,0)</f>
        <v>Miami</v>
      </c>
      <c r="I74" s="636" t="str">
        <f aca="false">VLOOKUP(C74,Groups!$B$7:$D$65,3,0)</f>
        <v>Colombia</v>
      </c>
      <c r="J74" s="636" t="str">
        <f aca="false">VLOOKUP(D74,Groups!$B$7:$D$65,3,0)</f>
        <v>Portugal</v>
      </c>
      <c r="K74" s="637"/>
      <c r="L74" s="644" t="n">
        <f aca="false">IFERROR(VLOOKUP(N74,Groups!$D$7:$E$65,2,0),FALSE())</f>
        <v>1</v>
      </c>
      <c r="M74" s="645" t="str">
        <f aca="false">M106</f>
        <v>3-CDFGH</v>
      </c>
      <c r="N74" s="646" t="str">
        <f aca="false">IF(Distinctness!$G$17&gt;0,INDEX(ThirdPlaced!$C$4:$C$15,MATCH(O74,ThirdPlaced!$I$4:$I$15),0),"")</f>
        <v>Japan</v>
      </c>
      <c r="O74" s="647" t="str">
        <f aca="false">IFERROR(VLOOKUP(ThirdPlaced!$I$30,AssignThird!$C$8:$K$502,7,0),"")</f>
        <v>F</v>
      </c>
    </row>
    <row r="75" customFormat="false" ht="15" hidden="false" customHeight="false" outlineLevel="0" collapsed="false">
      <c r="B75" s="629" t="n">
        <v>72</v>
      </c>
      <c r="C75" s="630" t="s">
        <v>1291</v>
      </c>
      <c r="D75" s="631" t="s">
        <v>1292</v>
      </c>
      <c r="E75" s="632" t="n">
        <v>46200.8125</v>
      </c>
      <c r="F75" s="633" t="n">
        <f aca="false">$E75-VLOOKUP($G75,TimeZone!$L$4:$O$19,4,0)+VLOOKUP(TimeZone!$H$1,TimeZone!$C$4:$E$40,3,0)</f>
        <v>46201.0625</v>
      </c>
      <c r="G75" s="638" t="n">
        <v>7</v>
      </c>
      <c r="H75" s="635" t="str">
        <f aca="false">VLOOKUP($G75,Language!$D$103:$E$118,2,0)</f>
        <v>Atlanta</v>
      </c>
      <c r="I75" s="636" t="str">
        <f aca="false">VLOOKUP(C75,Groups!$B$7:$D$65,3,0)</f>
        <v>DR Congo</v>
      </c>
      <c r="J75" s="636" t="str">
        <f aca="false">VLOOKUP(D75,Groups!$B$7:$D$65,3,0)</f>
        <v>Uzbekistan</v>
      </c>
      <c r="K75" s="637"/>
      <c r="L75" s="644" t="n">
        <f aca="false">IFERROR(VLOOKUP(N75,Groups!$D$7:$E$65,2,0),FALSE())</f>
        <v>1</v>
      </c>
      <c r="M75" s="645" t="str">
        <f aca="false">M107</f>
        <v>3-DEIJL</v>
      </c>
      <c r="N75" s="646" t="str">
        <f aca="false">IF(Distinctness!$G$17&gt;0,INDEX(ThirdPlaced!$C$4:$C$15,MATCH(O75,ThirdPlaced!$I$4:$I$15),0),"")</f>
        <v>Ghana</v>
      </c>
      <c r="O75" s="647" t="str">
        <f aca="false">IFERROR(VLOOKUP(ThirdPlaced!$I$30,AssignThird!$C$8:$K$502,8,0),"")</f>
        <v>L</v>
      </c>
    </row>
    <row r="76" customFormat="false" ht="15" hidden="false" customHeight="false" outlineLevel="0" collapsed="false">
      <c r="B76" s="648" t="s">
        <v>929</v>
      </c>
      <c r="C76" s="649"/>
      <c r="D76" s="649"/>
      <c r="E76" s="650"/>
      <c r="F76" s="651"/>
      <c r="G76" s="652"/>
      <c r="H76" s="651"/>
      <c r="I76" s="651"/>
      <c r="J76" s="651"/>
      <c r="K76" s="653"/>
      <c r="L76" s="654" t="n">
        <f aca="false">IFERROR(VLOOKUP(N76,Groups!$D$7:$E$65,2,0),FALSE())</f>
        <v>1</v>
      </c>
      <c r="M76" s="655" t="str">
        <f aca="false">M108</f>
        <v>3-EHIJK</v>
      </c>
      <c r="N76" s="656" t="str">
        <f aca="false">IF(Distinctness!$G$17&gt;0,INDEX(ThirdPlaced!$C$4:$C$15,MATCH(O76,ThirdPlaced!$I$4:$I$15),0),"")</f>
        <v>Senegal</v>
      </c>
      <c r="O76" s="657" t="str">
        <f aca="false">IFERROR(VLOOKUP(ThirdPlaced!$I$30,AssignThird!$C$8:$K$502,9,0),"")</f>
        <v>I</v>
      </c>
    </row>
    <row r="77" customFormat="false" ht="15" hidden="false" customHeight="false" outlineLevel="0" collapsed="false">
      <c r="B77" s="629" t="n">
        <v>73</v>
      </c>
      <c r="C77" s="630" t="s">
        <v>13</v>
      </c>
      <c r="D77" s="631" t="s">
        <v>14</v>
      </c>
      <c r="E77" s="632" t="n">
        <v>46201.625</v>
      </c>
      <c r="F77" s="633" t="n">
        <f aca="false">$E77-VLOOKUP($G77,TimeZone!$L$4:$O$19,4,0)+VLOOKUP(TimeZone!$H$1,TimeZone!$C$4:$E$40,3,0)</f>
        <v>46201.875</v>
      </c>
      <c r="G77" s="638" t="n">
        <v>8</v>
      </c>
      <c r="H77" s="635" t="str">
        <f aca="false">VLOOKUP($G77,Language!$D$103:$E$118,2,0)</f>
        <v>Los Angeles</v>
      </c>
      <c r="I77" s="636" t="str">
        <f aca="false">VLOOKUP(C77,$M$77:$N$108,2,0)</f>
        <v>Rep. of Korea</v>
      </c>
      <c r="J77" s="636" t="str">
        <f aca="false">VLOOKUP(D77,$M$77:$N$108,2,0)</f>
        <v>Canada</v>
      </c>
      <c r="K77" s="658" t="n">
        <v>1</v>
      </c>
      <c r="M77" s="659" t="s">
        <v>1</v>
      </c>
      <c r="N77" s="660" t="str">
        <f aca="false">'World Cup'!$B$42</f>
        <v>Mexico</v>
      </c>
    </row>
    <row r="78" customFormat="false" ht="15" hidden="false" customHeight="false" outlineLevel="0" collapsed="false">
      <c r="B78" s="629" t="n">
        <v>74</v>
      </c>
      <c r="C78" s="630" t="s">
        <v>5</v>
      </c>
      <c r="D78" s="631" t="str">
        <f aca="false">AssignThird!$G$4</f>
        <v>3-ABCDF</v>
      </c>
      <c r="E78" s="632" t="n">
        <v>46202.6875</v>
      </c>
      <c r="F78" s="633" t="n">
        <f aca="false">$E78-VLOOKUP($G78,TimeZone!$L$4:$O$19,4,0)+VLOOKUP(TimeZone!$H$1,TimeZone!$C$4:$E$40,3,0)</f>
        <v>46202.9375</v>
      </c>
      <c r="G78" s="638" t="n">
        <v>12</v>
      </c>
      <c r="H78" s="635" t="str">
        <f aca="false">VLOOKUP($G78,Language!$D$103:$E$118,2,0)</f>
        <v>Boston</v>
      </c>
      <c r="I78" s="636" t="str">
        <f aca="false">VLOOKUP(C78,$M$77:$N$108,2,0)</f>
        <v>Germany</v>
      </c>
      <c r="J78" s="636" t="str">
        <f aca="false">VLOOKUP(D78,$M$77:$N$108,2,0)</f>
        <v>Scotland</v>
      </c>
      <c r="K78" s="658" t="n">
        <v>3</v>
      </c>
      <c r="M78" s="661" t="s">
        <v>13</v>
      </c>
      <c r="N78" s="662" t="str">
        <f aca="false">'World Cup'!$B$43</f>
        <v>Rep. of Korea</v>
      </c>
    </row>
    <row r="79" customFormat="false" ht="15" hidden="false" customHeight="false" outlineLevel="0" collapsed="false">
      <c r="B79" s="629" t="n">
        <v>75</v>
      </c>
      <c r="C79" s="630" t="s">
        <v>6</v>
      </c>
      <c r="D79" s="631" t="s">
        <v>15</v>
      </c>
      <c r="E79" s="632" t="n">
        <v>46202.875</v>
      </c>
      <c r="F79" s="633" t="n">
        <f aca="false">$E79-VLOOKUP($G79,TimeZone!$L$4:$O$19,4,0)+VLOOKUP(TimeZone!$H$1,TimeZone!$C$4:$E$40,3,0)</f>
        <v>46203.125</v>
      </c>
      <c r="G79" s="638" t="n">
        <v>16</v>
      </c>
      <c r="H79" s="635" t="str">
        <f aca="false">VLOOKUP($G79,Language!$D$103:$E$118,2,0)</f>
        <v>Monterrey</v>
      </c>
      <c r="I79" s="636" t="str">
        <f aca="false">VLOOKUP(C79,$M$77:$N$108,2,0)</f>
        <v>Netherlands</v>
      </c>
      <c r="J79" s="636" t="str">
        <f aca="false">VLOOKUP(D79,$M$77:$N$108,2,0)</f>
        <v>Morocco</v>
      </c>
      <c r="K79" s="658" t="n">
        <v>4</v>
      </c>
      <c r="M79" s="661" t="s">
        <v>2</v>
      </c>
      <c r="N79" s="662" t="str">
        <f aca="false">'World Cup'!$E$42</f>
        <v>Switzerland</v>
      </c>
    </row>
    <row r="80" customFormat="false" ht="15" hidden="false" customHeight="false" outlineLevel="0" collapsed="false">
      <c r="B80" s="629" t="n">
        <v>76</v>
      </c>
      <c r="C80" s="630" t="s">
        <v>3</v>
      </c>
      <c r="D80" s="631" t="s">
        <v>18</v>
      </c>
      <c r="E80" s="632" t="n">
        <v>46202.5416666667</v>
      </c>
      <c r="F80" s="633" t="n">
        <f aca="false">$E80-VLOOKUP($G80,TimeZone!$L$4:$O$19,4,0)+VLOOKUP(TimeZone!$H$1,TimeZone!$C$4:$E$40,3,0)</f>
        <v>46202.7916666667</v>
      </c>
      <c r="G80" s="638" t="n">
        <v>6</v>
      </c>
      <c r="H80" s="635" t="str">
        <f aca="false">VLOOKUP($G80,Language!$D$103:$E$118,2,0)</f>
        <v>Houston</v>
      </c>
      <c r="I80" s="636" t="str">
        <f aca="false">VLOOKUP(C80,$M$77:$N$108,2,0)</f>
        <v>Brazil</v>
      </c>
      <c r="J80" s="636" t="str">
        <f aca="false">VLOOKUP(D80,$M$77:$N$108,2,0)</f>
        <v>Sweden</v>
      </c>
      <c r="K80" s="658" t="n">
        <v>2</v>
      </c>
      <c r="M80" s="661" t="s">
        <v>14</v>
      </c>
      <c r="N80" s="662" t="str">
        <f aca="false">'World Cup'!$E$43</f>
        <v>Canada</v>
      </c>
    </row>
    <row r="81" customFormat="false" ht="15" hidden="false" customHeight="false" outlineLevel="0" collapsed="false">
      <c r="B81" s="629" t="n">
        <v>77</v>
      </c>
      <c r="C81" s="630" t="s">
        <v>9</v>
      </c>
      <c r="D81" s="631" t="str">
        <f aca="false">AssignThird!$I$4</f>
        <v>3-CDFGH</v>
      </c>
      <c r="E81" s="632" t="n">
        <v>46203.7083333333</v>
      </c>
      <c r="F81" s="633" t="n">
        <f aca="false">$E81-VLOOKUP($G81,TimeZone!$L$4:$O$19,4,0)+VLOOKUP(TimeZone!$H$1,TimeZone!$C$4:$E$40,3,0)</f>
        <v>46203.9583333333</v>
      </c>
      <c r="G81" s="638" t="n">
        <v>3</v>
      </c>
      <c r="H81" s="635" t="str">
        <f aca="false">VLOOKUP($G81,Language!$D$103:$E$118,2,0)</f>
        <v>New York/New Jersey</v>
      </c>
      <c r="I81" s="636" t="str">
        <f aca="false">VLOOKUP(C81,$M$77:$N$108,2,0)</f>
        <v>France</v>
      </c>
      <c r="J81" s="636" t="str">
        <f aca="false">VLOOKUP(D81,$M$77:$N$108,2,0)</f>
        <v>Japan</v>
      </c>
      <c r="K81" s="658" t="n">
        <v>6</v>
      </c>
      <c r="M81" s="661" t="s">
        <v>3</v>
      </c>
      <c r="N81" s="662" t="str">
        <f aca="false">'World Cup'!$H$42</f>
        <v>Brazil</v>
      </c>
    </row>
    <row r="82" customFormat="false" ht="15" hidden="false" customHeight="false" outlineLevel="0" collapsed="false">
      <c r="B82" s="629" t="n">
        <v>78</v>
      </c>
      <c r="C82" s="630" t="s">
        <v>17</v>
      </c>
      <c r="D82" s="631" t="s">
        <v>21</v>
      </c>
      <c r="E82" s="632" t="n">
        <v>46203.5416666667</v>
      </c>
      <c r="F82" s="633" t="n">
        <f aca="false">$E82-VLOOKUP($G82,TimeZone!$L$4:$O$19,4,0)+VLOOKUP(TimeZone!$H$1,TimeZone!$C$4:$E$40,3,0)</f>
        <v>46203.7916666667</v>
      </c>
      <c r="G82" s="638" t="n">
        <v>5</v>
      </c>
      <c r="H82" s="635" t="str">
        <f aca="false">VLOOKUP($G82,Language!$D$103:$E$118,2,0)</f>
        <v>Dallas</v>
      </c>
      <c r="I82" s="636" t="str">
        <f aca="false">VLOOKUP(C82,$M$77:$N$108,2,0)</f>
        <v>Ecuador</v>
      </c>
      <c r="J82" s="636" t="str">
        <f aca="false">VLOOKUP(D82,$M$77:$N$108,2,0)</f>
        <v>Norway</v>
      </c>
      <c r="K82" s="658" t="n">
        <v>5</v>
      </c>
      <c r="M82" s="661" t="s">
        <v>15</v>
      </c>
      <c r="N82" s="662" t="str">
        <f aca="false">'World Cup'!$H$43</f>
        <v>Morocco</v>
      </c>
    </row>
    <row r="83" customFormat="false" ht="15" hidden="false" customHeight="false" outlineLevel="0" collapsed="false">
      <c r="B83" s="629" t="n">
        <v>79</v>
      </c>
      <c r="C83" s="630" t="s">
        <v>1</v>
      </c>
      <c r="D83" s="631" t="str">
        <f aca="false">AssignThird!$D$4</f>
        <v>3-CEFHI</v>
      </c>
      <c r="E83" s="632" t="n">
        <v>46203.875</v>
      </c>
      <c r="F83" s="633" t="n">
        <f aca="false">$E83-VLOOKUP($G83,TimeZone!$L$4:$O$19,4,0)+VLOOKUP(TimeZone!$H$1,TimeZone!$C$4:$E$40,3,0)</f>
        <v>46204.125</v>
      </c>
      <c r="G83" s="634" t="n">
        <v>14</v>
      </c>
      <c r="H83" s="635" t="str">
        <f aca="false">VLOOKUP($G83,Language!$D$103:$E$118,2,0)</f>
        <v>Mexico City</v>
      </c>
      <c r="I83" s="636" t="str">
        <f aca="false">VLOOKUP(C83,$M$77:$N$108,2,0)</f>
        <v>Mexico</v>
      </c>
      <c r="J83" s="636" t="str">
        <f aca="false">VLOOKUP(D83,$M$77:$N$108,2,0)</f>
        <v>Ivory Coast</v>
      </c>
      <c r="K83" s="658" t="n">
        <v>7</v>
      </c>
      <c r="M83" s="661" t="s">
        <v>4</v>
      </c>
      <c r="N83" s="662" t="str">
        <f aca="false">'World Cup'!$K$42</f>
        <v>USA</v>
      </c>
    </row>
    <row r="84" customFormat="false" ht="15" hidden="false" customHeight="false" outlineLevel="0" collapsed="false">
      <c r="B84" s="629" t="n">
        <v>80</v>
      </c>
      <c r="C84" s="630" t="s">
        <v>12</v>
      </c>
      <c r="D84" s="631" t="str">
        <f aca="false">AssignThird!$K$4</f>
        <v>3-EHIJK</v>
      </c>
      <c r="E84" s="632" t="n">
        <v>46204.5</v>
      </c>
      <c r="F84" s="633" t="n">
        <f aca="false">$E84-VLOOKUP($G84,TimeZone!$L$4:$O$19,4,0)+VLOOKUP(TimeZone!$H$1,TimeZone!$C$4:$E$40,3,0)</f>
        <v>46204.75</v>
      </c>
      <c r="G84" s="638" t="n">
        <v>7</v>
      </c>
      <c r="H84" s="635" t="str">
        <f aca="false">VLOOKUP($G84,Language!$D$103:$E$118,2,0)</f>
        <v>Atlanta</v>
      </c>
      <c r="I84" s="636" t="str">
        <f aca="false">VLOOKUP(C84,$M$77:$N$108,2,0)</f>
        <v>England</v>
      </c>
      <c r="J84" s="636" t="str">
        <f aca="false">VLOOKUP(D84,$M$77:$N$108,2,0)</f>
        <v>Senegal</v>
      </c>
      <c r="K84" s="658" t="n">
        <v>8</v>
      </c>
      <c r="M84" s="661" t="s">
        <v>16</v>
      </c>
      <c r="N84" s="662" t="str">
        <f aca="false">'World Cup'!$K$43</f>
        <v>Turkey</v>
      </c>
    </row>
    <row r="85" customFormat="false" ht="15" hidden="false" customHeight="false" outlineLevel="0" collapsed="false">
      <c r="B85" s="629" t="n">
        <v>81</v>
      </c>
      <c r="C85" s="630" t="s">
        <v>4</v>
      </c>
      <c r="D85" s="631" t="str">
        <f aca="false">AssignThird!$F$4</f>
        <v>3-BEFIJ</v>
      </c>
      <c r="E85" s="632" t="n">
        <v>46204.8333333333</v>
      </c>
      <c r="F85" s="633" t="n">
        <f aca="false">$E85-VLOOKUP($G85,TimeZone!$L$4:$O$19,4,0)+VLOOKUP(TimeZone!$H$1,TimeZone!$C$4:$E$40,3,0)</f>
        <v>46205.0833333333</v>
      </c>
      <c r="G85" s="638" t="n">
        <v>11</v>
      </c>
      <c r="H85" s="635" t="str">
        <f aca="false">VLOOKUP($G85,Language!$D$103:$E$118,2,0)</f>
        <v>San Francisco Bay Area</v>
      </c>
      <c r="I85" s="636" t="str">
        <f aca="false">VLOOKUP(C85,$M$77:$N$108,2,0)</f>
        <v>USA</v>
      </c>
      <c r="J85" s="636" t="str">
        <f aca="false">VLOOKUP(D85,$M$77:$N$108,2,0)</f>
        <v>Algeria</v>
      </c>
      <c r="K85" s="658" t="n">
        <v>10</v>
      </c>
      <c r="M85" s="661" t="s">
        <v>5</v>
      </c>
      <c r="N85" s="662" t="str">
        <f aca="false">'World Cup'!$N$42</f>
        <v>Germany</v>
      </c>
    </row>
    <row r="86" customFormat="false" ht="15" hidden="false" customHeight="false" outlineLevel="0" collapsed="false">
      <c r="B86" s="629" t="n">
        <v>82</v>
      </c>
      <c r="C86" s="630" t="s">
        <v>7</v>
      </c>
      <c r="D86" s="631" t="str">
        <f aca="false">AssignThird!$H$4</f>
        <v>3-AEHIJ</v>
      </c>
      <c r="E86" s="632" t="n">
        <v>46204.6666666667</v>
      </c>
      <c r="F86" s="633" t="n">
        <f aca="false">$E86-VLOOKUP($G86,TimeZone!$L$4:$O$19,4,0)+VLOOKUP(TimeZone!$H$1,TimeZone!$C$4:$E$40,3,0)</f>
        <v>46204.9166666667</v>
      </c>
      <c r="G86" s="638" t="n">
        <v>10</v>
      </c>
      <c r="H86" s="635" t="str">
        <f aca="false">VLOOKUP($G86,Language!$D$103:$E$118,2,0)</f>
        <v>Seattle</v>
      </c>
      <c r="I86" s="636" t="str">
        <f aca="false">VLOOKUP(C86,$M$77:$N$108,2,0)</f>
        <v>Belgium</v>
      </c>
      <c r="J86" s="636" t="str">
        <f aca="false">VLOOKUP(D86,$M$77:$N$108,2,0)</f>
        <v>Czech Rep.</v>
      </c>
      <c r="K86" s="658" t="n">
        <v>9</v>
      </c>
      <c r="M86" s="661" t="s">
        <v>17</v>
      </c>
      <c r="N86" s="662" t="str">
        <f aca="false">'World Cup'!$N$43</f>
        <v>Ecuador</v>
      </c>
    </row>
    <row r="87" customFormat="false" ht="15" hidden="false" customHeight="false" outlineLevel="0" collapsed="false">
      <c r="B87" s="629" t="n">
        <v>83</v>
      </c>
      <c r="C87" s="630" t="s">
        <v>23</v>
      </c>
      <c r="D87" s="631" t="s">
        <v>24</v>
      </c>
      <c r="E87" s="632" t="n">
        <v>46205.7916666667</v>
      </c>
      <c r="F87" s="633" t="n">
        <f aca="false">$E87-VLOOKUP($G87,TimeZone!$L$4:$O$19,4,0)+VLOOKUP(TimeZone!$H$1,TimeZone!$C$4:$E$40,3,0)</f>
        <v>46206.0416666667</v>
      </c>
      <c r="G87" s="638" t="n">
        <v>2</v>
      </c>
      <c r="H87" s="635" t="str">
        <f aca="false">VLOOKUP($G87,Language!$D$103:$E$118,2,0)</f>
        <v>Toronto</v>
      </c>
      <c r="I87" s="636" t="str">
        <f aca="false">VLOOKUP(C87,$M$77:$N$108,2,0)</f>
        <v>Colombia</v>
      </c>
      <c r="J87" s="636" t="str">
        <f aca="false">VLOOKUP(D87,$M$77:$N$108,2,0)</f>
        <v>Croatia</v>
      </c>
      <c r="K87" s="658" t="n">
        <v>12</v>
      </c>
      <c r="M87" s="661" t="s">
        <v>6</v>
      </c>
      <c r="N87" s="662" t="str">
        <f aca="false">'World Cup'!$Q$42</f>
        <v>Netherlands</v>
      </c>
    </row>
    <row r="88" customFormat="false" ht="15" hidden="false" customHeight="false" outlineLevel="0" collapsed="false">
      <c r="B88" s="629" t="n">
        <v>84</v>
      </c>
      <c r="C88" s="630" t="s">
        <v>8</v>
      </c>
      <c r="D88" s="631" t="s">
        <v>22</v>
      </c>
      <c r="E88" s="632" t="n">
        <v>46205.625</v>
      </c>
      <c r="F88" s="633" t="n">
        <f aca="false">$E88-VLOOKUP($G88,TimeZone!$L$4:$O$19,4,0)+VLOOKUP(TimeZone!$H$1,TimeZone!$C$4:$E$40,3,0)</f>
        <v>46205.875</v>
      </c>
      <c r="G88" s="638" t="n">
        <v>8</v>
      </c>
      <c r="H88" s="635" t="str">
        <f aca="false">VLOOKUP($G88,Language!$D$103:$E$118,2,0)</f>
        <v>Los Angeles</v>
      </c>
      <c r="I88" s="636" t="str">
        <f aca="false">VLOOKUP(C88,$M$77:$N$108,2,0)</f>
        <v>Spain</v>
      </c>
      <c r="J88" s="636" t="str">
        <f aca="false">VLOOKUP(D88,$M$77:$N$108,2,0)</f>
        <v>Austria</v>
      </c>
      <c r="K88" s="658" t="n">
        <v>11</v>
      </c>
      <c r="M88" s="661" t="s">
        <v>18</v>
      </c>
      <c r="N88" s="662" t="str">
        <f aca="false">'World Cup'!$Q$43</f>
        <v>Sweden</v>
      </c>
    </row>
    <row r="89" customFormat="false" ht="15" hidden="false" customHeight="false" outlineLevel="0" collapsed="false">
      <c r="B89" s="629" t="n">
        <v>85</v>
      </c>
      <c r="C89" s="630" t="s">
        <v>2</v>
      </c>
      <c r="D89" s="631" t="str">
        <f aca="false">AssignThird!$E$4</f>
        <v>3-EFGIJ</v>
      </c>
      <c r="E89" s="632" t="n">
        <v>46205.9583333333</v>
      </c>
      <c r="F89" s="633" t="n">
        <f aca="false">$E89-VLOOKUP($G89,TimeZone!$L$4:$O$19,4,0)+VLOOKUP(TimeZone!$H$1,TimeZone!$C$4:$E$40,3,0)</f>
        <v>46206.2083333333</v>
      </c>
      <c r="G89" s="638" t="n">
        <v>1</v>
      </c>
      <c r="H89" s="635" t="str">
        <f aca="false">VLOOKUP($G89,Language!$D$103:$E$118,2,0)</f>
        <v>Vancouver</v>
      </c>
      <c r="I89" s="636" t="str">
        <f aca="false">VLOOKUP(C89,$M$77:$N$108,2,0)</f>
        <v>Switzerland</v>
      </c>
      <c r="J89" s="636" t="str">
        <f aca="false">VLOOKUP(D89,$M$77:$N$108,2,0)</f>
        <v>Egypt</v>
      </c>
      <c r="K89" s="658" t="n">
        <v>13</v>
      </c>
      <c r="M89" s="661" t="s">
        <v>7</v>
      </c>
      <c r="N89" s="662" t="str">
        <f aca="false">'World Cup'!$T$42</f>
        <v>Belgium</v>
      </c>
    </row>
    <row r="90" customFormat="false" ht="15" hidden="false" customHeight="false" outlineLevel="0" collapsed="false">
      <c r="B90" s="629" t="n">
        <v>86</v>
      </c>
      <c r="C90" s="630" t="s">
        <v>10</v>
      </c>
      <c r="D90" s="631" t="s">
        <v>20</v>
      </c>
      <c r="E90" s="632" t="n">
        <v>46206.75</v>
      </c>
      <c r="F90" s="633" t="n">
        <f aca="false">$E90-VLOOKUP($G90,TimeZone!$L$4:$O$19,4,0)+VLOOKUP(TimeZone!$H$1,TimeZone!$C$4:$E$40,3,0)</f>
        <v>46207</v>
      </c>
      <c r="G90" s="638" t="n">
        <v>13</v>
      </c>
      <c r="H90" s="635" t="str">
        <f aca="false">VLOOKUP($G90,Language!$D$103:$E$118,2,0)</f>
        <v>Miami</v>
      </c>
      <c r="I90" s="636" t="str">
        <f aca="false">VLOOKUP(C90,$M$77:$N$108,2,0)</f>
        <v>Argentina</v>
      </c>
      <c r="J90" s="636" t="str">
        <f aca="false">VLOOKUP(D90,$M$77:$N$108,2,0)</f>
        <v>Uruguay</v>
      </c>
      <c r="K90" s="658" t="n">
        <v>15</v>
      </c>
      <c r="M90" s="661" t="s">
        <v>19</v>
      </c>
      <c r="N90" s="662" t="str">
        <f aca="false">'World Cup'!$T$43</f>
        <v>IR Iran</v>
      </c>
    </row>
    <row r="91" customFormat="false" ht="15" hidden="false" customHeight="false" outlineLevel="0" collapsed="false">
      <c r="B91" s="629" t="n">
        <v>87</v>
      </c>
      <c r="C91" s="630" t="s">
        <v>11</v>
      </c>
      <c r="D91" s="631" t="str">
        <f aca="false">AssignThird!$J$4</f>
        <v>3-DEIJL</v>
      </c>
      <c r="E91" s="632" t="n">
        <v>46206.8958333333</v>
      </c>
      <c r="F91" s="633" t="n">
        <f aca="false">$E91-VLOOKUP($G91,TimeZone!$L$4:$O$19,4,0)+VLOOKUP(TimeZone!$H$1,TimeZone!$C$4:$E$40,3,0)</f>
        <v>46207.1458333333</v>
      </c>
      <c r="G91" s="638" t="n">
        <v>4</v>
      </c>
      <c r="H91" s="635" t="str">
        <f aca="false">VLOOKUP($G91,Language!$D$103:$E$118,2,0)</f>
        <v>Kansas City</v>
      </c>
      <c r="I91" s="636" t="str">
        <f aca="false">VLOOKUP(C91,$M$77:$N$108,2,0)</f>
        <v>Portugal</v>
      </c>
      <c r="J91" s="636" t="str">
        <f aca="false">VLOOKUP(D91,$M$77:$N$108,2,0)</f>
        <v>Ghana</v>
      </c>
      <c r="K91" s="658" t="n">
        <v>16</v>
      </c>
      <c r="M91" s="661" t="s">
        <v>8</v>
      </c>
      <c r="N91" s="662" t="str">
        <f aca="false">'World Cup'!$W$42</f>
        <v>Spain</v>
      </c>
    </row>
    <row r="92" customFormat="false" ht="15" hidden="false" customHeight="false" outlineLevel="0" collapsed="false">
      <c r="B92" s="629" t="n">
        <v>88</v>
      </c>
      <c r="C92" s="630" t="s">
        <v>16</v>
      </c>
      <c r="D92" s="631" t="s">
        <v>19</v>
      </c>
      <c r="E92" s="632" t="n">
        <v>46206.5833333333</v>
      </c>
      <c r="F92" s="633" t="n">
        <f aca="false">$E92-VLOOKUP($G92,TimeZone!$L$4:$O$19,4,0)+VLOOKUP(TimeZone!$H$1,TimeZone!$C$4:$E$40,3,0)</f>
        <v>46206.8333333333</v>
      </c>
      <c r="G92" s="638" t="n">
        <v>5</v>
      </c>
      <c r="H92" s="635" t="str">
        <f aca="false">VLOOKUP($G92,Language!$D$103:$E$118,2,0)</f>
        <v>Dallas</v>
      </c>
      <c r="I92" s="636" t="str">
        <f aca="false">VLOOKUP(C92,$M$77:$N$108,2,0)</f>
        <v>Turkey</v>
      </c>
      <c r="J92" s="636" t="str">
        <f aca="false">VLOOKUP(D92,$M$77:$N$108,2,0)</f>
        <v>IR Iran</v>
      </c>
      <c r="K92" s="658" t="n">
        <v>14</v>
      </c>
      <c r="M92" s="663" t="s">
        <v>20</v>
      </c>
      <c r="N92" s="664" t="str">
        <f aca="false">'World Cup'!$W$43</f>
        <v>Uruguay</v>
      </c>
    </row>
    <row r="93" customFormat="false" ht="15" hidden="false" customHeight="false" outlineLevel="0" collapsed="false">
      <c r="B93" s="648" t="s">
        <v>935</v>
      </c>
      <c r="C93" s="649"/>
      <c r="D93" s="649"/>
      <c r="E93" s="650"/>
      <c r="F93" s="651"/>
      <c r="G93" s="652"/>
      <c r="H93" s="651"/>
      <c r="I93" s="651"/>
      <c r="J93" s="651"/>
      <c r="K93" s="653"/>
      <c r="M93" s="659" t="s">
        <v>9</v>
      </c>
      <c r="N93" s="660" t="str">
        <f aca="false">'World Cup'!$Z$42</f>
        <v>France</v>
      </c>
    </row>
    <row r="94" customFormat="false" ht="15" hidden="false" customHeight="false" outlineLevel="0" collapsed="false">
      <c r="B94" s="629" t="n">
        <v>89</v>
      </c>
      <c r="C94" s="630" t="s">
        <v>1300</v>
      </c>
      <c r="D94" s="631" t="s">
        <v>1301</v>
      </c>
      <c r="E94" s="632" t="n">
        <v>46207.7083333333</v>
      </c>
      <c r="F94" s="633" t="n">
        <f aca="false">$E94-VLOOKUP($G94,TimeZone!$L$4:$O$19,4,0)+VLOOKUP(TimeZone!$H$1,TimeZone!$C$4:$E$40,3,0)</f>
        <v>46207.9583333333</v>
      </c>
      <c r="G94" s="638" t="n">
        <v>9</v>
      </c>
      <c r="H94" s="635" t="str">
        <f aca="false">VLOOKUP($G94,Language!$D$103:$E$118,2,0)</f>
        <v>Philadelphia</v>
      </c>
      <c r="I94" s="665"/>
      <c r="J94" s="665"/>
      <c r="K94" s="658" t="n">
        <v>2</v>
      </c>
      <c r="L94" s="666"/>
      <c r="M94" s="661" t="s">
        <v>21</v>
      </c>
      <c r="N94" s="662" t="str">
        <f aca="false">'World Cup'!$Z$43</f>
        <v>Norway</v>
      </c>
    </row>
    <row r="95" customFormat="false" ht="15" hidden="false" customHeight="false" outlineLevel="0" collapsed="false">
      <c r="B95" s="629" t="n">
        <v>90</v>
      </c>
      <c r="C95" s="630" t="s">
        <v>1302</v>
      </c>
      <c r="D95" s="631" t="s">
        <v>1303</v>
      </c>
      <c r="E95" s="632" t="n">
        <v>46207.5416666667</v>
      </c>
      <c r="F95" s="633" t="n">
        <f aca="false">$E95-VLOOKUP($G95,TimeZone!$L$4:$O$19,4,0)+VLOOKUP(TimeZone!$H$1,TimeZone!$C$4:$E$40,3,0)</f>
        <v>46207.7916666667</v>
      </c>
      <c r="G95" s="638" t="n">
        <v>6</v>
      </c>
      <c r="H95" s="635" t="str">
        <f aca="false">VLOOKUP($G95,Language!$D$103:$E$118,2,0)</f>
        <v>Houston</v>
      </c>
      <c r="I95" s="667"/>
      <c r="J95" s="667"/>
      <c r="K95" s="658" t="n">
        <v>1</v>
      </c>
      <c r="L95" s="666"/>
      <c r="M95" s="661" t="s">
        <v>10</v>
      </c>
      <c r="N95" s="662" t="str">
        <f aca="false">'World Cup'!$AC$42</f>
        <v>Argentina</v>
      </c>
    </row>
    <row r="96" customFormat="false" ht="15" hidden="false" customHeight="false" outlineLevel="0" collapsed="false">
      <c r="B96" s="629" t="n">
        <v>91</v>
      </c>
      <c r="C96" s="630" t="s">
        <v>1304</v>
      </c>
      <c r="D96" s="631" t="s">
        <v>1305</v>
      </c>
      <c r="E96" s="632" t="n">
        <v>46208.6666666667</v>
      </c>
      <c r="F96" s="633" t="n">
        <f aca="false">$E96-VLOOKUP($G96,TimeZone!$L$4:$O$19,4,0)+VLOOKUP(TimeZone!$H$1,TimeZone!$C$4:$E$40,3,0)</f>
        <v>46208.9166666667</v>
      </c>
      <c r="G96" s="638" t="n">
        <v>3</v>
      </c>
      <c r="H96" s="635" t="str">
        <f aca="false">VLOOKUP($G96,Language!$D$103:$E$118,2,0)</f>
        <v>New York/New Jersey</v>
      </c>
      <c r="I96" s="667"/>
      <c r="J96" s="667"/>
      <c r="K96" s="658" t="n">
        <v>3</v>
      </c>
      <c r="L96" s="666"/>
      <c r="M96" s="661" t="s">
        <v>22</v>
      </c>
      <c r="N96" s="662" t="str">
        <f aca="false">'World Cup'!$AC$43</f>
        <v>Austria</v>
      </c>
    </row>
    <row r="97" customFormat="false" ht="15" hidden="false" customHeight="false" outlineLevel="0" collapsed="false">
      <c r="B97" s="629" t="n">
        <v>92</v>
      </c>
      <c r="C97" s="630" t="s">
        <v>1306</v>
      </c>
      <c r="D97" s="631" t="s">
        <v>1307</v>
      </c>
      <c r="E97" s="632" t="n">
        <v>46208.8333333333</v>
      </c>
      <c r="F97" s="633" t="n">
        <f aca="false">$E97-VLOOKUP($G97,TimeZone!$L$4:$O$19,4,0)+VLOOKUP(TimeZone!$H$1,TimeZone!$C$4:$E$40,3,0)</f>
        <v>46209.0833333333</v>
      </c>
      <c r="G97" s="634" t="n">
        <v>14</v>
      </c>
      <c r="H97" s="635" t="str">
        <f aca="false">VLOOKUP($G97,Language!$D$103:$E$118,2,0)</f>
        <v>Mexico City</v>
      </c>
      <c r="I97" s="667"/>
      <c r="J97" s="667"/>
      <c r="K97" s="658" t="n">
        <v>4</v>
      </c>
      <c r="L97" s="666"/>
      <c r="M97" s="661" t="s">
        <v>11</v>
      </c>
      <c r="N97" s="662" t="str">
        <f aca="false">'World Cup'!$AF$42</f>
        <v>Portugal</v>
      </c>
    </row>
    <row r="98" customFormat="false" ht="15" hidden="false" customHeight="false" outlineLevel="0" collapsed="false">
      <c r="B98" s="629" t="n">
        <v>93</v>
      </c>
      <c r="C98" s="630" t="s">
        <v>1308</v>
      </c>
      <c r="D98" s="631" t="s">
        <v>1309</v>
      </c>
      <c r="E98" s="632" t="n">
        <v>46209.625</v>
      </c>
      <c r="F98" s="633" t="n">
        <f aca="false">$E98-VLOOKUP($G98,TimeZone!$L$4:$O$19,4,0)+VLOOKUP(TimeZone!$H$1,TimeZone!$C$4:$E$40,3,0)</f>
        <v>46209.875</v>
      </c>
      <c r="G98" s="638" t="n">
        <v>5</v>
      </c>
      <c r="H98" s="635" t="str">
        <f aca="false">VLOOKUP($G98,Language!$D$103:$E$118,2,0)</f>
        <v>Dallas</v>
      </c>
      <c r="I98" s="667"/>
      <c r="J98" s="667"/>
      <c r="K98" s="658" t="n">
        <v>5</v>
      </c>
      <c r="L98" s="666"/>
      <c r="M98" s="661" t="s">
        <v>23</v>
      </c>
      <c r="N98" s="662" t="str">
        <f aca="false">'World Cup'!$AF$43</f>
        <v>Colombia</v>
      </c>
    </row>
    <row r="99" customFormat="false" ht="15" hidden="false" customHeight="false" outlineLevel="0" collapsed="false">
      <c r="B99" s="629" t="n">
        <v>94</v>
      </c>
      <c r="C99" s="630" t="s">
        <v>1310</v>
      </c>
      <c r="D99" s="631" t="s">
        <v>1311</v>
      </c>
      <c r="E99" s="632" t="n">
        <v>46209.8333333333</v>
      </c>
      <c r="F99" s="633" t="n">
        <f aca="false">$E99-VLOOKUP($G99,TimeZone!$L$4:$O$19,4,0)+VLOOKUP(TimeZone!$H$1,TimeZone!$C$4:$E$40,3,0)</f>
        <v>46210.0833333333</v>
      </c>
      <c r="G99" s="638" t="n">
        <v>10</v>
      </c>
      <c r="H99" s="635" t="str">
        <f aca="false">VLOOKUP($G99,Language!$D$103:$E$118,2,0)</f>
        <v>Seattle</v>
      </c>
      <c r="I99" s="667"/>
      <c r="J99" s="667"/>
      <c r="K99" s="658" t="n">
        <v>6</v>
      </c>
      <c r="L99" s="666"/>
      <c r="M99" s="661" t="s">
        <v>12</v>
      </c>
      <c r="N99" s="662" t="str">
        <f aca="false">'World Cup'!$AI$42</f>
        <v>England</v>
      </c>
    </row>
    <row r="100" customFormat="false" ht="15" hidden="false" customHeight="false" outlineLevel="0" collapsed="false">
      <c r="B100" s="629" t="n">
        <v>95</v>
      </c>
      <c r="C100" s="630" t="s">
        <v>1312</v>
      </c>
      <c r="D100" s="631" t="s">
        <v>1313</v>
      </c>
      <c r="E100" s="632" t="n">
        <v>46210.5</v>
      </c>
      <c r="F100" s="633" t="n">
        <f aca="false">$E100-VLOOKUP($G100,TimeZone!$L$4:$O$19,4,0)+VLOOKUP(TimeZone!$H$1,TimeZone!$C$4:$E$40,3,0)</f>
        <v>46210.75</v>
      </c>
      <c r="G100" s="638" t="n">
        <v>7</v>
      </c>
      <c r="H100" s="635" t="str">
        <f aca="false">VLOOKUP($G100,Language!$D$103:$E$118,2,0)</f>
        <v>Atlanta</v>
      </c>
      <c r="I100" s="667"/>
      <c r="J100" s="667"/>
      <c r="K100" s="658" t="n">
        <v>7</v>
      </c>
      <c r="L100" s="666"/>
      <c r="M100" s="661" t="s">
        <v>24</v>
      </c>
      <c r="N100" s="662" t="str">
        <f aca="false">'World Cup'!$AI$43</f>
        <v>Croatia</v>
      </c>
    </row>
    <row r="101" customFormat="false" ht="15" hidden="false" customHeight="false" outlineLevel="0" collapsed="false">
      <c r="B101" s="629" t="n">
        <v>96</v>
      </c>
      <c r="C101" s="630" t="s">
        <v>1314</v>
      </c>
      <c r="D101" s="631" t="s">
        <v>1315</v>
      </c>
      <c r="E101" s="632" t="n">
        <v>46210.6666666667</v>
      </c>
      <c r="F101" s="633" t="n">
        <f aca="false">$E101-VLOOKUP($G101,TimeZone!$L$4:$O$19,4,0)+VLOOKUP(TimeZone!$H$1,TimeZone!$C$4:$E$40,3,0)</f>
        <v>46210.9166666667</v>
      </c>
      <c r="G101" s="668" t="n">
        <v>1</v>
      </c>
      <c r="H101" s="635" t="str">
        <f aca="false">VLOOKUP($G101,Language!$D$103:$E$118,2,0)</f>
        <v>Vancouver</v>
      </c>
      <c r="I101" s="669"/>
      <c r="J101" s="669"/>
      <c r="K101" s="658" t="n">
        <v>8</v>
      </c>
      <c r="L101" s="666"/>
      <c r="M101" s="661" t="str">
        <f aca="false">AssignThird!$D$4</f>
        <v>3-CEFHI</v>
      </c>
      <c r="N101" s="662" t="str">
        <f aca="false">IF(L69,N69,"")</f>
        <v>Ivory Coast</v>
      </c>
    </row>
    <row r="102" customFormat="false" ht="15" hidden="false" customHeight="false" outlineLevel="0" collapsed="false">
      <c r="B102" s="648" t="s">
        <v>1316</v>
      </c>
      <c r="C102" s="649"/>
      <c r="D102" s="649"/>
      <c r="E102" s="650"/>
      <c r="F102" s="651"/>
      <c r="G102" s="652"/>
      <c r="H102" s="651"/>
      <c r="I102" s="651"/>
      <c r="J102" s="651"/>
      <c r="K102" s="653"/>
      <c r="M102" s="661" t="str">
        <f aca="false">AssignThird!$E$4</f>
        <v>3-EFGIJ</v>
      </c>
      <c r="N102" s="662" t="str">
        <f aca="false">IF(L70,N70,"")</f>
        <v>Egypt</v>
      </c>
    </row>
    <row r="103" customFormat="false" ht="15" hidden="false" customHeight="false" outlineLevel="0" collapsed="false">
      <c r="B103" s="629" t="n">
        <v>97</v>
      </c>
      <c r="C103" s="630" t="s">
        <v>1317</v>
      </c>
      <c r="D103" s="631" t="s">
        <v>1318</v>
      </c>
      <c r="E103" s="632" t="n">
        <v>46212.6666666667</v>
      </c>
      <c r="F103" s="633" t="n">
        <f aca="false">$E103-VLOOKUP($G103,TimeZone!$L$4:$O$19,4,0)+VLOOKUP(TimeZone!$H$1,TimeZone!$C$4:$E$40,3,0)</f>
        <v>46212.9166666667</v>
      </c>
      <c r="G103" s="638" t="n">
        <v>12</v>
      </c>
      <c r="H103" s="635" t="str">
        <f aca="false">VLOOKUP($G103,Language!$D$103:$E$118,2,0)</f>
        <v>Boston</v>
      </c>
      <c r="I103" s="670"/>
      <c r="J103" s="670"/>
      <c r="K103" s="658" t="n">
        <v>1</v>
      </c>
      <c r="M103" s="661" t="str">
        <f aca="false">AssignThird!$F$4</f>
        <v>3-BEFIJ</v>
      </c>
      <c r="N103" s="662" t="str">
        <f aca="false">IF(L71,N71,"")</f>
        <v>Algeria</v>
      </c>
    </row>
    <row r="104" customFormat="false" ht="15" hidden="false" customHeight="false" outlineLevel="0" collapsed="false">
      <c r="B104" s="629" t="n">
        <v>98</v>
      </c>
      <c r="C104" s="630" t="s">
        <v>1319</v>
      </c>
      <c r="D104" s="631" t="s">
        <v>1320</v>
      </c>
      <c r="E104" s="632" t="n">
        <v>46213.625</v>
      </c>
      <c r="F104" s="633" t="n">
        <f aca="false">$E104-VLOOKUP($G104,TimeZone!$L$4:$O$19,4,0)+VLOOKUP(TimeZone!$H$1,TimeZone!$C$4:$E$40,3,0)</f>
        <v>46213.875</v>
      </c>
      <c r="G104" s="638" t="n">
        <v>8</v>
      </c>
      <c r="H104" s="635" t="str">
        <f aca="false">VLOOKUP($G104,Language!$D$103:$E$118,2,0)</f>
        <v>Los Angeles</v>
      </c>
      <c r="I104" s="666"/>
      <c r="J104" s="670"/>
      <c r="K104" s="658" t="n">
        <v>2</v>
      </c>
      <c r="M104" s="661" t="str">
        <f aca="false">AssignThird!$G$4</f>
        <v>3-ABCDF</v>
      </c>
      <c r="N104" s="662" t="str">
        <f aca="false">IF(L72,N72,"")</f>
        <v>Scotland</v>
      </c>
    </row>
    <row r="105" customFormat="false" ht="15" hidden="false" customHeight="false" outlineLevel="0" collapsed="false">
      <c r="B105" s="629" t="n">
        <v>99</v>
      </c>
      <c r="C105" s="630" t="s">
        <v>1321</v>
      </c>
      <c r="D105" s="631" t="s">
        <v>1322</v>
      </c>
      <c r="E105" s="632" t="n">
        <v>46214.7083333333</v>
      </c>
      <c r="F105" s="633" t="n">
        <f aca="false">$E105-VLOOKUP($G105,TimeZone!$L$4:$O$19,4,0)+VLOOKUP(TimeZone!$H$1,TimeZone!$C$4:$E$40,3,0)</f>
        <v>46214.9583333333</v>
      </c>
      <c r="G105" s="638" t="n">
        <v>13</v>
      </c>
      <c r="H105" s="635" t="str">
        <f aca="false">VLOOKUP($G105,Language!$D$103:$E$118,2,0)</f>
        <v>Miami</v>
      </c>
      <c r="I105" s="670"/>
      <c r="J105" s="670"/>
      <c r="K105" s="658" t="n">
        <v>3</v>
      </c>
      <c r="M105" s="661" t="str">
        <f aca="false">AssignThird!$H$4</f>
        <v>3-AEHIJ</v>
      </c>
      <c r="N105" s="662" t="str">
        <f aca="false">IF(L73,N73,"")</f>
        <v>Czech Rep.</v>
      </c>
    </row>
    <row r="106" customFormat="false" ht="15" hidden="false" customHeight="false" outlineLevel="0" collapsed="false">
      <c r="B106" s="629" t="n">
        <v>100</v>
      </c>
      <c r="C106" s="630" t="s">
        <v>1323</v>
      </c>
      <c r="D106" s="631" t="s">
        <v>1324</v>
      </c>
      <c r="E106" s="632" t="n">
        <v>46214.875</v>
      </c>
      <c r="F106" s="633" t="n">
        <f aca="false">$E106-VLOOKUP($G106,TimeZone!$L$4:$O$19,4,0)+VLOOKUP(TimeZone!$H$1,TimeZone!$C$4:$E$40,3,0)</f>
        <v>46215.125</v>
      </c>
      <c r="G106" s="638" t="n">
        <v>4</v>
      </c>
      <c r="H106" s="635" t="str">
        <f aca="false">VLOOKUP($G106,Language!$D$103:$E$118,2,0)</f>
        <v>Kansas City</v>
      </c>
      <c r="I106" s="670"/>
      <c r="J106" s="670"/>
      <c r="K106" s="658" t="n">
        <v>4</v>
      </c>
      <c r="M106" s="661" t="str">
        <f aca="false">AssignThird!$I$4</f>
        <v>3-CDFGH</v>
      </c>
      <c r="N106" s="662" t="str">
        <f aca="false">IF(L74,N74,"")</f>
        <v>Japan</v>
      </c>
      <c r="Q106" s="671"/>
      <c r="R106" s="671"/>
      <c r="S106" s="671"/>
      <c r="T106" s="671"/>
      <c r="U106" s="671"/>
      <c r="V106" s="671"/>
      <c r="W106" s="671"/>
      <c r="X106" s="671"/>
      <c r="Y106" s="671"/>
    </row>
    <row r="107" customFormat="false" ht="15" hidden="false" customHeight="false" outlineLevel="0" collapsed="false">
      <c r="B107" s="648" t="s">
        <v>1325</v>
      </c>
      <c r="C107" s="649"/>
      <c r="D107" s="649"/>
      <c r="E107" s="650"/>
      <c r="F107" s="651"/>
      <c r="G107" s="652"/>
      <c r="H107" s="651"/>
      <c r="I107" s="651"/>
      <c r="J107" s="651"/>
      <c r="K107" s="653"/>
      <c r="M107" s="661" t="str">
        <f aca="false">AssignThird!$J$4</f>
        <v>3-DEIJL</v>
      </c>
      <c r="N107" s="662" t="str">
        <f aca="false">IF(L75,N75,"")</f>
        <v>Ghana</v>
      </c>
      <c r="Q107" s="671"/>
      <c r="R107" s="671"/>
      <c r="S107" s="671"/>
      <c r="T107" s="671"/>
      <c r="U107" s="671"/>
      <c r="V107" s="671"/>
      <c r="W107" s="671"/>
      <c r="X107" s="671"/>
      <c r="Y107" s="671"/>
    </row>
    <row r="108" customFormat="false" ht="15" hidden="false" customHeight="false" outlineLevel="0" collapsed="false">
      <c r="B108" s="629" t="n">
        <v>101</v>
      </c>
      <c r="C108" s="630" t="s">
        <v>1326</v>
      </c>
      <c r="D108" s="631" t="s">
        <v>1327</v>
      </c>
      <c r="E108" s="632" t="n">
        <v>46217.625</v>
      </c>
      <c r="F108" s="633" t="n">
        <f aca="false">$E108-VLOOKUP($G108,TimeZone!$L$4:$O$19,4,0)+VLOOKUP(TimeZone!$H$1,TimeZone!$C$4:$E$40,3,0)</f>
        <v>46217.875</v>
      </c>
      <c r="G108" s="638" t="n">
        <v>5</v>
      </c>
      <c r="H108" s="635" t="str">
        <f aca="false">VLOOKUP($G108,Language!$D$103:$E$118,2,0)</f>
        <v>Dallas</v>
      </c>
      <c r="I108" s="670"/>
      <c r="J108" s="670"/>
      <c r="K108" s="672" t="str">
        <f aca="false">Language!$E$170</f>
        <v>Semi-Final 1</v>
      </c>
      <c r="M108" s="663" t="str">
        <f aca="false">AssignThird!$K$4</f>
        <v>3-EHIJK</v>
      </c>
      <c r="N108" s="664" t="str">
        <f aca="false">IF(L76,N76,"")</f>
        <v>Senegal</v>
      </c>
      <c r="P108" s="671"/>
      <c r="Q108" s="671"/>
      <c r="R108" s="671"/>
      <c r="S108" s="671"/>
      <c r="T108" s="671"/>
      <c r="U108" s="671"/>
      <c r="V108" s="671"/>
      <c r="W108" s="671"/>
      <c r="X108" s="671"/>
      <c r="Y108" s="671"/>
    </row>
    <row r="109" customFormat="false" ht="15" hidden="false" customHeight="false" outlineLevel="0" collapsed="false">
      <c r="B109" s="629" t="n">
        <v>102</v>
      </c>
      <c r="C109" s="630" t="s">
        <v>1328</v>
      </c>
      <c r="D109" s="631" t="s">
        <v>1329</v>
      </c>
      <c r="E109" s="632" t="n">
        <v>46218.625</v>
      </c>
      <c r="F109" s="633" t="n">
        <f aca="false">$E109-VLOOKUP($G109,TimeZone!$L$4:$O$19,4,0)+VLOOKUP(TimeZone!$H$1,TimeZone!$C$4:$E$40,3,0)</f>
        <v>46218.875</v>
      </c>
      <c r="G109" s="638" t="n">
        <v>7</v>
      </c>
      <c r="H109" s="635" t="str">
        <f aca="false">VLOOKUP($G109,Language!$D$103:$E$118,2,0)</f>
        <v>Atlanta</v>
      </c>
      <c r="I109" s="670"/>
      <c r="J109" s="670"/>
      <c r="K109" s="672" t="str">
        <f aca="false">Language!$E$171</f>
        <v>Semi-Final 2</v>
      </c>
      <c r="P109" s="671"/>
      <c r="Q109" s="671"/>
      <c r="R109" s="671"/>
      <c r="S109" s="671"/>
      <c r="T109" s="671"/>
      <c r="U109" s="671"/>
      <c r="V109" s="671"/>
      <c r="W109" s="671"/>
      <c r="X109" s="671"/>
      <c r="Y109" s="183"/>
    </row>
    <row r="110" customFormat="false" ht="15" hidden="false" customHeight="false" outlineLevel="0" collapsed="false">
      <c r="B110" s="648" t="s">
        <v>1330</v>
      </c>
      <c r="C110" s="649"/>
      <c r="D110" s="649"/>
      <c r="E110" s="650"/>
      <c r="F110" s="651"/>
      <c r="G110" s="652"/>
      <c r="H110" s="651"/>
      <c r="I110" s="651"/>
      <c r="J110" s="651"/>
      <c r="K110" s="653"/>
      <c r="M110" s="673"/>
      <c r="N110" s="674"/>
      <c r="O110" s="671"/>
      <c r="P110" s="671"/>
      <c r="Q110" s="671"/>
      <c r="R110" s="671"/>
      <c r="S110" s="671"/>
      <c r="T110" s="671"/>
      <c r="U110" s="671"/>
      <c r="V110" s="671"/>
      <c r="W110" s="671"/>
      <c r="X110" s="671"/>
      <c r="Y110" s="183"/>
    </row>
    <row r="111" customFormat="false" ht="15" hidden="false" customHeight="false" outlineLevel="0" collapsed="false">
      <c r="B111" s="629" t="n">
        <v>103</v>
      </c>
      <c r="C111" s="630" t="s">
        <v>1331</v>
      </c>
      <c r="D111" s="631" t="s">
        <v>1332</v>
      </c>
      <c r="E111" s="632" t="n">
        <v>46221.7083333333</v>
      </c>
      <c r="F111" s="633" t="n">
        <f aca="false">$E111-VLOOKUP($G111,TimeZone!$L$4:$O$19,4,0)+VLOOKUP(TimeZone!$H$1,TimeZone!$C$4:$E$40,3,0)</f>
        <v>46221.9583333333</v>
      </c>
      <c r="G111" s="638" t="n">
        <v>13</v>
      </c>
      <c r="H111" s="635" t="str">
        <f aca="false">VLOOKUP($G111,Language!$D$103:$E$118,2,0)</f>
        <v>Miami</v>
      </c>
      <c r="I111" s="670"/>
      <c r="J111" s="670"/>
      <c r="K111" s="675" t="str">
        <f aca="false">Language!$E$172</f>
        <v>Third place</v>
      </c>
      <c r="M111" s="673"/>
      <c r="N111" s="673"/>
    </row>
    <row r="112" customFormat="false" ht="15" hidden="false" customHeight="false" outlineLevel="0" collapsed="false">
      <c r="B112" s="648" t="s">
        <v>749</v>
      </c>
      <c r="C112" s="649"/>
      <c r="D112" s="649"/>
      <c r="E112" s="650"/>
      <c r="F112" s="651"/>
      <c r="G112" s="652"/>
      <c r="H112" s="651"/>
      <c r="I112" s="651"/>
      <c r="J112" s="651"/>
      <c r="K112" s="653"/>
      <c r="M112" s="673"/>
      <c r="N112" s="673"/>
    </row>
    <row r="113" customFormat="false" ht="15" hidden="false" customHeight="false" outlineLevel="0" collapsed="false">
      <c r="B113" s="676" t="n">
        <v>104</v>
      </c>
      <c r="C113" s="677" t="s">
        <v>1333</v>
      </c>
      <c r="D113" s="678" t="s">
        <v>1334</v>
      </c>
      <c r="E113" s="679" t="n">
        <v>46222.625</v>
      </c>
      <c r="F113" s="680" t="n">
        <f aca="false">$E113-VLOOKUP($G113,TimeZone!$L$4:$O$19,4,0)+VLOOKUP(TimeZone!$H$1,TimeZone!$C$4:$E$40,3,0)</f>
        <v>46222.875</v>
      </c>
      <c r="G113" s="681" t="n">
        <v>3</v>
      </c>
      <c r="H113" s="682" t="str">
        <f aca="false">VLOOKUP($G113,Language!$D$103:$E$118,2,0)</f>
        <v>New York/New Jersey</v>
      </c>
      <c r="I113" s="683"/>
      <c r="J113" s="684"/>
      <c r="K113" s="685" t="str">
        <f aca="false">Language!$E$173</f>
        <v>Final</v>
      </c>
      <c r="M113" s="673"/>
      <c r="N113" s="673"/>
    </row>
    <row r="114" customFormat="false" ht="15.75" hidden="false" customHeight="false" outlineLevel="0" collapsed="false"/>
    <row r="115" customFormat="false" ht="15" hidden="false" customHeight="false" outlineLevel="0" collapsed="false"/>
    <row r="116" customFormat="false" ht="15" hidden="false" customHeight="false" outlineLevel="0" collapsed="false"/>
    <row r="117" customFormat="false" ht="15" hidden="false" customHeight="false" outlineLevel="0" collapsed="false"/>
  </sheetData>
  <sheetProtection sheet="true" selectLockedCells="true"/>
  <mergeCells count="2">
    <mergeCell ref="B1:J1"/>
    <mergeCell ref="C3:D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0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2578125" defaultRowHeight="15" customHeight="false" zeroHeight="true" outlineLevelRow="0" outlineLevelCol="0"/>
  <cols>
    <col collapsed="false" customWidth="true" hidden="false" outlineLevel="0" max="1" min="1" style="0" width="5.71"/>
    <col collapsed="false" customWidth="true" hidden="false" outlineLevel="0" max="3" min="3" style="0" width="20"/>
    <col collapsed="false" customWidth="true" hidden="false" outlineLevel="0" max="13" min="13" style="0" width="5"/>
    <col collapsed="false" customWidth="false" hidden="true" outlineLevel="0" max="16384" min="14" style="0" width="11.43"/>
  </cols>
  <sheetData>
    <row r="1" customFormat="false" ht="15" hidden="false" customHeight="false" outlineLevel="0" collapsed="false">
      <c r="A1" s="1"/>
    </row>
    <row r="2" customFormat="false" ht="26.8" hidden="false" customHeight="false" outlineLevel="0" collapsed="false">
      <c r="B2" s="686"/>
      <c r="C2" s="687" t="str">
        <f aca="false">Language!$E$128</f>
        <v>Assignment of the group third in the round of 32</v>
      </c>
      <c r="D2" s="687"/>
      <c r="E2" s="687"/>
      <c r="F2" s="687"/>
      <c r="G2" s="687"/>
      <c r="H2" s="687"/>
      <c r="I2" s="687"/>
      <c r="J2" s="687"/>
      <c r="K2" s="687"/>
    </row>
    <row r="3" customFormat="false" ht="23.25" hidden="false" customHeight="true" outlineLevel="0" collapsed="false">
      <c r="C3" s="444" t="s">
        <v>1335</v>
      </c>
      <c r="D3" s="444"/>
      <c r="E3" s="444"/>
      <c r="F3" s="444"/>
      <c r="G3" s="444"/>
      <c r="H3" s="444"/>
      <c r="I3" s="444"/>
      <c r="J3" s="444"/>
      <c r="K3" s="444"/>
    </row>
    <row r="4" customFormat="false" ht="15" hidden="false" customHeight="false" outlineLevel="0" collapsed="false">
      <c r="C4" s="688"/>
      <c r="D4" s="689" t="s">
        <v>1336</v>
      </c>
      <c r="E4" s="689" t="s">
        <v>1337</v>
      </c>
      <c r="F4" s="689" t="s">
        <v>1338</v>
      </c>
      <c r="G4" s="689" t="s">
        <v>1339</v>
      </c>
      <c r="H4" s="689" t="s">
        <v>1340</v>
      </c>
      <c r="I4" s="689" t="s">
        <v>1341</v>
      </c>
      <c r="J4" s="689" t="s">
        <v>1342</v>
      </c>
      <c r="K4" s="689" t="s">
        <v>1343</v>
      </c>
    </row>
    <row r="5" customFormat="false" ht="26" hidden="false" customHeight="false" outlineLevel="0" collapsed="false">
      <c r="C5" s="690" t="str">
        <f aca="false">Language!$E$177</f>
        <v>Group combination:</v>
      </c>
      <c r="D5" s="691" t="str">
        <f aca="false">Language!$E$178</f>
        <v>First in Group</v>
      </c>
      <c r="E5" s="692" t="str">
        <f aca="false">Language!$E$178</f>
        <v>First in Group</v>
      </c>
      <c r="F5" s="692" t="str">
        <f aca="false">Language!$E$178</f>
        <v>First in Group</v>
      </c>
      <c r="G5" s="692" t="str">
        <f aca="false">Language!$E$178</f>
        <v>First in Group</v>
      </c>
      <c r="H5" s="692" t="str">
        <f aca="false">Language!$E$178</f>
        <v>First in Group</v>
      </c>
      <c r="I5" s="692" t="str">
        <f aca="false">Language!$E$178</f>
        <v>First in Group</v>
      </c>
      <c r="J5" s="692" t="str">
        <f aca="false">Language!$E$178</f>
        <v>First in Group</v>
      </c>
      <c r="K5" s="693" t="str">
        <f aca="false">Language!$E$178</f>
        <v>First in Group</v>
      </c>
    </row>
    <row r="6" customFormat="false" ht="15" hidden="false" customHeight="false" outlineLevel="0" collapsed="false">
      <c r="C6" s="690"/>
      <c r="D6" s="694" t="s">
        <v>56</v>
      </c>
      <c r="E6" s="695" t="s">
        <v>59</v>
      </c>
      <c r="F6" s="695" t="s">
        <v>65</v>
      </c>
      <c r="G6" s="695" t="s">
        <v>57</v>
      </c>
      <c r="H6" s="695" t="s">
        <v>63</v>
      </c>
      <c r="I6" s="695" t="s">
        <v>58</v>
      </c>
      <c r="J6" s="695" t="s">
        <v>64</v>
      </c>
      <c r="K6" s="696" t="s">
        <v>67</v>
      </c>
    </row>
    <row r="7" customFormat="false" ht="38" hidden="false" customHeight="false" outlineLevel="0" collapsed="false">
      <c r="C7" s="690"/>
      <c r="D7" s="697" t="str">
        <f aca="false">Language!$E$179</f>
        <v>against third of Group</v>
      </c>
      <c r="E7" s="698" t="str">
        <f aca="false">Language!$E$179</f>
        <v>against third of Group</v>
      </c>
      <c r="F7" s="698" t="str">
        <f aca="false">Language!$E$179</f>
        <v>against third of Group</v>
      </c>
      <c r="G7" s="698" t="str">
        <f aca="false">Language!$E$179</f>
        <v>against third of Group</v>
      </c>
      <c r="H7" s="698" t="str">
        <f aca="false">Language!$E$179</f>
        <v>against third of Group</v>
      </c>
      <c r="I7" s="698" t="str">
        <f aca="false">Language!$E$179</f>
        <v>against third of Group</v>
      </c>
      <c r="J7" s="698" t="str">
        <f aca="false">Language!$E$179</f>
        <v>against third of Group</v>
      </c>
      <c r="K7" s="699" t="str">
        <f aca="false">Language!$E$179</f>
        <v>against third of Group</v>
      </c>
    </row>
    <row r="8" customFormat="false" ht="15" hidden="false" customHeight="false" outlineLevel="0" collapsed="false">
      <c r="C8" s="700" t="s">
        <v>1344</v>
      </c>
      <c r="D8" s="701" t="s">
        <v>57</v>
      </c>
      <c r="E8" s="702" t="s">
        <v>61</v>
      </c>
      <c r="F8" s="702" t="s">
        <v>58</v>
      </c>
      <c r="G8" s="702" t="s">
        <v>60</v>
      </c>
      <c r="H8" s="703" t="s">
        <v>66</v>
      </c>
      <c r="I8" s="703" t="s">
        <v>63</v>
      </c>
      <c r="J8" s="703" t="s">
        <v>67</v>
      </c>
      <c r="K8" s="704" t="s">
        <v>64</v>
      </c>
    </row>
    <row r="9" customFormat="false" ht="15" hidden="false" customHeight="false" outlineLevel="0" collapsed="false">
      <c r="C9" s="700" t="s">
        <v>1345</v>
      </c>
      <c r="D9" s="701" t="s">
        <v>66</v>
      </c>
      <c r="E9" s="702" t="s">
        <v>63</v>
      </c>
      <c r="F9" s="702" t="s">
        <v>58</v>
      </c>
      <c r="G9" s="702" t="s">
        <v>65</v>
      </c>
      <c r="H9" s="705" t="s">
        <v>61</v>
      </c>
      <c r="I9" s="705" t="s">
        <v>60</v>
      </c>
      <c r="J9" s="705" t="s">
        <v>67</v>
      </c>
      <c r="K9" s="706" t="s">
        <v>64</v>
      </c>
    </row>
    <row r="10" customFormat="false" ht="15" hidden="false" customHeight="false" outlineLevel="0" collapsed="false">
      <c r="C10" s="700" t="s">
        <v>1346</v>
      </c>
      <c r="D10" s="701" t="s">
        <v>57</v>
      </c>
      <c r="E10" s="702" t="s">
        <v>61</v>
      </c>
      <c r="F10" s="702" t="s">
        <v>58</v>
      </c>
      <c r="G10" s="702" t="s">
        <v>65</v>
      </c>
      <c r="H10" s="705" t="s">
        <v>66</v>
      </c>
      <c r="I10" s="705" t="s">
        <v>63</v>
      </c>
      <c r="J10" s="705" t="s">
        <v>67</v>
      </c>
      <c r="K10" s="706" t="s">
        <v>64</v>
      </c>
    </row>
    <row r="11" customFormat="false" ht="15" hidden="false" customHeight="false" outlineLevel="0" collapsed="false">
      <c r="C11" s="700" t="s">
        <v>1347</v>
      </c>
      <c r="D11" s="701" t="s">
        <v>57</v>
      </c>
      <c r="E11" s="702" t="s">
        <v>61</v>
      </c>
      <c r="F11" s="702" t="s">
        <v>58</v>
      </c>
      <c r="G11" s="702" t="s">
        <v>65</v>
      </c>
      <c r="H11" s="705" t="s">
        <v>66</v>
      </c>
      <c r="I11" s="705" t="s">
        <v>60</v>
      </c>
      <c r="J11" s="705" t="s">
        <v>67</v>
      </c>
      <c r="K11" s="706" t="s">
        <v>64</v>
      </c>
    </row>
    <row r="12" customFormat="false" ht="15" hidden="false" customHeight="false" outlineLevel="0" collapsed="false">
      <c r="C12" s="700" t="s">
        <v>1348</v>
      </c>
      <c r="D12" s="701" t="s">
        <v>57</v>
      </c>
      <c r="E12" s="702" t="s">
        <v>63</v>
      </c>
      <c r="F12" s="702" t="s">
        <v>58</v>
      </c>
      <c r="G12" s="702" t="s">
        <v>65</v>
      </c>
      <c r="H12" s="705" t="s">
        <v>61</v>
      </c>
      <c r="I12" s="705" t="s">
        <v>60</v>
      </c>
      <c r="J12" s="705" t="s">
        <v>67</v>
      </c>
      <c r="K12" s="706" t="s">
        <v>64</v>
      </c>
    </row>
    <row r="13" customFormat="false" ht="15" hidden="false" customHeight="false" outlineLevel="0" collapsed="false">
      <c r="C13" s="700" t="s">
        <v>1349</v>
      </c>
      <c r="D13" s="701" t="s">
        <v>57</v>
      </c>
      <c r="E13" s="702" t="s">
        <v>63</v>
      </c>
      <c r="F13" s="702" t="s">
        <v>61</v>
      </c>
      <c r="G13" s="702" t="s">
        <v>65</v>
      </c>
      <c r="H13" s="705" t="s">
        <v>66</v>
      </c>
      <c r="I13" s="705" t="s">
        <v>60</v>
      </c>
      <c r="J13" s="705" t="s">
        <v>67</v>
      </c>
      <c r="K13" s="706" t="s">
        <v>64</v>
      </c>
    </row>
    <row r="14" customFormat="false" ht="15" hidden="false" customHeight="false" outlineLevel="0" collapsed="false">
      <c r="C14" s="700" t="s">
        <v>1350</v>
      </c>
      <c r="D14" s="701" t="s">
        <v>57</v>
      </c>
      <c r="E14" s="702" t="s">
        <v>63</v>
      </c>
      <c r="F14" s="702" t="s">
        <v>58</v>
      </c>
      <c r="G14" s="702" t="s">
        <v>65</v>
      </c>
      <c r="H14" s="705" t="s">
        <v>66</v>
      </c>
      <c r="I14" s="705" t="s">
        <v>60</v>
      </c>
      <c r="J14" s="705" t="s">
        <v>67</v>
      </c>
      <c r="K14" s="706" t="s">
        <v>64</v>
      </c>
    </row>
    <row r="15" customFormat="false" ht="15" hidden="false" customHeight="false" outlineLevel="0" collapsed="false">
      <c r="C15" s="700" t="s">
        <v>1351</v>
      </c>
      <c r="D15" s="701" t="s">
        <v>57</v>
      </c>
      <c r="E15" s="702" t="s">
        <v>63</v>
      </c>
      <c r="F15" s="702" t="s">
        <v>61</v>
      </c>
      <c r="G15" s="702" t="s">
        <v>65</v>
      </c>
      <c r="H15" s="705" t="s">
        <v>66</v>
      </c>
      <c r="I15" s="705" t="s">
        <v>60</v>
      </c>
      <c r="J15" s="705" t="s">
        <v>67</v>
      </c>
      <c r="K15" s="706" t="s">
        <v>58</v>
      </c>
    </row>
    <row r="16" customFormat="false" ht="15" hidden="false" customHeight="false" outlineLevel="0" collapsed="false">
      <c r="C16" s="700" t="s">
        <v>1352</v>
      </c>
      <c r="D16" s="701" t="s">
        <v>57</v>
      </c>
      <c r="E16" s="702" t="s">
        <v>63</v>
      </c>
      <c r="F16" s="702" t="s">
        <v>61</v>
      </c>
      <c r="G16" s="702" t="s">
        <v>65</v>
      </c>
      <c r="H16" s="705" t="s">
        <v>66</v>
      </c>
      <c r="I16" s="705" t="s">
        <v>60</v>
      </c>
      <c r="J16" s="705" t="s">
        <v>58</v>
      </c>
      <c r="K16" s="706" t="s">
        <v>64</v>
      </c>
    </row>
    <row r="17" customFormat="false" ht="15" hidden="false" customHeight="false" outlineLevel="0" collapsed="false">
      <c r="C17" s="700" t="s">
        <v>1353</v>
      </c>
      <c r="D17" s="701" t="s">
        <v>66</v>
      </c>
      <c r="E17" s="702" t="s">
        <v>63</v>
      </c>
      <c r="F17" s="702" t="s">
        <v>58</v>
      </c>
      <c r="G17" s="702" t="s">
        <v>62</v>
      </c>
      <c r="H17" s="705" t="s">
        <v>61</v>
      </c>
      <c r="I17" s="705" t="s">
        <v>60</v>
      </c>
      <c r="J17" s="705" t="s">
        <v>67</v>
      </c>
      <c r="K17" s="706" t="s">
        <v>64</v>
      </c>
    </row>
    <row r="18" customFormat="false" ht="15" hidden="false" customHeight="false" outlineLevel="0" collapsed="false">
      <c r="C18" s="700" t="s">
        <v>1354</v>
      </c>
      <c r="D18" s="701" t="s">
        <v>57</v>
      </c>
      <c r="E18" s="702" t="s">
        <v>61</v>
      </c>
      <c r="F18" s="702" t="s">
        <v>58</v>
      </c>
      <c r="G18" s="702" t="s">
        <v>62</v>
      </c>
      <c r="H18" s="705" t="s">
        <v>66</v>
      </c>
      <c r="I18" s="705" t="s">
        <v>63</v>
      </c>
      <c r="J18" s="705" t="s">
        <v>67</v>
      </c>
      <c r="K18" s="706" t="s">
        <v>64</v>
      </c>
    </row>
    <row r="19" customFormat="false" ht="15" hidden="false" customHeight="false" outlineLevel="0" collapsed="false">
      <c r="C19" s="700" t="s">
        <v>1355</v>
      </c>
      <c r="D19" s="701" t="s">
        <v>57</v>
      </c>
      <c r="E19" s="702" t="s">
        <v>61</v>
      </c>
      <c r="F19" s="702" t="s">
        <v>58</v>
      </c>
      <c r="G19" s="702" t="s">
        <v>62</v>
      </c>
      <c r="H19" s="705" t="s">
        <v>66</v>
      </c>
      <c r="I19" s="705" t="s">
        <v>60</v>
      </c>
      <c r="J19" s="705" t="s">
        <v>67</v>
      </c>
      <c r="K19" s="706" t="s">
        <v>64</v>
      </c>
    </row>
    <row r="20" customFormat="false" ht="15" hidden="false" customHeight="false" outlineLevel="0" collapsed="false">
      <c r="C20" s="700" t="s">
        <v>1356</v>
      </c>
      <c r="D20" s="701" t="s">
        <v>57</v>
      </c>
      <c r="E20" s="702" t="s">
        <v>63</v>
      </c>
      <c r="F20" s="702" t="s">
        <v>58</v>
      </c>
      <c r="G20" s="702" t="s">
        <v>62</v>
      </c>
      <c r="H20" s="705" t="s">
        <v>61</v>
      </c>
      <c r="I20" s="705" t="s">
        <v>60</v>
      </c>
      <c r="J20" s="705" t="s">
        <v>67</v>
      </c>
      <c r="K20" s="706" t="s">
        <v>64</v>
      </c>
    </row>
    <row r="21" customFormat="false" ht="15" hidden="false" customHeight="false" outlineLevel="0" collapsed="false">
      <c r="C21" s="700" t="s">
        <v>1357</v>
      </c>
      <c r="D21" s="701" t="s">
        <v>57</v>
      </c>
      <c r="E21" s="702" t="s">
        <v>63</v>
      </c>
      <c r="F21" s="702" t="s">
        <v>61</v>
      </c>
      <c r="G21" s="702" t="s">
        <v>62</v>
      </c>
      <c r="H21" s="705" t="s">
        <v>66</v>
      </c>
      <c r="I21" s="705" t="s">
        <v>60</v>
      </c>
      <c r="J21" s="705" t="s">
        <v>67</v>
      </c>
      <c r="K21" s="706" t="s">
        <v>64</v>
      </c>
    </row>
    <row r="22" customFormat="false" ht="15" hidden="false" customHeight="false" outlineLevel="0" collapsed="false">
      <c r="C22" s="700" t="s">
        <v>1358</v>
      </c>
      <c r="D22" s="701" t="s">
        <v>57</v>
      </c>
      <c r="E22" s="702" t="s">
        <v>63</v>
      </c>
      <c r="F22" s="702" t="s">
        <v>58</v>
      </c>
      <c r="G22" s="702" t="s">
        <v>62</v>
      </c>
      <c r="H22" s="705" t="s">
        <v>66</v>
      </c>
      <c r="I22" s="705" t="s">
        <v>60</v>
      </c>
      <c r="J22" s="705" t="s">
        <v>67</v>
      </c>
      <c r="K22" s="706" t="s">
        <v>64</v>
      </c>
    </row>
    <row r="23" customFormat="false" ht="15" hidden="false" customHeight="false" outlineLevel="0" collapsed="false">
      <c r="C23" s="700" t="s">
        <v>1359</v>
      </c>
      <c r="D23" s="701" t="s">
        <v>57</v>
      </c>
      <c r="E23" s="702" t="s">
        <v>63</v>
      </c>
      <c r="F23" s="702" t="s">
        <v>61</v>
      </c>
      <c r="G23" s="702" t="s">
        <v>62</v>
      </c>
      <c r="H23" s="705" t="s">
        <v>66</v>
      </c>
      <c r="I23" s="705" t="s">
        <v>60</v>
      </c>
      <c r="J23" s="705" t="s">
        <v>67</v>
      </c>
      <c r="K23" s="706" t="s">
        <v>58</v>
      </c>
    </row>
    <row r="24" customFormat="false" ht="15" hidden="false" customHeight="false" outlineLevel="0" collapsed="false">
      <c r="C24" s="700" t="s">
        <v>1360</v>
      </c>
      <c r="D24" s="701" t="s">
        <v>57</v>
      </c>
      <c r="E24" s="702" t="s">
        <v>63</v>
      </c>
      <c r="F24" s="702" t="s">
        <v>61</v>
      </c>
      <c r="G24" s="702" t="s">
        <v>62</v>
      </c>
      <c r="H24" s="705" t="s">
        <v>66</v>
      </c>
      <c r="I24" s="705" t="s">
        <v>60</v>
      </c>
      <c r="J24" s="705" t="s">
        <v>58</v>
      </c>
      <c r="K24" s="706" t="s">
        <v>64</v>
      </c>
    </row>
    <row r="25" customFormat="false" ht="15" hidden="false" customHeight="false" outlineLevel="0" collapsed="false">
      <c r="C25" s="700" t="s">
        <v>1361</v>
      </c>
      <c r="D25" s="701" t="s">
        <v>66</v>
      </c>
      <c r="E25" s="702" t="s">
        <v>63</v>
      </c>
      <c r="F25" s="702" t="s">
        <v>58</v>
      </c>
      <c r="G25" s="702" t="s">
        <v>62</v>
      </c>
      <c r="H25" s="705" t="s">
        <v>61</v>
      </c>
      <c r="I25" s="705" t="s">
        <v>65</v>
      </c>
      <c r="J25" s="705" t="s">
        <v>67</v>
      </c>
      <c r="K25" s="706" t="s">
        <v>64</v>
      </c>
    </row>
    <row r="26" customFormat="false" ht="15" hidden="false" customHeight="false" outlineLevel="0" collapsed="false">
      <c r="C26" s="700" t="s">
        <v>1362</v>
      </c>
      <c r="D26" s="701" t="s">
        <v>62</v>
      </c>
      <c r="E26" s="702" t="s">
        <v>61</v>
      </c>
      <c r="F26" s="702" t="s">
        <v>58</v>
      </c>
      <c r="G26" s="702" t="s">
        <v>65</v>
      </c>
      <c r="H26" s="705" t="s">
        <v>66</v>
      </c>
      <c r="I26" s="705" t="s">
        <v>60</v>
      </c>
      <c r="J26" s="705" t="s">
        <v>67</v>
      </c>
      <c r="K26" s="706" t="s">
        <v>64</v>
      </c>
    </row>
    <row r="27" customFormat="false" ht="15" hidden="false" customHeight="false" outlineLevel="0" collapsed="false">
      <c r="C27" s="700" t="s">
        <v>1363</v>
      </c>
      <c r="D27" s="701" t="s">
        <v>62</v>
      </c>
      <c r="E27" s="702" t="s">
        <v>63</v>
      </c>
      <c r="F27" s="702" t="s">
        <v>58</v>
      </c>
      <c r="G27" s="702" t="s">
        <v>65</v>
      </c>
      <c r="H27" s="705" t="s">
        <v>61</v>
      </c>
      <c r="I27" s="705" t="s">
        <v>60</v>
      </c>
      <c r="J27" s="705" t="s">
        <v>67</v>
      </c>
      <c r="K27" s="706" t="s">
        <v>64</v>
      </c>
    </row>
    <row r="28" customFormat="false" ht="15" hidden="false" customHeight="false" outlineLevel="0" collapsed="false">
      <c r="C28" s="700" t="s">
        <v>1364</v>
      </c>
      <c r="D28" s="701" t="s">
        <v>62</v>
      </c>
      <c r="E28" s="702" t="s">
        <v>63</v>
      </c>
      <c r="F28" s="702" t="s">
        <v>61</v>
      </c>
      <c r="G28" s="702" t="s">
        <v>65</v>
      </c>
      <c r="H28" s="705" t="s">
        <v>66</v>
      </c>
      <c r="I28" s="705" t="s">
        <v>60</v>
      </c>
      <c r="J28" s="705" t="s">
        <v>67</v>
      </c>
      <c r="K28" s="706" t="s">
        <v>64</v>
      </c>
    </row>
    <row r="29" customFormat="false" ht="15" hidden="false" customHeight="false" outlineLevel="0" collapsed="false">
      <c r="C29" s="700" t="s">
        <v>1365</v>
      </c>
      <c r="D29" s="701" t="s">
        <v>62</v>
      </c>
      <c r="E29" s="702" t="s">
        <v>63</v>
      </c>
      <c r="F29" s="702" t="s">
        <v>58</v>
      </c>
      <c r="G29" s="702" t="s">
        <v>65</v>
      </c>
      <c r="H29" s="705" t="s">
        <v>66</v>
      </c>
      <c r="I29" s="705" t="s">
        <v>60</v>
      </c>
      <c r="J29" s="705" t="s">
        <v>67</v>
      </c>
      <c r="K29" s="706" t="s">
        <v>64</v>
      </c>
    </row>
    <row r="30" customFormat="false" ht="15" hidden="false" customHeight="false" outlineLevel="0" collapsed="false">
      <c r="C30" s="700" t="s">
        <v>1366</v>
      </c>
      <c r="D30" s="701" t="s">
        <v>62</v>
      </c>
      <c r="E30" s="702" t="s">
        <v>63</v>
      </c>
      <c r="F30" s="702" t="s">
        <v>61</v>
      </c>
      <c r="G30" s="702" t="s">
        <v>65</v>
      </c>
      <c r="H30" s="705" t="s">
        <v>66</v>
      </c>
      <c r="I30" s="705" t="s">
        <v>60</v>
      </c>
      <c r="J30" s="705" t="s">
        <v>67</v>
      </c>
      <c r="K30" s="706" t="s">
        <v>58</v>
      </c>
    </row>
    <row r="31" customFormat="false" ht="15" hidden="false" customHeight="false" outlineLevel="0" collapsed="false">
      <c r="C31" s="700" t="s">
        <v>1367</v>
      </c>
      <c r="D31" s="701" t="s">
        <v>62</v>
      </c>
      <c r="E31" s="702" t="s">
        <v>63</v>
      </c>
      <c r="F31" s="702" t="s">
        <v>61</v>
      </c>
      <c r="G31" s="702" t="s">
        <v>65</v>
      </c>
      <c r="H31" s="705" t="s">
        <v>66</v>
      </c>
      <c r="I31" s="705" t="s">
        <v>60</v>
      </c>
      <c r="J31" s="705" t="s">
        <v>58</v>
      </c>
      <c r="K31" s="706" t="s">
        <v>64</v>
      </c>
    </row>
    <row r="32" customFormat="false" ht="15" hidden="false" customHeight="false" outlineLevel="0" collapsed="false">
      <c r="C32" s="700" t="s">
        <v>1368</v>
      </c>
      <c r="D32" s="701" t="s">
        <v>57</v>
      </c>
      <c r="E32" s="702" t="s">
        <v>61</v>
      </c>
      <c r="F32" s="702" t="s">
        <v>58</v>
      </c>
      <c r="G32" s="702" t="s">
        <v>62</v>
      </c>
      <c r="H32" s="705" t="s">
        <v>66</v>
      </c>
      <c r="I32" s="705" t="s">
        <v>65</v>
      </c>
      <c r="J32" s="705" t="s">
        <v>67</v>
      </c>
      <c r="K32" s="706" t="s">
        <v>64</v>
      </c>
    </row>
    <row r="33" customFormat="false" ht="15" hidden="false" customHeight="false" outlineLevel="0" collapsed="false">
      <c r="C33" s="700" t="s">
        <v>1369</v>
      </c>
      <c r="D33" s="701" t="s">
        <v>57</v>
      </c>
      <c r="E33" s="702" t="s">
        <v>63</v>
      </c>
      <c r="F33" s="702" t="s">
        <v>58</v>
      </c>
      <c r="G33" s="702" t="s">
        <v>62</v>
      </c>
      <c r="H33" s="705" t="s">
        <v>61</v>
      </c>
      <c r="I33" s="705" t="s">
        <v>65</v>
      </c>
      <c r="J33" s="705" t="s">
        <v>67</v>
      </c>
      <c r="K33" s="706" t="s">
        <v>64</v>
      </c>
    </row>
    <row r="34" customFormat="false" ht="15" hidden="false" customHeight="false" outlineLevel="0" collapsed="false">
      <c r="C34" s="700" t="s">
        <v>1370</v>
      </c>
      <c r="D34" s="701" t="s">
        <v>57</v>
      </c>
      <c r="E34" s="702" t="s">
        <v>63</v>
      </c>
      <c r="F34" s="702" t="s">
        <v>61</v>
      </c>
      <c r="G34" s="702" t="s">
        <v>62</v>
      </c>
      <c r="H34" s="705" t="s">
        <v>66</v>
      </c>
      <c r="I34" s="705" t="s">
        <v>65</v>
      </c>
      <c r="J34" s="705" t="s">
        <v>67</v>
      </c>
      <c r="K34" s="706" t="s">
        <v>64</v>
      </c>
    </row>
    <row r="35" customFormat="false" ht="15" hidden="false" customHeight="false" outlineLevel="0" collapsed="false">
      <c r="C35" s="700" t="s">
        <v>1371</v>
      </c>
      <c r="D35" s="701" t="s">
        <v>57</v>
      </c>
      <c r="E35" s="702" t="s">
        <v>63</v>
      </c>
      <c r="F35" s="702" t="s">
        <v>58</v>
      </c>
      <c r="G35" s="702" t="s">
        <v>62</v>
      </c>
      <c r="H35" s="705" t="s">
        <v>66</v>
      </c>
      <c r="I35" s="705" t="s">
        <v>65</v>
      </c>
      <c r="J35" s="705" t="s">
        <v>67</v>
      </c>
      <c r="K35" s="706" t="s">
        <v>64</v>
      </c>
    </row>
    <row r="36" customFormat="false" ht="15" hidden="false" customHeight="false" outlineLevel="0" collapsed="false">
      <c r="C36" s="700" t="s">
        <v>1372</v>
      </c>
      <c r="D36" s="701" t="s">
        <v>57</v>
      </c>
      <c r="E36" s="702" t="s">
        <v>63</v>
      </c>
      <c r="F36" s="702" t="s">
        <v>61</v>
      </c>
      <c r="G36" s="702" t="s">
        <v>62</v>
      </c>
      <c r="H36" s="705" t="s">
        <v>66</v>
      </c>
      <c r="I36" s="705" t="s">
        <v>65</v>
      </c>
      <c r="J36" s="705" t="s">
        <v>67</v>
      </c>
      <c r="K36" s="706" t="s">
        <v>58</v>
      </c>
    </row>
    <row r="37" customFormat="false" ht="15" hidden="false" customHeight="false" outlineLevel="0" collapsed="false">
      <c r="C37" s="700" t="s">
        <v>1373</v>
      </c>
      <c r="D37" s="701" t="s">
        <v>57</v>
      </c>
      <c r="E37" s="702" t="s">
        <v>63</v>
      </c>
      <c r="F37" s="702" t="s">
        <v>61</v>
      </c>
      <c r="G37" s="702" t="s">
        <v>62</v>
      </c>
      <c r="H37" s="705" t="s">
        <v>66</v>
      </c>
      <c r="I37" s="705" t="s">
        <v>65</v>
      </c>
      <c r="J37" s="705" t="s">
        <v>58</v>
      </c>
      <c r="K37" s="706" t="s">
        <v>64</v>
      </c>
    </row>
    <row r="38" customFormat="false" ht="15" hidden="false" customHeight="false" outlineLevel="0" collapsed="false">
      <c r="C38" s="700" t="s">
        <v>1374</v>
      </c>
      <c r="D38" s="701" t="s">
        <v>62</v>
      </c>
      <c r="E38" s="702" t="s">
        <v>61</v>
      </c>
      <c r="F38" s="702" t="s">
        <v>57</v>
      </c>
      <c r="G38" s="702" t="s">
        <v>65</v>
      </c>
      <c r="H38" s="705" t="s">
        <v>58</v>
      </c>
      <c r="I38" s="705" t="s">
        <v>60</v>
      </c>
      <c r="J38" s="705" t="s">
        <v>67</v>
      </c>
      <c r="K38" s="706" t="s">
        <v>64</v>
      </c>
    </row>
    <row r="39" customFormat="false" ht="15" hidden="false" customHeight="false" outlineLevel="0" collapsed="false">
      <c r="C39" s="700" t="s">
        <v>1375</v>
      </c>
      <c r="D39" s="701" t="s">
        <v>62</v>
      </c>
      <c r="E39" s="702" t="s">
        <v>61</v>
      </c>
      <c r="F39" s="702" t="s">
        <v>57</v>
      </c>
      <c r="G39" s="702" t="s">
        <v>65</v>
      </c>
      <c r="H39" s="705" t="s">
        <v>66</v>
      </c>
      <c r="I39" s="705" t="s">
        <v>60</v>
      </c>
      <c r="J39" s="705" t="s">
        <v>67</v>
      </c>
      <c r="K39" s="706" t="s">
        <v>64</v>
      </c>
    </row>
    <row r="40" customFormat="false" ht="15" hidden="false" customHeight="false" outlineLevel="0" collapsed="false">
      <c r="C40" s="700" t="s">
        <v>1376</v>
      </c>
      <c r="D40" s="701" t="s">
        <v>62</v>
      </c>
      <c r="E40" s="702" t="s">
        <v>57</v>
      </c>
      <c r="F40" s="702" t="s">
        <v>58</v>
      </c>
      <c r="G40" s="702" t="s">
        <v>65</v>
      </c>
      <c r="H40" s="705" t="s">
        <v>66</v>
      </c>
      <c r="I40" s="705" t="s">
        <v>60</v>
      </c>
      <c r="J40" s="705" t="s">
        <v>67</v>
      </c>
      <c r="K40" s="706" t="s">
        <v>64</v>
      </c>
    </row>
    <row r="41" customFormat="false" ht="15" hidden="false" customHeight="false" outlineLevel="0" collapsed="false">
      <c r="C41" s="700" t="s">
        <v>1377</v>
      </c>
      <c r="D41" s="701" t="s">
        <v>62</v>
      </c>
      <c r="E41" s="702" t="s">
        <v>61</v>
      </c>
      <c r="F41" s="702" t="s">
        <v>57</v>
      </c>
      <c r="G41" s="702" t="s">
        <v>65</v>
      </c>
      <c r="H41" s="705" t="s">
        <v>66</v>
      </c>
      <c r="I41" s="705" t="s">
        <v>60</v>
      </c>
      <c r="J41" s="705" t="s">
        <v>67</v>
      </c>
      <c r="K41" s="706" t="s">
        <v>58</v>
      </c>
    </row>
    <row r="42" customFormat="false" ht="15" hidden="false" customHeight="false" outlineLevel="0" collapsed="false">
      <c r="C42" s="700" t="s">
        <v>1378</v>
      </c>
      <c r="D42" s="701" t="s">
        <v>62</v>
      </c>
      <c r="E42" s="702" t="s">
        <v>61</v>
      </c>
      <c r="F42" s="702" t="s">
        <v>57</v>
      </c>
      <c r="G42" s="702" t="s">
        <v>65</v>
      </c>
      <c r="H42" s="705" t="s">
        <v>66</v>
      </c>
      <c r="I42" s="705" t="s">
        <v>60</v>
      </c>
      <c r="J42" s="705" t="s">
        <v>58</v>
      </c>
      <c r="K42" s="706" t="s">
        <v>64</v>
      </c>
    </row>
    <row r="43" customFormat="false" ht="15" hidden="false" customHeight="false" outlineLevel="0" collapsed="false">
      <c r="C43" s="700" t="s">
        <v>1379</v>
      </c>
      <c r="D43" s="701" t="s">
        <v>62</v>
      </c>
      <c r="E43" s="702" t="s">
        <v>63</v>
      </c>
      <c r="F43" s="702" t="s">
        <v>57</v>
      </c>
      <c r="G43" s="702" t="s">
        <v>65</v>
      </c>
      <c r="H43" s="705" t="s">
        <v>61</v>
      </c>
      <c r="I43" s="705" t="s">
        <v>60</v>
      </c>
      <c r="J43" s="705" t="s">
        <v>67</v>
      </c>
      <c r="K43" s="706" t="s">
        <v>64</v>
      </c>
    </row>
    <row r="44" customFormat="false" ht="15" hidden="false" customHeight="false" outlineLevel="0" collapsed="false">
      <c r="C44" s="700" t="s">
        <v>1380</v>
      </c>
      <c r="D44" s="701" t="s">
        <v>62</v>
      </c>
      <c r="E44" s="702" t="s">
        <v>63</v>
      </c>
      <c r="F44" s="702" t="s">
        <v>57</v>
      </c>
      <c r="G44" s="702" t="s">
        <v>65</v>
      </c>
      <c r="H44" s="705" t="s">
        <v>58</v>
      </c>
      <c r="I44" s="705" t="s">
        <v>60</v>
      </c>
      <c r="J44" s="705" t="s">
        <v>67</v>
      </c>
      <c r="K44" s="706" t="s">
        <v>64</v>
      </c>
    </row>
    <row r="45" customFormat="false" ht="15" hidden="false" customHeight="false" outlineLevel="0" collapsed="false">
      <c r="C45" s="700" t="s">
        <v>1381</v>
      </c>
      <c r="D45" s="701" t="s">
        <v>62</v>
      </c>
      <c r="E45" s="702" t="s">
        <v>63</v>
      </c>
      <c r="F45" s="702" t="s">
        <v>57</v>
      </c>
      <c r="G45" s="702" t="s">
        <v>65</v>
      </c>
      <c r="H45" s="705" t="s">
        <v>61</v>
      </c>
      <c r="I45" s="705" t="s">
        <v>60</v>
      </c>
      <c r="J45" s="705" t="s">
        <v>67</v>
      </c>
      <c r="K45" s="706" t="s">
        <v>58</v>
      </c>
    </row>
    <row r="46" customFormat="false" ht="15" hidden="false" customHeight="false" outlineLevel="0" collapsed="false">
      <c r="C46" s="700" t="s">
        <v>1382</v>
      </c>
      <c r="D46" s="701" t="s">
        <v>62</v>
      </c>
      <c r="E46" s="702" t="s">
        <v>63</v>
      </c>
      <c r="F46" s="702" t="s">
        <v>57</v>
      </c>
      <c r="G46" s="702" t="s">
        <v>65</v>
      </c>
      <c r="H46" s="705" t="s">
        <v>61</v>
      </c>
      <c r="I46" s="705" t="s">
        <v>60</v>
      </c>
      <c r="J46" s="705" t="s">
        <v>58</v>
      </c>
      <c r="K46" s="706" t="s">
        <v>64</v>
      </c>
    </row>
    <row r="47" customFormat="false" ht="15" hidden="false" customHeight="false" outlineLevel="0" collapsed="false">
      <c r="C47" s="700" t="s">
        <v>1383</v>
      </c>
      <c r="D47" s="701" t="s">
        <v>62</v>
      </c>
      <c r="E47" s="702" t="s">
        <v>63</v>
      </c>
      <c r="F47" s="702" t="s">
        <v>57</v>
      </c>
      <c r="G47" s="702" t="s">
        <v>65</v>
      </c>
      <c r="H47" s="705" t="s">
        <v>66</v>
      </c>
      <c r="I47" s="705" t="s">
        <v>60</v>
      </c>
      <c r="J47" s="705" t="s">
        <v>67</v>
      </c>
      <c r="K47" s="706" t="s">
        <v>64</v>
      </c>
    </row>
    <row r="48" customFormat="false" ht="15" hidden="false" customHeight="false" outlineLevel="0" collapsed="false">
      <c r="C48" s="700" t="s">
        <v>1384</v>
      </c>
      <c r="D48" s="701" t="s">
        <v>62</v>
      </c>
      <c r="E48" s="702" t="s">
        <v>63</v>
      </c>
      <c r="F48" s="702" t="s">
        <v>61</v>
      </c>
      <c r="G48" s="702" t="s">
        <v>65</v>
      </c>
      <c r="H48" s="705" t="s">
        <v>66</v>
      </c>
      <c r="I48" s="705" t="s">
        <v>60</v>
      </c>
      <c r="J48" s="705" t="s">
        <v>67</v>
      </c>
      <c r="K48" s="706" t="s">
        <v>57</v>
      </c>
    </row>
    <row r="49" customFormat="false" ht="15" hidden="false" customHeight="false" outlineLevel="0" collapsed="false">
      <c r="C49" s="700" t="s">
        <v>1385</v>
      </c>
      <c r="D49" s="701" t="s">
        <v>62</v>
      </c>
      <c r="E49" s="702" t="s">
        <v>63</v>
      </c>
      <c r="F49" s="702" t="s">
        <v>61</v>
      </c>
      <c r="G49" s="702" t="s">
        <v>65</v>
      </c>
      <c r="H49" s="705" t="s">
        <v>66</v>
      </c>
      <c r="I49" s="705" t="s">
        <v>60</v>
      </c>
      <c r="J49" s="705" t="s">
        <v>57</v>
      </c>
      <c r="K49" s="706" t="s">
        <v>64</v>
      </c>
    </row>
    <row r="50" customFormat="false" ht="15" hidden="false" customHeight="false" outlineLevel="0" collapsed="false">
      <c r="C50" s="700" t="s">
        <v>1386</v>
      </c>
      <c r="D50" s="701" t="s">
        <v>62</v>
      </c>
      <c r="E50" s="702" t="s">
        <v>63</v>
      </c>
      <c r="F50" s="702" t="s">
        <v>57</v>
      </c>
      <c r="G50" s="702" t="s">
        <v>65</v>
      </c>
      <c r="H50" s="705" t="s">
        <v>66</v>
      </c>
      <c r="I50" s="705" t="s">
        <v>60</v>
      </c>
      <c r="J50" s="705" t="s">
        <v>67</v>
      </c>
      <c r="K50" s="706" t="s">
        <v>58</v>
      </c>
    </row>
    <row r="51" customFormat="false" ht="15" hidden="false" customHeight="false" outlineLevel="0" collapsed="false">
      <c r="C51" s="700" t="s">
        <v>1387</v>
      </c>
      <c r="D51" s="701" t="s">
        <v>62</v>
      </c>
      <c r="E51" s="702" t="s">
        <v>63</v>
      </c>
      <c r="F51" s="702" t="s">
        <v>57</v>
      </c>
      <c r="G51" s="702" t="s">
        <v>65</v>
      </c>
      <c r="H51" s="705" t="s">
        <v>66</v>
      </c>
      <c r="I51" s="705" t="s">
        <v>60</v>
      </c>
      <c r="J51" s="705" t="s">
        <v>58</v>
      </c>
      <c r="K51" s="706" t="s">
        <v>64</v>
      </c>
    </row>
    <row r="52" customFormat="false" ht="15" hidden="false" customHeight="false" outlineLevel="0" collapsed="false">
      <c r="C52" s="700" t="s">
        <v>1388</v>
      </c>
      <c r="D52" s="701" t="s">
        <v>62</v>
      </c>
      <c r="E52" s="702" t="s">
        <v>63</v>
      </c>
      <c r="F52" s="702" t="s">
        <v>61</v>
      </c>
      <c r="G52" s="702" t="s">
        <v>65</v>
      </c>
      <c r="H52" s="705" t="s">
        <v>66</v>
      </c>
      <c r="I52" s="705" t="s">
        <v>60</v>
      </c>
      <c r="J52" s="705" t="s">
        <v>57</v>
      </c>
      <c r="K52" s="706" t="s">
        <v>58</v>
      </c>
    </row>
    <row r="53" customFormat="false" ht="15" hidden="false" customHeight="false" outlineLevel="0" collapsed="false">
      <c r="C53" s="700" t="s">
        <v>1389</v>
      </c>
      <c r="D53" s="701" t="s">
        <v>66</v>
      </c>
      <c r="E53" s="702" t="s">
        <v>61</v>
      </c>
      <c r="F53" s="702" t="s">
        <v>59</v>
      </c>
      <c r="G53" s="702" t="s">
        <v>60</v>
      </c>
      <c r="H53" s="705" t="s">
        <v>58</v>
      </c>
      <c r="I53" s="705" t="s">
        <v>63</v>
      </c>
      <c r="J53" s="705" t="s">
        <v>67</v>
      </c>
      <c r="K53" s="706" t="s">
        <v>64</v>
      </c>
    </row>
    <row r="54" customFormat="false" ht="15" hidden="false" customHeight="false" outlineLevel="0" collapsed="false">
      <c r="C54" s="700" t="s">
        <v>1390</v>
      </c>
      <c r="D54" s="701" t="s">
        <v>57</v>
      </c>
      <c r="E54" s="702" t="s">
        <v>61</v>
      </c>
      <c r="F54" s="702" t="s">
        <v>58</v>
      </c>
      <c r="G54" s="702" t="s">
        <v>59</v>
      </c>
      <c r="H54" s="705" t="s">
        <v>66</v>
      </c>
      <c r="I54" s="705" t="s">
        <v>63</v>
      </c>
      <c r="J54" s="705" t="s">
        <v>67</v>
      </c>
      <c r="K54" s="706" t="s">
        <v>64</v>
      </c>
    </row>
    <row r="55" customFormat="false" ht="15" hidden="false" customHeight="false" outlineLevel="0" collapsed="false">
      <c r="C55" s="700" t="s">
        <v>1391</v>
      </c>
      <c r="D55" s="701" t="s">
        <v>57</v>
      </c>
      <c r="E55" s="702" t="s">
        <v>61</v>
      </c>
      <c r="F55" s="702" t="s">
        <v>59</v>
      </c>
      <c r="G55" s="702" t="s">
        <v>60</v>
      </c>
      <c r="H55" s="705" t="s">
        <v>58</v>
      </c>
      <c r="I55" s="705" t="s">
        <v>66</v>
      </c>
      <c r="J55" s="705" t="s">
        <v>67</v>
      </c>
      <c r="K55" s="706" t="s">
        <v>64</v>
      </c>
    </row>
    <row r="56" customFormat="false" ht="15" hidden="false" customHeight="false" outlineLevel="0" collapsed="false">
      <c r="C56" s="700" t="s">
        <v>1392</v>
      </c>
      <c r="D56" s="701" t="s">
        <v>57</v>
      </c>
      <c r="E56" s="702" t="s">
        <v>61</v>
      </c>
      <c r="F56" s="702" t="s">
        <v>59</v>
      </c>
      <c r="G56" s="702" t="s">
        <v>60</v>
      </c>
      <c r="H56" s="705" t="s">
        <v>58</v>
      </c>
      <c r="I56" s="705" t="s">
        <v>63</v>
      </c>
      <c r="J56" s="705" t="s">
        <v>67</v>
      </c>
      <c r="K56" s="706" t="s">
        <v>64</v>
      </c>
    </row>
    <row r="57" customFormat="false" ht="15" hidden="false" customHeight="false" outlineLevel="0" collapsed="false">
      <c r="C57" s="700" t="s">
        <v>1393</v>
      </c>
      <c r="D57" s="701" t="s">
        <v>57</v>
      </c>
      <c r="E57" s="702" t="s">
        <v>61</v>
      </c>
      <c r="F57" s="702" t="s">
        <v>59</v>
      </c>
      <c r="G57" s="702" t="s">
        <v>60</v>
      </c>
      <c r="H57" s="705" t="s">
        <v>66</v>
      </c>
      <c r="I57" s="705" t="s">
        <v>63</v>
      </c>
      <c r="J57" s="705" t="s">
        <v>67</v>
      </c>
      <c r="K57" s="706" t="s">
        <v>64</v>
      </c>
    </row>
    <row r="58" customFormat="false" ht="15" hidden="false" customHeight="false" outlineLevel="0" collapsed="false">
      <c r="C58" s="700" t="s">
        <v>1394</v>
      </c>
      <c r="D58" s="701" t="s">
        <v>57</v>
      </c>
      <c r="E58" s="702" t="s">
        <v>63</v>
      </c>
      <c r="F58" s="702" t="s">
        <v>59</v>
      </c>
      <c r="G58" s="702" t="s">
        <v>60</v>
      </c>
      <c r="H58" s="705" t="s">
        <v>58</v>
      </c>
      <c r="I58" s="705" t="s">
        <v>66</v>
      </c>
      <c r="J58" s="705" t="s">
        <v>67</v>
      </c>
      <c r="K58" s="706" t="s">
        <v>64</v>
      </c>
    </row>
    <row r="59" customFormat="false" ht="15" hidden="false" customHeight="false" outlineLevel="0" collapsed="false">
      <c r="C59" s="700" t="s">
        <v>1395</v>
      </c>
      <c r="D59" s="701" t="s">
        <v>57</v>
      </c>
      <c r="E59" s="702" t="s">
        <v>61</v>
      </c>
      <c r="F59" s="702" t="s">
        <v>59</v>
      </c>
      <c r="G59" s="702" t="s">
        <v>60</v>
      </c>
      <c r="H59" s="705" t="s">
        <v>66</v>
      </c>
      <c r="I59" s="705" t="s">
        <v>63</v>
      </c>
      <c r="J59" s="705" t="s">
        <v>67</v>
      </c>
      <c r="K59" s="706" t="s">
        <v>58</v>
      </c>
    </row>
    <row r="60" customFormat="false" ht="15" hidden="false" customHeight="false" outlineLevel="0" collapsed="false">
      <c r="C60" s="700" t="s">
        <v>1396</v>
      </c>
      <c r="D60" s="701" t="s">
        <v>57</v>
      </c>
      <c r="E60" s="702" t="s">
        <v>61</v>
      </c>
      <c r="F60" s="702" t="s">
        <v>59</v>
      </c>
      <c r="G60" s="702" t="s">
        <v>60</v>
      </c>
      <c r="H60" s="705" t="s">
        <v>66</v>
      </c>
      <c r="I60" s="705" t="s">
        <v>63</v>
      </c>
      <c r="J60" s="705" t="s">
        <v>58</v>
      </c>
      <c r="K60" s="706" t="s">
        <v>64</v>
      </c>
    </row>
    <row r="61" customFormat="false" ht="15" hidden="false" customHeight="false" outlineLevel="0" collapsed="false">
      <c r="C61" s="700" t="s">
        <v>1397</v>
      </c>
      <c r="D61" s="701" t="s">
        <v>66</v>
      </c>
      <c r="E61" s="702" t="s">
        <v>61</v>
      </c>
      <c r="F61" s="702" t="s">
        <v>59</v>
      </c>
      <c r="G61" s="702" t="s">
        <v>65</v>
      </c>
      <c r="H61" s="705" t="s">
        <v>58</v>
      </c>
      <c r="I61" s="705" t="s">
        <v>63</v>
      </c>
      <c r="J61" s="705" t="s">
        <v>67</v>
      </c>
      <c r="K61" s="706" t="s">
        <v>64</v>
      </c>
    </row>
    <row r="62" customFormat="false" ht="15" hidden="false" customHeight="false" outlineLevel="0" collapsed="false">
      <c r="C62" s="700" t="s">
        <v>1398</v>
      </c>
      <c r="D62" s="701" t="s">
        <v>66</v>
      </c>
      <c r="E62" s="702" t="s">
        <v>61</v>
      </c>
      <c r="F62" s="702" t="s">
        <v>59</v>
      </c>
      <c r="G62" s="702" t="s">
        <v>65</v>
      </c>
      <c r="H62" s="705" t="s">
        <v>58</v>
      </c>
      <c r="I62" s="705" t="s">
        <v>60</v>
      </c>
      <c r="J62" s="705" t="s">
        <v>67</v>
      </c>
      <c r="K62" s="706" t="s">
        <v>64</v>
      </c>
    </row>
    <row r="63" customFormat="false" ht="15" hidden="false" customHeight="false" outlineLevel="0" collapsed="false">
      <c r="C63" s="700" t="s">
        <v>1399</v>
      </c>
      <c r="D63" s="701" t="s">
        <v>58</v>
      </c>
      <c r="E63" s="702" t="s">
        <v>63</v>
      </c>
      <c r="F63" s="702" t="s">
        <v>59</v>
      </c>
      <c r="G63" s="702" t="s">
        <v>65</v>
      </c>
      <c r="H63" s="705" t="s">
        <v>61</v>
      </c>
      <c r="I63" s="705" t="s">
        <v>60</v>
      </c>
      <c r="J63" s="705" t="s">
        <v>67</v>
      </c>
      <c r="K63" s="706" t="s">
        <v>64</v>
      </c>
    </row>
    <row r="64" customFormat="false" ht="15" hidden="false" customHeight="false" outlineLevel="0" collapsed="false">
      <c r="C64" s="700" t="s">
        <v>1400</v>
      </c>
      <c r="D64" s="701" t="s">
        <v>66</v>
      </c>
      <c r="E64" s="702" t="s">
        <v>63</v>
      </c>
      <c r="F64" s="702" t="s">
        <v>59</v>
      </c>
      <c r="G64" s="702" t="s">
        <v>65</v>
      </c>
      <c r="H64" s="705" t="s">
        <v>61</v>
      </c>
      <c r="I64" s="705" t="s">
        <v>60</v>
      </c>
      <c r="J64" s="705" t="s">
        <v>67</v>
      </c>
      <c r="K64" s="706" t="s">
        <v>64</v>
      </c>
    </row>
    <row r="65" customFormat="false" ht="15" hidden="false" customHeight="false" outlineLevel="0" collapsed="false">
      <c r="C65" s="700" t="s">
        <v>1401</v>
      </c>
      <c r="D65" s="701" t="s">
        <v>66</v>
      </c>
      <c r="E65" s="702" t="s">
        <v>63</v>
      </c>
      <c r="F65" s="702" t="s">
        <v>59</v>
      </c>
      <c r="G65" s="702" t="s">
        <v>65</v>
      </c>
      <c r="H65" s="705" t="s">
        <v>58</v>
      </c>
      <c r="I65" s="705" t="s">
        <v>60</v>
      </c>
      <c r="J65" s="705" t="s">
        <v>67</v>
      </c>
      <c r="K65" s="706" t="s">
        <v>64</v>
      </c>
    </row>
    <row r="66" customFormat="false" ht="15" hidden="false" customHeight="false" outlineLevel="0" collapsed="false">
      <c r="C66" s="700" t="s">
        <v>1402</v>
      </c>
      <c r="D66" s="701" t="s">
        <v>66</v>
      </c>
      <c r="E66" s="702" t="s">
        <v>63</v>
      </c>
      <c r="F66" s="702" t="s">
        <v>59</v>
      </c>
      <c r="G66" s="702" t="s">
        <v>65</v>
      </c>
      <c r="H66" s="705" t="s">
        <v>61</v>
      </c>
      <c r="I66" s="705" t="s">
        <v>60</v>
      </c>
      <c r="J66" s="705" t="s">
        <v>67</v>
      </c>
      <c r="K66" s="706" t="s">
        <v>58</v>
      </c>
    </row>
    <row r="67" customFormat="false" ht="15" hidden="false" customHeight="false" outlineLevel="0" collapsed="false">
      <c r="C67" s="700" t="s">
        <v>1403</v>
      </c>
      <c r="D67" s="701" t="s">
        <v>66</v>
      </c>
      <c r="E67" s="702" t="s">
        <v>63</v>
      </c>
      <c r="F67" s="702" t="s">
        <v>59</v>
      </c>
      <c r="G67" s="702" t="s">
        <v>65</v>
      </c>
      <c r="H67" s="705" t="s">
        <v>61</v>
      </c>
      <c r="I67" s="705" t="s">
        <v>60</v>
      </c>
      <c r="J67" s="705" t="s">
        <v>58</v>
      </c>
      <c r="K67" s="706" t="s">
        <v>64</v>
      </c>
    </row>
    <row r="68" customFormat="false" ht="15" hidden="false" customHeight="false" outlineLevel="0" collapsed="false">
      <c r="C68" s="700" t="s">
        <v>1404</v>
      </c>
      <c r="D68" s="701" t="s">
        <v>57</v>
      </c>
      <c r="E68" s="702" t="s">
        <v>61</v>
      </c>
      <c r="F68" s="702" t="s">
        <v>59</v>
      </c>
      <c r="G68" s="702" t="s">
        <v>65</v>
      </c>
      <c r="H68" s="705" t="s">
        <v>58</v>
      </c>
      <c r="I68" s="705" t="s">
        <v>66</v>
      </c>
      <c r="J68" s="705" t="s">
        <v>67</v>
      </c>
      <c r="K68" s="706" t="s">
        <v>64</v>
      </c>
    </row>
    <row r="69" customFormat="false" ht="15" hidden="false" customHeight="false" outlineLevel="0" collapsed="false">
      <c r="C69" s="700" t="s">
        <v>1405</v>
      </c>
      <c r="D69" s="701" t="s">
        <v>57</v>
      </c>
      <c r="E69" s="702" t="s">
        <v>61</v>
      </c>
      <c r="F69" s="702" t="s">
        <v>59</v>
      </c>
      <c r="G69" s="702" t="s">
        <v>65</v>
      </c>
      <c r="H69" s="705" t="s">
        <v>58</v>
      </c>
      <c r="I69" s="705" t="s">
        <v>63</v>
      </c>
      <c r="J69" s="705" t="s">
        <v>67</v>
      </c>
      <c r="K69" s="706" t="s">
        <v>64</v>
      </c>
    </row>
    <row r="70" customFormat="false" ht="15" hidden="false" customHeight="false" outlineLevel="0" collapsed="false">
      <c r="C70" s="700" t="s">
        <v>1406</v>
      </c>
      <c r="D70" s="701" t="s">
        <v>57</v>
      </c>
      <c r="E70" s="702" t="s">
        <v>61</v>
      </c>
      <c r="F70" s="702" t="s">
        <v>59</v>
      </c>
      <c r="G70" s="702" t="s">
        <v>65</v>
      </c>
      <c r="H70" s="705" t="s">
        <v>66</v>
      </c>
      <c r="I70" s="705" t="s">
        <v>63</v>
      </c>
      <c r="J70" s="705" t="s">
        <v>67</v>
      </c>
      <c r="K70" s="706" t="s">
        <v>64</v>
      </c>
    </row>
    <row r="71" customFormat="false" ht="15" hidden="false" customHeight="false" outlineLevel="0" collapsed="false">
      <c r="C71" s="700" t="s">
        <v>1407</v>
      </c>
      <c r="D71" s="701" t="s">
        <v>57</v>
      </c>
      <c r="E71" s="702" t="s">
        <v>63</v>
      </c>
      <c r="F71" s="702" t="s">
        <v>59</v>
      </c>
      <c r="G71" s="702" t="s">
        <v>65</v>
      </c>
      <c r="H71" s="705" t="s">
        <v>58</v>
      </c>
      <c r="I71" s="705" t="s">
        <v>66</v>
      </c>
      <c r="J71" s="705" t="s">
        <v>67</v>
      </c>
      <c r="K71" s="706" t="s">
        <v>64</v>
      </c>
    </row>
    <row r="72" customFormat="false" ht="15" hidden="false" customHeight="false" outlineLevel="0" collapsed="false">
      <c r="C72" s="700" t="s">
        <v>1408</v>
      </c>
      <c r="D72" s="701" t="s">
        <v>57</v>
      </c>
      <c r="E72" s="702" t="s">
        <v>61</v>
      </c>
      <c r="F72" s="702" t="s">
        <v>59</v>
      </c>
      <c r="G72" s="702" t="s">
        <v>65</v>
      </c>
      <c r="H72" s="705" t="s">
        <v>66</v>
      </c>
      <c r="I72" s="705" t="s">
        <v>63</v>
      </c>
      <c r="J72" s="705" t="s">
        <v>67</v>
      </c>
      <c r="K72" s="706" t="s">
        <v>58</v>
      </c>
    </row>
    <row r="73" customFormat="false" ht="15" hidden="false" customHeight="false" outlineLevel="0" collapsed="false">
      <c r="C73" s="700" t="s">
        <v>1409</v>
      </c>
      <c r="D73" s="701" t="s">
        <v>57</v>
      </c>
      <c r="E73" s="702" t="s">
        <v>61</v>
      </c>
      <c r="F73" s="702" t="s">
        <v>59</v>
      </c>
      <c r="G73" s="702" t="s">
        <v>65</v>
      </c>
      <c r="H73" s="705" t="s">
        <v>66</v>
      </c>
      <c r="I73" s="705" t="s">
        <v>63</v>
      </c>
      <c r="J73" s="705" t="s">
        <v>58</v>
      </c>
      <c r="K73" s="706" t="s">
        <v>64</v>
      </c>
    </row>
    <row r="74" customFormat="false" ht="15" hidden="false" customHeight="false" outlineLevel="0" collapsed="false">
      <c r="C74" s="700" t="s">
        <v>1410</v>
      </c>
      <c r="D74" s="701" t="s">
        <v>57</v>
      </c>
      <c r="E74" s="702" t="s">
        <v>61</v>
      </c>
      <c r="F74" s="702" t="s">
        <v>59</v>
      </c>
      <c r="G74" s="702" t="s">
        <v>65</v>
      </c>
      <c r="H74" s="705" t="s">
        <v>58</v>
      </c>
      <c r="I74" s="705" t="s">
        <v>60</v>
      </c>
      <c r="J74" s="705" t="s">
        <v>67</v>
      </c>
      <c r="K74" s="706" t="s">
        <v>64</v>
      </c>
    </row>
    <row r="75" customFormat="false" ht="15" hidden="false" customHeight="false" outlineLevel="0" collapsed="false">
      <c r="C75" s="700" t="s">
        <v>1411</v>
      </c>
      <c r="D75" s="701" t="s">
        <v>57</v>
      </c>
      <c r="E75" s="702" t="s">
        <v>61</v>
      </c>
      <c r="F75" s="702" t="s">
        <v>59</v>
      </c>
      <c r="G75" s="702" t="s">
        <v>65</v>
      </c>
      <c r="H75" s="705" t="s">
        <v>66</v>
      </c>
      <c r="I75" s="705" t="s">
        <v>60</v>
      </c>
      <c r="J75" s="705" t="s">
        <v>67</v>
      </c>
      <c r="K75" s="706" t="s">
        <v>64</v>
      </c>
    </row>
    <row r="76" customFormat="false" ht="15" hidden="false" customHeight="false" outlineLevel="0" collapsed="false">
      <c r="C76" s="700" t="s">
        <v>1412</v>
      </c>
      <c r="D76" s="701" t="s">
        <v>57</v>
      </c>
      <c r="E76" s="702" t="s">
        <v>58</v>
      </c>
      <c r="F76" s="702" t="s">
        <v>59</v>
      </c>
      <c r="G76" s="702" t="s">
        <v>65</v>
      </c>
      <c r="H76" s="705" t="s">
        <v>66</v>
      </c>
      <c r="I76" s="705" t="s">
        <v>60</v>
      </c>
      <c r="J76" s="705" t="s">
        <v>67</v>
      </c>
      <c r="K76" s="706" t="s">
        <v>64</v>
      </c>
    </row>
    <row r="77" customFormat="false" ht="15" hidden="false" customHeight="false" outlineLevel="0" collapsed="false">
      <c r="C77" s="700" t="s">
        <v>1413</v>
      </c>
      <c r="D77" s="701" t="s">
        <v>57</v>
      </c>
      <c r="E77" s="702" t="s">
        <v>61</v>
      </c>
      <c r="F77" s="702" t="s">
        <v>59</v>
      </c>
      <c r="G77" s="702" t="s">
        <v>65</v>
      </c>
      <c r="H77" s="705" t="s">
        <v>66</v>
      </c>
      <c r="I77" s="705" t="s">
        <v>60</v>
      </c>
      <c r="J77" s="705" t="s">
        <v>67</v>
      </c>
      <c r="K77" s="706" t="s">
        <v>58</v>
      </c>
    </row>
    <row r="78" customFormat="false" ht="15" hidden="false" customHeight="false" outlineLevel="0" collapsed="false">
      <c r="C78" s="700" t="s">
        <v>1414</v>
      </c>
      <c r="D78" s="701" t="s">
        <v>57</v>
      </c>
      <c r="E78" s="702" t="s">
        <v>61</v>
      </c>
      <c r="F78" s="702" t="s">
        <v>59</v>
      </c>
      <c r="G78" s="702" t="s">
        <v>65</v>
      </c>
      <c r="H78" s="705" t="s">
        <v>66</v>
      </c>
      <c r="I78" s="705" t="s">
        <v>60</v>
      </c>
      <c r="J78" s="705" t="s">
        <v>58</v>
      </c>
      <c r="K78" s="706" t="s">
        <v>64</v>
      </c>
    </row>
    <row r="79" customFormat="false" ht="15" hidden="false" customHeight="false" outlineLevel="0" collapsed="false">
      <c r="C79" s="700" t="s">
        <v>1415</v>
      </c>
      <c r="D79" s="701" t="s">
        <v>57</v>
      </c>
      <c r="E79" s="702" t="s">
        <v>63</v>
      </c>
      <c r="F79" s="702" t="s">
        <v>59</v>
      </c>
      <c r="G79" s="702" t="s">
        <v>65</v>
      </c>
      <c r="H79" s="705" t="s">
        <v>61</v>
      </c>
      <c r="I79" s="705" t="s">
        <v>60</v>
      </c>
      <c r="J79" s="705" t="s">
        <v>67</v>
      </c>
      <c r="K79" s="706" t="s">
        <v>64</v>
      </c>
    </row>
    <row r="80" customFormat="false" ht="15" hidden="false" customHeight="false" outlineLevel="0" collapsed="false">
      <c r="C80" s="700" t="s">
        <v>1416</v>
      </c>
      <c r="D80" s="701" t="s">
        <v>57</v>
      </c>
      <c r="E80" s="702" t="s">
        <v>63</v>
      </c>
      <c r="F80" s="702" t="s">
        <v>59</v>
      </c>
      <c r="G80" s="702" t="s">
        <v>65</v>
      </c>
      <c r="H80" s="705" t="s">
        <v>58</v>
      </c>
      <c r="I80" s="705" t="s">
        <v>60</v>
      </c>
      <c r="J80" s="705" t="s">
        <v>67</v>
      </c>
      <c r="K80" s="706" t="s">
        <v>64</v>
      </c>
    </row>
    <row r="81" customFormat="false" ht="15" hidden="false" customHeight="false" outlineLevel="0" collapsed="false">
      <c r="C81" s="700" t="s">
        <v>1417</v>
      </c>
      <c r="D81" s="701" t="s">
        <v>57</v>
      </c>
      <c r="E81" s="702" t="s">
        <v>63</v>
      </c>
      <c r="F81" s="702" t="s">
        <v>59</v>
      </c>
      <c r="G81" s="702" t="s">
        <v>65</v>
      </c>
      <c r="H81" s="705" t="s">
        <v>61</v>
      </c>
      <c r="I81" s="705" t="s">
        <v>60</v>
      </c>
      <c r="J81" s="705" t="s">
        <v>67</v>
      </c>
      <c r="K81" s="706" t="s">
        <v>58</v>
      </c>
    </row>
    <row r="82" customFormat="false" ht="15" hidden="false" customHeight="false" outlineLevel="0" collapsed="false">
      <c r="C82" s="700" t="s">
        <v>1418</v>
      </c>
      <c r="D82" s="701" t="s">
        <v>57</v>
      </c>
      <c r="E82" s="702" t="s">
        <v>63</v>
      </c>
      <c r="F82" s="702" t="s">
        <v>59</v>
      </c>
      <c r="G82" s="702" t="s">
        <v>65</v>
      </c>
      <c r="H82" s="705" t="s">
        <v>61</v>
      </c>
      <c r="I82" s="705" t="s">
        <v>60</v>
      </c>
      <c r="J82" s="705" t="s">
        <v>58</v>
      </c>
      <c r="K82" s="706" t="s">
        <v>64</v>
      </c>
    </row>
    <row r="83" customFormat="false" ht="15" hidden="false" customHeight="false" outlineLevel="0" collapsed="false">
      <c r="C83" s="700" t="s">
        <v>1419</v>
      </c>
      <c r="D83" s="701" t="s">
        <v>57</v>
      </c>
      <c r="E83" s="702" t="s">
        <v>63</v>
      </c>
      <c r="F83" s="702" t="s">
        <v>59</v>
      </c>
      <c r="G83" s="702" t="s">
        <v>65</v>
      </c>
      <c r="H83" s="705" t="s">
        <v>66</v>
      </c>
      <c r="I83" s="705" t="s">
        <v>60</v>
      </c>
      <c r="J83" s="705" t="s">
        <v>67</v>
      </c>
      <c r="K83" s="706" t="s">
        <v>64</v>
      </c>
    </row>
    <row r="84" customFormat="false" ht="15" hidden="false" customHeight="false" outlineLevel="0" collapsed="false">
      <c r="C84" s="700" t="s">
        <v>1420</v>
      </c>
      <c r="D84" s="701" t="s">
        <v>66</v>
      </c>
      <c r="E84" s="702" t="s">
        <v>63</v>
      </c>
      <c r="F84" s="702" t="s">
        <v>59</v>
      </c>
      <c r="G84" s="702" t="s">
        <v>65</v>
      </c>
      <c r="H84" s="705" t="s">
        <v>61</v>
      </c>
      <c r="I84" s="705" t="s">
        <v>60</v>
      </c>
      <c r="J84" s="705" t="s">
        <v>67</v>
      </c>
      <c r="K84" s="706" t="s">
        <v>57</v>
      </c>
    </row>
    <row r="85" customFormat="false" ht="15" hidden="false" customHeight="false" outlineLevel="0" collapsed="false">
      <c r="C85" s="700" t="s">
        <v>1421</v>
      </c>
      <c r="D85" s="701" t="s">
        <v>66</v>
      </c>
      <c r="E85" s="702" t="s">
        <v>63</v>
      </c>
      <c r="F85" s="702" t="s">
        <v>59</v>
      </c>
      <c r="G85" s="702" t="s">
        <v>65</v>
      </c>
      <c r="H85" s="705" t="s">
        <v>61</v>
      </c>
      <c r="I85" s="705" t="s">
        <v>60</v>
      </c>
      <c r="J85" s="705" t="s">
        <v>57</v>
      </c>
      <c r="K85" s="706" t="s">
        <v>64</v>
      </c>
    </row>
    <row r="86" customFormat="false" ht="15" hidden="false" customHeight="false" outlineLevel="0" collapsed="false">
      <c r="C86" s="700" t="s">
        <v>1422</v>
      </c>
      <c r="D86" s="701" t="s">
        <v>57</v>
      </c>
      <c r="E86" s="702" t="s">
        <v>63</v>
      </c>
      <c r="F86" s="702" t="s">
        <v>59</v>
      </c>
      <c r="G86" s="702" t="s">
        <v>65</v>
      </c>
      <c r="H86" s="705" t="s">
        <v>66</v>
      </c>
      <c r="I86" s="705" t="s">
        <v>60</v>
      </c>
      <c r="J86" s="705" t="s">
        <v>67</v>
      </c>
      <c r="K86" s="706" t="s">
        <v>58</v>
      </c>
    </row>
    <row r="87" customFormat="false" ht="15" hidden="false" customHeight="false" outlineLevel="0" collapsed="false">
      <c r="C87" s="700" t="s">
        <v>1423</v>
      </c>
      <c r="D87" s="701" t="s">
        <v>57</v>
      </c>
      <c r="E87" s="702" t="s">
        <v>63</v>
      </c>
      <c r="F87" s="702" t="s">
        <v>59</v>
      </c>
      <c r="G87" s="702" t="s">
        <v>65</v>
      </c>
      <c r="H87" s="705" t="s">
        <v>66</v>
      </c>
      <c r="I87" s="705" t="s">
        <v>60</v>
      </c>
      <c r="J87" s="705" t="s">
        <v>58</v>
      </c>
      <c r="K87" s="706" t="s">
        <v>64</v>
      </c>
    </row>
    <row r="88" customFormat="false" ht="15" hidden="false" customHeight="false" outlineLevel="0" collapsed="false">
      <c r="C88" s="700" t="s">
        <v>1424</v>
      </c>
      <c r="D88" s="701" t="s">
        <v>66</v>
      </c>
      <c r="E88" s="702" t="s">
        <v>63</v>
      </c>
      <c r="F88" s="702" t="s">
        <v>59</v>
      </c>
      <c r="G88" s="702" t="s">
        <v>65</v>
      </c>
      <c r="H88" s="705" t="s">
        <v>61</v>
      </c>
      <c r="I88" s="705" t="s">
        <v>60</v>
      </c>
      <c r="J88" s="705" t="s">
        <v>57</v>
      </c>
      <c r="K88" s="706" t="s">
        <v>58</v>
      </c>
    </row>
    <row r="89" customFormat="false" ht="15" hidden="false" customHeight="false" outlineLevel="0" collapsed="false">
      <c r="C89" s="700" t="s">
        <v>1425</v>
      </c>
      <c r="D89" s="701" t="s">
        <v>66</v>
      </c>
      <c r="E89" s="702" t="s">
        <v>61</v>
      </c>
      <c r="F89" s="702" t="s">
        <v>59</v>
      </c>
      <c r="G89" s="702" t="s">
        <v>62</v>
      </c>
      <c r="H89" s="705" t="s">
        <v>58</v>
      </c>
      <c r="I89" s="705" t="s">
        <v>63</v>
      </c>
      <c r="J89" s="705" t="s">
        <v>67</v>
      </c>
      <c r="K89" s="706" t="s">
        <v>64</v>
      </c>
    </row>
    <row r="90" customFormat="false" ht="15" hidden="false" customHeight="false" outlineLevel="0" collapsed="false">
      <c r="C90" s="700" t="s">
        <v>1426</v>
      </c>
      <c r="D90" s="701" t="s">
        <v>66</v>
      </c>
      <c r="E90" s="702" t="s">
        <v>61</v>
      </c>
      <c r="F90" s="702" t="s">
        <v>59</v>
      </c>
      <c r="G90" s="702" t="s">
        <v>62</v>
      </c>
      <c r="H90" s="705" t="s">
        <v>58</v>
      </c>
      <c r="I90" s="705" t="s">
        <v>60</v>
      </c>
      <c r="J90" s="705" t="s">
        <v>67</v>
      </c>
      <c r="K90" s="706" t="s">
        <v>64</v>
      </c>
    </row>
    <row r="91" customFormat="false" ht="15" hidden="false" customHeight="false" outlineLevel="0" collapsed="false">
      <c r="C91" s="700" t="s">
        <v>1427</v>
      </c>
      <c r="D91" s="701" t="s">
        <v>58</v>
      </c>
      <c r="E91" s="702" t="s">
        <v>63</v>
      </c>
      <c r="F91" s="702" t="s">
        <v>59</v>
      </c>
      <c r="G91" s="702" t="s">
        <v>62</v>
      </c>
      <c r="H91" s="705" t="s">
        <v>61</v>
      </c>
      <c r="I91" s="705" t="s">
        <v>60</v>
      </c>
      <c r="J91" s="705" t="s">
        <v>67</v>
      </c>
      <c r="K91" s="706" t="s">
        <v>64</v>
      </c>
    </row>
    <row r="92" customFormat="false" ht="15" hidden="false" customHeight="false" outlineLevel="0" collapsed="false">
      <c r="C92" s="700" t="s">
        <v>1428</v>
      </c>
      <c r="D92" s="701" t="s">
        <v>66</v>
      </c>
      <c r="E92" s="702" t="s">
        <v>63</v>
      </c>
      <c r="F92" s="702" t="s">
        <v>59</v>
      </c>
      <c r="G92" s="702" t="s">
        <v>62</v>
      </c>
      <c r="H92" s="705" t="s">
        <v>61</v>
      </c>
      <c r="I92" s="705" t="s">
        <v>60</v>
      </c>
      <c r="J92" s="705" t="s">
        <v>67</v>
      </c>
      <c r="K92" s="706" t="s">
        <v>64</v>
      </c>
    </row>
    <row r="93" customFormat="false" ht="15" hidden="false" customHeight="false" outlineLevel="0" collapsed="false">
      <c r="C93" s="700" t="s">
        <v>1429</v>
      </c>
      <c r="D93" s="701" t="s">
        <v>66</v>
      </c>
      <c r="E93" s="702" t="s">
        <v>63</v>
      </c>
      <c r="F93" s="702" t="s">
        <v>59</v>
      </c>
      <c r="G93" s="702" t="s">
        <v>62</v>
      </c>
      <c r="H93" s="705" t="s">
        <v>58</v>
      </c>
      <c r="I93" s="705" t="s">
        <v>60</v>
      </c>
      <c r="J93" s="705" t="s">
        <v>67</v>
      </c>
      <c r="K93" s="706" t="s">
        <v>64</v>
      </c>
    </row>
    <row r="94" customFormat="false" ht="15" hidden="false" customHeight="false" outlineLevel="0" collapsed="false">
      <c r="C94" s="700" t="s">
        <v>1430</v>
      </c>
      <c r="D94" s="701" t="s">
        <v>66</v>
      </c>
      <c r="E94" s="702" t="s">
        <v>63</v>
      </c>
      <c r="F94" s="702" t="s">
        <v>59</v>
      </c>
      <c r="G94" s="702" t="s">
        <v>62</v>
      </c>
      <c r="H94" s="705" t="s">
        <v>61</v>
      </c>
      <c r="I94" s="705" t="s">
        <v>60</v>
      </c>
      <c r="J94" s="705" t="s">
        <v>67</v>
      </c>
      <c r="K94" s="706" t="s">
        <v>58</v>
      </c>
    </row>
    <row r="95" customFormat="false" ht="15" hidden="false" customHeight="false" outlineLevel="0" collapsed="false">
      <c r="C95" s="700" t="s">
        <v>1431</v>
      </c>
      <c r="D95" s="701" t="s">
        <v>66</v>
      </c>
      <c r="E95" s="702" t="s">
        <v>63</v>
      </c>
      <c r="F95" s="702" t="s">
        <v>59</v>
      </c>
      <c r="G95" s="702" t="s">
        <v>62</v>
      </c>
      <c r="H95" s="705" t="s">
        <v>61</v>
      </c>
      <c r="I95" s="705" t="s">
        <v>60</v>
      </c>
      <c r="J95" s="705" t="s">
        <v>58</v>
      </c>
      <c r="K95" s="706" t="s">
        <v>64</v>
      </c>
    </row>
    <row r="96" customFormat="false" ht="15" hidden="false" customHeight="false" outlineLevel="0" collapsed="false">
      <c r="C96" s="700" t="s">
        <v>1432</v>
      </c>
      <c r="D96" s="701" t="s">
        <v>57</v>
      </c>
      <c r="E96" s="702" t="s">
        <v>61</v>
      </c>
      <c r="F96" s="702" t="s">
        <v>59</v>
      </c>
      <c r="G96" s="702" t="s">
        <v>62</v>
      </c>
      <c r="H96" s="705" t="s">
        <v>58</v>
      </c>
      <c r="I96" s="705" t="s">
        <v>66</v>
      </c>
      <c r="J96" s="705" t="s">
        <v>67</v>
      </c>
      <c r="K96" s="706" t="s">
        <v>64</v>
      </c>
    </row>
    <row r="97" customFormat="false" ht="15" hidden="false" customHeight="false" outlineLevel="0" collapsed="false">
      <c r="C97" s="700" t="s">
        <v>1433</v>
      </c>
      <c r="D97" s="701" t="s">
        <v>57</v>
      </c>
      <c r="E97" s="702" t="s">
        <v>61</v>
      </c>
      <c r="F97" s="702" t="s">
        <v>59</v>
      </c>
      <c r="G97" s="702" t="s">
        <v>62</v>
      </c>
      <c r="H97" s="705" t="s">
        <v>58</v>
      </c>
      <c r="I97" s="705" t="s">
        <v>63</v>
      </c>
      <c r="J97" s="705" t="s">
        <v>67</v>
      </c>
      <c r="K97" s="706" t="s">
        <v>64</v>
      </c>
    </row>
    <row r="98" customFormat="false" ht="15" hidden="false" customHeight="false" outlineLevel="0" collapsed="false">
      <c r="C98" s="700" t="s">
        <v>1434</v>
      </c>
      <c r="D98" s="701" t="s">
        <v>57</v>
      </c>
      <c r="E98" s="702" t="s">
        <v>61</v>
      </c>
      <c r="F98" s="702" t="s">
        <v>59</v>
      </c>
      <c r="G98" s="702" t="s">
        <v>62</v>
      </c>
      <c r="H98" s="705" t="s">
        <v>66</v>
      </c>
      <c r="I98" s="705" t="s">
        <v>63</v>
      </c>
      <c r="J98" s="705" t="s">
        <v>67</v>
      </c>
      <c r="K98" s="706" t="s">
        <v>64</v>
      </c>
    </row>
    <row r="99" customFormat="false" ht="15" hidden="false" customHeight="false" outlineLevel="0" collapsed="false">
      <c r="C99" s="700" t="s">
        <v>1435</v>
      </c>
      <c r="D99" s="701" t="s">
        <v>57</v>
      </c>
      <c r="E99" s="702" t="s">
        <v>63</v>
      </c>
      <c r="F99" s="702" t="s">
        <v>59</v>
      </c>
      <c r="G99" s="702" t="s">
        <v>62</v>
      </c>
      <c r="H99" s="705" t="s">
        <v>58</v>
      </c>
      <c r="I99" s="705" t="s">
        <v>66</v>
      </c>
      <c r="J99" s="705" t="s">
        <v>67</v>
      </c>
      <c r="K99" s="706" t="s">
        <v>64</v>
      </c>
    </row>
    <row r="100" customFormat="false" ht="15" hidden="false" customHeight="false" outlineLevel="0" collapsed="false">
      <c r="C100" s="700" t="s">
        <v>1436</v>
      </c>
      <c r="D100" s="701" t="s">
        <v>57</v>
      </c>
      <c r="E100" s="702" t="s">
        <v>61</v>
      </c>
      <c r="F100" s="702" t="s">
        <v>59</v>
      </c>
      <c r="G100" s="702" t="s">
        <v>62</v>
      </c>
      <c r="H100" s="705" t="s">
        <v>66</v>
      </c>
      <c r="I100" s="705" t="s">
        <v>63</v>
      </c>
      <c r="J100" s="705" t="s">
        <v>67</v>
      </c>
      <c r="K100" s="706" t="s">
        <v>58</v>
      </c>
    </row>
    <row r="101" customFormat="false" ht="15" hidden="false" customHeight="false" outlineLevel="0" collapsed="false">
      <c r="C101" s="700" t="s">
        <v>1437</v>
      </c>
      <c r="D101" s="701" t="s">
        <v>57</v>
      </c>
      <c r="E101" s="702" t="s">
        <v>61</v>
      </c>
      <c r="F101" s="702" t="s">
        <v>59</v>
      </c>
      <c r="G101" s="702" t="s">
        <v>62</v>
      </c>
      <c r="H101" s="705" t="s">
        <v>66</v>
      </c>
      <c r="I101" s="705" t="s">
        <v>63</v>
      </c>
      <c r="J101" s="705" t="s">
        <v>58</v>
      </c>
      <c r="K101" s="706" t="s">
        <v>64</v>
      </c>
    </row>
    <row r="102" customFormat="false" ht="15" hidden="false" customHeight="false" outlineLevel="0" collapsed="false">
      <c r="C102" s="700" t="s">
        <v>1438</v>
      </c>
      <c r="D102" s="701" t="s">
        <v>57</v>
      </c>
      <c r="E102" s="702" t="s">
        <v>61</v>
      </c>
      <c r="F102" s="702" t="s">
        <v>59</v>
      </c>
      <c r="G102" s="702" t="s">
        <v>62</v>
      </c>
      <c r="H102" s="705" t="s">
        <v>58</v>
      </c>
      <c r="I102" s="705" t="s">
        <v>60</v>
      </c>
      <c r="J102" s="705" t="s">
        <v>67</v>
      </c>
      <c r="K102" s="706" t="s">
        <v>64</v>
      </c>
    </row>
    <row r="103" customFormat="false" ht="15" hidden="false" customHeight="false" outlineLevel="0" collapsed="false">
      <c r="C103" s="700" t="s">
        <v>1439</v>
      </c>
      <c r="D103" s="701" t="s">
        <v>57</v>
      </c>
      <c r="E103" s="702" t="s">
        <v>61</v>
      </c>
      <c r="F103" s="702" t="s">
        <v>59</v>
      </c>
      <c r="G103" s="702" t="s">
        <v>62</v>
      </c>
      <c r="H103" s="705" t="s">
        <v>66</v>
      </c>
      <c r="I103" s="705" t="s">
        <v>60</v>
      </c>
      <c r="J103" s="705" t="s">
        <v>67</v>
      </c>
      <c r="K103" s="706" t="s">
        <v>64</v>
      </c>
    </row>
    <row r="104" customFormat="false" ht="15" hidden="false" customHeight="false" outlineLevel="0" collapsed="false">
      <c r="C104" s="700" t="s">
        <v>1440</v>
      </c>
      <c r="D104" s="701" t="s">
        <v>57</v>
      </c>
      <c r="E104" s="702" t="s">
        <v>58</v>
      </c>
      <c r="F104" s="702" t="s">
        <v>59</v>
      </c>
      <c r="G104" s="702" t="s">
        <v>62</v>
      </c>
      <c r="H104" s="705" t="s">
        <v>66</v>
      </c>
      <c r="I104" s="705" t="s">
        <v>60</v>
      </c>
      <c r="J104" s="705" t="s">
        <v>67</v>
      </c>
      <c r="K104" s="706" t="s">
        <v>64</v>
      </c>
    </row>
    <row r="105" customFormat="false" ht="15" hidden="false" customHeight="false" outlineLevel="0" collapsed="false">
      <c r="C105" s="700" t="s">
        <v>1441</v>
      </c>
      <c r="D105" s="701" t="s">
        <v>57</v>
      </c>
      <c r="E105" s="702" t="s">
        <v>61</v>
      </c>
      <c r="F105" s="702" t="s">
        <v>59</v>
      </c>
      <c r="G105" s="702" t="s">
        <v>62</v>
      </c>
      <c r="H105" s="705" t="s">
        <v>66</v>
      </c>
      <c r="I105" s="705" t="s">
        <v>60</v>
      </c>
      <c r="J105" s="705" t="s">
        <v>67</v>
      </c>
      <c r="K105" s="706" t="s">
        <v>58</v>
      </c>
    </row>
    <row r="106" customFormat="false" ht="15" hidden="false" customHeight="false" outlineLevel="0" collapsed="false">
      <c r="C106" s="700" t="s">
        <v>1442</v>
      </c>
      <c r="D106" s="701" t="s">
        <v>57</v>
      </c>
      <c r="E106" s="702" t="s">
        <v>61</v>
      </c>
      <c r="F106" s="702" t="s">
        <v>59</v>
      </c>
      <c r="G106" s="702" t="s">
        <v>62</v>
      </c>
      <c r="H106" s="705" t="s">
        <v>66</v>
      </c>
      <c r="I106" s="705" t="s">
        <v>60</v>
      </c>
      <c r="J106" s="705" t="s">
        <v>58</v>
      </c>
      <c r="K106" s="706" t="s">
        <v>64</v>
      </c>
    </row>
    <row r="107" customFormat="false" ht="15" hidden="false" customHeight="false" outlineLevel="0" collapsed="false">
      <c r="C107" s="700" t="s">
        <v>1443</v>
      </c>
      <c r="D107" s="701" t="s">
        <v>57</v>
      </c>
      <c r="E107" s="702" t="s">
        <v>63</v>
      </c>
      <c r="F107" s="702" t="s">
        <v>59</v>
      </c>
      <c r="G107" s="702" t="s">
        <v>62</v>
      </c>
      <c r="H107" s="705" t="s">
        <v>61</v>
      </c>
      <c r="I107" s="705" t="s">
        <v>60</v>
      </c>
      <c r="J107" s="705" t="s">
        <v>67</v>
      </c>
      <c r="K107" s="706" t="s">
        <v>64</v>
      </c>
    </row>
    <row r="108" customFormat="false" ht="15" hidden="false" customHeight="false" outlineLevel="0" collapsed="false">
      <c r="C108" s="700" t="s">
        <v>1444</v>
      </c>
      <c r="D108" s="701" t="s">
        <v>57</v>
      </c>
      <c r="E108" s="702" t="s">
        <v>63</v>
      </c>
      <c r="F108" s="702" t="s">
        <v>59</v>
      </c>
      <c r="G108" s="702" t="s">
        <v>62</v>
      </c>
      <c r="H108" s="705" t="s">
        <v>58</v>
      </c>
      <c r="I108" s="705" t="s">
        <v>60</v>
      </c>
      <c r="J108" s="705" t="s">
        <v>67</v>
      </c>
      <c r="K108" s="706" t="s">
        <v>64</v>
      </c>
    </row>
    <row r="109" customFormat="false" ht="15" hidden="false" customHeight="false" outlineLevel="0" collapsed="false">
      <c r="C109" s="700" t="s">
        <v>1445</v>
      </c>
      <c r="D109" s="701" t="s">
        <v>57</v>
      </c>
      <c r="E109" s="702" t="s">
        <v>63</v>
      </c>
      <c r="F109" s="702" t="s">
        <v>59</v>
      </c>
      <c r="G109" s="702" t="s">
        <v>62</v>
      </c>
      <c r="H109" s="705" t="s">
        <v>61</v>
      </c>
      <c r="I109" s="705" t="s">
        <v>60</v>
      </c>
      <c r="J109" s="705" t="s">
        <v>67</v>
      </c>
      <c r="K109" s="706" t="s">
        <v>58</v>
      </c>
    </row>
    <row r="110" customFormat="false" ht="15" hidden="false" customHeight="false" outlineLevel="0" collapsed="false">
      <c r="C110" s="700" t="s">
        <v>1446</v>
      </c>
      <c r="D110" s="701" t="s">
        <v>57</v>
      </c>
      <c r="E110" s="702" t="s">
        <v>63</v>
      </c>
      <c r="F110" s="702" t="s">
        <v>59</v>
      </c>
      <c r="G110" s="702" t="s">
        <v>62</v>
      </c>
      <c r="H110" s="705" t="s">
        <v>61</v>
      </c>
      <c r="I110" s="705" t="s">
        <v>60</v>
      </c>
      <c r="J110" s="705" t="s">
        <v>58</v>
      </c>
      <c r="K110" s="706" t="s">
        <v>64</v>
      </c>
    </row>
    <row r="111" customFormat="false" ht="15" hidden="false" customHeight="false" outlineLevel="0" collapsed="false">
      <c r="C111" s="700" t="s">
        <v>1447</v>
      </c>
      <c r="D111" s="701" t="s">
        <v>57</v>
      </c>
      <c r="E111" s="702" t="s">
        <v>63</v>
      </c>
      <c r="F111" s="702" t="s">
        <v>59</v>
      </c>
      <c r="G111" s="702" t="s">
        <v>62</v>
      </c>
      <c r="H111" s="705" t="s">
        <v>66</v>
      </c>
      <c r="I111" s="705" t="s">
        <v>60</v>
      </c>
      <c r="J111" s="705" t="s">
        <v>67</v>
      </c>
      <c r="K111" s="706" t="s">
        <v>64</v>
      </c>
    </row>
    <row r="112" customFormat="false" ht="15" hidden="false" customHeight="false" outlineLevel="0" collapsed="false">
      <c r="C112" s="700" t="s">
        <v>1448</v>
      </c>
      <c r="D112" s="701" t="s">
        <v>66</v>
      </c>
      <c r="E112" s="702" t="s">
        <v>63</v>
      </c>
      <c r="F112" s="702" t="s">
        <v>59</v>
      </c>
      <c r="G112" s="702" t="s">
        <v>62</v>
      </c>
      <c r="H112" s="705" t="s">
        <v>61</v>
      </c>
      <c r="I112" s="705" t="s">
        <v>60</v>
      </c>
      <c r="J112" s="705" t="s">
        <v>67</v>
      </c>
      <c r="K112" s="706" t="s">
        <v>57</v>
      </c>
    </row>
    <row r="113" customFormat="false" ht="15" hidden="false" customHeight="false" outlineLevel="0" collapsed="false">
      <c r="C113" s="700" t="s">
        <v>1449</v>
      </c>
      <c r="D113" s="701" t="s">
        <v>66</v>
      </c>
      <c r="E113" s="702" t="s">
        <v>63</v>
      </c>
      <c r="F113" s="702" t="s">
        <v>59</v>
      </c>
      <c r="G113" s="702" t="s">
        <v>62</v>
      </c>
      <c r="H113" s="705" t="s">
        <v>61</v>
      </c>
      <c r="I113" s="705" t="s">
        <v>60</v>
      </c>
      <c r="J113" s="705" t="s">
        <v>57</v>
      </c>
      <c r="K113" s="706" t="s">
        <v>64</v>
      </c>
    </row>
    <row r="114" customFormat="false" ht="15" hidden="false" customHeight="false" outlineLevel="0" collapsed="false">
      <c r="C114" s="700" t="s">
        <v>1450</v>
      </c>
      <c r="D114" s="701" t="s">
        <v>57</v>
      </c>
      <c r="E114" s="702" t="s">
        <v>63</v>
      </c>
      <c r="F114" s="702" t="s">
        <v>59</v>
      </c>
      <c r="G114" s="702" t="s">
        <v>62</v>
      </c>
      <c r="H114" s="705" t="s">
        <v>66</v>
      </c>
      <c r="I114" s="705" t="s">
        <v>60</v>
      </c>
      <c r="J114" s="705" t="s">
        <v>67</v>
      </c>
      <c r="K114" s="706" t="s">
        <v>58</v>
      </c>
    </row>
    <row r="115" customFormat="false" ht="15" hidden="false" customHeight="false" outlineLevel="0" collapsed="false">
      <c r="C115" s="700" t="s">
        <v>1451</v>
      </c>
      <c r="D115" s="701" t="s">
        <v>57</v>
      </c>
      <c r="E115" s="702" t="s">
        <v>63</v>
      </c>
      <c r="F115" s="702" t="s">
        <v>59</v>
      </c>
      <c r="G115" s="702" t="s">
        <v>62</v>
      </c>
      <c r="H115" s="705" t="s">
        <v>66</v>
      </c>
      <c r="I115" s="705" t="s">
        <v>60</v>
      </c>
      <c r="J115" s="705" t="s">
        <v>58</v>
      </c>
      <c r="K115" s="706" t="s">
        <v>64</v>
      </c>
    </row>
    <row r="116" customFormat="false" ht="15" hidden="false" customHeight="false" outlineLevel="0" collapsed="false">
      <c r="C116" s="700" t="s">
        <v>1452</v>
      </c>
      <c r="D116" s="701" t="s">
        <v>66</v>
      </c>
      <c r="E116" s="702" t="s">
        <v>63</v>
      </c>
      <c r="F116" s="702" t="s">
        <v>59</v>
      </c>
      <c r="G116" s="702" t="s">
        <v>62</v>
      </c>
      <c r="H116" s="705" t="s">
        <v>61</v>
      </c>
      <c r="I116" s="705" t="s">
        <v>60</v>
      </c>
      <c r="J116" s="705" t="s">
        <v>57</v>
      </c>
      <c r="K116" s="706" t="s">
        <v>58</v>
      </c>
    </row>
    <row r="117" customFormat="false" ht="15" hidden="false" customHeight="false" outlineLevel="0" collapsed="false">
      <c r="C117" s="700" t="s">
        <v>1453</v>
      </c>
      <c r="D117" s="701" t="s">
        <v>66</v>
      </c>
      <c r="E117" s="702" t="s">
        <v>61</v>
      </c>
      <c r="F117" s="702" t="s">
        <v>59</v>
      </c>
      <c r="G117" s="702" t="s">
        <v>62</v>
      </c>
      <c r="H117" s="705" t="s">
        <v>58</v>
      </c>
      <c r="I117" s="705" t="s">
        <v>65</v>
      </c>
      <c r="J117" s="705" t="s">
        <v>67</v>
      </c>
      <c r="K117" s="706" t="s">
        <v>64</v>
      </c>
    </row>
    <row r="118" customFormat="false" ht="15" hidden="false" customHeight="false" outlineLevel="0" collapsed="false">
      <c r="C118" s="700" t="s">
        <v>1454</v>
      </c>
      <c r="D118" s="701" t="s">
        <v>58</v>
      </c>
      <c r="E118" s="702" t="s">
        <v>63</v>
      </c>
      <c r="F118" s="702" t="s">
        <v>59</v>
      </c>
      <c r="G118" s="702" t="s">
        <v>62</v>
      </c>
      <c r="H118" s="705" t="s">
        <v>61</v>
      </c>
      <c r="I118" s="705" t="s">
        <v>65</v>
      </c>
      <c r="J118" s="705" t="s">
        <v>67</v>
      </c>
      <c r="K118" s="706" t="s">
        <v>64</v>
      </c>
    </row>
    <row r="119" customFormat="false" ht="15" hidden="false" customHeight="false" outlineLevel="0" collapsed="false">
      <c r="C119" s="700" t="s">
        <v>1455</v>
      </c>
      <c r="D119" s="701" t="s">
        <v>66</v>
      </c>
      <c r="E119" s="702" t="s">
        <v>63</v>
      </c>
      <c r="F119" s="702" t="s">
        <v>59</v>
      </c>
      <c r="G119" s="702" t="s">
        <v>62</v>
      </c>
      <c r="H119" s="705" t="s">
        <v>61</v>
      </c>
      <c r="I119" s="705" t="s">
        <v>65</v>
      </c>
      <c r="J119" s="705" t="s">
        <v>67</v>
      </c>
      <c r="K119" s="706" t="s">
        <v>64</v>
      </c>
    </row>
    <row r="120" customFormat="false" ht="15" hidden="false" customHeight="false" outlineLevel="0" collapsed="false">
      <c r="C120" s="700" t="s">
        <v>1456</v>
      </c>
      <c r="D120" s="701" t="s">
        <v>66</v>
      </c>
      <c r="E120" s="702" t="s">
        <v>63</v>
      </c>
      <c r="F120" s="702" t="s">
        <v>59</v>
      </c>
      <c r="G120" s="702" t="s">
        <v>62</v>
      </c>
      <c r="H120" s="705" t="s">
        <v>58</v>
      </c>
      <c r="I120" s="705" t="s">
        <v>65</v>
      </c>
      <c r="J120" s="705" t="s">
        <v>67</v>
      </c>
      <c r="K120" s="706" t="s">
        <v>64</v>
      </c>
    </row>
    <row r="121" customFormat="false" ht="15" hidden="false" customHeight="false" outlineLevel="0" collapsed="false">
      <c r="C121" s="700" t="s">
        <v>1457</v>
      </c>
      <c r="D121" s="701" t="s">
        <v>66</v>
      </c>
      <c r="E121" s="702" t="s">
        <v>63</v>
      </c>
      <c r="F121" s="702" t="s">
        <v>59</v>
      </c>
      <c r="G121" s="702" t="s">
        <v>62</v>
      </c>
      <c r="H121" s="705" t="s">
        <v>61</v>
      </c>
      <c r="I121" s="705" t="s">
        <v>65</v>
      </c>
      <c r="J121" s="705" t="s">
        <v>67</v>
      </c>
      <c r="K121" s="706" t="s">
        <v>58</v>
      </c>
    </row>
    <row r="122" customFormat="false" ht="15" hidden="false" customHeight="false" outlineLevel="0" collapsed="false">
      <c r="C122" s="700" t="s">
        <v>1458</v>
      </c>
      <c r="D122" s="701" t="s">
        <v>66</v>
      </c>
      <c r="E122" s="702" t="s">
        <v>63</v>
      </c>
      <c r="F122" s="702" t="s">
        <v>59</v>
      </c>
      <c r="G122" s="702" t="s">
        <v>62</v>
      </c>
      <c r="H122" s="705" t="s">
        <v>61</v>
      </c>
      <c r="I122" s="705" t="s">
        <v>65</v>
      </c>
      <c r="J122" s="705" t="s">
        <v>58</v>
      </c>
      <c r="K122" s="706" t="s">
        <v>64</v>
      </c>
    </row>
    <row r="123" customFormat="false" ht="15" hidden="false" customHeight="false" outlineLevel="0" collapsed="false">
      <c r="C123" s="700" t="s">
        <v>1459</v>
      </c>
      <c r="D123" s="701" t="s">
        <v>62</v>
      </c>
      <c r="E123" s="702" t="s">
        <v>61</v>
      </c>
      <c r="F123" s="702" t="s">
        <v>59</v>
      </c>
      <c r="G123" s="702" t="s">
        <v>65</v>
      </c>
      <c r="H123" s="705" t="s">
        <v>58</v>
      </c>
      <c r="I123" s="705" t="s">
        <v>60</v>
      </c>
      <c r="J123" s="705" t="s">
        <v>67</v>
      </c>
      <c r="K123" s="706" t="s">
        <v>64</v>
      </c>
    </row>
    <row r="124" customFormat="false" ht="15" hidden="false" customHeight="false" outlineLevel="0" collapsed="false">
      <c r="C124" s="700" t="s">
        <v>1460</v>
      </c>
      <c r="D124" s="701" t="s">
        <v>62</v>
      </c>
      <c r="E124" s="702" t="s">
        <v>61</v>
      </c>
      <c r="F124" s="702" t="s">
        <v>59</v>
      </c>
      <c r="G124" s="702" t="s">
        <v>65</v>
      </c>
      <c r="H124" s="705" t="s">
        <v>66</v>
      </c>
      <c r="I124" s="705" t="s">
        <v>60</v>
      </c>
      <c r="J124" s="705" t="s">
        <v>67</v>
      </c>
      <c r="K124" s="706" t="s">
        <v>64</v>
      </c>
    </row>
    <row r="125" customFormat="false" ht="15" hidden="false" customHeight="false" outlineLevel="0" collapsed="false">
      <c r="C125" s="700" t="s">
        <v>1461</v>
      </c>
      <c r="D125" s="701" t="s">
        <v>62</v>
      </c>
      <c r="E125" s="702" t="s">
        <v>58</v>
      </c>
      <c r="F125" s="702" t="s">
        <v>59</v>
      </c>
      <c r="G125" s="702" t="s">
        <v>65</v>
      </c>
      <c r="H125" s="705" t="s">
        <v>66</v>
      </c>
      <c r="I125" s="705" t="s">
        <v>60</v>
      </c>
      <c r="J125" s="705" t="s">
        <v>67</v>
      </c>
      <c r="K125" s="706" t="s">
        <v>64</v>
      </c>
    </row>
    <row r="126" customFormat="false" ht="15" hidden="false" customHeight="false" outlineLevel="0" collapsed="false">
      <c r="C126" s="700" t="s">
        <v>1462</v>
      </c>
      <c r="D126" s="701" t="s">
        <v>62</v>
      </c>
      <c r="E126" s="702" t="s">
        <v>61</v>
      </c>
      <c r="F126" s="702" t="s">
        <v>59</v>
      </c>
      <c r="G126" s="702" t="s">
        <v>65</v>
      </c>
      <c r="H126" s="705" t="s">
        <v>66</v>
      </c>
      <c r="I126" s="705" t="s">
        <v>60</v>
      </c>
      <c r="J126" s="705" t="s">
        <v>67</v>
      </c>
      <c r="K126" s="706" t="s">
        <v>58</v>
      </c>
    </row>
    <row r="127" customFormat="false" ht="15" hidden="false" customHeight="false" outlineLevel="0" collapsed="false">
      <c r="C127" s="700" t="s">
        <v>1463</v>
      </c>
      <c r="D127" s="701" t="s">
        <v>62</v>
      </c>
      <c r="E127" s="702" t="s">
        <v>61</v>
      </c>
      <c r="F127" s="702" t="s">
        <v>59</v>
      </c>
      <c r="G127" s="702" t="s">
        <v>65</v>
      </c>
      <c r="H127" s="705" t="s">
        <v>66</v>
      </c>
      <c r="I127" s="705" t="s">
        <v>60</v>
      </c>
      <c r="J127" s="705" t="s">
        <v>58</v>
      </c>
      <c r="K127" s="706" t="s">
        <v>64</v>
      </c>
    </row>
    <row r="128" customFormat="false" ht="15" hidden="false" customHeight="false" outlineLevel="0" collapsed="false">
      <c r="C128" s="700" t="s">
        <v>1464</v>
      </c>
      <c r="D128" s="701" t="s">
        <v>62</v>
      </c>
      <c r="E128" s="702" t="s">
        <v>63</v>
      </c>
      <c r="F128" s="702" t="s">
        <v>59</v>
      </c>
      <c r="G128" s="702" t="s">
        <v>65</v>
      </c>
      <c r="H128" s="705" t="s">
        <v>61</v>
      </c>
      <c r="I128" s="705" t="s">
        <v>60</v>
      </c>
      <c r="J128" s="705" t="s">
        <v>67</v>
      </c>
      <c r="K128" s="706" t="s">
        <v>64</v>
      </c>
    </row>
    <row r="129" customFormat="false" ht="15" hidden="false" customHeight="false" outlineLevel="0" collapsed="false">
      <c r="C129" s="700" t="s">
        <v>1465</v>
      </c>
      <c r="D129" s="701" t="s">
        <v>62</v>
      </c>
      <c r="E129" s="702" t="s">
        <v>63</v>
      </c>
      <c r="F129" s="702" t="s">
        <v>59</v>
      </c>
      <c r="G129" s="702" t="s">
        <v>65</v>
      </c>
      <c r="H129" s="705" t="s">
        <v>58</v>
      </c>
      <c r="I129" s="705" t="s">
        <v>60</v>
      </c>
      <c r="J129" s="705" t="s">
        <v>67</v>
      </c>
      <c r="K129" s="706" t="s">
        <v>64</v>
      </c>
    </row>
    <row r="130" customFormat="false" ht="15" hidden="false" customHeight="false" outlineLevel="0" collapsed="false">
      <c r="C130" s="700" t="s">
        <v>1466</v>
      </c>
      <c r="D130" s="701" t="s">
        <v>62</v>
      </c>
      <c r="E130" s="702" t="s">
        <v>63</v>
      </c>
      <c r="F130" s="702" t="s">
        <v>59</v>
      </c>
      <c r="G130" s="702" t="s">
        <v>65</v>
      </c>
      <c r="H130" s="705" t="s">
        <v>61</v>
      </c>
      <c r="I130" s="705" t="s">
        <v>60</v>
      </c>
      <c r="J130" s="705" t="s">
        <v>67</v>
      </c>
      <c r="K130" s="706" t="s">
        <v>58</v>
      </c>
    </row>
    <row r="131" customFormat="false" ht="15" hidden="false" customHeight="false" outlineLevel="0" collapsed="false">
      <c r="C131" s="700" t="s">
        <v>1467</v>
      </c>
      <c r="D131" s="701" t="s">
        <v>62</v>
      </c>
      <c r="E131" s="702" t="s">
        <v>63</v>
      </c>
      <c r="F131" s="702" t="s">
        <v>59</v>
      </c>
      <c r="G131" s="702" t="s">
        <v>65</v>
      </c>
      <c r="H131" s="705" t="s">
        <v>61</v>
      </c>
      <c r="I131" s="705" t="s">
        <v>60</v>
      </c>
      <c r="J131" s="705" t="s">
        <v>58</v>
      </c>
      <c r="K131" s="706" t="s">
        <v>64</v>
      </c>
    </row>
    <row r="132" customFormat="false" ht="15" hidden="false" customHeight="false" outlineLevel="0" collapsed="false">
      <c r="C132" s="700" t="s">
        <v>1468</v>
      </c>
      <c r="D132" s="701" t="s">
        <v>62</v>
      </c>
      <c r="E132" s="702" t="s">
        <v>63</v>
      </c>
      <c r="F132" s="702" t="s">
        <v>59</v>
      </c>
      <c r="G132" s="702" t="s">
        <v>65</v>
      </c>
      <c r="H132" s="705" t="s">
        <v>66</v>
      </c>
      <c r="I132" s="705" t="s">
        <v>60</v>
      </c>
      <c r="J132" s="705" t="s">
        <v>67</v>
      </c>
      <c r="K132" s="706" t="s">
        <v>64</v>
      </c>
    </row>
    <row r="133" customFormat="false" ht="15" hidden="false" customHeight="false" outlineLevel="0" collapsed="false">
      <c r="C133" s="700" t="s">
        <v>1469</v>
      </c>
      <c r="D133" s="701" t="s">
        <v>62</v>
      </c>
      <c r="E133" s="702" t="s">
        <v>63</v>
      </c>
      <c r="F133" s="702" t="s">
        <v>59</v>
      </c>
      <c r="G133" s="702" t="s">
        <v>65</v>
      </c>
      <c r="H133" s="705" t="s">
        <v>66</v>
      </c>
      <c r="I133" s="705" t="s">
        <v>60</v>
      </c>
      <c r="J133" s="705" t="s">
        <v>67</v>
      </c>
      <c r="K133" s="706" t="s">
        <v>61</v>
      </c>
    </row>
    <row r="134" customFormat="false" ht="15" hidden="false" customHeight="false" outlineLevel="0" collapsed="false">
      <c r="C134" s="700" t="s">
        <v>1470</v>
      </c>
      <c r="D134" s="701" t="s">
        <v>66</v>
      </c>
      <c r="E134" s="702" t="s">
        <v>63</v>
      </c>
      <c r="F134" s="702" t="s">
        <v>59</v>
      </c>
      <c r="G134" s="702" t="s">
        <v>62</v>
      </c>
      <c r="H134" s="705" t="s">
        <v>61</v>
      </c>
      <c r="I134" s="705" t="s">
        <v>60</v>
      </c>
      <c r="J134" s="705" t="s">
        <v>65</v>
      </c>
      <c r="K134" s="706" t="s">
        <v>64</v>
      </c>
    </row>
    <row r="135" customFormat="false" ht="15" hidden="false" customHeight="false" outlineLevel="0" collapsed="false">
      <c r="C135" s="700" t="s">
        <v>1471</v>
      </c>
      <c r="D135" s="701" t="s">
        <v>62</v>
      </c>
      <c r="E135" s="702" t="s">
        <v>63</v>
      </c>
      <c r="F135" s="702" t="s">
        <v>59</v>
      </c>
      <c r="G135" s="702" t="s">
        <v>65</v>
      </c>
      <c r="H135" s="705" t="s">
        <v>66</v>
      </c>
      <c r="I135" s="705" t="s">
        <v>60</v>
      </c>
      <c r="J135" s="705" t="s">
        <v>67</v>
      </c>
      <c r="K135" s="706" t="s">
        <v>58</v>
      </c>
    </row>
    <row r="136" customFormat="false" ht="15" hidden="false" customHeight="false" outlineLevel="0" collapsed="false">
      <c r="C136" s="700" t="s">
        <v>1472</v>
      </c>
      <c r="D136" s="701" t="s">
        <v>62</v>
      </c>
      <c r="E136" s="702" t="s">
        <v>63</v>
      </c>
      <c r="F136" s="702" t="s">
        <v>59</v>
      </c>
      <c r="G136" s="702" t="s">
        <v>65</v>
      </c>
      <c r="H136" s="705" t="s">
        <v>66</v>
      </c>
      <c r="I136" s="705" t="s">
        <v>60</v>
      </c>
      <c r="J136" s="705" t="s">
        <v>58</v>
      </c>
      <c r="K136" s="706" t="s">
        <v>64</v>
      </c>
    </row>
    <row r="137" customFormat="false" ht="15" hidden="false" customHeight="false" outlineLevel="0" collapsed="false">
      <c r="C137" s="700" t="s">
        <v>1473</v>
      </c>
      <c r="D137" s="701" t="s">
        <v>66</v>
      </c>
      <c r="E137" s="702" t="s">
        <v>63</v>
      </c>
      <c r="F137" s="702" t="s">
        <v>59</v>
      </c>
      <c r="G137" s="702" t="s">
        <v>62</v>
      </c>
      <c r="H137" s="705" t="s">
        <v>61</v>
      </c>
      <c r="I137" s="705" t="s">
        <v>60</v>
      </c>
      <c r="J137" s="705" t="s">
        <v>65</v>
      </c>
      <c r="K137" s="706" t="s">
        <v>58</v>
      </c>
    </row>
    <row r="138" customFormat="false" ht="15" hidden="false" customHeight="false" outlineLevel="0" collapsed="false">
      <c r="C138" s="700" t="s">
        <v>1474</v>
      </c>
      <c r="D138" s="701" t="s">
        <v>57</v>
      </c>
      <c r="E138" s="702" t="s">
        <v>61</v>
      </c>
      <c r="F138" s="702" t="s">
        <v>59</v>
      </c>
      <c r="G138" s="702" t="s">
        <v>62</v>
      </c>
      <c r="H138" s="705" t="s">
        <v>58</v>
      </c>
      <c r="I138" s="705" t="s">
        <v>65</v>
      </c>
      <c r="J138" s="705" t="s">
        <v>67</v>
      </c>
      <c r="K138" s="706" t="s">
        <v>64</v>
      </c>
    </row>
    <row r="139" customFormat="false" ht="15" hidden="false" customHeight="false" outlineLevel="0" collapsed="false">
      <c r="C139" s="700" t="s">
        <v>1475</v>
      </c>
      <c r="D139" s="701" t="s">
        <v>57</v>
      </c>
      <c r="E139" s="702" t="s">
        <v>61</v>
      </c>
      <c r="F139" s="702" t="s">
        <v>59</v>
      </c>
      <c r="G139" s="702" t="s">
        <v>62</v>
      </c>
      <c r="H139" s="705" t="s">
        <v>66</v>
      </c>
      <c r="I139" s="705" t="s">
        <v>65</v>
      </c>
      <c r="J139" s="705" t="s">
        <v>67</v>
      </c>
      <c r="K139" s="706" t="s">
        <v>64</v>
      </c>
    </row>
    <row r="140" customFormat="false" ht="15" hidden="false" customHeight="false" outlineLevel="0" collapsed="false">
      <c r="C140" s="700" t="s">
        <v>1476</v>
      </c>
      <c r="D140" s="701" t="s">
        <v>57</v>
      </c>
      <c r="E140" s="702" t="s">
        <v>58</v>
      </c>
      <c r="F140" s="702" t="s">
        <v>59</v>
      </c>
      <c r="G140" s="702" t="s">
        <v>62</v>
      </c>
      <c r="H140" s="705" t="s">
        <v>66</v>
      </c>
      <c r="I140" s="705" t="s">
        <v>65</v>
      </c>
      <c r="J140" s="705" t="s">
        <v>67</v>
      </c>
      <c r="K140" s="706" t="s">
        <v>64</v>
      </c>
    </row>
    <row r="141" customFormat="false" ht="15" hidden="false" customHeight="false" outlineLevel="0" collapsed="false">
      <c r="C141" s="700" t="s">
        <v>1477</v>
      </c>
      <c r="D141" s="701" t="s">
        <v>57</v>
      </c>
      <c r="E141" s="702" t="s">
        <v>61</v>
      </c>
      <c r="F141" s="702" t="s">
        <v>59</v>
      </c>
      <c r="G141" s="702" t="s">
        <v>62</v>
      </c>
      <c r="H141" s="705" t="s">
        <v>66</v>
      </c>
      <c r="I141" s="705" t="s">
        <v>65</v>
      </c>
      <c r="J141" s="705" t="s">
        <v>67</v>
      </c>
      <c r="K141" s="706" t="s">
        <v>58</v>
      </c>
    </row>
    <row r="142" customFormat="false" ht="15" hidden="false" customHeight="false" outlineLevel="0" collapsed="false">
      <c r="C142" s="700" t="s">
        <v>1478</v>
      </c>
      <c r="D142" s="701" t="s">
        <v>57</v>
      </c>
      <c r="E142" s="702" t="s">
        <v>61</v>
      </c>
      <c r="F142" s="702" t="s">
        <v>59</v>
      </c>
      <c r="G142" s="702" t="s">
        <v>62</v>
      </c>
      <c r="H142" s="705" t="s">
        <v>66</v>
      </c>
      <c r="I142" s="705" t="s">
        <v>65</v>
      </c>
      <c r="J142" s="705" t="s">
        <v>58</v>
      </c>
      <c r="K142" s="706" t="s">
        <v>64</v>
      </c>
    </row>
    <row r="143" customFormat="false" ht="15" hidden="false" customHeight="false" outlineLevel="0" collapsed="false">
      <c r="C143" s="700" t="s">
        <v>1479</v>
      </c>
      <c r="D143" s="701" t="s">
        <v>57</v>
      </c>
      <c r="E143" s="702" t="s">
        <v>63</v>
      </c>
      <c r="F143" s="702" t="s">
        <v>59</v>
      </c>
      <c r="G143" s="702" t="s">
        <v>62</v>
      </c>
      <c r="H143" s="705" t="s">
        <v>61</v>
      </c>
      <c r="I143" s="705" t="s">
        <v>65</v>
      </c>
      <c r="J143" s="705" t="s">
        <v>67</v>
      </c>
      <c r="K143" s="706" t="s">
        <v>64</v>
      </c>
    </row>
    <row r="144" customFormat="false" ht="15" hidden="false" customHeight="false" outlineLevel="0" collapsed="false">
      <c r="C144" s="700" t="s">
        <v>1480</v>
      </c>
      <c r="D144" s="701" t="s">
        <v>57</v>
      </c>
      <c r="E144" s="702" t="s">
        <v>63</v>
      </c>
      <c r="F144" s="702" t="s">
        <v>59</v>
      </c>
      <c r="G144" s="702" t="s">
        <v>62</v>
      </c>
      <c r="H144" s="705" t="s">
        <v>58</v>
      </c>
      <c r="I144" s="705" t="s">
        <v>65</v>
      </c>
      <c r="J144" s="705" t="s">
        <v>67</v>
      </c>
      <c r="K144" s="706" t="s">
        <v>64</v>
      </c>
    </row>
    <row r="145" customFormat="false" ht="15" hidden="false" customHeight="false" outlineLevel="0" collapsed="false">
      <c r="C145" s="700" t="s">
        <v>1481</v>
      </c>
      <c r="D145" s="701" t="s">
        <v>57</v>
      </c>
      <c r="E145" s="702" t="s">
        <v>63</v>
      </c>
      <c r="F145" s="702" t="s">
        <v>59</v>
      </c>
      <c r="G145" s="702" t="s">
        <v>62</v>
      </c>
      <c r="H145" s="705" t="s">
        <v>61</v>
      </c>
      <c r="I145" s="705" t="s">
        <v>65</v>
      </c>
      <c r="J145" s="705" t="s">
        <v>67</v>
      </c>
      <c r="K145" s="706" t="s">
        <v>58</v>
      </c>
    </row>
    <row r="146" customFormat="false" ht="15" hidden="false" customHeight="false" outlineLevel="0" collapsed="false">
      <c r="C146" s="700" t="s">
        <v>1482</v>
      </c>
      <c r="D146" s="701" t="s">
        <v>57</v>
      </c>
      <c r="E146" s="702" t="s">
        <v>63</v>
      </c>
      <c r="F146" s="702" t="s">
        <v>59</v>
      </c>
      <c r="G146" s="702" t="s">
        <v>62</v>
      </c>
      <c r="H146" s="705" t="s">
        <v>61</v>
      </c>
      <c r="I146" s="705" t="s">
        <v>65</v>
      </c>
      <c r="J146" s="705" t="s">
        <v>58</v>
      </c>
      <c r="K146" s="706" t="s">
        <v>64</v>
      </c>
    </row>
    <row r="147" customFormat="false" ht="15" hidden="false" customHeight="false" outlineLevel="0" collapsed="false">
      <c r="C147" s="700" t="s">
        <v>1483</v>
      </c>
      <c r="D147" s="701" t="s">
        <v>57</v>
      </c>
      <c r="E147" s="702" t="s">
        <v>63</v>
      </c>
      <c r="F147" s="702" t="s">
        <v>59</v>
      </c>
      <c r="G147" s="702" t="s">
        <v>62</v>
      </c>
      <c r="H147" s="705" t="s">
        <v>66</v>
      </c>
      <c r="I147" s="705" t="s">
        <v>65</v>
      </c>
      <c r="J147" s="705" t="s">
        <v>67</v>
      </c>
      <c r="K147" s="706" t="s">
        <v>64</v>
      </c>
    </row>
    <row r="148" customFormat="false" ht="15" hidden="false" customHeight="false" outlineLevel="0" collapsed="false">
      <c r="C148" s="700" t="s">
        <v>1484</v>
      </c>
      <c r="D148" s="701" t="s">
        <v>66</v>
      </c>
      <c r="E148" s="702" t="s">
        <v>63</v>
      </c>
      <c r="F148" s="702" t="s">
        <v>59</v>
      </c>
      <c r="G148" s="702" t="s">
        <v>62</v>
      </c>
      <c r="H148" s="705" t="s">
        <v>61</v>
      </c>
      <c r="I148" s="705" t="s">
        <v>65</v>
      </c>
      <c r="J148" s="705" t="s">
        <v>67</v>
      </c>
      <c r="K148" s="706" t="s">
        <v>57</v>
      </c>
    </row>
    <row r="149" customFormat="false" ht="15" hidden="false" customHeight="false" outlineLevel="0" collapsed="false">
      <c r="C149" s="700" t="s">
        <v>1485</v>
      </c>
      <c r="D149" s="701" t="s">
        <v>66</v>
      </c>
      <c r="E149" s="702" t="s">
        <v>63</v>
      </c>
      <c r="F149" s="702" t="s">
        <v>59</v>
      </c>
      <c r="G149" s="702" t="s">
        <v>62</v>
      </c>
      <c r="H149" s="705" t="s">
        <v>61</v>
      </c>
      <c r="I149" s="705" t="s">
        <v>65</v>
      </c>
      <c r="J149" s="705" t="s">
        <v>57</v>
      </c>
      <c r="K149" s="706" t="s">
        <v>64</v>
      </c>
    </row>
    <row r="150" customFormat="false" ht="15" hidden="false" customHeight="false" outlineLevel="0" collapsed="false">
      <c r="C150" s="700" t="s">
        <v>1486</v>
      </c>
      <c r="D150" s="701" t="s">
        <v>57</v>
      </c>
      <c r="E150" s="702" t="s">
        <v>63</v>
      </c>
      <c r="F150" s="702" t="s">
        <v>59</v>
      </c>
      <c r="G150" s="702" t="s">
        <v>62</v>
      </c>
      <c r="H150" s="705" t="s">
        <v>66</v>
      </c>
      <c r="I150" s="705" t="s">
        <v>65</v>
      </c>
      <c r="J150" s="705" t="s">
        <v>67</v>
      </c>
      <c r="K150" s="706" t="s">
        <v>58</v>
      </c>
    </row>
    <row r="151" customFormat="false" ht="15" hidden="false" customHeight="false" outlineLevel="0" collapsed="false">
      <c r="C151" s="700" t="s">
        <v>1487</v>
      </c>
      <c r="D151" s="701" t="s">
        <v>57</v>
      </c>
      <c r="E151" s="702" t="s">
        <v>63</v>
      </c>
      <c r="F151" s="702" t="s">
        <v>59</v>
      </c>
      <c r="G151" s="702" t="s">
        <v>62</v>
      </c>
      <c r="H151" s="705" t="s">
        <v>66</v>
      </c>
      <c r="I151" s="705" t="s">
        <v>65</v>
      </c>
      <c r="J151" s="705" t="s">
        <v>58</v>
      </c>
      <c r="K151" s="706" t="s">
        <v>64</v>
      </c>
    </row>
    <row r="152" customFormat="false" ht="15" hidden="false" customHeight="false" outlineLevel="0" collapsed="false">
      <c r="C152" s="700" t="s">
        <v>1488</v>
      </c>
      <c r="D152" s="701" t="s">
        <v>66</v>
      </c>
      <c r="E152" s="702" t="s">
        <v>63</v>
      </c>
      <c r="F152" s="702" t="s">
        <v>59</v>
      </c>
      <c r="G152" s="702" t="s">
        <v>62</v>
      </c>
      <c r="H152" s="705" t="s">
        <v>61</v>
      </c>
      <c r="I152" s="705" t="s">
        <v>65</v>
      </c>
      <c r="J152" s="705" t="s">
        <v>57</v>
      </c>
      <c r="K152" s="706" t="s">
        <v>58</v>
      </c>
    </row>
    <row r="153" customFormat="false" ht="15" hidden="false" customHeight="false" outlineLevel="0" collapsed="false">
      <c r="C153" s="700" t="s">
        <v>1489</v>
      </c>
      <c r="D153" s="701" t="s">
        <v>62</v>
      </c>
      <c r="E153" s="702" t="s">
        <v>61</v>
      </c>
      <c r="F153" s="702" t="s">
        <v>59</v>
      </c>
      <c r="G153" s="702" t="s">
        <v>65</v>
      </c>
      <c r="H153" s="705" t="s">
        <v>57</v>
      </c>
      <c r="I153" s="705" t="s">
        <v>60</v>
      </c>
      <c r="J153" s="705" t="s">
        <v>67</v>
      </c>
      <c r="K153" s="706" t="s">
        <v>64</v>
      </c>
    </row>
    <row r="154" customFormat="false" ht="15" hidden="false" customHeight="false" outlineLevel="0" collapsed="false">
      <c r="C154" s="700" t="s">
        <v>1490</v>
      </c>
      <c r="D154" s="701" t="s">
        <v>62</v>
      </c>
      <c r="E154" s="702" t="s">
        <v>57</v>
      </c>
      <c r="F154" s="702" t="s">
        <v>59</v>
      </c>
      <c r="G154" s="702" t="s">
        <v>65</v>
      </c>
      <c r="H154" s="705" t="s">
        <v>58</v>
      </c>
      <c r="I154" s="705" t="s">
        <v>60</v>
      </c>
      <c r="J154" s="705" t="s">
        <v>67</v>
      </c>
      <c r="K154" s="706" t="s">
        <v>64</v>
      </c>
    </row>
    <row r="155" customFormat="false" ht="15" hidden="false" customHeight="false" outlineLevel="0" collapsed="false">
      <c r="C155" s="700" t="s">
        <v>1491</v>
      </c>
      <c r="D155" s="701" t="s">
        <v>62</v>
      </c>
      <c r="E155" s="702" t="s">
        <v>61</v>
      </c>
      <c r="F155" s="702" t="s">
        <v>59</v>
      </c>
      <c r="G155" s="702" t="s">
        <v>65</v>
      </c>
      <c r="H155" s="705" t="s">
        <v>57</v>
      </c>
      <c r="I155" s="705" t="s">
        <v>60</v>
      </c>
      <c r="J155" s="705" t="s">
        <v>67</v>
      </c>
      <c r="K155" s="706" t="s">
        <v>58</v>
      </c>
    </row>
    <row r="156" customFormat="false" ht="15" hidden="false" customHeight="false" outlineLevel="0" collapsed="false">
      <c r="C156" s="700" t="s">
        <v>1492</v>
      </c>
      <c r="D156" s="701" t="s">
        <v>62</v>
      </c>
      <c r="E156" s="702" t="s">
        <v>61</v>
      </c>
      <c r="F156" s="702" t="s">
        <v>59</v>
      </c>
      <c r="G156" s="702" t="s">
        <v>65</v>
      </c>
      <c r="H156" s="705" t="s">
        <v>57</v>
      </c>
      <c r="I156" s="705" t="s">
        <v>60</v>
      </c>
      <c r="J156" s="705" t="s">
        <v>58</v>
      </c>
      <c r="K156" s="706" t="s">
        <v>64</v>
      </c>
    </row>
    <row r="157" customFormat="false" ht="15" hidden="false" customHeight="false" outlineLevel="0" collapsed="false">
      <c r="C157" s="700" t="s">
        <v>1493</v>
      </c>
      <c r="D157" s="701" t="s">
        <v>62</v>
      </c>
      <c r="E157" s="702" t="s">
        <v>57</v>
      </c>
      <c r="F157" s="702" t="s">
        <v>59</v>
      </c>
      <c r="G157" s="702" t="s">
        <v>65</v>
      </c>
      <c r="H157" s="705" t="s">
        <v>66</v>
      </c>
      <c r="I157" s="705" t="s">
        <v>60</v>
      </c>
      <c r="J157" s="705" t="s">
        <v>67</v>
      </c>
      <c r="K157" s="706" t="s">
        <v>64</v>
      </c>
    </row>
    <row r="158" customFormat="false" ht="15" hidden="false" customHeight="false" outlineLevel="0" collapsed="false">
      <c r="C158" s="700" t="s">
        <v>1494</v>
      </c>
      <c r="D158" s="701" t="s">
        <v>62</v>
      </c>
      <c r="E158" s="702" t="s">
        <v>61</v>
      </c>
      <c r="F158" s="702" t="s">
        <v>59</v>
      </c>
      <c r="G158" s="702" t="s">
        <v>65</v>
      </c>
      <c r="H158" s="705" t="s">
        <v>66</v>
      </c>
      <c r="I158" s="705" t="s">
        <v>60</v>
      </c>
      <c r="J158" s="705" t="s">
        <v>67</v>
      </c>
      <c r="K158" s="706" t="s">
        <v>57</v>
      </c>
    </row>
    <row r="159" customFormat="false" ht="15" hidden="false" customHeight="false" outlineLevel="0" collapsed="false">
      <c r="C159" s="700" t="s">
        <v>1495</v>
      </c>
      <c r="D159" s="701" t="s">
        <v>62</v>
      </c>
      <c r="E159" s="702" t="s">
        <v>61</v>
      </c>
      <c r="F159" s="702" t="s">
        <v>59</v>
      </c>
      <c r="G159" s="702" t="s">
        <v>65</v>
      </c>
      <c r="H159" s="705" t="s">
        <v>66</v>
      </c>
      <c r="I159" s="705" t="s">
        <v>60</v>
      </c>
      <c r="J159" s="705" t="s">
        <v>57</v>
      </c>
      <c r="K159" s="706" t="s">
        <v>64</v>
      </c>
    </row>
    <row r="160" customFormat="false" ht="15" hidden="false" customHeight="false" outlineLevel="0" collapsed="false">
      <c r="C160" s="700" t="s">
        <v>1496</v>
      </c>
      <c r="D160" s="701" t="s">
        <v>62</v>
      </c>
      <c r="E160" s="702" t="s">
        <v>57</v>
      </c>
      <c r="F160" s="702" t="s">
        <v>59</v>
      </c>
      <c r="G160" s="702" t="s">
        <v>65</v>
      </c>
      <c r="H160" s="705" t="s">
        <v>66</v>
      </c>
      <c r="I160" s="705" t="s">
        <v>60</v>
      </c>
      <c r="J160" s="705" t="s">
        <v>67</v>
      </c>
      <c r="K160" s="706" t="s">
        <v>58</v>
      </c>
    </row>
    <row r="161" customFormat="false" ht="15" hidden="false" customHeight="false" outlineLevel="0" collapsed="false">
      <c r="C161" s="700" t="s">
        <v>1497</v>
      </c>
      <c r="D161" s="701" t="s">
        <v>62</v>
      </c>
      <c r="E161" s="702" t="s">
        <v>57</v>
      </c>
      <c r="F161" s="702" t="s">
        <v>59</v>
      </c>
      <c r="G161" s="702" t="s">
        <v>65</v>
      </c>
      <c r="H161" s="705" t="s">
        <v>66</v>
      </c>
      <c r="I161" s="705" t="s">
        <v>60</v>
      </c>
      <c r="J161" s="705" t="s">
        <v>58</v>
      </c>
      <c r="K161" s="706" t="s">
        <v>64</v>
      </c>
    </row>
    <row r="162" customFormat="false" ht="15" hidden="false" customHeight="false" outlineLevel="0" collapsed="false">
      <c r="C162" s="700" t="s">
        <v>1498</v>
      </c>
      <c r="D162" s="701" t="s">
        <v>62</v>
      </c>
      <c r="E162" s="702" t="s">
        <v>61</v>
      </c>
      <c r="F162" s="702" t="s">
        <v>59</v>
      </c>
      <c r="G162" s="702" t="s">
        <v>65</v>
      </c>
      <c r="H162" s="705" t="s">
        <v>66</v>
      </c>
      <c r="I162" s="705" t="s">
        <v>60</v>
      </c>
      <c r="J162" s="705" t="s">
        <v>57</v>
      </c>
      <c r="K162" s="706" t="s">
        <v>58</v>
      </c>
    </row>
    <row r="163" customFormat="false" ht="15" hidden="false" customHeight="false" outlineLevel="0" collapsed="false">
      <c r="C163" s="700" t="s">
        <v>1499</v>
      </c>
      <c r="D163" s="701" t="s">
        <v>62</v>
      </c>
      <c r="E163" s="702" t="s">
        <v>63</v>
      </c>
      <c r="F163" s="702" t="s">
        <v>59</v>
      </c>
      <c r="G163" s="702" t="s">
        <v>65</v>
      </c>
      <c r="H163" s="705" t="s">
        <v>57</v>
      </c>
      <c r="I163" s="705" t="s">
        <v>60</v>
      </c>
      <c r="J163" s="705" t="s">
        <v>67</v>
      </c>
      <c r="K163" s="706" t="s">
        <v>64</v>
      </c>
    </row>
    <row r="164" customFormat="false" ht="15" hidden="false" customHeight="false" outlineLevel="0" collapsed="false">
      <c r="C164" s="700" t="s">
        <v>1500</v>
      </c>
      <c r="D164" s="701" t="s">
        <v>62</v>
      </c>
      <c r="E164" s="702" t="s">
        <v>63</v>
      </c>
      <c r="F164" s="702" t="s">
        <v>59</v>
      </c>
      <c r="G164" s="702" t="s">
        <v>65</v>
      </c>
      <c r="H164" s="705" t="s">
        <v>61</v>
      </c>
      <c r="I164" s="705" t="s">
        <v>60</v>
      </c>
      <c r="J164" s="705" t="s">
        <v>67</v>
      </c>
      <c r="K164" s="706" t="s">
        <v>57</v>
      </c>
    </row>
    <row r="165" customFormat="false" ht="15" hidden="false" customHeight="false" outlineLevel="0" collapsed="false">
      <c r="C165" s="700" t="s">
        <v>1501</v>
      </c>
      <c r="D165" s="701" t="s">
        <v>62</v>
      </c>
      <c r="E165" s="702" t="s">
        <v>63</v>
      </c>
      <c r="F165" s="702" t="s">
        <v>59</v>
      </c>
      <c r="G165" s="702" t="s">
        <v>65</v>
      </c>
      <c r="H165" s="705" t="s">
        <v>61</v>
      </c>
      <c r="I165" s="705" t="s">
        <v>60</v>
      </c>
      <c r="J165" s="705" t="s">
        <v>57</v>
      </c>
      <c r="K165" s="706" t="s">
        <v>64</v>
      </c>
    </row>
    <row r="166" customFormat="false" ht="15" hidden="false" customHeight="false" outlineLevel="0" collapsed="false">
      <c r="C166" s="700" t="s">
        <v>1502</v>
      </c>
      <c r="D166" s="701" t="s">
        <v>62</v>
      </c>
      <c r="E166" s="702" t="s">
        <v>63</v>
      </c>
      <c r="F166" s="702" t="s">
        <v>59</v>
      </c>
      <c r="G166" s="702" t="s">
        <v>65</v>
      </c>
      <c r="H166" s="705" t="s">
        <v>57</v>
      </c>
      <c r="I166" s="705" t="s">
        <v>60</v>
      </c>
      <c r="J166" s="705" t="s">
        <v>67</v>
      </c>
      <c r="K166" s="706" t="s">
        <v>58</v>
      </c>
    </row>
    <row r="167" customFormat="false" ht="15" hidden="false" customHeight="false" outlineLevel="0" collapsed="false">
      <c r="C167" s="700" t="s">
        <v>1503</v>
      </c>
      <c r="D167" s="701" t="s">
        <v>62</v>
      </c>
      <c r="E167" s="702" t="s">
        <v>63</v>
      </c>
      <c r="F167" s="702" t="s">
        <v>59</v>
      </c>
      <c r="G167" s="702" t="s">
        <v>65</v>
      </c>
      <c r="H167" s="705" t="s">
        <v>57</v>
      </c>
      <c r="I167" s="705" t="s">
        <v>60</v>
      </c>
      <c r="J167" s="705" t="s">
        <v>58</v>
      </c>
      <c r="K167" s="706" t="s">
        <v>64</v>
      </c>
    </row>
    <row r="168" customFormat="false" ht="15" hidden="false" customHeight="false" outlineLevel="0" collapsed="false">
      <c r="C168" s="700" t="s">
        <v>1504</v>
      </c>
      <c r="D168" s="701" t="s">
        <v>62</v>
      </c>
      <c r="E168" s="702" t="s">
        <v>63</v>
      </c>
      <c r="F168" s="702" t="s">
        <v>59</v>
      </c>
      <c r="G168" s="702" t="s">
        <v>65</v>
      </c>
      <c r="H168" s="705" t="s">
        <v>61</v>
      </c>
      <c r="I168" s="705" t="s">
        <v>60</v>
      </c>
      <c r="J168" s="705" t="s">
        <v>57</v>
      </c>
      <c r="K168" s="706" t="s">
        <v>58</v>
      </c>
    </row>
    <row r="169" customFormat="false" ht="15" hidden="false" customHeight="false" outlineLevel="0" collapsed="false">
      <c r="C169" s="700" t="s">
        <v>1505</v>
      </c>
      <c r="D169" s="701" t="s">
        <v>62</v>
      </c>
      <c r="E169" s="702" t="s">
        <v>63</v>
      </c>
      <c r="F169" s="702" t="s">
        <v>59</v>
      </c>
      <c r="G169" s="702" t="s">
        <v>65</v>
      </c>
      <c r="H169" s="705" t="s">
        <v>66</v>
      </c>
      <c r="I169" s="705" t="s">
        <v>60</v>
      </c>
      <c r="J169" s="705" t="s">
        <v>67</v>
      </c>
      <c r="K169" s="706" t="s">
        <v>57</v>
      </c>
    </row>
    <row r="170" customFormat="false" ht="15" hidden="false" customHeight="false" outlineLevel="0" collapsed="false">
      <c r="C170" s="700" t="s">
        <v>1506</v>
      </c>
      <c r="D170" s="701" t="s">
        <v>62</v>
      </c>
      <c r="E170" s="702" t="s">
        <v>63</v>
      </c>
      <c r="F170" s="702" t="s">
        <v>59</v>
      </c>
      <c r="G170" s="702" t="s">
        <v>65</v>
      </c>
      <c r="H170" s="705" t="s">
        <v>66</v>
      </c>
      <c r="I170" s="705" t="s">
        <v>60</v>
      </c>
      <c r="J170" s="705" t="s">
        <v>57</v>
      </c>
      <c r="K170" s="706" t="s">
        <v>64</v>
      </c>
    </row>
    <row r="171" customFormat="false" ht="15" hidden="false" customHeight="false" outlineLevel="0" collapsed="false">
      <c r="C171" s="700" t="s">
        <v>1507</v>
      </c>
      <c r="D171" s="701" t="s">
        <v>66</v>
      </c>
      <c r="E171" s="702" t="s">
        <v>63</v>
      </c>
      <c r="F171" s="702" t="s">
        <v>59</v>
      </c>
      <c r="G171" s="702" t="s">
        <v>62</v>
      </c>
      <c r="H171" s="705" t="s">
        <v>61</v>
      </c>
      <c r="I171" s="705" t="s">
        <v>60</v>
      </c>
      <c r="J171" s="705" t="s">
        <v>65</v>
      </c>
      <c r="K171" s="706" t="s">
        <v>57</v>
      </c>
    </row>
    <row r="172" customFormat="false" ht="15" hidden="false" customHeight="false" outlineLevel="0" collapsed="false">
      <c r="C172" s="700" t="s">
        <v>1508</v>
      </c>
      <c r="D172" s="701" t="s">
        <v>62</v>
      </c>
      <c r="E172" s="702" t="s">
        <v>63</v>
      </c>
      <c r="F172" s="702" t="s">
        <v>59</v>
      </c>
      <c r="G172" s="702" t="s">
        <v>65</v>
      </c>
      <c r="H172" s="705" t="s">
        <v>66</v>
      </c>
      <c r="I172" s="705" t="s">
        <v>60</v>
      </c>
      <c r="J172" s="705" t="s">
        <v>57</v>
      </c>
      <c r="K172" s="706" t="s">
        <v>58</v>
      </c>
    </row>
    <row r="173" customFormat="false" ht="15" hidden="false" customHeight="false" outlineLevel="0" collapsed="false">
      <c r="C173" s="700" t="s">
        <v>1509</v>
      </c>
      <c r="D173" s="701" t="s">
        <v>66</v>
      </c>
      <c r="E173" s="702" t="s">
        <v>61</v>
      </c>
      <c r="F173" s="702" t="s">
        <v>58</v>
      </c>
      <c r="G173" s="702" t="s">
        <v>60</v>
      </c>
      <c r="H173" s="705" t="s">
        <v>56</v>
      </c>
      <c r="I173" s="705" t="s">
        <v>63</v>
      </c>
      <c r="J173" s="705" t="s">
        <v>67</v>
      </c>
      <c r="K173" s="706" t="s">
        <v>64</v>
      </c>
    </row>
    <row r="174" customFormat="false" ht="15" hidden="false" customHeight="false" outlineLevel="0" collapsed="false">
      <c r="C174" s="700" t="s">
        <v>1510</v>
      </c>
      <c r="D174" s="701" t="s">
        <v>57</v>
      </c>
      <c r="E174" s="702" t="s">
        <v>61</v>
      </c>
      <c r="F174" s="702" t="s">
        <v>58</v>
      </c>
      <c r="G174" s="702" t="s">
        <v>56</v>
      </c>
      <c r="H174" s="705" t="s">
        <v>66</v>
      </c>
      <c r="I174" s="705" t="s">
        <v>63</v>
      </c>
      <c r="J174" s="705" t="s">
        <v>67</v>
      </c>
      <c r="K174" s="706" t="s">
        <v>64</v>
      </c>
    </row>
    <row r="175" customFormat="false" ht="15" hidden="false" customHeight="false" outlineLevel="0" collapsed="false">
      <c r="C175" s="700" t="s">
        <v>1511</v>
      </c>
      <c r="D175" s="701" t="s">
        <v>57</v>
      </c>
      <c r="E175" s="702" t="s">
        <v>61</v>
      </c>
      <c r="F175" s="702" t="s">
        <v>58</v>
      </c>
      <c r="G175" s="702" t="s">
        <v>60</v>
      </c>
      <c r="H175" s="705" t="s">
        <v>56</v>
      </c>
      <c r="I175" s="705" t="s">
        <v>66</v>
      </c>
      <c r="J175" s="705" t="s">
        <v>67</v>
      </c>
      <c r="K175" s="706" t="s">
        <v>64</v>
      </c>
    </row>
    <row r="176" customFormat="false" ht="15" hidden="false" customHeight="false" outlineLevel="0" collapsed="false">
      <c r="C176" s="700" t="s">
        <v>1512</v>
      </c>
      <c r="D176" s="701" t="s">
        <v>57</v>
      </c>
      <c r="E176" s="702" t="s">
        <v>61</v>
      </c>
      <c r="F176" s="702" t="s">
        <v>58</v>
      </c>
      <c r="G176" s="702" t="s">
        <v>60</v>
      </c>
      <c r="H176" s="705" t="s">
        <v>56</v>
      </c>
      <c r="I176" s="705" t="s">
        <v>63</v>
      </c>
      <c r="J176" s="705" t="s">
        <v>67</v>
      </c>
      <c r="K176" s="706" t="s">
        <v>64</v>
      </c>
    </row>
    <row r="177" customFormat="false" ht="15" hidden="false" customHeight="false" outlineLevel="0" collapsed="false">
      <c r="C177" s="700" t="s">
        <v>1513</v>
      </c>
      <c r="D177" s="701" t="s">
        <v>57</v>
      </c>
      <c r="E177" s="702" t="s">
        <v>63</v>
      </c>
      <c r="F177" s="702" t="s">
        <v>61</v>
      </c>
      <c r="G177" s="702" t="s">
        <v>60</v>
      </c>
      <c r="H177" s="705" t="s">
        <v>56</v>
      </c>
      <c r="I177" s="705" t="s">
        <v>66</v>
      </c>
      <c r="J177" s="705" t="s">
        <v>67</v>
      </c>
      <c r="K177" s="706" t="s">
        <v>64</v>
      </c>
    </row>
    <row r="178" customFormat="false" ht="15" hidden="false" customHeight="false" outlineLevel="0" collapsed="false">
      <c r="C178" s="700" t="s">
        <v>1514</v>
      </c>
      <c r="D178" s="701" t="s">
        <v>57</v>
      </c>
      <c r="E178" s="702" t="s">
        <v>63</v>
      </c>
      <c r="F178" s="702" t="s">
        <v>58</v>
      </c>
      <c r="G178" s="702" t="s">
        <v>60</v>
      </c>
      <c r="H178" s="705" t="s">
        <v>56</v>
      </c>
      <c r="I178" s="705" t="s">
        <v>66</v>
      </c>
      <c r="J178" s="705" t="s">
        <v>67</v>
      </c>
      <c r="K178" s="706" t="s">
        <v>64</v>
      </c>
    </row>
    <row r="179" customFormat="false" ht="15" hidden="false" customHeight="false" outlineLevel="0" collapsed="false">
      <c r="C179" s="700" t="s">
        <v>1515</v>
      </c>
      <c r="D179" s="701" t="s">
        <v>57</v>
      </c>
      <c r="E179" s="702" t="s">
        <v>63</v>
      </c>
      <c r="F179" s="702" t="s">
        <v>61</v>
      </c>
      <c r="G179" s="702" t="s">
        <v>60</v>
      </c>
      <c r="H179" s="705" t="s">
        <v>56</v>
      </c>
      <c r="I179" s="705" t="s">
        <v>66</v>
      </c>
      <c r="J179" s="705" t="s">
        <v>67</v>
      </c>
      <c r="K179" s="706" t="s">
        <v>58</v>
      </c>
    </row>
    <row r="180" customFormat="false" ht="15" hidden="false" customHeight="false" outlineLevel="0" collapsed="false">
      <c r="C180" s="700" t="s">
        <v>1516</v>
      </c>
      <c r="D180" s="701" t="s">
        <v>57</v>
      </c>
      <c r="E180" s="702" t="s">
        <v>63</v>
      </c>
      <c r="F180" s="702" t="s">
        <v>61</v>
      </c>
      <c r="G180" s="702" t="s">
        <v>60</v>
      </c>
      <c r="H180" s="705" t="s">
        <v>56</v>
      </c>
      <c r="I180" s="705" t="s">
        <v>66</v>
      </c>
      <c r="J180" s="705" t="s">
        <v>58</v>
      </c>
      <c r="K180" s="706" t="s">
        <v>64</v>
      </c>
    </row>
    <row r="181" customFormat="false" ht="15" hidden="false" customHeight="false" outlineLevel="0" collapsed="false">
      <c r="C181" s="700" t="s">
        <v>1517</v>
      </c>
      <c r="D181" s="701" t="s">
        <v>66</v>
      </c>
      <c r="E181" s="702" t="s">
        <v>61</v>
      </c>
      <c r="F181" s="702" t="s">
        <v>58</v>
      </c>
      <c r="G181" s="702" t="s">
        <v>65</v>
      </c>
      <c r="H181" s="705" t="s">
        <v>56</v>
      </c>
      <c r="I181" s="705" t="s">
        <v>63</v>
      </c>
      <c r="J181" s="705" t="s">
        <v>67</v>
      </c>
      <c r="K181" s="706" t="s">
        <v>64</v>
      </c>
    </row>
    <row r="182" customFormat="false" ht="15" hidden="false" customHeight="false" outlineLevel="0" collapsed="false">
      <c r="C182" s="700" t="s">
        <v>1518</v>
      </c>
      <c r="D182" s="701" t="s">
        <v>66</v>
      </c>
      <c r="E182" s="702" t="s">
        <v>61</v>
      </c>
      <c r="F182" s="702" t="s">
        <v>58</v>
      </c>
      <c r="G182" s="702" t="s">
        <v>65</v>
      </c>
      <c r="H182" s="705" t="s">
        <v>56</v>
      </c>
      <c r="I182" s="705" t="s">
        <v>60</v>
      </c>
      <c r="J182" s="705" t="s">
        <v>67</v>
      </c>
      <c r="K182" s="706" t="s">
        <v>64</v>
      </c>
    </row>
    <row r="183" customFormat="false" ht="15" hidden="false" customHeight="false" outlineLevel="0" collapsed="false">
      <c r="C183" s="700" t="s">
        <v>1519</v>
      </c>
      <c r="D183" s="701" t="s">
        <v>58</v>
      </c>
      <c r="E183" s="702" t="s">
        <v>63</v>
      </c>
      <c r="F183" s="702" t="s">
        <v>61</v>
      </c>
      <c r="G183" s="702" t="s">
        <v>65</v>
      </c>
      <c r="H183" s="705" t="s">
        <v>56</v>
      </c>
      <c r="I183" s="705" t="s">
        <v>60</v>
      </c>
      <c r="J183" s="705" t="s">
        <v>67</v>
      </c>
      <c r="K183" s="706" t="s">
        <v>64</v>
      </c>
    </row>
    <row r="184" customFormat="false" ht="15" hidden="false" customHeight="false" outlineLevel="0" collapsed="false">
      <c r="C184" s="700" t="s">
        <v>1520</v>
      </c>
      <c r="D184" s="701" t="s">
        <v>66</v>
      </c>
      <c r="E184" s="702" t="s">
        <v>63</v>
      </c>
      <c r="F184" s="702" t="s">
        <v>61</v>
      </c>
      <c r="G184" s="702" t="s">
        <v>65</v>
      </c>
      <c r="H184" s="705" t="s">
        <v>56</v>
      </c>
      <c r="I184" s="705" t="s">
        <v>60</v>
      </c>
      <c r="J184" s="705" t="s">
        <v>67</v>
      </c>
      <c r="K184" s="706" t="s">
        <v>64</v>
      </c>
    </row>
    <row r="185" customFormat="false" ht="15" hidden="false" customHeight="false" outlineLevel="0" collapsed="false">
      <c r="C185" s="700" t="s">
        <v>1521</v>
      </c>
      <c r="D185" s="701" t="s">
        <v>66</v>
      </c>
      <c r="E185" s="702" t="s">
        <v>63</v>
      </c>
      <c r="F185" s="702" t="s">
        <v>58</v>
      </c>
      <c r="G185" s="702" t="s">
        <v>65</v>
      </c>
      <c r="H185" s="705" t="s">
        <v>56</v>
      </c>
      <c r="I185" s="705" t="s">
        <v>60</v>
      </c>
      <c r="J185" s="705" t="s">
        <v>67</v>
      </c>
      <c r="K185" s="706" t="s">
        <v>64</v>
      </c>
    </row>
    <row r="186" customFormat="false" ht="15" hidden="false" customHeight="false" outlineLevel="0" collapsed="false">
      <c r="C186" s="700" t="s">
        <v>1522</v>
      </c>
      <c r="D186" s="701" t="s">
        <v>66</v>
      </c>
      <c r="E186" s="702" t="s">
        <v>63</v>
      </c>
      <c r="F186" s="702" t="s">
        <v>61</v>
      </c>
      <c r="G186" s="702" t="s">
        <v>65</v>
      </c>
      <c r="H186" s="705" t="s">
        <v>56</v>
      </c>
      <c r="I186" s="705" t="s">
        <v>60</v>
      </c>
      <c r="J186" s="705" t="s">
        <v>67</v>
      </c>
      <c r="K186" s="706" t="s">
        <v>58</v>
      </c>
    </row>
    <row r="187" customFormat="false" ht="15" hidden="false" customHeight="false" outlineLevel="0" collapsed="false">
      <c r="C187" s="700" t="s">
        <v>1523</v>
      </c>
      <c r="D187" s="701" t="s">
        <v>66</v>
      </c>
      <c r="E187" s="702" t="s">
        <v>63</v>
      </c>
      <c r="F187" s="702" t="s">
        <v>61</v>
      </c>
      <c r="G187" s="702" t="s">
        <v>65</v>
      </c>
      <c r="H187" s="705" t="s">
        <v>56</v>
      </c>
      <c r="I187" s="705" t="s">
        <v>60</v>
      </c>
      <c r="J187" s="705" t="s">
        <v>58</v>
      </c>
      <c r="K187" s="706" t="s">
        <v>64</v>
      </c>
    </row>
    <row r="188" customFormat="false" ht="15" hidden="false" customHeight="false" outlineLevel="0" collapsed="false">
      <c r="C188" s="700" t="s">
        <v>1524</v>
      </c>
      <c r="D188" s="701" t="s">
        <v>57</v>
      </c>
      <c r="E188" s="702" t="s">
        <v>61</v>
      </c>
      <c r="F188" s="702" t="s">
        <v>58</v>
      </c>
      <c r="G188" s="702" t="s">
        <v>65</v>
      </c>
      <c r="H188" s="705" t="s">
        <v>56</v>
      </c>
      <c r="I188" s="705" t="s">
        <v>66</v>
      </c>
      <c r="J188" s="705" t="s">
        <v>67</v>
      </c>
      <c r="K188" s="706" t="s">
        <v>64</v>
      </c>
    </row>
    <row r="189" customFormat="false" ht="15" hidden="false" customHeight="false" outlineLevel="0" collapsed="false">
      <c r="C189" s="700" t="s">
        <v>1525</v>
      </c>
      <c r="D189" s="701" t="s">
        <v>57</v>
      </c>
      <c r="E189" s="702" t="s">
        <v>61</v>
      </c>
      <c r="F189" s="702" t="s">
        <v>58</v>
      </c>
      <c r="G189" s="702" t="s">
        <v>65</v>
      </c>
      <c r="H189" s="705" t="s">
        <v>56</v>
      </c>
      <c r="I189" s="705" t="s">
        <v>63</v>
      </c>
      <c r="J189" s="705" t="s">
        <v>67</v>
      </c>
      <c r="K189" s="706" t="s">
        <v>64</v>
      </c>
    </row>
    <row r="190" customFormat="false" ht="15" hidden="false" customHeight="false" outlineLevel="0" collapsed="false">
      <c r="C190" s="700" t="s">
        <v>1526</v>
      </c>
      <c r="D190" s="701" t="s">
        <v>57</v>
      </c>
      <c r="E190" s="702" t="s">
        <v>63</v>
      </c>
      <c r="F190" s="702" t="s">
        <v>61</v>
      </c>
      <c r="G190" s="702" t="s">
        <v>65</v>
      </c>
      <c r="H190" s="705" t="s">
        <v>56</v>
      </c>
      <c r="I190" s="705" t="s">
        <v>66</v>
      </c>
      <c r="J190" s="705" t="s">
        <v>67</v>
      </c>
      <c r="K190" s="706" t="s">
        <v>64</v>
      </c>
    </row>
    <row r="191" customFormat="false" ht="15" hidden="false" customHeight="false" outlineLevel="0" collapsed="false">
      <c r="C191" s="700" t="s">
        <v>1527</v>
      </c>
      <c r="D191" s="701" t="s">
        <v>57</v>
      </c>
      <c r="E191" s="702" t="s">
        <v>63</v>
      </c>
      <c r="F191" s="702" t="s">
        <v>58</v>
      </c>
      <c r="G191" s="702" t="s">
        <v>65</v>
      </c>
      <c r="H191" s="705" t="s">
        <v>56</v>
      </c>
      <c r="I191" s="705" t="s">
        <v>66</v>
      </c>
      <c r="J191" s="705" t="s">
        <v>67</v>
      </c>
      <c r="K191" s="706" t="s">
        <v>64</v>
      </c>
    </row>
    <row r="192" customFormat="false" ht="15" hidden="false" customHeight="false" outlineLevel="0" collapsed="false">
      <c r="C192" s="700" t="s">
        <v>1528</v>
      </c>
      <c r="D192" s="701" t="s">
        <v>57</v>
      </c>
      <c r="E192" s="702" t="s">
        <v>63</v>
      </c>
      <c r="F192" s="702" t="s">
        <v>61</v>
      </c>
      <c r="G192" s="702" t="s">
        <v>65</v>
      </c>
      <c r="H192" s="705" t="s">
        <v>56</v>
      </c>
      <c r="I192" s="705" t="s">
        <v>66</v>
      </c>
      <c r="J192" s="705" t="s">
        <v>67</v>
      </c>
      <c r="K192" s="706" t="s">
        <v>58</v>
      </c>
    </row>
    <row r="193" customFormat="false" ht="15" hidden="false" customHeight="false" outlineLevel="0" collapsed="false">
      <c r="C193" s="700" t="s">
        <v>1529</v>
      </c>
      <c r="D193" s="701" t="s">
        <v>57</v>
      </c>
      <c r="E193" s="702" t="s">
        <v>63</v>
      </c>
      <c r="F193" s="702" t="s">
        <v>61</v>
      </c>
      <c r="G193" s="702" t="s">
        <v>65</v>
      </c>
      <c r="H193" s="705" t="s">
        <v>56</v>
      </c>
      <c r="I193" s="705" t="s">
        <v>66</v>
      </c>
      <c r="J193" s="705" t="s">
        <v>58</v>
      </c>
      <c r="K193" s="706" t="s">
        <v>64</v>
      </c>
    </row>
    <row r="194" customFormat="false" ht="15" hidden="false" customHeight="false" outlineLevel="0" collapsed="false">
      <c r="C194" s="700" t="s">
        <v>1530</v>
      </c>
      <c r="D194" s="701" t="s">
        <v>57</v>
      </c>
      <c r="E194" s="702" t="s">
        <v>61</v>
      </c>
      <c r="F194" s="702" t="s">
        <v>58</v>
      </c>
      <c r="G194" s="702" t="s">
        <v>65</v>
      </c>
      <c r="H194" s="705" t="s">
        <v>56</v>
      </c>
      <c r="I194" s="705" t="s">
        <v>60</v>
      </c>
      <c r="J194" s="705" t="s">
        <v>67</v>
      </c>
      <c r="K194" s="706" t="s">
        <v>64</v>
      </c>
    </row>
    <row r="195" customFormat="false" ht="15" hidden="false" customHeight="false" outlineLevel="0" collapsed="false">
      <c r="C195" s="700" t="s">
        <v>1531</v>
      </c>
      <c r="D195" s="701" t="s">
        <v>66</v>
      </c>
      <c r="E195" s="702" t="s">
        <v>61</v>
      </c>
      <c r="F195" s="702" t="s">
        <v>57</v>
      </c>
      <c r="G195" s="702" t="s">
        <v>65</v>
      </c>
      <c r="H195" s="705" t="s">
        <v>56</v>
      </c>
      <c r="I195" s="705" t="s">
        <v>60</v>
      </c>
      <c r="J195" s="705" t="s">
        <v>67</v>
      </c>
      <c r="K195" s="706" t="s">
        <v>64</v>
      </c>
    </row>
    <row r="196" customFormat="false" ht="15" hidden="false" customHeight="false" outlineLevel="0" collapsed="false">
      <c r="C196" s="700" t="s">
        <v>1532</v>
      </c>
      <c r="D196" s="701" t="s">
        <v>66</v>
      </c>
      <c r="E196" s="702" t="s">
        <v>57</v>
      </c>
      <c r="F196" s="702" t="s">
        <v>58</v>
      </c>
      <c r="G196" s="702" t="s">
        <v>65</v>
      </c>
      <c r="H196" s="705" t="s">
        <v>56</v>
      </c>
      <c r="I196" s="705" t="s">
        <v>60</v>
      </c>
      <c r="J196" s="705" t="s">
        <v>67</v>
      </c>
      <c r="K196" s="706" t="s">
        <v>64</v>
      </c>
    </row>
    <row r="197" customFormat="false" ht="15" hidden="false" customHeight="false" outlineLevel="0" collapsed="false">
      <c r="C197" s="700" t="s">
        <v>1533</v>
      </c>
      <c r="D197" s="701" t="s">
        <v>66</v>
      </c>
      <c r="E197" s="702" t="s">
        <v>61</v>
      </c>
      <c r="F197" s="702" t="s">
        <v>57</v>
      </c>
      <c r="G197" s="702" t="s">
        <v>65</v>
      </c>
      <c r="H197" s="705" t="s">
        <v>56</v>
      </c>
      <c r="I197" s="705" t="s">
        <v>60</v>
      </c>
      <c r="J197" s="705" t="s">
        <v>67</v>
      </c>
      <c r="K197" s="706" t="s">
        <v>58</v>
      </c>
    </row>
    <row r="198" customFormat="false" ht="15" hidden="false" customHeight="false" outlineLevel="0" collapsed="false">
      <c r="C198" s="700" t="s">
        <v>1534</v>
      </c>
      <c r="D198" s="701" t="s">
        <v>66</v>
      </c>
      <c r="E198" s="702" t="s">
        <v>61</v>
      </c>
      <c r="F198" s="702" t="s">
        <v>57</v>
      </c>
      <c r="G198" s="702" t="s">
        <v>65</v>
      </c>
      <c r="H198" s="705" t="s">
        <v>56</v>
      </c>
      <c r="I198" s="705" t="s">
        <v>60</v>
      </c>
      <c r="J198" s="705" t="s">
        <v>58</v>
      </c>
      <c r="K198" s="706" t="s">
        <v>64</v>
      </c>
    </row>
    <row r="199" customFormat="false" ht="15" hidden="false" customHeight="false" outlineLevel="0" collapsed="false">
      <c r="C199" s="700" t="s">
        <v>1535</v>
      </c>
      <c r="D199" s="701" t="s">
        <v>57</v>
      </c>
      <c r="E199" s="702" t="s">
        <v>63</v>
      </c>
      <c r="F199" s="702" t="s">
        <v>61</v>
      </c>
      <c r="G199" s="702" t="s">
        <v>65</v>
      </c>
      <c r="H199" s="705" t="s">
        <v>56</v>
      </c>
      <c r="I199" s="705" t="s">
        <v>60</v>
      </c>
      <c r="J199" s="705" t="s">
        <v>67</v>
      </c>
      <c r="K199" s="706" t="s">
        <v>64</v>
      </c>
    </row>
    <row r="200" customFormat="false" ht="15" hidden="false" customHeight="false" outlineLevel="0" collapsed="false">
      <c r="C200" s="700" t="s">
        <v>1536</v>
      </c>
      <c r="D200" s="701" t="s">
        <v>57</v>
      </c>
      <c r="E200" s="702" t="s">
        <v>63</v>
      </c>
      <c r="F200" s="702" t="s">
        <v>58</v>
      </c>
      <c r="G200" s="702" t="s">
        <v>65</v>
      </c>
      <c r="H200" s="705" t="s">
        <v>56</v>
      </c>
      <c r="I200" s="705" t="s">
        <v>60</v>
      </c>
      <c r="J200" s="705" t="s">
        <v>67</v>
      </c>
      <c r="K200" s="706" t="s">
        <v>64</v>
      </c>
    </row>
    <row r="201" customFormat="false" ht="15" hidden="false" customHeight="false" outlineLevel="0" collapsed="false">
      <c r="C201" s="700" t="s">
        <v>1537</v>
      </c>
      <c r="D201" s="701" t="s">
        <v>57</v>
      </c>
      <c r="E201" s="702" t="s">
        <v>63</v>
      </c>
      <c r="F201" s="702" t="s">
        <v>61</v>
      </c>
      <c r="G201" s="702" t="s">
        <v>65</v>
      </c>
      <c r="H201" s="705" t="s">
        <v>56</v>
      </c>
      <c r="I201" s="705" t="s">
        <v>60</v>
      </c>
      <c r="J201" s="705" t="s">
        <v>67</v>
      </c>
      <c r="K201" s="706" t="s">
        <v>58</v>
      </c>
    </row>
    <row r="202" customFormat="false" ht="15" hidden="false" customHeight="false" outlineLevel="0" collapsed="false">
      <c r="C202" s="700" t="s">
        <v>1538</v>
      </c>
      <c r="D202" s="701" t="s">
        <v>57</v>
      </c>
      <c r="E202" s="702" t="s">
        <v>63</v>
      </c>
      <c r="F202" s="702" t="s">
        <v>61</v>
      </c>
      <c r="G202" s="702" t="s">
        <v>65</v>
      </c>
      <c r="H202" s="705" t="s">
        <v>56</v>
      </c>
      <c r="I202" s="705" t="s">
        <v>60</v>
      </c>
      <c r="J202" s="705" t="s">
        <v>58</v>
      </c>
      <c r="K202" s="706" t="s">
        <v>64</v>
      </c>
    </row>
    <row r="203" customFormat="false" ht="15" hidden="false" customHeight="false" outlineLevel="0" collapsed="false">
      <c r="C203" s="700" t="s">
        <v>1539</v>
      </c>
      <c r="D203" s="701" t="s">
        <v>66</v>
      </c>
      <c r="E203" s="702" t="s">
        <v>63</v>
      </c>
      <c r="F203" s="702" t="s">
        <v>57</v>
      </c>
      <c r="G203" s="702" t="s">
        <v>65</v>
      </c>
      <c r="H203" s="705" t="s">
        <v>56</v>
      </c>
      <c r="I203" s="705" t="s">
        <v>60</v>
      </c>
      <c r="J203" s="705" t="s">
        <v>67</v>
      </c>
      <c r="K203" s="706" t="s">
        <v>64</v>
      </c>
    </row>
    <row r="204" customFormat="false" ht="15" hidden="false" customHeight="false" outlineLevel="0" collapsed="false">
      <c r="C204" s="700" t="s">
        <v>1540</v>
      </c>
      <c r="D204" s="701" t="s">
        <v>66</v>
      </c>
      <c r="E204" s="702" t="s">
        <v>63</v>
      </c>
      <c r="F204" s="702" t="s">
        <v>61</v>
      </c>
      <c r="G204" s="702" t="s">
        <v>65</v>
      </c>
      <c r="H204" s="705" t="s">
        <v>56</v>
      </c>
      <c r="I204" s="705" t="s">
        <v>60</v>
      </c>
      <c r="J204" s="705" t="s">
        <v>67</v>
      </c>
      <c r="K204" s="706" t="s">
        <v>57</v>
      </c>
    </row>
    <row r="205" customFormat="false" ht="15" hidden="false" customHeight="false" outlineLevel="0" collapsed="false">
      <c r="C205" s="700" t="s">
        <v>1541</v>
      </c>
      <c r="D205" s="701" t="s">
        <v>66</v>
      </c>
      <c r="E205" s="702" t="s">
        <v>63</v>
      </c>
      <c r="F205" s="702" t="s">
        <v>61</v>
      </c>
      <c r="G205" s="702" t="s">
        <v>65</v>
      </c>
      <c r="H205" s="705" t="s">
        <v>56</v>
      </c>
      <c r="I205" s="705" t="s">
        <v>60</v>
      </c>
      <c r="J205" s="705" t="s">
        <v>57</v>
      </c>
      <c r="K205" s="706" t="s">
        <v>64</v>
      </c>
    </row>
    <row r="206" customFormat="false" ht="15" hidden="false" customHeight="false" outlineLevel="0" collapsed="false">
      <c r="C206" s="700" t="s">
        <v>1542</v>
      </c>
      <c r="D206" s="701" t="s">
        <v>66</v>
      </c>
      <c r="E206" s="702" t="s">
        <v>63</v>
      </c>
      <c r="F206" s="702" t="s">
        <v>57</v>
      </c>
      <c r="G206" s="702" t="s">
        <v>65</v>
      </c>
      <c r="H206" s="705" t="s">
        <v>56</v>
      </c>
      <c r="I206" s="705" t="s">
        <v>60</v>
      </c>
      <c r="J206" s="705" t="s">
        <v>67</v>
      </c>
      <c r="K206" s="706" t="s">
        <v>58</v>
      </c>
    </row>
    <row r="207" customFormat="false" ht="15" hidden="false" customHeight="false" outlineLevel="0" collapsed="false">
      <c r="C207" s="700" t="s">
        <v>1543</v>
      </c>
      <c r="D207" s="701" t="s">
        <v>66</v>
      </c>
      <c r="E207" s="702" t="s">
        <v>63</v>
      </c>
      <c r="F207" s="702" t="s">
        <v>57</v>
      </c>
      <c r="G207" s="702" t="s">
        <v>65</v>
      </c>
      <c r="H207" s="705" t="s">
        <v>56</v>
      </c>
      <c r="I207" s="705" t="s">
        <v>60</v>
      </c>
      <c r="J207" s="705" t="s">
        <v>58</v>
      </c>
      <c r="K207" s="706" t="s">
        <v>64</v>
      </c>
    </row>
    <row r="208" customFormat="false" ht="15" hidden="false" customHeight="false" outlineLevel="0" collapsed="false">
      <c r="C208" s="700" t="s">
        <v>1544</v>
      </c>
      <c r="D208" s="701" t="s">
        <v>66</v>
      </c>
      <c r="E208" s="702" t="s">
        <v>63</v>
      </c>
      <c r="F208" s="702" t="s">
        <v>61</v>
      </c>
      <c r="G208" s="702" t="s">
        <v>65</v>
      </c>
      <c r="H208" s="705" t="s">
        <v>56</v>
      </c>
      <c r="I208" s="705" t="s">
        <v>60</v>
      </c>
      <c r="J208" s="705" t="s">
        <v>57</v>
      </c>
      <c r="K208" s="706" t="s">
        <v>58</v>
      </c>
    </row>
    <row r="209" customFormat="false" ht="15" hidden="false" customHeight="false" outlineLevel="0" collapsed="false">
      <c r="C209" s="700" t="s">
        <v>1545</v>
      </c>
      <c r="D209" s="701" t="s">
        <v>66</v>
      </c>
      <c r="E209" s="702" t="s">
        <v>61</v>
      </c>
      <c r="F209" s="702" t="s">
        <v>58</v>
      </c>
      <c r="G209" s="702" t="s">
        <v>62</v>
      </c>
      <c r="H209" s="705" t="s">
        <v>56</v>
      </c>
      <c r="I209" s="705" t="s">
        <v>63</v>
      </c>
      <c r="J209" s="705" t="s">
        <v>67</v>
      </c>
      <c r="K209" s="706" t="s">
        <v>64</v>
      </c>
    </row>
    <row r="210" customFormat="false" ht="15" hidden="false" customHeight="false" outlineLevel="0" collapsed="false">
      <c r="C210" s="700" t="s">
        <v>1546</v>
      </c>
      <c r="D210" s="701" t="s">
        <v>66</v>
      </c>
      <c r="E210" s="702" t="s">
        <v>61</v>
      </c>
      <c r="F210" s="702" t="s">
        <v>58</v>
      </c>
      <c r="G210" s="702" t="s">
        <v>62</v>
      </c>
      <c r="H210" s="705" t="s">
        <v>56</v>
      </c>
      <c r="I210" s="705" t="s">
        <v>60</v>
      </c>
      <c r="J210" s="705" t="s">
        <v>67</v>
      </c>
      <c r="K210" s="706" t="s">
        <v>64</v>
      </c>
    </row>
    <row r="211" customFormat="false" ht="15" hidden="false" customHeight="false" outlineLevel="0" collapsed="false">
      <c r="C211" s="700" t="s">
        <v>1547</v>
      </c>
      <c r="D211" s="701" t="s">
        <v>58</v>
      </c>
      <c r="E211" s="702" t="s">
        <v>63</v>
      </c>
      <c r="F211" s="702" t="s">
        <v>61</v>
      </c>
      <c r="G211" s="702" t="s">
        <v>62</v>
      </c>
      <c r="H211" s="705" t="s">
        <v>56</v>
      </c>
      <c r="I211" s="705" t="s">
        <v>60</v>
      </c>
      <c r="J211" s="705" t="s">
        <v>67</v>
      </c>
      <c r="K211" s="706" t="s">
        <v>64</v>
      </c>
    </row>
    <row r="212" customFormat="false" ht="15" hidden="false" customHeight="false" outlineLevel="0" collapsed="false">
      <c r="C212" s="700" t="s">
        <v>1548</v>
      </c>
      <c r="D212" s="701" t="s">
        <v>66</v>
      </c>
      <c r="E212" s="702" t="s">
        <v>63</v>
      </c>
      <c r="F212" s="702" t="s">
        <v>61</v>
      </c>
      <c r="G212" s="702" t="s">
        <v>62</v>
      </c>
      <c r="H212" s="705" t="s">
        <v>56</v>
      </c>
      <c r="I212" s="705" t="s">
        <v>60</v>
      </c>
      <c r="J212" s="705" t="s">
        <v>67</v>
      </c>
      <c r="K212" s="706" t="s">
        <v>64</v>
      </c>
    </row>
    <row r="213" customFormat="false" ht="15" hidden="false" customHeight="false" outlineLevel="0" collapsed="false">
      <c r="C213" s="700" t="s">
        <v>1549</v>
      </c>
      <c r="D213" s="701" t="s">
        <v>66</v>
      </c>
      <c r="E213" s="702" t="s">
        <v>63</v>
      </c>
      <c r="F213" s="702" t="s">
        <v>58</v>
      </c>
      <c r="G213" s="702" t="s">
        <v>62</v>
      </c>
      <c r="H213" s="705" t="s">
        <v>56</v>
      </c>
      <c r="I213" s="705" t="s">
        <v>60</v>
      </c>
      <c r="J213" s="705" t="s">
        <v>67</v>
      </c>
      <c r="K213" s="706" t="s">
        <v>64</v>
      </c>
    </row>
    <row r="214" customFormat="false" ht="15" hidden="false" customHeight="false" outlineLevel="0" collapsed="false">
      <c r="C214" s="700" t="s">
        <v>1550</v>
      </c>
      <c r="D214" s="701" t="s">
        <v>66</v>
      </c>
      <c r="E214" s="702" t="s">
        <v>63</v>
      </c>
      <c r="F214" s="702" t="s">
        <v>61</v>
      </c>
      <c r="G214" s="702" t="s">
        <v>62</v>
      </c>
      <c r="H214" s="705" t="s">
        <v>56</v>
      </c>
      <c r="I214" s="705" t="s">
        <v>60</v>
      </c>
      <c r="J214" s="705" t="s">
        <v>67</v>
      </c>
      <c r="K214" s="706" t="s">
        <v>58</v>
      </c>
    </row>
    <row r="215" customFormat="false" ht="15" hidden="false" customHeight="false" outlineLevel="0" collapsed="false">
      <c r="C215" s="700" t="s">
        <v>1551</v>
      </c>
      <c r="D215" s="701" t="s">
        <v>66</v>
      </c>
      <c r="E215" s="702" t="s">
        <v>63</v>
      </c>
      <c r="F215" s="702" t="s">
        <v>61</v>
      </c>
      <c r="G215" s="702" t="s">
        <v>62</v>
      </c>
      <c r="H215" s="705" t="s">
        <v>56</v>
      </c>
      <c r="I215" s="705" t="s">
        <v>60</v>
      </c>
      <c r="J215" s="705" t="s">
        <v>58</v>
      </c>
      <c r="K215" s="706" t="s">
        <v>64</v>
      </c>
    </row>
    <row r="216" customFormat="false" ht="15" hidden="false" customHeight="false" outlineLevel="0" collapsed="false">
      <c r="C216" s="700" t="s">
        <v>1552</v>
      </c>
      <c r="D216" s="701" t="s">
        <v>57</v>
      </c>
      <c r="E216" s="702" t="s">
        <v>61</v>
      </c>
      <c r="F216" s="702" t="s">
        <v>58</v>
      </c>
      <c r="G216" s="702" t="s">
        <v>62</v>
      </c>
      <c r="H216" s="705" t="s">
        <v>56</v>
      </c>
      <c r="I216" s="705" t="s">
        <v>66</v>
      </c>
      <c r="J216" s="705" t="s">
        <v>67</v>
      </c>
      <c r="K216" s="706" t="s">
        <v>64</v>
      </c>
    </row>
    <row r="217" customFormat="false" ht="15" hidden="false" customHeight="false" outlineLevel="0" collapsed="false">
      <c r="C217" s="700" t="s">
        <v>1553</v>
      </c>
      <c r="D217" s="701" t="s">
        <v>57</v>
      </c>
      <c r="E217" s="702" t="s">
        <v>61</v>
      </c>
      <c r="F217" s="702" t="s">
        <v>58</v>
      </c>
      <c r="G217" s="702" t="s">
        <v>62</v>
      </c>
      <c r="H217" s="705" t="s">
        <v>56</v>
      </c>
      <c r="I217" s="705" t="s">
        <v>63</v>
      </c>
      <c r="J217" s="705" t="s">
        <v>67</v>
      </c>
      <c r="K217" s="706" t="s">
        <v>64</v>
      </c>
    </row>
    <row r="218" customFormat="false" ht="15" hidden="false" customHeight="false" outlineLevel="0" collapsed="false">
      <c r="C218" s="700" t="s">
        <v>1554</v>
      </c>
      <c r="D218" s="701" t="s">
        <v>57</v>
      </c>
      <c r="E218" s="702" t="s">
        <v>63</v>
      </c>
      <c r="F218" s="702" t="s">
        <v>61</v>
      </c>
      <c r="G218" s="702" t="s">
        <v>62</v>
      </c>
      <c r="H218" s="705" t="s">
        <v>56</v>
      </c>
      <c r="I218" s="705" t="s">
        <v>66</v>
      </c>
      <c r="J218" s="705" t="s">
        <v>67</v>
      </c>
      <c r="K218" s="706" t="s">
        <v>64</v>
      </c>
    </row>
    <row r="219" customFormat="false" ht="15" hidden="false" customHeight="false" outlineLevel="0" collapsed="false">
      <c r="C219" s="700" t="s">
        <v>1555</v>
      </c>
      <c r="D219" s="701" t="s">
        <v>57</v>
      </c>
      <c r="E219" s="702" t="s">
        <v>63</v>
      </c>
      <c r="F219" s="702" t="s">
        <v>58</v>
      </c>
      <c r="G219" s="702" t="s">
        <v>62</v>
      </c>
      <c r="H219" s="705" t="s">
        <v>56</v>
      </c>
      <c r="I219" s="705" t="s">
        <v>66</v>
      </c>
      <c r="J219" s="705" t="s">
        <v>67</v>
      </c>
      <c r="K219" s="706" t="s">
        <v>64</v>
      </c>
    </row>
    <row r="220" customFormat="false" ht="15" hidden="false" customHeight="false" outlineLevel="0" collapsed="false">
      <c r="C220" s="700" t="s">
        <v>1556</v>
      </c>
      <c r="D220" s="701" t="s">
        <v>57</v>
      </c>
      <c r="E220" s="702" t="s">
        <v>63</v>
      </c>
      <c r="F220" s="702" t="s">
        <v>61</v>
      </c>
      <c r="G220" s="702" t="s">
        <v>62</v>
      </c>
      <c r="H220" s="705" t="s">
        <v>56</v>
      </c>
      <c r="I220" s="705" t="s">
        <v>66</v>
      </c>
      <c r="J220" s="705" t="s">
        <v>67</v>
      </c>
      <c r="K220" s="706" t="s">
        <v>58</v>
      </c>
    </row>
    <row r="221" customFormat="false" ht="15" hidden="false" customHeight="false" outlineLevel="0" collapsed="false">
      <c r="C221" s="700" t="s">
        <v>1557</v>
      </c>
      <c r="D221" s="701" t="s">
        <v>57</v>
      </c>
      <c r="E221" s="702" t="s">
        <v>63</v>
      </c>
      <c r="F221" s="702" t="s">
        <v>61</v>
      </c>
      <c r="G221" s="702" t="s">
        <v>62</v>
      </c>
      <c r="H221" s="705" t="s">
        <v>56</v>
      </c>
      <c r="I221" s="705" t="s">
        <v>66</v>
      </c>
      <c r="J221" s="705" t="s">
        <v>58</v>
      </c>
      <c r="K221" s="706" t="s">
        <v>64</v>
      </c>
    </row>
    <row r="222" customFormat="false" ht="15" hidden="false" customHeight="false" outlineLevel="0" collapsed="false">
      <c r="C222" s="700" t="s">
        <v>1558</v>
      </c>
      <c r="D222" s="701" t="s">
        <v>57</v>
      </c>
      <c r="E222" s="702" t="s">
        <v>61</v>
      </c>
      <c r="F222" s="702" t="s">
        <v>58</v>
      </c>
      <c r="G222" s="702" t="s">
        <v>62</v>
      </c>
      <c r="H222" s="705" t="s">
        <v>56</v>
      </c>
      <c r="I222" s="705" t="s">
        <v>60</v>
      </c>
      <c r="J222" s="705" t="s">
        <v>67</v>
      </c>
      <c r="K222" s="706" t="s">
        <v>64</v>
      </c>
    </row>
    <row r="223" customFormat="false" ht="15" hidden="false" customHeight="false" outlineLevel="0" collapsed="false">
      <c r="C223" s="700" t="s">
        <v>1559</v>
      </c>
      <c r="D223" s="701" t="s">
        <v>66</v>
      </c>
      <c r="E223" s="702" t="s">
        <v>61</v>
      </c>
      <c r="F223" s="702" t="s">
        <v>57</v>
      </c>
      <c r="G223" s="702" t="s">
        <v>62</v>
      </c>
      <c r="H223" s="705" t="s">
        <v>56</v>
      </c>
      <c r="I223" s="705" t="s">
        <v>60</v>
      </c>
      <c r="J223" s="705" t="s">
        <v>67</v>
      </c>
      <c r="K223" s="706" t="s">
        <v>64</v>
      </c>
    </row>
    <row r="224" customFormat="false" ht="15" hidden="false" customHeight="false" outlineLevel="0" collapsed="false">
      <c r="C224" s="700" t="s">
        <v>1560</v>
      </c>
      <c r="D224" s="701" t="s">
        <v>66</v>
      </c>
      <c r="E224" s="702" t="s">
        <v>57</v>
      </c>
      <c r="F224" s="702" t="s">
        <v>58</v>
      </c>
      <c r="G224" s="702" t="s">
        <v>62</v>
      </c>
      <c r="H224" s="705" t="s">
        <v>56</v>
      </c>
      <c r="I224" s="705" t="s">
        <v>60</v>
      </c>
      <c r="J224" s="705" t="s">
        <v>67</v>
      </c>
      <c r="K224" s="706" t="s">
        <v>64</v>
      </c>
    </row>
    <row r="225" customFormat="false" ht="15" hidden="false" customHeight="false" outlineLevel="0" collapsed="false">
      <c r="C225" s="700" t="s">
        <v>1561</v>
      </c>
      <c r="D225" s="701" t="s">
        <v>66</v>
      </c>
      <c r="E225" s="702" t="s">
        <v>61</v>
      </c>
      <c r="F225" s="702" t="s">
        <v>57</v>
      </c>
      <c r="G225" s="702" t="s">
        <v>62</v>
      </c>
      <c r="H225" s="705" t="s">
        <v>56</v>
      </c>
      <c r="I225" s="705" t="s">
        <v>60</v>
      </c>
      <c r="J225" s="705" t="s">
        <v>67</v>
      </c>
      <c r="K225" s="706" t="s">
        <v>58</v>
      </c>
    </row>
    <row r="226" customFormat="false" ht="15" hidden="false" customHeight="false" outlineLevel="0" collapsed="false">
      <c r="C226" s="700" t="s">
        <v>1562</v>
      </c>
      <c r="D226" s="701" t="s">
        <v>66</v>
      </c>
      <c r="E226" s="702" t="s">
        <v>61</v>
      </c>
      <c r="F226" s="702" t="s">
        <v>57</v>
      </c>
      <c r="G226" s="702" t="s">
        <v>62</v>
      </c>
      <c r="H226" s="705" t="s">
        <v>56</v>
      </c>
      <c r="I226" s="705" t="s">
        <v>60</v>
      </c>
      <c r="J226" s="705" t="s">
        <v>58</v>
      </c>
      <c r="K226" s="706" t="s">
        <v>64</v>
      </c>
    </row>
    <row r="227" customFormat="false" ht="15" hidden="false" customHeight="false" outlineLevel="0" collapsed="false">
      <c r="C227" s="700" t="s">
        <v>1563</v>
      </c>
      <c r="D227" s="701" t="s">
        <v>57</v>
      </c>
      <c r="E227" s="702" t="s">
        <v>63</v>
      </c>
      <c r="F227" s="702" t="s">
        <v>61</v>
      </c>
      <c r="G227" s="702" t="s">
        <v>62</v>
      </c>
      <c r="H227" s="705" t="s">
        <v>56</v>
      </c>
      <c r="I227" s="705" t="s">
        <v>60</v>
      </c>
      <c r="J227" s="705" t="s">
        <v>67</v>
      </c>
      <c r="K227" s="706" t="s">
        <v>64</v>
      </c>
    </row>
    <row r="228" customFormat="false" ht="15" hidden="false" customHeight="false" outlineLevel="0" collapsed="false">
      <c r="C228" s="700" t="s">
        <v>1564</v>
      </c>
      <c r="D228" s="701" t="s">
        <v>57</v>
      </c>
      <c r="E228" s="702" t="s">
        <v>63</v>
      </c>
      <c r="F228" s="702" t="s">
        <v>58</v>
      </c>
      <c r="G228" s="702" t="s">
        <v>62</v>
      </c>
      <c r="H228" s="705" t="s">
        <v>56</v>
      </c>
      <c r="I228" s="705" t="s">
        <v>60</v>
      </c>
      <c r="J228" s="705" t="s">
        <v>67</v>
      </c>
      <c r="K228" s="706" t="s">
        <v>64</v>
      </c>
    </row>
    <row r="229" customFormat="false" ht="15" hidden="false" customHeight="false" outlineLevel="0" collapsed="false">
      <c r="C229" s="700" t="s">
        <v>1565</v>
      </c>
      <c r="D229" s="701" t="s">
        <v>57</v>
      </c>
      <c r="E229" s="702" t="s">
        <v>63</v>
      </c>
      <c r="F229" s="702" t="s">
        <v>61</v>
      </c>
      <c r="G229" s="702" t="s">
        <v>62</v>
      </c>
      <c r="H229" s="705" t="s">
        <v>56</v>
      </c>
      <c r="I229" s="705" t="s">
        <v>60</v>
      </c>
      <c r="J229" s="705" t="s">
        <v>67</v>
      </c>
      <c r="K229" s="706" t="s">
        <v>58</v>
      </c>
    </row>
    <row r="230" customFormat="false" ht="15" hidden="false" customHeight="false" outlineLevel="0" collapsed="false">
      <c r="C230" s="700" t="s">
        <v>1566</v>
      </c>
      <c r="D230" s="701" t="s">
        <v>57</v>
      </c>
      <c r="E230" s="702" t="s">
        <v>63</v>
      </c>
      <c r="F230" s="702" t="s">
        <v>61</v>
      </c>
      <c r="G230" s="702" t="s">
        <v>62</v>
      </c>
      <c r="H230" s="705" t="s">
        <v>56</v>
      </c>
      <c r="I230" s="705" t="s">
        <v>60</v>
      </c>
      <c r="J230" s="705" t="s">
        <v>58</v>
      </c>
      <c r="K230" s="706" t="s">
        <v>64</v>
      </c>
    </row>
    <row r="231" customFormat="false" ht="15" hidden="false" customHeight="false" outlineLevel="0" collapsed="false">
      <c r="C231" s="700" t="s">
        <v>1567</v>
      </c>
      <c r="D231" s="701" t="s">
        <v>66</v>
      </c>
      <c r="E231" s="702" t="s">
        <v>63</v>
      </c>
      <c r="F231" s="702" t="s">
        <v>57</v>
      </c>
      <c r="G231" s="702" t="s">
        <v>62</v>
      </c>
      <c r="H231" s="705" t="s">
        <v>56</v>
      </c>
      <c r="I231" s="705" t="s">
        <v>60</v>
      </c>
      <c r="J231" s="705" t="s">
        <v>67</v>
      </c>
      <c r="K231" s="706" t="s">
        <v>64</v>
      </c>
    </row>
    <row r="232" customFormat="false" ht="15" hidden="false" customHeight="false" outlineLevel="0" collapsed="false">
      <c r="C232" s="700" t="s">
        <v>1568</v>
      </c>
      <c r="D232" s="701" t="s">
        <v>66</v>
      </c>
      <c r="E232" s="702" t="s">
        <v>63</v>
      </c>
      <c r="F232" s="702" t="s">
        <v>61</v>
      </c>
      <c r="G232" s="702" t="s">
        <v>62</v>
      </c>
      <c r="H232" s="705" t="s">
        <v>56</v>
      </c>
      <c r="I232" s="705" t="s">
        <v>60</v>
      </c>
      <c r="J232" s="705" t="s">
        <v>67</v>
      </c>
      <c r="K232" s="706" t="s">
        <v>57</v>
      </c>
    </row>
    <row r="233" customFormat="false" ht="15" hidden="false" customHeight="false" outlineLevel="0" collapsed="false">
      <c r="C233" s="700" t="s">
        <v>1569</v>
      </c>
      <c r="D233" s="701" t="s">
        <v>66</v>
      </c>
      <c r="E233" s="702" t="s">
        <v>63</v>
      </c>
      <c r="F233" s="702" t="s">
        <v>61</v>
      </c>
      <c r="G233" s="702" t="s">
        <v>62</v>
      </c>
      <c r="H233" s="705" t="s">
        <v>56</v>
      </c>
      <c r="I233" s="705" t="s">
        <v>60</v>
      </c>
      <c r="J233" s="705" t="s">
        <v>57</v>
      </c>
      <c r="K233" s="706" t="s">
        <v>64</v>
      </c>
    </row>
    <row r="234" customFormat="false" ht="15" hidden="false" customHeight="false" outlineLevel="0" collapsed="false">
      <c r="C234" s="700" t="s">
        <v>1570</v>
      </c>
      <c r="D234" s="701" t="s">
        <v>66</v>
      </c>
      <c r="E234" s="702" t="s">
        <v>63</v>
      </c>
      <c r="F234" s="702" t="s">
        <v>57</v>
      </c>
      <c r="G234" s="702" t="s">
        <v>62</v>
      </c>
      <c r="H234" s="705" t="s">
        <v>56</v>
      </c>
      <c r="I234" s="705" t="s">
        <v>60</v>
      </c>
      <c r="J234" s="705" t="s">
        <v>67</v>
      </c>
      <c r="K234" s="706" t="s">
        <v>58</v>
      </c>
    </row>
    <row r="235" customFormat="false" ht="15" hidden="false" customHeight="false" outlineLevel="0" collapsed="false">
      <c r="C235" s="700" t="s">
        <v>1571</v>
      </c>
      <c r="D235" s="701" t="s">
        <v>66</v>
      </c>
      <c r="E235" s="702" t="s">
        <v>63</v>
      </c>
      <c r="F235" s="702" t="s">
        <v>57</v>
      </c>
      <c r="G235" s="702" t="s">
        <v>62</v>
      </c>
      <c r="H235" s="705" t="s">
        <v>56</v>
      </c>
      <c r="I235" s="705" t="s">
        <v>60</v>
      </c>
      <c r="J235" s="705" t="s">
        <v>58</v>
      </c>
      <c r="K235" s="706" t="s">
        <v>64</v>
      </c>
    </row>
    <row r="236" customFormat="false" ht="15" hidden="false" customHeight="false" outlineLevel="0" collapsed="false">
      <c r="C236" s="700" t="s">
        <v>1572</v>
      </c>
      <c r="D236" s="701" t="s">
        <v>66</v>
      </c>
      <c r="E236" s="702" t="s">
        <v>63</v>
      </c>
      <c r="F236" s="702" t="s">
        <v>61</v>
      </c>
      <c r="G236" s="702" t="s">
        <v>62</v>
      </c>
      <c r="H236" s="705" t="s">
        <v>56</v>
      </c>
      <c r="I236" s="705" t="s">
        <v>60</v>
      </c>
      <c r="J236" s="705" t="s">
        <v>57</v>
      </c>
      <c r="K236" s="706" t="s">
        <v>58</v>
      </c>
    </row>
    <row r="237" customFormat="false" ht="15" hidden="false" customHeight="false" outlineLevel="0" collapsed="false">
      <c r="C237" s="700" t="s">
        <v>1573</v>
      </c>
      <c r="D237" s="701" t="s">
        <v>66</v>
      </c>
      <c r="E237" s="702" t="s">
        <v>61</v>
      </c>
      <c r="F237" s="702" t="s">
        <v>58</v>
      </c>
      <c r="G237" s="702" t="s">
        <v>62</v>
      </c>
      <c r="H237" s="705" t="s">
        <v>56</v>
      </c>
      <c r="I237" s="705" t="s">
        <v>65</v>
      </c>
      <c r="J237" s="705" t="s">
        <v>67</v>
      </c>
      <c r="K237" s="706" t="s">
        <v>64</v>
      </c>
    </row>
    <row r="238" customFormat="false" ht="15" hidden="false" customHeight="false" outlineLevel="0" collapsed="false">
      <c r="C238" s="700" t="s">
        <v>1574</v>
      </c>
      <c r="D238" s="701" t="s">
        <v>58</v>
      </c>
      <c r="E238" s="702" t="s">
        <v>63</v>
      </c>
      <c r="F238" s="702" t="s">
        <v>61</v>
      </c>
      <c r="G238" s="702" t="s">
        <v>62</v>
      </c>
      <c r="H238" s="705" t="s">
        <v>56</v>
      </c>
      <c r="I238" s="705" t="s">
        <v>65</v>
      </c>
      <c r="J238" s="705" t="s">
        <v>67</v>
      </c>
      <c r="K238" s="706" t="s">
        <v>64</v>
      </c>
    </row>
    <row r="239" customFormat="false" ht="15" hidden="false" customHeight="false" outlineLevel="0" collapsed="false">
      <c r="C239" s="700" t="s">
        <v>1575</v>
      </c>
      <c r="D239" s="701" t="s">
        <v>66</v>
      </c>
      <c r="E239" s="702" t="s">
        <v>63</v>
      </c>
      <c r="F239" s="702" t="s">
        <v>61</v>
      </c>
      <c r="G239" s="702" t="s">
        <v>62</v>
      </c>
      <c r="H239" s="705" t="s">
        <v>56</v>
      </c>
      <c r="I239" s="705" t="s">
        <v>65</v>
      </c>
      <c r="J239" s="705" t="s">
        <v>67</v>
      </c>
      <c r="K239" s="706" t="s">
        <v>64</v>
      </c>
    </row>
    <row r="240" customFormat="false" ht="15" hidden="false" customHeight="false" outlineLevel="0" collapsed="false">
      <c r="C240" s="700" t="s">
        <v>1576</v>
      </c>
      <c r="D240" s="701" t="s">
        <v>66</v>
      </c>
      <c r="E240" s="702" t="s">
        <v>63</v>
      </c>
      <c r="F240" s="702" t="s">
        <v>58</v>
      </c>
      <c r="G240" s="702" t="s">
        <v>62</v>
      </c>
      <c r="H240" s="705" t="s">
        <v>56</v>
      </c>
      <c r="I240" s="705" t="s">
        <v>65</v>
      </c>
      <c r="J240" s="705" t="s">
        <v>67</v>
      </c>
      <c r="K240" s="706" t="s">
        <v>64</v>
      </c>
    </row>
    <row r="241" customFormat="false" ht="15" hidden="false" customHeight="false" outlineLevel="0" collapsed="false">
      <c r="C241" s="700" t="s">
        <v>1577</v>
      </c>
      <c r="D241" s="701" t="s">
        <v>66</v>
      </c>
      <c r="E241" s="702" t="s">
        <v>63</v>
      </c>
      <c r="F241" s="702" t="s">
        <v>61</v>
      </c>
      <c r="G241" s="702" t="s">
        <v>62</v>
      </c>
      <c r="H241" s="705" t="s">
        <v>56</v>
      </c>
      <c r="I241" s="705" t="s">
        <v>65</v>
      </c>
      <c r="J241" s="705" t="s">
        <v>67</v>
      </c>
      <c r="K241" s="706" t="s">
        <v>58</v>
      </c>
    </row>
    <row r="242" customFormat="false" ht="15" hidden="false" customHeight="false" outlineLevel="0" collapsed="false">
      <c r="C242" s="700" t="s">
        <v>1578</v>
      </c>
      <c r="D242" s="701" t="s">
        <v>66</v>
      </c>
      <c r="E242" s="702" t="s">
        <v>63</v>
      </c>
      <c r="F242" s="702" t="s">
        <v>61</v>
      </c>
      <c r="G242" s="702" t="s">
        <v>62</v>
      </c>
      <c r="H242" s="705" t="s">
        <v>56</v>
      </c>
      <c r="I242" s="705" t="s">
        <v>65</v>
      </c>
      <c r="J242" s="705" t="s">
        <v>58</v>
      </c>
      <c r="K242" s="706" t="s">
        <v>64</v>
      </c>
    </row>
    <row r="243" customFormat="false" ht="15" hidden="false" customHeight="false" outlineLevel="0" collapsed="false">
      <c r="C243" s="700" t="s">
        <v>1579</v>
      </c>
      <c r="D243" s="701" t="s">
        <v>62</v>
      </c>
      <c r="E243" s="702" t="s">
        <v>61</v>
      </c>
      <c r="F243" s="702" t="s">
        <v>58</v>
      </c>
      <c r="G243" s="702" t="s">
        <v>65</v>
      </c>
      <c r="H243" s="705" t="s">
        <v>56</v>
      </c>
      <c r="I243" s="705" t="s">
        <v>60</v>
      </c>
      <c r="J243" s="705" t="s">
        <v>67</v>
      </c>
      <c r="K243" s="706" t="s">
        <v>64</v>
      </c>
    </row>
    <row r="244" customFormat="false" ht="15" hidden="false" customHeight="false" outlineLevel="0" collapsed="false">
      <c r="C244" s="700" t="s">
        <v>1580</v>
      </c>
      <c r="D244" s="701" t="s">
        <v>66</v>
      </c>
      <c r="E244" s="702" t="s">
        <v>61</v>
      </c>
      <c r="F244" s="702" t="s">
        <v>60</v>
      </c>
      <c r="G244" s="702" t="s">
        <v>62</v>
      </c>
      <c r="H244" s="705" t="s">
        <v>56</v>
      </c>
      <c r="I244" s="705" t="s">
        <v>65</v>
      </c>
      <c r="J244" s="705" t="s">
        <v>67</v>
      </c>
      <c r="K244" s="706" t="s">
        <v>64</v>
      </c>
    </row>
    <row r="245" customFormat="false" ht="15" hidden="false" customHeight="false" outlineLevel="0" collapsed="false">
      <c r="C245" s="700" t="s">
        <v>1581</v>
      </c>
      <c r="D245" s="701" t="s">
        <v>66</v>
      </c>
      <c r="E245" s="702" t="s">
        <v>60</v>
      </c>
      <c r="F245" s="702" t="s">
        <v>58</v>
      </c>
      <c r="G245" s="702" t="s">
        <v>62</v>
      </c>
      <c r="H245" s="705" t="s">
        <v>56</v>
      </c>
      <c r="I245" s="705" t="s">
        <v>65</v>
      </c>
      <c r="J245" s="705" t="s">
        <v>67</v>
      </c>
      <c r="K245" s="706" t="s">
        <v>64</v>
      </c>
    </row>
    <row r="246" customFormat="false" ht="15" hidden="false" customHeight="false" outlineLevel="0" collapsed="false">
      <c r="C246" s="700" t="s">
        <v>1582</v>
      </c>
      <c r="D246" s="701" t="s">
        <v>66</v>
      </c>
      <c r="E246" s="702" t="s">
        <v>61</v>
      </c>
      <c r="F246" s="702" t="s">
        <v>60</v>
      </c>
      <c r="G246" s="702" t="s">
        <v>62</v>
      </c>
      <c r="H246" s="705" t="s">
        <v>56</v>
      </c>
      <c r="I246" s="705" t="s">
        <v>65</v>
      </c>
      <c r="J246" s="705" t="s">
        <v>67</v>
      </c>
      <c r="K246" s="706" t="s">
        <v>58</v>
      </c>
    </row>
    <row r="247" customFormat="false" ht="15" hidden="false" customHeight="false" outlineLevel="0" collapsed="false">
      <c r="C247" s="700" t="s">
        <v>1583</v>
      </c>
      <c r="D247" s="701" t="s">
        <v>66</v>
      </c>
      <c r="E247" s="702" t="s">
        <v>61</v>
      </c>
      <c r="F247" s="702" t="s">
        <v>60</v>
      </c>
      <c r="G247" s="702" t="s">
        <v>62</v>
      </c>
      <c r="H247" s="705" t="s">
        <v>56</v>
      </c>
      <c r="I247" s="705" t="s">
        <v>65</v>
      </c>
      <c r="J247" s="705" t="s">
        <v>58</v>
      </c>
      <c r="K247" s="706" t="s">
        <v>64</v>
      </c>
    </row>
    <row r="248" customFormat="false" ht="15" hidden="false" customHeight="false" outlineLevel="0" collapsed="false">
      <c r="C248" s="700" t="s">
        <v>1584</v>
      </c>
      <c r="D248" s="701" t="s">
        <v>62</v>
      </c>
      <c r="E248" s="702" t="s">
        <v>63</v>
      </c>
      <c r="F248" s="702" t="s">
        <v>61</v>
      </c>
      <c r="G248" s="702" t="s">
        <v>65</v>
      </c>
      <c r="H248" s="705" t="s">
        <v>56</v>
      </c>
      <c r="I248" s="705" t="s">
        <v>60</v>
      </c>
      <c r="J248" s="705" t="s">
        <v>67</v>
      </c>
      <c r="K248" s="706" t="s">
        <v>64</v>
      </c>
    </row>
    <row r="249" customFormat="false" ht="15" hidden="false" customHeight="false" outlineLevel="0" collapsed="false">
      <c r="C249" s="700" t="s">
        <v>1585</v>
      </c>
      <c r="D249" s="701" t="s">
        <v>62</v>
      </c>
      <c r="E249" s="702" t="s">
        <v>63</v>
      </c>
      <c r="F249" s="702" t="s">
        <v>58</v>
      </c>
      <c r="G249" s="702" t="s">
        <v>65</v>
      </c>
      <c r="H249" s="705" t="s">
        <v>56</v>
      </c>
      <c r="I249" s="705" t="s">
        <v>60</v>
      </c>
      <c r="J249" s="705" t="s">
        <v>67</v>
      </c>
      <c r="K249" s="706" t="s">
        <v>64</v>
      </c>
    </row>
    <row r="250" customFormat="false" ht="15" hidden="false" customHeight="false" outlineLevel="0" collapsed="false">
      <c r="C250" s="700" t="s">
        <v>1586</v>
      </c>
      <c r="D250" s="701" t="s">
        <v>62</v>
      </c>
      <c r="E250" s="702" t="s">
        <v>63</v>
      </c>
      <c r="F250" s="702" t="s">
        <v>61</v>
      </c>
      <c r="G250" s="702" t="s">
        <v>65</v>
      </c>
      <c r="H250" s="705" t="s">
        <v>56</v>
      </c>
      <c r="I250" s="705" t="s">
        <v>60</v>
      </c>
      <c r="J250" s="705" t="s">
        <v>67</v>
      </c>
      <c r="K250" s="706" t="s">
        <v>58</v>
      </c>
    </row>
    <row r="251" customFormat="false" ht="15" hidden="false" customHeight="false" outlineLevel="0" collapsed="false">
      <c r="C251" s="700" t="s">
        <v>1587</v>
      </c>
      <c r="D251" s="701" t="s">
        <v>62</v>
      </c>
      <c r="E251" s="702" t="s">
        <v>63</v>
      </c>
      <c r="F251" s="702" t="s">
        <v>61</v>
      </c>
      <c r="G251" s="702" t="s">
        <v>65</v>
      </c>
      <c r="H251" s="705" t="s">
        <v>56</v>
      </c>
      <c r="I251" s="705" t="s">
        <v>60</v>
      </c>
      <c r="J251" s="705" t="s">
        <v>58</v>
      </c>
      <c r="K251" s="706" t="s">
        <v>64</v>
      </c>
    </row>
    <row r="252" customFormat="false" ht="15" hidden="false" customHeight="false" outlineLevel="0" collapsed="false">
      <c r="C252" s="700" t="s">
        <v>1588</v>
      </c>
      <c r="D252" s="701" t="s">
        <v>66</v>
      </c>
      <c r="E252" s="702" t="s">
        <v>63</v>
      </c>
      <c r="F252" s="702" t="s">
        <v>60</v>
      </c>
      <c r="G252" s="702" t="s">
        <v>62</v>
      </c>
      <c r="H252" s="705" t="s">
        <v>56</v>
      </c>
      <c r="I252" s="705" t="s">
        <v>65</v>
      </c>
      <c r="J252" s="705" t="s">
        <v>67</v>
      </c>
      <c r="K252" s="706" t="s">
        <v>64</v>
      </c>
    </row>
    <row r="253" customFormat="false" ht="15" hidden="false" customHeight="false" outlineLevel="0" collapsed="false">
      <c r="C253" s="700" t="s">
        <v>1589</v>
      </c>
      <c r="D253" s="701" t="s">
        <v>62</v>
      </c>
      <c r="E253" s="702" t="s">
        <v>63</v>
      </c>
      <c r="F253" s="702" t="s">
        <v>61</v>
      </c>
      <c r="G253" s="702" t="s">
        <v>65</v>
      </c>
      <c r="H253" s="705" t="s">
        <v>56</v>
      </c>
      <c r="I253" s="705" t="s">
        <v>60</v>
      </c>
      <c r="J253" s="705" t="s">
        <v>67</v>
      </c>
      <c r="K253" s="706" t="s">
        <v>66</v>
      </c>
    </row>
    <row r="254" customFormat="false" ht="15" hidden="false" customHeight="false" outlineLevel="0" collapsed="false">
      <c r="C254" s="700" t="s">
        <v>1590</v>
      </c>
      <c r="D254" s="701" t="s">
        <v>66</v>
      </c>
      <c r="E254" s="702" t="s">
        <v>63</v>
      </c>
      <c r="F254" s="702" t="s">
        <v>61</v>
      </c>
      <c r="G254" s="702" t="s">
        <v>62</v>
      </c>
      <c r="H254" s="705" t="s">
        <v>56</v>
      </c>
      <c r="I254" s="705" t="s">
        <v>60</v>
      </c>
      <c r="J254" s="705" t="s">
        <v>65</v>
      </c>
      <c r="K254" s="706" t="s">
        <v>64</v>
      </c>
    </row>
    <row r="255" customFormat="false" ht="15" hidden="false" customHeight="false" outlineLevel="0" collapsed="false">
      <c r="C255" s="700" t="s">
        <v>1591</v>
      </c>
      <c r="D255" s="701" t="s">
        <v>66</v>
      </c>
      <c r="E255" s="702" t="s">
        <v>63</v>
      </c>
      <c r="F255" s="702" t="s">
        <v>60</v>
      </c>
      <c r="G255" s="702" t="s">
        <v>62</v>
      </c>
      <c r="H255" s="705" t="s">
        <v>56</v>
      </c>
      <c r="I255" s="705" t="s">
        <v>65</v>
      </c>
      <c r="J255" s="705" t="s">
        <v>67</v>
      </c>
      <c r="K255" s="706" t="s">
        <v>58</v>
      </c>
    </row>
    <row r="256" customFormat="false" ht="15" hidden="false" customHeight="false" outlineLevel="0" collapsed="false">
      <c r="C256" s="700" t="s">
        <v>1592</v>
      </c>
      <c r="D256" s="701" t="s">
        <v>66</v>
      </c>
      <c r="E256" s="702" t="s">
        <v>63</v>
      </c>
      <c r="F256" s="702" t="s">
        <v>60</v>
      </c>
      <c r="G256" s="702" t="s">
        <v>62</v>
      </c>
      <c r="H256" s="705" t="s">
        <v>56</v>
      </c>
      <c r="I256" s="705" t="s">
        <v>65</v>
      </c>
      <c r="J256" s="705" t="s">
        <v>58</v>
      </c>
      <c r="K256" s="706" t="s">
        <v>64</v>
      </c>
    </row>
    <row r="257" customFormat="false" ht="15" hidden="false" customHeight="false" outlineLevel="0" collapsed="false">
      <c r="C257" s="700" t="s">
        <v>1593</v>
      </c>
      <c r="D257" s="701" t="s">
        <v>66</v>
      </c>
      <c r="E257" s="702" t="s">
        <v>63</v>
      </c>
      <c r="F257" s="702" t="s">
        <v>61</v>
      </c>
      <c r="G257" s="702" t="s">
        <v>62</v>
      </c>
      <c r="H257" s="705" t="s">
        <v>56</v>
      </c>
      <c r="I257" s="705" t="s">
        <v>60</v>
      </c>
      <c r="J257" s="705" t="s">
        <v>65</v>
      </c>
      <c r="K257" s="706" t="s">
        <v>58</v>
      </c>
    </row>
    <row r="258" customFormat="false" ht="15" hidden="false" customHeight="false" outlineLevel="0" collapsed="false">
      <c r="C258" s="700" t="s">
        <v>1594</v>
      </c>
      <c r="D258" s="701" t="s">
        <v>57</v>
      </c>
      <c r="E258" s="702" t="s">
        <v>61</v>
      </c>
      <c r="F258" s="702" t="s">
        <v>58</v>
      </c>
      <c r="G258" s="702" t="s">
        <v>62</v>
      </c>
      <c r="H258" s="705" t="s">
        <v>56</v>
      </c>
      <c r="I258" s="705" t="s">
        <v>65</v>
      </c>
      <c r="J258" s="705" t="s">
        <v>67</v>
      </c>
      <c r="K258" s="706" t="s">
        <v>64</v>
      </c>
    </row>
    <row r="259" customFormat="false" ht="15" hidden="false" customHeight="false" outlineLevel="0" collapsed="false">
      <c r="C259" s="700" t="s">
        <v>1595</v>
      </c>
      <c r="D259" s="701" t="s">
        <v>66</v>
      </c>
      <c r="E259" s="702" t="s">
        <v>61</v>
      </c>
      <c r="F259" s="702" t="s">
        <v>57</v>
      </c>
      <c r="G259" s="702" t="s">
        <v>62</v>
      </c>
      <c r="H259" s="705" t="s">
        <v>56</v>
      </c>
      <c r="I259" s="705" t="s">
        <v>65</v>
      </c>
      <c r="J259" s="705" t="s">
        <v>67</v>
      </c>
      <c r="K259" s="706" t="s">
        <v>64</v>
      </c>
    </row>
    <row r="260" customFormat="false" ht="15" hidden="false" customHeight="false" outlineLevel="0" collapsed="false">
      <c r="C260" s="700" t="s">
        <v>1596</v>
      </c>
      <c r="D260" s="701" t="s">
        <v>66</v>
      </c>
      <c r="E260" s="702" t="s">
        <v>57</v>
      </c>
      <c r="F260" s="702" t="s">
        <v>58</v>
      </c>
      <c r="G260" s="702" t="s">
        <v>62</v>
      </c>
      <c r="H260" s="705" t="s">
        <v>56</v>
      </c>
      <c r="I260" s="705" t="s">
        <v>65</v>
      </c>
      <c r="J260" s="705" t="s">
        <v>67</v>
      </c>
      <c r="K260" s="706" t="s">
        <v>64</v>
      </c>
    </row>
    <row r="261" customFormat="false" ht="15" hidden="false" customHeight="false" outlineLevel="0" collapsed="false">
      <c r="C261" s="700" t="s">
        <v>1597</v>
      </c>
      <c r="D261" s="701" t="s">
        <v>66</v>
      </c>
      <c r="E261" s="702" t="s">
        <v>61</v>
      </c>
      <c r="F261" s="702" t="s">
        <v>57</v>
      </c>
      <c r="G261" s="702" t="s">
        <v>62</v>
      </c>
      <c r="H261" s="705" t="s">
        <v>56</v>
      </c>
      <c r="I261" s="705" t="s">
        <v>65</v>
      </c>
      <c r="J261" s="705" t="s">
        <v>67</v>
      </c>
      <c r="K261" s="706" t="s">
        <v>58</v>
      </c>
    </row>
    <row r="262" customFormat="false" ht="15" hidden="false" customHeight="false" outlineLevel="0" collapsed="false">
      <c r="C262" s="700" t="s">
        <v>1598</v>
      </c>
      <c r="D262" s="701" t="s">
        <v>66</v>
      </c>
      <c r="E262" s="702" t="s">
        <v>61</v>
      </c>
      <c r="F262" s="702" t="s">
        <v>57</v>
      </c>
      <c r="G262" s="702" t="s">
        <v>62</v>
      </c>
      <c r="H262" s="705" t="s">
        <v>56</v>
      </c>
      <c r="I262" s="705" t="s">
        <v>65</v>
      </c>
      <c r="J262" s="705" t="s">
        <v>58</v>
      </c>
      <c r="K262" s="706" t="s">
        <v>64</v>
      </c>
    </row>
    <row r="263" customFormat="false" ht="15" hidden="false" customHeight="false" outlineLevel="0" collapsed="false">
      <c r="C263" s="700" t="s">
        <v>1599</v>
      </c>
      <c r="D263" s="701" t="s">
        <v>57</v>
      </c>
      <c r="E263" s="702" t="s">
        <v>63</v>
      </c>
      <c r="F263" s="702" t="s">
        <v>61</v>
      </c>
      <c r="G263" s="702" t="s">
        <v>62</v>
      </c>
      <c r="H263" s="705" t="s">
        <v>56</v>
      </c>
      <c r="I263" s="705" t="s">
        <v>65</v>
      </c>
      <c r="J263" s="705" t="s">
        <v>67</v>
      </c>
      <c r="K263" s="706" t="s">
        <v>64</v>
      </c>
    </row>
    <row r="264" customFormat="false" ht="15" hidden="false" customHeight="false" outlineLevel="0" collapsed="false">
      <c r="C264" s="700" t="s">
        <v>1600</v>
      </c>
      <c r="D264" s="701" t="s">
        <v>57</v>
      </c>
      <c r="E264" s="702" t="s">
        <v>63</v>
      </c>
      <c r="F264" s="702" t="s">
        <v>58</v>
      </c>
      <c r="G264" s="702" t="s">
        <v>62</v>
      </c>
      <c r="H264" s="705" t="s">
        <v>56</v>
      </c>
      <c r="I264" s="705" t="s">
        <v>65</v>
      </c>
      <c r="J264" s="705" t="s">
        <v>67</v>
      </c>
      <c r="K264" s="706" t="s">
        <v>64</v>
      </c>
    </row>
    <row r="265" customFormat="false" ht="15" hidden="false" customHeight="false" outlineLevel="0" collapsed="false">
      <c r="C265" s="700" t="s">
        <v>1601</v>
      </c>
      <c r="D265" s="701" t="s">
        <v>57</v>
      </c>
      <c r="E265" s="702" t="s">
        <v>63</v>
      </c>
      <c r="F265" s="702" t="s">
        <v>61</v>
      </c>
      <c r="G265" s="702" t="s">
        <v>62</v>
      </c>
      <c r="H265" s="705" t="s">
        <v>56</v>
      </c>
      <c r="I265" s="705" t="s">
        <v>65</v>
      </c>
      <c r="J265" s="705" t="s">
        <v>67</v>
      </c>
      <c r="K265" s="706" t="s">
        <v>58</v>
      </c>
    </row>
    <row r="266" customFormat="false" ht="15" hidden="false" customHeight="false" outlineLevel="0" collapsed="false">
      <c r="C266" s="700" t="s">
        <v>1602</v>
      </c>
      <c r="D266" s="701" t="s">
        <v>57</v>
      </c>
      <c r="E266" s="702" t="s">
        <v>63</v>
      </c>
      <c r="F266" s="702" t="s">
        <v>61</v>
      </c>
      <c r="G266" s="702" t="s">
        <v>62</v>
      </c>
      <c r="H266" s="705" t="s">
        <v>56</v>
      </c>
      <c r="I266" s="705" t="s">
        <v>65</v>
      </c>
      <c r="J266" s="705" t="s">
        <v>58</v>
      </c>
      <c r="K266" s="706" t="s">
        <v>64</v>
      </c>
    </row>
    <row r="267" customFormat="false" ht="15" hidden="false" customHeight="false" outlineLevel="0" collapsed="false">
      <c r="C267" s="700" t="s">
        <v>1603</v>
      </c>
      <c r="D267" s="701" t="s">
        <v>66</v>
      </c>
      <c r="E267" s="702" t="s">
        <v>63</v>
      </c>
      <c r="F267" s="702" t="s">
        <v>57</v>
      </c>
      <c r="G267" s="702" t="s">
        <v>62</v>
      </c>
      <c r="H267" s="705" t="s">
        <v>56</v>
      </c>
      <c r="I267" s="705" t="s">
        <v>65</v>
      </c>
      <c r="J267" s="705" t="s">
        <v>67</v>
      </c>
      <c r="K267" s="706" t="s">
        <v>64</v>
      </c>
    </row>
    <row r="268" customFormat="false" ht="15" hidden="false" customHeight="false" outlineLevel="0" collapsed="false">
      <c r="C268" s="700" t="s">
        <v>1604</v>
      </c>
      <c r="D268" s="701" t="s">
        <v>66</v>
      </c>
      <c r="E268" s="702" t="s">
        <v>63</v>
      </c>
      <c r="F268" s="702" t="s">
        <v>61</v>
      </c>
      <c r="G268" s="702" t="s">
        <v>62</v>
      </c>
      <c r="H268" s="705" t="s">
        <v>56</v>
      </c>
      <c r="I268" s="705" t="s">
        <v>65</v>
      </c>
      <c r="J268" s="705" t="s">
        <v>67</v>
      </c>
      <c r="K268" s="706" t="s">
        <v>57</v>
      </c>
    </row>
    <row r="269" customFormat="false" ht="15" hidden="false" customHeight="false" outlineLevel="0" collapsed="false">
      <c r="C269" s="700" t="s">
        <v>1605</v>
      </c>
      <c r="D269" s="701" t="s">
        <v>66</v>
      </c>
      <c r="E269" s="702" t="s">
        <v>63</v>
      </c>
      <c r="F269" s="702" t="s">
        <v>61</v>
      </c>
      <c r="G269" s="702" t="s">
        <v>62</v>
      </c>
      <c r="H269" s="705" t="s">
        <v>56</v>
      </c>
      <c r="I269" s="705" t="s">
        <v>65</v>
      </c>
      <c r="J269" s="705" t="s">
        <v>57</v>
      </c>
      <c r="K269" s="706" t="s">
        <v>64</v>
      </c>
    </row>
    <row r="270" customFormat="false" ht="15" hidden="false" customHeight="false" outlineLevel="0" collapsed="false">
      <c r="C270" s="700" t="s">
        <v>1606</v>
      </c>
      <c r="D270" s="701" t="s">
        <v>66</v>
      </c>
      <c r="E270" s="702" t="s">
        <v>63</v>
      </c>
      <c r="F270" s="702" t="s">
        <v>57</v>
      </c>
      <c r="G270" s="702" t="s">
        <v>62</v>
      </c>
      <c r="H270" s="705" t="s">
        <v>56</v>
      </c>
      <c r="I270" s="705" t="s">
        <v>65</v>
      </c>
      <c r="J270" s="705" t="s">
        <v>67</v>
      </c>
      <c r="K270" s="706" t="s">
        <v>58</v>
      </c>
    </row>
    <row r="271" customFormat="false" ht="15" hidden="false" customHeight="false" outlineLevel="0" collapsed="false">
      <c r="C271" s="700" t="s">
        <v>1607</v>
      </c>
      <c r="D271" s="701" t="s">
        <v>66</v>
      </c>
      <c r="E271" s="702" t="s">
        <v>63</v>
      </c>
      <c r="F271" s="702" t="s">
        <v>57</v>
      </c>
      <c r="G271" s="702" t="s">
        <v>62</v>
      </c>
      <c r="H271" s="705" t="s">
        <v>56</v>
      </c>
      <c r="I271" s="705" t="s">
        <v>65</v>
      </c>
      <c r="J271" s="705" t="s">
        <v>58</v>
      </c>
      <c r="K271" s="706" t="s">
        <v>64</v>
      </c>
    </row>
    <row r="272" customFormat="false" ht="15" hidden="false" customHeight="false" outlineLevel="0" collapsed="false">
      <c r="C272" s="700" t="s">
        <v>1608</v>
      </c>
      <c r="D272" s="701" t="s">
        <v>66</v>
      </c>
      <c r="E272" s="702" t="s">
        <v>63</v>
      </c>
      <c r="F272" s="702" t="s">
        <v>61</v>
      </c>
      <c r="G272" s="702" t="s">
        <v>62</v>
      </c>
      <c r="H272" s="705" t="s">
        <v>56</v>
      </c>
      <c r="I272" s="705" t="s">
        <v>65</v>
      </c>
      <c r="J272" s="705" t="s">
        <v>57</v>
      </c>
      <c r="K272" s="706" t="s">
        <v>58</v>
      </c>
    </row>
    <row r="273" customFormat="false" ht="15" hidden="false" customHeight="false" outlineLevel="0" collapsed="false">
      <c r="C273" s="700" t="s">
        <v>1609</v>
      </c>
      <c r="D273" s="701" t="s">
        <v>62</v>
      </c>
      <c r="E273" s="702" t="s">
        <v>61</v>
      </c>
      <c r="F273" s="702" t="s">
        <v>57</v>
      </c>
      <c r="G273" s="702" t="s">
        <v>65</v>
      </c>
      <c r="H273" s="705" t="s">
        <v>56</v>
      </c>
      <c r="I273" s="705" t="s">
        <v>60</v>
      </c>
      <c r="J273" s="705" t="s">
        <v>67</v>
      </c>
      <c r="K273" s="706" t="s">
        <v>64</v>
      </c>
    </row>
    <row r="274" customFormat="false" ht="15" hidden="false" customHeight="false" outlineLevel="0" collapsed="false">
      <c r="C274" s="700" t="s">
        <v>1610</v>
      </c>
      <c r="D274" s="701" t="s">
        <v>62</v>
      </c>
      <c r="E274" s="702" t="s">
        <v>57</v>
      </c>
      <c r="F274" s="702" t="s">
        <v>58</v>
      </c>
      <c r="G274" s="702" t="s">
        <v>65</v>
      </c>
      <c r="H274" s="705" t="s">
        <v>56</v>
      </c>
      <c r="I274" s="705" t="s">
        <v>60</v>
      </c>
      <c r="J274" s="705" t="s">
        <v>67</v>
      </c>
      <c r="K274" s="706" t="s">
        <v>64</v>
      </c>
    </row>
    <row r="275" customFormat="false" ht="15" hidden="false" customHeight="false" outlineLevel="0" collapsed="false">
      <c r="C275" s="700" t="s">
        <v>1611</v>
      </c>
      <c r="D275" s="701" t="s">
        <v>62</v>
      </c>
      <c r="E275" s="702" t="s">
        <v>61</v>
      </c>
      <c r="F275" s="702" t="s">
        <v>57</v>
      </c>
      <c r="G275" s="702" t="s">
        <v>65</v>
      </c>
      <c r="H275" s="705" t="s">
        <v>56</v>
      </c>
      <c r="I275" s="705" t="s">
        <v>60</v>
      </c>
      <c r="J275" s="705" t="s">
        <v>67</v>
      </c>
      <c r="K275" s="706" t="s">
        <v>58</v>
      </c>
    </row>
    <row r="276" customFormat="false" ht="15" hidden="false" customHeight="false" outlineLevel="0" collapsed="false">
      <c r="C276" s="700" t="s">
        <v>1612</v>
      </c>
      <c r="D276" s="701" t="s">
        <v>62</v>
      </c>
      <c r="E276" s="702" t="s">
        <v>61</v>
      </c>
      <c r="F276" s="702" t="s">
        <v>57</v>
      </c>
      <c r="G276" s="702" t="s">
        <v>65</v>
      </c>
      <c r="H276" s="705" t="s">
        <v>56</v>
      </c>
      <c r="I276" s="705" t="s">
        <v>60</v>
      </c>
      <c r="J276" s="705" t="s">
        <v>58</v>
      </c>
      <c r="K276" s="706" t="s">
        <v>64</v>
      </c>
    </row>
    <row r="277" customFormat="false" ht="15" hidden="false" customHeight="false" outlineLevel="0" collapsed="false">
      <c r="C277" s="700" t="s">
        <v>1613</v>
      </c>
      <c r="D277" s="701" t="s">
        <v>66</v>
      </c>
      <c r="E277" s="702" t="s">
        <v>57</v>
      </c>
      <c r="F277" s="702" t="s">
        <v>60</v>
      </c>
      <c r="G277" s="702" t="s">
        <v>62</v>
      </c>
      <c r="H277" s="705" t="s">
        <v>56</v>
      </c>
      <c r="I277" s="705" t="s">
        <v>65</v>
      </c>
      <c r="J277" s="705" t="s">
        <v>67</v>
      </c>
      <c r="K277" s="706" t="s">
        <v>64</v>
      </c>
    </row>
    <row r="278" customFormat="false" ht="15" hidden="false" customHeight="false" outlineLevel="0" collapsed="false">
      <c r="C278" s="700" t="s">
        <v>1614</v>
      </c>
      <c r="D278" s="701" t="s">
        <v>66</v>
      </c>
      <c r="E278" s="702" t="s">
        <v>61</v>
      </c>
      <c r="F278" s="702" t="s">
        <v>60</v>
      </c>
      <c r="G278" s="702" t="s">
        <v>62</v>
      </c>
      <c r="H278" s="705" t="s">
        <v>56</v>
      </c>
      <c r="I278" s="705" t="s">
        <v>65</v>
      </c>
      <c r="J278" s="705" t="s">
        <v>67</v>
      </c>
      <c r="K278" s="706" t="s">
        <v>57</v>
      </c>
    </row>
    <row r="279" customFormat="false" ht="15" hidden="false" customHeight="false" outlineLevel="0" collapsed="false">
      <c r="C279" s="700" t="s">
        <v>1615</v>
      </c>
      <c r="D279" s="701" t="s">
        <v>66</v>
      </c>
      <c r="E279" s="702" t="s">
        <v>61</v>
      </c>
      <c r="F279" s="702" t="s">
        <v>57</v>
      </c>
      <c r="G279" s="702" t="s">
        <v>62</v>
      </c>
      <c r="H279" s="705" t="s">
        <v>56</v>
      </c>
      <c r="I279" s="705" t="s">
        <v>60</v>
      </c>
      <c r="J279" s="705" t="s">
        <v>65</v>
      </c>
      <c r="K279" s="706" t="s">
        <v>64</v>
      </c>
    </row>
    <row r="280" customFormat="false" ht="15" hidden="false" customHeight="false" outlineLevel="0" collapsed="false">
      <c r="C280" s="700" t="s">
        <v>1616</v>
      </c>
      <c r="D280" s="701" t="s">
        <v>66</v>
      </c>
      <c r="E280" s="702" t="s">
        <v>57</v>
      </c>
      <c r="F280" s="702" t="s">
        <v>60</v>
      </c>
      <c r="G280" s="702" t="s">
        <v>62</v>
      </c>
      <c r="H280" s="705" t="s">
        <v>56</v>
      </c>
      <c r="I280" s="705" t="s">
        <v>65</v>
      </c>
      <c r="J280" s="705" t="s">
        <v>67</v>
      </c>
      <c r="K280" s="706" t="s">
        <v>58</v>
      </c>
    </row>
    <row r="281" customFormat="false" ht="15" hidden="false" customHeight="false" outlineLevel="0" collapsed="false">
      <c r="C281" s="700" t="s">
        <v>1617</v>
      </c>
      <c r="D281" s="701" t="s">
        <v>66</v>
      </c>
      <c r="E281" s="702" t="s">
        <v>57</v>
      </c>
      <c r="F281" s="702" t="s">
        <v>60</v>
      </c>
      <c r="G281" s="702" t="s">
        <v>62</v>
      </c>
      <c r="H281" s="705" t="s">
        <v>56</v>
      </c>
      <c r="I281" s="705" t="s">
        <v>65</v>
      </c>
      <c r="J281" s="705" t="s">
        <v>58</v>
      </c>
      <c r="K281" s="706" t="s">
        <v>64</v>
      </c>
    </row>
    <row r="282" customFormat="false" ht="15" hidden="false" customHeight="false" outlineLevel="0" collapsed="false">
      <c r="C282" s="700" t="s">
        <v>1618</v>
      </c>
      <c r="D282" s="701" t="s">
        <v>66</v>
      </c>
      <c r="E282" s="702" t="s">
        <v>61</v>
      </c>
      <c r="F282" s="702" t="s">
        <v>57</v>
      </c>
      <c r="G282" s="702" t="s">
        <v>62</v>
      </c>
      <c r="H282" s="705" t="s">
        <v>56</v>
      </c>
      <c r="I282" s="705" t="s">
        <v>60</v>
      </c>
      <c r="J282" s="705" t="s">
        <v>65</v>
      </c>
      <c r="K282" s="706" t="s">
        <v>58</v>
      </c>
    </row>
    <row r="283" customFormat="false" ht="15" hidden="false" customHeight="false" outlineLevel="0" collapsed="false">
      <c r="C283" s="700" t="s">
        <v>1619</v>
      </c>
      <c r="D283" s="701" t="s">
        <v>62</v>
      </c>
      <c r="E283" s="702" t="s">
        <v>63</v>
      </c>
      <c r="F283" s="702" t="s">
        <v>57</v>
      </c>
      <c r="G283" s="702" t="s">
        <v>65</v>
      </c>
      <c r="H283" s="705" t="s">
        <v>56</v>
      </c>
      <c r="I283" s="705" t="s">
        <v>60</v>
      </c>
      <c r="J283" s="705" t="s">
        <v>67</v>
      </c>
      <c r="K283" s="706" t="s">
        <v>64</v>
      </c>
    </row>
    <row r="284" customFormat="false" ht="15" hidden="false" customHeight="false" outlineLevel="0" collapsed="false">
      <c r="C284" s="700" t="s">
        <v>1620</v>
      </c>
      <c r="D284" s="701" t="s">
        <v>62</v>
      </c>
      <c r="E284" s="702" t="s">
        <v>63</v>
      </c>
      <c r="F284" s="702" t="s">
        <v>61</v>
      </c>
      <c r="G284" s="702" t="s">
        <v>65</v>
      </c>
      <c r="H284" s="705" t="s">
        <v>56</v>
      </c>
      <c r="I284" s="705" t="s">
        <v>60</v>
      </c>
      <c r="J284" s="705" t="s">
        <v>67</v>
      </c>
      <c r="K284" s="706" t="s">
        <v>57</v>
      </c>
    </row>
    <row r="285" customFormat="false" ht="15" hidden="false" customHeight="false" outlineLevel="0" collapsed="false">
      <c r="C285" s="700" t="s">
        <v>1621</v>
      </c>
      <c r="D285" s="701" t="s">
        <v>62</v>
      </c>
      <c r="E285" s="702" t="s">
        <v>63</v>
      </c>
      <c r="F285" s="702" t="s">
        <v>61</v>
      </c>
      <c r="G285" s="702" t="s">
        <v>65</v>
      </c>
      <c r="H285" s="705" t="s">
        <v>56</v>
      </c>
      <c r="I285" s="705" t="s">
        <v>60</v>
      </c>
      <c r="J285" s="705" t="s">
        <v>57</v>
      </c>
      <c r="K285" s="706" t="s">
        <v>64</v>
      </c>
    </row>
    <row r="286" customFormat="false" ht="15" hidden="false" customHeight="false" outlineLevel="0" collapsed="false">
      <c r="C286" s="700" t="s">
        <v>1622</v>
      </c>
      <c r="D286" s="701" t="s">
        <v>62</v>
      </c>
      <c r="E286" s="702" t="s">
        <v>63</v>
      </c>
      <c r="F286" s="702" t="s">
        <v>57</v>
      </c>
      <c r="G286" s="702" t="s">
        <v>65</v>
      </c>
      <c r="H286" s="705" t="s">
        <v>56</v>
      </c>
      <c r="I286" s="705" t="s">
        <v>60</v>
      </c>
      <c r="J286" s="705" t="s">
        <v>67</v>
      </c>
      <c r="K286" s="706" t="s">
        <v>58</v>
      </c>
    </row>
    <row r="287" customFormat="false" ht="15" hidden="false" customHeight="false" outlineLevel="0" collapsed="false">
      <c r="C287" s="700" t="s">
        <v>1623</v>
      </c>
      <c r="D287" s="701" t="s">
        <v>62</v>
      </c>
      <c r="E287" s="702" t="s">
        <v>63</v>
      </c>
      <c r="F287" s="702" t="s">
        <v>57</v>
      </c>
      <c r="G287" s="702" t="s">
        <v>65</v>
      </c>
      <c r="H287" s="705" t="s">
        <v>56</v>
      </c>
      <c r="I287" s="705" t="s">
        <v>60</v>
      </c>
      <c r="J287" s="705" t="s">
        <v>58</v>
      </c>
      <c r="K287" s="706" t="s">
        <v>64</v>
      </c>
    </row>
    <row r="288" customFormat="false" ht="15" hidden="false" customHeight="false" outlineLevel="0" collapsed="false">
      <c r="C288" s="700" t="s">
        <v>1624</v>
      </c>
      <c r="D288" s="701" t="s">
        <v>62</v>
      </c>
      <c r="E288" s="702" t="s">
        <v>63</v>
      </c>
      <c r="F288" s="702" t="s">
        <v>61</v>
      </c>
      <c r="G288" s="702" t="s">
        <v>65</v>
      </c>
      <c r="H288" s="705" t="s">
        <v>56</v>
      </c>
      <c r="I288" s="705" t="s">
        <v>60</v>
      </c>
      <c r="J288" s="705" t="s">
        <v>57</v>
      </c>
      <c r="K288" s="706" t="s">
        <v>58</v>
      </c>
    </row>
    <row r="289" customFormat="false" ht="15" hidden="false" customHeight="false" outlineLevel="0" collapsed="false">
      <c r="C289" s="700" t="s">
        <v>1625</v>
      </c>
      <c r="D289" s="701" t="s">
        <v>66</v>
      </c>
      <c r="E289" s="702" t="s">
        <v>63</v>
      </c>
      <c r="F289" s="702" t="s">
        <v>60</v>
      </c>
      <c r="G289" s="702" t="s">
        <v>62</v>
      </c>
      <c r="H289" s="705" t="s">
        <v>56</v>
      </c>
      <c r="I289" s="705" t="s">
        <v>65</v>
      </c>
      <c r="J289" s="705" t="s">
        <v>67</v>
      </c>
      <c r="K289" s="706" t="s">
        <v>57</v>
      </c>
    </row>
    <row r="290" customFormat="false" ht="15" hidden="false" customHeight="false" outlineLevel="0" collapsed="false">
      <c r="C290" s="700" t="s">
        <v>1626</v>
      </c>
      <c r="D290" s="701" t="s">
        <v>66</v>
      </c>
      <c r="E290" s="702" t="s">
        <v>63</v>
      </c>
      <c r="F290" s="702" t="s">
        <v>57</v>
      </c>
      <c r="G290" s="702" t="s">
        <v>62</v>
      </c>
      <c r="H290" s="705" t="s">
        <v>56</v>
      </c>
      <c r="I290" s="705" t="s">
        <v>60</v>
      </c>
      <c r="J290" s="705" t="s">
        <v>65</v>
      </c>
      <c r="K290" s="706" t="s">
        <v>64</v>
      </c>
    </row>
    <row r="291" customFormat="false" ht="15" hidden="false" customHeight="false" outlineLevel="0" collapsed="false">
      <c r="C291" s="700" t="s">
        <v>1627</v>
      </c>
      <c r="D291" s="701" t="s">
        <v>66</v>
      </c>
      <c r="E291" s="702" t="s">
        <v>63</v>
      </c>
      <c r="F291" s="702" t="s">
        <v>61</v>
      </c>
      <c r="G291" s="702" t="s">
        <v>62</v>
      </c>
      <c r="H291" s="705" t="s">
        <v>56</v>
      </c>
      <c r="I291" s="705" t="s">
        <v>60</v>
      </c>
      <c r="J291" s="705" t="s">
        <v>65</v>
      </c>
      <c r="K291" s="706" t="s">
        <v>57</v>
      </c>
    </row>
    <row r="292" customFormat="false" ht="15" hidden="false" customHeight="false" outlineLevel="0" collapsed="false">
      <c r="C292" s="700" t="s">
        <v>1628</v>
      </c>
      <c r="D292" s="701" t="s">
        <v>66</v>
      </c>
      <c r="E292" s="702" t="s">
        <v>63</v>
      </c>
      <c r="F292" s="702" t="s">
        <v>57</v>
      </c>
      <c r="G292" s="702" t="s">
        <v>62</v>
      </c>
      <c r="H292" s="705" t="s">
        <v>56</v>
      </c>
      <c r="I292" s="705" t="s">
        <v>60</v>
      </c>
      <c r="J292" s="705" t="s">
        <v>65</v>
      </c>
      <c r="K292" s="706" t="s">
        <v>58</v>
      </c>
    </row>
    <row r="293" customFormat="false" ht="15" hidden="false" customHeight="false" outlineLevel="0" collapsed="false">
      <c r="C293" s="700" t="s">
        <v>1629</v>
      </c>
      <c r="D293" s="701" t="s">
        <v>66</v>
      </c>
      <c r="E293" s="702" t="s">
        <v>61</v>
      </c>
      <c r="F293" s="702" t="s">
        <v>59</v>
      </c>
      <c r="G293" s="702" t="s">
        <v>56</v>
      </c>
      <c r="H293" s="705" t="s">
        <v>58</v>
      </c>
      <c r="I293" s="705" t="s">
        <v>63</v>
      </c>
      <c r="J293" s="705" t="s">
        <v>67</v>
      </c>
      <c r="K293" s="706" t="s">
        <v>64</v>
      </c>
    </row>
    <row r="294" customFormat="false" ht="15" hidden="false" customHeight="false" outlineLevel="0" collapsed="false">
      <c r="C294" s="700" t="s">
        <v>1630</v>
      </c>
      <c r="D294" s="701" t="s">
        <v>66</v>
      </c>
      <c r="E294" s="702" t="s">
        <v>61</v>
      </c>
      <c r="F294" s="702" t="s">
        <v>59</v>
      </c>
      <c r="G294" s="702" t="s">
        <v>56</v>
      </c>
      <c r="H294" s="705" t="s">
        <v>58</v>
      </c>
      <c r="I294" s="705" t="s">
        <v>60</v>
      </c>
      <c r="J294" s="705" t="s">
        <v>67</v>
      </c>
      <c r="K294" s="706" t="s">
        <v>64</v>
      </c>
    </row>
    <row r="295" customFormat="false" ht="15" hidden="false" customHeight="false" outlineLevel="0" collapsed="false">
      <c r="C295" s="700" t="s">
        <v>1631</v>
      </c>
      <c r="D295" s="701" t="s">
        <v>58</v>
      </c>
      <c r="E295" s="702" t="s">
        <v>61</v>
      </c>
      <c r="F295" s="702" t="s">
        <v>59</v>
      </c>
      <c r="G295" s="702" t="s">
        <v>60</v>
      </c>
      <c r="H295" s="705" t="s">
        <v>56</v>
      </c>
      <c r="I295" s="705" t="s">
        <v>63</v>
      </c>
      <c r="J295" s="705" t="s">
        <v>67</v>
      </c>
      <c r="K295" s="706" t="s">
        <v>64</v>
      </c>
    </row>
    <row r="296" customFormat="false" ht="15" hidden="false" customHeight="false" outlineLevel="0" collapsed="false">
      <c r="C296" s="700" t="s">
        <v>1632</v>
      </c>
      <c r="D296" s="701" t="s">
        <v>66</v>
      </c>
      <c r="E296" s="702" t="s">
        <v>61</v>
      </c>
      <c r="F296" s="702" t="s">
        <v>59</v>
      </c>
      <c r="G296" s="702" t="s">
        <v>60</v>
      </c>
      <c r="H296" s="705" t="s">
        <v>56</v>
      </c>
      <c r="I296" s="705" t="s">
        <v>63</v>
      </c>
      <c r="J296" s="705" t="s">
        <v>67</v>
      </c>
      <c r="K296" s="706" t="s">
        <v>64</v>
      </c>
    </row>
    <row r="297" customFormat="false" ht="15" hidden="false" customHeight="false" outlineLevel="0" collapsed="false">
      <c r="C297" s="700" t="s">
        <v>1633</v>
      </c>
      <c r="D297" s="701" t="s">
        <v>66</v>
      </c>
      <c r="E297" s="702" t="s">
        <v>63</v>
      </c>
      <c r="F297" s="702" t="s">
        <v>59</v>
      </c>
      <c r="G297" s="702" t="s">
        <v>56</v>
      </c>
      <c r="H297" s="705" t="s">
        <v>58</v>
      </c>
      <c r="I297" s="705" t="s">
        <v>60</v>
      </c>
      <c r="J297" s="705" t="s">
        <v>67</v>
      </c>
      <c r="K297" s="706" t="s">
        <v>64</v>
      </c>
    </row>
    <row r="298" customFormat="false" ht="15" hidden="false" customHeight="false" outlineLevel="0" collapsed="false">
      <c r="C298" s="700" t="s">
        <v>1634</v>
      </c>
      <c r="D298" s="701" t="s">
        <v>66</v>
      </c>
      <c r="E298" s="702" t="s">
        <v>61</v>
      </c>
      <c r="F298" s="702" t="s">
        <v>59</v>
      </c>
      <c r="G298" s="702" t="s">
        <v>60</v>
      </c>
      <c r="H298" s="705" t="s">
        <v>56</v>
      </c>
      <c r="I298" s="705" t="s">
        <v>63</v>
      </c>
      <c r="J298" s="705" t="s">
        <v>67</v>
      </c>
      <c r="K298" s="706" t="s">
        <v>58</v>
      </c>
    </row>
    <row r="299" customFormat="false" ht="15" hidden="false" customHeight="false" outlineLevel="0" collapsed="false">
      <c r="C299" s="700" t="s">
        <v>1635</v>
      </c>
      <c r="D299" s="701" t="s">
        <v>66</v>
      </c>
      <c r="E299" s="702" t="s">
        <v>61</v>
      </c>
      <c r="F299" s="702" t="s">
        <v>59</v>
      </c>
      <c r="G299" s="702" t="s">
        <v>60</v>
      </c>
      <c r="H299" s="705" t="s">
        <v>56</v>
      </c>
      <c r="I299" s="705" t="s">
        <v>63</v>
      </c>
      <c r="J299" s="705" t="s">
        <v>58</v>
      </c>
      <c r="K299" s="706" t="s">
        <v>64</v>
      </c>
    </row>
    <row r="300" customFormat="false" ht="15" hidden="false" customHeight="false" outlineLevel="0" collapsed="false">
      <c r="C300" s="700" t="s">
        <v>1636</v>
      </c>
      <c r="D300" s="701" t="s">
        <v>57</v>
      </c>
      <c r="E300" s="702" t="s">
        <v>61</v>
      </c>
      <c r="F300" s="702" t="s">
        <v>59</v>
      </c>
      <c r="G300" s="702" t="s">
        <v>56</v>
      </c>
      <c r="H300" s="705" t="s">
        <v>58</v>
      </c>
      <c r="I300" s="705" t="s">
        <v>66</v>
      </c>
      <c r="J300" s="705" t="s">
        <v>67</v>
      </c>
      <c r="K300" s="706" t="s">
        <v>64</v>
      </c>
    </row>
    <row r="301" customFormat="false" ht="15" hidden="false" customHeight="false" outlineLevel="0" collapsed="false">
      <c r="C301" s="700" t="s">
        <v>1637</v>
      </c>
      <c r="D301" s="701" t="s">
        <v>57</v>
      </c>
      <c r="E301" s="702" t="s">
        <v>61</v>
      </c>
      <c r="F301" s="702" t="s">
        <v>59</v>
      </c>
      <c r="G301" s="702" t="s">
        <v>56</v>
      </c>
      <c r="H301" s="705" t="s">
        <v>58</v>
      </c>
      <c r="I301" s="705" t="s">
        <v>63</v>
      </c>
      <c r="J301" s="705" t="s">
        <v>67</v>
      </c>
      <c r="K301" s="706" t="s">
        <v>64</v>
      </c>
    </row>
    <row r="302" customFormat="false" ht="15" hidden="false" customHeight="false" outlineLevel="0" collapsed="false">
      <c r="C302" s="700" t="s">
        <v>1638</v>
      </c>
      <c r="D302" s="701" t="s">
        <v>57</v>
      </c>
      <c r="E302" s="702" t="s">
        <v>61</v>
      </c>
      <c r="F302" s="702" t="s">
        <v>59</v>
      </c>
      <c r="G302" s="702" t="s">
        <v>56</v>
      </c>
      <c r="H302" s="705" t="s">
        <v>66</v>
      </c>
      <c r="I302" s="705" t="s">
        <v>63</v>
      </c>
      <c r="J302" s="705" t="s">
        <v>67</v>
      </c>
      <c r="K302" s="706" t="s">
        <v>64</v>
      </c>
    </row>
    <row r="303" customFormat="false" ht="15" hidden="false" customHeight="false" outlineLevel="0" collapsed="false">
      <c r="C303" s="700" t="s">
        <v>1639</v>
      </c>
      <c r="D303" s="701" t="s">
        <v>57</v>
      </c>
      <c r="E303" s="702" t="s">
        <v>63</v>
      </c>
      <c r="F303" s="702" t="s">
        <v>59</v>
      </c>
      <c r="G303" s="702" t="s">
        <v>56</v>
      </c>
      <c r="H303" s="705" t="s">
        <v>58</v>
      </c>
      <c r="I303" s="705" t="s">
        <v>66</v>
      </c>
      <c r="J303" s="705" t="s">
        <v>67</v>
      </c>
      <c r="K303" s="706" t="s">
        <v>64</v>
      </c>
    </row>
    <row r="304" customFormat="false" ht="15" hidden="false" customHeight="false" outlineLevel="0" collapsed="false">
      <c r="C304" s="700" t="s">
        <v>1640</v>
      </c>
      <c r="D304" s="701" t="s">
        <v>57</v>
      </c>
      <c r="E304" s="702" t="s">
        <v>61</v>
      </c>
      <c r="F304" s="702" t="s">
        <v>59</v>
      </c>
      <c r="G304" s="702" t="s">
        <v>56</v>
      </c>
      <c r="H304" s="705" t="s">
        <v>66</v>
      </c>
      <c r="I304" s="705" t="s">
        <v>63</v>
      </c>
      <c r="J304" s="705" t="s">
        <v>67</v>
      </c>
      <c r="K304" s="706" t="s">
        <v>58</v>
      </c>
    </row>
    <row r="305" customFormat="false" ht="15" hidden="false" customHeight="false" outlineLevel="0" collapsed="false">
      <c r="C305" s="700" t="s">
        <v>1641</v>
      </c>
      <c r="D305" s="701" t="s">
        <v>57</v>
      </c>
      <c r="E305" s="702" t="s">
        <v>61</v>
      </c>
      <c r="F305" s="702" t="s">
        <v>59</v>
      </c>
      <c r="G305" s="702" t="s">
        <v>56</v>
      </c>
      <c r="H305" s="705" t="s">
        <v>66</v>
      </c>
      <c r="I305" s="705" t="s">
        <v>63</v>
      </c>
      <c r="J305" s="705" t="s">
        <v>58</v>
      </c>
      <c r="K305" s="706" t="s">
        <v>64</v>
      </c>
    </row>
    <row r="306" customFormat="false" ht="15" hidden="false" customHeight="false" outlineLevel="0" collapsed="false">
      <c r="C306" s="700" t="s">
        <v>1642</v>
      </c>
      <c r="D306" s="701" t="s">
        <v>57</v>
      </c>
      <c r="E306" s="702" t="s">
        <v>61</v>
      </c>
      <c r="F306" s="702" t="s">
        <v>59</v>
      </c>
      <c r="G306" s="702" t="s">
        <v>56</v>
      </c>
      <c r="H306" s="705" t="s">
        <v>58</v>
      </c>
      <c r="I306" s="705" t="s">
        <v>60</v>
      </c>
      <c r="J306" s="705" t="s">
        <v>67</v>
      </c>
      <c r="K306" s="706" t="s">
        <v>64</v>
      </c>
    </row>
    <row r="307" customFormat="false" ht="15" hidden="false" customHeight="false" outlineLevel="0" collapsed="false">
      <c r="C307" s="700" t="s">
        <v>1643</v>
      </c>
      <c r="D307" s="701" t="s">
        <v>57</v>
      </c>
      <c r="E307" s="702" t="s">
        <v>61</v>
      </c>
      <c r="F307" s="702" t="s">
        <v>59</v>
      </c>
      <c r="G307" s="702" t="s">
        <v>60</v>
      </c>
      <c r="H307" s="705" t="s">
        <v>56</v>
      </c>
      <c r="I307" s="705" t="s">
        <v>66</v>
      </c>
      <c r="J307" s="705" t="s">
        <v>67</v>
      </c>
      <c r="K307" s="706" t="s">
        <v>64</v>
      </c>
    </row>
    <row r="308" customFormat="false" ht="15" hidden="false" customHeight="false" outlineLevel="0" collapsed="false">
      <c r="C308" s="700" t="s">
        <v>1644</v>
      </c>
      <c r="D308" s="701" t="s">
        <v>57</v>
      </c>
      <c r="E308" s="702" t="s">
        <v>58</v>
      </c>
      <c r="F308" s="702" t="s">
        <v>59</v>
      </c>
      <c r="G308" s="702" t="s">
        <v>60</v>
      </c>
      <c r="H308" s="705" t="s">
        <v>56</v>
      </c>
      <c r="I308" s="705" t="s">
        <v>66</v>
      </c>
      <c r="J308" s="705" t="s">
        <v>67</v>
      </c>
      <c r="K308" s="706" t="s">
        <v>64</v>
      </c>
    </row>
    <row r="309" customFormat="false" ht="15" hidden="false" customHeight="false" outlineLevel="0" collapsed="false">
      <c r="C309" s="700" t="s">
        <v>1645</v>
      </c>
      <c r="D309" s="701" t="s">
        <v>57</v>
      </c>
      <c r="E309" s="702" t="s">
        <v>61</v>
      </c>
      <c r="F309" s="702" t="s">
        <v>59</v>
      </c>
      <c r="G309" s="702" t="s">
        <v>60</v>
      </c>
      <c r="H309" s="705" t="s">
        <v>56</v>
      </c>
      <c r="I309" s="705" t="s">
        <v>66</v>
      </c>
      <c r="J309" s="705" t="s">
        <v>67</v>
      </c>
      <c r="K309" s="706" t="s">
        <v>58</v>
      </c>
    </row>
    <row r="310" customFormat="false" ht="15" hidden="false" customHeight="false" outlineLevel="0" collapsed="false">
      <c r="C310" s="700" t="s">
        <v>1646</v>
      </c>
      <c r="D310" s="701" t="s">
        <v>57</v>
      </c>
      <c r="E310" s="702" t="s">
        <v>61</v>
      </c>
      <c r="F310" s="702" t="s">
        <v>59</v>
      </c>
      <c r="G310" s="702" t="s">
        <v>60</v>
      </c>
      <c r="H310" s="705" t="s">
        <v>56</v>
      </c>
      <c r="I310" s="705" t="s">
        <v>66</v>
      </c>
      <c r="J310" s="705" t="s">
        <v>58</v>
      </c>
      <c r="K310" s="706" t="s">
        <v>64</v>
      </c>
    </row>
    <row r="311" customFormat="false" ht="15" hidden="false" customHeight="false" outlineLevel="0" collapsed="false">
      <c r="C311" s="700" t="s">
        <v>1647</v>
      </c>
      <c r="D311" s="701" t="s">
        <v>57</v>
      </c>
      <c r="E311" s="702" t="s">
        <v>61</v>
      </c>
      <c r="F311" s="702" t="s">
        <v>59</v>
      </c>
      <c r="G311" s="702" t="s">
        <v>60</v>
      </c>
      <c r="H311" s="705" t="s">
        <v>56</v>
      </c>
      <c r="I311" s="705" t="s">
        <v>63</v>
      </c>
      <c r="J311" s="705" t="s">
        <v>67</v>
      </c>
      <c r="K311" s="706" t="s">
        <v>64</v>
      </c>
    </row>
    <row r="312" customFormat="false" ht="15" hidden="false" customHeight="false" outlineLevel="0" collapsed="false">
      <c r="C312" s="700" t="s">
        <v>1648</v>
      </c>
      <c r="D312" s="701" t="s">
        <v>57</v>
      </c>
      <c r="E312" s="702" t="s">
        <v>63</v>
      </c>
      <c r="F312" s="702" t="s">
        <v>59</v>
      </c>
      <c r="G312" s="702" t="s">
        <v>56</v>
      </c>
      <c r="H312" s="705" t="s">
        <v>58</v>
      </c>
      <c r="I312" s="705" t="s">
        <v>60</v>
      </c>
      <c r="J312" s="705" t="s">
        <v>67</v>
      </c>
      <c r="K312" s="706" t="s">
        <v>64</v>
      </c>
    </row>
    <row r="313" customFormat="false" ht="15" hidden="false" customHeight="false" outlineLevel="0" collapsed="false">
      <c r="C313" s="700" t="s">
        <v>1649</v>
      </c>
      <c r="D313" s="701" t="s">
        <v>57</v>
      </c>
      <c r="E313" s="702" t="s">
        <v>61</v>
      </c>
      <c r="F313" s="702" t="s">
        <v>59</v>
      </c>
      <c r="G313" s="702" t="s">
        <v>60</v>
      </c>
      <c r="H313" s="705" t="s">
        <v>56</v>
      </c>
      <c r="I313" s="705" t="s">
        <v>63</v>
      </c>
      <c r="J313" s="705" t="s">
        <v>67</v>
      </c>
      <c r="K313" s="706" t="s">
        <v>58</v>
      </c>
    </row>
    <row r="314" customFormat="false" ht="15" hidden="false" customHeight="false" outlineLevel="0" collapsed="false">
      <c r="C314" s="700" t="s">
        <v>1650</v>
      </c>
      <c r="D314" s="701" t="s">
        <v>57</v>
      </c>
      <c r="E314" s="702" t="s">
        <v>61</v>
      </c>
      <c r="F314" s="702" t="s">
        <v>59</v>
      </c>
      <c r="G314" s="702" t="s">
        <v>60</v>
      </c>
      <c r="H314" s="705" t="s">
        <v>56</v>
      </c>
      <c r="I314" s="705" t="s">
        <v>63</v>
      </c>
      <c r="J314" s="705" t="s">
        <v>58</v>
      </c>
      <c r="K314" s="706" t="s">
        <v>64</v>
      </c>
    </row>
    <row r="315" customFormat="false" ht="15" hidden="false" customHeight="false" outlineLevel="0" collapsed="false">
      <c r="C315" s="700" t="s">
        <v>1651</v>
      </c>
      <c r="D315" s="701" t="s">
        <v>57</v>
      </c>
      <c r="E315" s="702" t="s">
        <v>63</v>
      </c>
      <c r="F315" s="702" t="s">
        <v>59</v>
      </c>
      <c r="G315" s="702" t="s">
        <v>60</v>
      </c>
      <c r="H315" s="705" t="s">
        <v>56</v>
      </c>
      <c r="I315" s="705" t="s">
        <v>66</v>
      </c>
      <c r="J315" s="705" t="s">
        <v>67</v>
      </c>
      <c r="K315" s="706" t="s">
        <v>64</v>
      </c>
    </row>
    <row r="316" customFormat="false" ht="15" hidden="false" customHeight="false" outlineLevel="0" collapsed="false">
      <c r="C316" s="700" t="s">
        <v>1652</v>
      </c>
      <c r="D316" s="701" t="s">
        <v>66</v>
      </c>
      <c r="E316" s="702" t="s">
        <v>61</v>
      </c>
      <c r="F316" s="702" t="s">
        <v>59</v>
      </c>
      <c r="G316" s="702" t="s">
        <v>60</v>
      </c>
      <c r="H316" s="705" t="s">
        <v>56</v>
      </c>
      <c r="I316" s="705" t="s">
        <v>63</v>
      </c>
      <c r="J316" s="705" t="s">
        <v>67</v>
      </c>
      <c r="K316" s="706" t="s">
        <v>57</v>
      </c>
    </row>
    <row r="317" customFormat="false" ht="15" hidden="false" customHeight="false" outlineLevel="0" collapsed="false">
      <c r="C317" s="700" t="s">
        <v>1653</v>
      </c>
      <c r="D317" s="701" t="s">
        <v>66</v>
      </c>
      <c r="E317" s="702" t="s">
        <v>61</v>
      </c>
      <c r="F317" s="702" t="s">
        <v>59</v>
      </c>
      <c r="G317" s="702" t="s">
        <v>60</v>
      </c>
      <c r="H317" s="705" t="s">
        <v>56</v>
      </c>
      <c r="I317" s="705" t="s">
        <v>63</v>
      </c>
      <c r="J317" s="705" t="s">
        <v>57</v>
      </c>
      <c r="K317" s="706" t="s">
        <v>64</v>
      </c>
    </row>
    <row r="318" customFormat="false" ht="15" hidden="false" customHeight="false" outlineLevel="0" collapsed="false">
      <c r="C318" s="700" t="s">
        <v>1654</v>
      </c>
      <c r="D318" s="701" t="s">
        <v>57</v>
      </c>
      <c r="E318" s="702" t="s">
        <v>63</v>
      </c>
      <c r="F318" s="702" t="s">
        <v>59</v>
      </c>
      <c r="G318" s="702" t="s">
        <v>60</v>
      </c>
      <c r="H318" s="705" t="s">
        <v>56</v>
      </c>
      <c r="I318" s="705" t="s">
        <v>66</v>
      </c>
      <c r="J318" s="705" t="s">
        <v>67</v>
      </c>
      <c r="K318" s="706" t="s">
        <v>58</v>
      </c>
    </row>
    <row r="319" customFormat="false" ht="15" hidden="false" customHeight="false" outlineLevel="0" collapsed="false">
      <c r="C319" s="700" t="s">
        <v>1655</v>
      </c>
      <c r="D319" s="701" t="s">
        <v>57</v>
      </c>
      <c r="E319" s="702" t="s">
        <v>63</v>
      </c>
      <c r="F319" s="702" t="s">
        <v>59</v>
      </c>
      <c r="G319" s="702" t="s">
        <v>60</v>
      </c>
      <c r="H319" s="705" t="s">
        <v>56</v>
      </c>
      <c r="I319" s="705" t="s">
        <v>66</v>
      </c>
      <c r="J319" s="705" t="s">
        <v>58</v>
      </c>
      <c r="K319" s="706" t="s">
        <v>64</v>
      </c>
    </row>
    <row r="320" customFormat="false" ht="15" hidden="false" customHeight="false" outlineLevel="0" collapsed="false">
      <c r="C320" s="700" t="s">
        <v>1656</v>
      </c>
      <c r="D320" s="701" t="s">
        <v>66</v>
      </c>
      <c r="E320" s="702" t="s">
        <v>61</v>
      </c>
      <c r="F320" s="702" t="s">
        <v>59</v>
      </c>
      <c r="G320" s="702" t="s">
        <v>60</v>
      </c>
      <c r="H320" s="705" t="s">
        <v>56</v>
      </c>
      <c r="I320" s="705" t="s">
        <v>63</v>
      </c>
      <c r="J320" s="705" t="s">
        <v>57</v>
      </c>
      <c r="K320" s="706" t="s">
        <v>58</v>
      </c>
    </row>
    <row r="321" customFormat="false" ht="15" hidden="false" customHeight="false" outlineLevel="0" collapsed="false">
      <c r="C321" s="700" t="s">
        <v>1657</v>
      </c>
      <c r="D321" s="701" t="s">
        <v>58</v>
      </c>
      <c r="E321" s="702" t="s">
        <v>61</v>
      </c>
      <c r="F321" s="702" t="s">
        <v>59</v>
      </c>
      <c r="G321" s="702" t="s">
        <v>65</v>
      </c>
      <c r="H321" s="705" t="s">
        <v>56</v>
      </c>
      <c r="I321" s="705" t="s">
        <v>66</v>
      </c>
      <c r="J321" s="705" t="s">
        <v>67</v>
      </c>
      <c r="K321" s="706" t="s">
        <v>64</v>
      </c>
    </row>
    <row r="322" customFormat="false" ht="15" hidden="false" customHeight="false" outlineLevel="0" collapsed="false">
      <c r="C322" s="700" t="s">
        <v>1658</v>
      </c>
      <c r="D322" s="701" t="s">
        <v>58</v>
      </c>
      <c r="E322" s="702" t="s">
        <v>61</v>
      </c>
      <c r="F322" s="702" t="s">
        <v>59</v>
      </c>
      <c r="G322" s="702" t="s">
        <v>65</v>
      </c>
      <c r="H322" s="705" t="s">
        <v>56</v>
      </c>
      <c r="I322" s="705" t="s">
        <v>63</v>
      </c>
      <c r="J322" s="705" t="s">
        <v>67</v>
      </c>
      <c r="K322" s="706" t="s">
        <v>64</v>
      </c>
    </row>
    <row r="323" customFormat="false" ht="15" hidden="false" customHeight="false" outlineLevel="0" collapsed="false">
      <c r="C323" s="700" t="s">
        <v>1659</v>
      </c>
      <c r="D323" s="701" t="s">
        <v>66</v>
      </c>
      <c r="E323" s="702" t="s">
        <v>61</v>
      </c>
      <c r="F323" s="702" t="s">
        <v>59</v>
      </c>
      <c r="G323" s="702" t="s">
        <v>65</v>
      </c>
      <c r="H323" s="705" t="s">
        <v>56</v>
      </c>
      <c r="I323" s="705" t="s">
        <v>63</v>
      </c>
      <c r="J323" s="705" t="s">
        <v>67</v>
      </c>
      <c r="K323" s="706" t="s">
        <v>64</v>
      </c>
    </row>
    <row r="324" customFormat="false" ht="15" hidden="false" customHeight="false" outlineLevel="0" collapsed="false">
      <c r="C324" s="700" t="s">
        <v>1660</v>
      </c>
      <c r="D324" s="701" t="s">
        <v>58</v>
      </c>
      <c r="E324" s="702" t="s">
        <v>63</v>
      </c>
      <c r="F324" s="702" t="s">
        <v>59</v>
      </c>
      <c r="G324" s="702" t="s">
        <v>65</v>
      </c>
      <c r="H324" s="705" t="s">
        <v>56</v>
      </c>
      <c r="I324" s="705" t="s">
        <v>66</v>
      </c>
      <c r="J324" s="705" t="s">
        <v>67</v>
      </c>
      <c r="K324" s="706" t="s">
        <v>64</v>
      </c>
    </row>
    <row r="325" customFormat="false" ht="15" hidden="false" customHeight="false" outlineLevel="0" collapsed="false">
      <c r="C325" s="700" t="s">
        <v>1661</v>
      </c>
      <c r="D325" s="701" t="s">
        <v>66</v>
      </c>
      <c r="E325" s="702" t="s">
        <v>61</v>
      </c>
      <c r="F325" s="702" t="s">
        <v>59</v>
      </c>
      <c r="G325" s="702" t="s">
        <v>65</v>
      </c>
      <c r="H325" s="705" t="s">
        <v>56</v>
      </c>
      <c r="I325" s="705" t="s">
        <v>63</v>
      </c>
      <c r="J325" s="705" t="s">
        <v>67</v>
      </c>
      <c r="K325" s="706" t="s">
        <v>58</v>
      </c>
    </row>
    <row r="326" customFormat="false" ht="15" hidden="false" customHeight="false" outlineLevel="0" collapsed="false">
      <c r="C326" s="700" t="s">
        <v>1662</v>
      </c>
      <c r="D326" s="701" t="s">
        <v>66</v>
      </c>
      <c r="E326" s="702" t="s">
        <v>61</v>
      </c>
      <c r="F326" s="702" t="s">
        <v>59</v>
      </c>
      <c r="G326" s="702" t="s">
        <v>65</v>
      </c>
      <c r="H326" s="705" t="s">
        <v>56</v>
      </c>
      <c r="I326" s="705" t="s">
        <v>63</v>
      </c>
      <c r="J326" s="705" t="s">
        <v>58</v>
      </c>
      <c r="K326" s="706" t="s">
        <v>64</v>
      </c>
    </row>
    <row r="327" customFormat="false" ht="15" hidden="false" customHeight="false" outlineLevel="0" collapsed="false">
      <c r="C327" s="700" t="s">
        <v>1663</v>
      </c>
      <c r="D327" s="701" t="s">
        <v>58</v>
      </c>
      <c r="E327" s="702" t="s">
        <v>61</v>
      </c>
      <c r="F327" s="702" t="s">
        <v>59</v>
      </c>
      <c r="G327" s="702" t="s">
        <v>65</v>
      </c>
      <c r="H327" s="705" t="s">
        <v>56</v>
      </c>
      <c r="I327" s="705" t="s">
        <v>60</v>
      </c>
      <c r="J327" s="705" t="s">
        <v>67</v>
      </c>
      <c r="K327" s="706" t="s">
        <v>64</v>
      </c>
    </row>
    <row r="328" customFormat="false" ht="15" hidden="false" customHeight="false" outlineLevel="0" collapsed="false">
      <c r="C328" s="700" t="s">
        <v>1664</v>
      </c>
      <c r="D328" s="701" t="s">
        <v>66</v>
      </c>
      <c r="E328" s="702" t="s">
        <v>61</v>
      </c>
      <c r="F328" s="702" t="s">
        <v>59</v>
      </c>
      <c r="G328" s="702" t="s">
        <v>65</v>
      </c>
      <c r="H328" s="705" t="s">
        <v>56</v>
      </c>
      <c r="I328" s="705" t="s">
        <v>60</v>
      </c>
      <c r="J328" s="705" t="s">
        <v>67</v>
      </c>
      <c r="K328" s="706" t="s">
        <v>64</v>
      </c>
    </row>
    <row r="329" customFormat="false" ht="15" hidden="false" customHeight="false" outlineLevel="0" collapsed="false">
      <c r="C329" s="700" t="s">
        <v>1665</v>
      </c>
      <c r="D329" s="701" t="s">
        <v>66</v>
      </c>
      <c r="E329" s="702" t="s">
        <v>58</v>
      </c>
      <c r="F329" s="702" t="s">
        <v>59</v>
      </c>
      <c r="G329" s="702" t="s">
        <v>65</v>
      </c>
      <c r="H329" s="705" t="s">
        <v>56</v>
      </c>
      <c r="I329" s="705" t="s">
        <v>60</v>
      </c>
      <c r="J329" s="705" t="s">
        <v>67</v>
      </c>
      <c r="K329" s="706" t="s">
        <v>64</v>
      </c>
    </row>
    <row r="330" customFormat="false" ht="15" hidden="false" customHeight="false" outlineLevel="0" collapsed="false">
      <c r="C330" s="700" t="s">
        <v>1666</v>
      </c>
      <c r="D330" s="701" t="s">
        <v>66</v>
      </c>
      <c r="E330" s="702" t="s">
        <v>61</v>
      </c>
      <c r="F330" s="702" t="s">
        <v>59</v>
      </c>
      <c r="G330" s="702" t="s">
        <v>65</v>
      </c>
      <c r="H330" s="705" t="s">
        <v>56</v>
      </c>
      <c r="I330" s="705" t="s">
        <v>60</v>
      </c>
      <c r="J330" s="705" t="s">
        <v>67</v>
      </c>
      <c r="K330" s="706" t="s">
        <v>58</v>
      </c>
    </row>
    <row r="331" customFormat="false" ht="15" hidden="false" customHeight="false" outlineLevel="0" collapsed="false">
      <c r="C331" s="700" t="s">
        <v>1667</v>
      </c>
      <c r="D331" s="701" t="s">
        <v>66</v>
      </c>
      <c r="E331" s="702" t="s">
        <v>61</v>
      </c>
      <c r="F331" s="702" t="s">
        <v>59</v>
      </c>
      <c r="G331" s="702" t="s">
        <v>65</v>
      </c>
      <c r="H331" s="705" t="s">
        <v>56</v>
      </c>
      <c r="I331" s="705" t="s">
        <v>60</v>
      </c>
      <c r="J331" s="705" t="s">
        <v>58</v>
      </c>
      <c r="K331" s="706" t="s">
        <v>64</v>
      </c>
    </row>
    <row r="332" customFormat="false" ht="15" hidden="false" customHeight="false" outlineLevel="0" collapsed="false">
      <c r="C332" s="700" t="s">
        <v>1668</v>
      </c>
      <c r="D332" s="701" t="s">
        <v>60</v>
      </c>
      <c r="E332" s="702" t="s">
        <v>61</v>
      </c>
      <c r="F332" s="702" t="s">
        <v>59</v>
      </c>
      <c r="G332" s="702" t="s">
        <v>65</v>
      </c>
      <c r="H332" s="705" t="s">
        <v>56</v>
      </c>
      <c r="I332" s="705" t="s">
        <v>63</v>
      </c>
      <c r="J332" s="705" t="s">
        <v>67</v>
      </c>
      <c r="K332" s="706" t="s">
        <v>64</v>
      </c>
    </row>
    <row r="333" customFormat="false" ht="15" hidden="false" customHeight="false" outlineLevel="0" collapsed="false">
      <c r="C333" s="700" t="s">
        <v>1669</v>
      </c>
      <c r="D333" s="701" t="s">
        <v>58</v>
      </c>
      <c r="E333" s="702" t="s">
        <v>63</v>
      </c>
      <c r="F333" s="702" t="s">
        <v>59</v>
      </c>
      <c r="G333" s="702" t="s">
        <v>65</v>
      </c>
      <c r="H333" s="705" t="s">
        <v>56</v>
      </c>
      <c r="I333" s="705" t="s">
        <v>60</v>
      </c>
      <c r="J333" s="705" t="s">
        <v>67</v>
      </c>
      <c r="K333" s="706" t="s">
        <v>64</v>
      </c>
    </row>
    <row r="334" customFormat="false" ht="15" hidden="false" customHeight="false" outlineLevel="0" collapsed="false">
      <c r="C334" s="700" t="s">
        <v>1670</v>
      </c>
      <c r="D334" s="701" t="s">
        <v>60</v>
      </c>
      <c r="E334" s="702" t="s">
        <v>61</v>
      </c>
      <c r="F334" s="702" t="s">
        <v>59</v>
      </c>
      <c r="G334" s="702" t="s">
        <v>65</v>
      </c>
      <c r="H334" s="705" t="s">
        <v>56</v>
      </c>
      <c r="I334" s="705" t="s">
        <v>63</v>
      </c>
      <c r="J334" s="705" t="s">
        <v>67</v>
      </c>
      <c r="K334" s="706" t="s">
        <v>58</v>
      </c>
    </row>
    <row r="335" customFormat="false" ht="15" hidden="false" customHeight="false" outlineLevel="0" collapsed="false">
      <c r="C335" s="700" t="s">
        <v>1671</v>
      </c>
      <c r="D335" s="701" t="s">
        <v>60</v>
      </c>
      <c r="E335" s="702" t="s">
        <v>61</v>
      </c>
      <c r="F335" s="702" t="s">
        <v>59</v>
      </c>
      <c r="G335" s="702" t="s">
        <v>65</v>
      </c>
      <c r="H335" s="705" t="s">
        <v>56</v>
      </c>
      <c r="I335" s="705" t="s">
        <v>63</v>
      </c>
      <c r="J335" s="705" t="s">
        <v>58</v>
      </c>
      <c r="K335" s="706" t="s">
        <v>64</v>
      </c>
    </row>
    <row r="336" customFormat="false" ht="15" hidden="false" customHeight="false" outlineLevel="0" collapsed="false">
      <c r="C336" s="700" t="s">
        <v>1672</v>
      </c>
      <c r="D336" s="701" t="s">
        <v>66</v>
      </c>
      <c r="E336" s="702" t="s">
        <v>63</v>
      </c>
      <c r="F336" s="702" t="s">
        <v>59</v>
      </c>
      <c r="G336" s="702" t="s">
        <v>65</v>
      </c>
      <c r="H336" s="705" t="s">
        <v>56</v>
      </c>
      <c r="I336" s="705" t="s">
        <v>60</v>
      </c>
      <c r="J336" s="705" t="s">
        <v>67</v>
      </c>
      <c r="K336" s="706" t="s">
        <v>64</v>
      </c>
    </row>
    <row r="337" customFormat="false" ht="15" hidden="false" customHeight="false" outlineLevel="0" collapsed="false">
      <c r="C337" s="700" t="s">
        <v>1673</v>
      </c>
      <c r="D337" s="701" t="s">
        <v>66</v>
      </c>
      <c r="E337" s="702" t="s">
        <v>63</v>
      </c>
      <c r="F337" s="702" t="s">
        <v>59</v>
      </c>
      <c r="G337" s="702" t="s">
        <v>65</v>
      </c>
      <c r="H337" s="705" t="s">
        <v>56</v>
      </c>
      <c r="I337" s="705" t="s">
        <v>60</v>
      </c>
      <c r="J337" s="705" t="s">
        <v>67</v>
      </c>
      <c r="K337" s="706" t="s">
        <v>61</v>
      </c>
    </row>
    <row r="338" customFormat="false" ht="15" hidden="false" customHeight="false" outlineLevel="0" collapsed="false">
      <c r="C338" s="700" t="s">
        <v>1674</v>
      </c>
      <c r="D338" s="701" t="s">
        <v>66</v>
      </c>
      <c r="E338" s="702" t="s">
        <v>63</v>
      </c>
      <c r="F338" s="702" t="s">
        <v>59</v>
      </c>
      <c r="G338" s="702" t="s">
        <v>65</v>
      </c>
      <c r="H338" s="705" t="s">
        <v>56</v>
      </c>
      <c r="I338" s="705" t="s">
        <v>60</v>
      </c>
      <c r="J338" s="705" t="s">
        <v>61</v>
      </c>
      <c r="K338" s="706" t="s">
        <v>64</v>
      </c>
    </row>
    <row r="339" customFormat="false" ht="15" hidden="false" customHeight="false" outlineLevel="0" collapsed="false">
      <c r="C339" s="700" t="s">
        <v>1675</v>
      </c>
      <c r="D339" s="701" t="s">
        <v>66</v>
      </c>
      <c r="E339" s="702" t="s">
        <v>63</v>
      </c>
      <c r="F339" s="702" t="s">
        <v>59</v>
      </c>
      <c r="G339" s="702" t="s">
        <v>65</v>
      </c>
      <c r="H339" s="705" t="s">
        <v>56</v>
      </c>
      <c r="I339" s="705" t="s">
        <v>60</v>
      </c>
      <c r="J339" s="705" t="s">
        <v>67</v>
      </c>
      <c r="K339" s="706" t="s">
        <v>58</v>
      </c>
    </row>
    <row r="340" customFormat="false" ht="15" hidden="false" customHeight="false" outlineLevel="0" collapsed="false">
      <c r="C340" s="700" t="s">
        <v>1676</v>
      </c>
      <c r="D340" s="701" t="s">
        <v>66</v>
      </c>
      <c r="E340" s="702" t="s">
        <v>63</v>
      </c>
      <c r="F340" s="702" t="s">
        <v>59</v>
      </c>
      <c r="G340" s="702" t="s">
        <v>65</v>
      </c>
      <c r="H340" s="705" t="s">
        <v>56</v>
      </c>
      <c r="I340" s="705" t="s">
        <v>60</v>
      </c>
      <c r="J340" s="705" t="s">
        <v>58</v>
      </c>
      <c r="K340" s="706" t="s">
        <v>64</v>
      </c>
    </row>
    <row r="341" customFormat="false" ht="15" hidden="false" customHeight="false" outlineLevel="0" collapsed="false">
      <c r="C341" s="700" t="s">
        <v>1677</v>
      </c>
      <c r="D341" s="701" t="s">
        <v>66</v>
      </c>
      <c r="E341" s="702" t="s">
        <v>63</v>
      </c>
      <c r="F341" s="702" t="s">
        <v>59</v>
      </c>
      <c r="G341" s="702" t="s">
        <v>65</v>
      </c>
      <c r="H341" s="705" t="s">
        <v>56</v>
      </c>
      <c r="I341" s="705" t="s">
        <v>60</v>
      </c>
      <c r="J341" s="705" t="s">
        <v>58</v>
      </c>
      <c r="K341" s="706" t="s">
        <v>61</v>
      </c>
    </row>
    <row r="342" customFormat="false" ht="15" hidden="false" customHeight="false" outlineLevel="0" collapsed="false">
      <c r="C342" s="700" t="s">
        <v>1678</v>
      </c>
      <c r="D342" s="701" t="s">
        <v>57</v>
      </c>
      <c r="E342" s="702" t="s">
        <v>61</v>
      </c>
      <c r="F342" s="702" t="s">
        <v>59</v>
      </c>
      <c r="G342" s="702" t="s">
        <v>56</v>
      </c>
      <c r="H342" s="705" t="s">
        <v>58</v>
      </c>
      <c r="I342" s="705" t="s">
        <v>65</v>
      </c>
      <c r="J342" s="705" t="s">
        <v>67</v>
      </c>
      <c r="K342" s="706" t="s">
        <v>64</v>
      </c>
    </row>
    <row r="343" customFormat="false" ht="15" hidden="false" customHeight="false" outlineLevel="0" collapsed="false">
      <c r="C343" s="700" t="s">
        <v>1679</v>
      </c>
      <c r="D343" s="701" t="s">
        <v>57</v>
      </c>
      <c r="E343" s="702" t="s">
        <v>61</v>
      </c>
      <c r="F343" s="702" t="s">
        <v>59</v>
      </c>
      <c r="G343" s="702" t="s">
        <v>65</v>
      </c>
      <c r="H343" s="705" t="s">
        <v>56</v>
      </c>
      <c r="I343" s="705" t="s">
        <v>66</v>
      </c>
      <c r="J343" s="705" t="s">
        <v>67</v>
      </c>
      <c r="K343" s="706" t="s">
        <v>64</v>
      </c>
    </row>
    <row r="344" customFormat="false" ht="15" hidden="false" customHeight="false" outlineLevel="0" collapsed="false">
      <c r="C344" s="700" t="s">
        <v>1680</v>
      </c>
      <c r="D344" s="701" t="s">
        <v>57</v>
      </c>
      <c r="E344" s="702" t="s">
        <v>58</v>
      </c>
      <c r="F344" s="702" t="s">
        <v>59</v>
      </c>
      <c r="G344" s="702" t="s">
        <v>65</v>
      </c>
      <c r="H344" s="705" t="s">
        <v>56</v>
      </c>
      <c r="I344" s="705" t="s">
        <v>66</v>
      </c>
      <c r="J344" s="705" t="s">
        <v>67</v>
      </c>
      <c r="K344" s="706" t="s">
        <v>64</v>
      </c>
    </row>
    <row r="345" customFormat="false" ht="15" hidden="false" customHeight="false" outlineLevel="0" collapsed="false">
      <c r="C345" s="700" t="s">
        <v>1681</v>
      </c>
      <c r="D345" s="701" t="s">
        <v>57</v>
      </c>
      <c r="E345" s="702" t="s">
        <v>61</v>
      </c>
      <c r="F345" s="702" t="s">
        <v>59</v>
      </c>
      <c r="G345" s="702" t="s">
        <v>65</v>
      </c>
      <c r="H345" s="705" t="s">
        <v>56</v>
      </c>
      <c r="I345" s="705" t="s">
        <v>66</v>
      </c>
      <c r="J345" s="705" t="s">
        <v>67</v>
      </c>
      <c r="K345" s="706" t="s">
        <v>58</v>
      </c>
    </row>
    <row r="346" customFormat="false" ht="15" hidden="false" customHeight="false" outlineLevel="0" collapsed="false">
      <c r="C346" s="700" t="s">
        <v>1682</v>
      </c>
      <c r="D346" s="701" t="s">
        <v>57</v>
      </c>
      <c r="E346" s="702" t="s">
        <v>61</v>
      </c>
      <c r="F346" s="702" t="s">
        <v>59</v>
      </c>
      <c r="G346" s="702" t="s">
        <v>65</v>
      </c>
      <c r="H346" s="705" t="s">
        <v>56</v>
      </c>
      <c r="I346" s="705" t="s">
        <v>66</v>
      </c>
      <c r="J346" s="705" t="s">
        <v>58</v>
      </c>
      <c r="K346" s="706" t="s">
        <v>64</v>
      </c>
    </row>
    <row r="347" customFormat="false" ht="15" hidden="false" customHeight="false" outlineLevel="0" collapsed="false">
      <c r="C347" s="700" t="s">
        <v>1683</v>
      </c>
      <c r="D347" s="701" t="s">
        <v>57</v>
      </c>
      <c r="E347" s="702" t="s">
        <v>61</v>
      </c>
      <c r="F347" s="702" t="s">
        <v>59</v>
      </c>
      <c r="G347" s="702" t="s">
        <v>65</v>
      </c>
      <c r="H347" s="705" t="s">
        <v>56</v>
      </c>
      <c r="I347" s="705" t="s">
        <v>63</v>
      </c>
      <c r="J347" s="705" t="s">
        <v>67</v>
      </c>
      <c r="K347" s="706" t="s">
        <v>64</v>
      </c>
    </row>
    <row r="348" customFormat="false" ht="15" hidden="false" customHeight="false" outlineLevel="0" collapsed="false">
      <c r="C348" s="700" t="s">
        <v>1684</v>
      </c>
      <c r="D348" s="701" t="s">
        <v>57</v>
      </c>
      <c r="E348" s="702" t="s">
        <v>63</v>
      </c>
      <c r="F348" s="702" t="s">
        <v>59</v>
      </c>
      <c r="G348" s="702" t="s">
        <v>56</v>
      </c>
      <c r="H348" s="705" t="s">
        <v>58</v>
      </c>
      <c r="I348" s="705" t="s">
        <v>65</v>
      </c>
      <c r="J348" s="705" t="s">
        <v>67</v>
      </c>
      <c r="K348" s="706" t="s">
        <v>64</v>
      </c>
    </row>
    <row r="349" customFormat="false" ht="15" hidden="false" customHeight="false" outlineLevel="0" collapsed="false">
      <c r="C349" s="700" t="s">
        <v>1685</v>
      </c>
      <c r="D349" s="701" t="s">
        <v>57</v>
      </c>
      <c r="E349" s="702" t="s">
        <v>61</v>
      </c>
      <c r="F349" s="702" t="s">
        <v>59</v>
      </c>
      <c r="G349" s="702" t="s">
        <v>65</v>
      </c>
      <c r="H349" s="705" t="s">
        <v>56</v>
      </c>
      <c r="I349" s="705" t="s">
        <v>63</v>
      </c>
      <c r="J349" s="705" t="s">
        <v>67</v>
      </c>
      <c r="K349" s="706" t="s">
        <v>58</v>
      </c>
    </row>
    <row r="350" customFormat="false" ht="15" hidden="false" customHeight="false" outlineLevel="0" collapsed="false">
      <c r="C350" s="700" t="s">
        <v>1686</v>
      </c>
      <c r="D350" s="701" t="s">
        <v>57</v>
      </c>
      <c r="E350" s="702" t="s">
        <v>61</v>
      </c>
      <c r="F350" s="702" t="s">
        <v>59</v>
      </c>
      <c r="G350" s="702" t="s">
        <v>65</v>
      </c>
      <c r="H350" s="705" t="s">
        <v>56</v>
      </c>
      <c r="I350" s="705" t="s">
        <v>63</v>
      </c>
      <c r="J350" s="705" t="s">
        <v>58</v>
      </c>
      <c r="K350" s="706" t="s">
        <v>64</v>
      </c>
    </row>
    <row r="351" customFormat="false" ht="15" hidden="false" customHeight="false" outlineLevel="0" collapsed="false">
      <c r="C351" s="700" t="s">
        <v>1687</v>
      </c>
      <c r="D351" s="701" t="s">
        <v>57</v>
      </c>
      <c r="E351" s="702" t="s">
        <v>63</v>
      </c>
      <c r="F351" s="702" t="s">
        <v>59</v>
      </c>
      <c r="G351" s="702" t="s">
        <v>65</v>
      </c>
      <c r="H351" s="705" t="s">
        <v>56</v>
      </c>
      <c r="I351" s="705" t="s">
        <v>66</v>
      </c>
      <c r="J351" s="705" t="s">
        <v>67</v>
      </c>
      <c r="K351" s="706" t="s">
        <v>64</v>
      </c>
    </row>
    <row r="352" customFormat="false" ht="15" hidden="false" customHeight="false" outlineLevel="0" collapsed="false">
      <c r="C352" s="700" t="s">
        <v>1688</v>
      </c>
      <c r="D352" s="701" t="s">
        <v>66</v>
      </c>
      <c r="E352" s="702" t="s">
        <v>61</v>
      </c>
      <c r="F352" s="702" t="s">
        <v>59</v>
      </c>
      <c r="G352" s="702" t="s">
        <v>65</v>
      </c>
      <c r="H352" s="705" t="s">
        <v>56</v>
      </c>
      <c r="I352" s="705" t="s">
        <v>63</v>
      </c>
      <c r="J352" s="705" t="s">
        <v>67</v>
      </c>
      <c r="K352" s="706" t="s">
        <v>57</v>
      </c>
    </row>
    <row r="353" customFormat="false" ht="15" hidden="false" customHeight="false" outlineLevel="0" collapsed="false">
      <c r="C353" s="700" t="s">
        <v>1689</v>
      </c>
      <c r="D353" s="701" t="s">
        <v>66</v>
      </c>
      <c r="E353" s="702" t="s">
        <v>61</v>
      </c>
      <c r="F353" s="702" t="s">
        <v>59</v>
      </c>
      <c r="G353" s="702" t="s">
        <v>65</v>
      </c>
      <c r="H353" s="705" t="s">
        <v>56</v>
      </c>
      <c r="I353" s="705" t="s">
        <v>63</v>
      </c>
      <c r="J353" s="705" t="s">
        <v>57</v>
      </c>
      <c r="K353" s="706" t="s">
        <v>64</v>
      </c>
    </row>
    <row r="354" customFormat="false" ht="15" hidden="false" customHeight="false" outlineLevel="0" collapsed="false">
      <c r="C354" s="700" t="s">
        <v>1690</v>
      </c>
      <c r="D354" s="701" t="s">
        <v>57</v>
      </c>
      <c r="E354" s="702" t="s">
        <v>63</v>
      </c>
      <c r="F354" s="702" t="s">
        <v>59</v>
      </c>
      <c r="G354" s="702" t="s">
        <v>65</v>
      </c>
      <c r="H354" s="705" t="s">
        <v>56</v>
      </c>
      <c r="I354" s="705" t="s">
        <v>66</v>
      </c>
      <c r="J354" s="705" t="s">
        <v>67</v>
      </c>
      <c r="K354" s="706" t="s">
        <v>58</v>
      </c>
    </row>
    <row r="355" customFormat="false" ht="15" hidden="false" customHeight="false" outlineLevel="0" collapsed="false">
      <c r="C355" s="700" t="s">
        <v>1691</v>
      </c>
      <c r="D355" s="701" t="s">
        <v>57</v>
      </c>
      <c r="E355" s="702" t="s">
        <v>63</v>
      </c>
      <c r="F355" s="702" t="s">
        <v>59</v>
      </c>
      <c r="G355" s="702" t="s">
        <v>65</v>
      </c>
      <c r="H355" s="705" t="s">
        <v>56</v>
      </c>
      <c r="I355" s="705" t="s">
        <v>66</v>
      </c>
      <c r="J355" s="705" t="s">
        <v>58</v>
      </c>
      <c r="K355" s="706" t="s">
        <v>64</v>
      </c>
    </row>
    <row r="356" customFormat="false" ht="15" hidden="false" customHeight="false" outlineLevel="0" collapsed="false">
      <c r="C356" s="700" t="s">
        <v>1692</v>
      </c>
      <c r="D356" s="701" t="s">
        <v>66</v>
      </c>
      <c r="E356" s="702" t="s">
        <v>61</v>
      </c>
      <c r="F356" s="702" t="s">
        <v>59</v>
      </c>
      <c r="G356" s="702" t="s">
        <v>65</v>
      </c>
      <c r="H356" s="705" t="s">
        <v>56</v>
      </c>
      <c r="I356" s="705" t="s">
        <v>63</v>
      </c>
      <c r="J356" s="705" t="s">
        <v>57</v>
      </c>
      <c r="K356" s="706" t="s">
        <v>58</v>
      </c>
    </row>
    <row r="357" customFormat="false" ht="15" hidden="false" customHeight="false" outlineLevel="0" collapsed="false">
      <c r="C357" s="700" t="s">
        <v>1693</v>
      </c>
      <c r="D357" s="701" t="s">
        <v>57</v>
      </c>
      <c r="E357" s="702" t="s">
        <v>61</v>
      </c>
      <c r="F357" s="702" t="s">
        <v>59</v>
      </c>
      <c r="G357" s="702" t="s">
        <v>65</v>
      </c>
      <c r="H357" s="705" t="s">
        <v>56</v>
      </c>
      <c r="I357" s="705" t="s">
        <v>60</v>
      </c>
      <c r="J357" s="705" t="s">
        <v>67</v>
      </c>
      <c r="K357" s="706" t="s">
        <v>64</v>
      </c>
    </row>
    <row r="358" customFormat="false" ht="15" hidden="false" customHeight="false" outlineLevel="0" collapsed="false">
      <c r="C358" s="700" t="s">
        <v>1694</v>
      </c>
      <c r="D358" s="701" t="s">
        <v>57</v>
      </c>
      <c r="E358" s="702" t="s">
        <v>58</v>
      </c>
      <c r="F358" s="702" t="s">
        <v>59</v>
      </c>
      <c r="G358" s="702" t="s">
        <v>65</v>
      </c>
      <c r="H358" s="705" t="s">
        <v>56</v>
      </c>
      <c r="I358" s="705" t="s">
        <v>60</v>
      </c>
      <c r="J358" s="705" t="s">
        <v>67</v>
      </c>
      <c r="K358" s="706" t="s">
        <v>64</v>
      </c>
    </row>
    <row r="359" customFormat="false" ht="15" hidden="false" customHeight="false" outlineLevel="0" collapsed="false">
      <c r="C359" s="700" t="s">
        <v>1695</v>
      </c>
      <c r="D359" s="701" t="s">
        <v>57</v>
      </c>
      <c r="E359" s="702" t="s">
        <v>61</v>
      </c>
      <c r="F359" s="702" t="s">
        <v>59</v>
      </c>
      <c r="G359" s="702" t="s">
        <v>65</v>
      </c>
      <c r="H359" s="705" t="s">
        <v>56</v>
      </c>
      <c r="I359" s="705" t="s">
        <v>60</v>
      </c>
      <c r="J359" s="705" t="s">
        <v>67</v>
      </c>
      <c r="K359" s="706" t="s">
        <v>58</v>
      </c>
    </row>
    <row r="360" customFormat="false" ht="15" hidden="false" customHeight="false" outlineLevel="0" collapsed="false">
      <c r="C360" s="700" t="s">
        <v>1696</v>
      </c>
      <c r="D360" s="701" t="s">
        <v>57</v>
      </c>
      <c r="E360" s="702" t="s">
        <v>61</v>
      </c>
      <c r="F360" s="702" t="s">
        <v>59</v>
      </c>
      <c r="G360" s="702" t="s">
        <v>65</v>
      </c>
      <c r="H360" s="705" t="s">
        <v>56</v>
      </c>
      <c r="I360" s="705" t="s">
        <v>60</v>
      </c>
      <c r="J360" s="705" t="s">
        <v>58</v>
      </c>
      <c r="K360" s="706" t="s">
        <v>64</v>
      </c>
    </row>
    <row r="361" customFormat="false" ht="15" hidden="false" customHeight="false" outlineLevel="0" collapsed="false">
      <c r="C361" s="700" t="s">
        <v>1697</v>
      </c>
      <c r="D361" s="701" t="s">
        <v>66</v>
      </c>
      <c r="E361" s="702" t="s">
        <v>57</v>
      </c>
      <c r="F361" s="702" t="s">
        <v>59</v>
      </c>
      <c r="G361" s="702" t="s">
        <v>65</v>
      </c>
      <c r="H361" s="705" t="s">
        <v>56</v>
      </c>
      <c r="I361" s="705" t="s">
        <v>60</v>
      </c>
      <c r="J361" s="705" t="s">
        <v>67</v>
      </c>
      <c r="K361" s="706" t="s">
        <v>64</v>
      </c>
    </row>
    <row r="362" customFormat="false" ht="15" hidden="false" customHeight="false" outlineLevel="0" collapsed="false">
      <c r="C362" s="700" t="s">
        <v>1698</v>
      </c>
      <c r="D362" s="701" t="s">
        <v>66</v>
      </c>
      <c r="E362" s="702" t="s">
        <v>61</v>
      </c>
      <c r="F362" s="702" t="s">
        <v>59</v>
      </c>
      <c r="G362" s="702" t="s">
        <v>65</v>
      </c>
      <c r="H362" s="705" t="s">
        <v>56</v>
      </c>
      <c r="I362" s="705" t="s">
        <v>60</v>
      </c>
      <c r="J362" s="705" t="s">
        <v>67</v>
      </c>
      <c r="K362" s="706" t="s">
        <v>57</v>
      </c>
    </row>
    <row r="363" customFormat="false" ht="15" hidden="false" customHeight="false" outlineLevel="0" collapsed="false">
      <c r="C363" s="700" t="s">
        <v>1699</v>
      </c>
      <c r="D363" s="701" t="s">
        <v>66</v>
      </c>
      <c r="E363" s="702" t="s">
        <v>61</v>
      </c>
      <c r="F363" s="702" t="s">
        <v>59</v>
      </c>
      <c r="G363" s="702" t="s">
        <v>65</v>
      </c>
      <c r="H363" s="705" t="s">
        <v>56</v>
      </c>
      <c r="I363" s="705" t="s">
        <v>60</v>
      </c>
      <c r="J363" s="705" t="s">
        <v>57</v>
      </c>
      <c r="K363" s="706" t="s">
        <v>64</v>
      </c>
    </row>
    <row r="364" customFormat="false" ht="15" hidden="false" customHeight="false" outlineLevel="0" collapsed="false">
      <c r="C364" s="700" t="s">
        <v>1700</v>
      </c>
      <c r="D364" s="701" t="s">
        <v>66</v>
      </c>
      <c r="E364" s="702" t="s">
        <v>57</v>
      </c>
      <c r="F364" s="702" t="s">
        <v>59</v>
      </c>
      <c r="G364" s="702" t="s">
        <v>65</v>
      </c>
      <c r="H364" s="705" t="s">
        <v>56</v>
      </c>
      <c r="I364" s="705" t="s">
        <v>60</v>
      </c>
      <c r="J364" s="705" t="s">
        <v>67</v>
      </c>
      <c r="K364" s="706" t="s">
        <v>58</v>
      </c>
    </row>
    <row r="365" customFormat="false" ht="15" hidden="false" customHeight="false" outlineLevel="0" collapsed="false">
      <c r="C365" s="700" t="s">
        <v>1701</v>
      </c>
      <c r="D365" s="701" t="s">
        <v>66</v>
      </c>
      <c r="E365" s="702" t="s">
        <v>57</v>
      </c>
      <c r="F365" s="702" t="s">
        <v>59</v>
      </c>
      <c r="G365" s="702" t="s">
        <v>65</v>
      </c>
      <c r="H365" s="705" t="s">
        <v>56</v>
      </c>
      <c r="I365" s="705" t="s">
        <v>60</v>
      </c>
      <c r="J365" s="705" t="s">
        <v>58</v>
      </c>
      <c r="K365" s="706" t="s">
        <v>64</v>
      </c>
    </row>
    <row r="366" customFormat="false" ht="15" hidden="false" customHeight="false" outlineLevel="0" collapsed="false">
      <c r="C366" s="700" t="s">
        <v>1702</v>
      </c>
      <c r="D366" s="701" t="s">
        <v>66</v>
      </c>
      <c r="E366" s="702" t="s">
        <v>61</v>
      </c>
      <c r="F366" s="702" t="s">
        <v>59</v>
      </c>
      <c r="G366" s="702" t="s">
        <v>65</v>
      </c>
      <c r="H366" s="705" t="s">
        <v>56</v>
      </c>
      <c r="I366" s="705" t="s">
        <v>60</v>
      </c>
      <c r="J366" s="705" t="s">
        <v>57</v>
      </c>
      <c r="K366" s="706" t="s">
        <v>58</v>
      </c>
    </row>
    <row r="367" customFormat="false" ht="15" hidden="false" customHeight="false" outlineLevel="0" collapsed="false">
      <c r="C367" s="700" t="s">
        <v>1703</v>
      </c>
      <c r="D367" s="701" t="s">
        <v>57</v>
      </c>
      <c r="E367" s="702" t="s">
        <v>63</v>
      </c>
      <c r="F367" s="702" t="s">
        <v>59</v>
      </c>
      <c r="G367" s="702" t="s">
        <v>65</v>
      </c>
      <c r="H367" s="705" t="s">
        <v>56</v>
      </c>
      <c r="I367" s="705" t="s">
        <v>60</v>
      </c>
      <c r="J367" s="705" t="s">
        <v>67</v>
      </c>
      <c r="K367" s="706" t="s">
        <v>64</v>
      </c>
    </row>
    <row r="368" customFormat="false" ht="15" hidden="false" customHeight="false" outlineLevel="0" collapsed="false">
      <c r="C368" s="700" t="s">
        <v>1704</v>
      </c>
      <c r="D368" s="701" t="s">
        <v>57</v>
      </c>
      <c r="E368" s="702" t="s">
        <v>63</v>
      </c>
      <c r="F368" s="702" t="s">
        <v>59</v>
      </c>
      <c r="G368" s="702" t="s">
        <v>65</v>
      </c>
      <c r="H368" s="705" t="s">
        <v>56</v>
      </c>
      <c r="I368" s="705" t="s">
        <v>60</v>
      </c>
      <c r="J368" s="705" t="s">
        <v>67</v>
      </c>
      <c r="K368" s="706" t="s">
        <v>61</v>
      </c>
    </row>
    <row r="369" customFormat="false" ht="15" hidden="false" customHeight="false" outlineLevel="0" collapsed="false">
      <c r="C369" s="700" t="s">
        <v>1705</v>
      </c>
      <c r="D369" s="701" t="s">
        <v>57</v>
      </c>
      <c r="E369" s="702" t="s">
        <v>63</v>
      </c>
      <c r="F369" s="702" t="s">
        <v>59</v>
      </c>
      <c r="G369" s="702" t="s">
        <v>65</v>
      </c>
      <c r="H369" s="705" t="s">
        <v>56</v>
      </c>
      <c r="I369" s="705" t="s">
        <v>60</v>
      </c>
      <c r="J369" s="705" t="s">
        <v>61</v>
      </c>
      <c r="K369" s="706" t="s">
        <v>64</v>
      </c>
    </row>
    <row r="370" customFormat="false" ht="15" hidden="false" customHeight="false" outlineLevel="0" collapsed="false">
      <c r="C370" s="700" t="s">
        <v>1706</v>
      </c>
      <c r="D370" s="701" t="s">
        <v>57</v>
      </c>
      <c r="E370" s="702" t="s">
        <v>63</v>
      </c>
      <c r="F370" s="702" t="s">
        <v>59</v>
      </c>
      <c r="G370" s="702" t="s">
        <v>65</v>
      </c>
      <c r="H370" s="705" t="s">
        <v>56</v>
      </c>
      <c r="I370" s="705" t="s">
        <v>60</v>
      </c>
      <c r="J370" s="705" t="s">
        <v>67</v>
      </c>
      <c r="K370" s="706" t="s">
        <v>58</v>
      </c>
    </row>
    <row r="371" customFormat="false" ht="15" hidden="false" customHeight="false" outlineLevel="0" collapsed="false">
      <c r="C371" s="700" t="s">
        <v>1707</v>
      </c>
      <c r="D371" s="701" t="s">
        <v>57</v>
      </c>
      <c r="E371" s="702" t="s">
        <v>63</v>
      </c>
      <c r="F371" s="702" t="s">
        <v>59</v>
      </c>
      <c r="G371" s="702" t="s">
        <v>65</v>
      </c>
      <c r="H371" s="705" t="s">
        <v>56</v>
      </c>
      <c r="I371" s="705" t="s">
        <v>60</v>
      </c>
      <c r="J371" s="705" t="s">
        <v>58</v>
      </c>
      <c r="K371" s="706" t="s">
        <v>64</v>
      </c>
    </row>
    <row r="372" customFormat="false" ht="15" hidden="false" customHeight="false" outlineLevel="0" collapsed="false">
      <c r="C372" s="700" t="s">
        <v>1708</v>
      </c>
      <c r="D372" s="701" t="s">
        <v>57</v>
      </c>
      <c r="E372" s="702" t="s">
        <v>63</v>
      </c>
      <c r="F372" s="702" t="s">
        <v>59</v>
      </c>
      <c r="G372" s="702" t="s">
        <v>65</v>
      </c>
      <c r="H372" s="705" t="s">
        <v>56</v>
      </c>
      <c r="I372" s="705" t="s">
        <v>60</v>
      </c>
      <c r="J372" s="705" t="s">
        <v>58</v>
      </c>
      <c r="K372" s="706" t="s">
        <v>61</v>
      </c>
    </row>
    <row r="373" customFormat="false" ht="15" hidden="false" customHeight="false" outlineLevel="0" collapsed="false">
      <c r="C373" s="700" t="s">
        <v>1709</v>
      </c>
      <c r="D373" s="701" t="s">
        <v>66</v>
      </c>
      <c r="E373" s="702" t="s">
        <v>63</v>
      </c>
      <c r="F373" s="702" t="s">
        <v>59</v>
      </c>
      <c r="G373" s="702" t="s">
        <v>65</v>
      </c>
      <c r="H373" s="705" t="s">
        <v>56</v>
      </c>
      <c r="I373" s="705" t="s">
        <v>60</v>
      </c>
      <c r="J373" s="705" t="s">
        <v>67</v>
      </c>
      <c r="K373" s="706" t="s">
        <v>57</v>
      </c>
    </row>
    <row r="374" customFormat="false" ht="15" hidden="false" customHeight="false" outlineLevel="0" collapsed="false">
      <c r="C374" s="700" t="s">
        <v>1710</v>
      </c>
      <c r="D374" s="701" t="s">
        <v>66</v>
      </c>
      <c r="E374" s="702" t="s">
        <v>63</v>
      </c>
      <c r="F374" s="702" t="s">
        <v>59</v>
      </c>
      <c r="G374" s="702" t="s">
        <v>65</v>
      </c>
      <c r="H374" s="705" t="s">
        <v>56</v>
      </c>
      <c r="I374" s="705" t="s">
        <v>60</v>
      </c>
      <c r="J374" s="705" t="s">
        <v>57</v>
      </c>
      <c r="K374" s="706" t="s">
        <v>64</v>
      </c>
    </row>
    <row r="375" customFormat="false" ht="15" hidden="false" customHeight="false" outlineLevel="0" collapsed="false">
      <c r="C375" s="700" t="s">
        <v>1711</v>
      </c>
      <c r="D375" s="701" t="s">
        <v>66</v>
      </c>
      <c r="E375" s="702" t="s">
        <v>63</v>
      </c>
      <c r="F375" s="702" t="s">
        <v>59</v>
      </c>
      <c r="G375" s="702" t="s">
        <v>65</v>
      </c>
      <c r="H375" s="705" t="s">
        <v>56</v>
      </c>
      <c r="I375" s="705" t="s">
        <v>60</v>
      </c>
      <c r="J375" s="705" t="s">
        <v>57</v>
      </c>
      <c r="K375" s="706" t="s">
        <v>61</v>
      </c>
    </row>
    <row r="376" customFormat="false" ht="15" hidden="false" customHeight="false" outlineLevel="0" collapsed="false">
      <c r="C376" s="700" t="s">
        <v>1712</v>
      </c>
      <c r="D376" s="701" t="s">
        <v>66</v>
      </c>
      <c r="E376" s="702" t="s">
        <v>63</v>
      </c>
      <c r="F376" s="702" t="s">
        <v>59</v>
      </c>
      <c r="G376" s="702" t="s">
        <v>65</v>
      </c>
      <c r="H376" s="705" t="s">
        <v>56</v>
      </c>
      <c r="I376" s="705" t="s">
        <v>60</v>
      </c>
      <c r="J376" s="705" t="s">
        <v>57</v>
      </c>
      <c r="K376" s="706" t="s">
        <v>58</v>
      </c>
    </row>
    <row r="377" customFormat="false" ht="15" hidden="false" customHeight="false" outlineLevel="0" collapsed="false">
      <c r="C377" s="700" t="s">
        <v>1713</v>
      </c>
      <c r="D377" s="701" t="s">
        <v>58</v>
      </c>
      <c r="E377" s="702" t="s">
        <v>61</v>
      </c>
      <c r="F377" s="702" t="s">
        <v>59</v>
      </c>
      <c r="G377" s="702" t="s">
        <v>62</v>
      </c>
      <c r="H377" s="705" t="s">
        <v>56</v>
      </c>
      <c r="I377" s="705" t="s">
        <v>66</v>
      </c>
      <c r="J377" s="705" t="s">
        <v>67</v>
      </c>
      <c r="K377" s="706" t="s">
        <v>64</v>
      </c>
    </row>
    <row r="378" customFormat="false" ht="15" hidden="false" customHeight="false" outlineLevel="0" collapsed="false">
      <c r="C378" s="700" t="s">
        <v>1714</v>
      </c>
      <c r="D378" s="701" t="s">
        <v>58</v>
      </c>
      <c r="E378" s="702" t="s">
        <v>61</v>
      </c>
      <c r="F378" s="702" t="s">
        <v>59</v>
      </c>
      <c r="G378" s="702" t="s">
        <v>62</v>
      </c>
      <c r="H378" s="705" t="s">
        <v>56</v>
      </c>
      <c r="I378" s="705" t="s">
        <v>63</v>
      </c>
      <c r="J378" s="705" t="s">
        <v>67</v>
      </c>
      <c r="K378" s="706" t="s">
        <v>64</v>
      </c>
    </row>
    <row r="379" customFormat="false" ht="15" hidden="false" customHeight="false" outlineLevel="0" collapsed="false">
      <c r="C379" s="700" t="s">
        <v>1715</v>
      </c>
      <c r="D379" s="701" t="s">
        <v>66</v>
      </c>
      <c r="E379" s="702" t="s">
        <v>61</v>
      </c>
      <c r="F379" s="702" t="s">
        <v>59</v>
      </c>
      <c r="G379" s="702" t="s">
        <v>62</v>
      </c>
      <c r="H379" s="705" t="s">
        <v>56</v>
      </c>
      <c r="I379" s="705" t="s">
        <v>63</v>
      </c>
      <c r="J379" s="705" t="s">
        <v>67</v>
      </c>
      <c r="K379" s="706" t="s">
        <v>64</v>
      </c>
    </row>
    <row r="380" customFormat="false" ht="15" hidden="false" customHeight="false" outlineLevel="0" collapsed="false">
      <c r="C380" s="700" t="s">
        <v>1716</v>
      </c>
      <c r="D380" s="701" t="s">
        <v>58</v>
      </c>
      <c r="E380" s="702" t="s">
        <v>63</v>
      </c>
      <c r="F380" s="702" t="s">
        <v>59</v>
      </c>
      <c r="G380" s="702" t="s">
        <v>62</v>
      </c>
      <c r="H380" s="705" t="s">
        <v>56</v>
      </c>
      <c r="I380" s="705" t="s">
        <v>66</v>
      </c>
      <c r="J380" s="705" t="s">
        <v>67</v>
      </c>
      <c r="K380" s="706" t="s">
        <v>64</v>
      </c>
    </row>
    <row r="381" customFormat="false" ht="15" hidden="false" customHeight="false" outlineLevel="0" collapsed="false">
      <c r="C381" s="700" t="s">
        <v>1717</v>
      </c>
      <c r="D381" s="701" t="s">
        <v>66</v>
      </c>
      <c r="E381" s="702" t="s">
        <v>61</v>
      </c>
      <c r="F381" s="702" t="s">
        <v>59</v>
      </c>
      <c r="G381" s="702" t="s">
        <v>62</v>
      </c>
      <c r="H381" s="705" t="s">
        <v>56</v>
      </c>
      <c r="I381" s="705" t="s">
        <v>63</v>
      </c>
      <c r="J381" s="705" t="s">
        <v>67</v>
      </c>
      <c r="K381" s="706" t="s">
        <v>58</v>
      </c>
    </row>
    <row r="382" customFormat="false" ht="15" hidden="false" customHeight="false" outlineLevel="0" collapsed="false">
      <c r="C382" s="700" t="s">
        <v>1718</v>
      </c>
      <c r="D382" s="701" t="s">
        <v>66</v>
      </c>
      <c r="E382" s="702" t="s">
        <v>61</v>
      </c>
      <c r="F382" s="702" t="s">
        <v>59</v>
      </c>
      <c r="G382" s="702" t="s">
        <v>62</v>
      </c>
      <c r="H382" s="705" t="s">
        <v>56</v>
      </c>
      <c r="I382" s="705" t="s">
        <v>63</v>
      </c>
      <c r="J382" s="705" t="s">
        <v>58</v>
      </c>
      <c r="K382" s="706" t="s">
        <v>64</v>
      </c>
    </row>
    <row r="383" customFormat="false" ht="15" hidden="false" customHeight="false" outlineLevel="0" collapsed="false">
      <c r="C383" s="700" t="s">
        <v>1719</v>
      </c>
      <c r="D383" s="701" t="s">
        <v>58</v>
      </c>
      <c r="E383" s="702" t="s">
        <v>61</v>
      </c>
      <c r="F383" s="702" t="s">
        <v>59</v>
      </c>
      <c r="G383" s="702" t="s">
        <v>62</v>
      </c>
      <c r="H383" s="705" t="s">
        <v>56</v>
      </c>
      <c r="I383" s="705" t="s">
        <v>60</v>
      </c>
      <c r="J383" s="705" t="s">
        <v>67</v>
      </c>
      <c r="K383" s="706" t="s">
        <v>64</v>
      </c>
    </row>
    <row r="384" customFormat="false" ht="15" hidden="false" customHeight="false" outlineLevel="0" collapsed="false">
      <c r="C384" s="700" t="s">
        <v>1720</v>
      </c>
      <c r="D384" s="701" t="s">
        <v>66</v>
      </c>
      <c r="E384" s="702" t="s">
        <v>61</v>
      </c>
      <c r="F384" s="702" t="s">
        <v>59</v>
      </c>
      <c r="G384" s="702" t="s">
        <v>62</v>
      </c>
      <c r="H384" s="705" t="s">
        <v>56</v>
      </c>
      <c r="I384" s="705" t="s">
        <v>60</v>
      </c>
      <c r="J384" s="705" t="s">
        <v>67</v>
      </c>
      <c r="K384" s="706" t="s">
        <v>64</v>
      </c>
    </row>
    <row r="385" customFormat="false" ht="15" hidden="false" customHeight="false" outlineLevel="0" collapsed="false">
      <c r="C385" s="700" t="s">
        <v>1721</v>
      </c>
      <c r="D385" s="701" t="s">
        <v>66</v>
      </c>
      <c r="E385" s="702" t="s">
        <v>58</v>
      </c>
      <c r="F385" s="702" t="s">
        <v>59</v>
      </c>
      <c r="G385" s="702" t="s">
        <v>62</v>
      </c>
      <c r="H385" s="705" t="s">
        <v>56</v>
      </c>
      <c r="I385" s="705" t="s">
        <v>60</v>
      </c>
      <c r="J385" s="705" t="s">
        <v>67</v>
      </c>
      <c r="K385" s="706" t="s">
        <v>64</v>
      </c>
    </row>
    <row r="386" customFormat="false" ht="15" hidden="false" customHeight="false" outlineLevel="0" collapsed="false">
      <c r="C386" s="700" t="s">
        <v>1722</v>
      </c>
      <c r="D386" s="701" t="s">
        <v>66</v>
      </c>
      <c r="E386" s="702" t="s">
        <v>61</v>
      </c>
      <c r="F386" s="702" t="s">
        <v>59</v>
      </c>
      <c r="G386" s="702" t="s">
        <v>62</v>
      </c>
      <c r="H386" s="705" t="s">
        <v>56</v>
      </c>
      <c r="I386" s="705" t="s">
        <v>60</v>
      </c>
      <c r="J386" s="705" t="s">
        <v>67</v>
      </c>
      <c r="K386" s="706" t="s">
        <v>58</v>
      </c>
    </row>
    <row r="387" customFormat="false" ht="15" hidden="false" customHeight="false" outlineLevel="0" collapsed="false">
      <c r="C387" s="700" t="s">
        <v>1723</v>
      </c>
      <c r="D387" s="701" t="s">
        <v>66</v>
      </c>
      <c r="E387" s="702" t="s">
        <v>61</v>
      </c>
      <c r="F387" s="702" t="s">
        <v>59</v>
      </c>
      <c r="G387" s="702" t="s">
        <v>62</v>
      </c>
      <c r="H387" s="705" t="s">
        <v>56</v>
      </c>
      <c r="I387" s="705" t="s">
        <v>60</v>
      </c>
      <c r="J387" s="705" t="s">
        <v>58</v>
      </c>
      <c r="K387" s="706" t="s">
        <v>64</v>
      </c>
    </row>
    <row r="388" customFormat="false" ht="15" hidden="false" customHeight="false" outlineLevel="0" collapsed="false">
      <c r="C388" s="700" t="s">
        <v>1724</v>
      </c>
      <c r="D388" s="701" t="s">
        <v>62</v>
      </c>
      <c r="E388" s="702" t="s">
        <v>61</v>
      </c>
      <c r="F388" s="702" t="s">
        <v>59</v>
      </c>
      <c r="G388" s="702" t="s">
        <v>60</v>
      </c>
      <c r="H388" s="705" t="s">
        <v>56</v>
      </c>
      <c r="I388" s="705" t="s">
        <v>63</v>
      </c>
      <c r="J388" s="705" t="s">
        <v>67</v>
      </c>
      <c r="K388" s="706" t="s">
        <v>64</v>
      </c>
    </row>
    <row r="389" customFormat="false" ht="15" hidden="false" customHeight="false" outlineLevel="0" collapsed="false">
      <c r="C389" s="700" t="s">
        <v>1725</v>
      </c>
      <c r="D389" s="701" t="s">
        <v>58</v>
      </c>
      <c r="E389" s="702" t="s">
        <v>63</v>
      </c>
      <c r="F389" s="702" t="s">
        <v>59</v>
      </c>
      <c r="G389" s="702" t="s">
        <v>62</v>
      </c>
      <c r="H389" s="705" t="s">
        <v>56</v>
      </c>
      <c r="I389" s="705" t="s">
        <v>60</v>
      </c>
      <c r="J389" s="705" t="s">
        <v>67</v>
      </c>
      <c r="K389" s="706" t="s">
        <v>64</v>
      </c>
    </row>
    <row r="390" customFormat="false" ht="15" hidden="false" customHeight="false" outlineLevel="0" collapsed="false">
      <c r="C390" s="700" t="s">
        <v>1726</v>
      </c>
      <c r="D390" s="701" t="s">
        <v>62</v>
      </c>
      <c r="E390" s="702" t="s">
        <v>61</v>
      </c>
      <c r="F390" s="702" t="s">
        <v>59</v>
      </c>
      <c r="G390" s="702" t="s">
        <v>60</v>
      </c>
      <c r="H390" s="705" t="s">
        <v>56</v>
      </c>
      <c r="I390" s="705" t="s">
        <v>63</v>
      </c>
      <c r="J390" s="705" t="s">
        <v>67</v>
      </c>
      <c r="K390" s="706" t="s">
        <v>58</v>
      </c>
    </row>
    <row r="391" customFormat="false" ht="15" hidden="false" customHeight="false" outlineLevel="0" collapsed="false">
      <c r="C391" s="700" t="s">
        <v>1727</v>
      </c>
      <c r="D391" s="701" t="s">
        <v>62</v>
      </c>
      <c r="E391" s="702" t="s">
        <v>61</v>
      </c>
      <c r="F391" s="702" t="s">
        <v>59</v>
      </c>
      <c r="G391" s="702" t="s">
        <v>60</v>
      </c>
      <c r="H391" s="705" t="s">
        <v>56</v>
      </c>
      <c r="I391" s="705" t="s">
        <v>63</v>
      </c>
      <c r="J391" s="705" t="s">
        <v>58</v>
      </c>
      <c r="K391" s="706" t="s">
        <v>64</v>
      </c>
    </row>
    <row r="392" customFormat="false" ht="15" hidden="false" customHeight="false" outlineLevel="0" collapsed="false">
      <c r="C392" s="700" t="s">
        <v>1728</v>
      </c>
      <c r="D392" s="701" t="s">
        <v>66</v>
      </c>
      <c r="E392" s="702" t="s">
        <v>63</v>
      </c>
      <c r="F392" s="702" t="s">
        <v>59</v>
      </c>
      <c r="G392" s="702" t="s">
        <v>62</v>
      </c>
      <c r="H392" s="705" t="s">
        <v>56</v>
      </c>
      <c r="I392" s="705" t="s">
        <v>60</v>
      </c>
      <c r="J392" s="705" t="s">
        <v>67</v>
      </c>
      <c r="K392" s="706" t="s">
        <v>64</v>
      </c>
    </row>
    <row r="393" customFormat="false" ht="15" hidden="false" customHeight="false" outlineLevel="0" collapsed="false">
      <c r="C393" s="700" t="s">
        <v>1729</v>
      </c>
      <c r="D393" s="701" t="s">
        <v>66</v>
      </c>
      <c r="E393" s="702" t="s">
        <v>63</v>
      </c>
      <c r="F393" s="702" t="s">
        <v>59</v>
      </c>
      <c r="G393" s="702" t="s">
        <v>62</v>
      </c>
      <c r="H393" s="705" t="s">
        <v>56</v>
      </c>
      <c r="I393" s="705" t="s">
        <v>60</v>
      </c>
      <c r="J393" s="705" t="s">
        <v>67</v>
      </c>
      <c r="K393" s="706" t="s">
        <v>61</v>
      </c>
    </row>
    <row r="394" customFormat="false" ht="15" hidden="false" customHeight="false" outlineLevel="0" collapsed="false">
      <c r="C394" s="700" t="s">
        <v>1730</v>
      </c>
      <c r="D394" s="701" t="s">
        <v>66</v>
      </c>
      <c r="E394" s="702" t="s">
        <v>63</v>
      </c>
      <c r="F394" s="702" t="s">
        <v>59</v>
      </c>
      <c r="G394" s="702" t="s">
        <v>62</v>
      </c>
      <c r="H394" s="705" t="s">
        <v>56</v>
      </c>
      <c r="I394" s="705" t="s">
        <v>60</v>
      </c>
      <c r="J394" s="705" t="s">
        <v>61</v>
      </c>
      <c r="K394" s="706" t="s">
        <v>64</v>
      </c>
    </row>
    <row r="395" customFormat="false" ht="15" hidden="false" customHeight="false" outlineLevel="0" collapsed="false">
      <c r="C395" s="700" t="s">
        <v>1731</v>
      </c>
      <c r="D395" s="701" t="s">
        <v>66</v>
      </c>
      <c r="E395" s="702" t="s">
        <v>63</v>
      </c>
      <c r="F395" s="702" t="s">
        <v>59</v>
      </c>
      <c r="G395" s="702" t="s">
        <v>62</v>
      </c>
      <c r="H395" s="705" t="s">
        <v>56</v>
      </c>
      <c r="I395" s="705" t="s">
        <v>60</v>
      </c>
      <c r="J395" s="705" t="s">
        <v>67</v>
      </c>
      <c r="K395" s="706" t="s">
        <v>58</v>
      </c>
    </row>
    <row r="396" customFormat="false" ht="15" hidden="false" customHeight="false" outlineLevel="0" collapsed="false">
      <c r="C396" s="700" t="s">
        <v>1732</v>
      </c>
      <c r="D396" s="701" t="s">
        <v>66</v>
      </c>
      <c r="E396" s="702" t="s">
        <v>63</v>
      </c>
      <c r="F396" s="702" t="s">
        <v>59</v>
      </c>
      <c r="G396" s="702" t="s">
        <v>62</v>
      </c>
      <c r="H396" s="705" t="s">
        <v>56</v>
      </c>
      <c r="I396" s="705" t="s">
        <v>60</v>
      </c>
      <c r="J396" s="705" t="s">
        <v>58</v>
      </c>
      <c r="K396" s="706" t="s">
        <v>64</v>
      </c>
    </row>
    <row r="397" customFormat="false" ht="15" hidden="false" customHeight="false" outlineLevel="0" collapsed="false">
      <c r="C397" s="700" t="s">
        <v>1733</v>
      </c>
      <c r="D397" s="701" t="s">
        <v>66</v>
      </c>
      <c r="E397" s="702" t="s">
        <v>63</v>
      </c>
      <c r="F397" s="702" t="s">
        <v>59</v>
      </c>
      <c r="G397" s="702" t="s">
        <v>62</v>
      </c>
      <c r="H397" s="705" t="s">
        <v>56</v>
      </c>
      <c r="I397" s="705" t="s">
        <v>60</v>
      </c>
      <c r="J397" s="705" t="s">
        <v>58</v>
      </c>
      <c r="K397" s="706" t="s">
        <v>61</v>
      </c>
    </row>
    <row r="398" customFormat="false" ht="15" hidden="false" customHeight="false" outlineLevel="0" collapsed="false">
      <c r="C398" s="700" t="s">
        <v>1734</v>
      </c>
      <c r="D398" s="701" t="s">
        <v>57</v>
      </c>
      <c r="E398" s="702" t="s">
        <v>61</v>
      </c>
      <c r="F398" s="702" t="s">
        <v>59</v>
      </c>
      <c r="G398" s="702" t="s">
        <v>56</v>
      </c>
      <c r="H398" s="705" t="s">
        <v>58</v>
      </c>
      <c r="I398" s="705" t="s">
        <v>62</v>
      </c>
      <c r="J398" s="705" t="s">
        <v>67</v>
      </c>
      <c r="K398" s="706" t="s">
        <v>64</v>
      </c>
    </row>
    <row r="399" customFormat="false" ht="15" hidden="false" customHeight="false" outlineLevel="0" collapsed="false">
      <c r="C399" s="700" t="s">
        <v>1735</v>
      </c>
      <c r="D399" s="701" t="s">
        <v>57</v>
      </c>
      <c r="E399" s="702" t="s">
        <v>61</v>
      </c>
      <c r="F399" s="702" t="s">
        <v>59</v>
      </c>
      <c r="G399" s="702" t="s">
        <v>62</v>
      </c>
      <c r="H399" s="705" t="s">
        <v>56</v>
      </c>
      <c r="I399" s="705" t="s">
        <v>66</v>
      </c>
      <c r="J399" s="705" t="s">
        <v>67</v>
      </c>
      <c r="K399" s="706" t="s">
        <v>64</v>
      </c>
    </row>
    <row r="400" customFormat="false" ht="15" hidden="false" customHeight="false" outlineLevel="0" collapsed="false">
      <c r="C400" s="700" t="s">
        <v>1736</v>
      </c>
      <c r="D400" s="701" t="s">
        <v>57</v>
      </c>
      <c r="E400" s="702" t="s">
        <v>58</v>
      </c>
      <c r="F400" s="702" t="s">
        <v>59</v>
      </c>
      <c r="G400" s="702" t="s">
        <v>62</v>
      </c>
      <c r="H400" s="705" t="s">
        <v>56</v>
      </c>
      <c r="I400" s="705" t="s">
        <v>66</v>
      </c>
      <c r="J400" s="705" t="s">
        <v>67</v>
      </c>
      <c r="K400" s="706" t="s">
        <v>64</v>
      </c>
    </row>
    <row r="401" customFormat="false" ht="15" hidden="false" customHeight="false" outlineLevel="0" collapsed="false">
      <c r="C401" s="700" t="s">
        <v>1737</v>
      </c>
      <c r="D401" s="701" t="s">
        <v>57</v>
      </c>
      <c r="E401" s="702" t="s">
        <v>61</v>
      </c>
      <c r="F401" s="702" t="s">
        <v>59</v>
      </c>
      <c r="G401" s="702" t="s">
        <v>62</v>
      </c>
      <c r="H401" s="705" t="s">
        <v>56</v>
      </c>
      <c r="I401" s="705" t="s">
        <v>66</v>
      </c>
      <c r="J401" s="705" t="s">
        <v>67</v>
      </c>
      <c r="K401" s="706" t="s">
        <v>58</v>
      </c>
    </row>
    <row r="402" customFormat="false" ht="15" hidden="false" customHeight="false" outlineLevel="0" collapsed="false">
      <c r="C402" s="700" t="s">
        <v>1738</v>
      </c>
      <c r="D402" s="701" t="s">
        <v>57</v>
      </c>
      <c r="E402" s="702" t="s">
        <v>61</v>
      </c>
      <c r="F402" s="702" t="s">
        <v>59</v>
      </c>
      <c r="G402" s="702" t="s">
        <v>62</v>
      </c>
      <c r="H402" s="705" t="s">
        <v>56</v>
      </c>
      <c r="I402" s="705" t="s">
        <v>66</v>
      </c>
      <c r="J402" s="705" t="s">
        <v>58</v>
      </c>
      <c r="K402" s="706" t="s">
        <v>64</v>
      </c>
    </row>
    <row r="403" customFormat="false" ht="15" hidden="false" customHeight="false" outlineLevel="0" collapsed="false">
      <c r="C403" s="700" t="s">
        <v>1739</v>
      </c>
      <c r="D403" s="701" t="s">
        <v>57</v>
      </c>
      <c r="E403" s="702" t="s">
        <v>61</v>
      </c>
      <c r="F403" s="702" t="s">
        <v>59</v>
      </c>
      <c r="G403" s="702" t="s">
        <v>62</v>
      </c>
      <c r="H403" s="705" t="s">
        <v>56</v>
      </c>
      <c r="I403" s="705" t="s">
        <v>63</v>
      </c>
      <c r="J403" s="705" t="s">
        <v>67</v>
      </c>
      <c r="K403" s="706" t="s">
        <v>64</v>
      </c>
    </row>
    <row r="404" customFormat="false" ht="15" hidden="false" customHeight="false" outlineLevel="0" collapsed="false">
      <c r="C404" s="700" t="s">
        <v>1740</v>
      </c>
      <c r="D404" s="701" t="s">
        <v>57</v>
      </c>
      <c r="E404" s="702" t="s">
        <v>63</v>
      </c>
      <c r="F404" s="702" t="s">
        <v>59</v>
      </c>
      <c r="G404" s="702" t="s">
        <v>56</v>
      </c>
      <c r="H404" s="705" t="s">
        <v>58</v>
      </c>
      <c r="I404" s="705" t="s">
        <v>62</v>
      </c>
      <c r="J404" s="705" t="s">
        <v>67</v>
      </c>
      <c r="K404" s="706" t="s">
        <v>64</v>
      </c>
    </row>
    <row r="405" customFormat="false" ht="15" hidden="false" customHeight="false" outlineLevel="0" collapsed="false">
      <c r="C405" s="700" t="s">
        <v>1741</v>
      </c>
      <c r="D405" s="701" t="s">
        <v>57</v>
      </c>
      <c r="E405" s="702" t="s">
        <v>61</v>
      </c>
      <c r="F405" s="702" t="s">
        <v>59</v>
      </c>
      <c r="G405" s="702" t="s">
        <v>62</v>
      </c>
      <c r="H405" s="705" t="s">
        <v>56</v>
      </c>
      <c r="I405" s="705" t="s">
        <v>63</v>
      </c>
      <c r="J405" s="705" t="s">
        <v>67</v>
      </c>
      <c r="K405" s="706" t="s">
        <v>58</v>
      </c>
    </row>
    <row r="406" customFormat="false" ht="15" hidden="false" customHeight="false" outlineLevel="0" collapsed="false">
      <c r="C406" s="700" t="s">
        <v>1742</v>
      </c>
      <c r="D406" s="701" t="s">
        <v>57</v>
      </c>
      <c r="E406" s="702" t="s">
        <v>61</v>
      </c>
      <c r="F406" s="702" t="s">
        <v>59</v>
      </c>
      <c r="G406" s="702" t="s">
        <v>62</v>
      </c>
      <c r="H406" s="705" t="s">
        <v>56</v>
      </c>
      <c r="I406" s="705" t="s">
        <v>63</v>
      </c>
      <c r="J406" s="705" t="s">
        <v>58</v>
      </c>
      <c r="K406" s="706" t="s">
        <v>64</v>
      </c>
    </row>
    <row r="407" customFormat="false" ht="15" hidden="false" customHeight="false" outlineLevel="0" collapsed="false">
      <c r="C407" s="700" t="s">
        <v>1743</v>
      </c>
      <c r="D407" s="701" t="s">
        <v>57</v>
      </c>
      <c r="E407" s="702" t="s">
        <v>63</v>
      </c>
      <c r="F407" s="702" t="s">
        <v>59</v>
      </c>
      <c r="G407" s="702" t="s">
        <v>62</v>
      </c>
      <c r="H407" s="705" t="s">
        <v>56</v>
      </c>
      <c r="I407" s="705" t="s">
        <v>66</v>
      </c>
      <c r="J407" s="705" t="s">
        <v>67</v>
      </c>
      <c r="K407" s="706" t="s">
        <v>64</v>
      </c>
    </row>
    <row r="408" customFormat="false" ht="15" hidden="false" customHeight="false" outlineLevel="0" collapsed="false">
      <c r="C408" s="700" t="s">
        <v>1744</v>
      </c>
      <c r="D408" s="701" t="s">
        <v>66</v>
      </c>
      <c r="E408" s="702" t="s">
        <v>61</v>
      </c>
      <c r="F408" s="702" t="s">
        <v>59</v>
      </c>
      <c r="G408" s="702" t="s">
        <v>62</v>
      </c>
      <c r="H408" s="705" t="s">
        <v>56</v>
      </c>
      <c r="I408" s="705" t="s">
        <v>63</v>
      </c>
      <c r="J408" s="705" t="s">
        <v>67</v>
      </c>
      <c r="K408" s="706" t="s">
        <v>57</v>
      </c>
    </row>
    <row r="409" customFormat="false" ht="15" hidden="false" customHeight="false" outlineLevel="0" collapsed="false">
      <c r="C409" s="700" t="s">
        <v>1745</v>
      </c>
      <c r="D409" s="701" t="s">
        <v>66</v>
      </c>
      <c r="E409" s="702" t="s">
        <v>61</v>
      </c>
      <c r="F409" s="702" t="s">
        <v>59</v>
      </c>
      <c r="G409" s="702" t="s">
        <v>62</v>
      </c>
      <c r="H409" s="705" t="s">
        <v>56</v>
      </c>
      <c r="I409" s="705" t="s">
        <v>63</v>
      </c>
      <c r="J409" s="705" t="s">
        <v>57</v>
      </c>
      <c r="K409" s="706" t="s">
        <v>64</v>
      </c>
    </row>
    <row r="410" customFormat="false" ht="15" hidden="false" customHeight="false" outlineLevel="0" collapsed="false">
      <c r="C410" s="700" t="s">
        <v>1746</v>
      </c>
      <c r="D410" s="701" t="s">
        <v>57</v>
      </c>
      <c r="E410" s="702" t="s">
        <v>63</v>
      </c>
      <c r="F410" s="702" t="s">
        <v>59</v>
      </c>
      <c r="G410" s="702" t="s">
        <v>62</v>
      </c>
      <c r="H410" s="705" t="s">
        <v>56</v>
      </c>
      <c r="I410" s="705" t="s">
        <v>66</v>
      </c>
      <c r="J410" s="705" t="s">
        <v>67</v>
      </c>
      <c r="K410" s="706" t="s">
        <v>58</v>
      </c>
    </row>
    <row r="411" customFormat="false" ht="15" hidden="false" customHeight="false" outlineLevel="0" collapsed="false">
      <c r="C411" s="700" t="s">
        <v>1747</v>
      </c>
      <c r="D411" s="701" t="s">
        <v>57</v>
      </c>
      <c r="E411" s="702" t="s">
        <v>63</v>
      </c>
      <c r="F411" s="702" t="s">
        <v>59</v>
      </c>
      <c r="G411" s="702" t="s">
        <v>62</v>
      </c>
      <c r="H411" s="705" t="s">
        <v>56</v>
      </c>
      <c r="I411" s="705" t="s">
        <v>66</v>
      </c>
      <c r="J411" s="705" t="s">
        <v>58</v>
      </c>
      <c r="K411" s="706" t="s">
        <v>64</v>
      </c>
    </row>
    <row r="412" customFormat="false" ht="15" hidden="false" customHeight="false" outlineLevel="0" collapsed="false">
      <c r="C412" s="700" t="s">
        <v>1748</v>
      </c>
      <c r="D412" s="701" t="s">
        <v>66</v>
      </c>
      <c r="E412" s="702" t="s">
        <v>61</v>
      </c>
      <c r="F412" s="702" t="s">
        <v>59</v>
      </c>
      <c r="G412" s="702" t="s">
        <v>62</v>
      </c>
      <c r="H412" s="705" t="s">
        <v>56</v>
      </c>
      <c r="I412" s="705" t="s">
        <v>63</v>
      </c>
      <c r="J412" s="705" t="s">
        <v>57</v>
      </c>
      <c r="K412" s="706" t="s">
        <v>58</v>
      </c>
    </row>
    <row r="413" customFormat="false" ht="15" hidden="false" customHeight="false" outlineLevel="0" collapsed="false">
      <c r="C413" s="700" t="s">
        <v>1749</v>
      </c>
      <c r="D413" s="701" t="s">
        <v>57</v>
      </c>
      <c r="E413" s="702" t="s">
        <v>61</v>
      </c>
      <c r="F413" s="702" t="s">
        <v>59</v>
      </c>
      <c r="G413" s="702" t="s">
        <v>62</v>
      </c>
      <c r="H413" s="705" t="s">
        <v>56</v>
      </c>
      <c r="I413" s="705" t="s">
        <v>60</v>
      </c>
      <c r="J413" s="705" t="s">
        <v>67</v>
      </c>
      <c r="K413" s="706" t="s">
        <v>64</v>
      </c>
    </row>
    <row r="414" customFormat="false" ht="15" hidden="false" customHeight="false" outlineLevel="0" collapsed="false">
      <c r="C414" s="700" t="s">
        <v>1750</v>
      </c>
      <c r="D414" s="701" t="s">
        <v>57</v>
      </c>
      <c r="E414" s="702" t="s">
        <v>58</v>
      </c>
      <c r="F414" s="702" t="s">
        <v>59</v>
      </c>
      <c r="G414" s="702" t="s">
        <v>62</v>
      </c>
      <c r="H414" s="705" t="s">
        <v>56</v>
      </c>
      <c r="I414" s="705" t="s">
        <v>60</v>
      </c>
      <c r="J414" s="705" t="s">
        <v>67</v>
      </c>
      <c r="K414" s="706" t="s">
        <v>64</v>
      </c>
    </row>
    <row r="415" customFormat="false" ht="15" hidden="false" customHeight="false" outlineLevel="0" collapsed="false">
      <c r="C415" s="700" t="s">
        <v>1751</v>
      </c>
      <c r="D415" s="701" t="s">
        <v>57</v>
      </c>
      <c r="E415" s="702" t="s">
        <v>61</v>
      </c>
      <c r="F415" s="702" t="s">
        <v>59</v>
      </c>
      <c r="G415" s="702" t="s">
        <v>62</v>
      </c>
      <c r="H415" s="705" t="s">
        <v>56</v>
      </c>
      <c r="I415" s="705" t="s">
        <v>60</v>
      </c>
      <c r="J415" s="705" t="s">
        <v>67</v>
      </c>
      <c r="K415" s="706" t="s">
        <v>58</v>
      </c>
    </row>
    <row r="416" customFormat="false" ht="15" hidden="false" customHeight="false" outlineLevel="0" collapsed="false">
      <c r="C416" s="700" t="s">
        <v>1752</v>
      </c>
      <c r="D416" s="701" t="s">
        <v>57</v>
      </c>
      <c r="E416" s="702" t="s">
        <v>61</v>
      </c>
      <c r="F416" s="702" t="s">
        <v>59</v>
      </c>
      <c r="G416" s="702" t="s">
        <v>62</v>
      </c>
      <c r="H416" s="705" t="s">
        <v>56</v>
      </c>
      <c r="I416" s="705" t="s">
        <v>60</v>
      </c>
      <c r="J416" s="705" t="s">
        <v>58</v>
      </c>
      <c r="K416" s="706" t="s">
        <v>64</v>
      </c>
    </row>
    <row r="417" customFormat="false" ht="15" hidden="false" customHeight="false" outlineLevel="0" collapsed="false">
      <c r="C417" s="700" t="s">
        <v>1753</v>
      </c>
      <c r="D417" s="701" t="s">
        <v>66</v>
      </c>
      <c r="E417" s="702" t="s">
        <v>57</v>
      </c>
      <c r="F417" s="702" t="s">
        <v>59</v>
      </c>
      <c r="G417" s="702" t="s">
        <v>62</v>
      </c>
      <c r="H417" s="705" t="s">
        <v>56</v>
      </c>
      <c r="I417" s="705" t="s">
        <v>60</v>
      </c>
      <c r="J417" s="705" t="s">
        <v>67</v>
      </c>
      <c r="K417" s="706" t="s">
        <v>64</v>
      </c>
    </row>
    <row r="418" customFormat="false" ht="15" hidden="false" customHeight="false" outlineLevel="0" collapsed="false">
      <c r="C418" s="700" t="s">
        <v>1754</v>
      </c>
      <c r="D418" s="701" t="s">
        <v>66</v>
      </c>
      <c r="E418" s="702" t="s">
        <v>61</v>
      </c>
      <c r="F418" s="702" t="s">
        <v>59</v>
      </c>
      <c r="G418" s="702" t="s">
        <v>62</v>
      </c>
      <c r="H418" s="705" t="s">
        <v>56</v>
      </c>
      <c r="I418" s="705" t="s">
        <v>60</v>
      </c>
      <c r="J418" s="705" t="s">
        <v>67</v>
      </c>
      <c r="K418" s="706" t="s">
        <v>57</v>
      </c>
    </row>
    <row r="419" customFormat="false" ht="15" hidden="false" customHeight="false" outlineLevel="0" collapsed="false">
      <c r="C419" s="700" t="s">
        <v>1755</v>
      </c>
      <c r="D419" s="701" t="s">
        <v>66</v>
      </c>
      <c r="E419" s="702" t="s">
        <v>61</v>
      </c>
      <c r="F419" s="702" t="s">
        <v>59</v>
      </c>
      <c r="G419" s="702" t="s">
        <v>62</v>
      </c>
      <c r="H419" s="705" t="s">
        <v>56</v>
      </c>
      <c r="I419" s="705" t="s">
        <v>60</v>
      </c>
      <c r="J419" s="705" t="s">
        <v>57</v>
      </c>
      <c r="K419" s="706" t="s">
        <v>64</v>
      </c>
    </row>
    <row r="420" customFormat="false" ht="15" hidden="false" customHeight="false" outlineLevel="0" collapsed="false">
      <c r="C420" s="700" t="s">
        <v>1756</v>
      </c>
      <c r="D420" s="701" t="s">
        <v>66</v>
      </c>
      <c r="E420" s="702" t="s">
        <v>57</v>
      </c>
      <c r="F420" s="702" t="s">
        <v>59</v>
      </c>
      <c r="G420" s="702" t="s">
        <v>62</v>
      </c>
      <c r="H420" s="705" t="s">
        <v>56</v>
      </c>
      <c r="I420" s="705" t="s">
        <v>60</v>
      </c>
      <c r="J420" s="705" t="s">
        <v>67</v>
      </c>
      <c r="K420" s="706" t="s">
        <v>58</v>
      </c>
    </row>
    <row r="421" customFormat="false" ht="15" hidden="false" customHeight="false" outlineLevel="0" collapsed="false">
      <c r="C421" s="700" t="s">
        <v>1757</v>
      </c>
      <c r="D421" s="701" t="s">
        <v>66</v>
      </c>
      <c r="E421" s="702" t="s">
        <v>57</v>
      </c>
      <c r="F421" s="702" t="s">
        <v>59</v>
      </c>
      <c r="G421" s="702" t="s">
        <v>62</v>
      </c>
      <c r="H421" s="705" t="s">
        <v>56</v>
      </c>
      <c r="I421" s="705" t="s">
        <v>60</v>
      </c>
      <c r="J421" s="705" t="s">
        <v>58</v>
      </c>
      <c r="K421" s="706" t="s">
        <v>64</v>
      </c>
    </row>
    <row r="422" customFormat="false" ht="15" hidden="false" customHeight="false" outlineLevel="0" collapsed="false">
      <c r="C422" s="700" t="s">
        <v>1758</v>
      </c>
      <c r="D422" s="701" t="s">
        <v>66</v>
      </c>
      <c r="E422" s="702" t="s">
        <v>61</v>
      </c>
      <c r="F422" s="702" t="s">
        <v>59</v>
      </c>
      <c r="G422" s="702" t="s">
        <v>62</v>
      </c>
      <c r="H422" s="705" t="s">
        <v>56</v>
      </c>
      <c r="I422" s="705" t="s">
        <v>60</v>
      </c>
      <c r="J422" s="705" t="s">
        <v>57</v>
      </c>
      <c r="K422" s="706" t="s">
        <v>58</v>
      </c>
    </row>
    <row r="423" customFormat="false" ht="15" hidden="false" customHeight="false" outlineLevel="0" collapsed="false">
      <c r="C423" s="700" t="s">
        <v>1759</v>
      </c>
      <c r="D423" s="701" t="s">
        <v>57</v>
      </c>
      <c r="E423" s="702" t="s">
        <v>63</v>
      </c>
      <c r="F423" s="702" t="s">
        <v>59</v>
      </c>
      <c r="G423" s="702" t="s">
        <v>62</v>
      </c>
      <c r="H423" s="705" t="s">
        <v>56</v>
      </c>
      <c r="I423" s="705" t="s">
        <v>60</v>
      </c>
      <c r="J423" s="705" t="s">
        <v>67</v>
      </c>
      <c r="K423" s="706" t="s">
        <v>64</v>
      </c>
    </row>
    <row r="424" customFormat="false" ht="15" hidden="false" customHeight="false" outlineLevel="0" collapsed="false">
      <c r="C424" s="700" t="s">
        <v>1760</v>
      </c>
      <c r="D424" s="701" t="s">
        <v>57</v>
      </c>
      <c r="E424" s="702" t="s">
        <v>63</v>
      </c>
      <c r="F424" s="702" t="s">
        <v>59</v>
      </c>
      <c r="G424" s="702" t="s">
        <v>62</v>
      </c>
      <c r="H424" s="705" t="s">
        <v>56</v>
      </c>
      <c r="I424" s="705" t="s">
        <v>60</v>
      </c>
      <c r="J424" s="705" t="s">
        <v>67</v>
      </c>
      <c r="K424" s="706" t="s">
        <v>61</v>
      </c>
    </row>
    <row r="425" customFormat="false" ht="15" hidden="false" customHeight="false" outlineLevel="0" collapsed="false">
      <c r="C425" s="700" t="s">
        <v>1761</v>
      </c>
      <c r="D425" s="701" t="s">
        <v>57</v>
      </c>
      <c r="E425" s="702" t="s">
        <v>63</v>
      </c>
      <c r="F425" s="702" t="s">
        <v>59</v>
      </c>
      <c r="G425" s="702" t="s">
        <v>62</v>
      </c>
      <c r="H425" s="705" t="s">
        <v>56</v>
      </c>
      <c r="I425" s="705" t="s">
        <v>60</v>
      </c>
      <c r="J425" s="705" t="s">
        <v>61</v>
      </c>
      <c r="K425" s="706" t="s">
        <v>64</v>
      </c>
    </row>
    <row r="426" customFormat="false" ht="15" hidden="false" customHeight="false" outlineLevel="0" collapsed="false">
      <c r="C426" s="700" t="s">
        <v>1762</v>
      </c>
      <c r="D426" s="701" t="s">
        <v>57</v>
      </c>
      <c r="E426" s="702" t="s">
        <v>63</v>
      </c>
      <c r="F426" s="702" t="s">
        <v>59</v>
      </c>
      <c r="G426" s="702" t="s">
        <v>62</v>
      </c>
      <c r="H426" s="705" t="s">
        <v>56</v>
      </c>
      <c r="I426" s="705" t="s">
        <v>60</v>
      </c>
      <c r="J426" s="705" t="s">
        <v>67</v>
      </c>
      <c r="K426" s="706" t="s">
        <v>58</v>
      </c>
    </row>
    <row r="427" customFormat="false" ht="15" hidden="false" customHeight="false" outlineLevel="0" collapsed="false">
      <c r="C427" s="700" t="s">
        <v>1763</v>
      </c>
      <c r="D427" s="701" t="s">
        <v>57</v>
      </c>
      <c r="E427" s="702" t="s">
        <v>63</v>
      </c>
      <c r="F427" s="702" t="s">
        <v>59</v>
      </c>
      <c r="G427" s="702" t="s">
        <v>62</v>
      </c>
      <c r="H427" s="705" t="s">
        <v>56</v>
      </c>
      <c r="I427" s="705" t="s">
        <v>60</v>
      </c>
      <c r="J427" s="705" t="s">
        <v>58</v>
      </c>
      <c r="K427" s="706" t="s">
        <v>64</v>
      </c>
    </row>
    <row r="428" customFormat="false" ht="15" hidden="false" customHeight="false" outlineLevel="0" collapsed="false">
      <c r="C428" s="700" t="s">
        <v>1764</v>
      </c>
      <c r="D428" s="701" t="s">
        <v>57</v>
      </c>
      <c r="E428" s="702" t="s">
        <v>63</v>
      </c>
      <c r="F428" s="702" t="s">
        <v>59</v>
      </c>
      <c r="G428" s="702" t="s">
        <v>62</v>
      </c>
      <c r="H428" s="705" t="s">
        <v>56</v>
      </c>
      <c r="I428" s="705" t="s">
        <v>60</v>
      </c>
      <c r="J428" s="705" t="s">
        <v>58</v>
      </c>
      <c r="K428" s="706" t="s">
        <v>61</v>
      </c>
    </row>
    <row r="429" customFormat="false" ht="15" hidden="false" customHeight="false" outlineLevel="0" collapsed="false">
      <c r="C429" s="700" t="s">
        <v>1765</v>
      </c>
      <c r="D429" s="701" t="s">
        <v>66</v>
      </c>
      <c r="E429" s="702" t="s">
        <v>63</v>
      </c>
      <c r="F429" s="702" t="s">
        <v>59</v>
      </c>
      <c r="G429" s="702" t="s">
        <v>62</v>
      </c>
      <c r="H429" s="705" t="s">
        <v>56</v>
      </c>
      <c r="I429" s="705" t="s">
        <v>60</v>
      </c>
      <c r="J429" s="705" t="s">
        <v>67</v>
      </c>
      <c r="K429" s="706" t="s">
        <v>57</v>
      </c>
    </row>
    <row r="430" customFormat="false" ht="15" hidden="false" customHeight="false" outlineLevel="0" collapsed="false">
      <c r="C430" s="700" t="s">
        <v>1766</v>
      </c>
      <c r="D430" s="701" t="s">
        <v>66</v>
      </c>
      <c r="E430" s="702" t="s">
        <v>63</v>
      </c>
      <c r="F430" s="702" t="s">
        <v>59</v>
      </c>
      <c r="G430" s="702" t="s">
        <v>62</v>
      </c>
      <c r="H430" s="705" t="s">
        <v>56</v>
      </c>
      <c r="I430" s="705" t="s">
        <v>60</v>
      </c>
      <c r="J430" s="705" t="s">
        <v>57</v>
      </c>
      <c r="K430" s="706" t="s">
        <v>64</v>
      </c>
    </row>
    <row r="431" customFormat="false" ht="15" hidden="false" customHeight="false" outlineLevel="0" collapsed="false">
      <c r="C431" s="700" t="s">
        <v>1767</v>
      </c>
      <c r="D431" s="701" t="s">
        <v>66</v>
      </c>
      <c r="E431" s="702" t="s">
        <v>63</v>
      </c>
      <c r="F431" s="702" t="s">
        <v>59</v>
      </c>
      <c r="G431" s="702" t="s">
        <v>62</v>
      </c>
      <c r="H431" s="705" t="s">
        <v>56</v>
      </c>
      <c r="I431" s="705" t="s">
        <v>60</v>
      </c>
      <c r="J431" s="705" t="s">
        <v>57</v>
      </c>
      <c r="K431" s="706" t="s">
        <v>61</v>
      </c>
    </row>
    <row r="432" customFormat="false" ht="15" hidden="false" customHeight="false" outlineLevel="0" collapsed="false">
      <c r="C432" s="700" t="s">
        <v>1768</v>
      </c>
      <c r="D432" s="701" t="s">
        <v>66</v>
      </c>
      <c r="E432" s="702" t="s">
        <v>63</v>
      </c>
      <c r="F432" s="702" t="s">
        <v>59</v>
      </c>
      <c r="G432" s="702" t="s">
        <v>62</v>
      </c>
      <c r="H432" s="705" t="s">
        <v>56</v>
      </c>
      <c r="I432" s="705" t="s">
        <v>60</v>
      </c>
      <c r="J432" s="705" t="s">
        <v>57</v>
      </c>
      <c r="K432" s="706" t="s">
        <v>58</v>
      </c>
    </row>
    <row r="433" customFormat="false" ht="15" hidden="false" customHeight="false" outlineLevel="0" collapsed="false">
      <c r="C433" s="700" t="s">
        <v>1769</v>
      </c>
      <c r="D433" s="701" t="s">
        <v>58</v>
      </c>
      <c r="E433" s="702" t="s">
        <v>61</v>
      </c>
      <c r="F433" s="702" t="s">
        <v>59</v>
      </c>
      <c r="G433" s="702" t="s">
        <v>62</v>
      </c>
      <c r="H433" s="705" t="s">
        <v>56</v>
      </c>
      <c r="I433" s="705" t="s">
        <v>65</v>
      </c>
      <c r="J433" s="705" t="s">
        <v>67</v>
      </c>
      <c r="K433" s="706" t="s">
        <v>64</v>
      </c>
    </row>
    <row r="434" customFormat="false" ht="15" hidden="false" customHeight="false" outlineLevel="0" collapsed="false">
      <c r="C434" s="700" t="s">
        <v>1770</v>
      </c>
      <c r="D434" s="701" t="s">
        <v>66</v>
      </c>
      <c r="E434" s="702" t="s">
        <v>61</v>
      </c>
      <c r="F434" s="702" t="s">
        <v>59</v>
      </c>
      <c r="G434" s="702" t="s">
        <v>62</v>
      </c>
      <c r="H434" s="705" t="s">
        <v>56</v>
      </c>
      <c r="I434" s="705" t="s">
        <v>65</v>
      </c>
      <c r="J434" s="705" t="s">
        <v>67</v>
      </c>
      <c r="K434" s="706" t="s">
        <v>64</v>
      </c>
    </row>
    <row r="435" customFormat="false" ht="15" hidden="false" customHeight="false" outlineLevel="0" collapsed="false">
      <c r="C435" s="700" t="s">
        <v>1771</v>
      </c>
      <c r="D435" s="701" t="s">
        <v>66</v>
      </c>
      <c r="E435" s="702" t="s">
        <v>58</v>
      </c>
      <c r="F435" s="702" t="s">
        <v>59</v>
      </c>
      <c r="G435" s="702" t="s">
        <v>62</v>
      </c>
      <c r="H435" s="705" t="s">
        <v>56</v>
      </c>
      <c r="I435" s="705" t="s">
        <v>65</v>
      </c>
      <c r="J435" s="705" t="s">
        <v>67</v>
      </c>
      <c r="K435" s="706" t="s">
        <v>64</v>
      </c>
    </row>
    <row r="436" customFormat="false" ht="15" hidden="false" customHeight="false" outlineLevel="0" collapsed="false">
      <c r="C436" s="700" t="s">
        <v>1772</v>
      </c>
      <c r="D436" s="701" t="s">
        <v>66</v>
      </c>
      <c r="E436" s="702" t="s">
        <v>61</v>
      </c>
      <c r="F436" s="702" t="s">
        <v>59</v>
      </c>
      <c r="G436" s="702" t="s">
        <v>62</v>
      </c>
      <c r="H436" s="705" t="s">
        <v>56</v>
      </c>
      <c r="I436" s="705" t="s">
        <v>65</v>
      </c>
      <c r="J436" s="705" t="s">
        <v>67</v>
      </c>
      <c r="K436" s="706" t="s">
        <v>58</v>
      </c>
    </row>
    <row r="437" customFormat="false" ht="15" hidden="false" customHeight="false" outlineLevel="0" collapsed="false">
      <c r="C437" s="700" t="s">
        <v>1773</v>
      </c>
      <c r="D437" s="701" t="s">
        <v>66</v>
      </c>
      <c r="E437" s="702" t="s">
        <v>61</v>
      </c>
      <c r="F437" s="702" t="s">
        <v>59</v>
      </c>
      <c r="G437" s="702" t="s">
        <v>62</v>
      </c>
      <c r="H437" s="705" t="s">
        <v>56</v>
      </c>
      <c r="I437" s="705" t="s">
        <v>65</v>
      </c>
      <c r="J437" s="705" t="s">
        <v>58</v>
      </c>
      <c r="K437" s="706" t="s">
        <v>64</v>
      </c>
    </row>
    <row r="438" customFormat="false" ht="15" hidden="false" customHeight="false" outlineLevel="0" collapsed="false">
      <c r="C438" s="700" t="s">
        <v>1774</v>
      </c>
      <c r="D438" s="701" t="s">
        <v>62</v>
      </c>
      <c r="E438" s="702" t="s">
        <v>61</v>
      </c>
      <c r="F438" s="702" t="s">
        <v>59</v>
      </c>
      <c r="G438" s="702" t="s">
        <v>65</v>
      </c>
      <c r="H438" s="705" t="s">
        <v>56</v>
      </c>
      <c r="I438" s="705" t="s">
        <v>63</v>
      </c>
      <c r="J438" s="705" t="s">
        <v>67</v>
      </c>
      <c r="K438" s="706" t="s">
        <v>64</v>
      </c>
    </row>
    <row r="439" customFormat="false" ht="15" hidden="false" customHeight="false" outlineLevel="0" collapsed="false">
      <c r="C439" s="700" t="s">
        <v>1775</v>
      </c>
      <c r="D439" s="701" t="s">
        <v>58</v>
      </c>
      <c r="E439" s="702" t="s">
        <v>63</v>
      </c>
      <c r="F439" s="702" t="s">
        <v>59</v>
      </c>
      <c r="G439" s="702" t="s">
        <v>62</v>
      </c>
      <c r="H439" s="705" t="s">
        <v>56</v>
      </c>
      <c r="I439" s="705" t="s">
        <v>65</v>
      </c>
      <c r="J439" s="705" t="s">
        <v>67</v>
      </c>
      <c r="K439" s="706" t="s">
        <v>64</v>
      </c>
    </row>
    <row r="440" customFormat="false" ht="15" hidden="false" customHeight="false" outlineLevel="0" collapsed="false">
      <c r="C440" s="700" t="s">
        <v>1776</v>
      </c>
      <c r="D440" s="701" t="s">
        <v>62</v>
      </c>
      <c r="E440" s="702" t="s">
        <v>61</v>
      </c>
      <c r="F440" s="702" t="s">
        <v>59</v>
      </c>
      <c r="G440" s="702" t="s">
        <v>65</v>
      </c>
      <c r="H440" s="705" t="s">
        <v>56</v>
      </c>
      <c r="I440" s="705" t="s">
        <v>63</v>
      </c>
      <c r="J440" s="705" t="s">
        <v>67</v>
      </c>
      <c r="K440" s="706" t="s">
        <v>58</v>
      </c>
    </row>
    <row r="441" customFormat="false" ht="15" hidden="false" customHeight="false" outlineLevel="0" collapsed="false">
      <c r="C441" s="700" t="s">
        <v>1777</v>
      </c>
      <c r="D441" s="701" t="s">
        <v>62</v>
      </c>
      <c r="E441" s="702" t="s">
        <v>61</v>
      </c>
      <c r="F441" s="702" t="s">
        <v>59</v>
      </c>
      <c r="G441" s="702" t="s">
        <v>65</v>
      </c>
      <c r="H441" s="705" t="s">
        <v>56</v>
      </c>
      <c r="I441" s="705" t="s">
        <v>63</v>
      </c>
      <c r="J441" s="705" t="s">
        <v>58</v>
      </c>
      <c r="K441" s="706" t="s">
        <v>64</v>
      </c>
    </row>
    <row r="442" customFormat="false" ht="15" hidden="false" customHeight="false" outlineLevel="0" collapsed="false">
      <c r="C442" s="700" t="s">
        <v>1778</v>
      </c>
      <c r="D442" s="701" t="s">
        <v>66</v>
      </c>
      <c r="E442" s="702" t="s">
        <v>63</v>
      </c>
      <c r="F442" s="702" t="s">
        <v>59</v>
      </c>
      <c r="G442" s="702" t="s">
        <v>62</v>
      </c>
      <c r="H442" s="705" t="s">
        <v>56</v>
      </c>
      <c r="I442" s="705" t="s">
        <v>65</v>
      </c>
      <c r="J442" s="705" t="s">
        <v>67</v>
      </c>
      <c r="K442" s="706" t="s">
        <v>64</v>
      </c>
    </row>
    <row r="443" customFormat="false" ht="15" hidden="false" customHeight="false" outlineLevel="0" collapsed="false">
      <c r="C443" s="700" t="s">
        <v>1779</v>
      </c>
      <c r="D443" s="701" t="s">
        <v>66</v>
      </c>
      <c r="E443" s="702" t="s">
        <v>63</v>
      </c>
      <c r="F443" s="702" t="s">
        <v>59</v>
      </c>
      <c r="G443" s="702" t="s">
        <v>62</v>
      </c>
      <c r="H443" s="705" t="s">
        <v>56</v>
      </c>
      <c r="I443" s="705" t="s">
        <v>65</v>
      </c>
      <c r="J443" s="705" t="s">
        <v>67</v>
      </c>
      <c r="K443" s="706" t="s">
        <v>61</v>
      </c>
    </row>
    <row r="444" customFormat="false" ht="15" hidden="false" customHeight="false" outlineLevel="0" collapsed="false">
      <c r="C444" s="700" t="s">
        <v>1780</v>
      </c>
      <c r="D444" s="701" t="s">
        <v>66</v>
      </c>
      <c r="E444" s="702" t="s">
        <v>63</v>
      </c>
      <c r="F444" s="702" t="s">
        <v>59</v>
      </c>
      <c r="G444" s="702" t="s">
        <v>62</v>
      </c>
      <c r="H444" s="705" t="s">
        <v>56</v>
      </c>
      <c r="I444" s="705" t="s">
        <v>65</v>
      </c>
      <c r="J444" s="705" t="s">
        <v>61</v>
      </c>
      <c r="K444" s="706" t="s">
        <v>64</v>
      </c>
    </row>
    <row r="445" customFormat="false" ht="15" hidden="false" customHeight="false" outlineLevel="0" collapsed="false">
      <c r="C445" s="700" t="s">
        <v>1781</v>
      </c>
      <c r="D445" s="701" t="s">
        <v>66</v>
      </c>
      <c r="E445" s="702" t="s">
        <v>63</v>
      </c>
      <c r="F445" s="702" t="s">
        <v>59</v>
      </c>
      <c r="G445" s="702" t="s">
        <v>62</v>
      </c>
      <c r="H445" s="705" t="s">
        <v>56</v>
      </c>
      <c r="I445" s="705" t="s">
        <v>65</v>
      </c>
      <c r="J445" s="705" t="s">
        <v>67</v>
      </c>
      <c r="K445" s="706" t="s">
        <v>58</v>
      </c>
    </row>
    <row r="446" customFormat="false" ht="15" hidden="false" customHeight="false" outlineLevel="0" collapsed="false">
      <c r="C446" s="700" t="s">
        <v>1782</v>
      </c>
      <c r="D446" s="701" t="s">
        <v>66</v>
      </c>
      <c r="E446" s="702" t="s">
        <v>63</v>
      </c>
      <c r="F446" s="702" t="s">
        <v>59</v>
      </c>
      <c r="G446" s="702" t="s">
        <v>62</v>
      </c>
      <c r="H446" s="705" t="s">
        <v>56</v>
      </c>
      <c r="I446" s="705" t="s">
        <v>65</v>
      </c>
      <c r="J446" s="705" t="s">
        <v>58</v>
      </c>
      <c r="K446" s="706" t="s">
        <v>64</v>
      </c>
    </row>
    <row r="447" customFormat="false" ht="15" hidden="false" customHeight="false" outlineLevel="0" collapsed="false">
      <c r="C447" s="700" t="s">
        <v>1783</v>
      </c>
      <c r="D447" s="701" t="s">
        <v>66</v>
      </c>
      <c r="E447" s="702" t="s">
        <v>63</v>
      </c>
      <c r="F447" s="702" t="s">
        <v>59</v>
      </c>
      <c r="G447" s="702" t="s">
        <v>62</v>
      </c>
      <c r="H447" s="705" t="s">
        <v>56</v>
      </c>
      <c r="I447" s="705" t="s">
        <v>65</v>
      </c>
      <c r="J447" s="705" t="s">
        <v>58</v>
      </c>
      <c r="K447" s="706" t="s">
        <v>61</v>
      </c>
    </row>
    <row r="448" customFormat="false" ht="15" hidden="false" customHeight="false" outlineLevel="0" collapsed="false">
      <c r="C448" s="700" t="s">
        <v>1784</v>
      </c>
      <c r="D448" s="701" t="s">
        <v>62</v>
      </c>
      <c r="E448" s="702" t="s">
        <v>61</v>
      </c>
      <c r="F448" s="702" t="s">
        <v>59</v>
      </c>
      <c r="G448" s="702" t="s">
        <v>65</v>
      </c>
      <c r="H448" s="705" t="s">
        <v>56</v>
      </c>
      <c r="I448" s="705" t="s">
        <v>60</v>
      </c>
      <c r="J448" s="705" t="s">
        <v>67</v>
      </c>
      <c r="K448" s="706" t="s">
        <v>64</v>
      </c>
    </row>
    <row r="449" customFormat="false" ht="15" hidden="false" customHeight="false" outlineLevel="0" collapsed="false">
      <c r="C449" s="700" t="s">
        <v>1785</v>
      </c>
      <c r="D449" s="701" t="s">
        <v>62</v>
      </c>
      <c r="E449" s="702" t="s">
        <v>58</v>
      </c>
      <c r="F449" s="702" t="s">
        <v>59</v>
      </c>
      <c r="G449" s="702" t="s">
        <v>65</v>
      </c>
      <c r="H449" s="705" t="s">
        <v>56</v>
      </c>
      <c r="I449" s="705" t="s">
        <v>60</v>
      </c>
      <c r="J449" s="705" t="s">
        <v>67</v>
      </c>
      <c r="K449" s="706" t="s">
        <v>64</v>
      </c>
    </row>
    <row r="450" customFormat="false" ht="15" hidden="false" customHeight="false" outlineLevel="0" collapsed="false">
      <c r="C450" s="700" t="s">
        <v>1786</v>
      </c>
      <c r="D450" s="701" t="s">
        <v>62</v>
      </c>
      <c r="E450" s="702" t="s">
        <v>61</v>
      </c>
      <c r="F450" s="702" t="s">
        <v>59</v>
      </c>
      <c r="G450" s="702" t="s">
        <v>65</v>
      </c>
      <c r="H450" s="705" t="s">
        <v>56</v>
      </c>
      <c r="I450" s="705" t="s">
        <v>60</v>
      </c>
      <c r="J450" s="705" t="s">
        <v>67</v>
      </c>
      <c r="K450" s="706" t="s">
        <v>58</v>
      </c>
    </row>
    <row r="451" customFormat="false" ht="15" hidden="false" customHeight="false" outlineLevel="0" collapsed="false">
      <c r="C451" s="700" t="s">
        <v>1787</v>
      </c>
      <c r="D451" s="701" t="s">
        <v>62</v>
      </c>
      <c r="E451" s="702" t="s">
        <v>61</v>
      </c>
      <c r="F451" s="702" t="s">
        <v>59</v>
      </c>
      <c r="G451" s="702" t="s">
        <v>65</v>
      </c>
      <c r="H451" s="705" t="s">
        <v>56</v>
      </c>
      <c r="I451" s="705" t="s">
        <v>60</v>
      </c>
      <c r="J451" s="705" t="s">
        <v>58</v>
      </c>
      <c r="K451" s="706" t="s">
        <v>64</v>
      </c>
    </row>
    <row r="452" customFormat="false" ht="15" hidden="false" customHeight="false" outlineLevel="0" collapsed="false">
      <c r="C452" s="700" t="s">
        <v>1788</v>
      </c>
      <c r="D452" s="701" t="s">
        <v>66</v>
      </c>
      <c r="E452" s="702" t="s">
        <v>60</v>
      </c>
      <c r="F452" s="702" t="s">
        <v>59</v>
      </c>
      <c r="G452" s="702" t="s">
        <v>62</v>
      </c>
      <c r="H452" s="705" t="s">
        <v>56</v>
      </c>
      <c r="I452" s="705" t="s">
        <v>65</v>
      </c>
      <c r="J452" s="705" t="s">
        <v>67</v>
      </c>
      <c r="K452" s="706" t="s">
        <v>64</v>
      </c>
    </row>
    <row r="453" customFormat="false" ht="15" hidden="false" customHeight="false" outlineLevel="0" collapsed="false">
      <c r="C453" s="700" t="s">
        <v>1789</v>
      </c>
      <c r="D453" s="701" t="s">
        <v>62</v>
      </c>
      <c r="E453" s="702" t="s">
        <v>61</v>
      </c>
      <c r="F453" s="702" t="s">
        <v>59</v>
      </c>
      <c r="G453" s="702" t="s">
        <v>65</v>
      </c>
      <c r="H453" s="705" t="s">
        <v>56</v>
      </c>
      <c r="I453" s="705" t="s">
        <v>60</v>
      </c>
      <c r="J453" s="705" t="s">
        <v>67</v>
      </c>
      <c r="K453" s="706" t="s">
        <v>66</v>
      </c>
    </row>
    <row r="454" customFormat="false" ht="15" hidden="false" customHeight="false" outlineLevel="0" collapsed="false">
      <c r="C454" s="700" t="s">
        <v>1790</v>
      </c>
      <c r="D454" s="701" t="s">
        <v>66</v>
      </c>
      <c r="E454" s="702" t="s">
        <v>61</v>
      </c>
      <c r="F454" s="702" t="s">
        <v>59</v>
      </c>
      <c r="G454" s="702" t="s">
        <v>62</v>
      </c>
      <c r="H454" s="705" t="s">
        <v>56</v>
      </c>
      <c r="I454" s="705" t="s">
        <v>60</v>
      </c>
      <c r="J454" s="705" t="s">
        <v>65</v>
      </c>
      <c r="K454" s="706" t="s">
        <v>64</v>
      </c>
    </row>
    <row r="455" customFormat="false" ht="15" hidden="false" customHeight="false" outlineLevel="0" collapsed="false">
      <c r="C455" s="700" t="s">
        <v>1791</v>
      </c>
      <c r="D455" s="701" t="s">
        <v>66</v>
      </c>
      <c r="E455" s="702" t="s">
        <v>60</v>
      </c>
      <c r="F455" s="702" t="s">
        <v>59</v>
      </c>
      <c r="G455" s="702" t="s">
        <v>62</v>
      </c>
      <c r="H455" s="705" t="s">
        <v>56</v>
      </c>
      <c r="I455" s="705" t="s">
        <v>65</v>
      </c>
      <c r="J455" s="705" t="s">
        <v>67</v>
      </c>
      <c r="K455" s="706" t="s">
        <v>58</v>
      </c>
    </row>
    <row r="456" customFormat="false" ht="15" hidden="false" customHeight="false" outlineLevel="0" collapsed="false">
      <c r="C456" s="700" t="s">
        <v>1792</v>
      </c>
      <c r="D456" s="701" t="s">
        <v>66</v>
      </c>
      <c r="E456" s="702" t="s">
        <v>60</v>
      </c>
      <c r="F456" s="702" t="s">
        <v>59</v>
      </c>
      <c r="G456" s="702" t="s">
        <v>62</v>
      </c>
      <c r="H456" s="705" t="s">
        <v>56</v>
      </c>
      <c r="I456" s="705" t="s">
        <v>65</v>
      </c>
      <c r="J456" s="705" t="s">
        <v>58</v>
      </c>
      <c r="K456" s="706" t="s">
        <v>64</v>
      </c>
    </row>
    <row r="457" customFormat="false" ht="15" hidden="false" customHeight="false" outlineLevel="0" collapsed="false">
      <c r="C457" s="700" t="s">
        <v>1793</v>
      </c>
      <c r="D457" s="701" t="s">
        <v>66</v>
      </c>
      <c r="E457" s="702" t="s">
        <v>61</v>
      </c>
      <c r="F457" s="702" t="s">
        <v>59</v>
      </c>
      <c r="G457" s="702" t="s">
        <v>62</v>
      </c>
      <c r="H457" s="705" t="s">
        <v>56</v>
      </c>
      <c r="I457" s="705" t="s">
        <v>60</v>
      </c>
      <c r="J457" s="705" t="s">
        <v>65</v>
      </c>
      <c r="K457" s="706" t="s">
        <v>58</v>
      </c>
    </row>
    <row r="458" customFormat="false" ht="15" hidden="false" customHeight="false" outlineLevel="0" collapsed="false">
      <c r="C458" s="700" t="s">
        <v>1794</v>
      </c>
      <c r="D458" s="701" t="s">
        <v>62</v>
      </c>
      <c r="E458" s="702" t="s">
        <v>63</v>
      </c>
      <c r="F458" s="702" t="s">
        <v>59</v>
      </c>
      <c r="G458" s="702" t="s">
        <v>65</v>
      </c>
      <c r="H458" s="705" t="s">
        <v>56</v>
      </c>
      <c r="I458" s="705" t="s">
        <v>60</v>
      </c>
      <c r="J458" s="705" t="s">
        <v>67</v>
      </c>
      <c r="K458" s="706" t="s">
        <v>64</v>
      </c>
    </row>
    <row r="459" customFormat="false" ht="15" hidden="false" customHeight="false" outlineLevel="0" collapsed="false">
      <c r="C459" s="700" t="s">
        <v>1795</v>
      </c>
      <c r="D459" s="701" t="s">
        <v>62</v>
      </c>
      <c r="E459" s="702" t="s">
        <v>63</v>
      </c>
      <c r="F459" s="702" t="s">
        <v>59</v>
      </c>
      <c r="G459" s="702" t="s">
        <v>65</v>
      </c>
      <c r="H459" s="705" t="s">
        <v>56</v>
      </c>
      <c r="I459" s="705" t="s">
        <v>60</v>
      </c>
      <c r="J459" s="705" t="s">
        <v>67</v>
      </c>
      <c r="K459" s="706" t="s">
        <v>61</v>
      </c>
    </row>
    <row r="460" customFormat="false" ht="15" hidden="false" customHeight="false" outlineLevel="0" collapsed="false">
      <c r="C460" s="700" t="s">
        <v>1796</v>
      </c>
      <c r="D460" s="701" t="s">
        <v>62</v>
      </c>
      <c r="E460" s="702" t="s">
        <v>63</v>
      </c>
      <c r="F460" s="702" t="s">
        <v>59</v>
      </c>
      <c r="G460" s="702" t="s">
        <v>65</v>
      </c>
      <c r="H460" s="705" t="s">
        <v>56</v>
      </c>
      <c r="I460" s="705" t="s">
        <v>60</v>
      </c>
      <c r="J460" s="705" t="s">
        <v>61</v>
      </c>
      <c r="K460" s="706" t="s">
        <v>64</v>
      </c>
    </row>
    <row r="461" customFormat="false" ht="15" hidden="false" customHeight="false" outlineLevel="0" collapsed="false">
      <c r="C461" s="700" t="s">
        <v>1797</v>
      </c>
      <c r="D461" s="701" t="s">
        <v>62</v>
      </c>
      <c r="E461" s="702" t="s">
        <v>63</v>
      </c>
      <c r="F461" s="702" t="s">
        <v>59</v>
      </c>
      <c r="G461" s="702" t="s">
        <v>65</v>
      </c>
      <c r="H461" s="705" t="s">
        <v>56</v>
      </c>
      <c r="I461" s="705" t="s">
        <v>60</v>
      </c>
      <c r="J461" s="705" t="s">
        <v>67</v>
      </c>
      <c r="K461" s="706" t="s">
        <v>58</v>
      </c>
    </row>
    <row r="462" customFormat="false" ht="15" hidden="false" customHeight="false" outlineLevel="0" collapsed="false">
      <c r="C462" s="700" t="s">
        <v>1798</v>
      </c>
      <c r="D462" s="701" t="s">
        <v>62</v>
      </c>
      <c r="E462" s="702" t="s">
        <v>63</v>
      </c>
      <c r="F462" s="702" t="s">
        <v>59</v>
      </c>
      <c r="G462" s="702" t="s">
        <v>65</v>
      </c>
      <c r="H462" s="705" t="s">
        <v>56</v>
      </c>
      <c r="I462" s="705" t="s">
        <v>60</v>
      </c>
      <c r="J462" s="705" t="s">
        <v>58</v>
      </c>
      <c r="K462" s="706" t="s">
        <v>64</v>
      </c>
    </row>
    <row r="463" customFormat="false" ht="15" hidden="false" customHeight="false" outlineLevel="0" collapsed="false">
      <c r="C463" s="700" t="s">
        <v>1799</v>
      </c>
      <c r="D463" s="701" t="s">
        <v>62</v>
      </c>
      <c r="E463" s="702" t="s">
        <v>63</v>
      </c>
      <c r="F463" s="702" t="s">
        <v>59</v>
      </c>
      <c r="G463" s="702" t="s">
        <v>65</v>
      </c>
      <c r="H463" s="705" t="s">
        <v>56</v>
      </c>
      <c r="I463" s="705" t="s">
        <v>60</v>
      </c>
      <c r="J463" s="705" t="s">
        <v>58</v>
      </c>
      <c r="K463" s="706" t="s">
        <v>61</v>
      </c>
    </row>
    <row r="464" customFormat="false" ht="15" hidden="false" customHeight="false" outlineLevel="0" collapsed="false">
      <c r="C464" s="700" t="s">
        <v>1800</v>
      </c>
      <c r="D464" s="701" t="s">
        <v>62</v>
      </c>
      <c r="E464" s="702" t="s">
        <v>63</v>
      </c>
      <c r="F464" s="702" t="s">
        <v>59</v>
      </c>
      <c r="G464" s="702" t="s">
        <v>65</v>
      </c>
      <c r="H464" s="705" t="s">
        <v>56</v>
      </c>
      <c r="I464" s="705" t="s">
        <v>60</v>
      </c>
      <c r="J464" s="705" t="s">
        <v>67</v>
      </c>
      <c r="K464" s="706" t="s">
        <v>66</v>
      </c>
    </row>
    <row r="465" customFormat="false" ht="15" hidden="false" customHeight="false" outlineLevel="0" collapsed="false">
      <c r="C465" s="700" t="s">
        <v>1801</v>
      </c>
      <c r="D465" s="701" t="s">
        <v>66</v>
      </c>
      <c r="E465" s="702" t="s">
        <v>63</v>
      </c>
      <c r="F465" s="702" t="s">
        <v>59</v>
      </c>
      <c r="G465" s="702" t="s">
        <v>62</v>
      </c>
      <c r="H465" s="705" t="s">
        <v>56</v>
      </c>
      <c r="I465" s="705" t="s">
        <v>60</v>
      </c>
      <c r="J465" s="705" t="s">
        <v>65</v>
      </c>
      <c r="K465" s="706" t="s">
        <v>64</v>
      </c>
    </row>
    <row r="466" customFormat="false" ht="15" hidden="false" customHeight="false" outlineLevel="0" collapsed="false">
      <c r="C466" s="700" t="s">
        <v>1802</v>
      </c>
      <c r="D466" s="701" t="s">
        <v>66</v>
      </c>
      <c r="E466" s="702" t="s">
        <v>63</v>
      </c>
      <c r="F466" s="702" t="s">
        <v>59</v>
      </c>
      <c r="G466" s="702" t="s">
        <v>62</v>
      </c>
      <c r="H466" s="705" t="s">
        <v>56</v>
      </c>
      <c r="I466" s="705" t="s">
        <v>60</v>
      </c>
      <c r="J466" s="705" t="s">
        <v>65</v>
      </c>
      <c r="K466" s="706" t="s">
        <v>61</v>
      </c>
    </row>
    <row r="467" customFormat="false" ht="15" hidden="false" customHeight="false" outlineLevel="0" collapsed="false">
      <c r="C467" s="700" t="s">
        <v>1803</v>
      </c>
      <c r="D467" s="701" t="s">
        <v>66</v>
      </c>
      <c r="E467" s="702" t="s">
        <v>63</v>
      </c>
      <c r="F467" s="702" t="s">
        <v>59</v>
      </c>
      <c r="G467" s="702" t="s">
        <v>62</v>
      </c>
      <c r="H467" s="705" t="s">
        <v>56</v>
      </c>
      <c r="I467" s="705" t="s">
        <v>60</v>
      </c>
      <c r="J467" s="705" t="s">
        <v>65</v>
      </c>
      <c r="K467" s="706" t="s">
        <v>58</v>
      </c>
    </row>
    <row r="468" customFormat="false" ht="15" hidden="false" customHeight="false" outlineLevel="0" collapsed="false">
      <c r="C468" s="700" t="s">
        <v>1804</v>
      </c>
      <c r="D468" s="701" t="s">
        <v>57</v>
      </c>
      <c r="E468" s="702" t="s">
        <v>61</v>
      </c>
      <c r="F468" s="702" t="s">
        <v>59</v>
      </c>
      <c r="G468" s="702" t="s">
        <v>62</v>
      </c>
      <c r="H468" s="705" t="s">
        <v>56</v>
      </c>
      <c r="I468" s="705" t="s">
        <v>65</v>
      </c>
      <c r="J468" s="705" t="s">
        <v>67</v>
      </c>
      <c r="K468" s="706" t="s">
        <v>64</v>
      </c>
    </row>
    <row r="469" customFormat="false" ht="15" hidden="false" customHeight="false" outlineLevel="0" collapsed="false">
      <c r="C469" s="700" t="s">
        <v>1805</v>
      </c>
      <c r="D469" s="701" t="s">
        <v>57</v>
      </c>
      <c r="E469" s="702" t="s">
        <v>58</v>
      </c>
      <c r="F469" s="702" t="s">
        <v>59</v>
      </c>
      <c r="G469" s="702" t="s">
        <v>62</v>
      </c>
      <c r="H469" s="705" t="s">
        <v>56</v>
      </c>
      <c r="I469" s="705" t="s">
        <v>65</v>
      </c>
      <c r="J469" s="705" t="s">
        <v>67</v>
      </c>
      <c r="K469" s="706" t="s">
        <v>64</v>
      </c>
    </row>
    <row r="470" customFormat="false" ht="15" hidden="false" customHeight="false" outlineLevel="0" collapsed="false">
      <c r="C470" s="700" t="s">
        <v>1806</v>
      </c>
      <c r="D470" s="701" t="s">
        <v>57</v>
      </c>
      <c r="E470" s="702" t="s">
        <v>61</v>
      </c>
      <c r="F470" s="702" t="s">
        <v>59</v>
      </c>
      <c r="G470" s="702" t="s">
        <v>62</v>
      </c>
      <c r="H470" s="705" t="s">
        <v>56</v>
      </c>
      <c r="I470" s="705" t="s">
        <v>65</v>
      </c>
      <c r="J470" s="705" t="s">
        <v>67</v>
      </c>
      <c r="K470" s="706" t="s">
        <v>58</v>
      </c>
    </row>
    <row r="471" customFormat="false" ht="15" hidden="false" customHeight="false" outlineLevel="0" collapsed="false">
      <c r="C471" s="700" t="s">
        <v>1807</v>
      </c>
      <c r="D471" s="701" t="s">
        <v>57</v>
      </c>
      <c r="E471" s="702" t="s">
        <v>61</v>
      </c>
      <c r="F471" s="702" t="s">
        <v>59</v>
      </c>
      <c r="G471" s="702" t="s">
        <v>62</v>
      </c>
      <c r="H471" s="705" t="s">
        <v>56</v>
      </c>
      <c r="I471" s="705" t="s">
        <v>65</v>
      </c>
      <c r="J471" s="705" t="s">
        <v>58</v>
      </c>
      <c r="K471" s="706" t="s">
        <v>64</v>
      </c>
    </row>
    <row r="472" customFormat="false" ht="15" hidden="false" customHeight="false" outlineLevel="0" collapsed="false">
      <c r="C472" s="700" t="s">
        <v>1808</v>
      </c>
      <c r="D472" s="701" t="s">
        <v>66</v>
      </c>
      <c r="E472" s="702" t="s">
        <v>57</v>
      </c>
      <c r="F472" s="702" t="s">
        <v>59</v>
      </c>
      <c r="G472" s="702" t="s">
        <v>62</v>
      </c>
      <c r="H472" s="705" t="s">
        <v>56</v>
      </c>
      <c r="I472" s="705" t="s">
        <v>65</v>
      </c>
      <c r="J472" s="705" t="s">
        <v>67</v>
      </c>
      <c r="K472" s="706" t="s">
        <v>64</v>
      </c>
    </row>
    <row r="473" customFormat="false" ht="15" hidden="false" customHeight="false" outlineLevel="0" collapsed="false">
      <c r="C473" s="700" t="s">
        <v>1809</v>
      </c>
      <c r="D473" s="701" t="s">
        <v>66</v>
      </c>
      <c r="E473" s="702" t="s">
        <v>61</v>
      </c>
      <c r="F473" s="702" t="s">
        <v>59</v>
      </c>
      <c r="G473" s="702" t="s">
        <v>62</v>
      </c>
      <c r="H473" s="705" t="s">
        <v>56</v>
      </c>
      <c r="I473" s="705" t="s">
        <v>65</v>
      </c>
      <c r="J473" s="705" t="s">
        <v>67</v>
      </c>
      <c r="K473" s="706" t="s">
        <v>57</v>
      </c>
    </row>
    <row r="474" customFormat="false" ht="15" hidden="false" customHeight="false" outlineLevel="0" collapsed="false">
      <c r="C474" s="700" t="s">
        <v>1810</v>
      </c>
      <c r="D474" s="701" t="s">
        <v>66</v>
      </c>
      <c r="E474" s="702" t="s">
        <v>61</v>
      </c>
      <c r="F474" s="702" t="s">
        <v>59</v>
      </c>
      <c r="G474" s="702" t="s">
        <v>62</v>
      </c>
      <c r="H474" s="705" t="s">
        <v>56</v>
      </c>
      <c r="I474" s="705" t="s">
        <v>65</v>
      </c>
      <c r="J474" s="705" t="s">
        <v>57</v>
      </c>
      <c r="K474" s="706" t="s">
        <v>64</v>
      </c>
    </row>
    <row r="475" customFormat="false" ht="15" hidden="false" customHeight="false" outlineLevel="0" collapsed="false">
      <c r="C475" s="700" t="s">
        <v>1811</v>
      </c>
      <c r="D475" s="701" t="s">
        <v>66</v>
      </c>
      <c r="E475" s="702" t="s">
        <v>57</v>
      </c>
      <c r="F475" s="702" t="s">
        <v>59</v>
      </c>
      <c r="G475" s="702" t="s">
        <v>62</v>
      </c>
      <c r="H475" s="705" t="s">
        <v>56</v>
      </c>
      <c r="I475" s="705" t="s">
        <v>65</v>
      </c>
      <c r="J475" s="705" t="s">
        <v>67</v>
      </c>
      <c r="K475" s="706" t="s">
        <v>58</v>
      </c>
    </row>
    <row r="476" customFormat="false" ht="15" hidden="false" customHeight="false" outlineLevel="0" collapsed="false">
      <c r="C476" s="700" t="s">
        <v>1812</v>
      </c>
      <c r="D476" s="701" t="s">
        <v>66</v>
      </c>
      <c r="E476" s="702" t="s">
        <v>57</v>
      </c>
      <c r="F476" s="702" t="s">
        <v>59</v>
      </c>
      <c r="G476" s="702" t="s">
        <v>62</v>
      </c>
      <c r="H476" s="705" t="s">
        <v>56</v>
      </c>
      <c r="I476" s="705" t="s">
        <v>65</v>
      </c>
      <c r="J476" s="705" t="s">
        <v>58</v>
      </c>
      <c r="K476" s="706" t="s">
        <v>64</v>
      </c>
    </row>
    <row r="477" customFormat="false" ht="15" hidden="false" customHeight="false" outlineLevel="0" collapsed="false">
      <c r="C477" s="700" t="s">
        <v>1813</v>
      </c>
      <c r="D477" s="701" t="s">
        <v>66</v>
      </c>
      <c r="E477" s="702" t="s">
        <v>61</v>
      </c>
      <c r="F477" s="702" t="s">
        <v>59</v>
      </c>
      <c r="G477" s="702" t="s">
        <v>62</v>
      </c>
      <c r="H477" s="705" t="s">
        <v>56</v>
      </c>
      <c r="I477" s="705" t="s">
        <v>65</v>
      </c>
      <c r="J477" s="705" t="s">
        <v>57</v>
      </c>
      <c r="K477" s="706" t="s">
        <v>58</v>
      </c>
    </row>
    <row r="478" customFormat="false" ht="15" hidden="false" customHeight="false" outlineLevel="0" collapsed="false">
      <c r="C478" s="700" t="s">
        <v>1814</v>
      </c>
      <c r="D478" s="701" t="s">
        <v>57</v>
      </c>
      <c r="E478" s="702" t="s">
        <v>63</v>
      </c>
      <c r="F478" s="702" t="s">
        <v>59</v>
      </c>
      <c r="G478" s="702" t="s">
        <v>62</v>
      </c>
      <c r="H478" s="705" t="s">
        <v>56</v>
      </c>
      <c r="I478" s="705" t="s">
        <v>65</v>
      </c>
      <c r="J478" s="705" t="s">
        <v>67</v>
      </c>
      <c r="K478" s="706" t="s">
        <v>64</v>
      </c>
    </row>
    <row r="479" customFormat="false" ht="15" hidden="false" customHeight="false" outlineLevel="0" collapsed="false">
      <c r="C479" s="700" t="s">
        <v>1815</v>
      </c>
      <c r="D479" s="701" t="s">
        <v>57</v>
      </c>
      <c r="E479" s="702" t="s">
        <v>63</v>
      </c>
      <c r="F479" s="702" t="s">
        <v>59</v>
      </c>
      <c r="G479" s="702" t="s">
        <v>62</v>
      </c>
      <c r="H479" s="705" t="s">
        <v>56</v>
      </c>
      <c r="I479" s="705" t="s">
        <v>65</v>
      </c>
      <c r="J479" s="705" t="s">
        <v>67</v>
      </c>
      <c r="K479" s="706" t="s">
        <v>61</v>
      </c>
    </row>
    <row r="480" customFormat="false" ht="15" hidden="false" customHeight="false" outlineLevel="0" collapsed="false">
      <c r="C480" s="700" t="s">
        <v>1816</v>
      </c>
      <c r="D480" s="701" t="s">
        <v>57</v>
      </c>
      <c r="E480" s="702" t="s">
        <v>63</v>
      </c>
      <c r="F480" s="702" t="s">
        <v>59</v>
      </c>
      <c r="G480" s="702" t="s">
        <v>62</v>
      </c>
      <c r="H480" s="705" t="s">
        <v>56</v>
      </c>
      <c r="I480" s="705" t="s">
        <v>65</v>
      </c>
      <c r="J480" s="705" t="s">
        <v>61</v>
      </c>
      <c r="K480" s="706" t="s">
        <v>64</v>
      </c>
    </row>
    <row r="481" customFormat="false" ht="15" hidden="false" customHeight="false" outlineLevel="0" collapsed="false">
      <c r="C481" s="700" t="s">
        <v>1817</v>
      </c>
      <c r="D481" s="701" t="s">
        <v>57</v>
      </c>
      <c r="E481" s="702" t="s">
        <v>63</v>
      </c>
      <c r="F481" s="702" t="s">
        <v>59</v>
      </c>
      <c r="G481" s="702" t="s">
        <v>62</v>
      </c>
      <c r="H481" s="705" t="s">
        <v>56</v>
      </c>
      <c r="I481" s="705" t="s">
        <v>65</v>
      </c>
      <c r="J481" s="705" t="s">
        <v>67</v>
      </c>
      <c r="K481" s="706" t="s">
        <v>58</v>
      </c>
    </row>
    <row r="482" customFormat="false" ht="15" hidden="false" customHeight="false" outlineLevel="0" collapsed="false">
      <c r="C482" s="700" t="s">
        <v>1818</v>
      </c>
      <c r="D482" s="701" t="s">
        <v>57</v>
      </c>
      <c r="E482" s="702" t="s">
        <v>63</v>
      </c>
      <c r="F482" s="702" t="s">
        <v>59</v>
      </c>
      <c r="G482" s="702" t="s">
        <v>62</v>
      </c>
      <c r="H482" s="705" t="s">
        <v>56</v>
      </c>
      <c r="I482" s="705" t="s">
        <v>65</v>
      </c>
      <c r="J482" s="705" t="s">
        <v>58</v>
      </c>
      <c r="K482" s="706" t="s">
        <v>64</v>
      </c>
    </row>
    <row r="483" customFormat="false" ht="15" hidden="false" customHeight="false" outlineLevel="0" collapsed="false">
      <c r="C483" s="700" t="s">
        <v>1819</v>
      </c>
      <c r="D483" s="701" t="s">
        <v>57</v>
      </c>
      <c r="E483" s="702" t="s">
        <v>63</v>
      </c>
      <c r="F483" s="702" t="s">
        <v>59</v>
      </c>
      <c r="G483" s="702" t="s">
        <v>62</v>
      </c>
      <c r="H483" s="705" t="s">
        <v>56</v>
      </c>
      <c r="I483" s="705" t="s">
        <v>65</v>
      </c>
      <c r="J483" s="705" t="s">
        <v>58</v>
      </c>
      <c r="K483" s="706" t="s">
        <v>61</v>
      </c>
    </row>
    <row r="484" customFormat="false" ht="15" hidden="false" customHeight="false" outlineLevel="0" collapsed="false">
      <c r="C484" s="700" t="s">
        <v>1820</v>
      </c>
      <c r="D484" s="701" t="s">
        <v>66</v>
      </c>
      <c r="E484" s="702" t="s">
        <v>63</v>
      </c>
      <c r="F484" s="702" t="s">
        <v>59</v>
      </c>
      <c r="G484" s="702" t="s">
        <v>62</v>
      </c>
      <c r="H484" s="705" t="s">
        <v>56</v>
      </c>
      <c r="I484" s="705" t="s">
        <v>65</v>
      </c>
      <c r="J484" s="705" t="s">
        <v>67</v>
      </c>
      <c r="K484" s="706" t="s">
        <v>57</v>
      </c>
    </row>
    <row r="485" customFormat="false" ht="15" hidden="false" customHeight="false" outlineLevel="0" collapsed="false">
      <c r="C485" s="700" t="s">
        <v>1821</v>
      </c>
      <c r="D485" s="701" t="s">
        <v>66</v>
      </c>
      <c r="E485" s="702" t="s">
        <v>63</v>
      </c>
      <c r="F485" s="702" t="s">
        <v>59</v>
      </c>
      <c r="G485" s="702" t="s">
        <v>62</v>
      </c>
      <c r="H485" s="705" t="s">
        <v>56</v>
      </c>
      <c r="I485" s="705" t="s">
        <v>65</v>
      </c>
      <c r="J485" s="705" t="s">
        <v>57</v>
      </c>
      <c r="K485" s="706" t="s">
        <v>64</v>
      </c>
    </row>
    <row r="486" customFormat="false" ht="15" hidden="false" customHeight="false" outlineLevel="0" collapsed="false">
      <c r="C486" s="700" t="s">
        <v>1822</v>
      </c>
      <c r="D486" s="701" t="s">
        <v>66</v>
      </c>
      <c r="E486" s="702" t="s">
        <v>63</v>
      </c>
      <c r="F486" s="702" t="s">
        <v>59</v>
      </c>
      <c r="G486" s="702" t="s">
        <v>62</v>
      </c>
      <c r="H486" s="705" t="s">
        <v>56</v>
      </c>
      <c r="I486" s="705" t="s">
        <v>65</v>
      </c>
      <c r="J486" s="705" t="s">
        <v>57</v>
      </c>
      <c r="K486" s="706" t="s">
        <v>61</v>
      </c>
    </row>
    <row r="487" customFormat="false" ht="15" hidden="false" customHeight="false" outlineLevel="0" collapsed="false">
      <c r="C487" s="700" t="s">
        <v>1823</v>
      </c>
      <c r="D487" s="701" t="s">
        <v>66</v>
      </c>
      <c r="E487" s="702" t="s">
        <v>63</v>
      </c>
      <c r="F487" s="702" t="s">
        <v>59</v>
      </c>
      <c r="G487" s="702" t="s">
        <v>62</v>
      </c>
      <c r="H487" s="705" t="s">
        <v>56</v>
      </c>
      <c r="I487" s="705" t="s">
        <v>65</v>
      </c>
      <c r="J487" s="705" t="s">
        <v>57</v>
      </c>
      <c r="K487" s="706" t="s">
        <v>58</v>
      </c>
    </row>
    <row r="488" customFormat="false" ht="15" hidden="false" customHeight="false" outlineLevel="0" collapsed="false">
      <c r="C488" s="700" t="s">
        <v>1824</v>
      </c>
      <c r="D488" s="701" t="s">
        <v>62</v>
      </c>
      <c r="E488" s="702" t="s">
        <v>57</v>
      </c>
      <c r="F488" s="702" t="s">
        <v>59</v>
      </c>
      <c r="G488" s="702" t="s">
        <v>65</v>
      </c>
      <c r="H488" s="705" t="s">
        <v>56</v>
      </c>
      <c r="I488" s="705" t="s">
        <v>60</v>
      </c>
      <c r="J488" s="705" t="s">
        <v>67</v>
      </c>
      <c r="K488" s="706" t="s">
        <v>64</v>
      </c>
    </row>
    <row r="489" customFormat="false" ht="15" hidden="false" customHeight="false" outlineLevel="0" collapsed="false">
      <c r="C489" s="700" t="s">
        <v>1825</v>
      </c>
      <c r="D489" s="701" t="s">
        <v>62</v>
      </c>
      <c r="E489" s="702" t="s">
        <v>61</v>
      </c>
      <c r="F489" s="702" t="s">
        <v>59</v>
      </c>
      <c r="G489" s="702" t="s">
        <v>65</v>
      </c>
      <c r="H489" s="705" t="s">
        <v>56</v>
      </c>
      <c r="I489" s="705" t="s">
        <v>60</v>
      </c>
      <c r="J489" s="705" t="s">
        <v>67</v>
      </c>
      <c r="K489" s="706" t="s">
        <v>57</v>
      </c>
    </row>
    <row r="490" customFormat="false" ht="15" hidden="false" customHeight="false" outlineLevel="0" collapsed="false">
      <c r="C490" s="700" t="s">
        <v>1826</v>
      </c>
      <c r="D490" s="701" t="s">
        <v>62</v>
      </c>
      <c r="E490" s="702" t="s">
        <v>61</v>
      </c>
      <c r="F490" s="702" t="s">
        <v>59</v>
      </c>
      <c r="G490" s="702" t="s">
        <v>65</v>
      </c>
      <c r="H490" s="705" t="s">
        <v>56</v>
      </c>
      <c r="I490" s="705" t="s">
        <v>60</v>
      </c>
      <c r="J490" s="705" t="s">
        <v>57</v>
      </c>
      <c r="K490" s="706" t="s">
        <v>64</v>
      </c>
    </row>
    <row r="491" customFormat="false" ht="15" hidden="false" customHeight="false" outlineLevel="0" collapsed="false">
      <c r="C491" s="700" t="s">
        <v>1827</v>
      </c>
      <c r="D491" s="701" t="s">
        <v>62</v>
      </c>
      <c r="E491" s="702" t="s">
        <v>57</v>
      </c>
      <c r="F491" s="702" t="s">
        <v>59</v>
      </c>
      <c r="G491" s="702" t="s">
        <v>65</v>
      </c>
      <c r="H491" s="705" t="s">
        <v>56</v>
      </c>
      <c r="I491" s="705" t="s">
        <v>60</v>
      </c>
      <c r="J491" s="705" t="s">
        <v>67</v>
      </c>
      <c r="K491" s="706" t="s">
        <v>58</v>
      </c>
    </row>
    <row r="492" customFormat="false" ht="15" hidden="false" customHeight="false" outlineLevel="0" collapsed="false">
      <c r="C492" s="700" t="s">
        <v>1828</v>
      </c>
      <c r="D492" s="701" t="s">
        <v>62</v>
      </c>
      <c r="E492" s="702" t="s">
        <v>57</v>
      </c>
      <c r="F492" s="702" t="s">
        <v>59</v>
      </c>
      <c r="G492" s="702" t="s">
        <v>65</v>
      </c>
      <c r="H492" s="705" t="s">
        <v>56</v>
      </c>
      <c r="I492" s="705" t="s">
        <v>60</v>
      </c>
      <c r="J492" s="705" t="s">
        <v>58</v>
      </c>
      <c r="K492" s="706" t="s">
        <v>64</v>
      </c>
    </row>
    <row r="493" customFormat="false" ht="15" hidden="false" customHeight="false" outlineLevel="0" collapsed="false">
      <c r="C493" s="700" t="s">
        <v>1829</v>
      </c>
      <c r="D493" s="701" t="s">
        <v>62</v>
      </c>
      <c r="E493" s="702" t="s">
        <v>61</v>
      </c>
      <c r="F493" s="702" t="s">
        <v>59</v>
      </c>
      <c r="G493" s="702" t="s">
        <v>65</v>
      </c>
      <c r="H493" s="705" t="s">
        <v>56</v>
      </c>
      <c r="I493" s="705" t="s">
        <v>60</v>
      </c>
      <c r="J493" s="705" t="s">
        <v>57</v>
      </c>
      <c r="K493" s="706" t="s">
        <v>58</v>
      </c>
    </row>
    <row r="494" customFormat="false" ht="15" hidden="false" customHeight="false" outlineLevel="0" collapsed="false">
      <c r="C494" s="700" t="s">
        <v>1830</v>
      </c>
      <c r="D494" s="701" t="s">
        <v>66</v>
      </c>
      <c r="E494" s="702" t="s">
        <v>60</v>
      </c>
      <c r="F494" s="702" t="s">
        <v>59</v>
      </c>
      <c r="G494" s="702" t="s">
        <v>62</v>
      </c>
      <c r="H494" s="705" t="s">
        <v>56</v>
      </c>
      <c r="I494" s="705" t="s">
        <v>65</v>
      </c>
      <c r="J494" s="705" t="s">
        <v>67</v>
      </c>
      <c r="K494" s="706" t="s">
        <v>57</v>
      </c>
    </row>
    <row r="495" customFormat="false" ht="15" hidden="false" customHeight="false" outlineLevel="0" collapsed="false">
      <c r="C495" s="700" t="s">
        <v>1831</v>
      </c>
      <c r="D495" s="701" t="s">
        <v>66</v>
      </c>
      <c r="E495" s="702" t="s">
        <v>57</v>
      </c>
      <c r="F495" s="702" t="s">
        <v>59</v>
      </c>
      <c r="G495" s="702" t="s">
        <v>62</v>
      </c>
      <c r="H495" s="705" t="s">
        <v>56</v>
      </c>
      <c r="I495" s="705" t="s">
        <v>60</v>
      </c>
      <c r="J495" s="705" t="s">
        <v>65</v>
      </c>
      <c r="K495" s="706" t="s">
        <v>64</v>
      </c>
    </row>
    <row r="496" customFormat="false" ht="15" hidden="false" customHeight="false" outlineLevel="0" collapsed="false">
      <c r="C496" s="700" t="s">
        <v>1832</v>
      </c>
      <c r="D496" s="701" t="s">
        <v>66</v>
      </c>
      <c r="E496" s="702" t="s">
        <v>61</v>
      </c>
      <c r="F496" s="702" t="s">
        <v>59</v>
      </c>
      <c r="G496" s="702" t="s">
        <v>62</v>
      </c>
      <c r="H496" s="705" t="s">
        <v>56</v>
      </c>
      <c r="I496" s="705" t="s">
        <v>60</v>
      </c>
      <c r="J496" s="705" t="s">
        <v>65</v>
      </c>
      <c r="K496" s="706" t="s">
        <v>57</v>
      </c>
    </row>
    <row r="497" customFormat="false" ht="15" hidden="false" customHeight="false" outlineLevel="0" collapsed="false">
      <c r="C497" s="700" t="s">
        <v>1833</v>
      </c>
      <c r="D497" s="701" t="s">
        <v>66</v>
      </c>
      <c r="E497" s="702" t="s">
        <v>57</v>
      </c>
      <c r="F497" s="702" t="s">
        <v>59</v>
      </c>
      <c r="G497" s="702" t="s">
        <v>62</v>
      </c>
      <c r="H497" s="705" t="s">
        <v>56</v>
      </c>
      <c r="I497" s="705" t="s">
        <v>60</v>
      </c>
      <c r="J497" s="705" t="s">
        <v>65</v>
      </c>
      <c r="K497" s="706" t="s">
        <v>58</v>
      </c>
    </row>
    <row r="498" customFormat="false" ht="15" hidden="false" customHeight="false" outlineLevel="0" collapsed="false">
      <c r="C498" s="700" t="s">
        <v>1834</v>
      </c>
      <c r="D498" s="701" t="s">
        <v>62</v>
      </c>
      <c r="E498" s="702" t="s">
        <v>63</v>
      </c>
      <c r="F498" s="702" t="s">
        <v>59</v>
      </c>
      <c r="G498" s="702" t="s">
        <v>65</v>
      </c>
      <c r="H498" s="705" t="s">
        <v>56</v>
      </c>
      <c r="I498" s="705" t="s">
        <v>60</v>
      </c>
      <c r="J498" s="705" t="s">
        <v>67</v>
      </c>
      <c r="K498" s="706" t="s">
        <v>57</v>
      </c>
    </row>
    <row r="499" customFormat="false" ht="15" hidden="false" customHeight="false" outlineLevel="0" collapsed="false">
      <c r="C499" s="700" t="s">
        <v>1835</v>
      </c>
      <c r="D499" s="701" t="s">
        <v>62</v>
      </c>
      <c r="E499" s="702" t="s">
        <v>63</v>
      </c>
      <c r="F499" s="702" t="s">
        <v>59</v>
      </c>
      <c r="G499" s="702" t="s">
        <v>65</v>
      </c>
      <c r="H499" s="705" t="s">
        <v>56</v>
      </c>
      <c r="I499" s="705" t="s">
        <v>60</v>
      </c>
      <c r="J499" s="705" t="s">
        <v>57</v>
      </c>
      <c r="K499" s="706" t="s">
        <v>64</v>
      </c>
    </row>
    <row r="500" customFormat="false" ht="15" hidden="false" customHeight="false" outlineLevel="0" collapsed="false">
      <c r="C500" s="700" t="s">
        <v>1836</v>
      </c>
      <c r="D500" s="701" t="s">
        <v>62</v>
      </c>
      <c r="E500" s="702" t="s">
        <v>63</v>
      </c>
      <c r="F500" s="702" t="s">
        <v>59</v>
      </c>
      <c r="G500" s="702" t="s">
        <v>65</v>
      </c>
      <c r="H500" s="705" t="s">
        <v>56</v>
      </c>
      <c r="I500" s="705" t="s">
        <v>60</v>
      </c>
      <c r="J500" s="705" t="s">
        <v>57</v>
      </c>
      <c r="K500" s="706" t="s">
        <v>61</v>
      </c>
    </row>
    <row r="501" customFormat="false" ht="15" hidden="false" customHeight="false" outlineLevel="0" collapsed="false">
      <c r="C501" s="700" t="s">
        <v>1837</v>
      </c>
      <c r="D501" s="701" t="s">
        <v>62</v>
      </c>
      <c r="E501" s="702" t="s">
        <v>63</v>
      </c>
      <c r="F501" s="702" t="s">
        <v>59</v>
      </c>
      <c r="G501" s="702" t="s">
        <v>65</v>
      </c>
      <c r="H501" s="705" t="s">
        <v>56</v>
      </c>
      <c r="I501" s="705" t="s">
        <v>60</v>
      </c>
      <c r="J501" s="705" t="s">
        <v>57</v>
      </c>
      <c r="K501" s="706" t="s">
        <v>58</v>
      </c>
    </row>
    <row r="502" customFormat="false" ht="15" hidden="false" customHeight="false" outlineLevel="0" collapsed="false">
      <c r="C502" s="707" t="s">
        <v>1838</v>
      </c>
      <c r="D502" s="708" t="s">
        <v>66</v>
      </c>
      <c r="E502" s="709" t="s">
        <v>63</v>
      </c>
      <c r="F502" s="709" t="s">
        <v>59</v>
      </c>
      <c r="G502" s="709" t="s">
        <v>62</v>
      </c>
      <c r="H502" s="710" t="s">
        <v>56</v>
      </c>
      <c r="I502" s="710" t="s">
        <v>60</v>
      </c>
      <c r="J502" s="710" t="s">
        <v>65</v>
      </c>
      <c r="K502" s="711" t="s">
        <v>57</v>
      </c>
    </row>
    <row r="503" customFormat="false" ht="15.75" hidden="false" customHeight="false" outlineLevel="0" collapsed="false">
      <c r="H503" s="204"/>
      <c r="I503" s="204"/>
      <c r="J503" s="204"/>
      <c r="K503" s="204"/>
    </row>
    <row r="504" customFormat="false" ht="15" hidden="false" customHeight="false" outlineLevel="0" collapsed="false"/>
  </sheetData>
  <sheetProtection sheet="true" objects="true" scenarios="true" selectLockedCells="true"/>
  <mergeCells count="3">
    <mergeCell ref="C2:K2"/>
    <mergeCell ref="C3:K3"/>
    <mergeCell ref="C5:C7"/>
  </mergeCells>
  <printOptions headings="false" gridLines="false" gridLinesSet="true" horizontalCentered="false" verticalCentered="false"/>
  <pageMargins left="0.236111111111111" right="0.236111111111111" top="0.354166666666667" bottom="0.354166666666667"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AFAB576B-795A-4C1A-8F77-BDB438B992AF}">
            <xm:f>$C8=ThirdPlaced!$I$30</xm:f>
            <x14:dxf>
              <font>
                <b val="0"/>
                <i val="0"/>
                <color rgb="FFB72343"/>
              </font>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3"/>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453125" defaultRowHeight="15" customHeight="false" zeroHeight="false" outlineLevelRow="0" outlineLevelCol="0"/>
  <cols>
    <col collapsed="false" customWidth="true" hidden="false" outlineLevel="0" max="1" min="1" style="0" width="7.86"/>
    <col collapsed="false" customWidth="true" hidden="false" outlineLevel="0" max="2" min="2" style="204" width="4.42"/>
    <col collapsed="false" customWidth="true" hidden="false" outlineLevel="0" max="3" min="3" style="0" width="14"/>
    <col collapsed="false" customWidth="true" hidden="false" outlineLevel="0" max="4" min="4" style="0" width="7.86"/>
    <col collapsed="false" customWidth="true" hidden="false" outlineLevel="0" max="5" min="5" style="0" width="7.71"/>
    <col collapsed="false" customWidth="true" hidden="false" outlineLevel="0" max="6" min="6" style="0" width="5"/>
    <col collapsed="false" customWidth="true" hidden="false" outlineLevel="0" max="7" min="7" style="0" width="5.42"/>
    <col collapsed="false" customWidth="true" hidden="false" outlineLevel="0" max="8" min="8" style="0" width="19.14"/>
    <col collapsed="false" customWidth="true" hidden="false" outlineLevel="0" max="10" min="10" style="0" width="7.86"/>
    <col collapsed="false" customWidth="true" hidden="false" outlineLevel="0" max="13" min="13" style="0" width="4.29"/>
    <col collapsed="false" customWidth="true" hidden="false" outlineLevel="0" max="14" min="14" style="0" width="4.57"/>
    <col collapsed="false" customWidth="true" hidden="false" outlineLevel="0" max="15" min="15" style="0" width="0.86"/>
    <col collapsed="false" customWidth="true" hidden="false" outlineLevel="0" max="16" min="16" style="0" width="3.57"/>
    <col collapsed="false" customWidth="true" hidden="false" outlineLevel="0" max="18" min="18" style="0" width="13"/>
  </cols>
  <sheetData>
    <row r="1" customFormat="false" ht="22.05" hidden="false" customHeight="false" outlineLevel="0" collapsed="false">
      <c r="C1" s="712" t="str">
        <f aca="false">Language!$E$180</f>
        <v>Third in the group</v>
      </c>
    </row>
    <row r="2" customFormat="false" ht="38.25" hidden="false" customHeight="true" outlineLevel="0" collapsed="false"/>
    <row r="3" customFormat="false" ht="15" hidden="false" customHeight="false" outlineLevel="0" collapsed="false">
      <c r="A3" s="713"/>
      <c r="B3" s="714"/>
      <c r="C3" s="715"/>
      <c r="D3" s="716" t="s">
        <v>1839</v>
      </c>
      <c r="E3" s="716" t="s">
        <v>507</v>
      </c>
      <c r="F3" s="716" t="s">
        <v>1840</v>
      </c>
      <c r="G3" s="716" t="s">
        <v>1841</v>
      </c>
      <c r="H3" s="716" t="s">
        <v>1842</v>
      </c>
      <c r="I3" s="716" t="s">
        <v>497</v>
      </c>
      <c r="J3" s="716"/>
      <c r="K3" s="716" t="s">
        <v>463</v>
      </c>
      <c r="L3" s="716" t="s">
        <v>1843</v>
      </c>
    </row>
    <row r="4" customFormat="false" ht="15" hidden="false" customHeight="false" outlineLevel="0" collapsed="false">
      <c r="A4" s="204"/>
      <c r="B4" s="717" t="s">
        <v>77</v>
      </c>
      <c r="C4" s="718" t="str">
        <f aca="false">CalcA!$D$24</f>
        <v>Czech Rep.</v>
      </c>
      <c r="D4" s="717" t="n">
        <f aca="false">CalcA!$E$24</f>
        <v>4</v>
      </c>
      <c r="E4" s="717" t="n">
        <f aca="false">F4-G4</f>
        <v>1</v>
      </c>
      <c r="F4" s="717" t="n">
        <f aca="false">CalcA!$F$24</f>
        <v>4</v>
      </c>
      <c r="G4" s="717" t="n">
        <f aca="false">CalcA!$G$24</f>
        <v>3</v>
      </c>
      <c r="H4" s="719" t="n">
        <f aca="false">$D4*$S$4+($E4+$S$5/2)*$S$5+$F4*$S$6+$K4*$S$7+$L4*$S$8</f>
        <v>4501004.000059</v>
      </c>
      <c r="I4" s="717" t="s">
        <v>56</v>
      </c>
      <c r="J4" s="717"/>
      <c r="K4" s="717" t="n">
        <f aca="false">SUMIFS(FairPlay!$C$6:$C$27,FairPlay!$B$6:$B$27,$C4)+SUMIFS(FairPlay!$F$6:$F$27,FairPlay!$E$6:$E$27,$C4)+SUMIFS(FairPlay!$I$6:$I$27,FairPlay!$H$6:$H$27,$C4)</f>
        <v>0</v>
      </c>
      <c r="L4" s="717" t="n">
        <f aca="false">100-INDEX(Language!$D$5:$D$100,MATCH($C4,Language!$E$5:$E$100,0),1)</f>
        <v>59</v>
      </c>
      <c r="R4" s="720" t="s">
        <v>1844</v>
      </c>
      <c r="S4" s="721" t="n">
        <v>1000000</v>
      </c>
    </row>
    <row r="5" customFormat="false" ht="15" hidden="false" customHeight="false" outlineLevel="0" collapsed="false">
      <c r="A5" s="204"/>
      <c r="B5" s="673" t="s">
        <v>78</v>
      </c>
      <c r="C5" s="722" t="str">
        <f aca="false">CalcB!$D$24</f>
        <v>Bosnia/Herzeg.</v>
      </c>
      <c r="D5" s="673" t="n">
        <f aca="false">CalcB!$E$24</f>
        <v>3</v>
      </c>
      <c r="E5" s="673" t="n">
        <f aca="false">F5-G5</f>
        <v>-2</v>
      </c>
      <c r="F5" s="673" t="n">
        <f aca="false">CalcB!$F$24</f>
        <v>2</v>
      </c>
      <c r="G5" s="673" t="n">
        <f aca="false">CalcB!$G$24</f>
        <v>4</v>
      </c>
      <c r="H5" s="723" t="n">
        <f aca="false">$D5*$S$4+($E5+$S$5/2)*$S$5+$F5*$S$6+$K5*$S$7+$L5*$S$8</f>
        <v>3498002.000035</v>
      </c>
      <c r="I5" s="673" t="s">
        <v>59</v>
      </c>
      <c r="J5" s="673"/>
      <c r="K5" s="673" t="n">
        <f aca="false">SUMIFS(FairPlay!$C$6:$C$27,FairPlay!$B$6:$B$27,$C5)+SUMIFS(FairPlay!$F$6:$F$27,FairPlay!$E$6:$E$27,$C5)+SUMIFS(FairPlay!$I$6:$I$27,FairPlay!$H$6:$H$27,$C5)</f>
        <v>0</v>
      </c>
      <c r="L5" s="673" t="n">
        <f aca="false">100-INDEX(Language!$D$5:$D$100,MATCH($C5,Language!$E$5:$E$100,0),1)</f>
        <v>35</v>
      </c>
      <c r="R5" s="724" t="s">
        <v>1845</v>
      </c>
      <c r="S5" s="725" t="n">
        <v>1000</v>
      </c>
    </row>
    <row r="6" customFormat="false" ht="15" hidden="false" customHeight="false" outlineLevel="0" collapsed="false">
      <c r="A6" s="204"/>
      <c r="B6" s="673" t="s">
        <v>1221</v>
      </c>
      <c r="C6" s="722" t="str">
        <f aca="false">CalcC!$D$24</f>
        <v>Scotland</v>
      </c>
      <c r="D6" s="673" t="n">
        <f aca="false">CalcC!$E$24</f>
        <v>4</v>
      </c>
      <c r="E6" s="673" t="n">
        <f aca="false">F6-G6</f>
        <v>1</v>
      </c>
      <c r="F6" s="673" t="n">
        <f aca="false">CalcC!$F$24</f>
        <v>4</v>
      </c>
      <c r="G6" s="673" t="n">
        <f aca="false">CalcC!$G$24</f>
        <v>3</v>
      </c>
      <c r="H6" s="723" t="n">
        <f aca="false">$D6*$S$4+($E6+$S$5/2)*$S$5+$F6*$S$6+$K6*$S$7+$L6*$S$8</f>
        <v>4501004.000057</v>
      </c>
      <c r="I6" s="673" t="s">
        <v>62</v>
      </c>
      <c r="J6" s="673"/>
      <c r="K6" s="673" t="n">
        <f aca="false">SUMIFS(FairPlay!$C$6:$C$27,FairPlay!$B$6:$B$27,$C6)+SUMIFS(FairPlay!$F$6:$F$27,FairPlay!$E$6:$E$27,$C6)+SUMIFS(FairPlay!$I$6:$I$27,FairPlay!$H$6:$H$27,$C6)</f>
        <v>0</v>
      </c>
      <c r="L6" s="673" t="n">
        <f aca="false">100-INDEX(Language!$D$5:$D$100,MATCH($C6,Language!$E$5:$E$100,0),1)</f>
        <v>57</v>
      </c>
      <c r="R6" s="724" t="s">
        <v>1846</v>
      </c>
      <c r="S6" s="725" t="n">
        <v>1</v>
      </c>
    </row>
    <row r="7" customFormat="false" ht="15" hidden="false" customHeight="false" outlineLevel="0" collapsed="false">
      <c r="A7" s="204"/>
      <c r="B7" s="673" t="s">
        <v>1228</v>
      </c>
      <c r="C7" s="722" t="str">
        <f aca="false">CalcD!$D$24</f>
        <v>Paraguay</v>
      </c>
      <c r="D7" s="673" t="n">
        <f aca="false">CalcD!$E$24</f>
        <v>2</v>
      </c>
      <c r="E7" s="673" t="n">
        <f aca="false">F7-G7</f>
        <v>-2</v>
      </c>
      <c r="F7" s="673" t="n">
        <f aca="false">CalcD!$F$24</f>
        <v>2</v>
      </c>
      <c r="G7" s="673" t="n">
        <f aca="false">CalcD!$G$24</f>
        <v>4</v>
      </c>
      <c r="H7" s="723" t="n">
        <f aca="false">$D7*$S$4+($E7+$S$5/2)*$S$5+$F7*$S$6+$K7*$S$7+$L7*$S$8</f>
        <v>2498002.00006</v>
      </c>
      <c r="I7" s="673" t="s">
        <v>65</v>
      </c>
      <c r="J7" s="673"/>
      <c r="K7" s="673" t="n">
        <f aca="false">SUMIFS(FairPlay!$C$6:$C$27,FairPlay!$B$6:$B$27,$C7)+SUMIFS(FairPlay!$F$6:$F$27,FairPlay!$E$6:$E$27,$C7)+SUMIFS(FairPlay!$I$6:$I$27,FairPlay!$H$6:$H$27,$C7)</f>
        <v>0</v>
      </c>
      <c r="L7" s="673" t="n">
        <f aca="false">100-INDEX(Language!$D$5:$D$100,MATCH($C7,Language!$E$5:$E$100,0),1)</f>
        <v>60</v>
      </c>
      <c r="R7" s="724" t="s">
        <v>1847</v>
      </c>
      <c r="S7" s="725" t="n">
        <v>0.001</v>
      </c>
    </row>
    <row r="8" customFormat="false" ht="15" hidden="false" customHeight="false" outlineLevel="0" collapsed="false">
      <c r="A8" s="204"/>
      <c r="B8" s="673" t="s">
        <v>1848</v>
      </c>
      <c r="C8" s="722" t="str">
        <f aca="false">CalcE!$D$24</f>
        <v>Ivory Coast</v>
      </c>
      <c r="D8" s="673" t="n">
        <f aca="false">CalcE!$E$24</f>
        <v>4</v>
      </c>
      <c r="E8" s="673" t="n">
        <f aca="false">F8-G8</f>
        <v>1</v>
      </c>
      <c r="F8" s="673" t="n">
        <f aca="false">CalcE!$F$24</f>
        <v>4</v>
      </c>
      <c r="G8" s="673" t="n">
        <f aca="false">CalcE!$G$24</f>
        <v>3</v>
      </c>
      <c r="H8" s="723" t="n">
        <f aca="false">$D8*$S$4+($E8+$S$5/2)*$S$5+$F8*$S$6+$K8*$S$7+$L8*$S$8</f>
        <v>4501004.000066</v>
      </c>
      <c r="I8" s="673" t="s">
        <v>57</v>
      </c>
      <c r="J8" s="673"/>
      <c r="K8" s="673" t="n">
        <f aca="false">SUMIFS(FairPlay!$C$6:$C$27,FairPlay!$B$6:$B$27,$C8)+SUMIFS(FairPlay!$F$6:$F$27,FairPlay!$E$6:$E$27,$C8)+SUMIFS(FairPlay!$I$6:$I$27,FairPlay!$H$6:$H$27,$C8)</f>
        <v>0</v>
      </c>
      <c r="L8" s="673" t="n">
        <f aca="false">100-INDEX(Language!$D$5:$D$100,MATCH($C8,Language!$E$5:$E$100,0),1)</f>
        <v>66</v>
      </c>
      <c r="R8" s="726" t="s">
        <v>1849</v>
      </c>
      <c r="S8" s="727" t="n">
        <v>1E-006</v>
      </c>
    </row>
    <row r="9" customFormat="false" ht="15" hidden="false" customHeight="false" outlineLevel="0" collapsed="false">
      <c r="A9" s="204"/>
      <c r="B9" s="673" t="s">
        <v>1850</v>
      </c>
      <c r="C9" s="722" t="str">
        <f aca="false">CalcF!$D$24</f>
        <v>Japan</v>
      </c>
      <c r="D9" s="673" t="n">
        <f aca="false">CalcF!$E$24</f>
        <v>4</v>
      </c>
      <c r="E9" s="673" t="n">
        <f aca="false">F9-G9</f>
        <v>0</v>
      </c>
      <c r="F9" s="673" t="n">
        <f aca="false">CalcF!$F$24</f>
        <v>3</v>
      </c>
      <c r="G9" s="673" t="n">
        <f aca="false">CalcF!$G$24</f>
        <v>3</v>
      </c>
      <c r="H9" s="723" t="n">
        <f aca="false">$D9*$S$4+($E9+$S$5/2)*$S$5+$F9*$S$6+$K9*$S$7+$L9*$S$8</f>
        <v>4500003.000082</v>
      </c>
      <c r="I9" s="673" t="s">
        <v>60</v>
      </c>
      <c r="J9" s="673"/>
      <c r="K9" s="673" t="n">
        <f aca="false">SUMIFS(FairPlay!$C$6:$C$27,FairPlay!$B$6:$B$27,$C9)+SUMIFS(FairPlay!$F$6:$F$27,FairPlay!$E$6:$E$27,$C9)+SUMIFS(FairPlay!$I$6:$I$27,FairPlay!$H$6:$H$27,$C9)</f>
        <v>0</v>
      </c>
      <c r="L9" s="673" t="n">
        <f aca="false">100-INDEX(Language!$D$5:$D$100,MATCH($C9,Language!$E$5:$E$100,0),1)</f>
        <v>82</v>
      </c>
    </row>
    <row r="10" customFormat="false" ht="15" hidden="false" customHeight="false" outlineLevel="0" collapsed="false">
      <c r="A10" s="204"/>
      <c r="B10" s="673" t="s">
        <v>1851</v>
      </c>
      <c r="C10" s="722" t="str">
        <f aca="false">CalcG!$D$24</f>
        <v>Egypt</v>
      </c>
      <c r="D10" s="673" t="n">
        <f aca="false">CalcG!$E$24</f>
        <v>4</v>
      </c>
      <c r="E10" s="673" t="n">
        <f aca="false">F10-G10</f>
        <v>1</v>
      </c>
      <c r="F10" s="673" t="n">
        <f aca="false">CalcG!$F$24</f>
        <v>4</v>
      </c>
      <c r="G10" s="673" t="n">
        <f aca="false">CalcG!$G$24</f>
        <v>3</v>
      </c>
      <c r="H10" s="723" t="n">
        <f aca="false">$D10*$S$4+($E10+$S$5/2)*$S$5+$F10*$S$6+$K10*$S$7+$L10*$S$8</f>
        <v>4501004.000071</v>
      </c>
      <c r="I10" s="673" t="s">
        <v>63</v>
      </c>
      <c r="J10" s="673"/>
      <c r="K10" s="673" t="n">
        <f aca="false">SUMIFS(FairPlay!$C$6:$C$27,FairPlay!$B$6:$B$27,$C10)+SUMIFS(FairPlay!$F$6:$F$27,FairPlay!$E$6:$E$27,$C10)+SUMIFS(FairPlay!$I$6:$I$27,FairPlay!$H$6:$H$27,$C10)</f>
        <v>0</v>
      </c>
      <c r="L10" s="673" t="n">
        <f aca="false">100-INDEX(Language!$D$5:$D$100,MATCH($C10,Language!$E$5:$E$100,0),1)</f>
        <v>71</v>
      </c>
    </row>
    <row r="11" customFormat="false" ht="15" hidden="false" customHeight="false" outlineLevel="0" collapsed="false">
      <c r="A11" s="204"/>
      <c r="B11" s="673" t="s">
        <v>1852</v>
      </c>
      <c r="C11" s="722" t="str">
        <f aca="false">CalcH!$D$24</f>
        <v>Saudi Arabia</v>
      </c>
      <c r="D11" s="673" t="n">
        <f aca="false">CalcH!$E$24</f>
        <v>1</v>
      </c>
      <c r="E11" s="673" t="n">
        <f aca="false">F11-G11</f>
        <v>-5</v>
      </c>
      <c r="F11" s="673" t="n">
        <f aca="false">CalcH!$F$24</f>
        <v>1</v>
      </c>
      <c r="G11" s="673" t="n">
        <f aca="false">CalcH!$G$24</f>
        <v>6</v>
      </c>
      <c r="H11" s="723" t="n">
        <f aca="false">$D11*$S$4+($E11+$S$5/2)*$S$5+$F11*$S$6+$K11*$S$7+$L11*$S$8</f>
        <v>1495001.000039</v>
      </c>
      <c r="I11" s="673" t="s">
        <v>66</v>
      </c>
      <c r="J11" s="673"/>
      <c r="K11" s="673" t="n">
        <f aca="false">SUMIFS(FairPlay!$C$6:$C$27,FairPlay!$B$6:$B$27,$C11)+SUMIFS(FairPlay!$F$6:$F$27,FairPlay!$E$6:$E$27,$C11)+SUMIFS(FairPlay!$I$6:$I$27,FairPlay!$H$6:$H$27,$C11)</f>
        <v>0</v>
      </c>
      <c r="L11" s="673" t="n">
        <f aca="false">100-INDEX(Language!$D$5:$D$100,MATCH($C11,Language!$E$5:$E$100,0),1)</f>
        <v>39</v>
      </c>
    </row>
    <row r="12" customFormat="false" ht="15" hidden="false" customHeight="false" outlineLevel="0" collapsed="false">
      <c r="A12" s="204"/>
      <c r="B12" s="673" t="s">
        <v>1853</v>
      </c>
      <c r="C12" s="722" t="str">
        <f aca="false">CalcI!$D$24</f>
        <v>Senegal</v>
      </c>
      <c r="D12" s="673" t="n">
        <f aca="false">CalcI!$E$24</f>
        <v>4</v>
      </c>
      <c r="E12" s="673" t="n">
        <f aca="false">F12-G12</f>
        <v>1</v>
      </c>
      <c r="F12" s="673" t="n">
        <f aca="false">CalcI!$F$24</f>
        <v>4</v>
      </c>
      <c r="G12" s="673" t="n">
        <f aca="false">CalcI!$G$24</f>
        <v>3</v>
      </c>
      <c r="H12" s="723" t="n">
        <f aca="false">$D12*$S$4+($E12+$S$5/2)*$S$5+$F12*$S$6+$K12*$S$7+$L12*$S$8</f>
        <v>4501004.000086</v>
      </c>
      <c r="I12" s="673" t="s">
        <v>58</v>
      </c>
      <c r="J12" s="673"/>
      <c r="K12" s="673" t="n">
        <f aca="false">SUMIFS(FairPlay!$C$6:$C$27,FairPlay!$B$6:$B$27,$C12)+SUMIFS(FairPlay!$F$6:$F$27,FairPlay!$E$6:$E$27,$C12)+SUMIFS(FairPlay!$I$6:$I$27,FairPlay!$H$6:$H$27,$C12)</f>
        <v>0</v>
      </c>
      <c r="L12" s="673" t="n">
        <f aca="false">100-INDEX(Language!$D$5:$D$100,MATCH($C12,Language!$E$5:$E$100,0),1)</f>
        <v>86</v>
      </c>
    </row>
    <row r="13" customFormat="false" ht="15" hidden="false" customHeight="false" outlineLevel="0" collapsed="false">
      <c r="A13" s="204"/>
      <c r="B13" s="673" t="s">
        <v>1854</v>
      </c>
      <c r="C13" s="722" t="str">
        <f aca="false">CalcJ!$D$24</f>
        <v>Algeria</v>
      </c>
      <c r="D13" s="673" t="n">
        <f aca="false">CalcJ!$E$24</f>
        <v>3</v>
      </c>
      <c r="E13" s="673" t="n">
        <f aca="false">F13-G13</f>
        <v>0</v>
      </c>
      <c r="F13" s="673" t="n">
        <f aca="false">CalcJ!$F$24</f>
        <v>4</v>
      </c>
      <c r="G13" s="673" t="n">
        <f aca="false">CalcJ!$G$24</f>
        <v>4</v>
      </c>
      <c r="H13" s="723" t="n">
        <f aca="false">$D13*$S$4+($E13+$S$5/2)*$S$5+$F13*$S$6+$K13*$S$7+$L13*$S$8</f>
        <v>3500004.000072</v>
      </c>
      <c r="I13" s="673" t="s">
        <v>61</v>
      </c>
      <c r="J13" s="673"/>
      <c r="K13" s="673" t="n">
        <f aca="false">SUMIFS(FairPlay!$C$6:$C$27,FairPlay!$B$6:$B$27,$C13)+SUMIFS(FairPlay!$F$6:$F$27,FairPlay!$E$6:$E$27,$C13)+SUMIFS(FairPlay!$I$6:$I$27,FairPlay!$H$6:$H$27,$C13)</f>
        <v>0</v>
      </c>
      <c r="L13" s="673" t="n">
        <f aca="false">100-INDEX(Language!$D$5:$D$100,MATCH($C13,Language!$E$5:$E$100,0),1)</f>
        <v>72</v>
      </c>
    </row>
    <row r="14" customFormat="false" ht="15" hidden="false" customHeight="false" outlineLevel="0" collapsed="false">
      <c r="A14" s="204"/>
      <c r="B14" s="673" t="s">
        <v>1855</v>
      </c>
      <c r="C14" s="722" t="str">
        <f aca="false">CalcK!$D$24</f>
        <v>DR Congo</v>
      </c>
      <c r="D14" s="673" t="n">
        <f aca="false">CalcK!$E$24</f>
        <v>1</v>
      </c>
      <c r="E14" s="673" t="n">
        <f aca="false">F14-G14</f>
        <v>-3</v>
      </c>
      <c r="F14" s="673" t="n">
        <f aca="false">CalcK!$F$24</f>
        <v>2</v>
      </c>
      <c r="G14" s="673" t="n">
        <f aca="false">CalcK!$G$24</f>
        <v>5</v>
      </c>
      <c r="H14" s="723" t="n">
        <f aca="false">$D14*$S$4+($E14+$S$5/2)*$S$5+$F14*$S$6+$K14*$S$7+$L14*$S$8</f>
        <v>1497002.000054</v>
      </c>
      <c r="I14" s="673" t="s">
        <v>64</v>
      </c>
      <c r="J14" s="673"/>
      <c r="K14" s="673" t="n">
        <f aca="false">SUMIFS(FairPlay!$C$6:$C$27,FairPlay!$B$6:$B$27,$C14)+SUMIFS(FairPlay!$F$6:$F$27,FairPlay!$E$6:$E$27,$C14)+SUMIFS(FairPlay!$I$6:$I$27,FairPlay!$H$6:$H$27,$C14)</f>
        <v>0</v>
      </c>
      <c r="L14" s="673" t="n">
        <f aca="false">100-INDEX(Language!$D$5:$D$100,MATCH($C14,Language!$E$5:$E$100,0),1)</f>
        <v>54</v>
      </c>
    </row>
    <row r="15" customFormat="false" ht="15" hidden="false" customHeight="false" outlineLevel="0" collapsed="false">
      <c r="A15" s="204"/>
      <c r="B15" s="714" t="s">
        <v>1856</v>
      </c>
      <c r="C15" s="715" t="str">
        <f aca="false">CalcL!$D$24</f>
        <v>Ghana</v>
      </c>
      <c r="D15" s="714" t="n">
        <f aca="false">CalcL!$E$24</f>
        <v>4</v>
      </c>
      <c r="E15" s="714" t="n">
        <f aca="false">F15-G15</f>
        <v>0</v>
      </c>
      <c r="F15" s="714" t="n">
        <f aca="false">CalcL!$F$24</f>
        <v>3</v>
      </c>
      <c r="G15" s="714" t="n">
        <f aca="false">CalcL!$G$24</f>
        <v>3</v>
      </c>
      <c r="H15" s="728" t="n">
        <f aca="false">$D15*$S$4+($E15+$S$5/2)*$S$5+$F15*$S$6+$K15*$S$7+$L15*$S$8</f>
        <v>4500003.000026</v>
      </c>
      <c r="I15" s="714" t="s">
        <v>67</v>
      </c>
      <c r="J15" s="714"/>
      <c r="K15" s="714" t="n">
        <f aca="false">SUMIFS(FairPlay!$C$6:$C$27,FairPlay!$B$6:$B$27,$C15)+SUMIFS(FairPlay!$F$6:$F$27,FairPlay!$E$6:$E$27,$C15)+SUMIFS(FairPlay!$I$6:$I$27,FairPlay!$H$6:$H$27,$C15)</f>
        <v>0</v>
      </c>
      <c r="L15" s="714" t="n">
        <f aca="false">100-INDEX(Language!$D$5:$D$100,MATCH($C15,Language!$E$5:$E$100,0),1)</f>
        <v>26</v>
      </c>
    </row>
    <row r="16" customFormat="false" ht="15" hidden="false" customHeight="false" outlineLevel="0" collapsed="false">
      <c r="D16" s="729" t="s">
        <v>1839</v>
      </c>
      <c r="E16" s="729" t="s">
        <v>507</v>
      </c>
      <c r="F16" s="716" t="s">
        <v>1840</v>
      </c>
      <c r="G16" s="716" t="s">
        <v>1841</v>
      </c>
      <c r="H16" s="716" t="s">
        <v>1842</v>
      </c>
      <c r="I16" s="729" t="s">
        <v>497</v>
      </c>
      <c r="J16" s="204"/>
    </row>
    <row r="17" customFormat="false" ht="15" hidden="false" customHeight="false" outlineLevel="0" collapsed="false">
      <c r="B17" s="730" t="s">
        <v>77</v>
      </c>
      <c r="C17" s="731" t="str">
        <f aca="false">INDEX(C$4:C$15,MATCH($H17,$H$4:$H$15,0))</f>
        <v>Senegal</v>
      </c>
      <c r="D17" s="732" t="n">
        <f aca="false">INDEX(D$4:D$15,MATCH($H17,$H$4:$H$15,0))</f>
        <v>4</v>
      </c>
      <c r="E17" s="733" t="n">
        <f aca="false">INDEX(E$4:E$15,MATCH($H17,$H$4:$H$15,0))</f>
        <v>1</v>
      </c>
      <c r="F17" s="734" t="n">
        <f aca="false">INDEX(F$4:F$15,MATCH($H17,$H$4:$H$15,0))</f>
        <v>4</v>
      </c>
      <c r="G17" s="735" t="n">
        <f aca="false">INDEX(G$4:G$15,MATCH($H17,$H$4:$H$15,0))</f>
        <v>3</v>
      </c>
      <c r="H17" s="736" t="n">
        <f aca="false">LARGE($H$4:$H$15,ROW(A1))</f>
        <v>4501004.000086</v>
      </c>
      <c r="I17" s="737" t="str">
        <f aca="false">INDEX(I$4:I$15,MATCH($H17,$H$4:$H$15,0))</f>
        <v>I</v>
      </c>
      <c r="J17" s="738"/>
      <c r="K17" s="739" t="n">
        <f aca="false" t="array" ref="K17:K17">SUM(IF($I$17:$I$24 &lt; $I17,1))</f>
        <v>5</v>
      </c>
      <c r="L17" s="733" t="str">
        <f aca="false">INDEX($I$17:$I$24,MATCH(ROW(A1)-1,$K$17:$K$24,0))</f>
        <v>A</v>
      </c>
      <c r="M17" s="732" t="n">
        <f aca="false">D17</f>
        <v>4</v>
      </c>
      <c r="N17" s="740" t="n">
        <f aca="false">F17</f>
        <v>4</v>
      </c>
      <c r="O17" s="741" t="s">
        <v>1857</v>
      </c>
      <c r="P17" s="742" t="n">
        <f aca="false">G17</f>
        <v>3</v>
      </c>
    </row>
    <row r="18" customFormat="false" ht="15" hidden="false" customHeight="false" outlineLevel="0" collapsed="false">
      <c r="B18" s="743" t="s">
        <v>78</v>
      </c>
      <c r="C18" s="744" t="str">
        <f aca="false">INDEX(C$4:C$15,MATCH($H18,$H$4:$H$15,0))</f>
        <v>Egypt</v>
      </c>
      <c r="D18" s="745" t="n">
        <f aca="false">INDEX(D$4:D$15,MATCH($H18,$H$4:$H$15,0))</f>
        <v>4</v>
      </c>
      <c r="E18" s="746" t="n">
        <f aca="false">INDEX(E$4:E$15,MATCH($H18,$H$4:$H$15,0))</f>
        <v>1</v>
      </c>
      <c r="F18" s="747" t="n">
        <f aca="false">INDEX(F$4:F$15,MATCH($H18,$H$4:$H$15,0))</f>
        <v>4</v>
      </c>
      <c r="G18" s="748" t="n">
        <f aca="false">INDEX(G$4:G$15,MATCH($H18,$H$4:$H$15,0))</f>
        <v>3</v>
      </c>
      <c r="H18" s="749" t="n">
        <f aca="false">LARGE($H$4:$H$15,ROW(A2))</f>
        <v>4501004.000071</v>
      </c>
      <c r="I18" s="750" t="str">
        <f aca="false">INDEX(I$4:I$15,MATCH($H18,$H$4:$H$15,0))</f>
        <v>G</v>
      </c>
      <c r="J18" s="751"/>
      <c r="K18" s="752" t="n">
        <f aca="false" t="array" ref="K18:K18">SUM(IF($I$17:$I$24 &lt; $I18,1))</f>
        <v>4</v>
      </c>
      <c r="L18" s="746" t="str">
        <f aca="false">INDEX($I$17:$I$24,MATCH(ROW(A2)-1,$K$17:$K$24,0))</f>
        <v>C</v>
      </c>
      <c r="M18" s="745" t="n">
        <f aca="false">D18</f>
        <v>4</v>
      </c>
      <c r="N18" s="753" t="n">
        <f aca="false">F18</f>
        <v>4</v>
      </c>
      <c r="O18" s="754" t="s">
        <v>1857</v>
      </c>
      <c r="P18" s="755" t="n">
        <f aca="false">G18</f>
        <v>3</v>
      </c>
    </row>
    <row r="19" customFormat="false" ht="15" hidden="false" customHeight="false" outlineLevel="0" collapsed="false">
      <c r="B19" s="743" t="s">
        <v>1221</v>
      </c>
      <c r="C19" s="744" t="str">
        <f aca="false">INDEX(C$4:C$15,MATCH($H19,$H$4:$H$15,0))</f>
        <v>Ivory Coast</v>
      </c>
      <c r="D19" s="745" t="n">
        <f aca="false">INDEX(D$4:D$15,MATCH($H19,$H$4:$H$15,0))</f>
        <v>4</v>
      </c>
      <c r="E19" s="746" t="n">
        <f aca="false">INDEX(E$4:E$15,MATCH($H19,$H$4:$H$15,0))</f>
        <v>1</v>
      </c>
      <c r="F19" s="747" t="n">
        <f aca="false">INDEX(F$4:F$15,MATCH($H19,$H$4:$H$15,0))</f>
        <v>4</v>
      </c>
      <c r="G19" s="748" t="n">
        <f aca="false">INDEX(G$4:G$15,MATCH($H19,$H$4:$H$15,0))</f>
        <v>3</v>
      </c>
      <c r="H19" s="749" t="n">
        <f aca="false">LARGE($H$4:$H$15,ROW(A3))</f>
        <v>4501004.000066</v>
      </c>
      <c r="I19" s="750" t="str">
        <f aca="false">INDEX(I$4:I$15,MATCH($H19,$H$4:$H$15,0))</f>
        <v>E</v>
      </c>
      <c r="J19" s="751"/>
      <c r="K19" s="752" t="n">
        <f aca="false" t="array" ref="K19:K19">SUM(IF($I$17:$I$24 &lt; $I19,1))</f>
        <v>2</v>
      </c>
      <c r="L19" s="746" t="str">
        <f aca="false">INDEX($I$17:$I$24,MATCH(ROW(A3)-1,$K$17:$K$24,0))</f>
        <v>E</v>
      </c>
      <c r="M19" s="745" t="n">
        <f aca="false">D19</f>
        <v>4</v>
      </c>
      <c r="N19" s="753" t="n">
        <f aca="false">F19</f>
        <v>4</v>
      </c>
      <c r="O19" s="754" t="s">
        <v>1857</v>
      </c>
      <c r="P19" s="755" t="n">
        <f aca="false">G19</f>
        <v>3</v>
      </c>
    </row>
    <row r="20" customFormat="false" ht="15" hidden="false" customHeight="false" outlineLevel="0" collapsed="false">
      <c r="B20" s="743" t="s">
        <v>1228</v>
      </c>
      <c r="C20" s="744" t="str">
        <f aca="false">INDEX(C$4:C$15,MATCH($H20,$H$4:$H$15,0))</f>
        <v>Czech Rep.</v>
      </c>
      <c r="D20" s="745" t="n">
        <f aca="false">INDEX(D$4:D$15,MATCH($H20,$H$4:$H$15,0))</f>
        <v>4</v>
      </c>
      <c r="E20" s="746" t="n">
        <f aca="false">INDEX(E$4:E$15,MATCH($H20,$H$4:$H$15,0))</f>
        <v>1</v>
      </c>
      <c r="F20" s="747" t="n">
        <f aca="false">INDEX(F$4:F$15,MATCH($H20,$H$4:$H$15,0))</f>
        <v>4</v>
      </c>
      <c r="G20" s="748" t="n">
        <f aca="false">INDEX(G$4:G$15,MATCH($H20,$H$4:$H$15,0))</f>
        <v>3</v>
      </c>
      <c r="H20" s="749" t="n">
        <f aca="false">LARGE($H$4:$H$15,ROW(A4))</f>
        <v>4501004.000059</v>
      </c>
      <c r="I20" s="750" t="str">
        <f aca="false">INDEX(I$4:I$15,MATCH($H20,$H$4:$H$15,0))</f>
        <v>A</v>
      </c>
      <c r="J20" s="751"/>
      <c r="K20" s="752" t="n">
        <f aca="false" t="array" ref="K20:K20">SUM(IF($I$17:$I$24 &lt; $I20,1))</f>
        <v>0</v>
      </c>
      <c r="L20" s="746" t="str">
        <f aca="false">INDEX($I$17:$I$24,MATCH(ROW(A4)-1,$K$17:$K$24,0))</f>
        <v>F</v>
      </c>
      <c r="M20" s="745" t="n">
        <f aca="false">D20</f>
        <v>4</v>
      </c>
      <c r="N20" s="753" t="n">
        <f aca="false">F20</f>
        <v>4</v>
      </c>
      <c r="O20" s="754" t="s">
        <v>1857</v>
      </c>
      <c r="P20" s="755" t="n">
        <f aca="false">G20</f>
        <v>3</v>
      </c>
    </row>
    <row r="21" customFormat="false" ht="15" hidden="false" customHeight="false" outlineLevel="0" collapsed="false">
      <c r="B21" s="743" t="s">
        <v>1848</v>
      </c>
      <c r="C21" s="744" t="str">
        <f aca="false">INDEX(C$4:C$15,MATCH($H21,$H$4:$H$15,0))</f>
        <v>Scotland</v>
      </c>
      <c r="D21" s="745" t="n">
        <f aca="false">INDEX(D$4:D$15,MATCH($H21,$H$4:$H$15,0))</f>
        <v>4</v>
      </c>
      <c r="E21" s="746" t="n">
        <f aca="false">INDEX(E$4:E$15,MATCH($H21,$H$4:$H$15,0))</f>
        <v>1</v>
      </c>
      <c r="F21" s="747" t="n">
        <f aca="false">INDEX(F$4:F$15,MATCH($H21,$H$4:$H$15,0))</f>
        <v>4</v>
      </c>
      <c r="G21" s="748" t="n">
        <f aca="false">INDEX(G$4:G$15,MATCH($H21,$H$4:$H$15,0))</f>
        <v>3</v>
      </c>
      <c r="H21" s="749" t="n">
        <f aca="false">LARGE($H$4:$H$15,ROW(A5))</f>
        <v>4501004.000057</v>
      </c>
      <c r="I21" s="750" t="str">
        <f aca="false">INDEX(I$4:I$15,MATCH($H21,$H$4:$H$15,0))</f>
        <v>C</v>
      </c>
      <c r="J21" s="751"/>
      <c r="K21" s="752" t="n">
        <f aca="false" t="array" ref="K21:K21">SUM(IF($I$17:$I$24 &lt; $I21,1))</f>
        <v>1</v>
      </c>
      <c r="L21" s="746" t="str">
        <f aca="false">INDEX($I$17:$I$24,MATCH(ROW(A5)-1,$K$17:$K$24,0))</f>
        <v>G</v>
      </c>
      <c r="M21" s="745" t="n">
        <f aca="false">D21</f>
        <v>4</v>
      </c>
      <c r="N21" s="753" t="n">
        <f aca="false">F21</f>
        <v>4</v>
      </c>
      <c r="O21" s="754" t="s">
        <v>1857</v>
      </c>
      <c r="P21" s="755" t="n">
        <f aca="false">G21</f>
        <v>3</v>
      </c>
    </row>
    <row r="22" customFormat="false" ht="15" hidden="false" customHeight="false" outlineLevel="0" collapsed="false">
      <c r="B22" s="756" t="s">
        <v>1850</v>
      </c>
      <c r="C22" s="757" t="str">
        <f aca="false">INDEX(C$4:C$15,MATCH($H22,$H$4:$H$15,0))</f>
        <v>Japan</v>
      </c>
      <c r="D22" s="758" t="n">
        <f aca="false">INDEX(D$4:D$15,MATCH($H22,$H$4:$H$15,0))</f>
        <v>4</v>
      </c>
      <c r="E22" s="759" t="n">
        <f aca="false">INDEX(E$4:E$15,MATCH($H22,$H$4:$H$15,0))</f>
        <v>0</v>
      </c>
      <c r="F22" s="760" t="n">
        <f aca="false">INDEX(F$4:F$15,MATCH($H22,$H$4:$H$15,0))</f>
        <v>3</v>
      </c>
      <c r="G22" s="761" t="n">
        <f aca="false">INDEX(G$4:G$15,MATCH($H22,$H$4:$H$15,0))</f>
        <v>3</v>
      </c>
      <c r="H22" s="762" t="n">
        <f aca="false">LARGE($H$4:$H$15,ROW(A6))</f>
        <v>4500003.000082</v>
      </c>
      <c r="I22" s="763" t="str">
        <f aca="false">INDEX(I$4:I$15,MATCH($H22,$H$4:$H$15,0))</f>
        <v>F</v>
      </c>
      <c r="J22" s="751"/>
      <c r="K22" s="752" t="n">
        <f aca="false" t="array" ref="K22:K22">SUM(IF($I$17:$I$24 &lt; $I22,1))</f>
        <v>3</v>
      </c>
      <c r="L22" s="746" t="str">
        <f aca="false">INDEX($I$17:$I$24,MATCH(ROW(A6)-1,$K$17:$K$24,0))</f>
        <v>I</v>
      </c>
      <c r="M22" s="758" t="n">
        <f aca="false">D22</f>
        <v>4</v>
      </c>
      <c r="N22" s="764" t="n">
        <f aca="false">F22</f>
        <v>3</v>
      </c>
      <c r="O22" s="765" t="s">
        <v>1857</v>
      </c>
      <c r="P22" s="766" t="n">
        <f aca="false">G22</f>
        <v>3</v>
      </c>
    </row>
    <row r="23" customFormat="false" ht="15" hidden="false" customHeight="false" outlineLevel="0" collapsed="false">
      <c r="B23" s="756" t="s">
        <v>1851</v>
      </c>
      <c r="C23" s="757" t="str">
        <f aca="false">INDEX(C$4:C$15,MATCH($H23,$H$4:$H$15,0))</f>
        <v>Ghana</v>
      </c>
      <c r="D23" s="758" t="n">
        <f aca="false">INDEX(D$4:D$15,MATCH($H23,$H$4:$H$15,0))</f>
        <v>4</v>
      </c>
      <c r="E23" s="759" t="n">
        <f aca="false">INDEX(E$4:E$15,MATCH($H23,$H$4:$H$15,0))</f>
        <v>0</v>
      </c>
      <c r="F23" s="760" t="n">
        <f aca="false">INDEX(F$4:F$15,MATCH($H23,$H$4:$H$15,0))</f>
        <v>3</v>
      </c>
      <c r="G23" s="761" t="n">
        <f aca="false">INDEX(G$4:G$15,MATCH($H23,$H$4:$H$15,0))</f>
        <v>3</v>
      </c>
      <c r="H23" s="762" t="n">
        <f aca="false">LARGE($H$4:$H$15,ROW(A7))</f>
        <v>4500003.000026</v>
      </c>
      <c r="I23" s="763" t="str">
        <f aca="false">INDEX(I$4:I$15,MATCH($H23,$H$4:$H$15,0))</f>
        <v>L</v>
      </c>
      <c r="J23" s="722"/>
      <c r="K23" s="752" t="n">
        <f aca="false" t="array" ref="K23:K23">SUM(IF($I$17:$I$24 &lt; $I23,1))</f>
        <v>7</v>
      </c>
      <c r="L23" s="746" t="str">
        <f aca="false">INDEX($I$17:$I$24,MATCH(ROW(A7)-1,$K$17:$K$24,0))</f>
        <v>J</v>
      </c>
      <c r="M23" s="758" t="n">
        <f aca="false">D23</f>
        <v>4</v>
      </c>
      <c r="N23" s="764" t="n">
        <f aca="false">F23</f>
        <v>3</v>
      </c>
      <c r="O23" s="765" t="s">
        <v>1857</v>
      </c>
      <c r="P23" s="766" t="n">
        <f aca="false">G23</f>
        <v>3</v>
      </c>
    </row>
    <row r="24" customFormat="false" ht="15" hidden="false" customHeight="false" outlineLevel="0" collapsed="false">
      <c r="B24" s="756" t="s">
        <v>1852</v>
      </c>
      <c r="C24" s="757" t="str">
        <f aca="false">INDEX(C$4:C$15,MATCH($H24,$H$4:$H$15,0))</f>
        <v>Algeria</v>
      </c>
      <c r="D24" s="758" t="n">
        <f aca="false">INDEX(D$4:D$15,MATCH($H24,$H$4:$H$15,0))</f>
        <v>3</v>
      </c>
      <c r="E24" s="759" t="n">
        <f aca="false">INDEX(E$4:E$15,MATCH($H24,$H$4:$H$15,0))</f>
        <v>0</v>
      </c>
      <c r="F24" s="760" t="n">
        <f aca="false">INDEX(F$4:F$15,MATCH($H24,$H$4:$H$15,0))</f>
        <v>4</v>
      </c>
      <c r="G24" s="761" t="n">
        <f aca="false">INDEX(G$4:G$15,MATCH($H24,$H$4:$H$15,0))</f>
        <v>4</v>
      </c>
      <c r="H24" s="762" t="n">
        <f aca="false">LARGE($H$4:$H$15,ROW(A8))</f>
        <v>3500004.000072</v>
      </c>
      <c r="I24" s="763" t="str">
        <f aca="false">INDEX(I$4:I$15,MATCH($H24,$H$4:$H$15,0))</f>
        <v>J</v>
      </c>
      <c r="J24" s="722"/>
      <c r="K24" s="752" t="n">
        <f aca="false" t="array" ref="K24:K24">SUM(IF($I$17:$I$24 &lt; $I24,1))</f>
        <v>6</v>
      </c>
      <c r="L24" s="746" t="str">
        <f aca="false">INDEX($I$17:$I$24,MATCH(ROW(A8)-1,$K$17:$K$24,0))</f>
        <v>L</v>
      </c>
      <c r="M24" s="758" t="n">
        <f aca="false">D24</f>
        <v>3</v>
      </c>
      <c r="N24" s="764" t="n">
        <f aca="false">F24</f>
        <v>4</v>
      </c>
      <c r="O24" s="765" t="s">
        <v>1857</v>
      </c>
      <c r="P24" s="766" t="n">
        <f aca="false">G24</f>
        <v>4</v>
      </c>
    </row>
    <row r="25" customFormat="false" ht="15" hidden="false" customHeight="false" outlineLevel="0" collapsed="false">
      <c r="B25" s="756" t="s">
        <v>1853</v>
      </c>
      <c r="C25" s="757" t="str">
        <f aca="false">INDEX(C$4:C$15,MATCH($H25,$H$4:$H$15,0))</f>
        <v>Bosnia/Herzeg.</v>
      </c>
      <c r="D25" s="758" t="n">
        <f aca="false">INDEX(D$4:D$15,MATCH($H25,$H$4:$H$15,0))</f>
        <v>3</v>
      </c>
      <c r="E25" s="759" t="n">
        <f aca="false">INDEX(E$4:E$15,MATCH($H25,$H$4:$H$15,0))</f>
        <v>-2</v>
      </c>
      <c r="F25" s="760" t="n">
        <f aca="false">INDEX(F$4:F$15,MATCH($H25,$H$4:$H$15,0))</f>
        <v>2</v>
      </c>
      <c r="G25" s="761" t="n">
        <f aca="false">INDEX(G$4:G$15,MATCH($H25,$H$4:$H$15,0))</f>
        <v>4</v>
      </c>
      <c r="H25" s="762" t="n">
        <f aca="false">LARGE($H$4:$H$15,ROW(A9))</f>
        <v>3498002.000035</v>
      </c>
      <c r="I25" s="763" t="str">
        <f aca="false">INDEX(I$4:I$15,MATCH($H25,$H$4:$H$15,0))</f>
        <v>B</v>
      </c>
      <c r="J25" s="722"/>
      <c r="K25" s="722"/>
      <c r="L25" s="767"/>
      <c r="M25" s="758" t="n">
        <f aca="false">D25</f>
        <v>3</v>
      </c>
      <c r="N25" s="764" t="n">
        <f aca="false">F25</f>
        <v>2</v>
      </c>
      <c r="O25" s="765" t="s">
        <v>1857</v>
      </c>
      <c r="P25" s="766" t="n">
        <f aca="false">G25</f>
        <v>4</v>
      </c>
    </row>
    <row r="26" customFormat="false" ht="15" hidden="false" customHeight="false" outlineLevel="0" collapsed="false">
      <c r="B26" s="756" t="s">
        <v>1854</v>
      </c>
      <c r="C26" s="757" t="str">
        <f aca="false">INDEX(C$4:C$15,MATCH($H26,$H$4:$H$15,0))</f>
        <v>Paraguay</v>
      </c>
      <c r="D26" s="758" t="n">
        <f aca="false">INDEX(D$4:D$15,MATCH($H26,$H$4:$H$15,0))</f>
        <v>2</v>
      </c>
      <c r="E26" s="759" t="n">
        <f aca="false">INDEX(E$4:E$15,MATCH($H26,$H$4:$H$15,0))</f>
        <v>-2</v>
      </c>
      <c r="F26" s="760" t="n">
        <f aca="false">INDEX(F$4:F$15,MATCH($H26,$H$4:$H$15,0))</f>
        <v>2</v>
      </c>
      <c r="G26" s="761" t="n">
        <f aca="false">INDEX(G$4:G$15,MATCH($H26,$H$4:$H$15,0))</f>
        <v>4</v>
      </c>
      <c r="H26" s="762" t="n">
        <f aca="false">LARGE($H$4:$H$15,ROW(A10))</f>
        <v>2498002.00006</v>
      </c>
      <c r="I26" s="763" t="str">
        <f aca="false">INDEX(I$4:I$15,MATCH($H26,$H$4:$H$15,0))</f>
        <v>D</v>
      </c>
      <c r="J26" s="722"/>
      <c r="K26" s="722"/>
      <c r="L26" s="767"/>
      <c r="M26" s="758" t="n">
        <f aca="false">D26</f>
        <v>2</v>
      </c>
      <c r="N26" s="764" t="n">
        <f aca="false">F26</f>
        <v>2</v>
      </c>
      <c r="O26" s="765" t="s">
        <v>1857</v>
      </c>
      <c r="P26" s="766" t="n">
        <f aca="false">G26</f>
        <v>4</v>
      </c>
    </row>
    <row r="27" customFormat="false" ht="15" hidden="false" customHeight="false" outlineLevel="0" collapsed="false">
      <c r="B27" s="756" t="s">
        <v>1855</v>
      </c>
      <c r="C27" s="757" t="str">
        <f aca="false">INDEX(C$4:C$15,MATCH($H27,$H$4:$H$15,0))</f>
        <v>DR Congo</v>
      </c>
      <c r="D27" s="758" t="n">
        <f aca="false">INDEX(D$4:D$15,MATCH($H27,$H$4:$H$15,0))</f>
        <v>1</v>
      </c>
      <c r="E27" s="759" t="n">
        <f aca="false">INDEX(E$4:E$15,MATCH($H27,$H$4:$H$15,0))</f>
        <v>-3</v>
      </c>
      <c r="F27" s="760" t="n">
        <f aca="false">INDEX(F$4:F$15,MATCH($H27,$H$4:$H$15,0))</f>
        <v>2</v>
      </c>
      <c r="G27" s="761" t="n">
        <f aca="false">INDEX(G$4:G$15,MATCH($H27,$H$4:$H$15,0))</f>
        <v>5</v>
      </c>
      <c r="H27" s="762" t="n">
        <f aca="false">LARGE($H$4:$H$15,ROW(A11))</f>
        <v>1497002.000054</v>
      </c>
      <c r="I27" s="763" t="str">
        <f aca="false">INDEX(I$4:I$15,MATCH($H27,$H$4:$H$15,0))</f>
        <v>K</v>
      </c>
      <c r="J27" s="722"/>
      <c r="K27" s="722"/>
      <c r="L27" s="767"/>
      <c r="M27" s="758" t="n">
        <f aca="false">D27</f>
        <v>1</v>
      </c>
      <c r="N27" s="764" t="n">
        <f aca="false">F27</f>
        <v>2</v>
      </c>
      <c r="O27" s="765" t="s">
        <v>1857</v>
      </c>
      <c r="P27" s="766" t="n">
        <f aca="false">G27</f>
        <v>5</v>
      </c>
    </row>
    <row r="28" customFormat="false" ht="15" hidden="false" customHeight="false" outlineLevel="0" collapsed="false">
      <c r="B28" s="768" t="s">
        <v>1856</v>
      </c>
      <c r="C28" s="769" t="str">
        <f aca="false">INDEX(C$4:C$15,MATCH($H28,$H$4:$H$15,0))</f>
        <v>Saudi Arabia</v>
      </c>
      <c r="D28" s="770" t="n">
        <f aca="false">INDEX(D$4:D$15,MATCH($H28,$H$4:$H$15,0))</f>
        <v>1</v>
      </c>
      <c r="E28" s="771" t="n">
        <f aca="false">INDEX(E$4:E$15,MATCH($H28,$H$4:$H$15,0))</f>
        <v>-5</v>
      </c>
      <c r="F28" s="772" t="n">
        <f aca="false">INDEX(F$4:F$15,MATCH($H28,$H$4:$H$15,0))</f>
        <v>1</v>
      </c>
      <c r="G28" s="773" t="n">
        <f aca="false">INDEX(G$4:G$15,MATCH($H28,$H$4:$H$15,0))</f>
        <v>6</v>
      </c>
      <c r="H28" s="774" t="n">
        <f aca="false">LARGE($H$4:$H$15,ROW(A12))</f>
        <v>1495001.000039</v>
      </c>
      <c r="I28" s="775" t="str">
        <f aca="false">INDEX(I$4:I$15,MATCH($H28,$H$4:$H$15,0))</f>
        <v>H</v>
      </c>
      <c r="J28" s="776"/>
      <c r="K28" s="776"/>
      <c r="L28" s="777"/>
      <c r="M28" s="770" t="n">
        <f aca="false">D28</f>
        <v>1</v>
      </c>
      <c r="N28" s="778" t="n">
        <f aca="false">F28</f>
        <v>1</v>
      </c>
      <c r="O28" s="779" t="s">
        <v>1857</v>
      </c>
      <c r="P28" s="780" t="n">
        <f aca="false">G28</f>
        <v>6</v>
      </c>
    </row>
    <row r="29" customFormat="false" ht="15" hidden="false" customHeight="false" outlineLevel="0" collapsed="false">
      <c r="L29" s="781"/>
    </row>
    <row r="30" customFormat="false" ht="15" hidden="false" customHeight="false" outlineLevel="0" collapsed="false">
      <c r="B30" s="673"/>
      <c r="C30" s="722"/>
      <c r="D30" s="673"/>
      <c r="E30" s="673"/>
      <c r="F30" s="673"/>
      <c r="G30" s="782" t="s">
        <v>767</v>
      </c>
      <c r="H30" s="782"/>
      <c r="I30" s="746" t="str">
        <f aca="false">IF(Distinctness!$G$17&gt;0,L17&amp;L18&amp;L19&amp;L20&amp;L21&amp;L22&amp;L23&amp;L24,"")</f>
        <v>ACEFGIJL</v>
      </c>
      <c r="J30" s="673"/>
      <c r="K30" s="673"/>
      <c r="L30" s="673"/>
    </row>
    <row r="31" customFormat="false" ht="15" hidden="false" customHeight="false" outlineLevel="0" collapsed="false">
      <c r="B31" s="673"/>
      <c r="C31" s="722"/>
      <c r="D31" s="673"/>
      <c r="E31" s="673"/>
      <c r="F31" s="673"/>
      <c r="G31" s="673"/>
      <c r="H31" s="722"/>
      <c r="I31" s="673"/>
      <c r="J31" s="673"/>
      <c r="K31" s="673"/>
      <c r="L31" s="673"/>
    </row>
    <row r="33" customFormat="false" ht="15" hidden="false" customHeight="false" outlineLevel="0" collapsed="false">
      <c r="H33" s="783" t="s">
        <v>1858</v>
      </c>
      <c r="I33" s="784" t="b">
        <f aca="false">AND(TRUNC($H$24,4)=TRUNC($H$25,4),Distinctness!$G$17&gt;0)</f>
        <v>0</v>
      </c>
    </row>
  </sheetData>
  <mergeCells count="1">
    <mergeCell ref="G30:H30"/>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19"/>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453125" defaultRowHeight="15" customHeight="false" zeroHeight="false" outlineLevelRow="0" outlineLevelCol="0"/>
  <sheetData>
    <row r="1" customFormat="false" ht="22.05" hidden="false" customHeight="false" outlineLevel="0" collapsed="false">
      <c r="B1" s="785" t="s">
        <v>1859</v>
      </c>
      <c r="C1" s="785"/>
      <c r="D1" s="785"/>
      <c r="E1" s="785"/>
      <c r="F1" s="785"/>
    </row>
    <row r="3" customFormat="false" ht="15" hidden="false" customHeight="false" outlineLevel="0" collapsed="false">
      <c r="B3" s="786" t="s">
        <v>497</v>
      </c>
      <c r="C3" s="786" t="s">
        <v>1860</v>
      </c>
      <c r="D3" s="786" t="s">
        <v>1861</v>
      </c>
      <c r="E3" s="786" t="s">
        <v>1862</v>
      </c>
      <c r="F3" s="786" t="s">
        <v>1863</v>
      </c>
      <c r="G3" s="786" t="s">
        <v>1864</v>
      </c>
      <c r="H3" s="786" t="s">
        <v>1865</v>
      </c>
      <c r="J3" s="787"/>
      <c r="K3" s="788"/>
      <c r="L3" s="788"/>
      <c r="M3" s="788"/>
      <c r="N3" s="788"/>
    </row>
    <row r="4" customFormat="false" ht="15" hidden="false" customHeight="false" outlineLevel="0" collapsed="false">
      <c r="B4" s="204" t="s">
        <v>56</v>
      </c>
      <c r="C4" s="204" t="n">
        <f aca="false">CalcA!$AU$14</f>
        <v>1</v>
      </c>
      <c r="D4" s="789" t="n">
        <f aca="false">COUNTIF($C$4:$C$15,TRUE())</f>
        <v>5</v>
      </c>
      <c r="E4" s="204" t="str">
        <f aca="false">IF($C4,$B4,"")</f>
        <v>A</v>
      </c>
      <c r="F4" s="204" t="n">
        <f aca="false">LEN($E4)</f>
        <v>1</v>
      </c>
      <c r="G4" s="204" t="n">
        <f aca="false">SUM($F$4:$F4)</f>
        <v>1</v>
      </c>
      <c r="H4" s="0" t="str">
        <f aca="false">IF($E4&lt;&gt;"",$E4&amp;IF($G4=$G$15,"",IF($G4&lt;$G$15-1,", ",Language!$E$191)),"")</f>
        <v>A, </v>
      </c>
      <c r="J4" s="790" t="str">
        <f aca="false">Language!$E$189&amp;"  "&amp;$K$13&amp;"."</f>
        <v>Groups with fair play valuation:  A, C, E, H and L.</v>
      </c>
      <c r="K4" s="790"/>
      <c r="L4" s="790"/>
      <c r="M4" s="790"/>
      <c r="N4" s="790"/>
    </row>
    <row r="5" customFormat="false" ht="15" hidden="false" customHeight="false" outlineLevel="0" collapsed="false">
      <c r="B5" s="204" t="s">
        <v>59</v>
      </c>
      <c r="C5" s="204" t="n">
        <f aca="false">CalcB!$AU$14</f>
        <v>0</v>
      </c>
      <c r="E5" s="204" t="str">
        <f aca="false">IF($C5,$B5,"")</f>
        <v/>
      </c>
      <c r="F5" s="204" t="n">
        <f aca="false">LEN($E5)</f>
        <v>0</v>
      </c>
      <c r="G5" s="204" t="n">
        <f aca="false">SUM($F$4:$F5)</f>
        <v>1</v>
      </c>
      <c r="H5" s="0" t="str">
        <f aca="false">IF($E5&lt;&gt;"",$E5&amp;IF($G5=$G$15,"",IF($G5&lt;$G$15-1,", ",Language!$E$191)),"")</f>
        <v/>
      </c>
      <c r="J5" s="791" t="str">
        <f aca="false">Language!$E$190</f>
        <v>The placement has been clarified in all groups.</v>
      </c>
      <c r="K5" s="791"/>
      <c r="L5" s="791"/>
      <c r="M5" s="791"/>
      <c r="N5" s="791"/>
    </row>
    <row r="6" customFormat="false" ht="15" hidden="false" customHeight="false" outlineLevel="0" collapsed="false">
      <c r="B6" s="204" t="s">
        <v>62</v>
      </c>
      <c r="C6" s="204" t="n">
        <f aca="false">CalcC!$AU$14</f>
        <v>1</v>
      </c>
      <c r="E6" s="204" t="str">
        <f aca="false">IF($C6,$B6,"")</f>
        <v>C</v>
      </c>
      <c r="F6" s="204" t="n">
        <f aca="false">LEN($E6)</f>
        <v>1</v>
      </c>
      <c r="G6" s="204" t="n">
        <f aca="false">SUM($F$4:$F6)</f>
        <v>2</v>
      </c>
      <c r="H6" s="0" t="str">
        <f aca="false">IF($E6&lt;&gt;"",$E6&amp;IF($G6=$G$15,"",IF($G6&lt;$G$15-1,", ",Language!$E$191)),"")</f>
        <v>C, </v>
      </c>
    </row>
    <row r="7" customFormat="false" ht="15" hidden="false" customHeight="false" outlineLevel="0" collapsed="false">
      <c r="B7" s="204" t="s">
        <v>65</v>
      </c>
      <c r="C7" s="204" t="n">
        <f aca="false">CalcD!$AU$14</f>
        <v>0</v>
      </c>
      <c r="E7" s="204" t="str">
        <f aca="false">IF($C7,$B7,"")</f>
        <v/>
      </c>
      <c r="F7" s="204" t="n">
        <f aca="false">LEN($E7)</f>
        <v>0</v>
      </c>
      <c r="G7" s="204" t="n">
        <f aca="false">SUM($F$4:$F7)</f>
        <v>2</v>
      </c>
      <c r="H7" s="0" t="str">
        <f aca="false">IF($E7&lt;&gt;"",$E7&amp;IF($G7=$G$15,"",IF($G7&lt;$G$15-1,", ",Language!$E$191)),"")</f>
        <v/>
      </c>
      <c r="J7" s="787"/>
      <c r="K7" s="787"/>
      <c r="L7" s="787"/>
      <c r="M7" s="787"/>
      <c r="N7" s="787"/>
    </row>
    <row r="8" customFormat="false" ht="15" hidden="false" customHeight="false" outlineLevel="0" collapsed="false">
      <c r="B8" s="204" t="s">
        <v>57</v>
      </c>
      <c r="C8" s="204" t="n">
        <f aca="false">CalcE!$AU$14</f>
        <v>1</v>
      </c>
      <c r="E8" s="204" t="str">
        <f aca="false">IF($C8,$B8,"")</f>
        <v>E</v>
      </c>
      <c r="F8" s="204" t="n">
        <f aca="false">LEN($E8)</f>
        <v>1</v>
      </c>
      <c r="G8" s="204" t="n">
        <f aca="false">SUM($F$4:$F8)</f>
        <v>3</v>
      </c>
      <c r="H8" s="0" t="str">
        <f aca="false">IF($E8&lt;&gt;"",$E8&amp;IF($G8=$G$15,"",IF($G8&lt;$G$15-1,", ",Language!$E$191)),"")</f>
        <v>E, </v>
      </c>
      <c r="J8" s="787"/>
      <c r="K8" s="787"/>
      <c r="L8" s="787"/>
      <c r="M8" s="787"/>
      <c r="N8" s="787"/>
    </row>
    <row r="9" customFormat="false" ht="15" hidden="false" customHeight="false" outlineLevel="0" collapsed="false">
      <c r="B9" s="204" t="s">
        <v>60</v>
      </c>
      <c r="C9" s="204" t="n">
        <f aca="false">CalcF!$AU$14</f>
        <v>0</v>
      </c>
      <c r="E9" s="204" t="str">
        <f aca="false">IF($C9,$B9,"")</f>
        <v/>
      </c>
      <c r="F9" s="204" t="n">
        <f aca="false">LEN($E9)</f>
        <v>0</v>
      </c>
      <c r="G9" s="204" t="n">
        <f aca="false">SUM($F$4:$F9)</f>
        <v>3</v>
      </c>
      <c r="H9" s="0" t="str">
        <f aca="false">IF($E9&lt;&gt;"",$E9&amp;IF($G9=$G$15,"",IF($G9&lt;$G$15-1,", ",Language!$E$191)),"")</f>
        <v/>
      </c>
    </row>
    <row r="10" customFormat="false" ht="15" hidden="false" customHeight="false" outlineLevel="0" collapsed="false">
      <c r="B10" s="204" t="s">
        <v>63</v>
      </c>
      <c r="C10" s="204" t="n">
        <f aca="false">CalcG!$AU$14</f>
        <v>0</v>
      </c>
      <c r="E10" s="204" t="str">
        <f aca="false">IF($C10,$B10,"")</f>
        <v/>
      </c>
      <c r="F10" s="204" t="n">
        <f aca="false">LEN($E10)</f>
        <v>0</v>
      </c>
      <c r="G10" s="204" t="n">
        <f aca="false">SUM($F$4:$F10)</f>
        <v>3</v>
      </c>
      <c r="H10" s="0" t="str">
        <f aca="false">IF($E10&lt;&gt;"",$E10&amp;IF($G10=$G$15,"",IF($G10&lt;$G$15-1,", ",Language!$E$191)),"")</f>
        <v/>
      </c>
    </row>
    <row r="11" customFormat="false" ht="15" hidden="false" customHeight="false" outlineLevel="0" collapsed="false">
      <c r="B11" s="204" t="s">
        <v>66</v>
      </c>
      <c r="C11" s="204" t="n">
        <f aca="false">CalcH!$AU$14</f>
        <v>1</v>
      </c>
      <c r="E11" s="204" t="str">
        <f aca="false">IF($C11,$B11,"")</f>
        <v>H</v>
      </c>
      <c r="F11" s="204" t="n">
        <f aca="false">LEN($E11)</f>
        <v>1</v>
      </c>
      <c r="G11" s="204" t="n">
        <f aca="false">SUM($F$4:$F11)</f>
        <v>4</v>
      </c>
      <c r="H11" s="0" t="str">
        <f aca="false">IF($E11&lt;&gt;"",$E11&amp;IF($G11=$G$15,"",IF($G11&lt;$G$15-1,", ",Language!$E$191)),"")</f>
        <v>H and </v>
      </c>
    </row>
    <row r="12" customFormat="false" ht="15" hidden="false" customHeight="false" outlineLevel="0" collapsed="false">
      <c r="B12" s="204" t="s">
        <v>58</v>
      </c>
      <c r="C12" s="204" t="n">
        <f aca="false">CalcI!$AU$14</f>
        <v>0</v>
      </c>
      <c r="E12" s="204" t="str">
        <f aca="false">IF($C12,$B12,"")</f>
        <v/>
      </c>
      <c r="F12" s="204" t="n">
        <f aca="false">LEN($E12)</f>
        <v>0</v>
      </c>
      <c r="G12" s="204" t="n">
        <f aca="false">SUM($F$4:$F12)</f>
        <v>4</v>
      </c>
      <c r="H12" s="0" t="str">
        <f aca="false">IF($E12&lt;&gt;"",$E12&amp;IF($G12=$G$15,"",IF($G12&lt;$G$15-1,", ",Language!$E$191)),"")</f>
        <v/>
      </c>
      <c r="J12" s="792"/>
      <c r="K12" s="792"/>
      <c r="L12" s="792"/>
      <c r="M12" s="792"/>
      <c r="N12" s="792"/>
    </row>
    <row r="13" customFormat="false" ht="15" hidden="false" customHeight="false" outlineLevel="0" collapsed="false">
      <c r="B13" s="204" t="s">
        <v>61</v>
      </c>
      <c r="C13" s="204" t="n">
        <f aca="false">CalcJ!$AU$14</f>
        <v>0</v>
      </c>
      <c r="E13" s="204" t="str">
        <f aca="false">IF($C13,$B13,"")</f>
        <v/>
      </c>
      <c r="F13" s="204" t="n">
        <f aca="false">LEN($E13)</f>
        <v>0</v>
      </c>
      <c r="G13" s="204" t="n">
        <f aca="false">SUM($F$4:$F13)</f>
        <v>4</v>
      </c>
      <c r="H13" s="0" t="str">
        <f aca="false">IF($E13&lt;&gt;"",$E13&amp;IF($G13=$G$15,"",IF($G13&lt;$G$15-1,", ",Language!$E$191)),"")</f>
        <v/>
      </c>
      <c r="J13" s="786" t="s">
        <v>1866</v>
      </c>
      <c r="K13" s="793" t="str">
        <f aca="false">$H$4&amp;$H$5&amp;$H$6&amp;$H$7&amp;$H$8&amp;$H$9&amp;$H$10&amp;$H$11&amp;$H$12&amp;$H$13&amp;$H$14&amp;$H$15</f>
        <v>A, C, E, H and L</v>
      </c>
      <c r="L13" s="793"/>
      <c r="M13" s="793"/>
      <c r="N13" s="793"/>
    </row>
    <row r="14" customFormat="false" ht="15" hidden="false" customHeight="false" outlineLevel="0" collapsed="false">
      <c r="B14" s="204" t="s">
        <v>64</v>
      </c>
      <c r="C14" s="204" t="n">
        <f aca="false">CalcK!$AU$14</f>
        <v>0</v>
      </c>
      <c r="E14" s="204" t="str">
        <f aca="false">IF($C14,$B14,"")</f>
        <v/>
      </c>
      <c r="F14" s="204" t="n">
        <f aca="false">LEN($E14)</f>
        <v>0</v>
      </c>
      <c r="G14" s="204" t="n">
        <f aca="false">SUM($F$4:$F14)</f>
        <v>4</v>
      </c>
      <c r="H14" s="0" t="str">
        <f aca="false">IF($E14&lt;&gt;"",$E14&amp;IF($G14=$G$15,"",IF($G14&lt;$G$15-1,", ",Language!$E$191)),"")</f>
        <v/>
      </c>
    </row>
    <row r="15" customFormat="false" ht="15" hidden="false" customHeight="false" outlineLevel="0" collapsed="false">
      <c r="B15" s="204" t="s">
        <v>67</v>
      </c>
      <c r="C15" s="204" t="n">
        <f aca="false">CalcL!$AU$14</f>
        <v>1</v>
      </c>
      <c r="E15" s="204" t="str">
        <f aca="false">IF($C15,$B15,"")</f>
        <v>L</v>
      </c>
      <c r="F15" s="204" t="n">
        <f aca="false">LEN($E15)</f>
        <v>1</v>
      </c>
      <c r="G15" s="204" t="n">
        <f aca="false">SUM($F$4:$F15)</f>
        <v>5</v>
      </c>
      <c r="H15" s="0" t="str">
        <f aca="false">IF($E15&lt;&gt;"",$E15&amp;IF($G15=$G$15,"",IF($G15&lt;$G$15-1,", ",Language!$E$191)),"")</f>
        <v>L</v>
      </c>
      <c r="J15" s="794"/>
      <c r="K15" s="794"/>
    </row>
    <row r="16" customFormat="false" ht="15" hidden="false" customHeight="false" outlineLevel="0" collapsed="false">
      <c r="B16" s="204"/>
      <c r="C16" s="204"/>
      <c r="E16" s="204"/>
      <c r="F16" s="204"/>
      <c r="G16" s="204"/>
      <c r="J16" s="795"/>
      <c r="K16" s="795"/>
    </row>
    <row r="17" customFormat="false" ht="15" hidden="false" customHeight="false" outlineLevel="0" collapsed="false">
      <c r="B17" s="204"/>
      <c r="C17" s="204"/>
      <c r="E17" s="204"/>
      <c r="F17" s="796" t="s">
        <v>1867</v>
      </c>
      <c r="G17" s="797" t="n">
        <f aca="false">CalcA!$L$9+CalcB!$L$9+CalcC!$L$9+CalcD!$L$9+CalcE!$L$9+CalcF!$L$9+CalcG!$L$9+CalcH!$L$9+CalcI!$L$9+CalcJ!$L$9+CalcK!$L$9+CalcL!$L$9</f>
        <v>72</v>
      </c>
    </row>
    <row r="18" customFormat="false" ht="15" hidden="false" customHeight="false" outlineLevel="0" collapsed="false">
      <c r="B18" s="204"/>
      <c r="C18" s="204"/>
      <c r="E18" s="204"/>
      <c r="F18" s="204"/>
      <c r="G18" s="204"/>
    </row>
    <row r="19" customFormat="false" ht="15" hidden="false" customHeight="false" outlineLevel="0" collapsed="false">
      <c r="B19" s="204"/>
      <c r="C19" s="204"/>
      <c r="E19" s="204"/>
      <c r="F19" s="204"/>
      <c r="G19" s="204"/>
    </row>
  </sheetData>
  <mergeCells count="3">
    <mergeCell ref="J4:N4"/>
    <mergeCell ref="J5:N5"/>
    <mergeCell ref="K13:N1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8" width="2.71"/>
    <col collapsed="false" customWidth="true" hidden="false" outlineLevel="0" max="2" min="2" style="798" width="6.14"/>
    <col collapsed="false" customWidth="true" hidden="false" outlineLevel="0" max="3" min="3" style="798" width="4"/>
    <col collapsed="false" customWidth="true" hidden="false" outlineLevel="0" max="4" min="4" style="798" width="15.29"/>
    <col collapsed="false" customWidth="true" hidden="false" outlineLevel="0" max="5" min="5" style="798" width="5.57"/>
    <col collapsed="false" customWidth="true" hidden="false" outlineLevel="0" max="6" min="6" style="798" width="6.57"/>
    <col collapsed="false" customWidth="true" hidden="false" outlineLevel="0" max="7" min="7" style="798" width="6"/>
    <col collapsed="false" customWidth="true" hidden="false" outlineLevel="0" max="8" min="8" style="798" width="5.14"/>
    <col collapsed="false" customWidth="true" hidden="false" outlineLevel="0" max="9" min="9" style="798" width="4.71"/>
    <col collapsed="false" customWidth="true" hidden="false" outlineLevel="0" max="10" min="10" style="798" width="4.86"/>
    <col collapsed="false" customWidth="true" hidden="false" outlineLevel="0" max="11" min="11" style="798" width="5.57"/>
    <col collapsed="false" customWidth="true" hidden="false" outlineLevel="0" max="12" min="12" style="798" width="5.29"/>
    <col collapsed="false" customWidth="true" hidden="false" outlineLevel="0" max="14" min="13" style="798" width="4.86"/>
    <col collapsed="false" customWidth="true" hidden="false" outlineLevel="0" max="15" min="15" style="798" width="5"/>
    <col collapsed="false" customWidth="true" hidden="false" outlineLevel="0" max="16" min="16" style="798" width="7.42"/>
    <col collapsed="false" customWidth="true" hidden="false" outlineLevel="0" max="37" min="17" style="798" width="4.71"/>
    <col collapsed="false" customWidth="true" hidden="false" outlineLevel="0" max="38" min="38" style="798" width="5.42"/>
    <col collapsed="false" customWidth="true" hidden="false" outlineLevel="0" max="40" min="39" style="798" width="4.71"/>
    <col collapsed="false" customWidth="true" hidden="false" outlineLevel="0" max="41" min="41" style="798" width="6.14"/>
    <col collapsed="false" customWidth="true" hidden="false" outlineLevel="0" max="42" min="42" style="798" width="5.86"/>
    <col collapsed="false" customWidth="true" hidden="false" outlineLevel="0" max="46" min="43" style="798" width="4.71"/>
    <col collapsed="false" customWidth="true" hidden="false" outlineLevel="0" max="48" min="47" style="798" width="5.71"/>
    <col collapsed="false" customWidth="true" hidden="false" outlineLevel="0" max="49" min="49" style="798" width="1.57"/>
    <col collapsed="false" customWidth="true" hidden="false" outlineLevel="0" max="51" min="50" style="798" width="3.71"/>
    <col collapsed="false" customWidth="true" hidden="false" outlineLevel="0" max="52" min="52" style="798" width="13.57"/>
    <col collapsed="false" customWidth="false" hidden="false" outlineLevel="0" max="53" min="53" style="798" width="2.71"/>
    <col collapsed="false" customWidth="true" hidden="false" outlineLevel="0" max="54" min="54" style="798" width="3"/>
    <col collapsed="false" customWidth="false" hidden="false" outlineLevel="0" max="55" min="55" style="798" width="2.71"/>
    <col collapsed="false" customWidth="true" hidden="false" outlineLevel="0" max="56" min="56" style="798" width="1.29"/>
    <col collapsed="false" customWidth="true" hidden="false" outlineLevel="0" max="60" min="57" style="798" width="4.71"/>
    <col collapsed="false" customWidth="true" hidden="false" outlineLevel="0" max="62" min="61" style="798" width="5.71"/>
    <col collapsed="false" customWidth="true" hidden="false" outlineLevel="0" max="64" min="63" style="798" width="3.71"/>
    <col collapsed="false" customWidth="true" hidden="false" outlineLevel="0" max="65" min="65" style="798" width="1.71"/>
    <col collapsed="false" customWidth="true" hidden="false" outlineLevel="0" max="66" min="66" style="798" width="14.29"/>
    <col collapsed="false" customWidth="false" hidden="false" outlineLevel="0" max="69" min="67" style="798" width="2.71"/>
    <col collapsed="false" customWidth="true" hidden="false" outlineLevel="0" max="70" min="70" style="798" width="1.57"/>
    <col collapsed="false" customWidth="true" hidden="false" outlineLevel="0" max="74" min="71" style="798" width="4.71"/>
    <col collapsed="false" customWidth="true" hidden="false" outlineLevel="0" max="75" min="75" style="798" width="5.71"/>
    <col collapsed="false" customWidth="true" hidden="false" outlineLevel="0" max="76" min="76" style="798" width="3.71"/>
    <col collapsed="false" customWidth="true" hidden="false" outlineLevel="0" max="77" min="77" style="798" width="1.57"/>
    <col collapsed="false" customWidth="true" hidden="false" outlineLevel="0" max="78" min="78" style="798" width="14.29"/>
    <col collapsed="false" customWidth="false" hidden="false" outlineLevel="0" max="82" min="79" style="798" width="2.71"/>
    <col collapsed="false" customWidth="true" hidden="false" outlineLevel="0" max="86" min="83" style="798" width="4.71"/>
    <col collapsed="false" customWidth="false" hidden="false" outlineLevel="0" max="16384" min="87" style="798" width="2.71"/>
  </cols>
  <sheetData>
    <row r="1" customFormat="false" ht="17.35" hidden="false" customHeight="false" outlineLevel="0" collapsed="false">
      <c r="B1" s="799" t="s">
        <v>56</v>
      </c>
    </row>
    <row r="2" s="800" customFormat="true" ht="12" hidden="false" customHeight="false" outlineLevel="0" collapsed="false">
      <c r="B2" s="801"/>
      <c r="C2" s="802"/>
      <c r="D2" s="801"/>
      <c r="F2" s="803"/>
      <c r="G2" s="804"/>
    </row>
    <row r="3" s="800" customFormat="true" ht="12" hidden="false" customHeight="false" outlineLevel="0" collapsed="false">
      <c r="B3" s="805"/>
      <c r="C3" s="806"/>
      <c r="E3" s="803"/>
      <c r="F3" s="807"/>
      <c r="G3" s="803"/>
      <c r="H3" s="808"/>
      <c r="I3" s="808"/>
      <c r="J3" s="808"/>
      <c r="K3" s="808"/>
      <c r="L3" s="808"/>
      <c r="M3" s="808"/>
      <c r="N3" s="808"/>
      <c r="O3" s="806"/>
      <c r="P3" s="808"/>
      <c r="Q3" s="801"/>
      <c r="R3" s="809"/>
      <c r="S3" s="805"/>
      <c r="T3" s="805"/>
      <c r="U3" s="809"/>
      <c r="V3" s="805"/>
      <c r="W3" s="805"/>
      <c r="X3" s="809"/>
      <c r="Y3" s="810"/>
      <c r="Z3" s="805"/>
      <c r="AA3" s="805"/>
      <c r="AB3" s="809"/>
      <c r="AC3" s="810"/>
      <c r="AD3" s="805"/>
      <c r="AE3" s="805"/>
      <c r="AF3" s="809"/>
      <c r="AG3" s="810"/>
      <c r="AH3" s="805"/>
      <c r="AI3" s="805"/>
      <c r="AJ3" s="809"/>
      <c r="AK3" s="811"/>
      <c r="AL3" s="805"/>
      <c r="AM3" s="809"/>
      <c r="AN3" s="801"/>
      <c r="AO3" s="801"/>
      <c r="AZ3" s="812" t="s">
        <v>1868</v>
      </c>
    </row>
    <row r="4" s="800" customFormat="true" ht="13.5" hidden="false" customHeight="true" outlineLevel="0" collapsed="false">
      <c r="B4" s="805"/>
      <c r="C4" s="808"/>
      <c r="D4" s="806"/>
      <c r="E4" s="803"/>
      <c r="F4" s="807"/>
      <c r="G4" s="803"/>
      <c r="H4" s="813" t="s">
        <v>1840</v>
      </c>
      <c r="I4" s="813" t="s">
        <v>1841</v>
      </c>
      <c r="J4" s="813" t="s">
        <v>507</v>
      </c>
      <c r="K4" s="814" t="s">
        <v>1839</v>
      </c>
      <c r="L4" s="813" t="s">
        <v>1869</v>
      </c>
      <c r="M4" s="814" t="s">
        <v>1870</v>
      </c>
      <c r="N4" s="814" t="s">
        <v>65</v>
      </c>
      <c r="O4" s="815" t="s">
        <v>67</v>
      </c>
      <c r="P4" s="816" t="s">
        <v>463</v>
      </c>
      <c r="Q4" s="814" t="s">
        <v>1871</v>
      </c>
      <c r="R4" s="813"/>
      <c r="S4" s="810"/>
      <c r="T4" s="805"/>
      <c r="U4" s="817"/>
      <c r="V4" s="805"/>
      <c r="W4" s="805"/>
      <c r="X4" s="817"/>
      <c r="Y4" s="810"/>
      <c r="Z4" s="805"/>
      <c r="AA4" s="805"/>
      <c r="AB4" s="817"/>
      <c r="AC4" s="810"/>
      <c r="AD4" s="805"/>
      <c r="AE4" s="805"/>
      <c r="AF4" s="817"/>
      <c r="AG4" s="810"/>
      <c r="AH4" s="805"/>
      <c r="AI4" s="805"/>
      <c r="AJ4" s="817"/>
      <c r="AK4" s="811"/>
      <c r="AL4" s="805"/>
      <c r="AM4" s="817"/>
      <c r="AN4" s="801"/>
      <c r="AO4" s="805"/>
    </row>
    <row r="5" s="800" customFormat="true" ht="12" hidden="false" customHeight="false" outlineLevel="0" collapsed="false">
      <c r="B5" s="806"/>
      <c r="C5" s="808" t="n">
        <v>1</v>
      </c>
      <c r="D5" s="818" t="str">
        <f aca="false">VLOOKUP($B$1&amp;ROW($A1),Groups!$B$7:$D$65,3,0)</f>
        <v>Mexico</v>
      </c>
      <c r="E5" s="819"/>
      <c r="F5" s="820"/>
      <c r="G5" s="807"/>
      <c r="H5" s="808" t="n">
        <f aca="false">SUMIFS($R$22:$R$27,$P$22:$P$27,$D5)+SUMIFS($S$22:$S$27,$Q$22:$Q$27,$D5)</f>
        <v>6</v>
      </c>
      <c r="I5" s="808" t="n">
        <f aca="false">SUMIFS($S$22:$S$27,$P$22:$P$27,$D5)+SUMIFS($R$22:$R$27,$Q$22:$Q$27,$D5)</f>
        <v>2</v>
      </c>
      <c r="J5" s="806" t="n">
        <f aca="false">H5-I5</f>
        <v>4</v>
      </c>
      <c r="K5" s="821" t="n">
        <f aca="false">M5*3+N5</f>
        <v>9</v>
      </c>
      <c r="L5" s="808" t="n">
        <f aca="false">M5+N5+O5</f>
        <v>3</v>
      </c>
      <c r="M5" s="808" t="n">
        <f aca="false">SUMPRODUCT(($P$22:$P$27=D5)*($R$22:$R$27&gt;$S$22:$S$27))+SUMPRODUCT(($Q$22:$Q$27=D5)*($R$22:$R$27&lt;$S$22:$S$27))</f>
        <v>3</v>
      </c>
      <c r="N5" s="808" t="n">
        <f aca="false">SUMPRODUCT(($P$22:$Q$27=D5)*($R$22:$R$27=$S$22:$S$27)*($R$22:$R$27&lt;&gt;"")*($S$22:$S$27&lt;&gt;""))</f>
        <v>0</v>
      </c>
      <c r="O5" s="808" t="n">
        <f aca="false">SUMPRODUCT(($P$22:$P$27=D5)*($R$22:$R$27&lt;$S$22:$S$27))+SUMPRODUCT(($Q$22:$Q$27=D5)*($R$22:$R$27&gt;$S$22:$S$27))</f>
        <v>0</v>
      </c>
      <c r="P5" s="822" t="n">
        <f aca="false">SUMIFS(FairPlay!$C$6:$C$27,FairPlay!$B$6:$B$27,$D5)+SUMIFS(FairPlay!$F$6:$F$27,FairPlay!$E$6:$E$27,$D5)+SUMIFS(FairPlay!$I$6:$I$27,FairPlay!$H$6:$H$27,$D5)</f>
        <v>0</v>
      </c>
      <c r="Q5" s="806" t="n">
        <f aca="false">INDEX(Language!$D$5:$D$100,MATCH($D5,Language!$E$5:$E$100,0),1)</f>
        <v>15</v>
      </c>
      <c r="R5" s="823" t="n">
        <f aca="false">(1000-Q5)*($L$9&gt;0)</f>
        <v>985</v>
      </c>
      <c r="S5" s="806"/>
      <c r="T5" s="806"/>
      <c r="U5" s="824"/>
      <c r="V5" s="806"/>
      <c r="W5" s="806"/>
      <c r="X5" s="825"/>
      <c r="Y5" s="806"/>
      <c r="Z5" s="806"/>
      <c r="AA5" s="806"/>
      <c r="AB5" s="825"/>
      <c r="AC5" s="806"/>
      <c r="AD5" s="806"/>
      <c r="AE5" s="806"/>
      <c r="AF5" s="825"/>
      <c r="AG5" s="806"/>
      <c r="AH5" s="806"/>
      <c r="AI5" s="806"/>
      <c r="AJ5" s="825"/>
      <c r="AK5" s="806"/>
      <c r="AL5" s="806"/>
      <c r="AM5" s="825"/>
      <c r="AN5" s="801"/>
      <c r="AO5" s="826"/>
      <c r="AU5" s="827" t="n">
        <f aca="false" t="array" ref="AU5:AU8">COUNTIF($AM$14:$AM$17,$AM$14:$AM$17)&gt;1</f>
        <v>0</v>
      </c>
      <c r="AV5" s="827" t="n">
        <f aca="false" t="array" ref="AV5:AV8">$L$5:$L$8&gt;0</f>
        <v>1</v>
      </c>
      <c r="BA5" s="828" t="n">
        <f aca="false">IFERROR(MATCH($C14,$AY$14:$AY$17,0),99)</f>
        <v>99</v>
      </c>
      <c r="BB5" s="829" t="n">
        <f aca="false">IFERROR(MATCH($C14,$AY$22:$AY$25,0),99)</f>
        <v>99</v>
      </c>
      <c r="BN5" s="828" t="str">
        <f aca="false">IF($U14=$BL$14,$C14,"")</f>
        <v/>
      </c>
      <c r="BO5" s="829" t="e">
        <f aca="false">INDEX($BN$5:$BN$8,MATCH($C14,$AY$14:$AY$17,0))</f>
        <v>#N/A</v>
      </c>
      <c r="BZ5" s="828" t="str">
        <f aca="false">IF($U14=$BX$14,$C14,"")</f>
        <v/>
      </c>
      <c r="CA5" s="829" t="e">
        <f aca="false">INDEX($BZ$5:$BZ$8,MATCH($C14,$AY$14:$AY$17,0))</f>
        <v>#N/A</v>
      </c>
    </row>
    <row r="6" s="800" customFormat="true" ht="12" hidden="false" customHeight="false" outlineLevel="0" collapsed="false">
      <c r="B6" s="806"/>
      <c r="C6" s="808" t="n">
        <v>2</v>
      </c>
      <c r="D6" s="830" t="str">
        <f aca="false">VLOOKUP($B$1&amp;ROW($A2),Groups!$B$7:$D$65,3,0)</f>
        <v>South Africa</v>
      </c>
      <c r="E6" s="831"/>
      <c r="F6" s="820"/>
      <c r="G6" s="807"/>
      <c r="H6" s="808" t="n">
        <f aca="false">SUMIFS($R$22:$R$27,$P$22:$P$27,$D6)+SUMIFS($S$22:$S$27,$Q$22:$Q$27,$D6)</f>
        <v>0</v>
      </c>
      <c r="I6" s="808" t="n">
        <f aca="false">SUMIFS($S$22:$S$27,$P$22:$P$27,$D6)+SUMIFS($R$22:$R$27,$Q$22:$Q$27,$D6)</f>
        <v>6</v>
      </c>
      <c r="J6" s="806" t="n">
        <f aca="false">H6-I6</f>
        <v>-6</v>
      </c>
      <c r="K6" s="821" t="n">
        <f aca="false">M6*3+N6</f>
        <v>0</v>
      </c>
      <c r="L6" s="808" t="n">
        <f aca="false">M6+N6+O6</f>
        <v>3</v>
      </c>
      <c r="M6" s="808" t="n">
        <f aca="false">SUMPRODUCT(($P$22:$P$27=D6)*($R$22:$R$27&gt;$S$22:$S$27))+SUMPRODUCT(($Q$22:$Q$27=D6)*($R$22:$R$27&lt;$S$22:$S$27))</f>
        <v>0</v>
      </c>
      <c r="N6" s="808" t="n">
        <f aca="false">SUMPRODUCT(($P$22:$Q$27=D6)*($R$22:$R$27=$S$22:$S$27)*($R$22:$R$27&lt;&gt;"")*($S$22:$S$27&lt;&gt;""))</f>
        <v>0</v>
      </c>
      <c r="O6" s="808" t="n">
        <f aca="false">SUMPRODUCT(($P$22:$P$27=D6)*($R$22:$R$27&lt;$S$22:$S$27))+SUMPRODUCT(($Q$22:$Q$27=D6)*($R$22:$R$27&gt;$S$22:$S$27))</f>
        <v>3</v>
      </c>
      <c r="P6" s="832" t="n">
        <f aca="false">SUMIFS(FairPlay!$C$6:$C$27,FairPlay!$B$6:$B$27,$D6)+SUMIFS(FairPlay!$F$6:$F$27,FairPlay!$E$6:$E$27,$D6)+SUMIFS(FairPlay!$I$6:$I$27,FairPlay!$H$6:$H$27,$D6)</f>
        <v>0</v>
      </c>
      <c r="Q6" s="806" t="n">
        <f aca="false">INDEX(Language!$D$5:$D$100,MATCH($D6,Language!$E$5:$E$100,0),1)</f>
        <v>60</v>
      </c>
      <c r="R6" s="823" t="n">
        <f aca="false">(1000-Q6)*($L$9&gt;0)</f>
        <v>940</v>
      </c>
      <c r="S6" s="806"/>
      <c r="T6" s="806"/>
      <c r="U6" s="824"/>
      <c r="V6" s="806"/>
      <c r="W6" s="806"/>
      <c r="X6" s="825"/>
      <c r="Y6" s="806"/>
      <c r="Z6" s="806"/>
      <c r="AA6" s="806"/>
      <c r="AB6" s="825"/>
      <c r="AC6" s="806"/>
      <c r="AD6" s="806"/>
      <c r="AE6" s="806"/>
      <c r="AF6" s="825"/>
      <c r="AG6" s="806"/>
      <c r="AH6" s="806"/>
      <c r="AI6" s="806"/>
      <c r="AJ6" s="825"/>
      <c r="AK6" s="806"/>
      <c r="AL6" s="806"/>
      <c r="AM6" s="825"/>
      <c r="AN6" s="801"/>
      <c r="AO6" s="801"/>
      <c r="AU6" s="827" t="n">
        <v>0</v>
      </c>
      <c r="AV6" s="827" t="n">
        <v>1</v>
      </c>
      <c r="BA6" s="833" t="n">
        <f aca="false">IFERROR(MATCH($C15,$AY$14:$AY$17,0),99)</f>
        <v>3</v>
      </c>
      <c r="BB6" s="834" t="n">
        <f aca="false">IFERROR(MATCH($C15,$AY$22:$AY$25,0),99)</f>
        <v>99</v>
      </c>
      <c r="BN6" s="833" t="str">
        <f aca="false">IF($U15=$BL$14,$C15,"")</f>
        <v/>
      </c>
      <c r="BO6" s="834" t="str">
        <f aca="false">INDEX($BN$5:$BN$8,MATCH($C15,$AY$14:$AY$17,0))</f>
        <v/>
      </c>
      <c r="BZ6" s="833" t="str">
        <f aca="false">IF($U15=$BX$14,$C15,"")</f>
        <v/>
      </c>
      <c r="CA6" s="834" t="str">
        <f aca="false">INDEX($BZ$5:$BZ$8,MATCH($C15,$AY$14:$AY$17,0))</f>
        <v/>
      </c>
    </row>
    <row r="7" s="800" customFormat="true" ht="12" hidden="false" customHeight="false" outlineLevel="0" collapsed="false">
      <c r="B7" s="806"/>
      <c r="C7" s="808" t="n">
        <v>3</v>
      </c>
      <c r="D7" s="830" t="str">
        <f aca="false">VLOOKUP($B$1&amp;ROW($A3),Groups!$B$7:$D$65,3,0)</f>
        <v>Rep. of Korea</v>
      </c>
      <c r="E7" s="831"/>
      <c r="F7" s="820"/>
      <c r="G7" s="807"/>
      <c r="H7" s="808" t="n">
        <f aca="false">SUMIFS($R$22:$R$27,$P$22:$P$27,$D7)+SUMIFS($S$22:$S$27,$Q$22:$Q$27,$D7)</f>
        <v>4</v>
      </c>
      <c r="I7" s="808" t="n">
        <f aca="false">SUMIFS($S$22:$S$27,$P$22:$P$27,$D7)+SUMIFS($R$22:$R$27,$Q$22:$Q$27,$D7)</f>
        <v>3</v>
      </c>
      <c r="J7" s="806" t="n">
        <f aca="false">H7-I7</f>
        <v>1</v>
      </c>
      <c r="K7" s="821" t="n">
        <f aca="false">M7*3+N7</f>
        <v>4</v>
      </c>
      <c r="L7" s="808" t="n">
        <f aca="false">M7+N7+O7</f>
        <v>3</v>
      </c>
      <c r="M7" s="808" t="n">
        <f aca="false">SUMPRODUCT(($P$22:$P$27=D7)*($R$22:$R$27&gt;$S$22:$S$27))+SUMPRODUCT(($Q$22:$Q$27=D7)*($R$22:$R$27&lt;$S$22:$S$27))</f>
        <v>1</v>
      </c>
      <c r="N7" s="808" t="n">
        <f aca="false">SUMPRODUCT(($P$22:$Q$27=D7)*($R$22:$R$27=$S$22:$S$27)*($R$22:$R$27&lt;&gt;"")*($S$22:$S$27&lt;&gt;""))</f>
        <v>1</v>
      </c>
      <c r="O7" s="808" t="n">
        <f aca="false">SUMPRODUCT(($P$22:$P$27=D7)*($R$22:$R$27&lt;$S$22:$S$27))+SUMPRODUCT(($Q$22:$Q$27=D7)*($R$22:$R$27&gt;$S$22:$S$27))</f>
        <v>1</v>
      </c>
      <c r="P7" s="832" t="n">
        <f aca="false">SUMIFS(FairPlay!$C$6:$C$27,FairPlay!$B$6:$B$27,$D7)+SUMIFS(FairPlay!$F$6:$F$27,FairPlay!$E$6:$E$27,$D7)+SUMIFS(FairPlay!$I$6:$I$27,FairPlay!$H$6:$H$27,$D7)</f>
        <v>0</v>
      </c>
      <c r="Q7" s="806" t="n">
        <f aca="false">INDEX(Language!$D$5:$D$100,MATCH($D7,Language!$E$5:$E$100,0),1)</f>
        <v>25</v>
      </c>
      <c r="R7" s="823" t="n">
        <f aca="false">(1000-Q7)*($L$9&gt;0)</f>
        <v>975</v>
      </c>
      <c r="S7" s="806"/>
      <c r="T7" s="806"/>
      <c r="U7" s="824"/>
      <c r="V7" s="806"/>
      <c r="W7" s="806"/>
      <c r="X7" s="825"/>
      <c r="Y7" s="806"/>
      <c r="Z7" s="806"/>
      <c r="AA7" s="806"/>
      <c r="AB7" s="825"/>
      <c r="AC7" s="806"/>
      <c r="AD7" s="806"/>
      <c r="AE7" s="806"/>
      <c r="AF7" s="825"/>
      <c r="AG7" s="806"/>
      <c r="AH7" s="806"/>
      <c r="AI7" s="806"/>
      <c r="AJ7" s="825"/>
      <c r="AK7" s="806"/>
      <c r="AL7" s="806"/>
      <c r="AM7" s="825"/>
      <c r="AN7" s="801"/>
      <c r="AO7" s="801"/>
      <c r="AU7" s="827" t="n">
        <v>1</v>
      </c>
      <c r="AV7" s="827" t="n">
        <v>1</v>
      </c>
      <c r="BA7" s="833" t="n">
        <f aca="false">IFERROR(MATCH($C16,$AY$14:$AY$17,0),99)</f>
        <v>4</v>
      </c>
      <c r="BB7" s="834" t="n">
        <f aca="false">IFERROR(MATCH($C16,$AY$22:$AY$25,0),99)</f>
        <v>99</v>
      </c>
      <c r="BN7" s="833" t="str">
        <f aca="false">IF($U16=$BL$14,$C16,"")</f>
        <v/>
      </c>
      <c r="BO7" s="834" t="str">
        <f aca="false">INDEX($BN$5:$BN$8,MATCH($C16,$AY$14:$AY$17,0))</f>
        <v/>
      </c>
      <c r="BZ7" s="833" t="str">
        <f aca="false">IF($U16=$BX$14,$C16,"")</f>
        <v/>
      </c>
      <c r="CA7" s="834" t="str">
        <f aca="false">INDEX($BZ$5:$BZ$8,MATCH($C16,$AY$14:$AY$17,0))</f>
        <v/>
      </c>
    </row>
    <row r="8" s="800" customFormat="true" ht="12" hidden="false" customHeight="false" outlineLevel="0" collapsed="false">
      <c r="B8" s="806"/>
      <c r="C8" s="808" t="n">
        <v>4</v>
      </c>
      <c r="D8" s="835" t="str">
        <f aca="false">VLOOKUP($B$1&amp;ROW($A4),Groups!$B$7:$D$65,3,0)</f>
        <v>Czech Rep.</v>
      </c>
      <c r="E8" s="831"/>
      <c r="F8" s="820"/>
      <c r="G8" s="807"/>
      <c r="H8" s="808" t="n">
        <f aca="false">SUMIFS($R$22:$R$27,$P$22:$P$27,$D8)+SUMIFS($S$22:$S$27,$Q$22:$Q$27,$D8)</f>
        <v>4</v>
      </c>
      <c r="I8" s="808" t="n">
        <f aca="false">SUMIFS($S$22:$S$27,$P$22:$P$27,$D8)+SUMIFS($R$22:$R$27,$Q$22:$Q$27,$D8)</f>
        <v>3</v>
      </c>
      <c r="J8" s="806" t="n">
        <f aca="false">H8-I8</f>
        <v>1</v>
      </c>
      <c r="K8" s="821" t="n">
        <f aca="false">M8*3+N8</f>
        <v>4</v>
      </c>
      <c r="L8" s="808" t="n">
        <f aca="false">M8+N8+O8</f>
        <v>3</v>
      </c>
      <c r="M8" s="808" t="n">
        <f aca="false">SUMPRODUCT(($P$22:$P$27=D8)*($R$22:$R$27&gt;$S$22:$S$27))+SUMPRODUCT(($Q$22:$Q$27=D8)*($R$22:$R$27&lt;$S$22:$S$27))</f>
        <v>1</v>
      </c>
      <c r="N8" s="808" t="n">
        <f aca="false">SUMPRODUCT(($P$22:$Q$27=D8)*($R$22:$R$27=$S$22:$S$27)*($R$22:$R$27&lt;&gt;"")*($S$22:$S$27&lt;&gt;""))</f>
        <v>1</v>
      </c>
      <c r="O8" s="808" t="n">
        <f aca="false">SUMPRODUCT(($P$22:$P$27=D8)*($R$22:$R$27&lt;$S$22:$S$27))+SUMPRODUCT(($Q$22:$Q$27=D8)*($R$22:$R$27&gt;$S$22:$S$27))</f>
        <v>1</v>
      </c>
      <c r="P8" s="836" t="n">
        <f aca="false">SUMIFS(FairPlay!$C$6:$C$27,FairPlay!$B$6:$B$27,$D8)+SUMIFS(FairPlay!$F$6:$F$27,FairPlay!$E$6:$E$27,$D8)+SUMIFS(FairPlay!$I$6:$I$27,FairPlay!$H$6:$H$27,$D8)</f>
        <v>0</v>
      </c>
      <c r="Q8" s="806" t="n">
        <f aca="false">INDEX(Language!$D$5:$D$100,MATCH($D8,Language!$E$5:$E$100,0),1)</f>
        <v>41</v>
      </c>
      <c r="R8" s="823" t="n">
        <f aca="false">(1000-Q8)*($L$9&gt;0)</f>
        <v>959</v>
      </c>
      <c r="S8" s="806"/>
      <c r="T8" s="806"/>
      <c r="U8" s="824"/>
      <c r="V8" s="806"/>
      <c r="W8" s="806"/>
      <c r="X8" s="825"/>
      <c r="Y8" s="806"/>
      <c r="Z8" s="806"/>
      <c r="AA8" s="806"/>
      <c r="AB8" s="825"/>
      <c r="AC8" s="806"/>
      <c r="AD8" s="806"/>
      <c r="AE8" s="806"/>
      <c r="AF8" s="825"/>
      <c r="AG8" s="806"/>
      <c r="AH8" s="806"/>
      <c r="AI8" s="806"/>
      <c r="AJ8" s="825"/>
      <c r="AK8" s="806"/>
      <c r="AL8" s="806"/>
      <c r="AM8" s="825"/>
      <c r="AN8" s="801"/>
      <c r="AO8" s="801"/>
      <c r="AU8" s="827" t="n">
        <v>1</v>
      </c>
      <c r="AV8" s="827" t="n">
        <v>1</v>
      </c>
      <c r="BA8" s="837" t="n">
        <f aca="false">IFERROR(MATCH($C17,$AY$14:$AY$17,0),99)</f>
        <v>99</v>
      </c>
      <c r="BB8" s="838" t="n">
        <f aca="false">IFERROR(MATCH($C17,$AY$22:$AY$25,0),99)</f>
        <v>99</v>
      </c>
      <c r="BN8" s="837" t="str">
        <f aca="false">IF($U17=$BL$14,$C17,"")</f>
        <v/>
      </c>
      <c r="BO8" s="838" t="e">
        <f aca="false">INDEX($BN$5:$BN$8,MATCH($C17,$AY$14:$AY$17,0))</f>
        <v>#N/A</v>
      </c>
      <c r="BZ8" s="837" t="str">
        <f aca="false">IF($U17=$BX$14,$C17,"")</f>
        <v/>
      </c>
      <c r="CA8" s="838" t="e">
        <f aca="false">INDEX($BZ$5:$BZ$8,MATCH($C17,$AY$14:$AY$17,0))</f>
        <v>#N/A</v>
      </c>
    </row>
    <row r="9" s="800" customFormat="true" ht="12" hidden="false" customHeight="false" outlineLevel="0" collapsed="false">
      <c r="C9" s="806"/>
      <c r="D9" s="806"/>
      <c r="E9" s="806"/>
      <c r="F9" s="807"/>
      <c r="G9" s="807"/>
      <c r="H9" s="806"/>
      <c r="I9" s="806"/>
      <c r="J9" s="806"/>
      <c r="K9" s="806"/>
      <c r="L9" s="821" t="n">
        <f aca="false">QUOTIENT(SUM(L5:L8),2)</f>
        <v>6</v>
      </c>
      <c r="M9" s="808"/>
      <c r="N9" s="808"/>
      <c r="O9" s="808"/>
      <c r="P9" s="806"/>
      <c r="Q9" s="806"/>
      <c r="R9" s="806"/>
      <c r="S9" s="806"/>
      <c r="T9" s="806"/>
      <c r="U9" s="806"/>
      <c r="V9" s="801"/>
      <c r="W9" s="801"/>
      <c r="X9" s="806"/>
      <c r="Y9" s="806"/>
      <c r="Z9" s="806"/>
      <c r="AA9" s="801"/>
      <c r="AB9" s="801"/>
      <c r="AC9" s="801"/>
      <c r="AD9" s="801"/>
      <c r="AE9" s="801"/>
      <c r="AF9" s="801"/>
      <c r="AG9" s="801"/>
      <c r="AH9" s="801"/>
      <c r="AI9" s="801"/>
    </row>
    <row r="10" s="800" customFormat="true" ht="12" hidden="false" customHeight="false" outlineLevel="0" collapsed="false">
      <c r="C10" s="806"/>
      <c r="D10" s="806"/>
      <c r="E10" s="806"/>
      <c r="F10" s="807"/>
      <c r="G10" s="807"/>
      <c r="H10" s="806"/>
      <c r="I10" s="806"/>
      <c r="J10" s="806"/>
      <c r="K10" s="806"/>
      <c r="L10" s="821"/>
      <c r="M10" s="808"/>
      <c r="N10" s="808"/>
      <c r="O10" s="808"/>
      <c r="P10" s="806"/>
      <c r="Q10" s="806"/>
      <c r="R10" s="806"/>
      <c r="S10" s="806"/>
      <c r="T10" s="806"/>
      <c r="U10" s="806"/>
      <c r="V10" s="801"/>
      <c r="W10" s="801"/>
      <c r="X10" s="806"/>
      <c r="Y10" s="806"/>
      <c r="Z10" s="806"/>
      <c r="AA10" s="801"/>
      <c r="AB10" s="801"/>
      <c r="AC10" s="801"/>
      <c r="AD10" s="801"/>
      <c r="AE10" s="801"/>
      <c r="AF10" s="801"/>
      <c r="AG10" s="801"/>
      <c r="AH10" s="801"/>
      <c r="AI10" s="801"/>
    </row>
    <row r="11" s="800" customFormat="true" ht="12" hidden="false" customHeight="false" outlineLevel="0" collapsed="false">
      <c r="C11" s="806"/>
      <c r="D11" s="806"/>
      <c r="E11" s="806"/>
      <c r="F11" s="807"/>
      <c r="G11" s="807"/>
      <c r="H11" s="806"/>
      <c r="I11" s="806"/>
      <c r="J11" s="806"/>
      <c r="K11" s="806"/>
      <c r="L11" s="821"/>
      <c r="M11" s="808"/>
      <c r="N11" s="808"/>
      <c r="O11" s="808"/>
      <c r="P11" s="806"/>
      <c r="Q11" s="806"/>
      <c r="R11" s="806"/>
      <c r="S11" s="806"/>
      <c r="T11" s="806"/>
      <c r="U11" s="806"/>
      <c r="V11" s="801"/>
      <c r="W11" s="801"/>
      <c r="X11" s="806"/>
      <c r="Y11" s="806"/>
      <c r="Z11" s="806"/>
      <c r="AA11" s="801"/>
      <c r="AB11" s="801"/>
      <c r="AC11" s="801"/>
      <c r="AD11" s="801"/>
      <c r="AE11" s="801"/>
      <c r="AF11" s="801"/>
      <c r="AG11" s="801"/>
      <c r="AH11" s="801"/>
      <c r="AI11" s="801"/>
      <c r="BL11" s="807"/>
    </row>
    <row r="12" s="839" customFormat="true" ht="12" hidden="false" customHeight="false" outlineLevel="0" collapsed="false">
      <c r="E12" s="840" t="s">
        <v>1872</v>
      </c>
      <c r="F12" s="841"/>
      <c r="G12" s="840" t="s">
        <v>1872</v>
      </c>
      <c r="H12" s="841"/>
      <c r="I12" s="842" t="s">
        <v>1872</v>
      </c>
      <c r="J12" s="841"/>
      <c r="K12" s="805" t="s">
        <v>1873</v>
      </c>
      <c r="L12" s="840"/>
      <c r="M12" s="842" t="s">
        <v>1872</v>
      </c>
      <c r="N12" s="841"/>
      <c r="O12" s="805" t="s">
        <v>1873</v>
      </c>
      <c r="P12" s="840"/>
      <c r="Q12" s="842" t="s">
        <v>1872</v>
      </c>
      <c r="R12" s="841"/>
      <c r="S12" s="805" t="s">
        <v>1873</v>
      </c>
      <c r="T12" s="840"/>
      <c r="U12" s="842" t="s">
        <v>1872</v>
      </c>
      <c r="V12" s="843"/>
      <c r="W12" s="805" t="s">
        <v>1874</v>
      </c>
      <c r="X12" s="840"/>
      <c r="Y12" s="842" t="s">
        <v>1872</v>
      </c>
      <c r="Z12" s="843"/>
      <c r="AA12" s="805" t="s">
        <v>1874</v>
      </c>
      <c r="AB12" s="840"/>
      <c r="AC12" s="842" t="s">
        <v>1872</v>
      </c>
      <c r="AD12" s="843"/>
      <c r="AE12" s="805" t="s">
        <v>1874</v>
      </c>
      <c r="AF12" s="840"/>
      <c r="AG12" s="842" t="s">
        <v>1872</v>
      </c>
      <c r="AH12" s="840"/>
      <c r="AI12" s="840" t="s">
        <v>507</v>
      </c>
      <c r="AJ12" s="842" t="s">
        <v>1872</v>
      </c>
      <c r="AK12" s="840"/>
      <c r="AL12" s="840" t="s">
        <v>1840</v>
      </c>
      <c r="AM12" s="842" t="s">
        <v>1872</v>
      </c>
      <c r="AN12" s="841"/>
      <c r="AO12" s="840" t="s">
        <v>1875</v>
      </c>
      <c r="AP12" s="842" t="s">
        <v>1872</v>
      </c>
      <c r="AR12" s="840" t="s">
        <v>1871</v>
      </c>
      <c r="AS12" s="842" t="s">
        <v>1872</v>
      </c>
      <c r="AT12" s="842"/>
      <c r="AZ12" s="844" t="s">
        <v>1876</v>
      </c>
      <c r="BJ12" s="845" t="s">
        <v>1877</v>
      </c>
      <c r="BL12" s="807"/>
      <c r="BN12" s="844" t="s">
        <v>1878</v>
      </c>
      <c r="BZ12" s="844" t="s">
        <v>1879</v>
      </c>
    </row>
    <row r="13" s="839" customFormat="true" ht="12" hidden="false" customHeight="false" outlineLevel="0" collapsed="false">
      <c r="B13" s="846"/>
      <c r="C13" s="846"/>
      <c r="D13" s="846"/>
      <c r="E13" s="805" t="s">
        <v>1880</v>
      </c>
      <c r="F13" s="811"/>
      <c r="G13" s="805" t="s">
        <v>1881</v>
      </c>
      <c r="H13" s="811"/>
      <c r="I13" s="817" t="s">
        <v>1882</v>
      </c>
      <c r="J13" s="811"/>
      <c r="K13" s="805" t="s">
        <v>1839</v>
      </c>
      <c r="L13" s="805" t="s">
        <v>1883</v>
      </c>
      <c r="M13" s="817" t="s">
        <v>1884</v>
      </c>
      <c r="N13" s="841"/>
      <c r="O13" s="805" t="s">
        <v>507</v>
      </c>
      <c r="P13" s="805" t="s">
        <v>1883</v>
      </c>
      <c r="Q13" s="817" t="s">
        <v>1885</v>
      </c>
      <c r="R13" s="841"/>
      <c r="S13" s="805" t="s">
        <v>1840</v>
      </c>
      <c r="T13" s="805" t="s">
        <v>1883</v>
      </c>
      <c r="U13" s="817" t="s">
        <v>1886</v>
      </c>
      <c r="V13" s="811"/>
      <c r="W13" s="805" t="s">
        <v>1839</v>
      </c>
      <c r="X13" s="805" t="s">
        <v>1883</v>
      </c>
      <c r="Y13" s="817" t="s">
        <v>1887</v>
      </c>
      <c r="Z13" s="811"/>
      <c r="AA13" s="805" t="s">
        <v>507</v>
      </c>
      <c r="AB13" s="805" t="s">
        <v>1883</v>
      </c>
      <c r="AC13" s="817" t="s">
        <v>1888</v>
      </c>
      <c r="AD13" s="811"/>
      <c r="AE13" s="805" t="s">
        <v>1840</v>
      </c>
      <c r="AF13" s="805" t="s">
        <v>1883</v>
      </c>
      <c r="AG13" s="817" t="s">
        <v>1889</v>
      </c>
      <c r="AH13" s="805"/>
      <c r="AI13" s="805" t="s">
        <v>1883</v>
      </c>
      <c r="AJ13" s="817" t="s">
        <v>1890</v>
      </c>
      <c r="AK13" s="805"/>
      <c r="AL13" s="805" t="s">
        <v>1883</v>
      </c>
      <c r="AM13" s="817" t="s">
        <v>1891</v>
      </c>
      <c r="AN13" s="841"/>
      <c r="AO13" s="805" t="s">
        <v>1883</v>
      </c>
      <c r="AP13" s="817" t="s">
        <v>1892</v>
      </c>
      <c r="AR13" s="805" t="s">
        <v>1883</v>
      </c>
      <c r="AS13" s="817" t="s">
        <v>1893</v>
      </c>
      <c r="AT13" s="817"/>
      <c r="AU13" s="805" t="s">
        <v>1894</v>
      </c>
      <c r="AV13" s="805" t="s">
        <v>1894</v>
      </c>
      <c r="AX13" s="845" t="s">
        <v>1895</v>
      </c>
      <c r="AY13" s="845" t="s">
        <v>1896</v>
      </c>
      <c r="BE13" s="847" t="str">
        <f aca="false" t="array" ref="BE13:BH13">TRANSPOSE($AZ$14:$AZ$17)</f>
        <v/>
      </c>
      <c r="BF13" s="848" t="str">
        <v>Rep. of Korea</v>
      </c>
      <c r="BG13" s="848" t="str">
        <v>Czech Rep.</v>
      </c>
      <c r="BH13" s="849" t="str">
        <v/>
      </c>
      <c r="BJ13" s="845" t="s">
        <v>1897</v>
      </c>
      <c r="BL13" s="845" t="s">
        <v>1895</v>
      </c>
      <c r="BS13" s="847" t="str">
        <f aca="false" t="array" ref="BS13:BV13">TRANSPOSE($BN$14:$BN$17)</f>
        <v/>
      </c>
      <c r="BT13" s="848" t="str">
        <v/>
      </c>
      <c r="BU13" s="848" t="str">
        <v/>
      </c>
      <c r="BV13" s="849" t="str">
        <v/>
      </c>
      <c r="BX13" s="845" t="s">
        <v>1895</v>
      </c>
      <c r="CE13" s="847" t="str">
        <f aca="false" t="array" ref="CE13:CH13">TRANSPOSE($BZ$14:$BZ$17)</f>
        <v/>
      </c>
      <c r="CF13" s="848" t="str">
        <v/>
      </c>
      <c r="CG13" s="848" t="str">
        <v/>
      </c>
      <c r="CH13" s="849" t="str">
        <v/>
      </c>
    </row>
    <row r="14" s="839" customFormat="true" ht="12" hidden="false" customHeight="false" outlineLevel="0" collapsed="false">
      <c r="B14" s="846"/>
      <c r="C14" s="850" t="n">
        <v>1</v>
      </c>
      <c r="D14" s="807" t="str">
        <f aca="false">$D5</f>
        <v>Mexico</v>
      </c>
      <c r="E14" s="851" t="n">
        <f aca="false">RANK(F14,$F$14:$F$17,1)</f>
        <v>1</v>
      </c>
      <c r="F14" s="820" t="n">
        <f aca="false">G14+ROW()/1000+(D14="")*10</f>
        <v>1.014</v>
      </c>
      <c r="G14" s="852" t="n">
        <f aca="false">AS14</f>
        <v>1</v>
      </c>
      <c r="H14" s="853"/>
      <c r="I14" s="854" t="n">
        <f aca="false">RANK($K5,$K$5:$K$8)</f>
        <v>1</v>
      </c>
      <c r="J14" s="855"/>
      <c r="K14" s="856" t="n">
        <f aca="false" t="array" ref="K14:K14">SUMPRODUCT($U$22:$U$27*($P$22:$P$27=$D14)*ISNUMBER(MATCH($Q$22:$Q$27,IF($I$14:$I$17=$I14,$D$14:$D$17,""),0)))+SUMPRODUCT($V$22:$V$27*($Q$22:$Q$27=$D14)*ISNUMBER(MATCH($P$22:$P$27,IF($I$14:$I$17=$I14,$D$14:$D$17,""),0)))</f>
        <v>0</v>
      </c>
      <c r="L14" s="857" t="n">
        <f aca="false">COUNTIFS($K$14:$K$17,"&gt;"&amp;$K14,$I$14:$I$17,"="&amp;$I14)</f>
        <v>0</v>
      </c>
      <c r="M14" s="858" t="n">
        <f aca="false">I14+L14</f>
        <v>1</v>
      </c>
      <c r="N14" s="853"/>
      <c r="O14" s="856" t="n">
        <f aca="false" t="array" ref="O14:O14">SUMPRODUCT($W$22:$W$27*($P$22:$P$27=$D14)*ISNUMBER(MATCH($Q$22:$Q$27,IF($I$14:$I$17=$I14,$D$14:$D$17,""),0)))+SUMPRODUCT(-$W$22:$W$27*($Q$22:$Q$27=$D14)*ISNUMBER(MATCH($P$22:$P$27,IF($I$14:$I$17=$I14,$D$14:$D$17,""),0)))</f>
        <v>0</v>
      </c>
      <c r="P14" s="857" t="n">
        <f aca="false">COUNTIFS($O$14:$O$17,"&gt;"&amp;$O14,$M$14:$M$17,"="&amp;$M14)</f>
        <v>0</v>
      </c>
      <c r="Q14" s="858" t="n">
        <f aca="false">M14+P14</f>
        <v>1</v>
      </c>
      <c r="R14" s="853"/>
      <c r="S14" s="856" t="n">
        <f aca="false" t="array" ref="S14:S14">SUMPRODUCT($X$22:$X$27*($P$22:$P$27=$D14)*ISNUMBER(MATCH($Q$22:$Q$27,IF($I$14:$I$17=$I14,$D$14:$D$17,""),0)))+SUMPRODUCT($Y$22:$Y$27*($Q$22:$Q$27=$D14)*ISNUMBER(MATCH($P$22:$P$27,IF($I$14:$I$17=$I14,$D$14:$D$17,""),0)))</f>
        <v>0</v>
      </c>
      <c r="T14" s="857" t="n">
        <f aca="false">COUNTIFS($S$14:$S$17,"&gt;"&amp;$S14,$Q$14:$Q$17,"="&amp;$Q14)</f>
        <v>0</v>
      </c>
      <c r="U14" s="858" t="n">
        <f aca="false">Q14+T14</f>
        <v>1</v>
      </c>
      <c r="V14" s="855"/>
      <c r="W14" s="856" t="n">
        <f aca="false" t="array" ref="W14:W14">SUMPRODUCT($U$22:$U$27*($P$22:$P$27=$D14)*ISNUMBER(MATCH($Q$22:$Q$27,IF($U$14:$U$17=$U14,$D$14:$D$17,""),0)))+SUMPRODUCT($V$22:$V$27*($Q$22:$Q$27=$D14)*ISNUMBER(MATCH($P$22:$P$27,IF($U$14:$U$17=$U14,$D$14:$D$17,""),0)))</f>
        <v>0</v>
      </c>
      <c r="X14" s="857" t="n">
        <f aca="false">COUNTIFS($W$14:$W$17,"&gt;"&amp;$W14,$U$14:$U$17,"="&amp;$U14)</f>
        <v>0</v>
      </c>
      <c r="Y14" s="858" t="n">
        <f aca="false">U14+X14</f>
        <v>1</v>
      </c>
      <c r="Z14" s="853"/>
      <c r="AA14" s="856" t="n">
        <f aca="false" t="array" ref="AA14:AA14">SUMPRODUCT($W$22:$W$27*($P$22:$P$27=$D14)*ISNUMBER(MATCH($Q$22:$Q$27,IF($U$14:$U$17=$U14,$D$14:$D$17,""),0)))+SUMPRODUCT(-$W$22:$W$27*($Q$22:$Q$27=$D14)*ISNUMBER(MATCH($P$22:$P$27,IF($U$14:$U$17=$U14,$D$14:$D$17,""),0)))</f>
        <v>0</v>
      </c>
      <c r="AB14" s="857" t="n">
        <f aca="false">COUNTIFS($AA$14:$AA$17,"&gt;"&amp;$AA14,$Y$14:$Y$17,"="&amp;$Y14)</f>
        <v>0</v>
      </c>
      <c r="AC14" s="858" t="n">
        <f aca="false">Y14+AB14</f>
        <v>1</v>
      </c>
      <c r="AD14" s="853"/>
      <c r="AE14" s="856" t="n">
        <f aca="false" t="array" ref="AE14:AE14">SUMPRODUCT($X$22:$X$27*($P$22:$P$27=$D14)*ISNUMBER(MATCH($Q$22:$Q$27,IF($U$14:$U$17=$U14,$D$14:$D$17,""),0)))+SUMPRODUCT($Y$22:$Y$27*($Q$22:$Q$27=$D14)*ISNUMBER(MATCH($P$22:$P$27,IF($U$14:$U$17=$U14,$D$14:$D$17,""),0)))</f>
        <v>0</v>
      </c>
      <c r="AF14" s="857" t="n">
        <f aca="false">COUNTIFS($AE$14:$AE$17,"&gt;"&amp;$AE14,$AC$14:$AC$17,"="&amp;$AC14)</f>
        <v>0</v>
      </c>
      <c r="AG14" s="858" t="n">
        <f aca="false">AC14+AF14</f>
        <v>1</v>
      </c>
      <c r="AH14" s="855"/>
      <c r="AI14" s="859" t="n">
        <f aca="false">COUNTIFS($J$5:$J$8,"&gt;"&amp;$J5,$AG$14:$AG$17,"="&amp;$AG14)</f>
        <v>0</v>
      </c>
      <c r="AJ14" s="860" t="n">
        <f aca="false">AG14+AI14</f>
        <v>1</v>
      </c>
      <c r="AK14" s="853"/>
      <c r="AL14" s="859" t="n">
        <f aca="false">COUNTIFS($H$5:$H$8,"&gt;"&amp;$H5,$AJ$14:$AJ$17,"="&amp;$AJ14)</f>
        <v>0</v>
      </c>
      <c r="AM14" s="860" t="n">
        <f aca="false">AJ14+AL14</f>
        <v>1</v>
      </c>
      <c r="AN14" s="853"/>
      <c r="AO14" s="859" t="n">
        <f aca="false">COUNTIFS($P$5:$P$8,"&gt;"&amp;$P5,$AM$14:$AM$17,"="&amp;$AM14)</f>
        <v>0</v>
      </c>
      <c r="AP14" s="860" t="n">
        <f aca="false">AM14+AO14</f>
        <v>1</v>
      </c>
      <c r="AQ14" s="853"/>
      <c r="AR14" s="859" t="n">
        <f aca="false">COUNTIFS($R$5:$R$8,"&gt;"&amp;$R5,$AP$14:$AP$17,"="&amp;$AP14)</f>
        <v>0</v>
      </c>
      <c r="AS14" s="860" t="n">
        <f aca="false">AP14+AR14</f>
        <v>1</v>
      </c>
      <c r="AT14" s="853"/>
      <c r="AU14" s="861" t="b">
        <f aca="false" t="array" ref="AU14:AU14">AND($L$9&gt;0,(SUM(($AM$14:$AM$17=TRANSPOSE($AM$14:$AM$17))*(($L$5:$L$8&gt;0)*TRANSPOSE($L$5:$L$8)+({1;2;3;4}={1,2,3,4})&gt;0))-4)&gt;0)</f>
        <v>1</v>
      </c>
      <c r="AV14" s="862" t="b">
        <f aca="false">AND($AU5,$AV5)</f>
        <v>0</v>
      </c>
      <c r="AX14" s="863" t="n">
        <f aca="false" t="array" ref="AX14:AX14">IFERROR(SMALL(IF(COUNTIF($I$14:$I$17,$C$14:$C$17)&gt;1,$C$14:$C$17,""),1),"")</f>
        <v>2</v>
      </c>
      <c r="AY14" s="864" t="n">
        <f aca="false">IFERROR(INDEX($E$14:$E$17,IF($I14=$AX$14,$C14,99)),0)</f>
        <v>0</v>
      </c>
      <c r="AZ14" s="865" t="str">
        <f aca="false" t="array" ref="AZ14:AZ17">IFERROR(VLOOKUP($BA$5:$BA$8,$C$14:$D$17,2,0),"")</f>
        <v/>
      </c>
      <c r="BA14" s="866" t="str">
        <f aca="false" t="array" ref="BA14:BA17">IFERROR(VLOOKUP($BA$5:$BA$8,$C$14:$K$17,9,0),"")</f>
        <v/>
      </c>
      <c r="BB14" s="866" t="str">
        <f aca="false" t="array" ref="BB14:BB17">IFERROR(VLOOKUP($BA$5:$BA$8,$C$14:$O$17,13,0),"")</f>
        <v/>
      </c>
      <c r="BC14" s="867" t="str">
        <f aca="false" t="array" ref="BC14:BC17">IFERROR(VLOOKUP($BA$5:$BA$8,$C$14:$S$17,17,0),"")</f>
        <v/>
      </c>
      <c r="BE14" s="868" t="str">
        <f aca="false" t="array" ref="BE14:BH17">IFERROR(VLOOKUP($AZ$14:$AZ$17&amp;$BE$13:$BH$13,$Z$22:$AA$33,2,0),"")</f>
        <v/>
      </c>
      <c r="BF14" s="869" t="str">
        <v/>
      </c>
      <c r="BG14" s="869" t="str">
        <v/>
      </c>
      <c r="BH14" s="870" t="str">
        <v/>
      </c>
      <c r="BI14" s="862"/>
      <c r="BJ14" s="871" t="b">
        <f aca="false">COUNTIF($I$14:$I$17,$BL$15)&lt;&gt;COUNTIF($U$14:$U$17,$BL$15)</f>
        <v>0</v>
      </c>
      <c r="BK14" s="822" t="n">
        <f aca="false" t="array" ref="BK14:BK17">IF($I$14:$I$17=$AX$14,$U$14:$U$17,0)</f>
        <v>0</v>
      </c>
      <c r="BL14" s="872" t="str">
        <f aca="false">IF($BJ$14,$BL$15,"")</f>
        <v/>
      </c>
      <c r="BM14" s="873"/>
      <c r="BN14" s="865" t="str">
        <f aca="false" t="array" ref="BN14:BN17">IFERROR(VLOOKUP($BO$5:$BO$8,$C$14:$D$17,2,0),"")</f>
        <v/>
      </c>
      <c r="BO14" s="866" t="str">
        <f aca="false" t="array" ref="BO14:BO17">IFERROR(VLOOKUP($BO$5:$BO$8,$C$14:$W$17,21,0),"")</f>
        <v/>
      </c>
      <c r="BP14" s="866" t="str">
        <f aca="false" t="array" ref="BP14:BP17">IFERROR(VLOOKUP($BO$5:$BO$8,$C$14:$AA$17,25,0),"")</f>
        <v/>
      </c>
      <c r="BQ14" s="867" t="str">
        <f aca="false" t="array" ref="BQ14:BQ17">IFERROR(VLOOKUP($BO$5:$BO$8,$C$14:$AE$17,29,0),"")</f>
        <v/>
      </c>
      <c r="BS14" s="868" t="str">
        <f aca="false" t="array" ref="BS14:BV17">IFERROR(VLOOKUP($BN$14:$BN$17&amp;$BS$13:$BV$13,$Z$22:$AA$33,2,0),"")</f>
        <v/>
      </c>
      <c r="BT14" s="869" t="str">
        <v/>
      </c>
      <c r="BU14" s="869" t="str">
        <v/>
      </c>
      <c r="BV14" s="870" t="str">
        <v/>
      </c>
      <c r="BX14" s="863" t="str">
        <f aca="false" t="array" ref="BX14:BX14">IFERROR(SMALL(IF(COUNTIF($BK$14:$BK$17,$C$14:$C$17)&gt;1,$C$14:$C$17,""),2),"")</f>
        <v/>
      </c>
      <c r="BZ14" s="865" t="str">
        <f aca="false" t="array" ref="BZ14:BZ17">IFERROR(VLOOKUP($CA$5:$CA$8,$C$14:$D$17,2,0),"")</f>
        <v/>
      </c>
      <c r="CA14" s="866" t="str">
        <f aca="false" t="array" ref="CA14:CA17">IFERROR(VLOOKUP($CA$5:$CA$8,$C$14:$W$17,21,0),"")</f>
        <v/>
      </c>
      <c r="CB14" s="866" t="str">
        <f aca="false" t="array" ref="CB14:CB17">IFERROR(VLOOKUP($CA$5:$CA$8,$C$14:$AA$17,25,0),"")</f>
        <v/>
      </c>
      <c r="CC14" s="867" t="str">
        <f aca="false" t="array" ref="CC14:CC17">IFERROR(VLOOKUP($CA$5:$CA$8,$C$14:$AE$17,29,0),"")</f>
        <v/>
      </c>
      <c r="CE14" s="868" t="str">
        <f aca="false" t="array" ref="CE14:CH17">IFERROR(VLOOKUP($BZ$14:$BZ$17&amp;$CE$13:$CH$13,$Z$22:$AA$33,2,0),"")</f>
        <v/>
      </c>
      <c r="CF14" s="869" t="str">
        <v/>
      </c>
      <c r="CG14" s="869" t="str">
        <v/>
      </c>
      <c r="CH14" s="870" t="str">
        <v/>
      </c>
    </row>
    <row r="15" s="839" customFormat="true" ht="12" hidden="false" customHeight="false" outlineLevel="0" collapsed="false">
      <c r="B15" s="846"/>
      <c r="C15" s="850" t="n">
        <v>2</v>
      </c>
      <c r="D15" s="807" t="str">
        <f aca="false">$D6</f>
        <v>South Africa</v>
      </c>
      <c r="E15" s="874" t="n">
        <f aca="false">RANK(F15,$F$14:$F$17,1)</f>
        <v>4</v>
      </c>
      <c r="F15" s="820" t="n">
        <f aca="false">G15+ROW()/1000+(D15="")*10</f>
        <v>4.015</v>
      </c>
      <c r="G15" s="852" t="n">
        <f aca="false">AS15</f>
        <v>4</v>
      </c>
      <c r="H15" s="853"/>
      <c r="I15" s="875" t="n">
        <f aca="false">RANK($K6,$K$5:$K$8)</f>
        <v>4</v>
      </c>
      <c r="J15" s="855"/>
      <c r="K15" s="808" t="n">
        <f aca="false" t="array" ref="K15:K15">SUMPRODUCT($U$22:$U$27*($P$22:$P$27=$D15)*ISNUMBER(MATCH($Q$22:$Q$27,IF($I$14:$I$17=$I15,$D$14:$D$17,""),0)))+SUMPRODUCT($V$22:$V$27*($Q$22:$Q$27=$D15)*ISNUMBER(MATCH($P$22:$P$27,IF($I$14:$I$17=$I15,$D$14:$D$17,""),0)))</f>
        <v>0</v>
      </c>
      <c r="L15" s="806" t="n">
        <f aca="false">COUNTIFS($K$14:$K$17,"&gt;"&amp;$K15,$I$14:$I$17,"="&amp;$I15)</f>
        <v>0</v>
      </c>
      <c r="M15" s="824" t="n">
        <f aca="false">I15+L15</f>
        <v>4</v>
      </c>
      <c r="N15" s="853"/>
      <c r="O15" s="808" t="n">
        <f aca="false" t="array" ref="O15:O15">SUMPRODUCT($W$22:$W$27*($P$22:$P$27=$D15)*ISNUMBER(MATCH($Q$22:$Q$27,IF($I$14:$I$17=$I15,$D$14:$D$17,""),0)))+SUMPRODUCT(-$W$22:$W$27*($Q$22:$Q$27=$D15)*ISNUMBER(MATCH($P$22:$P$27,IF($I$14:$I$17=$I15,$D$14:$D$17,""),0)))</f>
        <v>0</v>
      </c>
      <c r="P15" s="806" t="n">
        <f aca="false">COUNTIFS($O$14:$O$17,"&gt;"&amp;$O15,$M$14:$M$17,"="&amp;$M15)</f>
        <v>0</v>
      </c>
      <c r="Q15" s="824" t="n">
        <f aca="false">M15+P15</f>
        <v>4</v>
      </c>
      <c r="R15" s="853"/>
      <c r="S15" s="808" t="n">
        <f aca="false" t="array" ref="S15:S15">SUMPRODUCT($X$22:$X$27*($P$22:$P$27=$D15)*ISNUMBER(MATCH($Q$22:$Q$27,IF($I$14:$I$17=$I15,$D$14:$D$17,""),0)))+SUMPRODUCT($Y$22:$Y$27*($Q$22:$Q$27=$D15)*ISNUMBER(MATCH($P$22:$P$27,IF($I$14:$I$17=$I15,$D$14:$D$17,""),0)))</f>
        <v>0</v>
      </c>
      <c r="T15" s="806" t="n">
        <f aca="false">COUNTIFS($S$14:$S$17,"&gt;"&amp;$S15,$Q$14:$Q$17,"="&amp;$Q15)</f>
        <v>0</v>
      </c>
      <c r="U15" s="824" t="n">
        <f aca="false">Q15+T15</f>
        <v>4</v>
      </c>
      <c r="V15" s="855"/>
      <c r="W15" s="808" t="n">
        <f aca="false" t="array" ref="W15:W15">SUMPRODUCT($U$22:$U$27*($P$22:$P$27=$D15)*ISNUMBER(MATCH($Q$22:$Q$27,IF($U$14:$U$17=$U15,$D$14:$D$17,""),0)))+SUMPRODUCT($V$22:$V$27*($Q$22:$Q$27=$D15)*ISNUMBER(MATCH($P$22:$P$27,IF($U$14:$U$17=$U15,$D$14:$D$17,""),0)))</f>
        <v>0</v>
      </c>
      <c r="X15" s="806" t="n">
        <f aca="false">COUNTIFS($W$14:$W$17,"&gt;"&amp;$W15,$U$14:$U$17,"="&amp;$U15)</f>
        <v>0</v>
      </c>
      <c r="Y15" s="824" t="n">
        <f aca="false">U15+X15</f>
        <v>4</v>
      </c>
      <c r="Z15" s="853"/>
      <c r="AA15" s="808" t="n">
        <f aca="false" t="array" ref="AA15:AA15">SUMPRODUCT($W$22:$W$27*($P$22:$P$27=$D15)*ISNUMBER(MATCH($Q$22:$Q$27,IF($U$14:$U$17=$U15,$D$14:$D$17,""),0)))+SUMPRODUCT(-$W$22:$W$27*($Q$22:$Q$27=$D15)*ISNUMBER(MATCH($P$22:$P$27,IF($U$14:$U$17=$U15,$D$14:$D$17,""),0)))</f>
        <v>0</v>
      </c>
      <c r="AB15" s="806" t="n">
        <f aca="false">COUNTIFS($AA$14:$AA$17,"&gt;"&amp;$AA15,$Y$14:$Y$17,"="&amp;$Y15)</f>
        <v>0</v>
      </c>
      <c r="AC15" s="824" t="n">
        <f aca="false">Y15+AB15</f>
        <v>4</v>
      </c>
      <c r="AD15" s="853"/>
      <c r="AE15" s="808" t="n">
        <f aca="false" t="array" ref="AE15:AE15">SUMPRODUCT($X$22:$X$27*($P$22:$P$27=$D15)*ISNUMBER(MATCH($Q$22:$Q$27,IF($U$14:$U$17=$U15,$D$14:$D$17,""),0)))+SUMPRODUCT($Y$22:$Y$27*($Q$22:$Q$27=$D15)*ISNUMBER(MATCH($P$22:$P$27,IF($U$14:$U$17=$U15,$D$14:$D$17,""),0)))</f>
        <v>0</v>
      </c>
      <c r="AF15" s="806" t="n">
        <f aca="false">COUNTIFS($AE$14:$AE$17,"&gt;"&amp;$AE15,$AC$14:$AC$17,"="&amp;$AC15)</f>
        <v>0</v>
      </c>
      <c r="AG15" s="824" t="n">
        <f aca="false">AC15+AF15</f>
        <v>4</v>
      </c>
      <c r="AH15" s="855"/>
      <c r="AI15" s="807" t="n">
        <f aca="false">COUNTIFS($J$5:$J$8,"&gt;"&amp;$J6,$AG$14:$AG$17,"="&amp;$AG15)</f>
        <v>0</v>
      </c>
      <c r="AJ15" s="824" t="n">
        <f aca="false">AG15+AI15</f>
        <v>4</v>
      </c>
      <c r="AK15" s="853"/>
      <c r="AL15" s="807" t="n">
        <f aca="false">COUNTIFS($H$5:$H$8,"&gt;"&amp;$H6,$AJ$14:$AJ$17,"="&amp;$AJ15)</f>
        <v>0</v>
      </c>
      <c r="AM15" s="824" t="n">
        <f aca="false">AJ15+AL15</f>
        <v>4</v>
      </c>
      <c r="AN15" s="853"/>
      <c r="AO15" s="807" t="n">
        <f aca="false">COUNTIFS($P$5:$P$8,"&gt;"&amp;$P6,$AM$14:$AM$17,"="&amp;$AM15)</f>
        <v>0</v>
      </c>
      <c r="AP15" s="824" t="n">
        <f aca="false">AM15+AO15</f>
        <v>4</v>
      </c>
      <c r="AQ15" s="853"/>
      <c r="AR15" s="807" t="n">
        <f aca="false">COUNTIFS($R$5:$R$8,"&gt;"&amp;$R6,$AP$14:$AP$17,"="&amp;$AP15)</f>
        <v>0</v>
      </c>
      <c r="AS15" s="824" t="n">
        <f aca="false">AP15+AR15</f>
        <v>4</v>
      </c>
      <c r="AT15" s="853"/>
      <c r="AV15" s="862" t="b">
        <f aca="false">AND($AU6,$AV6)</f>
        <v>0</v>
      </c>
      <c r="AX15" s="876"/>
      <c r="AY15" s="862" t="n">
        <f aca="false">IFERROR(INDEX($E$14:$E$17,IF($I15=$AX$14,$C15,99)),0)</f>
        <v>0</v>
      </c>
      <c r="AZ15" s="877" t="str">
        <v>Rep. of Korea</v>
      </c>
      <c r="BA15" s="807" t="n">
        <v>1</v>
      </c>
      <c r="BB15" s="807" t="n">
        <v>0</v>
      </c>
      <c r="BC15" s="878" t="n">
        <v>1</v>
      </c>
      <c r="BE15" s="879" t="str">
        <v/>
      </c>
      <c r="BF15" s="880" t="str">
        <v/>
      </c>
      <c r="BG15" s="862" t="str">
        <v>1 - 1</v>
      </c>
      <c r="BH15" s="881" t="str">
        <v/>
      </c>
      <c r="BI15" s="862"/>
      <c r="BK15" s="832" t="n">
        <v>0</v>
      </c>
      <c r="BL15" s="882" t="n">
        <f aca="false" t="array" ref="BL15:BL15">IFERROR(SMALL(IF(COUNTIF($BK$14:$BK$17,$C$14:$C$17)&gt;1,$C$14:$C$17,""),1),"")</f>
        <v>2</v>
      </c>
      <c r="BN15" s="877" t="str">
        <v/>
      </c>
      <c r="BO15" s="807" t="str">
        <v/>
      </c>
      <c r="BP15" s="807" t="str">
        <v/>
      </c>
      <c r="BQ15" s="878" t="str">
        <v/>
      </c>
      <c r="BS15" s="879" t="str">
        <v/>
      </c>
      <c r="BT15" s="880" t="str">
        <v/>
      </c>
      <c r="BU15" s="862" t="str">
        <v/>
      </c>
      <c r="BV15" s="881" t="str">
        <v/>
      </c>
      <c r="BZ15" s="877" t="str">
        <v/>
      </c>
      <c r="CA15" s="807" t="str">
        <v/>
      </c>
      <c r="CB15" s="807" t="str">
        <v/>
      </c>
      <c r="CC15" s="878" t="str">
        <v/>
      </c>
      <c r="CE15" s="879" t="str">
        <v/>
      </c>
      <c r="CF15" s="880" t="str">
        <v/>
      </c>
      <c r="CG15" s="862" t="str">
        <v/>
      </c>
      <c r="CH15" s="881" t="str">
        <v/>
      </c>
    </row>
    <row r="16" s="839" customFormat="true" ht="12" hidden="false" customHeight="false" outlineLevel="0" collapsed="false">
      <c r="B16" s="846"/>
      <c r="C16" s="850" t="n">
        <v>3</v>
      </c>
      <c r="D16" s="807" t="str">
        <f aca="false">$D7</f>
        <v>Rep. of Korea</v>
      </c>
      <c r="E16" s="874" t="n">
        <f aca="false">RANK(F16,$F$14:$F$17,1)</f>
        <v>2</v>
      </c>
      <c r="F16" s="820" t="n">
        <f aca="false">G16+ROW()/1000+(D16="")*10</f>
        <v>2.016</v>
      </c>
      <c r="G16" s="852" t="n">
        <f aca="false">AS16</f>
        <v>2</v>
      </c>
      <c r="H16" s="853"/>
      <c r="I16" s="875" t="n">
        <f aca="false">RANK($K7,$K$5:$K$8)</f>
        <v>2</v>
      </c>
      <c r="J16" s="855"/>
      <c r="K16" s="808" t="n">
        <f aca="false" t="array" ref="K16:K16">SUMPRODUCT($U$22:$U$27*($P$22:$P$27=$D16)*ISNUMBER(MATCH($Q$22:$Q$27,IF($I$14:$I$17=$I16,$D$14:$D$17,""),0)))+SUMPRODUCT($V$22:$V$27*($Q$22:$Q$27=$D16)*ISNUMBER(MATCH($P$22:$P$27,IF($I$14:$I$17=$I16,$D$14:$D$17,""),0)))</f>
        <v>1</v>
      </c>
      <c r="L16" s="806" t="n">
        <f aca="false">COUNTIFS($K$14:$K$17,"&gt;"&amp;$K16,$I$14:$I$17,"="&amp;$I16)</f>
        <v>0</v>
      </c>
      <c r="M16" s="824" t="n">
        <f aca="false">I16+L16</f>
        <v>2</v>
      </c>
      <c r="N16" s="853"/>
      <c r="O16" s="808" t="n">
        <f aca="false" t="array" ref="O16:O16">SUMPRODUCT($W$22:$W$27*($P$22:$P$27=$D16)*ISNUMBER(MATCH($Q$22:$Q$27,IF($I$14:$I$17=$I16,$D$14:$D$17,""),0)))+SUMPRODUCT(-$W$22:$W$27*($Q$22:$Q$27=$D16)*ISNUMBER(MATCH($P$22:$P$27,IF($I$14:$I$17=$I16,$D$14:$D$17,""),0)))</f>
        <v>0</v>
      </c>
      <c r="P16" s="806" t="n">
        <f aca="false">COUNTIFS($O$14:$O$17,"&gt;"&amp;$O16,$M$14:$M$17,"="&amp;$M16)</f>
        <v>0</v>
      </c>
      <c r="Q16" s="824" t="n">
        <f aca="false">M16+P16</f>
        <v>2</v>
      </c>
      <c r="R16" s="853"/>
      <c r="S16" s="808" t="n">
        <f aca="false" t="array" ref="S16:S16">SUMPRODUCT($X$22:$X$27*($P$22:$P$27=$D16)*ISNUMBER(MATCH($Q$22:$Q$27,IF($I$14:$I$17=$I16,$D$14:$D$17,""),0)))+SUMPRODUCT($Y$22:$Y$27*($Q$22:$Q$27=$D16)*ISNUMBER(MATCH($P$22:$P$27,IF($I$14:$I$17=$I16,$D$14:$D$17,""),0)))</f>
        <v>1</v>
      </c>
      <c r="T16" s="806" t="n">
        <f aca="false">COUNTIFS($S$14:$S$17,"&gt;"&amp;$S16,$Q$14:$Q$17,"="&amp;$Q16)</f>
        <v>0</v>
      </c>
      <c r="U16" s="824" t="n">
        <f aca="false">Q16+T16</f>
        <v>2</v>
      </c>
      <c r="V16" s="855"/>
      <c r="W16" s="808" t="n">
        <f aca="false" t="array" ref="W16:W16">SUMPRODUCT($U$22:$U$27*($P$22:$P$27=$D16)*ISNUMBER(MATCH($Q$22:$Q$27,IF($U$14:$U$17=$U16,$D$14:$D$17,""),0)))+SUMPRODUCT($V$22:$V$27*($Q$22:$Q$27=$D16)*ISNUMBER(MATCH($P$22:$P$27,IF($U$14:$U$17=$U16,$D$14:$D$17,""),0)))</f>
        <v>1</v>
      </c>
      <c r="X16" s="806" t="n">
        <f aca="false">COUNTIFS($W$14:$W$17,"&gt;"&amp;$W16,$U$14:$U$17,"="&amp;$U16)</f>
        <v>0</v>
      </c>
      <c r="Y16" s="824" t="n">
        <f aca="false">U16+X16</f>
        <v>2</v>
      </c>
      <c r="Z16" s="853"/>
      <c r="AA16" s="808" t="n">
        <f aca="false" t="array" ref="AA16:AA16">SUMPRODUCT($W$22:$W$27*($P$22:$P$27=$D16)*ISNUMBER(MATCH($Q$22:$Q$27,IF($U$14:$U$17=$U16,$D$14:$D$17,""),0)))+SUMPRODUCT(-$W$22:$W$27*($Q$22:$Q$27=$D16)*ISNUMBER(MATCH($P$22:$P$27,IF($U$14:$U$17=$U16,$D$14:$D$17,""),0)))</f>
        <v>0</v>
      </c>
      <c r="AB16" s="806" t="n">
        <f aca="false">COUNTIFS($AA$14:$AA$17,"&gt;"&amp;$AA16,$Y$14:$Y$17,"="&amp;$Y16)</f>
        <v>0</v>
      </c>
      <c r="AC16" s="824" t="n">
        <f aca="false">Y16+AB16</f>
        <v>2</v>
      </c>
      <c r="AD16" s="853"/>
      <c r="AE16" s="808" t="n">
        <f aca="false" t="array" ref="AE16:AE16">SUMPRODUCT($X$22:$X$27*($P$22:$P$27=$D16)*ISNUMBER(MATCH($Q$22:$Q$27,IF($U$14:$U$17=$U16,$D$14:$D$17,""),0)))+SUMPRODUCT($Y$22:$Y$27*($Q$22:$Q$27=$D16)*ISNUMBER(MATCH($P$22:$P$27,IF($U$14:$U$17=$U16,$D$14:$D$17,""),0)))</f>
        <v>1</v>
      </c>
      <c r="AF16" s="806" t="n">
        <f aca="false">COUNTIFS($AE$14:$AE$17,"&gt;"&amp;$AE16,$AC$14:$AC$17,"="&amp;$AC16)</f>
        <v>0</v>
      </c>
      <c r="AG16" s="824" t="n">
        <f aca="false">AC16+AF16</f>
        <v>2</v>
      </c>
      <c r="AH16" s="855"/>
      <c r="AI16" s="807" t="n">
        <f aca="false">COUNTIFS($J$5:$J$8,"&gt;"&amp;$J7,$AG$14:$AG$17,"="&amp;$AG16)</f>
        <v>0</v>
      </c>
      <c r="AJ16" s="824" t="n">
        <f aca="false">AG16+AI16</f>
        <v>2</v>
      </c>
      <c r="AK16" s="853"/>
      <c r="AL16" s="807" t="n">
        <f aca="false">COUNTIFS($H$5:$H$8,"&gt;"&amp;$H7,$AJ$14:$AJ$17,"="&amp;$AJ16)</f>
        <v>0</v>
      </c>
      <c r="AM16" s="824" t="n">
        <f aca="false">AJ16+AL16</f>
        <v>2</v>
      </c>
      <c r="AN16" s="853"/>
      <c r="AO16" s="807" t="n">
        <f aca="false">COUNTIFS($P$5:$P$8,"&gt;"&amp;$P7,$AM$14:$AM$17,"="&amp;$AM16)</f>
        <v>0</v>
      </c>
      <c r="AP16" s="824" t="n">
        <f aca="false">AM16+AO16</f>
        <v>2</v>
      </c>
      <c r="AQ16" s="853"/>
      <c r="AR16" s="807" t="n">
        <f aca="false">COUNTIFS($R$5:$R$8,"&gt;"&amp;$R7,$AP$14:$AP$17,"="&amp;$AP16)</f>
        <v>0</v>
      </c>
      <c r="AS16" s="824" t="n">
        <f aca="false">AP16+AR16</f>
        <v>2</v>
      </c>
      <c r="AT16" s="853"/>
      <c r="AV16" s="862" t="b">
        <f aca="false">AND($AU7,$AV7)</f>
        <v>1</v>
      </c>
      <c r="AX16" s="807"/>
      <c r="AY16" s="862" t="n">
        <f aca="false">IFERROR(INDEX($E$14:$E$17,IF($I16=$AX$14,$C16,99)),0)</f>
        <v>2</v>
      </c>
      <c r="AZ16" s="877" t="str">
        <v>Czech Rep.</v>
      </c>
      <c r="BA16" s="807" t="n">
        <v>1</v>
      </c>
      <c r="BB16" s="807" t="n">
        <v>0</v>
      </c>
      <c r="BC16" s="878" t="n">
        <v>1</v>
      </c>
      <c r="BE16" s="879" t="str">
        <v/>
      </c>
      <c r="BF16" s="862" t="str">
        <v>1 - 1</v>
      </c>
      <c r="BG16" s="880" t="str">
        <v/>
      </c>
      <c r="BH16" s="881" t="str">
        <v/>
      </c>
      <c r="BI16" s="862"/>
      <c r="BJ16" s="862"/>
      <c r="BK16" s="832" t="n">
        <v>2</v>
      </c>
      <c r="BL16" s="807"/>
      <c r="BN16" s="877" t="str">
        <v/>
      </c>
      <c r="BO16" s="807" t="str">
        <v/>
      </c>
      <c r="BP16" s="807" t="str">
        <v/>
      </c>
      <c r="BQ16" s="878" t="str">
        <v/>
      </c>
      <c r="BS16" s="879" t="str">
        <v/>
      </c>
      <c r="BT16" s="862" t="str">
        <v/>
      </c>
      <c r="BU16" s="880" t="str">
        <v/>
      </c>
      <c r="BV16" s="881" t="str">
        <v/>
      </c>
      <c r="BZ16" s="877" t="str">
        <v/>
      </c>
      <c r="CA16" s="807" t="str">
        <v/>
      </c>
      <c r="CB16" s="807" t="str">
        <v/>
      </c>
      <c r="CC16" s="878" t="str">
        <v/>
      </c>
      <c r="CE16" s="879" t="str">
        <v/>
      </c>
      <c r="CF16" s="862" t="str">
        <v/>
      </c>
      <c r="CG16" s="880" t="str">
        <v/>
      </c>
      <c r="CH16" s="881" t="str">
        <v/>
      </c>
    </row>
    <row r="17" s="839" customFormat="true" ht="12" hidden="false" customHeight="false" outlineLevel="0" collapsed="false">
      <c r="B17" s="846"/>
      <c r="C17" s="850" t="n">
        <v>4</v>
      </c>
      <c r="D17" s="807" t="str">
        <f aca="false">$D8</f>
        <v>Czech Rep.</v>
      </c>
      <c r="E17" s="883" t="n">
        <f aca="false">RANK(F17,$F$14:$F$17,1)</f>
        <v>3</v>
      </c>
      <c r="F17" s="820" t="n">
        <f aca="false">G17+ROW()/1000+(D17="")*10</f>
        <v>3.017</v>
      </c>
      <c r="G17" s="852" t="n">
        <f aca="false">AS17</f>
        <v>3</v>
      </c>
      <c r="H17" s="853"/>
      <c r="I17" s="875" t="n">
        <f aca="false">RANK($K8,$K$5:$K$8)</f>
        <v>2</v>
      </c>
      <c r="J17" s="855"/>
      <c r="K17" s="808" t="n">
        <f aca="false" t="array" ref="K17:K17">SUMPRODUCT($U$22:$U$27*($P$22:$P$27=$D17)*ISNUMBER(MATCH($Q$22:$Q$27,IF($I$14:$I$17=$I17,$D$14:$D$17,""),0)))+SUMPRODUCT($V$22:$V$27*($Q$22:$Q$27=$D17)*ISNUMBER(MATCH($P$22:$P$27,IF($I$14:$I$17=$I17,$D$14:$D$17,""),0)))</f>
        <v>1</v>
      </c>
      <c r="L17" s="806" t="n">
        <f aca="false">COUNTIFS($K$14:$K$17,"&gt;"&amp;$K17,$I$14:$I$17,"="&amp;$I17)</f>
        <v>0</v>
      </c>
      <c r="M17" s="824" t="n">
        <f aca="false">I17+L17</f>
        <v>2</v>
      </c>
      <c r="N17" s="853"/>
      <c r="O17" s="808" t="n">
        <f aca="false" t="array" ref="O17:O17">SUMPRODUCT($W$22:$W$27*($P$22:$P$27=$D17)*ISNUMBER(MATCH($Q$22:$Q$27,IF($I$14:$I$17=$I17,$D$14:$D$17,""),0)))+SUMPRODUCT(-$W$22:$W$27*($Q$22:$Q$27=$D17)*ISNUMBER(MATCH($P$22:$P$27,IF($I$14:$I$17=$I17,$D$14:$D$17,""),0)))</f>
        <v>0</v>
      </c>
      <c r="P17" s="806" t="n">
        <f aca="false">COUNTIFS($O$14:$O$17,"&gt;"&amp;$O17,$M$14:$M$17,"="&amp;$M17)</f>
        <v>0</v>
      </c>
      <c r="Q17" s="824" t="n">
        <f aca="false">M17+P17</f>
        <v>2</v>
      </c>
      <c r="R17" s="853"/>
      <c r="S17" s="808" t="n">
        <f aca="false" t="array" ref="S17:S17">SUMPRODUCT($X$22:$X$27*($P$22:$P$27=$D17)*ISNUMBER(MATCH($Q$22:$Q$27,IF($I$14:$I$17=$I17,$D$14:$D$17,""),0)))+SUMPRODUCT($Y$22:$Y$27*($Q$22:$Q$27=$D17)*ISNUMBER(MATCH($P$22:$P$27,IF($I$14:$I$17=$I17,$D$14:$D$17,""),0)))</f>
        <v>1</v>
      </c>
      <c r="T17" s="806" t="n">
        <f aca="false">COUNTIFS($S$14:$S$17,"&gt;"&amp;$S17,$Q$14:$Q$17,"="&amp;$Q17)</f>
        <v>0</v>
      </c>
      <c r="U17" s="824" t="n">
        <f aca="false">Q17+T17</f>
        <v>2</v>
      </c>
      <c r="V17" s="855"/>
      <c r="W17" s="808" t="n">
        <f aca="false" t="array" ref="W17:W17">SUMPRODUCT($U$22:$U$27*($P$22:$P$27=$D17)*ISNUMBER(MATCH($Q$22:$Q$27,IF($U$14:$U$17=$U17,$D$14:$D$17,""),0)))+SUMPRODUCT($V$22:$V$27*($Q$22:$Q$27=$D17)*ISNUMBER(MATCH($P$22:$P$27,IF($U$14:$U$17=$U17,$D$14:$D$17,""),0)))</f>
        <v>1</v>
      </c>
      <c r="X17" s="806" t="n">
        <f aca="false">COUNTIFS($W$14:$W$17,"&gt;"&amp;$W17,$U$14:$U$17,"="&amp;$U17)</f>
        <v>0</v>
      </c>
      <c r="Y17" s="824" t="n">
        <f aca="false">U17+X17</f>
        <v>2</v>
      </c>
      <c r="Z17" s="853"/>
      <c r="AA17" s="808" t="n">
        <f aca="false" t="array" ref="AA17:AA17">SUMPRODUCT($W$22:$W$27*($P$22:$P$27=$D17)*ISNUMBER(MATCH($Q$22:$Q$27,IF($U$14:$U$17=$U17,$D$14:$D$17,""),0)))+SUMPRODUCT(-$W$22:$W$27*($Q$22:$Q$27=$D17)*ISNUMBER(MATCH($P$22:$P$27,IF($U$14:$U$17=$U17,$D$14:$D$17,""),0)))</f>
        <v>0</v>
      </c>
      <c r="AB17" s="806" t="n">
        <f aca="false">COUNTIFS($AA$14:$AA$17,"&gt;"&amp;$AA17,$Y$14:$Y$17,"="&amp;$Y17)</f>
        <v>0</v>
      </c>
      <c r="AC17" s="824" t="n">
        <f aca="false">Y17+AB17</f>
        <v>2</v>
      </c>
      <c r="AD17" s="853"/>
      <c r="AE17" s="808" t="n">
        <f aca="false" t="array" ref="AE17:AE17">SUMPRODUCT($X$22:$X$27*($P$22:$P$27=$D17)*ISNUMBER(MATCH($Q$22:$Q$27,IF($U$14:$U$17=$U17,$D$14:$D$17,""),0)))+SUMPRODUCT($Y$22:$Y$27*($Q$22:$Q$27=$D17)*ISNUMBER(MATCH($P$22:$P$27,IF($U$14:$U$17=$U17,$D$14:$D$17,""),0)))</f>
        <v>1</v>
      </c>
      <c r="AF17" s="806" t="n">
        <f aca="false">COUNTIFS($AE$14:$AE$17,"&gt;"&amp;$AE17,$AC$14:$AC$17,"="&amp;$AC17)</f>
        <v>0</v>
      </c>
      <c r="AG17" s="824" t="n">
        <f aca="false">AC17+AF17</f>
        <v>2</v>
      </c>
      <c r="AH17" s="855"/>
      <c r="AI17" s="807" t="n">
        <f aca="false">COUNTIFS($J$5:$J$8,"&gt;"&amp;$J8,$AG$14:$AG$17,"="&amp;$AG17)</f>
        <v>0</v>
      </c>
      <c r="AJ17" s="824" t="n">
        <f aca="false">AG17+AI17</f>
        <v>2</v>
      </c>
      <c r="AK17" s="853"/>
      <c r="AL17" s="807" t="n">
        <f aca="false">COUNTIFS($H$5:$H$8,"&gt;"&amp;$H8,$AJ$14:$AJ$17,"="&amp;$AJ17)</f>
        <v>0</v>
      </c>
      <c r="AM17" s="824" t="n">
        <f aca="false">AJ17+AL17</f>
        <v>2</v>
      </c>
      <c r="AN17" s="853"/>
      <c r="AO17" s="807" t="n">
        <f aca="false">COUNTIFS($P$5:$P$8,"&gt;"&amp;$P8,$AM$14:$AM$17,"="&amp;$AM17)</f>
        <v>0</v>
      </c>
      <c r="AP17" s="824" t="n">
        <f aca="false">AM17+AO17</f>
        <v>2</v>
      </c>
      <c r="AQ17" s="853"/>
      <c r="AR17" s="807" t="n">
        <f aca="false">COUNTIFS($R$5:$R$8,"&gt;"&amp;$R8,$AP$14:$AP$17,"="&amp;$AP17)</f>
        <v>1</v>
      </c>
      <c r="AS17" s="824" t="n">
        <f aca="false">AP17+AR17</f>
        <v>3</v>
      </c>
      <c r="AT17" s="853"/>
      <c r="AV17" s="862" t="b">
        <f aca="false">AND($AU8,$AV8)</f>
        <v>1</v>
      </c>
      <c r="AX17" s="807"/>
      <c r="AY17" s="862" t="n">
        <f aca="false">IFERROR(INDEX($E$14:$E$17,IF($I17=$AX$14,$C17,99)),0)</f>
        <v>3</v>
      </c>
      <c r="AZ17" s="884" t="str">
        <v/>
      </c>
      <c r="BA17" s="885" t="str">
        <v/>
      </c>
      <c r="BB17" s="885" t="str">
        <v/>
      </c>
      <c r="BC17" s="886" t="str">
        <v/>
      </c>
      <c r="BE17" s="887" t="str">
        <v/>
      </c>
      <c r="BF17" s="888" t="str">
        <v/>
      </c>
      <c r="BG17" s="888" t="str">
        <v/>
      </c>
      <c r="BH17" s="889" t="str">
        <v/>
      </c>
      <c r="BI17" s="862"/>
      <c r="BJ17" s="862"/>
      <c r="BK17" s="836" t="n">
        <v>2</v>
      </c>
      <c r="BL17" s="807"/>
      <c r="BN17" s="884" t="str">
        <v/>
      </c>
      <c r="BO17" s="885" t="str">
        <v/>
      </c>
      <c r="BP17" s="885" t="str">
        <v/>
      </c>
      <c r="BQ17" s="886" t="str">
        <v/>
      </c>
      <c r="BS17" s="887" t="str">
        <v/>
      </c>
      <c r="BT17" s="888" t="str">
        <v/>
      </c>
      <c r="BU17" s="888" t="str">
        <v/>
      </c>
      <c r="BV17" s="889" t="str">
        <v/>
      </c>
      <c r="BZ17" s="884" t="str">
        <v/>
      </c>
      <c r="CA17" s="885" t="str">
        <v/>
      </c>
      <c r="CB17" s="885" t="str">
        <v/>
      </c>
      <c r="CC17" s="886" t="str">
        <v/>
      </c>
      <c r="CE17" s="887" t="str">
        <v/>
      </c>
      <c r="CF17" s="888" t="str">
        <v/>
      </c>
      <c r="CG17" s="888" t="str">
        <v/>
      </c>
      <c r="CH17" s="889" t="str">
        <v/>
      </c>
    </row>
    <row r="18" s="839" customFormat="true" ht="12" hidden="false" customHeight="false" outlineLevel="0" collapsed="false">
      <c r="B18" s="846"/>
      <c r="C18" s="846"/>
      <c r="D18" s="846"/>
      <c r="E18" s="846"/>
      <c r="F18" s="846"/>
      <c r="G18" s="846"/>
      <c r="H18" s="846"/>
      <c r="I18" s="846"/>
      <c r="J18" s="846"/>
      <c r="K18" s="846"/>
      <c r="L18" s="846"/>
      <c r="M18" s="846"/>
      <c r="N18" s="846"/>
      <c r="O18" s="846"/>
      <c r="P18" s="807"/>
      <c r="Q18" s="807"/>
      <c r="R18" s="807"/>
      <c r="S18" s="807"/>
      <c r="T18" s="807"/>
      <c r="U18" s="807"/>
      <c r="V18" s="846"/>
      <c r="W18" s="846"/>
      <c r="X18" s="846"/>
      <c r="Y18" s="846"/>
      <c r="Z18" s="846"/>
      <c r="AA18" s="846"/>
      <c r="AB18" s="846"/>
      <c r="AC18" s="846"/>
      <c r="AD18" s="846"/>
      <c r="AE18" s="846"/>
      <c r="AF18" s="846"/>
      <c r="AG18" s="846"/>
      <c r="AH18" s="846"/>
      <c r="AI18" s="846"/>
      <c r="BI18" s="846"/>
      <c r="BJ18" s="846"/>
      <c r="BK18" s="850"/>
      <c r="BL18" s="850"/>
    </row>
    <row r="19" s="839" customFormat="true" ht="12" hidden="false" customHeight="false" outlineLevel="0" collapsed="false">
      <c r="B19" s="846"/>
      <c r="C19" s="846"/>
      <c r="D19" s="846"/>
      <c r="E19" s="846"/>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BI19" s="846"/>
      <c r="BJ19" s="846"/>
      <c r="BK19" s="850"/>
      <c r="BL19" s="850"/>
    </row>
    <row r="20" s="800" customFormat="true" ht="12" hidden="false" customHeight="false" outlineLevel="0" collapsed="false">
      <c r="D20" s="801"/>
      <c r="E20" s="801"/>
      <c r="F20" s="801"/>
      <c r="G20" s="801"/>
      <c r="H20" s="801"/>
      <c r="O20" s="890"/>
      <c r="R20" s="801"/>
      <c r="S20" s="801"/>
      <c r="T20" s="801"/>
      <c r="W20" s="890"/>
      <c r="Y20" s="890"/>
      <c r="AE20" s="801"/>
      <c r="AF20" s="801"/>
      <c r="AG20" s="801"/>
      <c r="AH20" s="801"/>
      <c r="AI20" s="801"/>
      <c r="AZ20" s="844" t="s">
        <v>1898</v>
      </c>
      <c r="BI20" s="801"/>
      <c r="BJ20" s="801"/>
      <c r="BK20" s="808"/>
      <c r="BL20" s="808"/>
    </row>
    <row r="21" s="800" customFormat="true" ht="15.75" hidden="false" customHeight="true" outlineLevel="0" collapsed="false">
      <c r="D21" s="891"/>
      <c r="E21" s="814" t="s">
        <v>1839</v>
      </c>
      <c r="F21" s="813" t="s">
        <v>1840</v>
      </c>
      <c r="G21" s="813" t="s">
        <v>1841</v>
      </c>
      <c r="H21" s="892" t="str">
        <f aca="false" t="array" ref="H21:K21">TRANSPOSE($D$22:$D$25)</f>
        <v>Mexico</v>
      </c>
      <c r="I21" s="893" t="str">
        <v>Rep. of Korea</v>
      </c>
      <c r="J21" s="893" t="str">
        <v>Czech Rep.</v>
      </c>
      <c r="K21" s="894" t="str">
        <v>South Africa</v>
      </c>
      <c r="L21" s="840" t="s">
        <v>1899</v>
      </c>
      <c r="M21" s="805" t="s">
        <v>1894</v>
      </c>
      <c r="N21" s="821" t="s">
        <v>1871</v>
      </c>
      <c r="T21" s="890" t="s">
        <v>1900</v>
      </c>
      <c r="U21" s="895" t="s">
        <v>1839</v>
      </c>
      <c r="V21" s="895"/>
      <c r="W21" s="896" t="s">
        <v>507</v>
      </c>
      <c r="X21" s="896" t="s">
        <v>1840</v>
      </c>
      <c r="Y21" s="896" t="s">
        <v>1841</v>
      </c>
      <c r="AA21" s="897"/>
      <c r="AE21" s="846"/>
      <c r="AF21" s="839"/>
      <c r="AG21" s="801"/>
      <c r="AH21" s="839"/>
      <c r="AI21" s="839"/>
      <c r="AJ21" s="839"/>
      <c r="AK21" s="839"/>
      <c r="AL21" s="839"/>
      <c r="AM21" s="839"/>
      <c r="AN21" s="846"/>
      <c r="AO21" s="839"/>
      <c r="AX21" s="845" t="s">
        <v>1895</v>
      </c>
      <c r="AY21" s="845" t="s">
        <v>1896</v>
      </c>
      <c r="AZ21" s="839"/>
      <c r="BA21" s="839"/>
      <c r="BB21" s="839"/>
      <c r="BC21" s="839"/>
      <c r="BD21" s="839"/>
      <c r="BE21" s="847" t="str">
        <f aca="false" t="array" ref="BE21:BH21">TRANSPOSE($AZ$22:$AZ$25)</f>
        <v/>
      </c>
      <c r="BF21" s="848" t="str">
        <v/>
      </c>
      <c r="BG21" s="848" t="str">
        <v/>
      </c>
      <c r="BH21" s="849" t="str">
        <v/>
      </c>
      <c r="BI21" s="846"/>
      <c r="BJ21" s="846"/>
      <c r="BK21" s="807"/>
      <c r="BL21" s="807"/>
      <c r="BM21" s="846"/>
      <c r="BN21" s="846"/>
      <c r="BO21" s="846"/>
      <c r="BP21" s="846"/>
      <c r="BQ21" s="846"/>
      <c r="BR21" s="846"/>
      <c r="BS21" s="846"/>
      <c r="BT21" s="846"/>
      <c r="BU21" s="846"/>
      <c r="BV21" s="846"/>
    </row>
    <row r="22" s="800" customFormat="true" ht="12" hidden="false" customHeight="false" outlineLevel="0" collapsed="false">
      <c r="C22" s="806"/>
      <c r="D22" s="898" t="str">
        <f aca="false">IF($L$9=0,$D5,INDEX($D$5:$D$8,MATCH($C5,$E$14:$E$17,0)))</f>
        <v>Mexico</v>
      </c>
      <c r="E22" s="899" t="n">
        <f aca="false">VLOOKUP($D22,$D$5:$K$8,8,0)</f>
        <v>9</v>
      </c>
      <c r="F22" s="900" t="n">
        <f aca="false">VLOOKUP($D22,$D$5:$K$8,5,0)</f>
        <v>6</v>
      </c>
      <c r="G22" s="901" t="n">
        <f aca="false">VLOOKUP($D22,$D$5:$K$8,6,0)</f>
        <v>2</v>
      </c>
      <c r="H22" s="902" t="str">
        <f aca="false" t="array" ref="H22:K25">IFERROR(VLOOKUP($D$22:$D$25&amp;$H$21:$K$21,$Z$22:$AA$33,2,0),"")</f>
        <v/>
      </c>
      <c r="I22" s="900" t="str">
        <v>2 - 1</v>
      </c>
      <c r="J22" s="900" t="str">
        <v>2 - 1</v>
      </c>
      <c r="K22" s="903" t="str">
        <v>2 - 0</v>
      </c>
      <c r="L22" s="827" t="b">
        <f aca="false">OR($E22&gt;0,$G22&gt;0)</f>
        <v>1</v>
      </c>
      <c r="M22" s="827" t="n">
        <f aca="false" t="array" ref="M22:M25">VLOOKUP($D$22:$D$25,$D$14:$AV$17,45,0)</f>
        <v>0</v>
      </c>
      <c r="N22" s="808" t="n">
        <f aca="false">VLOOKUP($D22,$D$5:$Q$8,14,0)</f>
        <v>15</v>
      </c>
      <c r="O22" s="904" t="s">
        <v>77</v>
      </c>
      <c r="P22" s="905" t="str">
        <f aca="false">INDEX('World Cup'!$B$13:$AJ$38,1,1+(CODE($B$1)-65)*3)</f>
        <v>Mexico</v>
      </c>
      <c r="Q22" s="906" t="str">
        <f aca="false">INDEX('World Cup'!$B$13:$AJ$38,1,2+(CODE($B$1)-65)*3)</f>
        <v>South Africa</v>
      </c>
      <c r="R22" s="906" t="n">
        <f aca="false">IF(OR(INDEX('World Cup'!$B$14:$AJ$39,1,1+(CODE($B$1)-65)*3)="",INDEX('World Cup'!$B$14:$AJ$39,1,2+(CODE($B$1)-65)*3)=""),"",INDEX('World Cup'!$B$14:$AJ$39,1,1+(CODE($B$1)-65)*3))</f>
        <v>2</v>
      </c>
      <c r="S22" s="907" t="n">
        <f aca="false">IF(OR(INDEX('World Cup'!$B$14:$AJ$39,1,1+(CODE($B$1)-65)*3)="",INDEX('World Cup'!$B$14:$AJ$39,1,2+(CODE($B$1)-65)*3)=""),"",INDEX('World Cup'!$B$14:$AJ$39,1,2+(CODE($B$1)-65)*3))</f>
        <v>0</v>
      </c>
      <c r="T22" s="908" t="n">
        <f aca="false">IF(AND(P22&lt;&gt;"",Q22&lt;&gt;"",P22&lt;&gt;Q22,R22&lt;&gt;"",S22&lt;&gt;""),1,0)</f>
        <v>1</v>
      </c>
      <c r="U22" s="909" t="n">
        <f aca="false">IF($T22=0,0,IF($R22&gt;$S22,3,IF($R22=$S22,1,0)))</f>
        <v>3</v>
      </c>
      <c r="V22" s="910" t="n">
        <f aca="false">IF($T22=0,0,IF($R22&lt;$S22,3,IF($R22=$S22,1,0)))</f>
        <v>0</v>
      </c>
      <c r="W22" s="911" t="n">
        <f aca="false">IF(OR(R22="",S22=""),0,R22-S22)</f>
        <v>2</v>
      </c>
      <c r="X22" s="912" t="n">
        <f aca="false">IF(OR(R22="",S22=""),0,R22)</f>
        <v>2</v>
      </c>
      <c r="Y22" s="913" t="n">
        <f aca="false">IF(OR(R22="",S22=""),0,S22)</f>
        <v>0</v>
      </c>
      <c r="Z22" s="914" t="str">
        <f aca="false">P22&amp;Q22</f>
        <v>MexicoSouth Africa</v>
      </c>
      <c r="AA22" s="915" t="str">
        <f aca="false">IF($T22,$X22&amp;Language!$E$197&amp;$Y22,"")</f>
        <v>2 - 0</v>
      </c>
      <c r="AB22" s="827"/>
      <c r="AC22" s="827"/>
      <c r="AD22" s="827"/>
      <c r="AE22" s="808"/>
      <c r="AF22" s="916"/>
      <c r="AG22" s="917"/>
      <c r="AH22" s="917"/>
      <c r="AI22" s="826"/>
      <c r="AJ22" s="807"/>
      <c r="AK22" s="918"/>
      <c r="AL22" s="807"/>
      <c r="AN22" s="807"/>
      <c r="AO22" s="807"/>
      <c r="AX22" s="863" t="str">
        <f aca="false" t="array" ref="AX22:AX22">IFERROR(SMALL(IF(COUNTIF($I$14:$I$17,$C$14:$C$17)&gt;1,$C$14:$C$17,""),2),"")</f>
        <v/>
      </c>
      <c r="AY22" s="862" t="n">
        <f aca="false">IFERROR(INDEX($E$14:$E$17,IF($I14=$AX$22,$C14,99)),0)</f>
        <v>0</v>
      </c>
      <c r="AZ22" s="865" t="str">
        <f aca="false" t="array" ref="AZ22:AZ25">IFERROR(VLOOKUP($BB$5:$BB$8,$C$14:$D$17,2,0),"")</f>
        <v/>
      </c>
      <c r="BA22" s="866" t="str">
        <f aca="false" t="array" ref="BA22:BA25">IFERROR(VLOOKUP($BB$5:$BB$8,$C$14:$K$17,9,0),"")</f>
        <v/>
      </c>
      <c r="BB22" s="866" t="str">
        <f aca="false" t="array" ref="BB22:BB25">IFERROR(VLOOKUP($BB$5:$BB$8,$C$14:$O$17,13,0),"")</f>
        <v/>
      </c>
      <c r="BC22" s="867" t="str">
        <f aca="false" t="array" ref="BC22:BC25">IFERROR(VLOOKUP($BB$5:$BB$8,$C$14:$S$17,17,0),"")</f>
        <v/>
      </c>
      <c r="BD22" s="839"/>
      <c r="BE22" s="868" t="str">
        <f aca="false" t="array" ref="BE22:BH25">IFERROR(VLOOKUP($AZ$22:$AZ$25&amp;$BE$21:$BH$21,$Z$22:$AA$33,2,0),"")</f>
        <v/>
      </c>
      <c r="BF22" s="869" t="str">
        <v/>
      </c>
      <c r="BG22" s="869" t="str">
        <v/>
      </c>
      <c r="BH22" s="870" t="str">
        <v/>
      </c>
      <c r="BI22" s="862"/>
      <c r="BJ22" s="862"/>
      <c r="BK22" s="806"/>
      <c r="BL22" s="807"/>
      <c r="BM22" s="846"/>
      <c r="BN22" s="846"/>
      <c r="BO22" s="807"/>
      <c r="BP22" s="807"/>
      <c r="BQ22" s="807"/>
      <c r="BR22" s="846"/>
      <c r="BS22" s="862"/>
      <c r="BT22" s="862"/>
      <c r="BU22" s="862"/>
      <c r="BV22" s="862"/>
    </row>
    <row r="23" s="800" customFormat="true" ht="12" hidden="false" customHeight="false" outlineLevel="0" collapsed="false">
      <c r="C23" s="806"/>
      <c r="D23" s="919" t="str">
        <f aca="false">IF($L$9=0,$D6,INDEX($D$5:$D$8,MATCH($C6,$E$14:$E$17,0)))</f>
        <v>Rep. of Korea</v>
      </c>
      <c r="E23" s="920" t="n">
        <f aca="false">VLOOKUP($D23,$D$5:$K$8,8,0)</f>
        <v>4</v>
      </c>
      <c r="F23" s="806" t="n">
        <f aca="false">VLOOKUP($D23,$D$5:$K$8,5,0)</f>
        <v>4</v>
      </c>
      <c r="G23" s="921" t="n">
        <f aca="false">VLOOKUP($D23,$D$5:$K$8,6,0)</f>
        <v>3</v>
      </c>
      <c r="H23" s="922" t="str">
        <v>1 - 2</v>
      </c>
      <c r="I23" s="923" t="str">
        <v/>
      </c>
      <c r="J23" s="806" t="str">
        <v>1 - 1</v>
      </c>
      <c r="K23" s="924" t="str">
        <v>2 - 0</v>
      </c>
      <c r="L23" s="827" t="b">
        <f aca="false">OR($E23&gt;0,$G23&gt;0)</f>
        <v>1</v>
      </c>
      <c r="M23" s="827" t="n">
        <v>1</v>
      </c>
      <c r="N23" s="808" t="n">
        <f aca="false">VLOOKUP($D23,$D$5:$Q$8,14,0)</f>
        <v>25</v>
      </c>
      <c r="O23" s="925" t="s">
        <v>78</v>
      </c>
      <c r="P23" s="926" t="str">
        <f aca="false">INDEX('World Cup'!$B$13:$AJ$38,6,1+(CODE($B$1)-65)*3)</f>
        <v>Rep. of Korea</v>
      </c>
      <c r="Q23" s="927" t="str">
        <f aca="false">INDEX('World Cup'!$B$13:$AJ$38,6,2+(CODE($B$1)-65)*3)</f>
        <v>Czech Rep.</v>
      </c>
      <c r="R23" s="927" t="n">
        <f aca="false">IF(OR(INDEX('World Cup'!$B$14:$AJ$39,6,1+(CODE($B$1)-65)*3)="",INDEX('World Cup'!$B$14:$AJ$39,6,2+(CODE($B$1)-65)*3)=""),"",INDEX('World Cup'!$B$14:$AJ$39,6,1+(CODE($B$1)-65)*3))</f>
        <v>1</v>
      </c>
      <c r="S23" s="928" t="n">
        <f aca="false">IF(OR(INDEX('World Cup'!$B$14:$AJ$39,6,1+(CODE($B$1)-65)*3)="",INDEX('World Cup'!$B$14:$AJ$39,6,2+(CODE($B$1)-65)*3)=""),"",INDEX('World Cup'!$B$14:$AJ$39,6,2+(CODE($B$1)-65)*3))</f>
        <v>1</v>
      </c>
      <c r="T23" s="806" t="n">
        <f aca="false">IF(AND(P23&lt;&gt;"",Q23&lt;&gt;"",P23&lt;&gt;Q23,R23&lt;&gt;"",S23&lt;&gt;""),1,0)</f>
        <v>1</v>
      </c>
      <c r="U23" s="929" t="n">
        <f aca="false">IF($T23=0,0,IF($R23&gt;$S23,3,IF($R23=$S23,1,0)))</f>
        <v>1</v>
      </c>
      <c r="V23" s="806" t="n">
        <f aca="false">IF($T23=0,0,IF($R23&lt;$S23,3,IF($R23=$S23,1,0)))</f>
        <v>1</v>
      </c>
      <c r="W23" s="930" t="n">
        <f aca="false">IF(OR(R23="",S23=""),0,R23-S23)</f>
        <v>0</v>
      </c>
      <c r="X23" s="931" t="n">
        <f aca="false">IF(OR(R23="",S23=""),0,R23)</f>
        <v>1</v>
      </c>
      <c r="Y23" s="932" t="n">
        <f aca="false">IF(OR(R23="",S23=""),0,S23)</f>
        <v>1</v>
      </c>
      <c r="Z23" s="933" t="str">
        <f aca="false">P23&amp;Q23</f>
        <v>Rep. of KoreaCzech Rep.</v>
      </c>
      <c r="AA23" s="934" t="str">
        <f aca="false">IF($T23,$X23&amp;Language!$E$197&amp;$Y23,"")</f>
        <v>1 - 1</v>
      </c>
      <c r="AB23" s="827"/>
      <c r="AC23" s="827"/>
      <c r="AD23" s="827"/>
      <c r="AE23" s="808"/>
      <c r="AF23" s="916"/>
      <c r="AG23" s="917"/>
      <c r="AH23" s="917"/>
      <c r="AI23" s="917"/>
      <c r="AJ23" s="807"/>
      <c r="AK23" s="918"/>
      <c r="AL23" s="807"/>
      <c r="AN23" s="807"/>
      <c r="AO23" s="807"/>
      <c r="AY23" s="862" t="n">
        <f aca="false">IFERROR(INDEX($E$14:$E$17,IF($I15=$AX$22,$C15,99)),0)</f>
        <v>0</v>
      </c>
      <c r="AZ23" s="877" t="str">
        <v/>
      </c>
      <c r="BA23" s="807" t="str">
        <v/>
      </c>
      <c r="BB23" s="807" t="str">
        <v/>
      </c>
      <c r="BC23" s="878" t="str">
        <v/>
      </c>
      <c r="BD23" s="839"/>
      <c r="BE23" s="879" t="str">
        <v/>
      </c>
      <c r="BF23" s="880" t="str">
        <v/>
      </c>
      <c r="BG23" s="862" t="str">
        <v/>
      </c>
      <c r="BH23" s="881" t="str">
        <v/>
      </c>
      <c r="BI23" s="862"/>
      <c r="BJ23" s="862"/>
      <c r="BK23" s="806"/>
      <c r="BL23" s="807"/>
      <c r="BM23" s="846"/>
      <c r="BN23" s="846"/>
      <c r="BO23" s="807"/>
      <c r="BP23" s="807"/>
      <c r="BQ23" s="807"/>
      <c r="BR23" s="846"/>
      <c r="BS23" s="862"/>
      <c r="BT23" s="862"/>
      <c r="BU23" s="862"/>
      <c r="BV23" s="862"/>
    </row>
    <row r="24" s="800" customFormat="true" ht="12" hidden="false" customHeight="false" outlineLevel="0" collapsed="false">
      <c r="C24" s="806"/>
      <c r="D24" s="919" t="str">
        <f aca="false">IF($L$9=0,$D7,INDEX($D$5:$D$8,MATCH($C7,$E$14:$E$17,0)))</f>
        <v>Czech Rep.</v>
      </c>
      <c r="E24" s="920" t="n">
        <f aca="false">VLOOKUP($D24,$D$5:$K$8,8,0)</f>
        <v>4</v>
      </c>
      <c r="F24" s="806" t="n">
        <f aca="false">VLOOKUP($D24,$D$5:$K$8,5,0)</f>
        <v>4</v>
      </c>
      <c r="G24" s="921" t="n">
        <f aca="false">VLOOKUP($D24,$D$5:$K$8,6,0)</f>
        <v>3</v>
      </c>
      <c r="H24" s="922" t="str">
        <v>1 - 2</v>
      </c>
      <c r="I24" s="806" t="str">
        <v>1 - 1</v>
      </c>
      <c r="J24" s="923" t="str">
        <v/>
      </c>
      <c r="K24" s="924" t="str">
        <v>2 - 0</v>
      </c>
      <c r="L24" s="827" t="b">
        <f aca="false">OR($E24&gt;0,$G24&gt;0)</f>
        <v>1</v>
      </c>
      <c r="M24" s="827" t="n">
        <v>1</v>
      </c>
      <c r="N24" s="808" t="n">
        <f aca="false">VLOOKUP($D24,$D$5:$Q$8,14,0)</f>
        <v>41</v>
      </c>
      <c r="O24" s="925" t="s">
        <v>1221</v>
      </c>
      <c r="P24" s="926" t="str">
        <f aca="false">INDEX('World Cup'!$B$13:$AJ$38,11,1+(CODE($B$1)-65)*3)</f>
        <v>Czech Rep.</v>
      </c>
      <c r="Q24" s="927" t="str">
        <f aca="false">INDEX('World Cup'!$B$13:$AJ$38,11,2+(CODE($B$1)-65)*3)</f>
        <v>South Africa</v>
      </c>
      <c r="R24" s="927" t="n">
        <f aca="false">IF(OR(INDEX('World Cup'!$B$14:$AJ$39,11,1+(CODE($B$1)-65)*3)="",INDEX('World Cup'!$B$14:$AJ$39,11,2+(CODE($B$1)-65)*3)=""),"",INDEX('World Cup'!$B$14:$AJ$39,11,1+(CODE($B$1)-65)*3))</f>
        <v>2</v>
      </c>
      <c r="S24" s="928" t="n">
        <f aca="false">IF(OR(INDEX('World Cup'!$B$14:$AJ$39,11,1+(CODE($B$1)-65)*3)="",INDEX('World Cup'!$B$14:$AJ$39,11,2+(CODE($B$1)-65)*3)=""),"",INDEX('World Cup'!$B$14:$AJ$39,11,2+(CODE($B$1)-65)*3))</f>
        <v>0</v>
      </c>
      <c r="T24" s="806" t="n">
        <f aca="false">IF(AND(P24&lt;&gt;"",Q24&lt;&gt;"",P24&lt;&gt;Q24,R24&lt;&gt;"",S24&lt;&gt;""),1,0)</f>
        <v>1</v>
      </c>
      <c r="U24" s="929" t="n">
        <f aca="false">IF($T24=0,0,IF($R24&gt;$S24,3,IF($R24=$S24,1,0)))</f>
        <v>3</v>
      </c>
      <c r="V24" s="806" t="n">
        <f aca="false">IF($T24=0,0,IF($R24&lt;$S24,3,IF($R24=$S24,1,0)))</f>
        <v>0</v>
      </c>
      <c r="W24" s="930" t="n">
        <f aca="false">IF(OR(R24="",S24=""),0,R24-S24)</f>
        <v>2</v>
      </c>
      <c r="X24" s="931" t="n">
        <f aca="false">IF(OR(R24="",S24=""),0,R24)</f>
        <v>2</v>
      </c>
      <c r="Y24" s="932" t="n">
        <f aca="false">IF(OR(R24="",S24=""),0,S24)</f>
        <v>0</v>
      </c>
      <c r="Z24" s="933" t="str">
        <f aca="false">P24&amp;Q24</f>
        <v>Czech Rep.South Africa</v>
      </c>
      <c r="AA24" s="934" t="str">
        <f aca="false">IF($T24,$X24&amp;Language!$E$197&amp;$Y24,"")</f>
        <v>2 - 0</v>
      </c>
      <c r="AB24" s="827"/>
      <c r="AC24" s="827"/>
      <c r="AD24" s="827"/>
      <c r="AE24" s="808"/>
      <c r="AF24" s="916"/>
      <c r="AG24" s="917"/>
      <c r="AH24" s="917"/>
      <c r="AI24" s="917"/>
      <c r="AJ24" s="807"/>
      <c r="AK24" s="918"/>
      <c r="AL24" s="807"/>
      <c r="AN24" s="807"/>
      <c r="AO24" s="807"/>
      <c r="AY24" s="862" t="n">
        <f aca="false">IFERROR(INDEX($E$14:$E$17,IF($I16=$AX$22,$C16,99)),0)</f>
        <v>0</v>
      </c>
      <c r="AZ24" s="877" t="str">
        <v/>
      </c>
      <c r="BA24" s="807" t="str">
        <v/>
      </c>
      <c r="BB24" s="807" t="str">
        <v/>
      </c>
      <c r="BC24" s="878" t="str">
        <v/>
      </c>
      <c r="BD24" s="839"/>
      <c r="BE24" s="879" t="str">
        <v/>
      </c>
      <c r="BF24" s="862" t="str">
        <v/>
      </c>
      <c r="BG24" s="880" t="str">
        <v/>
      </c>
      <c r="BH24" s="881" t="str">
        <v/>
      </c>
      <c r="BI24" s="862"/>
      <c r="BJ24" s="862"/>
      <c r="BK24" s="806"/>
      <c r="BL24" s="807"/>
      <c r="BM24" s="846"/>
      <c r="BN24" s="846"/>
      <c r="BO24" s="807"/>
      <c r="BP24" s="807"/>
      <c r="BQ24" s="807"/>
      <c r="BR24" s="846"/>
      <c r="BS24" s="862"/>
      <c r="BT24" s="862"/>
      <c r="BU24" s="862"/>
      <c r="BV24" s="862"/>
    </row>
    <row r="25" s="800" customFormat="true" ht="12" hidden="false" customHeight="false" outlineLevel="0" collapsed="false">
      <c r="C25" s="806"/>
      <c r="D25" s="935" t="str">
        <f aca="false">IF($L$9=0,$D8,INDEX($D$5:$D$8,MATCH($C8,$E$14:$E$17,0)))</f>
        <v>South Africa</v>
      </c>
      <c r="E25" s="936" t="n">
        <f aca="false">VLOOKUP($D25,$D$5:$K$8,8,0)</f>
        <v>0</v>
      </c>
      <c r="F25" s="937" t="n">
        <f aca="false">VLOOKUP($D25,$D$5:$K$8,5,0)</f>
        <v>0</v>
      </c>
      <c r="G25" s="938" t="n">
        <f aca="false">VLOOKUP($D25,$D$5:$K$8,6,0)</f>
        <v>6</v>
      </c>
      <c r="H25" s="939" t="str">
        <v>0 - 2</v>
      </c>
      <c r="I25" s="937" t="str">
        <v>0 - 2</v>
      </c>
      <c r="J25" s="937" t="str">
        <v>0 - 2</v>
      </c>
      <c r="K25" s="940" t="str">
        <v/>
      </c>
      <c r="L25" s="827" t="b">
        <f aca="false">OR($E25&gt;0,$G25&gt;0)</f>
        <v>1</v>
      </c>
      <c r="M25" s="827" t="n">
        <v>0</v>
      </c>
      <c r="N25" s="808" t="n">
        <f aca="false">VLOOKUP($D25,$D$5:$Q$8,14,0)</f>
        <v>60</v>
      </c>
      <c r="O25" s="925" t="s">
        <v>1228</v>
      </c>
      <c r="P25" s="926" t="str">
        <f aca="false">INDEX('World Cup'!$B$13:$AJ$38,16,1+(CODE($B$1)-65)*3)</f>
        <v>Mexico</v>
      </c>
      <c r="Q25" s="927" t="str">
        <f aca="false">INDEX('World Cup'!$B$13:$AJ$38,16,2+(CODE($B$1)-65)*3)</f>
        <v>Rep. of Korea</v>
      </c>
      <c r="R25" s="927" t="n">
        <f aca="false">IF(OR(INDEX('World Cup'!$B$14:$AJ$39,16,1+(CODE($B$1)-65)*3)="",INDEX('World Cup'!$B$14:$AJ$39,16,2+(CODE($B$1)-65)*3)=""),"",INDEX('World Cup'!$B$14:$AJ$39,16,1+(CODE($B$1)-65)*3))</f>
        <v>2</v>
      </c>
      <c r="S25" s="928" t="n">
        <f aca="false">IF(OR(INDEX('World Cup'!$B$14:$AJ$39,16,1+(CODE($B$1)-65)*3)="",INDEX('World Cup'!$B$14:$AJ$39,16,2+(CODE($B$1)-65)*3)=""),"",INDEX('World Cup'!$B$14:$AJ$39,16,2+(CODE($B$1)-65)*3))</f>
        <v>1</v>
      </c>
      <c r="T25" s="806" t="n">
        <f aca="false">IF(AND(P25&lt;&gt;"",Q25&lt;&gt;"",P25&lt;&gt;Q25,R25&lt;&gt;"",S25&lt;&gt;""),1,0)</f>
        <v>1</v>
      </c>
      <c r="U25" s="929" t="n">
        <f aca="false">IF($T25=0,0,IF($R25&gt;$S25,3,IF($R25=$S25,1,0)))</f>
        <v>3</v>
      </c>
      <c r="V25" s="806" t="n">
        <f aca="false">IF($T25=0,0,IF($R25&lt;$S25,3,IF($R25=$S25,1,0)))</f>
        <v>0</v>
      </c>
      <c r="W25" s="930" t="n">
        <f aca="false">IF(OR(R25="",S25=""),0,R25-S25)</f>
        <v>1</v>
      </c>
      <c r="X25" s="931" t="n">
        <f aca="false">IF(OR(R25="",S25=""),0,R25)</f>
        <v>2</v>
      </c>
      <c r="Y25" s="932" t="n">
        <f aca="false">IF(OR(R25="",S25=""),0,S25)</f>
        <v>1</v>
      </c>
      <c r="Z25" s="933" t="str">
        <f aca="false">P25&amp;Q25</f>
        <v>MexicoRep. of Korea</v>
      </c>
      <c r="AA25" s="934" t="str">
        <f aca="false">IF($T25,$X25&amp;Language!$E$197&amp;$Y25,"")</f>
        <v>2 - 1</v>
      </c>
      <c r="AB25" s="827"/>
      <c r="AC25" s="827"/>
      <c r="AD25" s="827"/>
      <c r="AE25" s="808"/>
      <c r="AF25" s="916"/>
      <c r="AG25" s="917"/>
      <c r="AH25" s="917"/>
      <c r="AI25" s="917"/>
      <c r="AJ25" s="807"/>
      <c r="AK25" s="918"/>
      <c r="AL25" s="807"/>
      <c r="AN25" s="807"/>
      <c r="AO25" s="807"/>
      <c r="AY25" s="862" t="n">
        <f aca="false">IFERROR(INDEX($E$14:$E$17,IF($I17=$AX$22,$C17,99)),0)</f>
        <v>0</v>
      </c>
      <c r="AZ25" s="884" t="str">
        <v/>
      </c>
      <c r="BA25" s="885" t="str">
        <v/>
      </c>
      <c r="BB25" s="885" t="str">
        <v/>
      </c>
      <c r="BC25" s="886" t="str">
        <v/>
      </c>
      <c r="BD25" s="839"/>
      <c r="BE25" s="887" t="str">
        <v/>
      </c>
      <c r="BF25" s="888" t="str">
        <v/>
      </c>
      <c r="BG25" s="888" t="str">
        <v/>
      </c>
      <c r="BH25" s="889" t="str">
        <v/>
      </c>
      <c r="BI25" s="862"/>
      <c r="BJ25" s="862"/>
      <c r="BK25" s="806"/>
      <c r="BL25" s="807"/>
      <c r="BM25" s="846"/>
      <c r="BN25" s="846"/>
      <c r="BO25" s="846"/>
      <c r="BP25" s="846"/>
      <c r="BQ25" s="846"/>
      <c r="BR25" s="846"/>
      <c r="BS25" s="862"/>
      <c r="BT25" s="862"/>
      <c r="BU25" s="862"/>
      <c r="BV25" s="862"/>
    </row>
    <row r="26" s="800" customFormat="true" ht="12" hidden="false" customHeight="false" outlineLevel="0" collapsed="false">
      <c r="C26" s="806"/>
      <c r="D26" s="941"/>
      <c r="E26" s="941"/>
      <c r="F26" s="806"/>
      <c r="G26" s="806"/>
      <c r="H26" s="890"/>
      <c r="O26" s="925" t="s">
        <v>1848</v>
      </c>
      <c r="P26" s="926" t="str">
        <f aca="false">INDEX('World Cup'!$B$13:$AJ$38,21,1+(CODE($B$1)-65)*3)</f>
        <v>Czech Rep.</v>
      </c>
      <c r="Q26" s="927" t="str">
        <f aca="false">INDEX('World Cup'!$B$13:$AJ$38,21,2+(CODE($B$1)-65)*3)</f>
        <v>Mexico</v>
      </c>
      <c r="R26" s="927" t="n">
        <f aca="false">IF(OR(INDEX('World Cup'!$B$14:$AJ$39,21,1+(CODE($B$1)-65)*3)="",INDEX('World Cup'!$B$14:$AJ$39,21,2+(CODE($B$1)-65)*3)=""),"",INDEX('World Cup'!$B$14:$AJ$39,21,1+(CODE($B$1)-65)*3))</f>
        <v>1</v>
      </c>
      <c r="S26" s="928" t="n">
        <f aca="false">IF(OR(INDEX('World Cup'!$B$14:$AJ$39,21,1+(CODE($B$1)-65)*3)="",INDEX('World Cup'!$B$14:$AJ$39,21,2+(CODE($B$1)-65)*3)=""),"",INDEX('World Cup'!$B$14:$AJ$39,21,2+(CODE($B$1)-65)*3))</f>
        <v>2</v>
      </c>
      <c r="T26" s="806" t="n">
        <f aca="false">IF(AND(P26&lt;&gt;"",Q26&lt;&gt;"",P26&lt;&gt;Q26,R26&lt;&gt;"",S26&lt;&gt;""),1,0)</f>
        <v>1</v>
      </c>
      <c r="U26" s="929" t="n">
        <f aca="false">IF($T26=0,0,IF($R26&gt;$S26,3,IF($R26=$S26,1,0)))</f>
        <v>0</v>
      </c>
      <c r="V26" s="806" t="n">
        <f aca="false">IF($T26=0,0,IF($R26&lt;$S26,3,IF($R26=$S26,1,0)))</f>
        <v>3</v>
      </c>
      <c r="W26" s="930" t="n">
        <f aca="false">IF(OR(R26="",S26=""),0,R26-S26)</f>
        <v>-1</v>
      </c>
      <c r="X26" s="931" t="n">
        <f aca="false">IF(OR(R26="",S26=""),0,R26)</f>
        <v>1</v>
      </c>
      <c r="Y26" s="932" t="n">
        <f aca="false">IF(OR(R26="",S26=""),0,S26)</f>
        <v>2</v>
      </c>
      <c r="Z26" s="933" t="str">
        <f aca="false">P26&amp;Q26</f>
        <v>Czech Rep.Mexico</v>
      </c>
      <c r="AA26" s="934" t="str">
        <f aca="false">IF($T26,$X26&amp;Language!$E$197&amp;$Y26,"")</f>
        <v>1 - 2</v>
      </c>
      <c r="AE26" s="807"/>
      <c r="AF26" s="807"/>
      <c r="AG26" s="806"/>
      <c r="AH26" s="807"/>
      <c r="AI26" s="807"/>
      <c r="AJ26" s="807"/>
      <c r="AK26" s="918"/>
      <c r="AL26" s="807"/>
      <c r="AM26" s="807"/>
      <c r="AN26" s="807"/>
      <c r="AO26" s="807"/>
      <c r="AZ26" s="846"/>
      <c r="BA26" s="807"/>
      <c r="BB26" s="807"/>
      <c r="BC26" s="807"/>
      <c r="BD26" s="839"/>
      <c r="BE26" s="869"/>
      <c r="BF26" s="869"/>
      <c r="BG26" s="869"/>
      <c r="BH26" s="869"/>
      <c r="BI26" s="862"/>
      <c r="BJ26" s="862"/>
      <c r="BL26" s="839"/>
      <c r="BM26" s="839"/>
      <c r="BN26" s="846"/>
      <c r="BO26" s="846"/>
      <c r="BP26" s="846"/>
      <c r="BQ26" s="846"/>
      <c r="BR26" s="839"/>
      <c r="BS26" s="862"/>
      <c r="BT26" s="862"/>
      <c r="BU26" s="862"/>
      <c r="BV26" s="862"/>
    </row>
    <row r="27" s="800" customFormat="true" ht="12" hidden="false" customHeight="false" outlineLevel="0" collapsed="false">
      <c r="C27" s="806"/>
      <c r="D27" s="941"/>
      <c r="E27" s="941"/>
      <c r="F27" s="806"/>
      <c r="G27" s="806"/>
      <c r="H27" s="890"/>
      <c r="O27" s="942" t="s">
        <v>1850</v>
      </c>
      <c r="P27" s="943" t="str">
        <f aca="false">INDEX('World Cup'!$B$13:$AJ$38,26,1+(CODE($B$1)-65)*3)</f>
        <v>South Africa</v>
      </c>
      <c r="Q27" s="944" t="str">
        <f aca="false">INDEX('World Cup'!$B$13:$AJ$38,26,2+(CODE($B$1)-65)*3)</f>
        <v>Rep. of Korea</v>
      </c>
      <c r="R27" s="944" t="n">
        <f aca="false">IF(OR(INDEX('World Cup'!$B$14:$AJ$39,26,1+(CODE($B$1)-65)*3)="",INDEX('World Cup'!$B$14:$AJ$39,26,2+(CODE($B$1)-65)*3)=""),"",INDEX('World Cup'!$B$14:$AJ$39,26,1+(CODE($B$1)-65)*3))</f>
        <v>0</v>
      </c>
      <c r="S27" s="945" t="n">
        <f aca="false">IF(OR(INDEX('World Cup'!$B$14:$AJ$39,26,1+(CODE($B$1)-65)*3)="",INDEX('World Cup'!$B$14:$AJ$39,26,2+(CODE($B$1)-65)*3)=""),"",INDEX('World Cup'!$B$14:$AJ$39,26,2+(CODE($B$1)-65)*3))</f>
        <v>2</v>
      </c>
      <c r="T27" s="946" t="n">
        <f aca="false">IF(AND(P27&lt;&gt;"",Q27&lt;&gt;"",P27&lt;&gt;Q27,R27&lt;&gt;"",S27&lt;&gt;""),1,0)</f>
        <v>1</v>
      </c>
      <c r="U27" s="947" t="n">
        <f aca="false">IF($T27=0,0,IF($R27&gt;$S27,3,IF($R27=$S27,1,0)))</f>
        <v>0</v>
      </c>
      <c r="V27" s="946" t="n">
        <f aca="false">IF($T27=0,0,IF($R27&lt;$S27,3,IF($R27=$S27,1,0)))</f>
        <v>3</v>
      </c>
      <c r="W27" s="948" t="n">
        <f aca="false">IF(OR(R27="",S27=""),0,R27-S27)</f>
        <v>-2</v>
      </c>
      <c r="X27" s="949" t="n">
        <f aca="false">IF(OR(R27="",S27=""),0,R27)</f>
        <v>0</v>
      </c>
      <c r="Y27" s="950" t="n">
        <f aca="false">IF(OR(R27="",S27=""),0,S27)</f>
        <v>2</v>
      </c>
      <c r="Z27" s="951" t="str">
        <f aca="false">P27&amp;Q27</f>
        <v>South AfricaRep. of Korea</v>
      </c>
      <c r="AA27" s="952" t="str">
        <f aca="false">IF($T27,$X27&amp;Language!$E$197&amp;$Y27,"")</f>
        <v>0 - 2</v>
      </c>
      <c r="AE27" s="807"/>
      <c r="AF27" s="807"/>
      <c r="AG27" s="806"/>
      <c r="AH27" s="807"/>
      <c r="AI27" s="807"/>
      <c r="AJ27" s="807"/>
      <c r="AK27" s="918"/>
      <c r="AL27" s="807"/>
      <c r="AM27" s="807"/>
      <c r="AN27" s="953"/>
      <c r="AO27" s="953"/>
      <c r="AZ27" s="846"/>
      <c r="BA27" s="807"/>
      <c r="BB27" s="807"/>
      <c r="BC27" s="807"/>
      <c r="BD27" s="839"/>
      <c r="BE27" s="862"/>
      <c r="BF27" s="862"/>
      <c r="BG27" s="862"/>
      <c r="BH27" s="862"/>
      <c r="BI27" s="862"/>
      <c r="BJ27" s="862"/>
      <c r="BL27" s="839"/>
      <c r="BM27" s="839"/>
      <c r="BN27" s="846"/>
      <c r="BO27" s="846"/>
      <c r="BP27" s="846"/>
      <c r="BQ27" s="846"/>
      <c r="BR27" s="839"/>
      <c r="BS27" s="862"/>
      <c r="BT27" s="862"/>
      <c r="BU27" s="862"/>
      <c r="BV27" s="862"/>
    </row>
    <row r="28" s="800" customFormat="true" ht="12" hidden="false" customHeight="false" outlineLevel="0" collapsed="false">
      <c r="C28" s="806"/>
      <c r="D28" s="941"/>
      <c r="E28" s="941"/>
      <c r="F28" s="806"/>
      <c r="G28" s="806"/>
      <c r="H28" s="890"/>
      <c r="O28" s="904" t="s">
        <v>77</v>
      </c>
      <c r="P28" s="954"/>
      <c r="Q28" s="908"/>
      <c r="R28" s="908"/>
      <c r="S28" s="908"/>
      <c r="T28" s="908"/>
      <c r="U28" s="908"/>
      <c r="V28" s="908"/>
      <c r="W28" s="908"/>
      <c r="X28" s="908"/>
      <c r="Y28" s="955"/>
      <c r="Z28" s="933" t="str">
        <f aca="false">Q22&amp;P22</f>
        <v>South AfricaMexico</v>
      </c>
      <c r="AA28" s="934" t="str">
        <f aca="false">IF($T22,$Y22&amp;Language!$E$197&amp;$X22,"")</f>
        <v>0 - 2</v>
      </c>
      <c r="AE28" s="807"/>
      <c r="AF28" s="807"/>
      <c r="AG28" s="806"/>
      <c r="AH28" s="807"/>
      <c r="AI28" s="807"/>
      <c r="AJ28" s="807"/>
      <c r="AK28" s="918"/>
      <c r="AL28" s="807"/>
      <c r="AM28" s="807"/>
      <c r="AN28" s="953"/>
      <c r="AO28" s="953"/>
      <c r="AZ28" s="846"/>
      <c r="BA28" s="807"/>
      <c r="BB28" s="807"/>
      <c r="BC28" s="807"/>
      <c r="BD28" s="839"/>
      <c r="BE28" s="862"/>
      <c r="BF28" s="862"/>
      <c r="BG28" s="862"/>
      <c r="BH28" s="862"/>
      <c r="BI28" s="862"/>
      <c r="BJ28" s="862"/>
      <c r="BL28" s="839"/>
      <c r="BM28" s="839"/>
      <c r="BN28" s="846"/>
      <c r="BO28" s="846"/>
      <c r="BP28" s="846"/>
      <c r="BQ28" s="846"/>
      <c r="BR28" s="839"/>
      <c r="BS28" s="862"/>
      <c r="BT28" s="862"/>
      <c r="BU28" s="862"/>
      <c r="BV28" s="862"/>
    </row>
    <row r="29" s="800" customFormat="true" ht="12" hidden="false" customHeight="false" outlineLevel="0" collapsed="false">
      <c r="C29" s="806"/>
      <c r="D29" s="941"/>
      <c r="E29" s="941"/>
      <c r="F29" s="806"/>
      <c r="G29" s="806"/>
      <c r="H29" s="956"/>
      <c r="O29" s="925" t="s">
        <v>78</v>
      </c>
      <c r="P29" s="957"/>
      <c r="Q29" s="806"/>
      <c r="R29" s="806"/>
      <c r="S29" s="806"/>
      <c r="T29" s="806"/>
      <c r="U29" s="806"/>
      <c r="V29" s="806"/>
      <c r="W29" s="806"/>
      <c r="X29" s="806"/>
      <c r="Y29" s="932"/>
      <c r="Z29" s="933" t="str">
        <f aca="false">Q23&amp;P23</f>
        <v>Czech Rep.Rep. of Korea</v>
      </c>
      <c r="AA29" s="934" t="str">
        <f aca="false">IF($T23,$Y23&amp;Language!$E$197&amp;$X23,"")</f>
        <v>1 - 1</v>
      </c>
      <c r="AE29" s="807"/>
      <c r="AF29" s="807"/>
      <c r="AG29" s="806"/>
      <c r="AH29" s="807"/>
      <c r="AI29" s="807"/>
      <c r="AJ29" s="807"/>
      <c r="AK29" s="918"/>
      <c r="AL29" s="807"/>
      <c r="AM29" s="807"/>
      <c r="AN29" s="807"/>
      <c r="AO29" s="807"/>
      <c r="BI29" s="862"/>
      <c r="BJ29" s="862"/>
      <c r="BL29" s="839"/>
      <c r="BM29" s="839"/>
    </row>
    <row r="30" s="800" customFormat="true" ht="12" hidden="false" customHeight="false" outlineLevel="0" collapsed="false">
      <c r="C30" s="806"/>
      <c r="D30" s="941"/>
      <c r="E30" s="941"/>
      <c r="F30" s="806"/>
      <c r="G30" s="806"/>
      <c r="H30" s="956"/>
      <c r="O30" s="925" t="s">
        <v>1221</v>
      </c>
      <c r="P30" s="957"/>
      <c r="Q30" s="806"/>
      <c r="R30" s="806"/>
      <c r="S30" s="806"/>
      <c r="T30" s="806"/>
      <c r="U30" s="806"/>
      <c r="V30" s="806"/>
      <c r="W30" s="806"/>
      <c r="X30" s="806"/>
      <c r="Y30" s="932"/>
      <c r="Z30" s="933" t="str">
        <f aca="false">Q24&amp;P24</f>
        <v>South AfricaCzech Rep.</v>
      </c>
      <c r="AA30" s="934" t="str">
        <f aca="false">IF($T24,$Y24&amp;Language!$E$197&amp;$X24,"")</f>
        <v>0 - 2</v>
      </c>
      <c r="AE30" s="807"/>
      <c r="AF30" s="807"/>
      <c r="AG30" s="806"/>
      <c r="AH30" s="807"/>
      <c r="AI30" s="807"/>
      <c r="AJ30" s="807"/>
      <c r="AK30" s="918"/>
      <c r="AL30" s="807"/>
      <c r="AM30" s="807"/>
      <c r="AN30" s="807"/>
      <c r="AO30" s="807"/>
      <c r="BI30" s="862"/>
      <c r="BJ30" s="862"/>
      <c r="BL30" s="839"/>
      <c r="BM30" s="839"/>
    </row>
    <row r="31" s="800" customFormat="true" ht="12" hidden="false" customHeight="false" outlineLevel="0" collapsed="false">
      <c r="C31" s="801"/>
      <c r="D31" s="806"/>
      <c r="E31" s="806"/>
      <c r="F31" s="806"/>
      <c r="G31" s="806"/>
      <c r="H31" s="956"/>
      <c r="O31" s="925" t="s">
        <v>1228</v>
      </c>
      <c r="P31" s="957"/>
      <c r="Q31" s="806"/>
      <c r="R31" s="806"/>
      <c r="S31" s="806"/>
      <c r="T31" s="806"/>
      <c r="U31" s="806"/>
      <c r="V31" s="806"/>
      <c r="W31" s="806"/>
      <c r="X31" s="806"/>
      <c r="Y31" s="932"/>
      <c r="Z31" s="933" t="str">
        <f aca="false">Q25&amp;P25</f>
        <v>Rep. of KoreaMexico</v>
      </c>
      <c r="AA31" s="934" t="str">
        <f aca="false">IF($T25,$Y25&amp;Language!$E$197&amp;$X25,"")</f>
        <v>1 - 2</v>
      </c>
      <c r="AE31" s="839"/>
      <c r="AF31" s="839"/>
      <c r="AG31" s="806"/>
      <c r="AH31" s="839"/>
      <c r="AI31" s="839"/>
      <c r="AJ31" s="839"/>
      <c r="AK31" s="839"/>
      <c r="AL31" s="839"/>
      <c r="AM31" s="839"/>
      <c r="AN31" s="839"/>
      <c r="AO31" s="839"/>
    </row>
    <row r="32" s="800" customFormat="true" ht="12" hidden="false" customHeight="false" outlineLevel="0" collapsed="false">
      <c r="C32" s="801"/>
      <c r="D32" s="806"/>
      <c r="E32" s="806"/>
      <c r="F32" s="808"/>
      <c r="G32" s="806"/>
      <c r="H32" s="956"/>
      <c r="O32" s="925" t="s">
        <v>1848</v>
      </c>
      <c r="P32" s="957"/>
      <c r="Q32" s="806"/>
      <c r="R32" s="806"/>
      <c r="S32" s="806"/>
      <c r="T32" s="806"/>
      <c r="U32" s="806"/>
      <c r="V32" s="806"/>
      <c r="W32" s="806"/>
      <c r="X32" s="806"/>
      <c r="Y32" s="932"/>
      <c r="Z32" s="933" t="str">
        <f aca="false">Q26&amp;P26</f>
        <v>MexicoCzech Rep.</v>
      </c>
      <c r="AA32" s="934" t="str">
        <f aca="false">IF($T26,$Y26&amp;Language!$E$197&amp;$X26,"")</f>
        <v>2 - 1</v>
      </c>
      <c r="AE32" s="846"/>
      <c r="AF32" s="839"/>
      <c r="AH32" s="839"/>
      <c r="AI32" s="839"/>
      <c r="AJ32" s="839"/>
      <c r="AK32" s="839"/>
      <c r="AL32" s="839"/>
      <c r="AM32" s="839"/>
      <c r="AN32" s="846"/>
      <c r="AO32" s="839"/>
    </row>
    <row r="33" s="800" customFormat="true" ht="12" hidden="false" customHeight="false" outlineLevel="0" collapsed="false">
      <c r="C33" s="801"/>
      <c r="D33" s="806"/>
      <c r="E33" s="806"/>
      <c r="F33" s="806"/>
      <c r="G33" s="806"/>
      <c r="H33" s="806"/>
      <c r="O33" s="942" t="s">
        <v>1850</v>
      </c>
      <c r="P33" s="958"/>
      <c r="Q33" s="946"/>
      <c r="R33" s="946"/>
      <c r="S33" s="946"/>
      <c r="T33" s="946"/>
      <c r="U33" s="946"/>
      <c r="V33" s="946"/>
      <c r="W33" s="946"/>
      <c r="X33" s="946"/>
      <c r="Y33" s="950"/>
      <c r="Z33" s="951" t="str">
        <f aca="false">Q27&amp;P27</f>
        <v>Rep. of KoreaSouth Africa</v>
      </c>
      <c r="AA33" s="952" t="str">
        <f aca="false">IF($T27,$Y27&amp;Language!$E$197&amp;$X27,"")</f>
        <v>2 - 0</v>
      </c>
      <c r="AE33" s="807"/>
      <c r="AF33" s="807"/>
      <c r="AH33" s="807"/>
      <c r="AI33" s="807"/>
      <c r="AJ33" s="807"/>
      <c r="AK33" s="918"/>
      <c r="AL33" s="807"/>
      <c r="AM33" s="807"/>
      <c r="AN33" s="807"/>
      <c r="AO33" s="80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8" width="2.71"/>
    <col collapsed="false" customWidth="true" hidden="false" outlineLevel="0" max="2" min="2" style="798" width="6.14"/>
    <col collapsed="false" customWidth="true" hidden="false" outlineLevel="0" max="3" min="3" style="798" width="4"/>
    <col collapsed="false" customWidth="true" hidden="false" outlineLevel="0" max="4" min="4" style="798" width="15.29"/>
    <col collapsed="false" customWidth="true" hidden="false" outlineLevel="0" max="5" min="5" style="798" width="5.57"/>
    <col collapsed="false" customWidth="true" hidden="false" outlineLevel="0" max="6" min="6" style="798" width="6.57"/>
    <col collapsed="false" customWidth="true" hidden="false" outlineLevel="0" max="7" min="7" style="798" width="6"/>
    <col collapsed="false" customWidth="true" hidden="false" outlineLevel="0" max="8" min="8" style="798" width="5.14"/>
    <col collapsed="false" customWidth="true" hidden="false" outlineLevel="0" max="9" min="9" style="798" width="4.71"/>
    <col collapsed="false" customWidth="true" hidden="false" outlineLevel="0" max="10" min="10" style="798" width="4.86"/>
    <col collapsed="false" customWidth="true" hidden="false" outlineLevel="0" max="11" min="11" style="798" width="5.57"/>
    <col collapsed="false" customWidth="true" hidden="false" outlineLevel="0" max="12" min="12" style="798" width="5.29"/>
    <col collapsed="false" customWidth="true" hidden="false" outlineLevel="0" max="14" min="13" style="798" width="4.86"/>
    <col collapsed="false" customWidth="true" hidden="false" outlineLevel="0" max="15" min="15" style="798" width="5"/>
    <col collapsed="false" customWidth="true" hidden="false" outlineLevel="0" max="16" min="16" style="798" width="7.42"/>
    <col collapsed="false" customWidth="true" hidden="false" outlineLevel="0" max="37" min="17" style="798" width="4.71"/>
    <col collapsed="false" customWidth="true" hidden="false" outlineLevel="0" max="38" min="38" style="798" width="5.42"/>
    <col collapsed="false" customWidth="true" hidden="false" outlineLevel="0" max="40" min="39" style="798" width="4.71"/>
    <col collapsed="false" customWidth="true" hidden="false" outlineLevel="0" max="41" min="41" style="798" width="5.71"/>
    <col collapsed="false" customWidth="true" hidden="false" outlineLevel="0" max="42" min="42" style="798" width="8.86"/>
    <col collapsed="false" customWidth="true" hidden="false" outlineLevel="0" max="46" min="43" style="798" width="4.71"/>
    <col collapsed="false" customWidth="true" hidden="false" outlineLevel="0" max="48" min="47" style="798" width="5.71"/>
    <col collapsed="false" customWidth="true" hidden="false" outlineLevel="0" max="49" min="49" style="798" width="1.57"/>
    <col collapsed="false" customWidth="true" hidden="false" outlineLevel="0" max="51" min="50" style="798" width="3.71"/>
    <col collapsed="false" customWidth="true" hidden="false" outlineLevel="0" max="52" min="52" style="798" width="13.57"/>
    <col collapsed="false" customWidth="false" hidden="false" outlineLevel="0" max="55" min="53" style="798" width="2.71"/>
    <col collapsed="false" customWidth="true" hidden="false" outlineLevel="0" max="56" min="56" style="798" width="1.29"/>
    <col collapsed="false" customWidth="true" hidden="false" outlineLevel="0" max="60" min="57" style="798" width="4.71"/>
    <col collapsed="false" customWidth="true" hidden="false" outlineLevel="0" max="62" min="61" style="798" width="5.71"/>
    <col collapsed="false" customWidth="true" hidden="false" outlineLevel="0" max="64" min="63" style="798" width="3.71"/>
    <col collapsed="false" customWidth="true" hidden="false" outlineLevel="0" max="65" min="65" style="798" width="1.71"/>
    <col collapsed="false" customWidth="true" hidden="false" outlineLevel="0" max="66" min="66" style="798" width="14.29"/>
    <col collapsed="false" customWidth="false" hidden="false" outlineLevel="0" max="69" min="67" style="798" width="2.71"/>
    <col collapsed="false" customWidth="true" hidden="false" outlineLevel="0" max="70" min="70" style="798" width="1.57"/>
    <col collapsed="false" customWidth="true" hidden="false" outlineLevel="0" max="74" min="71" style="798" width="4.71"/>
    <col collapsed="false" customWidth="true" hidden="false" outlineLevel="0" max="75" min="75" style="798" width="5.71"/>
    <col collapsed="false" customWidth="true" hidden="false" outlineLevel="0" max="76" min="76" style="798" width="3.71"/>
    <col collapsed="false" customWidth="true" hidden="false" outlineLevel="0" max="77" min="77" style="798" width="1.57"/>
    <col collapsed="false" customWidth="true" hidden="false" outlineLevel="0" max="78" min="78" style="798" width="14.29"/>
    <col collapsed="false" customWidth="false" hidden="false" outlineLevel="0" max="82" min="79" style="798" width="2.71"/>
    <col collapsed="false" customWidth="true" hidden="false" outlineLevel="0" max="86" min="83" style="798" width="4.71"/>
    <col collapsed="false" customWidth="false" hidden="false" outlineLevel="0" max="16384" min="87" style="798" width="2.71"/>
  </cols>
  <sheetData>
    <row r="1" customFormat="false" ht="17.35" hidden="false" customHeight="false" outlineLevel="0" collapsed="false">
      <c r="B1" s="799" t="s">
        <v>59</v>
      </c>
    </row>
    <row r="2" s="800" customFormat="true" ht="12" hidden="false" customHeight="false" outlineLevel="0" collapsed="false">
      <c r="B2" s="801"/>
      <c r="C2" s="802"/>
      <c r="D2" s="801"/>
      <c r="F2" s="803"/>
      <c r="G2" s="804"/>
    </row>
    <row r="3" s="800" customFormat="true" ht="12" hidden="false" customHeight="false" outlineLevel="0" collapsed="false">
      <c r="B3" s="805"/>
      <c r="C3" s="806"/>
      <c r="E3" s="803"/>
      <c r="F3" s="807"/>
      <c r="G3" s="803"/>
      <c r="H3" s="808"/>
      <c r="I3" s="808"/>
      <c r="J3" s="808"/>
      <c r="K3" s="808"/>
      <c r="L3" s="808"/>
      <c r="M3" s="808"/>
      <c r="N3" s="808"/>
      <c r="O3" s="806"/>
      <c r="P3" s="808"/>
      <c r="Q3" s="801"/>
      <c r="R3" s="809"/>
      <c r="S3" s="805"/>
      <c r="T3" s="805"/>
      <c r="U3" s="809"/>
      <c r="V3" s="805"/>
      <c r="W3" s="805"/>
      <c r="X3" s="809"/>
      <c r="Y3" s="810"/>
      <c r="Z3" s="805"/>
      <c r="AA3" s="805"/>
      <c r="AB3" s="809"/>
      <c r="AC3" s="810"/>
      <c r="AD3" s="805"/>
      <c r="AE3" s="805"/>
      <c r="AF3" s="809"/>
      <c r="AG3" s="810"/>
      <c r="AH3" s="805"/>
      <c r="AI3" s="805"/>
      <c r="AJ3" s="809"/>
      <c r="AK3" s="811"/>
      <c r="AL3" s="805"/>
      <c r="AM3" s="809"/>
      <c r="AN3" s="801"/>
      <c r="AO3" s="801"/>
    </row>
    <row r="4" s="800" customFormat="true" ht="13.5" hidden="false" customHeight="true" outlineLevel="0" collapsed="false">
      <c r="B4" s="805"/>
      <c r="C4" s="808"/>
      <c r="D4" s="806"/>
      <c r="E4" s="803"/>
      <c r="F4" s="807"/>
      <c r="G4" s="803"/>
      <c r="H4" s="813" t="s">
        <v>1840</v>
      </c>
      <c r="I4" s="813" t="s">
        <v>1841</v>
      </c>
      <c r="J4" s="813" t="s">
        <v>507</v>
      </c>
      <c r="K4" s="814" t="s">
        <v>1839</v>
      </c>
      <c r="L4" s="813" t="s">
        <v>1869</v>
      </c>
      <c r="M4" s="814" t="s">
        <v>1870</v>
      </c>
      <c r="N4" s="814" t="s">
        <v>65</v>
      </c>
      <c r="O4" s="815" t="s">
        <v>67</v>
      </c>
      <c r="P4" s="816" t="s">
        <v>463</v>
      </c>
      <c r="Q4" s="814" t="s">
        <v>1871</v>
      </c>
      <c r="R4" s="813"/>
      <c r="S4" s="810"/>
      <c r="T4" s="805"/>
      <c r="U4" s="817"/>
      <c r="V4" s="805"/>
      <c r="W4" s="805"/>
      <c r="X4" s="817"/>
      <c r="Y4" s="810"/>
      <c r="Z4" s="805"/>
      <c r="AA4" s="805"/>
      <c r="AB4" s="817"/>
      <c r="AC4" s="810"/>
      <c r="AD4" s="805"/>
      <c r="AE4" s="805"/>
      <c r="AF4" s="817"/>
      <c r="AG4" s="810"/>
      <c r="AH4" s="805"/>
      <c r="AI4" s="805"/>
      <c r="AJ4" s="817"/>
      <c r="AK4" s="811"/>
      <c r="AL4" s="805"/>
      <c r="AM4" s="817"/>
      <c r="AN4" s="801"/>
      <c r="AO4" s="805"/>
    </row>
    <row r="5" s="800" customFormat="true" ht="12" hidden="false" customHeight="false" outlineLevel="0" collapsed="false">
      <c r="B5" s="806"/>
      <c r="C5" s="808" t="n">
        <v>1</v>
      </c>
      <c r="D5" s="818" t="str">
        <f aca="false">VLOOKUP($B$1&amp;ROW($A1),Groups!$B$7:$D$65,3,0)</f>
        <v>Canada</v>
      </c>
      <c r="E5" s="819"/>
      <c r="F5" s="820"/>
      <c r="G5" s="807"/>
      <c r="H5" s="808" t="n">
        <f aca="false">SUMIFS($R$22:$R$27,$P$22:$P$27,$D5)+SUMIFS($S$22:$S$27,$Q$22:$Q$27,$D5)</f>
        <v>5</v>
      </c>
      <c r="I5" s="808" t="n">
        <f aca="false">SUMIFS($S$22:$S$27,$P$22:$P$27,$D5)+SUMIFS($R$22:$R$27,$Q$22:$Q$27,$D5)</f>
        <v>2</v>
      </c>
      <c r="J5" s="806" t="n">
        <f aca="false">H5-I5</f>
        <v>3</v>
      </c>
      <c r="K5" s="821" t="n">
        <f aca="false">M5*3+N5</f>
        <v>7</v>
      </c>
      <c r="L5" s="808" t="n">
        <f aca="false">M5+N5+O5</f>
        <v>3</v>
      </c>
      <c r="M5" s="808" t="n">
        <f aca="false">SUMPRODUCT(($P$22:$P$27=D5)*($R$22:$R$27&gt;$S$22:$S$27))+SUMPRODUCT(($Q$22:$Q$27=D5)*($R$22:$R$27&lt;$S$22:$S$27))</f>
        <v>2</v>
      </c>
      <c r="N5" s="808" t="n">
        <f aca="false">SUMPRODUCT(($P$22:$Q$27=D5)*($R$22:$R$27=$S$22:$S$27)*($R$22:$R$27&lt;&gt;"")*($S$22:$S$27&lt;&gt;""))</f>
        <v>1</v>
      </c>
      <c r="O5" s="808" t="n">
        <f aca="false">SUMPRODUCT(($P$22:$P$27=D5)*($R$22:$R$27&lt;$S$22:$S$27))+SUMPRODUCT(($Q$22:$Q$27=D5)*($R$22:$R$27&gt;$S$22:$S$27))</f>
        <v>0</v>
      </c>
      <c r="P5" s="822" t="n">
        <f aca="false">SUMIFS(FairPlay!$C$6:$C$27,FairPlay!$B$6:$B$27,$D5)+SUMIFS(FairPlay!$F$6:$F$27,FairPlay!$E$6:$E$27,$D5)+SUMIFS(FairPlay!$I$6:$I$27,FairPlay!$H$6:$H$27,$D5)</f>
        <v>0</v>
      </c>
      <c r="Q5" s="806" t="n">
        <f aca="false">INDEX(Language!$D$5:$D$100,MATCH($D5,Language!$E$5:$E$100,0),1)</f>
        <v>30</v>
      </c>
      <c r="R5" s="823" t="n">
        <f aca="false">(1000-Q5)*($L$9&gt;0)</f>
        <v>970</v>
      </c>
      <c r="S5" s="806"/>
      <c r="T5" s="806"/>
      <c r="U5" s="824"/>
      <c r="V5" s="806"/>
      <c r="W5" s="806"/>
      <c r="X5" s="824"/>
      <c r="Y5" s="806"/>
      <c r="Z5" s="806"/>
      <c r="AA5" s="806"/>
      <c r="AB5" s="824"/>
      <c r="AC5" s="806"/>
      <c r="AD5" s="806"/>
      <c r="AE5" s="806"/>
      <c r="AF5" s="824"/>
      <c r="AG5" s="806"/>
      <c r="AH5" s="806"/>
      <c r="AI5" s="806"/>
      <c r="AJ5" s="824"/>
      <c r="AK5" s="806"/>
      <c r="AL5" s="806"/>
      <c r="AM5" s="824"/>
      <c r="AN5" s="801"/>
      <c r="AO5" s="826"/>
      <c r="AU5" s="827" t="n">
        <f aca="false" t="array" ref="AU5:AU8">COUNTIF($AM$14:$AM$17,$AM$14:$AM$17)&gt;1</f>
        <v>0</v>
      </c>
      <c r="AV5" s="827" t="n">
        <f aca="false" t="array" ref="AV5:AV8">$L$5:$L$8&gt;0</f>
        <v>1</v>
      </c>
      <c r="BA5" s="828" t="n">
        <f aca="false">IFERROR(MATCH($C14,$AY$14:$AY$17,0),99)</f>
        <v>4</v>
      </c>
      <c r="BB5" s="829" t="n">
        <f aca="false">IFERROR(MATCH($C14,$AY$22:$AY$25,0),99)</f>
        <v>99</v>
      </c>
      <c r="BN5" s="828" t="str">
        <f aca="false">IF($U14=$BL$14,$C14,"")</f>
        <v/>
      </c>
      <c r="BO5" s="829" t="str">
        <f aca="false">INDEX($BN$5:$BN$8,MATCH($C14,$AY$14:$AY$17,0))</f>
        <v/>
      </c>
      <c r="BZ5" s="828" t="str">
        <f aca="false">IF($U14=$BX$14,$C14,"")</f>
        <v/>
      </c>
      <c r="CA5" s="829" t="str">
        <f aca="false">INDEX($BZ$5:$BZ$8,MATCH($C14,$AY$14:$AY$17,0))</f>
        <v/>
      </c>
    </row>
    <row r="6" s="800" customFormat="true" ht="12" hidden="false" customHeight="false" outlineLevel="0" collapsed="false">
      <c r="B6" s="806"/>
      <c r="C6" s="808" t="n">
        <v>2</v>
      </c>
      <c r="D6" s="830" t="str">
        <f aca="false">VLOOKUP($B$1&amp;ROW($A2),Groups!$B$7:$D$65,3,0)</f>
        <v>Bosnia/Herzeg.</v>
      </c>
      <c r="E6" s="831"/>
      <c r="F6" s="820"/>
      <c r="G6" s="807"/>
      <c r="H6" s="808" t="n">
        <f aca="false">SUMIFS($R$22:$R$27,$P$22:$P$27,$D6)+SUMIFS($S$22:$S$27,$Q$22:$Q$27,$D6)</f>
        <v>2</v>
      </c>
      <c r="I6" s="808" t="n">
        <f aca="false">SUMIFS($S$22:$S$27,$P$22:$P$27,$D6)+SUMIFS($R$22:$R$27,$Q$22:$Q$27,$D6)</f>
        <v>4</v>
      </c>
      <c r="J6" s="806" t="n">
        <f aca="false">H6-I6</f>
        <v>-2</v>
      </c>
      <c r="K6" s="821" t="n">
        <f aca="false">M6*3+N6</f>
        <v>3</v>
      </c>
      <c r="L6" s="808" t="n">
        <f aca="false">M6+N6+O6</f>
        <v>3</v>
      </c>
      <c r="M6" s="808" t="n">
        <f aca="false">SUMPRODUCT(($P$22:$P$27=D6)*($R$22:$R$27&gt;$S$22:$S$27))+SUMPRODUCT(($Q$22:$Q$27=D6)*($R$22:$R$27&lt;$S$22:$S$27))</f>
        <v>1</v>
      </c>
      <c r="N6" s="808" t="n">
        <f aca="false">SUMPRODUCT(($P$22:$Q$27=D6)*($R$22:$R$27=$S$22:$S$27)*($R$22:$R$27&lt;&gt;"")*($S$22:$S$27&lt;&gt;""))</f>
        <v>0</v>
      </c>
      <c r="O6" s="808" t="n">
        <f aca="false">SUMPRODUCT(($P$22:$P$27=D6)*($R$22:$R$27&lt;$S$22:$S$27))+SUMPRODUCT(($Q$22:$Q$27=D6)*($R$22:$R$27&gt;$S$22:$S$27))</f>
        <v>2</v>
      </c>
      <c r="P6" s="832" t="n">
        <f aca="false">SUMIFS(FairPlay!$C$6:$C$27,FairPlay!$B$6:$B$27,$D6)+SUMIFS(FairPlay!$F$6:$F$27,FairPlay!$E$6:$E$27,$D6)+SUMIFS(FairPlay!$I$6:$I$27,FairPlay!$H$6:$H$27,$D6)</f>
        <v>0</v>
      </c>
      <c r="Q6" s="806" t="n">
        <f aca="false">INDEX(Language!$D$5:$D$100,MATCH($D6,Language!$E$5:$E$100,0),1)</f>
        <v>65</v>
      </c>
      <c r="R6" s="823" t="n">
        <f aca="false">(1000-Q6)*($L$9&gt;0)</f>
        <v>935</v>
      </c>
      <c r="S6" s="806"/>
      <c r="T6" s="806"/>
      <c r="U6" s="824"/>
      <c r="V6" s="806"/>
      <c r="W6" s="806"/>
      <c r="X6" s="824"/>
      <c r="Y6" s="806"/>
      <c r="Z6" s="806"/>
      <c r="AA6" s="806"/>
      <c r="AB6" s="824"/>
      <c r="AC6" s="806"/>
      <c r="AD6" s="806"/>
      <c r="AE6" s="806"/>
      <c r="AF6" s="824"/>
      <c r="AG6" s="806"/>
      <c r="AH6" s="806"/>
      <c r="AI6" s="806"/>
      <c r="AJ6" s="824"/>
      <c r="AK6" s="806"/>
      <c r="AL6" s="806"/>
      <c r="AM6" s="824"/>
      <c r="AN6" s="801"/>
      <c r="AO6" s="801"/>
      <c r="AU6" s="827" t="n">
        <v>0</v>
      </c>
      <c r="AV6" s="827" t="n">
        <v>1</v>
      </c>
      <c r="BA6" s="833" t="n">
        <f aca="false">IFERROR(MATCH($C15,$AY$14:$AY$17,0),99)</f>
        <v>1</v>
      </c>
      <c r="BB6" s="834" t="n">
        <f aca="false">IFERROR(MATCH($C15,$AY$22:$AY$25,0),99)</f>
        <v>99</v>
      </c>
      <c r="BN6" s="833" t="str">
        <f aca="false">IF($U15=$BL$14,$C15,"")</f>
        <v/>
      </c>
      <c r="BO6" s="834" t="str">
        <f aca="false">INDEX($BN$5:$BN$8,MATCH($C15,$AY$14:$AY$17,0))</f>
        <v/>
      </c>
      <c r="BZ6" s="833" t="str">
        <f aca="false">IF($U15=$BX$14,$C15,"")</f>
        <v/>
      </c>
      <c r="CA6" s="834" t="str">
        <f aca="false">INDEX($BZ$5:$BZ$8,MATCH($C15,$AY$14:$AY$17,0))</f>
        <v/>
      </c>
    </row>
    <row r="7" s="800" customFormat="true" ht="12" hidden="false" customHeight="false" outlineLevel="0" collapsed="false">
      <c r="B7" s="806"/>
      <c r="C7" s="808" t="n">
        <v>3</v>
      </c>
      <c r="D7" s="830" t="str">
        <f aca="false">VLOOKUP($B$1&amp;ROW($A3),Groups!$B$7:$D$65,3,0)</f>
        <v>Qatar</v>
      </c>
      <c r="E7" s="831"/>
      <c r="F7" s="820"/>
      <c r="G7" s="807"/>
      <c r="H7" s="808" t="n">
        <f aca="false">SUMIFS($R$22:$R$27,$P$22:$P$27,$D7)+SUMIFS($S$22:$S$27,$Q$22:$Q$27,$D7)</f>
        <v>0</v>
      </c>
      <c r="I7" s="808" t="n">
        <f aca="false">SUMIFS($S$22:$S$27,$P$22:$P$27,$D7)+SUMIFS($R$22:$R$27,$Q$22:$Q$27,$D7)</f>
        <v>5</v>
      </c>
      <c r="J7" s="806" t="n">
        <f aca="false">H7-I7</f>
        <v>-5</v>
      </c>
      <c r="K7" s="821" t="n">
        <f aca="false">M7*3+N7</f>
        <v>0</v>
      </c>
      <c r="L7" s="808" t="n">
        <f aca="false">M7+N7+O7</f>
        <v>3</v>
      </c>
      <c r="M7" s="808" t="n">
        <f aca="false">SUMPRODUCT(($P$22:$P$27=D7)*($R$22:$R$27&gt;$S$22:$S$27))+SUMPRODUCT(($Q$22:$Q$27=D7)*($R$22:$R$27&lt;$S$22:$S$27))</f>
        <v>0</v>
      </c>
      <c r="N7" s="808" t="n">
        <f aca="false">SUMPRODUCT(($P$22:$Q$27=D7)*($R$22:$R$27=$S$22:$S$27)*($R$22:$R$27&lt;&gt;"")*($S$22:$S$27&lt;&gt;""))</f>
        <v>0</v>
      </c>
      <c r="O7" s="808" t="n">
        <f aca="false">SUMPRODUCT(($P$22:$P$27=D7)*($R$22:$R$27&lt;$S$22:$S$27))+SUMPRODUCT(($Q$22:$Q$27=D7)*($R$22:$R$27&gt;$S$22:$S$27))</f>
        <v>3</v>
      </c>
      <c r="P7" s="832" t="n">
        <f aca="false">SUMIFS(FairPlay!$C$6:$C$27,FairPlay!$B$6:$B$27,$D7)+SUMIFS(FairPlay!$F$6:$F$27,FairPlay!$E$6:$E$27,$D7)+SUMIFS(FairPlay!$I$6:$I$27,FairPlay!$H$6:$H$27,$D7)</f>
        <v>0</v>
      </c>
      <c r="Q7" s="806" t="n">
        <f aca="false">INDEX(Language!$D$5:$D$100,MATCH($D7,Language!$E$5:$E$100,0),1)</f>
        <v>55</v>
      </c>
      <c r="R7" s="823" t="n">
        <f aca="false">(1000-Q7)*($L$9&gt;0)</f>
        <v>945</v>
      </c>
      <c r="S7" s="806"/>
      <c r="T7" s="806"/>
      <c r="U7" s="824"/>
      <c r="V7" s="806"/>
      <c r="W7" s="806"/>
      <c r="X7" s="824"/>
      <c r="Y7" s="806"/>
      <c r="Z7" s="806"/>
      <c r="AA7" s="806"/>
      <c r="AB7" s="824"/>
      <c r="AC7" s="806"/>
      <c r="AD7" s="806"/>
      <c r="AE7" s="806"/>
      <c r="AF7" s="824"/>
      <c r="AG7" s="806"/>
      <c r="AH7" s="806"/>
      <c r="AI7" s="806"/>
      <c r="AJ7" s="824"/>
      <c r="AK7" s="806"/>
      <c r="AL7" s="806"/>
      <c r="AM7" s="824"/>
      <c r="AN7" s="801"/>
      <c r="AO7" s="801"/>
      <c r="AU7" s="827" t="n">
        <v>0</v>
      </c>
      <c r="AV7" s="827" t="n">
        <v>1</v>
      </c>
      <c r="BA7" s="833" t="n">
        <f aca="false">IFERROR(MATCH($C16,$AY$14:$AY$17,0),99)</f>
        <v>99</v>
      </c>
      <c r="BB7" s="834" t="n">
        <f aca="false">IFERROR(MATCH($C16,$AY$22:$AY$25,0),99)</f>
        <v>99</v>
      </c>
      <c r="BN7" s="833" t="str">
        <f aca="false">IF($U16=$BL$14,$C16,"")</f>
        <v/>
      </c>
      <c r="BO7" s="834" t="e">
        <f aca="false">INDEX($BN$5:$BN$8,MATCH($C16,$AY$14:$AY$17,0))</f>
        <v>#N/A</v>
      </c>
      <c r="BZ7" s="833" t="str">
        <f aca="false">IF($U16=$BX$14,$C16,"")</f>
        <v/>
      </c>
      <c r="CA7" s="834" t="e">
        <f aca="false">INDEX($BZ$5:$BZ$8,MATCH($C16,$AY$14:$AY$17,0))</f>
        <v>#N/A</v>
      </c>
    </row>
    <row r="8" s="800" customFormat="true" ht="12" hidden="false" customHeight="false" outlineLevel="0" collapsed="false">
      <c r="B8" s="806"/>
      <c r="C8" s="808" t="n">
        <v>4</v>
      </c>
      <c r="D8" s="835" t="str">
        <f aca="false">VLOOKUP($B$1&amp;ROW($A4),Groups!$B$7:$D$65,3,0)</f>
        <v>Switzerland</v>
      </c>
      <c r="E8" s="831"/>
      <c r="F8" s="820"/>
      <c r="G8" s="807"/>
      <c r="H8" s="808" t="n">
        <f aca="false">SUMIFS($R$22:$R$27,$P$22:$P$27,$D8)+SUMIFS($S$22:$S$27,$Q$22:$Q$27,$D8)</f>
        <v>5</v>
      </c>
      <c r="I8" s="808" t="n">
        <f aca="false">SUMIFS($S$22:$S$27,$P$22:$P$27,$D8)+SUMIFS($R$22:$R$27,$Q$22:$Q$27,$D8)</f>
        <v>1</v>
      </c>
      <c r="J8" s="806" t="n">
        <f aca="false">H8-I8</f>
        <v>4</v>
      </c>
      <c r="K8" s="821" t="n">
        <f aca="false">M8*3+N8</f>
        <v>7</v>
      </c>
      <c r="L8" s="808" t="n">
        <f aca="false">M8+N8+O8</f>
        <v>3</v>
      </c>
      <c r="M8" s="808" t="n">
        <f aca="false">SUMPRODUCT(($P$22:$P$27=D8)*($R$22:$R$27&gt;$S$22:$S$27))+SUMPRODUCT(($Q$22:$Q$27=D8)*($R$22:$R$27&lt;$S$22:$S$27))</f>
        <v>2</v>
      </c>
      <c r="N8" s="808" t="n">
        <f aca="false">SUMPRODUCT(($P$22:$Q$27=D8)*($R$22:$R$27=$S$22:$S$27)*($R$22:$R$27&lt;&gt;"")*($S$22:$S$27&lt;&gt;""))</f>
        <v>1</v>
      </c>
      <c r="O8" s="808" t="n">
        <f aca="false">SUMPRODUCT(($P$22:$P$27=D8)*($R$22:$R$27&lt;$S$22:$S$27))+SUMPRODUCT(($Q$22:$Q$27=D8)*($R$22:$R$27&gt;$S$22:$S$27))</f>
        <v>0</v>
      </c>
      <c r="P8" s="836" t="n">
        <f aca="false">SUMIFS(FairPlay!$C$6:$C$27,FairPlay!$B$6:$B$27,$D8)+SUMIFS(FairPlay!$F$6:$F$27,FairPlay!$E$6:$E$27,$D8)+SUMIFS(FairPlay!$I$6:$I$27,FairPlay!$H$6:$H$27,$D8)</f>
        <v>0</v>
      </c>
      <c r="Q8" s="806" t="n">
        <f aca="false">INDEX(Language!$D$5:$D$100,MATCH($D8,Language!$E$5:$E$100,0),1)</f>
        <v>19</v>
      </c>
      <c r="R8" s="823" t="n">
        <f aca="false">(1000-Q8)*($L$9&gt;0)</f>
        <v>981</v>
      </c>
      <c r="S8" s="806"/>
      <c r="T8" s="806"/>
      <c r="U8" s="824"/>
      <c r="V8" s="806"/>
      <c r="W8" s="806"/>
      <c r="X8" s="824"/>
      <c r="Y8" s="806"/>
      <c r="Z8" s="806"/>
      <c r="AA8" s="806"/>
      <c r="AB8" s="824"/>
      <c r="AC8" s="806"/>
      <c r="AD8" s="806"/>
      <c r="AE8" s="806"/>
      <c r="AF8" s="824"/>
      <c r="AG8" s="806"/>
      <c r="AH8" s="806"/>
      <c r="AI8" s="806"/>
      <c r="AJ8" s="824"/>
      <c r="AK8" s="806"/>
      <c r="AL8" s="806"/>
      <c r="AM8" s="824"/>
      <c r="AN8" s="801"/>
      <c r="AO8" s="801"/>
      <c r="AU8" s="827" t="n">
        <v>0</v>
      </c>
      <c r="AV8" s="827" t="n">
        <v>1</v>
      </c>
      <c r="BA8" s="837" t="n">
        <f aca="false">IFERROR(MATCH($C17,$AY$14:$AY$17,0),99)</f>
        <v>99</v>
      </c>
      <c r="BB8" s="838" t="n">
        <f aca="false">IFERROR(MATCH($C17,$AY$22:$AY$25,0),99)</f>
        <v>99</v>
      </c>
      <c r="BN8" s="837" t="str">
        <f aca="false">IF($U17=$BL$14,$C17,"")</f>
        <v/>
      </c>
      <c r="BO8" s="838" t="e">
        <f aca="false">INDEX($BN$5:$BN$8,MATCH($C17,$AY$14:$AY$17,0))</f>
        <v>#N/A</v>
      </c>
      <c r="BZ8" s="837" t="str">
        <f aca="false">IF($U17=$BX$14,$C17,"")</f>
        <v/>
      </c>
      <c r="CA8" s="838" t="e">
        <f aca="false">INDEX($BZ$5:$BZ$8,MATCH($C17,$AY$14:$AY$17,0))</f>
        <v>#N/A</v>
      </c>
    </row>
    <row r="9" s="800" customFormat="true" ht="12" hidden="false" customHeight="false" outlineLevel="0" collapsed="false">
      <c r="C9" s="806"/>
      <c r="D9" s="806"/>
      <c r="E9" s="806"/>
      <c r="F9" s="807"/>
      <c r="G9" s="807"/>
      <c r="H9" s="806"/>
      <c r="I9" s="806"/>
      <c r="J9" s="806"/>
      <c r="K9" s="806"/>
      <c r="L9" s="821" t="n">
        <f aca="false">QUOTIENT(SUM(L5:L8),2)</f>
        <v>6</v>
      </c>
      <c r="M9" s="808"/>
      <c r="N9" s="808"/>
      <c r="O9" s="808"/>
      <c r="P9" s="806"/>
      <c r="Q9" s="806"/>
      <c r="R9" s="806"/>
      <c r="S9" s="806"/>
      <c r="T9" s="806"/>
      <c r="U9" s="806"/>
      <c r="V9" s="801"/>
      <c r="W9" s="801"/>
      <c r="X9" s="806"/>
      <c r="Y9" s="806"/>
      <c r="Z9" s="806"/>
      <c r="AA9" s="801"/>
      <c r="AB9" s="801"/>
      <c r="AC9" s="801"/>
      <c r="AD9" s="801"/>
      <c r="AE9" s="801"/>
      <c r="AF9" s="801"/>
      <c r="AG9" s="801"/>
      <c r="AH9" s="801"/>
      <c r="AI9" s="801"/>
    </row>
    <row r="10" s="800" customFormat="true" ht="12" hidden="false" customHeight="false" outlineLevel="0" collapsed="false">
      <c r="C10" s="806"/>
      <c r="D10" s="806"/>
      <c r="E10" s="806"/>
      <c r="F10" s="807"/>
      <c r="G10" s="807"/>
      <c r="H10" s="806"/>
      <c r="I10" s="806"/>
      <c r="J10" s="806"/>
      <c r="K10" s="806"/>
      <c r="L10" s="821"/>
      <c r="M10" s="808"/>
      <c r="N10" s="808"/>
      <c r="O10" s="808"/>
      <c r="P10" s="806"/>
      <c r="Q10" s="806"/>
      <c r="R10" s="806"/>
      <c r="S10" s="806"/>
      <c r="T10" s="806"/>
      <c r="U10" s="806"/>
      <c r="V10" s="801"/>
      <c r="W10" s="801"/>
      <c r="X10" s="806"/>
      <c r="Y10" s="806"/>
      <c r="Z10" s="806"/>
      <c r="AA10" s="801"/>
      <c r="AB10" s="801"/>
      <c r="AC10" s="801"/>
      <c r="AD10" s="801"/>
      <c r="AE10" s="801"/>
      <c r="AF10" s="801"/>
      <c r="AG10" s="801"/>
      <c r="AH10" s="801"/>
      <c r="AI10" s="801"/>
    </row>
    <row r="11" s="800" customFormat="true" ht="12" hidden="false" customHeight="false" outlineLevel="0" collapsed="false">
      <c r="C11" s="806"/>
      <c r="D11" s="806"/>
      <c r="E11" s="806"/>
      <c r="F11" s="807"/>
      <c r="G11" s="807"/>
      <c r="H11" s="806"/>
      <c r="I11" s="806"/>
      <c r="J11" s="806"/>
      <c r="K11" s="806"/>
      <c r="L11" s="821"/>
      <c r="M11" s="808"/>
      <c r="N11" s="808"/>
      <c r="O11" s="808"/>
      <c r="P11" s="806"/>
      <c r="Q11" s="806"/>
      <c r="R11" s="806"/>
      <c r="S11" s="806"/>
      <c r="T11" s="806"/>
      <c r="U11" s="806"/>
      <c r="V11" s="801"/>
      <c r="W11" s="801"/>
      <c r="X11" s="806"/>
      <c r="Y11" s="806"/>
      <c r="Z11" s="806"/>
      <c r="AA11" s="801"/>
      <c r="AB11" s="801"/>
      <c r="AC11" s="801"/>
      <c r="AD11" s="801"/>
      <c r="AE11" s="801"/>
      <c r="AF11" s="801"/>
      <c r="AG11" s="801"/>
      <c r="AH11" s="801"/>
      <c r="AI11" s="801"/>
      <c r="BL11" s="807"/>
    </row>
    <row r="12" s="839" customFormat="true" ht="12" hidden="false" customHeight="false" outlineLevel="0" collapsed="false">
      <c r="E12" s="840" t="s">
        <v>1872</v>
      </c>
      <c r="F12" s="841"/>
      <c r="G12" s="840" t="s">
        <v>1872</v>
      </c>
      <c r="H12" s="841"/>
      <c r="I12" s="842" t="s">
        <v>1872</v>
      </c>
      <c r="J12" s="841"/>
      <c r="K12" s="805" t="s">
        <v>1873</v>
      </c>
      <c r="L12" s="840"/>
      <c r="M12" s="842" t="s">
        <v>1872</v>
      </c>
      <c r="N12" s="841"/>
      <c r="O12" s="805" t="s">
        <v>1873</v>
      </c>
      <c r="P12" s="840"/>
      <c r="Q12" s="842" t="s">
        <v>1872</v>
      </c>
      <c r="R12" s="841"/>
      <c r="S12" s="805" t="s">
        <v>1873</v>
      </c>
      <c r="T12" s="840"/>
      <c r="U12" s="842" t="s">
        <v>1872</v>
      </c>
      <c r="V12" s="843"/>
      <c r="W12" s="805" t="s">
        <v>1874</v>
      </c>
      <c r="X12" s="840"/>
      <c r="Y12" s="842" t="s">
        <v>1872</v>
      </c>
      <c r="Z12" s="843"/>
      <c r="AA12" s="805" t="s">
        <v>1874</v>
      </c>
      <c r="AB12" s="840"/>
      <c r="AC12" s="842" t="s">
        <v>1872</v>
      </c>
      <c r="AD12" s="843"/>
      <c r="AE12" s="805" t="s">
        <v>1874</v>
      </c>
      <c r="AF12" s="840"/>
      <c r="AG12" s="842" t="s">
        <v>1872</v>
      </c>
      <c r="AH12" s="840"/>
      <c r="AI12" s="840" t="s">
        <v>507</v>
      </c>
      <c r="AJ12" s="842" t="s">
        <v>1872</v>
      </c>
      <c r="AK12" s="840"/>
      <c r="AL12" s="840" t="s">
        <v>1840</v>
      </c>
      <c r="AM12" s="842" t="s">
        <v>1872</v>
      </c>
      <c r="AN12" s="841"/>
      <c r="AO12" s="840" t="s">
        <v>1875</v>
      </c>
      <c r="AP12" s="842" t="s">
        <v>1872</v>
      </c>
      <c r="AR12" s="840" t="s">
        <v>1871</v>
      </c>
      <c r="AS12" s="842" t="s">
        <v>1872</v>
      </c>
      <c r="AT12" s="842"/>
      <c r="AZ12" s="844" t="s">
        <v>1876</v>
      </c>
      <c r="BJ12" s="845" t="s">
        <v>1877</v>
      </c>
      <c r="BL12" s="807"/>
      <c r="BN12" s="844" t="s">
        <v>1878</v>
      </c>
      <c r="BZ12" s="844" t="s">
        <v>1879</v>
      </c>
    </row>
    <row r="13" s="839" customFormat="true" ht="12" hidden="false" customHeight="false" outlineLevel="0" collapsed="false">
      <c r="B13" s="846"/>
      <c r="C13" s="846"/>
      <c r="D13" s="846"/>
      <c r="E13" s="805" t="s">
        <v>1880</v>
      </c>
      <c r="F13" s="811"/>
      <c r="G13" s="805" t="s">
        <v>1881</v>
      </c>
      <c r="H13" s="811"/>
      <c r="I13" s="817" t="s">
        <v>1882</v>
      </c>
      <c r="J13" s="811"/>
      <c r="K13" s="805" t="s">
        <v>1839</v>
      </c>
      <c r="L13" s="805" t="s">
        <v>1883</v>
      </c>
      <c r="M13" s="817" t="s">
        <v>1884</v>
      </c>
      <c r="N13" s="841"/>
      <c r="O13" s="805" t="s">
        <v>507</v>
      </c>
      <c r="P13" s="805" t="s">
        <v>1883</v>
      </c>
      <c r="Q13" s="817" t="s">
        <v>1885</v>
      </c>
      <c r="R13" s="841"/>
      <c r="S13" s="805" t="s">
        <v>1840</v>
      </c>
      <c r="T13" s="805" t="s">
        <v>1883</v>
      </c>
      <c r="U13" s="817" t="s">
        <v>1886</v>
      </c>
      <c r="V13" s="811"/>
      <c r="W13" s="805" t="s">
        <v>1839</v>
      </c>
      <c r="X13" s="805" t="s">
        <v>1883</v>
      </c>
      <c r="Y13" s="817" t="s">
        <v>1887</v>
      </c>
      <c r="Z13" s="811"/>
      <c r="AA13" s="805" t="s">
        <v>507</v>
      </c>
      <c r="AB13" s="805" t="s">
        <v>1883</v>
      </c>
      <c r="AC13" s="817" t="s">
        <v>1888</v>
      </c>
      <c r="AD13" s="811"/>
      <c r="AE13" s="805" t="s">
        <v>1840</v>
      </c>
      <c r="AF13" s="805" t="s">
        <v>1883</v>
      </c>
      <c r="AG13" s="817" t="s">
        <v>1889</v>
      </c>
      <c r="AH13" s="805"/>
      <c r="AI13" s="805" t="s">
        <v>1883</v>
      </c>
      <c r="AJ13" s="817" t="s">
        <v>1890</v>
      </c>
      <c r="AK13" s="805"/>
      <c r="AL13" s="805" t="s">
        <v>1883</v>
      </c>
      <c r="AM13" s="817" t="s">
        <v>1891</v>
      </c>
      <c r="AN13" s="841"/>
      <c r="AO13" s="805" t="s">
        <v>1883</v>
      </c>
      <c r="AP13" s="817" t="s">
        <v>1892</v>
      </c>
      <c r="AR13" s="805" t="s">
        <v>1883</v>
      </c>
      <c r="AS13" s="817" t="s">
        <v>1893</v>
      </c>
      <c r="AT13" s="817"/>
      <c r="AU13" s="805" t="s">
        <v>1894</v>
      </c>
      <c r="AV13" s="805" t="s">
        <v>1894</v>
      </c>
      <c r="AX13" s="845" t="s">
        <v>1895</v>
      </c>
      <c r="AY13" s="845" t="s">
        <v>1896</v>
      </c>
      <c r="BE13" s="847" t="str">
        <f aca="false" t="array" ref="BE13:BH13">TRANSPOSE($AZ$14:$AZ$17)</f>
        <v>Switzerland</v>
      </c>
      <c r="BF13" s="848" t="str">
        <v>Canada</v>
      </c>
      <c r="BG13" s="848" t="str">
        <v/>
      </c>
      <c r="BH13" s="849" t="str">
        <v/>
      </c>
      <c r="BJ13" s="845" t="s">
        <v>1897</v>
      </c>
      <c r="BL13" s="845" t="s">
        <v>1895</v>
      </c>
      <c r="BS13" s="847" t="str">
        <f aca="false" t="array" ref="BS13:BV13">TRANSPOSE($BN$14:$BN$17)</f>
        <v/>
      </c>
      <c r="BT13" s="848" t="str">
        <v/>
      </c>
      <c r="BU13" s="848" t="str">
        <v/>
      </c>
      <c r="BV13" s="849" t="str">
        <v/>
      </c>
      <c r="BX13" s="845" t="s">
        <v>1895</v>
      </c>
      <c r="CE13" s="847" t="str">
        <f aca="false" t="array" ref="CE13:CH13">TRANSPOSE($BZ$14:$BZ$17)</f>
        <v/>
      </c>
      <c r="CF13" s="848" t="str">
        <v/>
      </c>
      <c r="CG13" s="848" t="str">
        <v/>
      </c>
      <c r="CH13" s="849" t="str">
        <v/>
      </c>
    </row>
    <row r="14" s="839" customFormat="true" ht="12" hidden="false" customHeight="false" outlineLevel="0" collapsed="false">
      <c r="B14" s="846"/>
      <c r="C14" s="850" t="n">
        <v>1</v>
      </c>
      <c r="D14" s="807" t="str">
        <f aca="false">$D5</f>
        <v>Canada</v>
      </c>
      <c r="E14" s="851" t="n">
        <f aca="false">RANK(F14,$F$14:$F$17,1)</f>
        <v>2</v>
      </c>
      <c r="F14" s="820" t="n">
        <f aca="false">G14+ROW()/1000+(D14="")*10</f>
        <v>2.014</v>
      </c>
      <c r="G14" s="852" t="n">
        <f aca="false">AS14</f>
        <v>2</v>
      </c>
      <c r="H14" s="853"/>
      <c r="I14" s="854" t="n">
        <f aca="false">RANK($K5,$K$5:$K$8)</f>
        <v>1</v>
      </c>
      <c r="J14" s="855"/>
      <c r="K14" s="856" t="n">
        <f aca="false" t="array" ref="K14:K14">SUMPRODUCT($U$22:$U$27*($P$22:$P$27=$D14)*ISNUMBER(MATCH($Q$22:$Q$27,IF($I$14:$I$17=$I14,$D$14:$D$17,""),0)))+SUMPRODUCT($V$22:$V$27*($Q$22:$Q$27=$D14)*ISNUMBER(MATCH($P$22:$P$27,IF($I$14:$I$17=$I14,$D$14:$D$17,""),0)))</f>
        <v>1</v>
      </c>
      <c r="L14" s="857" t="n">
        <f aca="false">COUNTIFS($K$14:$K$17,"&gt;"&amp;$K14,$I$14:$I$17,"="&amp;$I14)</f>
        <v>0</v>
      </c>
      <c r="M14" s="858" t="n">
        <f aca="false">I14+L14</f>
        <v>1</v>
      </c>
      <c r="N14" s="853"/>
      <c r="O14" s="856" t="n">
        <f aca="false" t="array" ref="O14:O14">SUMPRODUCT($W$22:$W$27*($P$22:$P$27=$D14)*ISNUMBER(MATCH($Q$22:$Q$27,IF($I$14:$I$17=$I14,$D$14:$D$17,""),0)))+SUMPRODUCT(-$W$22:$W$27*($Q$22:$Q$27=$D14)*ISNUMBER(MATCH($P$22:$P$27,IF($I$14:$I$17=$I14,$D$14:$D$17,""),0)))</f>
        <v>0</v>
      </c>
      <c r="P14" s="857" t="n">
        <f aca="false">COUNTIFS($O$14:$O$17,"&gt;"&amp;$O14,$M$14:$M$17,"="&amp;$M14)</f>
        <v>0</v>
      </c>
      <c r="Q14" s="858" t="n">
        <f aca="false">M14+P14</f>
        <v>1</v>
      </c>
      <c r="R14" s="853"/>
      <c r="S14" s="856" t="n">
        <f aca="false" t="array" ref="S14:S14">SUMPRODUCT($X$22:$X$27*($P$22:$P$27=$D14)*ISNUMBER(MATCH($Q$22:$Q$27,IF($I$14:$I$17=$I14,$D$14:$D$17,""),0)))+SUMPRODUCT($Y$22:$Y$27*($Q$22:$Q$27=$D14)*ISNUMBER(MATCH($P$22:$P$27,IF($I$14:$I$17=$I14,$D$14:$D$17,""),0)))</f>
        <v>1</v>
      </c>
      <c r="T14" s="857" t="n">
        <f aca="false">COUNTIFS($S$14:$S$17,"&gt;"&amp;$S14,$Q$14:$Q$17,"="&amp;$Q14)</f>
        <v>0</v>
      </c>
      <c r="U14" s="858" t="n">
        <f aca="false">Q14+T14</f>
        <v>1</v>
      </c>
      <c r="V14" s="855"/>
      <c r="W14" s="856" t="n">
        <f aca="false" t="array" ref="W14:W14">SUMPRODUCT($U$22:$U$27*($P$22:$P$27=$D14)*ISNUMBER(MATCH($Q$22:$Q$27,IF($U$14:$U$17=$U14,$D$14:$D$17,""),0)))+SUMPRODUCT($V$22:$V$27*($Q$22:$Q$27=$D14)*ISNUMBER(MATCH($P$22:$P$27,IF($U$14:$U$17=$U14,$D$14:$D$17,""),0)))</f>
        <v>1</v>
      </c>
      <c r="X14" s="857" t="n">
        <f aca="false">COUNTIFS($W$14:$W$17,"&gt;"&amp;$W14,$U$14:$U$17,"="&amp;$U14)</f>
        <v>0</v>
      </c>
      <c r="Y14" s="858" t="n">
        <f aca="false">U14+X14</f>
        <v>1</v>
      </c>
      <c r="Z14" s="853"/>
      <c r="AA14" s="856" t="n">
        <f aca="false" t="array" ref="AA14:AA14">SUMPRODUCT($W$22:$W$27*($P$22:$P$27=$D14)*ISNUMBER(MATCH($Q$22:$Q$27,IF($U$14:$U$17=$U14,$D$14:$D$17,""),0)))+SUMPRODUCT(-$W$22:$W$27*($Q$22:$Q$27=$D14)*ISNUMBER(MATCH($P$22:$P$27,IF($U$14:$U$17=$U14,$D$14:$D$17,""),0)))</f>
        <v>0</v>
      </c>
      <c r="AB14" s="857" t="n">
        <f aca="false">COUNTIFS($AA$14:$AA$17,"&gt;"&amp;$AA14,$Y$14:$Y$17,"="&amp;$Y14)</f>
        <v>0</v>
      </c>
      <c r="AC14" s="858" t="n">
        <f aca="false">Y14+AB14</f>
        <v>1</v>
      </c>
      <c r="AD14" s="853"/>
      <c r="AE14" s="856" t="n">
        <f aca="false" t="array" ref="AE14:AE14">SUMPRODUCT($X$22:$X$27*($P$22:$P$27=$D14)*ISNUMBER(MATCH($Q$22:$Q$27,IF($U$14:$U$17=$U14,$D$14:$D$17,""),0)))+SUMPRODUCT($Y$22:$Y$27*($Q$22:$Q$27=$D14)*ISNUMBER(MATCH($P$22:$P$27,IF($U$14:$U$17=$U14,$D$14:$D$17,""),0)))</f>
        <v>1</v>
      </c>
      <c r="AF14" s="857" t="n">
        <f aca="false">COUNTIFS($AE$14:$AE$17,"&gt;"&amp;$AE14,$AC$14:$AC$17,"="&amp;$AC14)</f>
        <v>0</v>
      </c>
      <c r="AG14" s="858" t="n">
        <f aca="false">AC14+AF14</f>
        <v>1</v>
      </c>
      <c r="AH14" s="855"/>
      <c r="AI14" s="859" t="n">
        <f aca="false">COUNTIFS($J$5:$J$8,"&gt;"&amp;$J5,$AG$14:$AG$17,"="&amp;$AG14)</f>
        <v>1</v>
      </c>
      <c r="AJ14" s="860" t="n">
        <f aca="false">AG14+AI14</f>
        <v>2</v>
      </c>
      <c r="AK14" s="853"/>
      <c r="AL14" s="859" t="n">
        <f aca="false">COUNTIFS($H$5:$H$8,"&gt;"&amp;$H5,$AJ$14:$AJ$17,"="&amp;$AJ14)</f>
        <v>0</v>
      </c>
      <c r="AM14" s="860" t="n">
        <f aca="false">AJ14+AL14</f>
        <v>2</v>
      </c>
      <c r="AN14" s="853"/>
      <c r="AO14" s="859" t="n">
        <f aca="false">COUNTIFS($P$5:$P$8,"&gt;"&amp;$P5,$AM$14:$AM$17,"="&amp;$AM14)</f>
        <v>0</v>
      </c>
      <c r="AP14" s="860" t="n">
        <f aca="false">AM14+AO14</f>
        <v>2</v>
      </c>
      <c r="AQ14" s="853"/>
      <c r="AR14" s="859" t="n">
        <f aca="false">COUNTIFS($R$5:$R$8,"&gt;"&amp;$R5,$AP$14:$AP$17,"="&amp;$AP14)</f>
        <v>0</v>
      </c>
      <c r="AS14" s="860" t="n">
        <f aca="false">AP14+AR14</f>
        <v>2</v>
      </c>
      <c r="AT14" s="853"/>
      <c r="AU14" s="861" t="b">
        <f aca="false" t="array" ref="AU14:AU14">AND($L$9&gt;0,(SUM(($AM$14:$AM$17=TRANSPOSE($AM$14:$AM$17))*(($L$5:$L$8&gt;0)*TRANSPOSE($L$5:$L$8)+({1;2;3;4}={1,2,3,4})&gt;0))-4)&gt;0)</f>
        <v>0</v>
      </c>
      <c r="AV14" s="862" t="b">
        <f aca="false">AND($AU5,$AV5)</f>
        <v>0</v>
      </c>
      <c r="AX14" s="863" t="n">
        <f aca="false" t="array" ref="AX14:AX14">IFERROR(SMALL(IF(COUNTIF($I$14:$I$17,$C$14:$C$17)&gt;1,$C$14:$C$17,""),1),"")</f>
        <v>1</v>
      </c>
      <c r="AY14" s="864" t="n">
        <f aca="false">IFERROR(INDEX($E$14:$E$17,IF($I14=$AX$14,$C14,99)),0)</f>
        <v>2</v>
      </c>
      <c r="AZ14" s="865" t="str">
        <f aca="false" t="array" ref="AZ14:AZ17">IFERROR(VLOOKUP($BA$5:$BA$8,$C$14:$D$17,2,0),"")</f>
        <v>Switzerland</v>
      </c>
      <c r="BA14" s="866" t="n">
        <f aca="false" t="array" ref="BA14:BA17">IFERROR(VLOOKUP($BA$5:$BA$8,$C$14:$K$17,9,0),"")</f>
        <v>1</v>
      </c>
      <c r="BB14" s="866" t="n">
        <f aca="false" t="array" ref="BB14:BB17">IFERROR(VLOOKUP($BA$5:$BA$8,$C$14:$O$17,13,0),"")</f>
        <v>0</v>
      </c>
      <c r="BC14" s="867" t="n">
        <f aca="false" t="array" ref="BC14:BC17">IFERROR(VLOOKUP($BA$5:$BA$8,$C$14:$S$17,17,0),"")</f>
        <v>1</v>
      </c>
      <c r="BE14" s="868" t="str">
        <f aca="false" t="array" ref="BE14:BH17">IFERROR(VLOOKUP($AZ$14:$AZ$17&amp;$BE$13:$BH$13,$Z$22:$AA$33,2,0),"")</f>
        <v/>
      </c>
      <c r="BF14" s="869" t="str">
        <v>1 - 1</v>
      </c>
      <c r="BG14" s="869" t="str">
        <v/>
      </c>
      <c r="BH14" s="870" t="str">
        <v/>
      </c>
      <c r="BI14" s="862"/>
      <c r="BJ14" s="871" t="b">
        <f aca="false">COUNTIF($I$14:$I$17,$BL$15)&lt;&gt;COUNTIF($U$14:$U$17,$BL$15)</f>
        <v>0</v>
      </c>
      <c r="BK14" s="822" t="n">
        <f aca="false" t="array" ref="BK14:BK17">IF($I$14:$I$17=$AX$14,$U$14:$U$17,0)</f>
        <v>1</v>
      </c>
      <c r="BL14" s="872" t="str">
        <f aca="false">IF($BJ$14,$BL$15,"")</f>
        <v/>
      </c>
      <c r="BM14" s="873"/>
      <c r="BN14" s="865" t="str">
        <f aca="false" t="array" ref="BN14:BN17">IFERROR(VLOOKUP($BO$5:$BO$8,$C$14:$D$17,2,0),"")</f>
        <v/>
      </c>
      <c r="BO14" s="866" t="str">
        <f aca="false" t="array" ref="BO14:BO17">IFERROR(VLOOKUP($BO$5:$BO$8,$C$14:$W$17,21,0),"")</f>
        <v/>
      </c>
      <c r="BP14" s="866" t="str">
        <f aca="false" t="array" ref="BP14:BP17">IFERROR(VLOOKUP($BO$5:$BO$8,$C$14:$AA$17,25,0),"")</f>
        <v/>
      </c>
      <c r="BQ14" s="867" t="str">
        <f aca="false" t="array" ref="BQ14:BQ17">IFERROR(VLOOKUP($BO$5:$BO$8,$C$14:$AE$17,29,0),"")</f>
        <v/>
      </c>
      <c r="BS14" s="868" t="str">
        <f aca="false" t="array" ref="BS14:BV17">IFERROR(VLOOKUP($BN$14:$BN$17&amp;$BS$13:$BV$13,$Z$22:$AA$33,2,0),"")</f>
        <v/>
      </c>
      <c r="BT14" s="869" t="str">
        <v/>
      </c>
      <c r="BU14" s="869" t="str">
        <v/>
      </c>
      <c r="BV14" s="870" t="str">
        <v/>
      </c>
      <c r="BX14" s="863" t="str">
        <f aca="false" t="array" ref="BX14:BX14">IFERROR(SMALL(IF(COUNTIF($BK$14:$BK$17,$C$14:$C$17)&gt;1,$C$14:$C$17,""),2),"")</f>
        <v/>
      </c>
      <c r="BZ14" s="865" t="str">
        <f aca="false" t="array" ref="BZ14:BZ17">IFERROR(VLOOKUP($CA$5:$CA$8,$C$14:$D$17,2,0),"")</f>
        <v/>
      </c>
      <c r="CA14" s="866" t="str">
        <f aca="false" t="array" ref="CA14:CA17">IFERROR(VLOOKUP($CA$5:$CA$8,$C$14:$W$17,21,0),"")</f>
        <v/>
      </c>
      <c r="CB14" s="866" t="str">
        <f aca="false" t="array" ref="CB14:CB17">IFERROR(VLOOKUP($CA$5:$CA$8,$C$14:$AA$17,25,0),"")</f>
        <v/>
      </c>
      <c r="CC14" s="867" t="str">
        <f aca="false" t="array" ref="CC14:CC17">IFERROR(VLOOKUP($CA$5:$CA$8,$C$14:$AE$17,29,0),"")</f>
        <v/>
      </c>
      <c r="CE14" s="868" t="str">
        <f aca="false" t="array" ref="CE14:CH17">IFERROR(VLOOKUP($BZ$14:$BZ$17&amp;$CE$13:$CH$13,$Z$22:$AA$33,2,0),"")</f>
        <v/>
      </c>
      <c r="CF14" s="869" t="str">
        <v/>
      </c>
      <c r="CG14" s="869" t="str">
        <v/>
      </c>
      <c r="CH14" s="870" t="str">
        <v/>
      </c>
    </row>
    <row r="15" s="839" customFormat="true" ht="12" hidden="false" customHeight="false" outlineLevel="0" collapsed="false">
      <c r="B15" s="846"/>
      <c r="C15" s="850" t="n">
        <v>2</v>
      </c>
      <c r="D15" s="807" t="str">
        <f aca="false">$D6</f>
        <v>Bosnia/Herzeg.</v>
      </c>
      <c r="E15" s="874" t="n">
        <f aca="false">RANK(F15,$F$14:$F$17,1)</f>
        <v>3</v>
      </c>
      <c r="F15" s="820" t="n">
        <f aca="false">G15+ROW()/1000+(D15="")*10</f>
        <v>3.015</v>
      </c>
      <c r="G15" s="852" t="n">
        <f aca="false">AS15</f>
        <v>3</v>
      </c>
      <c r="H15" s="853"/>
      <c r="I15" s="875" t="n">
        <f aca="false">RANK($K6,$K$5:$K$8)</f>
        <v>3</v>
      </c>
      <c r="J15" s="855"/>
      <c r="K15" s="808" t="n">
        <f aca="false" t="array" ref="K15:K15">SUMPRODUCT($U$22:$U$27*($P$22:$P$27=$D15)*ISNUMBER(MATCH($Q$22:$Q$27,IF($I$14:$I$17=$I15,$D$14:$D$17,""),0)))+SUMPRODUCT($V$22:$V$27*($Q$22:$Q$27=$D15)*ISNUMBER(MATCH($P$22:$P$27,IF($I$14:$I$17=$I15,$D$14:$D$17,""),0)))</f>
        <v>0</v>
      </c>
      <c r="L15" s="806" t="n">
        <f aca="false">COUNTIFS($K$14:$K$17,"&gt;"&amp;$K15,$I$14:$I$17,"="&amp;$I15)</f>
        <v>0</v>
      </c>
      <c r="M15" s="824" t="n">
        <f aca="false">I15+L15</f>
        <v>3</v>
      </c>
      <c r="N15" s="853"/>
      <c r="O15" s="808" t="n">
        <f aca="false" t="array" ref="O15:O15">SUMPRODUCT($W$22:$W$27*($P$22:$P$27=$D15)*ISNUMBER(MATCH($Q$22:$Q$27,IF($I$14:$I$17=$I15,$D$14:$D$17,""),0)))+SUMPRODUCT(-$W$22:$W$27*($Q$22:$Q$27=$D15)*ISNUMBER(MATCH($P$22:$P$27,IF($I$14:$I$17=$I15,$D$14:$D$17,""),0)))</f>
        <v>0</v>
      </c>
      <c r="P15" s="806" t="n">
        <f aca="false">COUNTIFS($O$14:$O$17,"&gt;"&amp;$O15,$M$14:$M$17,"="&amp;$M15)</f>
        <v>0</v>
      </c>
      <c r="Q15" s="824" t="n">
        <f aca="false">M15+P15</f>
        <v>3</v>
      </c>
      <c r="R15" s="853"/>
      <c r="S15" s="808" t="n">
        <f aca="false" t="array" ref="S15:S15">SUMPRODUCT($X$22:$X$27*($P$22:$P$27=$D15)*ISNUMBER(MATCH($Q$22:$Q$27,IF($I$14:$I$17=$I15,$D$14:$D$17,""),0)))+SUMPRODUCT($Y$22:$Y$27*($Q$22:$Q$27=$D15)*ISNUMBER(MATCH($P$22:$P$27,IF($I$14:$I$17=$I15,$D$14:$D$17,""),0)))</f>
        <v>0</v>
      </c>
      <c r="T15" s="806" t="n">
        <f aca="false">COUNTIFS($S$14:$S$17,"&gt;"&amp;$S15,$Q$14:$Q$17,"="&amp;$Q15)</f>
        <v>0</v>
      </c>
      <c r="U15" s="824" t="n">
        <f aca="false">Q15+T15</f>
        <v>3</v>
      </c>
      <c r="V15" s="855"/>
      <c r="W15" s="808" t="n">
        <f aca="false" t="array" ref="W15:W15">SUMPRODUCT($U$22:$U$27*($P$22:$P$27=$D15)*ISNUMBER(MATCH($Q$22:$Q$27,IF($U$14:$U$17=$U15,$D$14:$D$17,""),0)))+SUMPRODUCT($V$22:$V$27*($Q$22:$Q$27=$D15)*ISNUMBER(MATCH($P$22:$P$27,IF($U$14:$U$17=$U15,$D$14:$D$17,""),0)))</f>
        <v>0</v>
      </c>
      <c r="X15" s="806" t="n">
        <f aca="false">COUNTIFS($W$14:$W$17,"&gt;"&amp;$W15,$U$14:$U$17,"="&amp;$U15)</f>
        <v>0</v>
      </c>
      <c r="Y15" s="824" t="n">
        <f aca="false">U15+X15</f>
        <v>3</v>
      </c>
      <c r="Z15" s="853"/>
      <c r="AA15" s="808" t="n">
        <f aca="false" t="array" ref="AA15:AA15">SUMPRODUCT($W$22:$W$27*($P$22:$P$27=$D15)*ISNUMBER(MATCH($Q$22:$Q$27,IF($U$14:$U$17=$U15,$D$14:$D$17,""),0)))+SUMPRODUCT(-$W$22:$W$27*($Q$22:$Q$27=$D15)*ISNUMBER(MATCH($P$22:$P$27,IF($U$14:$U$17=$U15,$D$14:$D$17,""),0)))</f>
        <v>0</v>
      </c>
      <c r="AB15" s="806" t="n">
        <f aca="false">COUNTIFS($AA$14:$AA$17,"&gt;"&amp;$AA15,$Y$14:$Y$17,"="&amp;$Y15)</f>
        <v>0</v>
      </c>
      <c r="AC15" s="824" t="n">
        <f aca="false">Y15+AB15</f>
        <v>3</v>
      </c>
      <c r="AD15" s="853"/>
      <c r="AE15" s="808" t="n">
        <f aca="false" t="array" ref="AE15:AE15">SUMPRODUCT($X$22:$X$27*($P$22:$P$27=$D15)*ISNUMBER(MATCH($Q$22:$Q$27,IF($U$14:$U$17=$U15,$D$14:$D$17,""),0)))+SUMPRODUCT($Y$22:$Y$27*($Q$22:$Q$27=$D15)*ISNUMBER(MATCH($P$22:$P$27,IF($U$14:$U$17=$U15,$D$14:$D$17,""),0)))</f>
        <v>0</v>
      </c>
      <c r="AF15" s="806" t="n">
        <f aca="false">COUNTIFS($AE$14:$AE$17,"&gt;"&amp;$AE15,$AC$14:$AC$17,"="&amp;$AC15)</f>
        <v>0</v>
      </c>
      <c r="AG15" s="824" t="n">
        <f aca="false">AC15+AF15</f>
        <v>3</v>
      </c>
      <c r="AH15" s="855"/>
      <c r="AI15" s="807" t="n">
        <f aca="false">COUNTIFS($J$5:$J$8,"&gt;"&amp;$J6,$AG$14:$AG$17,"="&amp;$AG15)</f>
        <v>0</v>
      </c>
      <c r="AJ15" s="824" t="n">
        <f aca="false">AG15+AI15</f>
        <v>3</v>
      </c>
      <c r="AK15" s="853"/>
      <c r="AL15" s="807" t="n">
        <f aca="false">COUNTIFS($H$5:$H$8,"&gt;"&amp;$H6,$AJ$14:$AJ$17,"="&amp;$AJ15)</f>
        <v>0</v>
      </c>
      <c r="AM15" s="824" t="n">
        <f aca="false">AJ15+AL15</f>
        <v>3</v>
      </c>
      <c r="AN15" s="853"/>
      <c r="AO15" s="807" t="n">
        <f aca="false">COUNTIFS($P$5:$P$8,"&gt;"&amp;$P6,$AM$14:$AM$17,"="&amp;$AM15)</f>
        <v>0</v>
      </c>
      <c r="AP15" s="824" t="n">
        <f aca="false">AM15+AO15</f>
        <v>3</v>
      </c>
      <c r="AQ15" s="853"/>
      <c r="AR15" s="807" t="n">
        <f aca="false">COUNTIFS($R$5:$R$8,"&gt;"&amp;$R6,$AP$14:$AP$17,"="&amp;$AP15)</f>
        <v>0</v>
      </c>
      <c r="AS15" s="824" t="n">
        <f aca="false">AP15+AR15</f>
        <v>3</v>
      </c>
      <c r="AT15" s="853"/>
      <c r="AV15" s="862" t="b">
        <f aca="false">AND($AU6,$AV6)</f>
        <v>0</v>
      </c>
      <c r="AX15" s="876"/>
      <c r="AY15" s="862" t="n">
        <f aca="false">IFERROR(INDEX($E$14:$E$17,IF($I15=$AX$14,$C15,99)),0)</f>
        <v>0</v>
      </c>
      <c r="AZ15" s="877" t="str">
        <v>Canada</v>
      </c>
      <c r="BA15" s="807" t="n">
        <v>1</v>
      </c>
      <c r="BB15" s="807" t="n">
        <v>0</v>
      </c>
      <c r="BC15" s="878" t="n">
        <v>1</v>
      </c>
      <c r="BE15" s="879" t="str">
        <v>1 - 1</v>
      </c>
      <c r="BF15" s="880" t="str">
        <v/>
      </c>
      <c r="BG15" s="862" t="str">
        <v/>
      </c>
      <c r="BH15" s="881" t="str">
        <v/>
      </c>
      <c r="BI15" s="862"/>
      <c r="BK15" s="832" t="n">
        <v>0</v>
      </c>
      <c r="BL15" s="882" t="n">
        <f aca="false" t="array" ref="BL15:BL15">IFERROR(SMALL(IF(COUNTIF($BK$14:$BK$17,$C$14:$C$17)&gt;1,$C$14:$C$17,""),1),"")</f>
        <v>1</v>
      </c>
      <c r="BN15" s="877" t="str">
        <v/>
      </c>
      <c r="BO15" s="807" t="str">
        <v/>
      </c>
      <c r="BP15" s="807" t="str">
        <v/>
      </c>
      <c r="BQ15" s="878" t="str">
        <v/>
      </c>
      <c r="BS15" s="879" t="str">
        <v/>
      </c>
      <c r="BT15" s="880" t="str">
        <v/>
      </c>
      <c r="BU15" s="862" t="str">
        <v/>
      </c>
      <c r="BV15" s="881" t="str">
        <v/>
      </c>
      <c r="BZ15" s="877" t="str">
        <v/>
      </c>
      <c r="CA15" s="807" t="str">
        <v/>
      </c>
      <c r="CB15" s="807" t="str">
        <v/>
      </c>
      <c r="CC15" s="878" t="str">
        <v/>
      </c>
      <c r="CE15" s="879" t="str">
        <v/>
      </c>
      <c r="CF15" s="880" t="str">
        <v/>
      </c>
      <c r="CG15" s="862" t="str">
        <v/>
      </c>
      <c r="CH15" s="881" t="str">
        <v/>
      </c>
    </row>
    <row r="16" s="839" customFormat="true" ht="12" hidden="false" customHeight="false" outlineLevel="0" collapsed="false">
      <c r="B16" s="846"/>
      <c r="C16" s="850" t="n">
        <v>3</v>
      </c>
      <c r="D16" s="807" t="str">
        <f aca="false">$D7</f>
        <v>Qatar</v>
      </c>
      <c r="E16" s="874" t="n">
        <f aca="false">RANK(F16,$F$14:$F$17,1)</f>
        <v>4</v>
      </c>
      <c r="F16" s="820" t="n">
        <f aca="false">G16+ROW()/1000+(D16="")*10</f>
        <v>4.016</v>
      </c>
      <c r="G16" s="852" t="n">
        <f aca="false">AS16</f>
        <v>4</v>
      </c>
      <c r="H16" s="853"/>
      <c r="I16" s="875" t="n">
        <f aca="false">RANK($K7,$K$5:$K$8)</f>
        <v>4</v>
      </c>
      <c r="J16" s="855"/>
      <c r="K16" s="808" t="n">
        <f aca="false" t="array" ref="K16:K16">SUMPRODUCT($U$22:$U$27*($P$22:$P$27=$D16)*ISNUMBER(MATCH($Q$22:$Q$27,IF($I$14:$I$17=$I16,$D$14:$D$17,""),0)))+SUMPRODUCT($V$22:$V$27*($Q$22:$Q$27=$D16)*ISNUMBER(MATCH($P$22:$P$27,IF($I$14:$I$17=$I16,$D$14:$D$17,""),0)))</f>
        <v>0</v>
      </c>
      <c r="L16" s="806" t="n">
        <f aca="false">COUNTIFS($K$14:$K$17,"&gt;"&amp;$K16,$I$14:$I$17,"="&amp;$I16)</f>
        <v>0</v>
      </c>
      <c r="M16" s="824" t="n">
        <f aca="false">I16+L16</f>
        <v>4</v>
      </c>
      <c r="N16" s="853"/>
      <c r="O16" s="808" t="n">
        <f aca="false" t="array" ref="O16:O16">SUMPRODUCT($W$22:$W$27*($P$22:$P$27=$D16)*ISNUMBER(MATCH($Q$22:$Q$27,IF($I$14:$I$17=$I16,$D$14:$D$17,""),0)))+SUMPRODUCT(-$W$22:$W$27*($Q$22:$Q$27=$D16)*ISNUMBER(MATCH($P$22:$P$27,IF($I$14:$I$17=$I16,$D$14:$D$17,""),0)))</f>
        <v>0</v>
      </c>
      <c r="P16" s="806" t="n">
        <f aca="false">COUNTIFS($O$14:$O$17,"&gt;"&amp;$O16,$M$14:$M$17,"="&amp;$M16)</f>
        <v>0</v>
      </c>
      <c r="Q16" s="824" t="n">
        <f aca="false">M16+P16</f>
        <v>4</v>
      </c>
      <c r="R16" s="853"/>
      <c r="S16" s="808" t="n">
        <f aca="false" t="array" ref="S16:S16">SUMPRODUCT($X$22:$X$27*($P$22:$P$27=$D16)*ISNUMBER(MATCH($Q$22:$Q$27,IF($I$14:$I$17=$I16,$D$14:$D$17,""),0)))+SUMPRODUCT($Y$22:$Y$27*($Q$22:$Q$27=$D16)*ISNUMBER(MATCH($P$22:$P$27,IF($I$14:$I$17=$I16,$D$14:$D$17,""),0)))</f>
        <v>0</v>
      </c>
      <c r="T16" s="806" t="n">
        <f aca="false">COUNTIFS($S$14:$S$17,"&gt;"&amp;$S16,$Q$14:$Q$17,"="&amp;$Q16)</f>
        <v>0</v>
      </c>
      <c r="U16" s="824" t="n">
        <f aca="false">Q16+T16</f>
        <v>4</v>
      </c>
      <c r="V16" s="855"/>
      <c r="W16" s="808" t="n">
        <f aca="false" t="array" ref="W16:W16">SUMPRODUCT($U$22:$U$27*($P$22:$P$27=$D16)*ISNUMBER(MATCH($Q$22:$Q$27,IF($U$14:$U$17=$U16,$D$14:$D$17,""),0)))+SUMPRODUCT($V$22:$V$27*($Q$22:$Q$27=$D16)*ISNUMBER(MATCH($P$22:$P$27,IF($U$14:$U$17=$U16,$D$14:$D$17,""),0)))</f>
        <v>0</v>
      </c>
      <c r="X16" s="806" t="n">
        <f aca="false">COUNTIFS($W$14:$W$17,"&gt;"&amp;$W16,$U$14:$U$17,"="&amp;$U16)</f>
        <v>0</v>
      </c>
      <c r="Y16" s="824" t="n">
        <f aca="false">U16+X16</f>
        <v>4</v>
      </c>
      <c r="Z16" s="853"/>
      <c r="AA16" s="808" t="n">
        <f aca="false" t="array" ref="AA16:AA16">SUMPRODUCT($W$22:$W$27*($P$22:$P$27=$D16)*ISNUMBER(MATCH($Q$22:$Q$27,IF($U$14:$U$17=$U16,$D$14:$D$17,""),0)))+SUMPRODUCT(-$W$22:$W$27*($Q$22:$Q$27=$D16)*ISNUMBER(MATCH($P$22:$P$27,IF($U$14:$U$17=$U16,$D$14:$D$17,""),0)))</f>
        <v>0</v>
      </c>
      <c r="AB16" s="806" t="n">
        <f aca="false">COUNTIFS($AA$14:$AA$17,"&gt;"&amp;$AA16,$Y$14:$Y$17,"="&amp;$Y16)</f>
        <v>0</v>
      </c>
      <c r="AC16" s="824" t="n">
        <f aca="false">Y16+AB16</f>
        <v>4</v>
      </c>
      <c r="AD16" s="853"/>
      <c r="AE16" s="808" t="n">
        <f aca="false" t="array" ref="AE16:AE16">SUMPRODUCT($X$22:$X$27*($P$22:$P$27=$D16)*ISNUMBER(MATCH($Q$22:$Q$27,IF($U$14:$U$17=$U16,$D$14:$D$17,""),0)))+SUMPRODUCT($Y$22:$Y$27*($Q$22:$Q$27=$D16)*ISNUMBER(MATCH($P$22:$P$27,IF($U$14:$U$17=$U16,$D$14:$D$17,""),0)))</f>
        <v>0</v>
      </c>
      <c r="AF16" s="806" t="n">
        <f aca="false">COUNTIFS($AE$14:$AE$17,"&gt;"&amp;$AE16,$AC$14:$AC$17,"="&amp;$AC16)</f>
        <v>0</v>
      </c>
      <c r="AG16" s="824" t="n">
        <f aca="false">AC16+AF16</f>
        <v>4</v>
      </c>
      <c r="AH16" s="855"/>
      <c r="AI16" s="807" t="n">
        <f aca="false">COUNTIFS($J$5:$J$8,"&gt;"&amp;$J7,$AG$14:$AG$17,"="&amp;$AG16)</f>
        <v>0</v>
      </c>
      <c r="AJ16" s="824" t="n">
        <f aca="false">AG16+AI16</f>
        <v>4</v>
      </c>
      <c r="AK16" s="853"/>
      <c r="AL16" s="807" t="n">
        <f aca="false">COUNTIFS($H$5:$H$8,"&gt;"&amp;$H7,$AJ$14:$AJ$17,"="&amp;$AJ16)</f>
        <v>0</v>
      </c>
      <c r="AM16" s="824" t="n">
        <f aca="false">AJ16+AL16</f>
        <v>4</v>
      </c>
      <c r="AN16" s="853"/>
      <c r="AO16" s="807" t="n">
        <f aca="false">COUNTIFS($P$5:$P$8,"&gt;"&amp;$P7,$AM$14:$AM$17,"="&amp;$AM16)</f>
        <v>0</v>
      </c>
      <c r="AP16" s="824" t="n">
        <f aca="false">AM16+AO16</f>
        <v>4</v>
      </c>
      <c r="AQ16" s="853"/>
      <c r="AR16" s="807" t="n">
        <f aca="false">COUNTIFS($R$5:$R$8,"&gt;"&amp;$R7,$AP$14:$AP$17,"="&amp;$AP16)</f>
        <v>0</v>
      </c>
      <c r="AS16" s="824" t="n">
        <f aca="false">AP16+AR16</f>
        <v>4</v>
      </c>
      <c r="AT16" s="853"/>
      <c r="AV16" s="862" t="b">
        <f aca="false">AND($AU7,$AV7)</f>
        <v>0</v>
      </c>
      <c r="AX16" s="807"/>
      <c r="AY16" s="862" t="n">
        <f aca="false">IFERROR(INDEX($E$14:$E$17,IF($I16=$AX$14,$C16,99)),0)</f>
        <v>0</v>
      </c>
      <c r="AZ16" s="877" t="str">
        <v/>
      </c>
      <c r="BA16" s="807" t="str">
        <v/>
      </c>
      <c r="BB16" s="807" t="str">
        <v/>
      </c>
      <c r="BC16" s="878" t="str">
        <v/>
      </c>
      <c r="BE16" s="879" t="str">
        <v/>
      </c>
      <c r="BF16" s="862" t="str">
        <v/>
      </c>
      <c r="BG16" s="880" t="str">
        <v/>
      </c>
      <c r="BH16" s="881" t="str">
        <v/>
      </c>
      <c r="BI16" s="862"/>
      <c r="BJ16" s="862"/>
      <c r="BK16" s="832" t="n">
        <v>0</v>
      </c>
      <c r="BL16" s="807"/>
      <c r="BN16" s="877" t="str">
        <v/>
      </c>
      <c r="BO16" s="807" t="str">
        <v/>
      </c>
      <c r="BP16" s="807" t="str">
        <v/>
      </c>
      <c r="BQ16" s="878" t="str">
        <v/>
      </c>
      <c r="BS16" s="879" t="str">
        <v/>
      </c>
      <c r="BT16" s="862" t="str">
        <v/>
      </c>
      <c r="BU16" s="880" t="str">
        <v/>
      </c>
      <c r="BV16" s="881" t="str">
        <v/>
      </c>
      <c r="BZ16" s="877" t="str">
        <v/>
      </c>
      <c r="CA16" s="807" t="str">
        <v/>
      </c>
      <c r="CB16" s="807" t="str">
        <v/>
      </c>
      <c r="CC16" s="878" t="str">
        <v/>
      </c>
      <c r="CE16" s="879" t="str">
        <v/>
      </c>
      <c r="CF16" s="862" t="str">
        <v/>
      </c>
      <c r="CG16" s="880" t="str">
        <v/>
      </c>
      <c r="CH16" s="881" t="str">
        <v/>
      </c>
    </row>
    <row r="17" s="839" customFormat="true" ht="12" hidden="false" customHeight="false" outlineLevel="0" collapsed="false">
      <c r="B17" s="846"/>
      <c r="C17" s="850" t="n">
        <v>4</v>
      </c>
      <c r="D17" s="807" t="str">
        <f aca="false">$D8</f>
        <v>Switzerland</v>
      </c>
      <c r="E17" s="883" t="n">
        <f aca="false">RANK(F17,$F$14:$F$17,1)</f>
        <v>1</v>
      </c>
      <c r="F17" s="820" t="n">
        <f aca="false">G17+ROW()/1000+(D17="")*10</f>
        <v>1.017</v>
      </c>
      <c r="G17" s="852" t="n">
        <f aca="false">AS17</f>
        <v>1</v>
      </c>
      <c r="H17" s="853"/>
      <c r="I17" s="875" t="n">
        <f aca="false">RANK($K8,$K$5:$K$8)</f>
        <v>1</v>
      </c>
      <c r="J17" s="855"/>
      <c r="K17" s="808" t="n">
        <f aca="false" t="array" ref="K17:K17">SUMPRODUCT($U$22:$U$27*($P$22:$P$27=$D17)*ISNUMBER(MATCH($Q$22:$Q$27,IF($I$14:$I$17=$I17,$D$14:$D$17,""),0)))+SUMPRODUCT($V$22:$V$27*($Q$22:$Q$27=$D17)*ISNUMBER(MATCH($P$22:$P$27,IF($I$14:$I$17=$I17,$D$14:$D$17,""),0)))</f>
        <v>1</v>
      </c>
      <c r="L17" s="806" t="n">
        <f aca="false">COUNTIFS($K$14:$K$17,"&gt;"&amp;$K17,$I$14:$I$17,"="&amp;$I17)</f>
        <v>0</v>
      </c>
      <c r="M17" s="824" t="n">
        <f aca="false">I17+L17</f>
        <v>1</v>
      </c>
      <c r="N17" s="853"/>
      <c r="O17" s="808" t="n">
        <f aca="false" t="array" ref="O17:O17">SUMPRODUCT($W$22:$W$27*($P$22:$P$27=$D17)*ISNUMBER(MATCH($Q$22:$Q$27,IF($I$14:$I$17=$I17,$D$14:$D$17,""),0)))+SUMPRODUCT(-$W$22:$W$27*($Q$22:$Q$27=$D17)*ISNUMBER(MATCH($P$22:$P$27,IF($I$14:$I$17=$I17,$D$14:$D$17,""),0)))</f>
        <v>0</v>
      </c>
      <c r="P17" s="806" t="n">
        <f aca="false">COUNTIFS($O$14:$O$17,"&gt;"&amp;$O17,$M$14:$M$17,"="&amp;$M17)</f>
        <v>0</v>
      </c>
      <c r="Q17" s="824" t="n">
        <f aca="false">M17+P17</f>
        <v>1</v>
      </c>
      <c r="R17" s="853"/>
      <c r="S17" s="808" t="n">
        <f aca="false" t="array" ref="S17:S17">SUMPRODUCT($X$22:$X$27*($P$22:$P$27=$D17)*ISNUMBER(MATCH($Q$22:$Q$27,IF($I$14:$I$17=$I17,$D$14:$D$17,""),0)))+SUMPRODUCT($Y$22:$Y$27*($Q$22:$Q$27=$D17)*ISNUMBER(MATCH($P$22:$P$27,IF($I$14:$I$17=$I17,$D$14:$D$17,""),0)))</f>
        <v>1</v>
      </c>
      <c r="T17" s="806" t="n">
        <f aca="false">COUNTIFS($S$14:$S$17,"&gt;"&amp;$S17,$Q$14:$Q$17,"="&amp;$Q17)</f>
        <v>0</v>
      </c>
      <c r="U17" s="824" t="n">
        <f aca="false">Q17+T17</f>
        <v>1</v>
      </c>
      <c r="V17" s="855"/>
      <c r="W17" s="808" t="n">
        <f aca="false" t="array" ref="W17:W17">SUMPRODUCT($U$22:$U$27*($P$22:$P$27=$D17)*ISNUMBER(MATCH($Q$22:$Q$27,IF($U$14:$U$17=$U17,$D$14:$D$17,""),0)))+SUMPRODUCT($V$22:$V$27*($Q$22:$Q$27=$D17)*ISNUMBER(MATCH($P$22:$P$27,IF($U$14:$U$17=$U17,$D$14:$D$17,""),0)))</f>
        <v>1</v>
      </c>
      <c r="X17" s="806" t="n">
        <f aca="false">COUNTIFS($W$14:$W$17,"&gt;"&amp;$W17,$U$14:$U$17,"="&amp;$U17)</f>
        <v>0</v>
      </c>
      <c r="Y17" s="824" t="n">
        <f aca="false">U17+X17</f>
        <v>1</v>
      </c>
      <c r="Z17" s="853"/>
      <c r="AA17" s="808" t="n">
        <f aca="false" t="array" ref="AA17:AA17">SUMPRODUCT($W$22:$W$27*($P$22:$P$27=$D17)*ISNUMBER(MATCH($Q$22:$Q$27,IF($U$14:$U$17=$U17,$D$14:$D$17,""),0)))+SUMPRODUCT(-$W$22:$W$27*($Q$22:$Q$27=$D17)*ISNUMBER(MATCH($P$22:$P$27,IF($U$14:$U$17=$U17,$D$14:$D$17,""),0)))</f>
        <v>0</v>
      </c>
      <c r="AB17" s="806" t="n">
        <f aca="false">COUNTIFS($AA$14:$AA$17,"&gt;"&amp;$AA17,$Y$14:$Y$17,"="&amp;$Y17)</f>
        <v>0</v>
      </c>
      <c r="AC17" s="824" t="n">
        <f aca="false">Y17+AB17</f>
        <v>1</v>
      </c>
      <c r="AD17" s="853"/>
      <c r="AE17" s="808" t="n">
        <f aca="false" t="array" ref="AE17:AE17">SUMPRODUCT($X$22:$X$27*($P$22:$P$27=$D17)*ISNUMBER(MATCH($Q$22:$Q$27,IF($U$14:$U$17=$U17,$D$14:$D$17,""),0)))+SUMPRODUCT($Y$22:$Y$27*($Q$22:$Q$27=$D17)*ISNUMBER(MATCH($P$22:$P$27,IF($U$14:$U$17=$U17,$D$14:$D$17,""),0)))</f>
        <v>1</v>
      </c>
      <c r="AF17" s="806" t="n">
        <f aca="false">COUNTIFS($AE$14:$AE$17,"&gt;"&amp;$AE17,$AC$14:$AC$17,"="&amp;$AC17)</f>
        <v>0</v>
      </c>
      <c r="AG17" s="824" t="n">
        <f aca="false">AC17+AF17</f>
        <v>1</v>
      </c>
      <c r="AH17" s="855"/>
      <c r="AI17" s="807" t="n">
        <f aca="false">COUNTIFS($J$5:$J$8,"&gt;"&amp;$J8,$AG$14:$AG$17,"="&amp;$AG17)</f>
        <v>0</v>
      </c>
      <c r="AJ17" s="824" t="n">
        <f aca="false">AG17+AI17</f>
        <v>1</v>
      </c>
      <c r="AK17" s="853"/>
      <c r="AL17" s="807" t="n">
        <f aca="false">COUNTIFS($H$5:$H$8,"&gt;"&amp;$H8,$AJ$14:$AJ$17,"="&amp;$AJ17)</f>
        <v>0</v>
      </c>
      <c r="AM17" s="824" t="n">
        <f aca="false">AJ17+AL17</f>
        <v>1</v>
      </c>
      <c r="AN17" s="853"/>
      <c r="AO17" s="807" t="n">
        <f aca="false">COUNTIFS($P$5:$P$8,"&gt;"&amp;$P8,$AM$14:$AM$17,"="&amp;$AM17)</f>
        <v>0</v>
      </c>
      <c r="AP17" s="824" t="n">
        <f aca="false">AM17+AO17</f>
        <v>1</v>
      </c>
      <c r="AQ17" s="853"/>
      <c r="AR17" s="807" t="n">
        <f aca="false">COUNTIFS($R$5:$R$8,"&gt;"&amp;$R8,$AP$14:$AP$17,"="&amp;$AP17)</f>
        <v>0</v>
      </c>
      <c r="AS17" s="824" t="n">
        <f aca="false">AP17+AR17</f>
        <v>1</v>
      </c>
      <c r="AT17" s="853"/>
      <c r="AV17" s="862" t="b">
        <f aca="false">AND($AU8,$AV8)</f>
        <v>0</v>
      </c>
      <c r="AX17" s="807"/>
      <c r="AY17" s="862" t="n">
        <f aca="false">IFERROR(INDEX($E$14:$E$17,IF($I17=$AX$14,$C17,99)),0)</f>
        <v>1</v>
      </c>
      <c r="AZ17" s="884" t="str">
        <v/>
      </c>
      <c r="BA17" s="885" t="str">
        <v/>
      </c>
      <c r="BB17" s="885" t="str">
        <v/>
      </c>
      <c r="BC17" s="886" t="str">
        <v/>
      </c>
      <c r="BE17" s="887" t="str">
        <v/>
      </c>
      <c r="BF17" s="888" t="str">
        <v/>
      </c>
      <c r="BG17" s="888" t="str">
        <v/>
      </c>
      <c r="BH17" s="889" t="str">
        <v/>
      </c>
      <c r="BI17" s="862"/>
      <c r="BJ17" s="862"/>
      <c r="BK17" s="836" t="n">
        <v>1</v>
      </c>
      <c r="BL17" s="807"/>
      <c r="BN17" s="884" t="str">
        <v/>
      </c>
      <c r="BO17" s="885" t="str">
        <v/>
      </c>
      <c r="BP17" s="885" t="str">
        <v/>
      </c>
      <c r="BQ17" s="886" t="str">
        <v/>
      </c>
      <c r="BS17" s="887" t="str">
        <v/>
      </c>
      <c r="BT17" s="888" t="str">
        <v/>
      </c>
      <c r="BU17" s="888" t="str">
        <v/>
      </c>
      <c r="BV17" s="889" t="str">
        <v/>
      </c>
      <c r="BZ17" s="884" t="str">
        <v/>
      </c>
      <c r="CA17" s="885" t="str">
        <v/>
      </c>
      <c r="CB17" s="885" t="str">
        <v/>
      </c>
      <c r="CC17" s="886" t="str">
        <v/>
      </c>
      <c r="CE17" s="887" t="str">
        <v/>
      </c>
      <c r="CF17" s="888" t="str">
        <v/>
      </c>
      <c r="CG17" s="888" t="str">
        <v/>
      </c>
      <c r="CH17" s="889" t="str">
        <v/>
      </c>
    </row>
    <row r="18" s="839" customFormat="true" ht="12" hidden="false" customHeight="false" outlineLevel="0" collapsed="false">
      <c r="B18" s="846"/>
      <c r="C18" s="846"/>
      <c r="D18" s="846"/>
      <c r="E18" s="846"/>
      <c r="F18" s="846"/>
      <c r="G18" s="846"/>
      <c r="H18" s="846"/>
      <c r="I18" s="846"/>
      <c r="J18" s="846"/>
      <c r="K18" s="846"/>
      <c r="L18" s="846"/>
      <c r="M18" s="846"/>
      <c r="N18" s="846"/>
      <c r="O18" s="846"/>
      <c r="P18" s="807"/>
      <c r="Q18" s="807"/>
      <c r="R18" s="807"/>
      <c r="S18" s="807"/>
      <c r="T18" s="807"/>
      <c r="U18" s="807"/>
      <c r="V18" s="846"/>
      <c r="W18" s="846"/>
      <c r="X18" s="846"/>
      <c r="Y18" s="846"/>
      <c r="Z18" s="846"/>
      <c r="AA18" s="846"/>
      <c r="AB18" s="846"/>
      <c r="AC18" s="846"/>
      <c r="AD18" s="846"/>
      <c r="AE18" s="846"/>
      <c r="AF18" s="846"/>
      <c r="AG18" s="846"/>
      <c r="AH18" s="846"/>
      <c r="AI18" s="846"/>
      <c r="BI18" s="846"/>
      <c r="BJ18" s="846"/>
      <c r="BK18" s="850"/>
      <c r="BL18" s="850"/>
    </row>
    <row r="19" s="839" customFormat="true" ht="12" hidden="false" customHeight="false" outlineLevel="0" collapsed="false">
      <c r="B19" s="846"/>
      <c r="C19" s="846"/>
      <c r="D19" s="846"/>
      <c r="E19" s="846"/>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BI19" s="846"/>
      <c r="BJ19" s="846"/>
      <c r="BK19" s="850"/>
      <c r="BL19" s="850"/>
    </row>
    <row r="20" s="800" customFormat="true" ht="12" hidden="false" customHeight="false" outlineLevel="0" collapsed="false">
      <c r="D20" s="801"/>
      <c r="E20" s="801"/>
      <c r="F20" s="801"/>
      <c r="G20" s="801"/>
      <c r="H20" s="801"/>
      <c r="O20" s="890"/>
      <c r="R20" s="801"/>
      <c r="S20" s="801"/>
      <c r="T20" s="801"/>
      <c r="W20" s="890"/>
      <c r="Y20" s="890"/>
      <c r="AE20" s="801"/>
      <c r="AF20" s="801"/>
      <c r="AG20" s="801"/>
      <c r="AH20" s="801"/>
      <c r="AI20" s="801"/>
      <c r="AZ20" s="844" t="s">
        <v>1898</v>
      </c>
      <c r="BI20" s="801"/>
      <c r="BJ20" s="801"/>
      <c r="BK20" s="808"/>
      <c r="BL20" s="808"/>
    </row>
    <row r="21" s="800" customFormat="true" ht="15.75" hidden="false" customHeight="true" outlineLevel="0" collapsed="false">
      <c r="D21" s="891"/>
      <c r="E21" s="814" t="s">
        <v>1839</v>
      </c>
      <c r="F21" s="813" t="s">
        <v>1840</v>
      </c>
      <c r="G21" s="813" t="s">
        <v>1841</v>
      </c>
      <c r="H21" s="892" t="str">
        <f aca="false" t="array" ref="H21:K21">TRANSPOSE($D$22:$D$25)</f>
        <v>Switzerland</v>
      </c>
      <c r="I21" s="893" t="str">
        <v>Canada</v>
      </c>
      <c r="J21" s="893" t="str">
        <v>Bosnia/Herzeg.</v>
      </c>
      <c r="K21" s="894" t="str">
        <v>Qatar</v>
      </c>
      <c r="L21" s="840" t="s">
        <v>1899</v>
      </c>
      <c r="M21" s="805" t="s">
        <v>1894</v>
      </c>
      <c r="N21" s="821" t="s">
        <v>1871</v>
      </c>
      <c r="T21" s="890" t="s">
        <v>1900</v>
      </c>
      <c r="U21" s="895" t="s">
        <v>1839</v>
      </c>
      <c r="V21" s="895"/>
      <c r="W21" s="896" t="s">
        <v>507</v>
      </c>
      <c r="X21" s="896" t="s">
        <v>1840</v>
      </c>
      <c r="Y21" s="896" t="s">
        <v>1841</v>
      </c>
      <c r="AA21" s="897"/>
      <c r="AE21" s="846"/>
      <c r="AF21" s="839"/>
      <c r="AG21" s="801"/>
      <c r="AH21" s="839"/>
      <c r="AI21" s="839"/>
      <c r="AJ21" s="839"/>
      <c r="AK21" s="839"/>
      <c r="AL21" s="839"/>
      <c r="AM21" s="839"/>
      <c r="AN21" s="846"/>
      <c r="AO21" s="839"/>
      <c r="AX21" s="845" t="s">
        <v>1895</v>
      </c>
      <c r="AY21" s="845" t="s">
        <v>1896</v>
      </c>
      <c r="AZ21" s="839"/>
      <c r="BA21" s="839"/>
      <c r="BB21" s="839"/>
      <c r="BC21" s="839"/>
      <c r="BD21" s="839"/>
      <c r="BE21" s="847" t="str">
        <f aca="false" t="array" ref="BE21:BH21">TRANSPOSE($AZ$22:$AZ$25)</f>
        <v/>
      </c>
      <c r="BF21" s="848" t="str">
        <v/>
      </c>
      <c r="BG21" s="848" t="str">
        <v/>
      </c>
      <c r="BH21" s="849" t="str">
        <v/>
      </c>
      <c r="BI21" s="846"/>
      <c r="BJ21" s="846"/>
      <c r="BK21" s="807"/>
      <c r="BL21" s="807"/>
      <c r="BM21" s="846"/>
      <c r="BN21" s="846"/>
      <c r="BO21" s="846"/>
      <c r="BP21" s="846"/>
      <c r="BQ21" s="846"/>
      <c r="BR21" s="846"/>
      <c r="BS21" s="846"/>
      <c r="BT21" s="846"/>
      <c r="BU21" s="846"/>
      <c r="BV21" s="846"/>
    </row>
    <row r="22" s="800" customFormat="true" ht="12" hidden="false" customHeight="false" outlineLevel="0" collapsed="false">
      <c r="C22" s="806"/>
      <c r="D22" s="898" t="str">
        <f aca="false">IF($L$9=0,$D5,INDEX($D$5:$D$8,MATCH($C5,$E$14:$E$17,0)))</f>
        <v>Switzerland</v>
      </c>
      <c r="E22" s="899" t="n">
        <f aca="false">VLOOKUP($D22,$D$5:$K$8,8,0)</f>
        <v>7</v>
      </c>
      <c r="F22" s="900" t="n">
        <f aca="false">VLOOKUP($D22,$D$5:$K$8,5,0)</f>
        <v>5</v>
      </c>
      <c r="G22" s="901" t="n">
        <f aca="false">VLOOKUP($D22,$D$5:$K$8,6,0)</f>
        <v>1</v>
      </c>
      <c r="H22" s="902" t="str">
        <f aca="false" t="array" ref="H22:K25">IFERROR(VLOOKUP($D$22:$D$25&amp;$H$21:$K$21,$Z$22:$AA$33,2,0),"")</f>
        <v/>
      </c>
      <c r="I22" s="900" t="str">
        <v>1 - 1</v>
      </c>
      <c r="J22" s="900" t="str">
        <v>2 - 0</v>
      </c>
      <c r="K22" s="903" t="str">
        <v>2 - 0</v>
      </c>
      <c r="L22" s="827" t="b">
        <f aca="false">OR($E22&gt;0,$G22&gt;0)</f>
        <v>1</v>
      </c>
      <c r="M22" s="827" t="n">
        <f aca="false" t="array" ref="M22:M25">VLOOKUP($D$22:$D$25,$D$14:$AV$17,45,0)</f>
        <v>0</v>
      </c>
      <c r="N22" s="808" t="n">
        <f aca="false">VLOOKUP($D22,$D$5:$Q$8,14,0)</f>
        <v>19</v>
      </c>
      <c r="O22" s="904" t="s">
        <v>77</v>
      </c>
      <c r="P22" s="905" t="str">
        <f aca="false">INDEX('World Cup'!$B$13:$AJ$38,1,1+(CODE($B$1)-65)*3)</f>
        <v>Canada</v>
      </c>
      <c r="Q22" s="906" t="str">
        <f aca="false">INDEX('World Cup'!$B$13:$AJ$38,1,2+(CODE($B$1)-65)*3)</f>
        <v>Bosnia/Herzeg.</v>
      </c>
      <c r="R22" s="906" t="n">
        <f aca="false">IF(OR(INDEX('World Cup'!$B$14:$AJ$39,1,1+(CODE($B$1)-65)*3)="",INDEX('World Cup'!$B$14:$AJ$39,1,2+(CODE($B$1)-65)*3)=""),"",INDEX('World Cup'!$B$14:$AJ$39,1,1+(CODE($B$1)-65)*3))</f>
        <v>2</v>
      </c>
      <c r="S22" s="907" t="n">
        <f aca="false">IF(OR(INDEX('World Cup'!$B$14:$AJ$39,1,1+(CODE($B$1)-65)*3)="",INDEX('World Cup'!$B$14:$AJ$39,1,2+(CODE($B$1)-65)*3)=""),"",INDEX('World Cup'!$B$14:$AJ$39,1,2+(CODE($B$1)-65)*3))</f>
        <v>1</v>
      </c>
      <c r="T22" s="908" t="n">
        <f aca="false">IF(AND(P22&lt;&gt;"",Q22&lt;&gt;"",P22&lt;&gt;Q22,R22&lt;&gt;"",S22&lt;&gt;""),1,0)</f>
        <v>1</v>
      </c>
      <c r="U22" s="909" t="n">
        <f aca="false">IF($T22=0,0,IF($R22&gt;$S22,3,IF($R22=$S22,1,0)))</f>
        <v>3</v>
      </c>
      <c r="V22" s="910" t="n">
        <f aca="false">IF($T22=0,0,IF($R22&lt;$S22,3,IF($R22=$S22,1,0)))</f>
        <v>0</v>
      </c>
      <c r="W22" s="911" t="n">
        <f aca="false">IF(OR(R22="",S22=""),0,R22-S22)</f>
        <v>1</v>
      </c>
      <c r="X22" s="912" t="n">
        <f aca="false">IF(OR(R22="",S22=""),0,R22)</f>
        <v>2</v>
      </c>
      <c r="Y22" s="913" t="n">
        <f aca="false">IF(OR(R22="",S22=""),0,S22)</f>
        <v>1</v>
      </c>
      <c r="Z22" s="914" t="str">
        <f aca="false">P22&amp;Q22</f>
        <v>CanadaBosnia/Herzeg.</v>
      </c>
      <c r="AA22" s="915" t="str">
        <f aca="false">IF($T22,$X22&amp;Language!$E$197&amp;$Y22,"")</f>
        <v>2 - 1</v>
      </c>
      <c r="AB22" s="827"/>
      <c r="AC22" s="827"/>
      <c r="AD22" s="827"/>
      <c r="AE22" s="808"/>
      <c r="AF22" s="916"/>
      <c r="AG22" s="917"/>
      <c r="AH22" s="917"/>
      <c r="AI22" s="826"/>
      <c r="AJ22" s="807"/>
      <c r="AK22" s="918"/>
      <c r="AL22" s="807"/>
      <c r="AN22" s="807"/>
      <c r="AO22" s="807"/>
      <c r="AX22" s="863" t="str">
        <f aca="false" t="array" ref="AX22:AX22">IFERROR(SMALL(IF(COUNTIF($I$14:$I$17,$C$14:$C$17)&gt;1,$C$14:$C$17,""),2),"")</f>
        <v/>
      </c>
      <c r="AY22" s="862" t="n">
        <f aca="false">IFERROR(INDEX($E$14:$E$17,IF($I14=$AX$22,$C14,99)),0)</f>
        <v>0</v>
      </c>
      <c r="AZ22" s="865" t="str">
        <f aca="false" t="array" ref="AZ22:AZ25">IFERROR(VLOOKUP($BB$5:$BB$8,$C$14:$D$17,2,0),"")</f>
        <v/>
      </c>
      <c r="BA22" s="866" t="str">
        <f aca="false" t="array" ref="BA22:BA25">IFERROR(VLOOKUP($BB$5:$BB$8,$C$14:$K$17,9,0),"")</f>
        <v/>
      </c>
      <c r="BB22" s="866" t="str">
        <f aca="false" t="array" ref="BB22:BB25">IFERROR(VLOOKUP($BB$5:$BB$8,$C$14:$O$17,13,0),"")</f>
        <v/>
      </c>
      <c r="BC22" s="867" t="str">
        <f aca="false" t="array" ref="BC22:BC25">IFERROR(VLOOKUP($BB$5:$BB$8,$C$14:$S$17,17,0),"")</f>
        <v/>
      </c>
      <c r="BD22" s="839"/>
      <c r="BE22" s="868" t="str">
        <f aca="false" t="array" ref="BE22:BH25">IFERROR(VLOOKUP($AZ$22:$AZ$25&amp;$BE$21:$BH$21,$Z$22:$AA$33,2,0),"")</f>
        <v/>
      </c>
      <c r="BF22" s="869" t="str">
        <v/>
      </c>
      <c r="BG22" s="869" t="str">
        <v/>
      </c>
      <c r="BH22" s="870" t="str">
        <v/>
      </c>
      <c r="BI22" s="862"/>
      <c r="BJ22" s="862"/>
      <c r="BK22" s="806"/>
      <c r="BL22" s="807"/>
      <c r="BM22" s="846"/>
      <c r="BN22" s="846"/>
      <c r="BO22" s="807"/>
      <c r="BP22" s="807"/>
      <c r="BQ22" s="807"/>
      <c r="BR22" s="846"/>
      <c r="BS22" s="862"/>
      <c r="BT22" s="862"/>
      <c r="BU22" s="862"/>
      <c r="BV22" s="862"/>
    </row>
    <row r="23" s="800" customFormat="true" ht="12" hidden="false" customHeight="false" outlineLevel="0" collapsed="false">
      <c r="C23" s="806"/>
      <c r="D23" s="919" t="str">
        <f aca="false">IF($L$9=0,$D6,INDEX($D$5:$D$8,MATCH($C6,$E$14:$E$17,0)))</f>
        <v>Canada</v>
      </c>
      <c r="E23" s="920" t="n">
        <f aca="false">VLOOKUP($D23,$D$5:$K$8,8,0)</f>
        <v>7</v>
      </c>
      <c r="F23" s="806" t="n">
        <f aca="false">VLOOKUP($D23,$D$5:$K$8,5,0)</f>
        <v>5</v>
      </c>
      <c r="G23" s="921" t="n">
        <f aca="false">VLOOKUP($D23,$D$5:$K$8,6,0)</f>
        <v>2</v>
      </c>
      <c r="H23" s="922" t="str">
        <v>1 - 1</v>
      </c>
      <c r="I23" s="923" t="str">
        <v/>
      </c>
      <c r="J23" s="806" t="str">
        <v>2 - 1</v>
      </c>
      <c r="K23" s="924" t="str">
        <v>2 - 0</v>
      </c>
      <c r="L23" s="827" t="b">
        <f aca="false">OR($E23&gt;0,$G23&gt;0)</f>
        <v>1</v>
      </c>
      <c r="M23" s="827" t="n">
        <v>0</v>
      </c>
      <c r="N23" s="808" t="n">
        <f aca="false">VLOOKUP($D23,$D$5:$Q$8,14,0)</f>
        <v>30</v>
      </c>
      <c r="O23" s="925" t="s">
        <v>78</v>
      </c>
      <c r="P23" s="926" t="str">
        <f aca="false">INDEX('World Cup'!$B$13:$AJ$38,6,1+(CODE($B$1)-65)*3)</f>
        <v>Qatar</v>
      </c>
      <c r="Q23" s="927" t="str">
        <f aca="false">INDEX('World Cup'!$B$13:$AJ$38,6,2+(CODE($B$1)-65)*3)</f>
        <v>Switzerland</v>
      </c>
      <c r="R23" s="927" t="n">
        <f aca="false">IF(OR(INDEX('World Cup'!$B$14:$AJ$39,6,1+(CODE($B$1)-65)*3)="",INDEX('World Cup'!$B$14:$AJ$39,6,2+(CODE($B$1)-65)*3)=""),"",INDEX('World Cup'!$B$14:$AJ$39,6,1+(CODE($B$1)-65)*3))</f>
        <v>0</v>
      </c>
      <c r="S23" s="928" t="n">
        <f aca="false">IF(OR(INDEX('World Cup'!$B$14:$AJ$39,6,1+(CODE($B$1)-65)*3)="",INDEX('World Cup'!$B$14:$AJ$39,6,2+(CODE($B$1)-65)*3)=""),"",INDEX('World Cup'!$B$14:$AJ$39,6,2+(CODE($B$1)-65)*3))</f>
        <v>2</v>
      </c>
      <c r="T23" s="806" t="n">
        <f aca="false">IF(AND(P23&lt;&gt;"",Q23&lt;&gt;"",P23&lt;&gt;Q23,R23&lt;&gt;"",S23&lt;&gt;""),1,0)</f>
        <v>1</v>
      </c>
      <c r="U23" s="929" t="n">
        <f aca="false">IF($T23=0,0,IF($R23&gt;$S23,3,IF($R23=$S23,1,0)))</f>
        <v>0</v>
      </c>
      <c r="V23" s="806" t="n">
        <f aca="false">IF($T23=0,0,IF($R23&lt;$S23,3,IF($R23=$S23,1,0)))</f>
        <v>3</v>
      </c>
      <c r="W23" s="930" t="n">
        <f aca="false">IF(OR(R23="",S23=""),0,R23-S23)</f>
        <v>-2</v>
      </c>
      <c r="X23" s="931" t="n">
        <f aca="false">IF(OR(R23="",S23=""),0,R23)</f>
        <v>0</v>
      </c>
      <c r="Y23" s="932" t="n">
        <f aca="false">IF(OR(R23="",S23=""),0,S23)</f>
        <v>2</v>
      </c>
      <c r="Z23" s="933" t="str">
        <f aca="false">P23&amp;Q23</f>
        <v>QatarSwitzerland</v>
      </c>
      <c r="AA23" s="934" t="str">
        <f aca="false">IF($T23,$X23&amp;Language!$E$197&amp;$Y23,"")</f>
        <v>0 - 2</v>
      </c>
      <c r="AB23" s="827"/>
      <c r="AC23" s="827"/>
      <c r="AD23" s="827"/>
      <c r="AE23" s="808"/>
      <c r="AF23" s="916"/>
      <c r="AG23" s="917"/>
      <c r="AH23" s="917"/>
      <c r="AI23" s="917"/>
      <c r="AJ23" s="807"/>
      <c r="AK23" s="918"/>
      <c r="AL23" s="807"/>
      <c r="AN23" s="807"/>
      <c r="AO23" s="807"/>
      <c r="AY23" s="862" t="n">
        <f aca="false">IFERROR(INDEX($E$14:$E$17,IF($I15=$AX$22,$C15,99)),0)</f>
        <v>0</v>
      </c>
      <c r="AZ23" s="877" t="str">
        <v/>
      </c>
      <c r="BA23" s="807" t="str">
        <v/>
      </c>
      <c r="BB23" s="807" t="str">
        <v/>
      </c>
      <c r="BC23" s="878" t="str">
        <v/>
      </c>
      <c r="BD23" s="839"/>
      <c r="BE23" s="879" t="str">
        <v/>
      </c>
      <c r="BF23" s="880" t="str">
        <v/>
      </c>
      <c r="BG23" s="862" t="str">
        <v/>
      </c>
      <c r="BH23" s="881" t="str">
        <v/>
      </c>
      <c r="BI23" s="862"/>
      <c r="BJ23" s="862"/>
      <c r="BK23" s="806"/>
      <c r="BL23" s="807"/>
      <c r="BM23" s="846"/>
      <c r="BN23" s="846"/>
      <c r="BO23" s="807"/>
      <c r="BP23" s="807"/>
      <c r="BQ23" s="807"/>
      <c r="BR23" s="846"/>
      <c r="BS23" s="862"/>
      <c r="BT23" s="862"/>
      <c r="BU23" s="862"/>
      <c r="BV23" s="862"/>
    </row>
    <row r="24" s="800" customFormat="true" ht="12" hidden="false" customHeight="false" outlineLevel="0" collapsed="false">
      <c r="C24" s="806"/>
      <c r="D24" s="919" t="str">
        <f aca="false">IF($L$9=0,$D7,INDEX($D$5:$D$8,MATCH($C7,$E$14:$E$17,0)))</f>
        <v>Bosnia/Herzeg.</v>
      </c>
      <c r="E24" s="920" t="n">
        <f aca="false">VLOOKUP($D24,$D$5:$K$8,8,0)</f>
        <v>3</v>
      </c>
      <c r="F24" s="806" t="n">
        <f aca="false">VLOOKUP($D24,$D$5:$K$8,5,0)</f>
        <v>2</v>
      </c>
      <c r="G24" s="921" t="n">
        <f aca="false">VLOOKUP($D24,$D$5:$K$8,6,0)</f>
        <v>4</v>
      </c>
      <c r="H24" s="922" t="str">
        <v>0 - 2</v>
      </c>
      <c r="I24" s="806" t="str">
        <v>1 - 2</v>
      </c>
      <c r="J24" s="923" t="str">
        <v/>
      </c>
      <c r="K24" s="924" t="str">
        <v>1 - 0</v>
      </c>
      <c r="L24" s="827" t="b">
        <f aca="false">OR($E24&gt;0,$G24&gt;0)</f>
        <v>1</v>
      </c>
      <c r="M24" s="827" t="n">
        <v>0</v>
      </c>
      <c r="N24" s="808" t="n">
        <f aca="false">VLOOKUP($D24,$D$5:$Q$8,14,0)</f>
        <v>65</v>
      </c>
      <c r="O24" s="925" t="s">
        <v>1221</v>
      </c>
      <c r="P24" s="926" t="str">
        <f aca="false">INDEX('World Cup'!$B$13:$AJ$38,11,1+(CODE($B$1)-65)*3)</f>
        <v>Switzerland</v>
      </c>
      <c r="Q24" s="927" t="str">
        <f aca="false">INDEX('World Cup'!$B$13:$AJ$38,11,2+(CODE($B$1)-65)*3)</f>
        <v>Bosnia/Herzeg.</v>
      </c>
      <c r="R24" s="927" t="n">
        <f aca="false">IF(OR(INDEX('World Cup'!$B$14:$AJ$39,11,1+(CODE($B$1)-65)*3)="",INDEX('World Cup'!$B$14:$AJ$39,11,2+(CODE($B$1)-65)*3)=""),"",INDEX('World Cup'!$B$14:$AJ$39,11,1+(CODE($B$1)-65)*3))</f>
        <v>2</v>
      </c>
      <c r="S24" s="928" t="n">
        <f aca="false">IF(OR(INDEX('World Cup'!$B$14:$AJ$39,11,1+(CODE($B$1)-65)*3)="",INDEX('World Cup'!$B$14:$AJ$39,11,2+(CODE($B$1)-65)*3)=""),"",INDEX('World Cup'!$B$14:$AJ$39,11,2+(CODE($B$1)-65)*3))</f>
        <v>0</v>
      </c>
      <c r="T24" s="806" t="n">
        <f aca="false">IF(AND(P24&lt;&gt;"",Q24&lt;&gt;"",P24&lt;&gt;Q24,R24&lt;&gt;"",S24&lt;&gt;""),1,0)</f>
        <v>1</v>
      </c>
      <c r="U24" s="929" t="n">
        <f aca="false">IF($T24=0,0,IF($R24&gt;$S24,3,IF($R24=$S24,1,0)))</f>
        <v>3</v>
      </c>
      <c r="V24" s="806" t="n">
        <f aca="false">IF($T24=0,0,IF($R24&lt;$S24,3,IF($R24=$S24,1,0)))</f>
        <v>0</v>
      </c>
      <c r="W24" s="930" t="n">
        <f aca="false">IF(OR(R24="",S24=""),0,R24-S24)</f>
        <v>2</v>
      </c>
      <c r="X24" s="931" t="n">
        <f aca="false">IF(OR(R24="",S24=""),0,R24)</f>
        <v>2</v>
      </c>
      <c r="Y24" s="932" t="n">
        <f aca="false">IF(OR(R24="",S24=""),0,S24)</f>
        <v>0</v>
      </c>
      <c r="Z24" s="933" t="str">
        <f aca="false">P24&amp;Q24</f>
        <v>SwitzerlandBosnia/Herzeg.</v>
      </c>
      <c r="AA24" s="934" t="str">
        <f aca="false">IF($T24,$X24&amp;Language!$E$197&amp;$Y24,"")</f>
        <v>2 - 0</v>
      </c>
      <c r="AB24" s="827"/>
      <c r="AC24" s="827"/>
      <c r="AD24" s="827"/>
      <c r="AE24" s="808"/>
      <c r="AF24" s="916"/>
      <c r="AG24" s="917"/>
      <c r="AH24" s="917"/>
      <c r="AI24" s="917"/>
      <c r="AJ24" s="807"/>
      <c r="AK24" s="918"/>
      <c r="AL24" s="807"/>
      <c r="AN24" s="807"/>
      <c r="AO24" s="807"/>
      <c r="AY24" s="862" t="n">
        <f aca="false">IFERROR(INDEX($E$14:$E$17,IF($I16=$AX$22,$C16,99)),0)</f>
        <v>0</v>
      </c>
      <c r="AZ24" s="877" t="str">
        <v/>
      </c>
      <c r="BA24" s="807" t="str">
        <v/>
      </c>
      <c r="BB24" s="807" t="str">
        <v/>
      </c>
      <c r="BC24" s="878" t="str">
        <v/>
      </c>
      <c r="BD24" s="839"/>
      <c r="BE24" s="879" t="str">
        <v/>
      </c>
      <c r="BF24" s="862" t="str">
        <v/>
      </c>
      <c r="BG24" s="880" t="str">
        <v/>
      </c>
      <c r="BH24" s="881" t="str">
        <v/>
      </c>
      <c r="BI24" s="862"/>
      <c r="BJ24" s="862"/>
      <c r="BK24" s="806"/>
      <c r="BL24" s="807"/>
      <c r="BM24" s="846"/>
      <c r="BN24" s="846"/>
      <c r="BO24" s="807"/>
      <c r="BP24" s="807"/>
      <c r="BQ24" s="807"/>
      <c r="BR24" s="846"/>
      <c r="BS24" s="862"/>
      <c r="BT24" s="862"/>
      <c r="BU24" s="862"/>
      <c r="BV24" s="862"/>
    </row>
    <row r="25" s="800" customFormat="true" ht="12" hidden="false" customHeight="false" outlineLevel="0" collapsed="false">
      <c r="C25" s="806"/>
      <c r="D25" s="935" t="str">
        <f aca="false">IF($L$9=0,$D8,INDEX($D$5:$D$8,MATCH($C8,$E$14:$E$17,0)))</f>
        <v>Qatar</v>
      </c>
      <c r="E25" s="936" t="n">
        <f aca="false">VLOOKUP($D25,$D$5:$K$8,8,0)</f>
        <v>0</v>
      </c>
      <c r="F25" s="937" t="n">
        <f aca="false">VLOOKUP($D25,$D$5:$K$8,5,0)</f>
        <v>0</v>
      </c>
      <c r="G25" s="938" t="n">
        <f aca="false">VLOOKUP($D25,$D$5:$K$8,6,0)</f>
        <v>5</v>
      </c>
      <c r="H25" s="939" t="str">
        <v>0 - 2</v>
      </c>
      <c r="I25" s="937" t="str">
        <v>0 - 2</v>
      </c>
      <c r="J25" s="937" t="str">
        <v>0 - 1</v>
      </c>
      <c r="K25" s="940" t="str">
        <v/>
      </c>
      <c r="L25" s="827" t="b">
        <f aca="false">OR($E25&gt;0,$G25&gt;0)</f>
        <v>1</v>
      </c>
      <c r="M25" s="827" t="n">
        <v>0</v>
      </c>
      <c r="N25" s="808" t="n">
        <f aca="false">VLOOKUP($D25,$D$5:$Q$8,14,0)</f>
        <v>55</v>
      </c>
      <c r="O25" s="925" t="s">
        <v>1228</v>
      </c>
      <c r="P25" s="926" t="str">
        <f aca="false">INDEX('World Cup'!$B$13:$AJ$38,16,1+(CODE($B$1)-65)*3)</f>
        <v>Canada</v>
      </c>
      <c r="Q25" s="927" t="str">
        <f aca="false">INDEX('World Cup'!$B$13:$AJ$38,16,2+(CODE($B$1)-65)*3)</f>
        <v>Qatar</v>
      </c>
      <c r="R25" s="927" t="n">
        <f aca="false">IF(OR(INDEX('World Cup'!$B$14:$AJ$39,16,1+(CODE($B$1)-65)*3)="",INDEX('World Cup'!$B$14:$AJ$39,16,2+(CODE($B$1)-65)*3)=""),"",INDEX('World Cup'!$B$14:$AJ$39,16,1+(CODE($B$1)-65)*3))</f>
        <v>2</v>
      </c>
      <c r="S25" s="928" t="n">
        <f aca="false">IF(OR(INDEX('World Cup'!$B$14:$AJ$39,16,1+(CODE($B$1)-65)*3)="",INDEX('World Cup'!$B$14:$AJ$39,16,2+(CODE($B$1)-65)*3)=""),"",INDEX('World Cup'!$B$14:$AJ$39,16,2+(CODE($B$1)-65)*3))</f>
        <v>0</v>
      </c>
      <c r="T25" s="806" t="n">
        <f aca="false">IF(AND(P25&lt;&gt;"",Q25&lt;&gt;"",P25&lt;&gt;Q25,R25&lt;&gt;"",S25&lt;&gt;""),1,0)</f>
        <v>1</v>
      </c>
      <c r="U25" s="929" t="n">
        <f aca="false">IF($T25=0,0,IF($R25&gt;$S25,3,IF($R25=$S25,1,0)))</f>
        <v>3</v>
      </c>
      <c r="V25" s="806" t="n">
        <f aca="false">IF($T25=0,0,IF($R25&lt;$S25,3,IF($R25=$S25,1,0)))</f>
        <v>0</v>
      </c>
      <c r="W25" s="930" t="n">
        <f aca="false">IF(OR(R25="",S25=""),0,R25-S25)</f>
        <v>2</v>
      </c>
      <c r="X25" s="931" t="n">
        <f aca="false">IF(OR(R25="",S25=""),0,R25)</f>
        <v>2</v>
      </c>
      <c r="Y25" s="932" t="n">
        <f aca="false">IF(OR(R25="",S25=""),0,S25)</f>
        <v>0</v>
      </c>
      <c r="Z25" s="933" t="str">
        <f aca="false">P25&amp;Q25</f>
        <v>CanadaQatar</v>
      </c>
      <c r="AA25" s="934" t="str">
        <f aca="false">IF($T25,$X25&amp;Language!$E$197&amp;$Y25,"")</f>
        <v>2 - 0</v>
      </c>
      <c r="AB25" s="827"/>
      <c r="AC25" s="827"/>
      <c r="AD25" s="827"/>
      <c r="AE25" s="808"/>
      <c r="AF25" s="916"/>
      <c r="AG25" s="917"/>
      <c r="AH25" s="917"/>
      <c r="AI25" s="917"/>
      <c r="AJ25" s="807"/>
      <c r="AK25" s="918"/>
      <c r="AL25" s="807"/>
      <c r="AN25" s="807"/>
      <c r="AO25" s="807"/>
      <c r="AY25" s="862" t="n">
        <f aca="false">IFERROR(INDEX($E$14:$E$17,IF($I17=$AX$22,$C17,99)),0)</f>
        <v>0</v>
      </c>
      <c r="AZ25" s="884" t="str">
        <v/>
      </c>
      <c r="BA25" s="885" t="str">
        <v/>
      </c>
      <c r="BB25" s="885" t="str">
        <v/>
      </c>
      <c r="BC25" s="886" t="str">
        <v/>
      </c>
      <c r="BD25" s="839"/>
      <c r="BE25" s="887" t="str">
        <v/>
      </c>
      <c r="BF25" s="888" t="str">
        <v/>
      </c>
      <c r="BG25" s="888" t="str">
        <v/>
      </c>
      <c r="BH25" s="889" t="str">
        <v/>
      </c>
      <c r="BI25" s="862"/>
      <c r="BJ25" s="862"/>
      <c r="BK25" s="806"/>
      <c r="BL25" s="807"/>
      <c r="BM25" s="846"/>
      <c r="BN25" s="846"/>
      <c r="BO25" s="846"/>
      <c r="BP25" s="846"/>
      <c r="BQ25" s="846"/>
      <c r="BR25" s="846"/>
      <c r="BS25" s="862"/>
      <c r="BT25" s="862"/>
      <c r="BU25" s="862"/>
      <c r="BV25" s="862"/>
    </row>
    <row r="26" s="800" customFormat="true" ht="12" hidden="false" customHeight="false" outlineLevel="0" collapsed="false">
      <c r="C26" s="806"/>
      <c r="D26" s="941"/>
      <c r="E26" s="941"/>
      <c r="F26" s="806"/>
      <c r="G26" s="806"/>
      <c r="H26" s="890"/>
      <c r="O26" s="925" t="s">
        <v>1848</v>
      </c>
      <c r="P26" s="926" t="str">
        <f aca="false">INDEX('World Cup'!$B$13:$AJ$38,21,1+(CODE($B$1)-65)*3)</f>
        <v>Switzerland</v>
      </c>
      <c r="Q26" s="927" t="str">
        <f aca="false">INDEX('World Cup'!$B$13:$AJ$38,21,2+(CODE($B$1)-65)*3)</f>
        <v>Canada</v>
      </c>
      <c r="R26" s="927" t="n">
        <f aca="false">IF(OR(INDEX('World Cup'!$B$14:$AJ$39,21,1+(CODE($B$1)-65)*3)="",INDEX('World Cup'!$B$14:$AJ$39,21,2+(CODE($B$1)-65)*3)=""),"",INDEX('World Cup'!$B$14:$AJ$39,21,1+(CODE($B$1)-65)*3))</f>
        <v>1</v>
      </c>
      <c r="S26" s="928" t="n">
        <f aca="false">IF(OR(INDEX('World Cup'!$B$14:$AJ$39,21,1+(CODE($B$1)-65)*3)="",INDEX('World Cup'!$B$14:$AJ$39,21,2+(CODE($B$1)-65)*3)=""),"",INDEX('World Cup'!$B$14:$AJ$39,21,2+(CODE($B$1)-65)*3))</f>
        <v>1</v>
      </c>
      <c r="T26" s="806" t="n">
        <f aca="false">IF(AND(P26&lt;&gt;"",Q26&lt;&gt;"",P26&lt;&gt;Q26,R26&lt;&gt;"",S26&lt;&gt;""),1,0)</f>
        <v>1</v>
      </c>
      <c r="U26" s="929" t="n">
        <f aca="false">IF($T26=0,0,IF($R26&gt;$S26,3,IF($R26=$S26,1,0)))</f>
        <v>1</v>
      </c>
      <c r="V26" s="806" t="n">
        <f aca="false">IF($T26=0,0,IF($R26&lt;$S26,3,IF($R26=$S26,1,0)))</f>
        <v>1</v>
      </c>
      <c r="W26" s="930" t="n">
        <f aca="false">IF(OR(R26="",S26=""),0,R26-S26)</f>
        <v>0</v>
      </c>
      <c r="X26" s="931" t="n">
        <f aca="false">IF(OR(R26="",S26=""),0,R26)</f>
        <v>1</v>
      </c>
      <c r="Y26" s="932" t="n">
        <f aca="false">IF(OR(R26="",S26=""),0,S26)</f>
        <v>1</v>
      </c>
      <c r="Z26" s="933" t="str">
        <f aca="false">P26&amp;Q26</f>
        <v>SwitzerlandCanada</v>
      </c>
      <c r="AA26" s="934" t="str">
        <f aca="false">IF($T26,$X26&amp;Language!$E$197&amp;$Y26,"")</f>
        <v>1 - 1</v>
      </c>
      <c r="AE26" s="807"/>
      <c r="AF26" s="807"/>
      <c r="AG26" s="806"/>
      <c r="AH26" s="807"/>
      <c r="AI26" s="807"/>
      <c r="AJ26" s="807"/>
      <c r="AK26" s="918"/>
      <c r="AL26" s="807"/>
      <c r="AM26" s="807"/>
      <c r="AN26" s="807"/>
      <c r="AO26" s="807"/>
      <c r="AZ26" s="846"/>
      <c r="BA26" s="807"/>
      <c r="BB26" s="807"/>
      <c r="BC26" s="807"/>
      <c r="BD26" s="839"/>
      <c r="BE26" s="869"/>
      <c r="BF26" s="869"/>
      <c r="BG26" s="869"/>
      <c r="BH26" s="869"/>
      <c r="BI26" s="862"/>
      <c r="BJ26" s="862"/>
      <c r="BL26" s="839"/>
      <c r="BM26" s="839"/>
      <c r="BN26" s="846"/>
      <c r="BO26" s="846"/>
      <c r="BP26" s="846"/>
      <c r="BQ26" s="846"/>
      <c r="BR26" s="839"/>
      <c r="BS26" s="862"/>
      <c r="BT26" s="862"/>
      <c r="BU26" s="862"/>
      <c r="BV26" s="862"/>
    </row>
    <row r="27" s="800" customFormat="true" ht="12" hidden="false" customHeight="false" outlineLevel="0" collapsed="false">
      <c r="C27" s="806"/>
      <c r="D27" s="941"/>
      <c r="E27" s="941"/>
      <c r="F27" s="806"/>
      <c r="G27" s="806"/>
      <c r="H27" s="890"/>
      <c r="O27" s="942" t="s">
        <v>1850</v>
      </c>
      <c r="P27" s="943" t="str">
        <f aca="false">INDEX('World Cup'!$B$13:$AJ$38,26,1+(CODE($B$1)-65)*3)</f>
        <v>Bosnia/Herzeg.</v>
      </c>
      <c r="Q27" s="944" t="str">
        <f aca="false">INDEX('World Cup'!$B$13:$AJ$38,26,2+(CODE($B$1)-65)*3)</f>
        <v>Qatar</v>
      </c>
      <c r="R27" s="944" t="n">
        <f aca="false">IF(OR(INDEX('World Cup'!$B$14:$AJ$39,26,1+(CODE($B$1)-65)*3)="",INDEX('World Cup'!$B$14:$AJ$39,26,2+(CODE($B$1)-65)*3)=""),"",INDEX('World Cup'!$B$14:$AJ$39,26,1+(CODE($B$1)-65)*3))</f>
        <v>1</v>
      </c>
      <c r="S27" s="945" t="n">
        <f aca="false">IF(OR(INDEX('World Cup'!$B$14:$AJ$39,26,1+(CODE($B$1)-65)*3)="",INDEX('World Cup'!$B$14:$AJ$39,26,2+(CODE($B$1)-65)*3)=""),"",INDEX('World Cup'!$B$14:$AJ$39,26,2+(CODE($B$1)-65)*3))</f>
        <v>0</v>
      </c>
      <c r="T27" s="946" t="n">
        <f aca="false">IF(AND(P27&lt;&gt;"",Q27&lt;&gt;"",P27&lt;&gt;Q27,R27&lt;&gt;"",S27&lt;&gt;""),1,0)</f>
        <v>1</v>
      </c>
      <c r="U27" s="947" t="n">
        <f aca="false">IF($T27=0,0,IF($R27&gt;$S27,3,IF($R27=$S27,1,0)))</f>
        <v>3</v>
      </c>
      <c r="V27" s="946" t="n">
        <f aca="false">IF($T27=0,0,IF($R27&lt;$S27,3,IF($R27=$S27,1,0)))</f>
        <v>0</v>
      </c>
      <c r="W27" s="948" t="n">
        <f aca="false">IF(OR(R27="",S27=""),0,R27-S27)</f>
        <v>1</v>
      </c>
      <c r="X27" s="949" t="n">
        <f aca="false">IF(OR(R27="",S27=""),0,R27)</f>
        <v>1</v>
      </c>
      <c r="Y27" s="950" t="n">
        <f aca="false">IF(OR(R27="",S27=""),0,S27)</f>
        <v>0</v>
      </c>
      <c r="Z27" s="951" t="str">
        <f aca="false">P27&amp;Q27</f>
        <v>Bosnia/Herzeg.Qatar</v>
      </c>
      <c r="AA27" s="952" t="str">
        <f aca="false">IF($T27,$X27&amp;Language!$E$197&amp;$Y27,"")</f>
        <v>1 - 0</v>
      </c>
      <c r="AE27" s="807"/>
      <c r="AF27" s="807"/>
      <c r="AG27" s="806"/>
      <c r="AH27" s="807"/>
      <c r="AI27" s="807"/>
      <c r="AJ27" s="807"/>
      <c r="AK27" s="918"/>
      <c r="AL27" s="807"/>
      <c r="AM27" s="807"/>
      <c r="AN27" s="807"/>
      <c r="AO27" s="807"/>
      <c r="AZ27" s="846"/>
      <c r="BA27" s="807"/>
      <c r="BB27" s="807"/>
      <c r="BC27" s="807"/>
      <c r="BD27" s="839"/>
      <c r="BE27" s="862"/>
      <c r="BF27" s="862"/>
      <c r="BG27" s="862"/>
      <c r="BH27" s="862"/>
      <c r="BI27" s="862"/>
      <c r="BJ27" s="862"/>
      <c r="BL27" s="839"/>
      <c r="BM27" s="839"/>
      <c r="BN27" s="846"/>
      <c r="BO27" s="846"/>
      <c r="BP27" s="846"/>
      <c r="BQ27" s="846"/>
      <c r="BR27" s="839"/>
      <c r="BS27" s="862"/>
      <c r="BT27" s="862"/>
      <c r="BU27" s="862"/>
      <c r="BV27" s="862"/>
    </row>
    <row r="28" s="800" customFormat="true" ht="12" hidden="false" customHeight="false" outlineLevel="0" collapsed="false">
      <c r="C28" s="806"/>
      <c r="D28" s="941"/>
      <c r="E28" s="941"/>
      <c r="F28" s="806"/>
      <c r="G28" s="806"/>
      <c r="H28" s="890"/>
      <c r="O28" s="904" t="s">
        <v>77</v>
      </c>
      <c r="P28" s="954"/>
      <c r="Q28" s="908"/>
      <c r="R28" s="908"/>
      <c r="S28" s="908"/>
      <c r="T28" s="908"/>
      <c r="U28" s="908"/>
      <c r="V28" s="908"/>
      <c r="W28" s="908"/>
      <c r="X28" s="908"/>
      <c r="Y28" s="955"/>
      <c r="Z28" s="933" t="str">
        <f aca="false">Q22&amp;P22</f>
        <v>Bosnia/Herzeg.Canada</v>
      </c>
      <c r="AA28" s="934" t="str">
        <f aca="false">IF($T22,$Y22&amp;Language!$E$197&amp;$X22,"")</f>
        <v>1 - 2</v>
      </c>
      <c r="AE28" s="807"/>
      <c r="AF28" s="807"/>
      <c r="AG28" s="806"/>
      <c r="AH28" s="807"/>
      <c r="AI28" s="807"/>
      <c r="AJ28" s="807"/>
      <c r="AK28" s="918"/>
      <c r="AL28" s="807"/>
      <c r="AM28" s="807"/>
      <c r="AN28" s="807"/>
      <c r="AO28" s="807"/>
      <c r="AZ28" s="846"/>
      <c r="BA28" s="807"/>
      <c r="BB28" s="807"/>
      <c r="BC28" s="807"/>
      <c r="BD28" s="839"/>
      <c r="BE28" s="862"/>
      <c r="BF28" s="862"/>
      <c r="BG28" s="862"/>
      <c r="BH28" s="862"/>
      <c r="BI28" s="862"/>
      <c r="BJ28" s="862"/>
      <c r="BL28" s="839"/>
      <c r="BM28" s="839"/>
      <c r="BN28" s="846"/>
      <c r="BO28" s="846"/>
      <c r="BP28" s="846"/>
      <c r="BQ28" s="846"/>
      <c r="BR28" s="839"/>
      <c r="BS28" s="862"/>
      <c r="BT28" s="862"/>
      <c r="BU28" s="862"/>
      <c r="BV28" s="862"/>
    </row>
    <row r="29" s="800" customFormat="true" ht="12" hidden="false" customHeight="false" outlineLevel="0" collapsed="false">
      <c r="C29" s="806"/>
      <c r="D29" s="941"/>
      <c r="E29" s="941"/>
      <c r="F29" s="806"/>
      <c r="G29" s="806"/>
      <c r="H29" s="956"/>
      <c r="O29" s="925" t="s">
        <v>78</v>
      </c>
      <c r="P29" s="957"/>
      <c r="Q29" s="806"/>
      <c r="R29" s="806"/>
      <c r="S29" s="806"/>
      <c r="T29" s="806"/>
      <c r="U29" s="806"/>
      <c r="V29" s="806"/>
      <c r="W29" s="806"/>
      <c r="X29" s="806"/>
      <c r="Y29" s="932"/>
      <c r="Z29" s="933" t="str">
        <f aca="false">Q23&amp;P23</f>
        <v>SwitzerlandQatar</v>
      </c>
      <c r="AA29" s="934" t="str">
        <f aca="false">IF($T23,$Y23&amp;Language!$E$197&amp;$X23,"")</f>
        <v>2 - 0</v>
      </c>
      <c r="AE29" s="807"/>
      <c r="AF29" s="807"/>
      <c r="AG29" s="806"/>
      <c r="AH29" s="807"/>
      <c r="AI29" s="807"/>
      <c r="AJ29" s="807"/>
      <c r="AK29" s="918"/>
      <c r="AL29" s="807"/>
      <c r="AM29" s="807"/>
      <c r="AN29" s="807"/>
      <c r="AO29" s="807"/>
      <c r="BI29" s="862"/>
      <c r="BJ29" s="862"/>
      <c r="BL29" s="839"/>
      <c r="BM29" s="839"/>
    </row>
    <row r="30" s="800" customFormat="true" ht="12" hidden="false" customHeight="false" outlineLevel="0" collapsed="false">
      <c r="C30" s="806"/>
      <c r="D30" s="941"/>
      <c r="E30" s="941"/>
      <c r="F30" s="806"/>
      <c r="G30" s="806"/>
      <c r="H30" s="956"/>
      <c r="O30" s="925" t="s">
        <v>1221</v>
      </c>
      <c r="P30" s="957"/>
      <c r="Q30" s="806"/>
      <c r="R30" s="806"/>
      <c r="S30" s="806"/>
      <c r="T30" s="806"/>
      <c r="U30" s="806"/>
      <c r="V30" s="806"/>
      <c r="W30" s="806"/>
      <c r="X30" s="806"/>
      <c r="Y30" s="932"/>
      <c r="Z30" s="933" t="str">
        <f aca="false">Q24&amp;P24</f>
        <v>Bosnia/Herzeg.Switzerland</v>
      </c>
      <c r="AA30" s="934" t="str">
        <f aca="false">IF($T24,$Y24&amp;Language!$E$197&amp;$X24,"")</f>
        <v>0 - 2</v>
      </c>
      <c r="AE30" s="807"/>
      <c r="AF30" s="807"/>
      <c r="AG30" s="806"/>
      <c r="AH30" s="807"/>
      <c r="AI30" s="807"/>
      <c r="AJ30" s="807"/>
      <c r="AK30" s="918"/>
      <c r="AL30" s="807"/>
      <c r="AM30" s="807"/>
      <c r="AN30" s="807"/>
      <c r="AO30" s="807"/>
      <c r="BI30" s="862"/>
      <c r="BJ30" s="862"/>
      <c r="BL30" s="839"/>
      <c r="BM30" s="839"/>
    </row>
    <row r="31" s="800" customFormat="true" ht="12" hidden="false" customHeight="false" outlineLevel="0" collapsed="false">
      <c r="C31" s="801"/>
      <c r="D31" s="806"/>
      <c r="E31" s="806"/>
      <c r="F31" s="806"/>
      <c r="G31" s="806"/>
      <c r="H31" s="956"/>
      <c r="O31" s="925" t="s">
        <v>1228</v>
      </c>
      <c r="P31" s="957"/>
      <c r="Q31" s="806"/>
      <c r="R31" s="806"/>
      <c r="S31" s="806"/>
      <c r="T31" s="806"/>
      <c r="U31" s="806"/>
      <c r="V31" s="806"/>
      <c r="W31" s="806"/>
      <c r="X31" s="806"/>
      <c r="Y31" s="932"/>
      <c r="Z31" s="933" t="str">
        <f aca="false">Q25&amp;P25</f>
        <v>QatarCanada</v>
      </c>
      <c r="AA31" s="934" t="str">
        <f aca="false">IF($T25,$Y25&amp;Language!$E$197&amp;$X25,"")</f>
        <v>0 - 2</v>
      </c>
      <c r="AE31" s="839"/>
      <c r="AF31" s="839"/>
      <c r="AG31" s="806"/>
      <c r="AH31" s="839"/>
      <c r="AI31" s="839"/>
      <c r="AJ31" s="839"/>
      <c r="AK31" s="839"/>
      <c r="AL31" s="839"/>
      <c r="AM31" s="839"/>
      <c r="AN31" s="839"/>
      <c r="AO31" s="839"/>
    </row>
    <row r="32" s="800" customFormat="true" ht="12" hidden="false" customHeight="false" outlineLevel="0" collapsed="false">
      <c r="C32" s="801"/>
      <c r="D32" s="806"/>
      <c r="E32" s="806"/>
      <c r="F32" s="808"/>
      <c r="G32" s="806"/>
      <c r="H32" s="956"/>
      <c r="O32" s="925" t="s">
        <v>1848</v>
      </c>
      <c r="P32" s="957"/>
      <c r="Q32" s="806"/>
      <c r="R32" s="806"/>
      <c r="S32" s="806"/>
      <c r="T32" s="806"/>
      <c r="U32" s="806"/>
      <c r="V32" s="806"/>
      <c r="W32" s="806"/>
      <c r="X32" s="806"/>
      <c r="Y32" s="932"/>
      <c r="Z32" s="933" t="str">
        <f aca="false">Q26&amp;P26</f>
        <v>CanadaSwitzerland</v>
      </c>
      <c r="AA32" s="934" t="str">
        <f aca="false">IF($T26,$Y26&amp;Language!$E$197&amp;$X26,"")</f>
        <v>1 - 1</v>
      </c>
      <c r="AE32" s="846"/>
      <c r="AF32" s="839"/>
      <c r="AH32" s="839"/>
      <c r="AI32" s="839"/>
      <c r="AJ32" s="839"/>
      <c r="AK32" s="839"/>
      <c r="AL32" s="839"/>
      <c r="AM32" s="839"/>
      <c r="AN32" s="846"/>
      <c r="AO32" s="839"/>
    </row>
    <row r="33" s="800" customFormat="true" ht="12" hidden="false" customHeight="false" outlineLevel="0" collapsed="false">
      <c r="C33" s="801"/>
      <c r="D33" s="806"/>
      <c r="E33" s="806"/>
      <c r="F33" s="806"/>
      <c r="G33" s="806"/>
      <c r="H33" s="806"/>
      <c r="O33" s="942" t="s">
        <v>1850</v>
      </c>
      <c r="P33" s="958"/>
      <c r="Q33" s="946"/>
      <c r="R33" s="946"/>
      <c r="S33" s="946"/>
      <c r="T33" s="946"/>
      <c r="U33" s="946"/>
      <c r="V33" s="946"/>
      <c r="W33" s="946"/>
      <c r="X33" s="946"/>
      <c r="Y33" s="950"/>
      <c r="Z33" s="951" t="str">
        <f aca="false">Q27&amp;P27</f>
        <v>QatarBosnia/Herzeg.</v>
      </c>
      <c r="AA33" s="952" t="str">
        <f aca="false">IF($T27,$Y27&amp;Language!$E$197&amp;$X27,"")</f>
        <v>0 - 1</v>
      </c>
      <c r="AE33" s="807"/>
      <c r="AF33" s="807"/>
      <c r="AH33" s="807"/>
      <c r="AI33" s="807"/>
      <c r="AJ33" s="807"/>
      <c r="AK33" s="918"/>
      <c r="AL33" s="807"/>
      <c r="AM33" s="807"/>
      <c r="AN33" s="807"/>
      <c r="AO33" s="80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8" width="2.71"/>
    <col collapsed="false" customWidth="true" hidden="false" outlineLevel="0" max="2" min="2" style="798" width="6.14"/>
    <col collapsed="false" customWidth="true" hidden="false" outlineLevel="0" max="3" min="3" style="798" width="4"/>
    <col collapsed="false" customWidth="true" hidden="false" outlineLevel="0" max="4" min="4" style="798" width="15.29"/>
    <col collapsed="false" customWidth="true" hidden="false" outlineLevel="0" max="5" min="5" style="798" width="5.57"/>
    <col collapsed="false" customWidth="true" hidden="false" outlineLevel="0" max="6" min="6" style="798" width="6.57"/>
    <col collapsed="false" customWidth="true" hidden="false" outlineLevel="0" max="7" min="7" style="798" width="6"/>
    <col collapsed="false" customWidth="true" hidden="false" outlineLevel="0" max="8" min="8" style="798" width="5.14"/>
    <col collapsed="false" customWidth="true" hidden="false" outlineLevel="0" max="9" min="9" style="798" width="4.71"/>
    <col collapsed="false" customWidth="true" hidden="false" outlineLevel="0" max="10" min="10" style="798" width="4.86"/>
    <col collapsed="false" customWidth="true" hidden="false" outlineLevel="0" max="11" min="11" style="798" width="5.57"/>
    <col collapsed="false" customWidth="true" hidden="false" outlineLevel="0" max="12" min="12" style="798" width="5.29"/>
    <col collapsed="false" customWidth="true" hidden="false" outlineLevel="0" max="14" min="13" style="798" width="4.86"/>
    <col collapsed="false" customWidth="true" hidden="false" outlineLevel="0" max="15" min="15" style="798" width="5"/>
    <col collapsed="false" customWidth="true" hidden="false" outlineLevel="0" max="16" min="16" style="798" width="7.42"/>
    <col collapsed="false" customWidth="true" hidden="false" outlineLevel="0" max="37" min="17" style="798" width="4.71"/>
    <col collapsed="false" customWidth="true" hidden="false" outlineLevel="0" max="38" min="38" style="798" width="5.42"/>
    <col collapsed="false" customWidth="true" hidden="false" outlineLevel="0" max="40" min="39" style="798" width="4.71"/>
    <col collapsed="false" customWidth="true" hidden="false" outlineLevel="0" max="41" min="41" style="798" width="5.71"/>
    <col collapsed="false" customWidth="true" hidden="false" outlineLevel="0" max="42" min="42" style="798" width="8.86"/>
    <col collapsed="false" customWidth="true" hidden="false" outlineLevel="0" max="46" min="43" style="798" width="4.71"/>
    <col collapsed="false" customWidth="true" hidden="false" outlineLevel="0" max="48" min="47" style="798" width="5.71"/>
    <col collapsed="false" customWidth="true" hidden="false" outlineLevel="0" max="49" min="49" style="798" width="1.57"/>
    <col collapsed="false" customWidth="true" hidden="false" outlineLevel="0" max="51" min="50" style="798" width="3.71"/>
    <col collapsed="false" customWidth="true" hidden="false" outlineLevel="0" max="52" min="52" style="798" width="13.57"/>
    <col collapsed="false" customWidth="false" hidden="false" outlineLevel="0" max="55" min="53" style="798" width="2.71"/>
    <col collapsed="false" customWidth="true" hidden="false" outlineLevel="0" max="56" min="56" style="798" width="1.29"/>
    <col collapsed="false" customWidth="true" hidden="false" outlineLevel="0" max="60" min="57" style="798" width="4.71"/>
    <col collapsed="false" customWidth="true" hidden="false" outlineLevel="0" max="62" min="61" style="798" width="5.71"/>
    <col collapsed="false" customWidth="true" hidden="false" outlineLevel="0" max="64" min="63" style="798" width="3.71"/>
    <col collapsed="false" customWidth="true" hidden="false" outlineLevel="0" max="65" min="65" style="798" width="1.71"/>
    <col collapsed="false" customWidth="true" hidden="false" outlineLevel="0" max="66" min="66" style="798" width="14.29"/>
    <col collapsed="false" customWidth="false" hidden="false" outlineLevel="0" max="69" min="67" style="798" width="2.71"/>
    <col collapsed="false" customWidth="true" hidden="false" outlineLevel="0" max="70" min="70" style="798" width="1.57"/>
    <col collapsed="false" customWidth="true" hidden="false" outlineLevel="0" max="74" min="71" style="798" width="4.71"/>
    <col collapsed="false" customWidth="true" hidden="false" outlineLevel="0" max="75" min="75" style="798" width="5.71"/>
    <col collapsed="false" customWidth="true" hidden="false" outlineLevel="0" max="76" min="76" style="798" width="3.71"/>
    <col collapsed="false" customWidth="true" hidden="false" outlineLevel="0" max="77" min="77" style="798" width="1.57"/>
    <col collapsed="false" customWidth="true" hidden="false" outlineLevel="0" max="78" min="78" style="798" width="14.29"/>
    <col collapsed="false" customWidth="false" hidden="false" outlineLevel="0" max="82" min="79" style="798" width="2.71"/>
    <col collapsed="false" customWidth="true" hidden="false" outlineLevel="0" max="86" min="83" style="798" width="4.71"/>
    <col collapsed="false" customWidth="false" hidden="false" outlineLevel="0" max="16384" min="87" style="798" width="2.71"/>
  </cols>
  <sheetData>
    <row r="1" customFormat="false" ht="17.35" hidden="false" customHeight="false" outlineLevel="0" collapsed="false">
      <c r="B1" s="799" t="s">
        <v>62</v>
      </c>
    </row>
    <row r="2" s="800" customFormat="true" ht="12" hidden="false" customHeight="false" outlineLevel="0" collapsed="false">
      <c r="B2" s="801"/>
      <c r="C2" s="802"/>
      <c r="D2" s="801"/>
      <c r="F2" s="803"/>
      <c r="G2" s="804"/>
    </row>
    <row r="3" s="800" customFormat="true" ht="12" hidden="false" customHeight="false" outlineLevel="0" collapsed="false">
      <c r="B3" s="805"/>
      <c r="C3" s="806"/>
      <c r="E3" s="803"/>
      <c r="F3" s="807"/>
      <c r="G3" s="803"/>
      <c r="H3" s="808"/>
      <c r="I3" s="808"/>
      <c r="J3" s="808"/>
      <c r="K3" s="808"/>
      <c r="L3" s="808"/>
      <c r="M3" s="808"/>
      <c r="N3" s="808"/>
      <c r="O3" s="806"/>
      <c r="P3" s="808"/>
      <c r="Q3" s="801"/>
      <c r="R3" s="809"/>
      <c r="S3" s="805"/>
      <c r="T3" s="805"/>
      <c r="U3" s="809"/>
      <c r="V3" s="805"/>
      <c r="W3" s="805"/>
      <c r="X3" s="809"/>
      <c r="Y3" s="810"/>
      <c r="Z3" s="805"/>
      <c r="AA3" s="805"/>
      <c r="AB3" s="809"/>
      <c r="AC3" s="810"/>
      <c r="AD3" s="805"/>
      <c r="AE3" s="805"/>
      <c r="AF3" s="809"/>
      <c r="AG3" s="810"/>
      <c r="AH3" s="805"/>
      <c r="AI3" s="805"/>
      <c r="AJ3" s="809"/>
      <c r="AK3" s="811"/>
      <c r="AL3" s="805"/>
      <c r="AM3" s="809"/>
      <c r="AN3" s="801"/>
      <c r="AO3" s="801"/>
    </row>
    <row r="4" s="800" customFormat="true" ht="13.5" hidden="false" customHeight="true" outlineLevel="0" collapsed="false">
      <c r="B4" s="805"/>
      <c r="C4" s="808"/>
      <c r="D4" s="806"/>
      <c r="E4" s="803"/>
      <c r="F4" s="807"/>
      <c r="G4" s="803"/>
      <c r="H4" s="813" t="s">
        <v>1840</v>
      </c>
      <c r="I4" s="813" t="s">
        <v>1841</v>
      </c>
      <c r="J4" s="813" t="s">
        <v>507</v>
      </c>
      <c r="K4" s="814" t="s">
        <v>1839</v>
      </c>
      <c r="L4" s="813" t="s">
        <v>1869</v>
      </c>
      <c r="M4" s="814" t="s">
        <v>1870</v>
      </c>
      <c r="N4" s="814" t="s">
        <v>65</v>
      </c>
      <c r="O4" s="815" t="s">
        <v>67</v>
      </c>
      <c r="P4" s="816" t="s">
        <v>463</v>
      </c>
      <c r="Q4" s="814" t="s">
        <v>1871</v>
      </c>
      <c r="R4" s="813"/>
      <c r="S4" s="810"/>
      <c r="T4" s="805"/>
      <c r="U4" s="817"/>
      <c r="V4" s="805"/>
      <c r="W4" s="805"/>
      <c r="X4" s="817"/>
      <c r="Y4" s="810"/>
      <c r="Z4" s="805"/>
      <c r="AA4" s="805"/>
      <c r="AB4" s="817"/>
      <c r="AC4" s="810"/>
      <c r="AD4" s="805"/>
      <c r="AE4" s="805"/>
      <c r="AF4" s="817"/>
      <c r="AG4" s="810"/>
      <c r="AH4" s="805"/>
      <c r="AI4" s="805"/>
      <c r="AJ4" s="817"/>
      <c r="AK4" s="811"/>
      <c r="AL4" s="805"/>
      <c r="AM4" s="817"/>
      <c r="AN4" s="801"/>
      <c r="AO4" s="805"/>
    </row>
    <row r="5" s="800" customFormat="true" ht="12" hidden="false" customHeight="false" outlineLevel="0" collapsed="false">
      <c r="B5" s="806"/>
      <c r="C5" s="808" t="n">
        <v>1</v>
      </c>
      <c r="D5" s="818" t="str">
        <f aca="false">VLOOKUP($B$1&amp;ROW($A1),Groups!$B$7:$D$65,3,0)</f>
        <v>Brazil</v>
      </c>
      <c r="E5" s="819"/>
      <c r="F5" s="820"/>
      <c r="G5" s="807"/>
      <c r="H5" s="808" t="n">
        <f aca="false">SUMIFS($R$22:$R$27,$P$22:$P$27,$D5)+SUMIFS($S$22:$S$27,$Q$22:$Q$27,$D5)</f>
        <v>7</v>
      </c>
      <c r="I5" s="808" t="n">
        <f aca="false">SUMIFS($S$22:$S$27,$P$22:$P$27,$D5)+SUMIFS($R$22:$R$27,$Q$22:$Q$27,$D5)</f>
        <v>2</v>
      </c>
      <c r="J5" s="806" t="n">
        <f aca="false">H5-I5</f>
        <v>5</v>
      </c>
      <c r="K5" s="821" t="n">
        <f aca="false">M5*3+N5</f>
        <v>9</v>
      </c>
      <c r="L5" s="808" t="n">
        <f aca="false">M5+N5+O5</f>
        <v>3</v>
      </c>
      <c r="M5" s="808" t="n">
        <f aca="false">SUMPRODUCT(($P$22:$P$27=D5)*($R$22:$R$27&gt;$S$22:$S$27))+SUMPRODUCT(($Q$22:$Q$27=D5)*($R$22:$R$27&lt;$S$22:$S$27))</f>
        <v>3</v>
      </c>
      <c r="N5" s="808" t="n">
        <f aca="false">SUMPRODUCT(($P$22:$Q$27=D5)*($R$22:$R$27=$S$22:$S$27)*($R$22:$R$27&lt;&gt;"")*($S$22:$S$27&lt;&gt;""))</f>
        <v>0</v>
      </c>
      <c r="O5" s="808" t="n">
        <f aca="false">SUMPRODUCT(($P$22:$P$27=D5)*($R$22:$R$27&lt;$S$22:$S$27))+SUMPRODUCT(($Q$22:$Q$27=D5)*($R$22:$R$27&gt;$S$22:$S$27))</f>
        <v>0</v>
      </c>
      <c r="P5" s="822" t="n">
        <f aca="false">SUMIFS(FairPlay!$C$6:$C$27,FairPlay!$B$6:$B$27,$D5)+SUMIFS(FairPlay!$F$6:$F$27,FairPlay!$E$6:$E$27,$D5)+SUMIFS(FairPlay!$I$6:$I$27,FairPlay!$H$6:$H$27,$D5)</f>
        <v>0</v>
      </c>
      <c r="Q5" s="806" t="n">
        <f aca="false">INDEX(Language!$D$5:$D$100,MATCH($D5,Language!$E$5:$E$100,0),1)</f>
        <v>6</v>
      </c>
      <c r="R5" s="823" t="n">
        <f aca="false">(1000-Q5)*($L$9&gt;0)</f>
        <v>994</v>
      </c>
      <c r="S5" s="806"/>
      <c r="T5" s="806"/>
      <c r="U5" s="824"/>
      <c r="V5" s="806"/>
      <c r="W5" s="806"/>
      <c r="X5" s="824"/>
      <c r="Y5" s="806"/>
      <c r="Z5" s="806"/>
      <c r="AA5" s="806"/>
      <c r="AB5" s="824"/>
      <c r="AC5" s="806"/>
      <c r="AD5" s="806"/>
      <c r="AE5" s="806"/>
      <c r="AF5" s="824"/>
      <c r="AG5" s="806"/>
      <c r="AH5" s="806"/>
      <c r="AI5" s="806"/>
      <c r="AJ5" s="824"/>
      <c r="AK5" s="806"/>
      <c r="AL5" s="806"/>
      <c r="AM5" s="824"/>
      <c r="AN5" s="801"/>
      <c r="AO5" s="826"/>
      <c r="AU5" s="827" t="n">
        <f aca="false" t="array" ref="AU5:AU8">COUNTIF($AM$14:$AM$17,$AM$14:$AM$17)&gt;1</f>
        <v>0</v>
      </c>
      <c r="AV5" s="827" t="n">
        <f aca="false" t="array" ref="AV5:AV8">$L$5:$L$8&gt;0</f>
        <v>1</v>
      </c>
      <c r="BA5" s="828" t="n">
        <f aca="false">IFERROR(MATCH($C14,$AY$14:$AY$17,0),99)</f>
        <v>99</v>
      </c>
      <c r="BB5" s="829" t="n">
        <f aca="false">IFERROR(MATCH($C14,$AY$22:$AY$25,0),99)</f>
        <v>99</v>
      </c>
      <c r="BN5" s="828" t="str">
        <f aca="false">IF($U14=$BL$14,$C14,"")</f>
        <v/>
      </c>
      <c r="BO5" s="829" t="e">
        <f aca="false">INDEX($BN$5:$BN$8,MATCH($C14,$AY$14:$AY$17,0))</f>
        <v>#N/A</v>
      </c>
      <c r="BZ5" s="828" t="str">
        <f aca="false">IF($U14=$BX$14,$C14,"")</f>
        <v/>
      </c>
      <c r="CA5" s="829" t="e">
        <f aca="false">INDEX($BZ$5:$BZ$8,MATCH($C14,$AY$14:$AY$17,0))</f>
        <v>#N/A</v>
      </c>
    </row>
    <row r="6" s="800" customFormat="true" ht="12" hidden="false" customHeight="false" outlineLevel="0" collapsed="false">
      <c r="B6" s="806"/>
      <c r="C6" s="808" t="n">
        <v>2</v>
      </c>
      <c r="D6" s="830" t="str">
        <f aca="false">VLOOKUP($B$1&amp;ROW($A2),Groups!$B$7:$D$65,3,0)</f>
        <v>Morocco</v>
      </c>
      <c r="E6" s="831"/>
      <c r="F6" s="820"/>
      <c r="G6" s="807"/>
      <c r="H6" s="808" t="n">
        <f aca="false">SUMIFS($R$22:$R$27,$P$22:$P$27,$D6)+SUMIFS($S$22:$S$27,$Q$22:$Q$27,$D6)</f>
        <v>4</v>
      </c>
      <c r="I6" s="808" t="n">
        <f aca="false">SUMIFS($S$22:$S$27,$P$22:$P$27,$D6)+SUMIFS($R$22:$R$27,$Q$22:$Q$27,$D6)</f>
        <v>3</v>
      </c>
      <c r="J6" s="806" t="n">
        <f aca="false">H6-I6</f>
        <v>1</v>
      </c>
      <c r="K6" s="821" t="n">
        <f aca="false">M6*3+N6</f>
        <v>4</v>
      </c>
      <c r="L6" s="808" t="n">
        <f aca="false">M6+N6+O6</f>
        <v>3</v>
      </c>
      <c r="M6" s="808" t="n">
        <f aca="false">SUMPRODUCT(($P$22:$P$27=D6)*($R$22:$R$27&gt;$S$22:$S$27))+SUMPRODUCT(($Q$22:$Q$27=D6)*($R$22:$R$27&lt;$S$22:$S$27))</f>
        <v>1</v>
      </c>
      <c r="N6" s="808" t="n">
        <f aca="false">SUMPRODUCT(($P$22:$Q$27=D6)*($R$22:$R$27=$S$22:$S$27)*($R$22:$R$27&lt;&gt;"")*($S$22:$S$27&lt;&gt;""))</f>
        <v>1</v>
      </c>
      <c r="O6" s="808" t="n">
        <f aca="false">SUMPRODUCT(($P$22:$P$27=D6)*($R$22:$R$27&lt;$S$22:$S$27))+SUMPRODUCT(($Q$22:$Q$27=D6)*($R$22:$R$27&gt;$S$22:$S$27))</f>
        <v>1</v>
      </c>
      <c r="P6" s="832" t="n">
        <f aca="false">SUMIFS(FairPlay!$C$6:$C$27,FairPlay!$B$6:$B$27,$D6)+SUMIFS(FairPlay!$F$6:$F$27,FairPlay!$E$6:$E$27,$D6)+SUMIFS(FairPlay!$I$6:$I$27,FairPlay!$H$6:$H$27,$D6)</f>
        <v>0</v>
      </c>
      <c r="Q6" s="806" t="n">
        <f aca="false">INDEX(Language!$D$5:$D$100,MATCH($D6,Language!$E$5:$E$100,0),1)</f>
        <v>8</v>
      </c>
      <c r="R6" s="823" t="n">
        <f aca="false">(1000-Q6)*($L$9&gt;0)</f>
        <v>992</v>
      </c>
      <c r="S6" s="806"/>
      <c r="T6" s="806"/>
      <c r="U6" s="824"/>
      <c r="V6" s="806"/>
      <c r="W6" s="806"/>
      <c r="X6" s="824"/>
      <c r="Y6" s="806"/>
      <c r="Z6" s="806"/>
      <c r="AA6" s="806"/>
      <c r="AB6" s="824"/>
      <c r="AC6" s="806"/>
      <c r="AD6" s="806"/>
      <c r="AE6" s="806"/>
      <c r="AF6" s="824"/>
      <c r="AG6" s="806"/>
      <c r="AH6" s="806"/>
      <c r="AI6" s="806"/>
      <c r="AJ6" s="824"/>
      <c r="AK6" s="806"/>
      <c r="AL6" s="806"/>
      <c r="AM6" s="824"/>
      <c r="AN6" s="801"/>
      <c r="AO6" s="801"/>
      <c r="AU6" s="827" t="n">
        <v>1</v>
      </c>
      <c r="AV6" s="827" t="n">
        <v>1</v>
      </c>
      <c r="BA6" s="833" t="n">
        <f aca="false">IFERROR(MATCH($C15,$AY$14:$AY$17,0),99)</f>
        <v>2</v>
      </c>
      <c r="BB6" s="834" t="n">
        <f aca="false">IFERROR(MATCH($C15,$AY$22:$AY$25,0),99)</f>
        <v>99</v>
      </c>
      <c r="BN6" s="833" t="str">
        <f aca="false">IF($U15=$BL$14,$C15,"")</f>
        <v/>
      </c>
      <c r="BO6" s="834" t="str">
        <f aca="false">INDEX($BN$5:$BN$8,MATCH($C15,$AY$14:$AY$17,0))</f>
        <v/>
      </c>
      <c r="BZ6" s="833" t="str">
        <f aca="false">IF($U15=$BX$14,$C15,"")</f>
        <v/>
      </c>
      <c r="CA6" s="834" t="str">
        <f aca="false">INDEX($BZ$5:$BZ$8,MATCH($C15,$AY$14:$AY$17,0))</f>
        <v/>
      </c>
    </row>
    <row r="7" s="800" customFormat="true" ht="12" hidden="false" customHeight="false" outlineLevel="0" collapsed="false">
      <c r="B7" s="806"/>
      <c r="C7" s="808" t="n">
        <v>3</v>
      </c>
      <c r="D7" s="830" t="str">
        <f aca="false">VLOOKUP($B$1&amp;ROW($A3),Groups!$B$7:$D$65,3,0)</f>
        <v>Haiti</v>
      </c>
      <c r="E7" s="831"/>
      <c r="F7" s="820"/>
      <c r="G7" s="807"/>
      <c r="H7" s="808" t="n">
        <f aca="false">SUMIFS($R$22:$R$27,$P$22:$P$27,$D7)+SUMIFS($S$22:$S$27,$Q$22:$Q$27,$D7)</f>
        <v>0</v>
      </c>
      <c r="I7" s="808" t="n">
        <f aca="false">SUMIFS($S$22:$S$27,$P$22:$P$27,$D7)+SUMIFS($R$22:$R$27,$Q$22:$Q$27,$D7)</f>
        <v>7</v>
      </c>
      <c r="J7" s="806" t="n">
        <f aca="false">H7-I7</f>
        <v>-7</v>
      </c>
      <c r="K7" s="821" t="n">
        <f aca="false">M7*3+N7</f>
        <v>0</v>
      </c>
      <c r="L7" s="808" t="n">
        <f aca="false">M7+N7+O7</f>
        <v>3</v>
      </c>
      <c r="M7" s="808" t="n">
        <f aca="false">SUMPRODUCT(($P$22:$P$27=D7)*($R$22:$R$27&gt;$S$22:$S$27))+SUMPRODUCT(($Q$22:$Q$27=D7)*($R$22:$R$27&lt;$S$22:$S$27))</f>
        <v>0</v>
      </c>
      <c r="N7" s="808" t="n">
        <f aca="false">SUMPRODUCT(($P$22:$Q$27=D7)*($R$22:$R$27=$S$22:$S$27)*($R$22:$R$27&lt;&gt;"")*($S$22:$S$27&lt;&gt;""))</f>
        <v>0</v>
      </c>
      <c r="O7" s="808" t="n">
        <f aca="false">SUMPRODUCT(($P$22:$P$27=D7)*($R$22:$R$27&lt;$S$22:$S$27))+SUMPRODUCT(($Q$22:$Q$27=D7)*($R$22:$R$27&gt;$S$22:$S$27))</f>
        <v>3</v>
      </c>
      <c r="P7" s="832" t="n">
        <f aca="false">SUMIFS(FairPlay!$C$6:$C$27,FairPlay!$B$6:$B$27,$D7)+SUMIFS(FairPlay!$F$6:$F$27,FairPlay!$E$6:$E$27,$D7)+SUMIFS(FairPlay!$I$6:$I$27,FairPlay!$H$6:$H$27,$D7)</f>
        <v>0</v>
      </c>
      <c r="Q7" s="806" t="n">
        <f aca="false">INDEX(Language!$D$5:$D$100,MATCH($D7,Language!$E$5:$E$100,0),1)</f>
        <v>83</v>
      </c>
      <c r="R7" s="823" t="n">
        <f aca="false">(1000-Q7)*($L$9&gt;0)</f>
        <v>917</v>
      </c>
      <c r="S7" s="806"/>
      <c r="T7" s="806"/>
      <c r="U7" s="824"/>
      <c r="V7" s="806"/>
      <c r="W7" s="806"/>
      <c r="X7" s="824"/>
      <c r="Y7" s="806"/>
      <c r="Z7" s="806"/>
      <c r="AA7" s="806"/>
      <c r="AB7" s="824"/>
      <c r="AC7" s="806"/>
      <c r="AD7" s="806"/>
      <c r="AE7" s="806"/>
      <c r="AF7" s="824"/>
      <c r="AG7" s="806"/>
      <c r="AH7" s="806"/>
      <c r="AI7" s="806"/>
      <c r="AJ7" s="824"/>
      <c r="AK7" s="806"/>
      <c r="AL7" s="806"/>
      <c r="AM7" s="824"/>
      <c r="AN7" s="801"/>
      <c r="AO7" s="801"/>
      <c r="AU7" s="827" t="n">
        <v>0</v>
      </c>
      <c r="AV7" s="827" t="n">
        <v>1</v>
      </c>
      <c r="BA7" s="833" t="n">
        <f aca="false">IFERROR(MATCH($C16,$AY$14:$AY$17,0),99)</f>
        <v>4</v>
      </c>
      <c r="BB7" s="834" t="n">
        <f aca="false">IFERROR(MATCH($C16,$AY$22:$AY$25,0),99)</f>
        <v>99</v>
      </c>
      <c r="BN7" s="833" t="str">
        <f aca="false">IF($U16=$BL$14,$C16,"")</f>
        <v/>
      </c>
      <c r="BO7" s="834" t="str">
        <f aca="false">INDEX($BN$5:$BN$8,MATCH($C16,$AY$14:$AY$17,0))</f>
        <v/>
      </c>
      <c r="BZ7" s="833" t="str">
        <f aca="false">IF($U16=$BX$14,$C16,"")</f>
        <v/>
      </c>
      <c r="CA7" s="834" t="str">
        <f aca="false">INDEX($BZ$5:$BZ$8,MATCH($C16,$AY$14:$AY$17,0))</f>
        <v/>
      </c>
    </row>
    <row r="8" s="800" customFormat="true" ht="12" hidden="false" customHeight="false" outlineLevel="0" collapsed="false">
      <c r="B8" s="806"/>
      <c r="C8" s="808" t="n">
        <v>4</v>
      </c>
      <c r="D8" s="835" t="str">
        <f aca="false">VLOOKUP($B$1&amp;ROW($A4),Groups!$B$7:$D$65,3,0)</f>
        <v>Scotland</v>
      </c>
      <c r="E8" s="831"/>
      <c r="F8" s="820"/>
      <c r="G8" s="807"/>
      <c r="H8" s="808" t="n">
        <f aca="false">SUMIFS($R$22:$R$27,$P$22:$P$27,$D8)+SUMIFS($S$22:$S$27,$Q$22:$Q$27,$D8)</f>
        <v>4</v>
      </c>
      <c r="I8" s="808" t="n">
        <f aca="false">SUMIFS($S$22:$S$27,$P$22:$P$27,$D8)+SUMIFS($R$22:$R$27,$Q$22:$Q$27,$D8)</f>
        <v>3</v>
      </c>
      <c r="J8" s="806" t="n">
        <f aca="false">H8-I8</f>
        <v>1</v>
      </c>
      <c r="K8" s="821" t="n">
        <f aca="false">M8*3+N8</f>
        <v>4</v>
      </c>
      <c r="L8" s="808" t="n">
        <f aca="false">M8+N8+O8</f>
        <v>3</v>
      </c>
      <c r="M8" s="808" t="n">
        <f aca="false">SUMPRODUCT(($P$22:$P$27=D8)*($R$22:$R$27&gt;$S$22:$S$27))+SUMPRODUCT(($Q$22:$Q$27=D8)*($R$22:$R$27&lt;$S$22:$S$27))</f>
        <v>1</v>
      </c>
      <c r="N8" s="808" t="n">
        <f aca="false">SUMPRODUCT(($P$22:$Q$27=D8)*($R$22:$R$27=$S$22:$S$27)*($R$22:$R$27&lt;&gt;"")*($S$22:$S$27&lt;&gt;""))</f>
        <v>1</v>
      </c>
      <c r="O8" s="808" t="n">
        <f aca="false">SUMPRODUCT(($P$22:$P$27=D8)*($R$22:$R$27&lt;$S$22:$S$27))+SUMPRODUCT(($Q$22:$Q$27=D8)*($R$22:$R$27&gt;$S$22:$S$27))</f>
        <v>1</v>
      </c>
      <c r="P8" s="836" t="n">
        <f aca="false">SUMIFS(FairPlay!$C$6:$C$27,FairPlay!$B$6:$B$27,$D8)+SUMIFS(FairPlay!$F$6:$F$27,FairPlay!$E$6:$E$27,$D8)+SUMIFS(FairPlay!$I$6:$I$27,FairPlay!$H$6:$H$27,$D8)</f>
        <v>0</v>
      </c>
      <c r="Q8" s="806" t="n">
        <f aca="false">INDEX(Language!$D$5:$D$100,MATCH($D8,Language!$E$5:$E$100,0),1)</f>
        <v>43</v>
      </c>
      <c r="R8" s="823" t="n">
        <f aca="false">(1000-Q8)*($L$9&gt;0)</f>
        <v>957</v>
      </c>
      <c r="S8" s="806"/>
      <c r="T8" s="806"/>
      <c r="U8" s="824"/>
      <c r="V8" s="806"/>
      <c r="W8" s="806"/>
      <c r="X8" s="824"/>
      <c r="Y8" s="806"/>
      <c r="Z8" s="806"/>
      <c r="AA8" s="806"/>
      <c r="AB8" s="824"/>
      <c r="AC8" s="806"/>
      <c r="AD8" s="806"/>
      <c r="AE8" s="806"/>
      <c r="AF8" s="824"/>
      <c r="AG8" s="806"/>
      <c r="AH8" s="806"/>
      <c r="AI8" s="806"/>
      <c r="AJ8" s="824"/>
      <c r="AK8" s="806"/>
      <c r="AL8" s="806"/>
      <c r="AM8" s="824"/>
      <c r="AN8" s="801"/>
      <c r="AO8" s="801"/>
      <c r="AU8" s="827" t="n">
        <v>1</v>
      </c>
      <c r="AV8" s="827" t="n">
        <v>1</v>
      </c>
      <c r="BA8" s="837" t="n">
        <f aca="false">IFERROR(MATCH($C17,$AY$14:$AY$17,0),99)</f>
        <v>99</v>
      </c>
      <c r="BB8" s="838" t="n">
        <f aca="false">IFERROR(MATCH($C17,$AY$22:$AY$25,0),99)</f>
        <v>99</v>
      </c>
      <c r="BN8" s="837" t="str">
        <f aca="false">IF($U17=$BL$14,$C17,"")</f>
        <v/>
      </c>
      <c r="BO8" s="838" t="e">
        <f aca="false">INDEX($BN$5:$BN$8,MATCH($C17,$AY$14:$AY$17,0))</f>
        <v>#N/A</v>
      </c>
      <c r="BZ8" s="837" t="str">
        <f aca="false">IF($U17=$BX$14,$C17,"")</f>
        <v/>
      </c>
      <c r="CA8" s="838" t="e">
        <f aca="false">INDEX($BZ$5:$BZ$8,MATCH($C17,$AY$14:$AY$17,0))</f>
        <v>#N/A</v>
      </c>
    </row>
    <row r="9" s="800" customFormat="true" ht="12" hidden="false" customHeight="false" outlineLevel="0" collapsed="false">
      <c r="C9" s="806"/>
      <c r="D9" s="806"/>
      <c r="E9" s="806"/>
      <c r="F9" s="807"/>
      <c r="G9" s="807"/>
      <c r="H9" s="806"/>
      <c r="I9" s="806"/>
      <c r="J9" s="806"/>
      <c r="K9" s="806"/>
      <c r="L9" s="821" t="n">
        <f aca="false">QUOTIENT(SUM(L5:L8),2)</f>
        <v>6</v>
      </c>
      <c r="M9" s="808"/>
      <c r="N9" s="808"/>
      <c r="O9" s="808"/>
      <c r="P9" s="806"/>
      <c r="Q9" s="806"/>
      <c r="R9" s="806"/>
      <c r="S9" s="806"/>
      <c r="T9" s="806"/>
      <c r="U9" s="806"/>
      <c r="V9" s="801"/>
      <c r="W9" s="801"/>
      <c r="X9" s="806"/>
      <c r="Y9" s="806"/>
      <c r="Z9" s="806"/>
      <c r="AA9" s="801"/>
      <c r="AB9" s="801"/>
      <c r="AC9" s="801"/>
      <c r="AD9" s="801"/>
      <c r="AE9" s="801"/>
      <c r="AF9" s="801"/>
      <c r="AG9" s="801"/>
      <c r="AH9" s="801"/>
      <c r="AI9" s="801"/>
    </row>
    <row r="10" s="800" customFormat="true" ht="12" hidden="false" customHeight="false" outlineLevel="0" collapsed="false">
      <c r="C10" s="806"/>
      <c r="D10" s="806"/>
      <c r="E10" s="806"/>
      <c r="F10" s="807"/>
      <c r="G10" s="807"/>
      <c r="H10" s="806"/>
      <c r="I10" s="806"/>
      <c r="J10" s="806"/>
      <c r="K10" s="806"/>
      <c r="L10" s="821"/>
      <c r="M10" s="808"/>
      <c r="N10" s="808"/>
      <c r="O10" s="808"/>
      <c r="P10" s="806"/>
      <c r="Q10" s="806"/>
      <c r="R10" s="806"/>
      <c r="S10" s="806"/>
      <c r="T10" s="806"/>
      <c r="U10" s="806"/>
      <c r="V10" s="801"/>
      <c r="W10" s="801"/>
      <c r="X10" s="806"/>
      <c r="Y10" s="806"/>
      <c r="Z10" s="806"/>
      <c r="AA10" s="801"/>
      <c r="AB10" s="801"/>
      <c r="AC10" s="801"/>
      <c r="AD10" s="801"/>
      <c r="AE10" s="801"/>
      <c r="AF10" s="801"/>
      <c r="AG10" s="801"/>
      <c r="AH10" s="801"/>
      <c r="AI10" s="801"/>
    </row>
    <row r="11" s="800" customFormat="true" ht="12" hidden="false" customHeight="false" outlineLevel="0" collapsed="false">
      <c r="C11" s="806"/>
      <c r="D11" s="806"/>
      <c r="E11" s="806"/>
      <c r="F11" s="807"/>
      <c r="G11" s="807"/>
      <c r="H11" s="806"/>
      <c r="I11" s="806"/>
      <c r="J11" s="806"/>
      <c r="K11" s="806"/>
      <c r="L11" s="821"/>
      <c r="M11" s="808"/>
      <c r="N11" s="808"/>
      <c r="O11" s="808"/>
      <c r="P11" s="806"/>
      <c r="Q11" s="806"/>
      <c r="R11" s="806"/>
      <c r="S11" s="806"/>
      <c r="T11" s="806"/>
      <c r="U11" s="806"/>
      <c r="V11" s="801"/>
      <c r="W11" s="801"/>
      <c r="X11" s="806"/>
      <c r="Y11" s="806"/>
      <c r="Z11" s="806"/>
      <c r="AA11" s="801"/>
      <c r="AB11" s="801"/>
      <c r="AC11" s="801"/>
      <c r="AD11" s="801"/>
      <c r="AE11" s="801"/>
      <c r="AF11" s="801"/>
      <c r="AG11" s="801"/>
      <c r="AH11" s="801"/>
      <c r="AI11" s="801"/>
      <c r="BL11" s="807"/>
    </row>
    <row r="12" s="839" customFormat="true" ht="12" hidden="false" customHeight="false" outlineLevel="0" collapsed="false">
      <c r="E12" s="840" t="s">
        <v>1872</v>
      </c>
      <c r="F12" s="841"/>
      <c r="G12" s="840" t="s">
        <v>1872</v>
      </c>
      <c r="H12" s="841"/>
      <c r="I12" s="842" t="s">
        <v>1872</v>
      </c>
      <c r="J12" s="841"/>
      <c r="K12" s="805" t="s">
        <v>1873</v>
      </c>
      <c r="L12" s="840"/>
      <c r="M12" s="842" t="s">
        <v>1872</v>
      </c>
      <c r="N12" s="841"/>
      <c r="O12" s="805" t="s">
        <v>1873</v>
      </c>
      <c r="P12" s="840"/>
      <c r="Q12" s="842" t="s">
        <v>1872</v>
      </c>
      <c r="R12" s="841"/>
      <c r="S12" s="805" t="s">
        <v>1873</v>
      </c>
      <c r="T12" s="840"/>
      <c r="U12" s="842" t="s">
        <v>1872</v>
      </c>
      <c r="V12" s="843"/>
      <c r="W12" s="805" t="s">
        <v>1874</v>
      </c>
      <c r="X12" s="840"/>
      <c r="Y12" s="842" t="s">
        <v>1872</v>
      </c>
      <c r="Z12" s="843"/>
      <c r="AA12" s="805" t="s">
        <v>1874</v>
      </c>
      <c r="AB12" s="840"/>
      <c r="AC12" s="842" t="s">
        <v>1872</v>
      </c>
      <c r="AD12" s="843"/>
      <c r="AE12" s="805" t="s">
        <v>1874</v>
      </c>
      <c r="AF12" s="840"/>
      <c r="AG12" s="842" t="s">
        <v>1872</v>
      </c>
      <c r="AH12" s="840"/>
      <c r="AI12" s="840" t="s">
        <v>507</v>
      </c>
      <c r="AJ12" s="842" t="s">
        <v>1872</v>
      </c>
      <c r="AK12" s="840"/>
      <c r="AL12" s="840" t="s">
        <v>1840</v>
      </c>
      <c r="AM12" s="842" t="s">
        <v>1872</v>
      </c>
      <c r="AN12" s="841"/>
      <c r="AO12" s="840" t="s">
        <v>1875</v>
      </c>
      <c r="AP12" s="842" t="s">
        <v>1872</v>
      </c>
      <c r="AR12" s="840" t="s">
        <v>1871</v>
      </c>
      <c r="AS12" s="842" t="s">
        <v>1872</v>
      </c>
      <c r="AT12" s="842"/>
      <c r="AZ12" s="844" t="s">
        <v>1876</v>
      </c>
      <c r="BJ12" s="845" t="s">
        <v>1877</v>
      </c>
      <c r="BL12" s="807"/>
      <c r="BN12" s="844" t="s">
        <v>1878</v>
      </c>
      <c r="BZ12" s="844" t="s">
        <v>1879</v>
      </c>
    </row>
    <row r="13" s="839" customFormat="true" ht="12" hidden="false" customHeight="false" outlineLevel="0" collapsed="false">
      <c r="B13" s="846"/>
      <c r="C13" s="846"/>
      <c r="D13" s="846"/>
      <c r="E13" s="805" t="s">
        <v>1880</v>
      </c>
      <c r="F13" s="811"/>
      <c r="G13" s="805" t="s">
        <v>1881</v>
      </c>
      <c r="H13" s="811"/>
      <c r="I13" s="817" t="s">
        <v>1882</v>
      </c>
      <c r="J13" s="811"/>
      <c r="K13" s="805" t="s">
        <v>1839</v>
      </c>
      <c r="L13" s="805" t="s">
        <v>1883</v>
      </c>
      <c r="M13" s="817" t="s">
        <v>1884</v>
      </c>
      <c r="N13" s="841"/>
      <c r="O13" s="805" t="s">
        <v>507</v>
      </c>
      <c r="P13" s="805" t="s">
        <v>1883</v>
      </c>
      <c r="Q13" s="817" t="s">
        <v>1885</v>
      </c>
      <c r="R13" s="841"/>
      <c r="S13" s="805" t="s">
        <v>1840</v>
      </c>
      <c r="T13" s="805" t="s">
        <v>1883</v>
      </c>
      <c r="U13" s="817" t="s">
        <v>1886</v>
      </c>
      <c r="V13" s="811"/>
      <c r="W13" s="805" t="s">
        <v>1839</v>
      </c>
      <c r="X13" s="805" t="s">
        <v>1883</v>
      </c>
      <c r="Y13" s="817" t="s">
        <v>1887</v>
      </c>
      <c r="Z13" s="811"/>
      <c r="AA13" s="805" t="s">
        <v>507</v>
      </c>
      <c r="AB13" s="805" t="s">
        <v>1883</v>
      </c>
      <c r="AC13" s="817" t="s">
        <v>1888</v>
      </c>
      <c r="AD13" s="811"/>
      <c r="AE13" s="805" t="s">
        <v>1840</v>
      </c>
      <c r="AF13" s="805" t="s">
        <v>1883</v>
      </c>
      <c r="AG13" s="817" t="s">
        <v>1889</v>
      </c>
      <c r="AH13" s="805"/>
      <c r="AI13" s="805" t="s">
        <v>1883</v>
      </c>
      <c r="AJ13" s="817" t="s">
        <v>1890</v>
      </c>
      <c r="AK13" s="805"/>
      <c r="AL13" s="805" t="s">
        <v>1883</v>
      </c>
      <c r="AM13" s="817" t="s">
        <v>1891</v>
      </c>
      <c r="AN13" s="841"/>
      <c r="AO13" s="805" t="s">
        <v>1883</v>
      </c>
      <c r="AP13" s="817" t="s">
        <v>1892</v>
      </c>
      <c r="AR13" s="805" t="s">
        <v>1883</v>
      </c>
      <c r="AS13" s="817" t="s">
        <v>1893</v>
      </c>
      <c r="AT13" s="817"/>
      <c r="AU13" s="805" t="s">
        <v>1894</v>
      </c>
      <c r="AV13" s="805" t="s">
        <v>1894</v>
      </c>
      <c r="AX13" s="845" t="s">
        <v>1895</v>
      </c>
      <c r="AY13" s="845" t="s">
        <v>1896</v>
      </c>
      <c r="BE13" s="847" t="str">
        <f aca="false" t="array" ref="BE13:BH13">TRANSPOSE($AZ$14:$AZ$17)</f>
        <v/>
      </c>
      <c r="BF13" s="848" t="str">
        <v>Morocco</v>
      </c>
      <c r="BG13" s="848" t="str">
        <v>Scotland</v>
      </c>
      <c r="BH13" s="849" t="str">
        <v/>
      </c>
      <c r="BJ13" s="845" t="s">
        <v>1897</v>
      </c>
      <c r="BL13" s="845" t="s">
        <v>1895</v>
      </c>
      <c r="BS13" s="847" t="str">
        <f aca="false" t="array" ref="BS13:BV13">TRANSPOSE($BN$14:$BN$17)</f>
        <v/>
      </c>
      <c r="BT13" s="848" t="str">
        <v/>
      </c>
      <c r="BU13" s="848" t="str">
        <v/>
      </c>
      <c r="BV13" s="849" t="str">
        <v/>
      </c>
      <c r="BX13" s="845" t="s">
        <v>1895</v>
      </c>
      <c r="CE13" s="847" t="str">
        <f aca="false" t="array" ref="CE13:CH13">TRANSPOSE($BZ$14:$BZ$17)</f>
        <v/>
      </c>
      <c r="CF13" s="848" t="str">
        <v/>
      </c>
      <c r="CG13" s="848" t="str">
        <v/>
      </c>
      <c r="CH13" s="849" t="str">
        <v/>
      </c>
    </row>
    <row r="14" s="839" customFormat="true" ht="12" hidden="false" customHeight="false" outlineLevel="0" collapsed="false">
      <c r="B14" s="846"/>
      <c r="C14" s="850" t="n">
        <v>1</v>
      </c>
      <c r="D14" s="807" t="str">
        <f aca="false">$D5</f>
        <v>Brazil</v>
      </c>
      <c r="E14" s="851" t="n">
        <f aca="false">RANK(F14,$F$14:$F$17,1)</f>
        <v>1</v>
      </c>
      <c r="F14" s="820" t="n">
        <f aca="false">G14+ROW()/1000+(D14="")*10</f>
        <v>1.014</v>
      </c>
      <c r="G14" s="852" t="n">
        <f aca="false">AS14</f>
        <v>1</v>
      </c>
      <c r="H14" s="853"/>
      <c r="I14" s="854" t="n">
        <f aca="false">RANK($K5,$K$5:$K$8)</f>
        <v>1</v>
      </c>
      <c r="J14" s="855"/>
      <c r="K14" s="856" t="n">
        <f aca="false" t="array" ref="K14:K14">SUMPRODUCT($U$22:$U$27*($P$22:$P$27=$D14)*ISNUMBER(MATCH($Q$22:$Q$27,IF($I$14:$I$17=$I14,$D$14:$D$17,""),0)))+SUMPRODUCT($V$22:$V$27*($Q$22:$Q$27=$D14)*ISNUMBER(MATCH($P$22:$P$27,IF($I$14:$I$17=$I14,$D$14:$D$17,""),0)))</f>
        <v>0</v>
      </c>
      <c r="L14" s="857" t="n">
        <f aca="false">COUNTIFS($K$14:$K$17,"&gt;"&amp;$K14,$I$14:$I$17,"="&amp;$I14)</f>
        <v>0</v>
      </c>
      <c r="M14" s="858" t="n">
        <f aca="false">I14+L14</f>
        <v>1</v>
      </c>
      <c r="N14" s="853"/>
      <c r="O14" s="856" t="n">
        <f aca="false" t="array" ref="O14:O14">SUMPRODUCT($W$22:$W$27*($P$22:$P$27=$D14)*ISNUMBER(MATCH($Q$22:$Q$27,IF($I$14:$I$17=$I14,$D$14:$D$17,""),0)))+SUMPRODUCT(-$W$22:$W$27*($Q$22:$Q$27=$D14)*ISNUMBER(MATCH($P$22:$P$27,IF($I$14:$I$17=$I14,$D$14:$D$17,""),0)))</f>
        <v>0</v>
      </c>
      <c r="P14" s="857" t="n">
        <f aca="false">COUNTIFS($O$14:$O$17,"&gt;"&amp;$O14,$M$14:$M$17,"="&amp;$M14)</f>
        <v>0</v>
      </c>
      <c r="Q14" s="858" t="n">
        <f aca="false">M14+P14</f>
        <v>1</v>
      </c>
      <c r="R14" s="853"/>
      <c r="S14" s="856" t="n">
        <f aca="false" t="array" ref="S14:S14">SUMPRODUCT($X$22:$X$27*($P$22:$P$27=$D14)*ISNUMBER(MATCH($Q$22:$Q$27,IF($I$14:$I$17=$I14,$D$14:$D$17,""),0)))+SUMPRODUCT($Y$22:$Y$27*($Q$22:$Q$27=$D14)*ISNUMBER(MATCH($P$22:$P$27,IF($I$14:$I$17=$I14,$D$14:$D$17,""),0)))</f>
        <v>0</v>
      </c>
      <c r="T14" s="857" t="n">
        <f aca="false">COUNTIFS($S$14:$S$17,"&gt;"&amp;$S14,$Q$14:$Q$17,"="&amp;$Q14)</f>
        <v>0</v>
      </c>
      <c r="U14" s="858" t="n">
        <f aca="false">Q14+T14</f>
        <v>1</v>
      </c>
      <c r="V14" s="855"/>
      <c r="W14" s="856" t="n">
        <f aca="false" t="array" ref="W14:W14">SUMPRODUCT($U$22:$U$27*($P$22:$P$27=$D14)*ISNUMBER(MATCH($Q$22:$Q$27,IF($U$14:$U$17=$U14,$D$14:$D$17,""),0)))+SUMPRODUCT($V$22:$V$27*($Q$22:$Q$27=$D14)*ISNUMBER(MATCH($P$22:$P$27,IF($U$14:$U$17=$U14,$D$14:$D$17,""),0)))</f>
        <v>0</v>
      </c>
      <c r="X14" s="857" t="n">
        <f aca="false">COUNTIFS($W$14:$W$17,"&gt;"&amp;$W14,$U$14:$U$17,"="&amp;$U14)</f>
        <v>0</v>
      </c>
      <c r="Y14" s="858" t="n">
        <f aca="false">U14+X14</f>
        <v>1</v>
      </c>
      <c r="Z14" s="853"/>
      <c r="AA14" s="856" t="n">
        <f aca="false" t="array" ref="AA14:AA14">SUMPRODUCT($W$22:$W$27*($P$22:$P$27=$D14)*ISNUMBER(MATCH($Q$22:$Q$27,IF($U$14:$U$17=$U14,$D$14:$D$17,""),0)))+SUMPRODUCT(-$W$22:$W$27*($Q$22:$Q$27=$D14)*ISNUMBER(MATCH($P$22:$P$27,IF($U$14:$U$17=$U14,$D$14:$D$17,""),0)))</f>
        <v>0</v>
      </c>
      <c r="AB14" s="857" t="n">
        <f aca="false">COUNTIFS($AA$14:$AA$17,"&gt;"&amp;$AA14,$Y$14:$Y$17,"="&amp;$Y14)</f>
        <v>0</v>
      </c>
      <c r="AC14" s="858" t="n">
        <f aca="false">Y14+AB14</f>
        <v>1</v>
      </c>
      <c r="AD14" s="853"/>
      <c r="AE14" s="856" t="n">
        <f aca="false" t="array" ref="AE14:AE14">SUMPRODUCT($X$22:$X$27*($P$22:$P$27=$D14)*ISNUMBER(MATCH($Q$22:$Q$27,IF($U$14:$U$17=$U14,$D$14:$D$17,""),0)))+SUMPRODUCT($Y$22:$Y$27*($Q$22:$Q$27=$D14)*ISNUMBER(MATCH($P$22:$P$27,IF($U$14:$U$17=$U14,$D$14:$D$17,""),0)))</f>
        <v>0</v>
      </c>
      <c r="AF14" s="857" t="n">
        <f aca="false">COUNTIFS($AE$14:$AE$17,"&gt;"&amp;$AE14,$AC$14:$AC$17,"="&amp;$AC14)</f>
        <v>0</v>
      </c>
      <c r="AG14" s="858" t="n">
        <f aca="false">AC14+AF14</f>
        <v>1</v>
      </c>
      <c r="AH14" s="855"/>
      <c r="AI14" s="859" t="n">
        <f aca="false">COUNTIFS($J$5:$J$8,"&gt;"&amp;$J5,$AG$14:$AG$17,"="&amp;$AG14)</f>
        <v>0</v>
      </c>
      <c r="AJ14" s="860" t="n">
        <f aca="false">AG14+AI14</f>
        <v>1</v>
      </c>
      <c r="AK14" s="853"/>
      <c r="AL14" s="859" t="n">
        <f aca="false">COUNTIFS($H$5:$H$8,"&gt;"&amp;$H5,$AJ$14:$AJ$17,"="&amp;$AJ14)</f>
        <v>0</v>
      </c>
      <c r="AM14" s="860" t="n">
        <f aca="false">AJ14+AL14</f>
        <v>1</v>
      </c>
      <c r="AN14" s="853"/>
      <c r="AO14" s="859" t="n">
        <f aca="false">COUNTIFS($P$5:$P$8,"&gt;"&amp;$P5,$AM$14:$AM$17,"="&amp;$AM14)</f>
        <v>0</v>
      </c>
      <c r="AP14" s="860" t="n">
        <f aca="false">AM14+AO14</f>
        <v>1</v>
      </c>
      <c r="AQ14" s="853"/>
      <c r="AR14" s="859" t="n">
        <f aca="false">COUNTIFS($R$5:$R$8,"&gt;"&amp;$R5,$AP$14:$AP$17,"="&amp;$AP14)</f>
        <v>0</v>
      </c>
      <c r="AS14" s="860" t="n">
        <f aca="false">AP14+AR14</f>
        <v>1</v>
      </c>
      <c r="AT14" s="853"/>
      <c r="AU14" s="861" t="b">
        <f aca="false" t="array" ref="AU14:AU14">AND($L$9&gt;0,(SUM(($AM$14:$AM$17=TRANSPOSE($AM$14:$AM$17))*(($L$5:$L$8&gt;0)*TRANSPOSE($L$5:$L$8)+({1;2;3;4}={1,2,3,4})&gt;0))-4)&gt;0)</f>
        <v>1</v>
      </c>
      <c r="AV14" s="862" t="b">
        <f aca="false">AND($AU5,$AV5)</f>
        <v>0</v>
      </c>
      <c r="AX14" s="863" t="n">
        <f aca="false" t="array" ref="AX14:AX14">IFERROR(SMALL(IF(COUNTIF($I$14:$I$17,$C$14:$C$17)&gt;1,$C$14:$C$17,""),1),"")</f>
        <v>2</v>
      </c>
      <c r="AY14" s="864" t="n">
        <f aca="false">IFERROR(INDEX($E$14:$E$17,IF($I14=$AX$14,$C14,99)),0)</f>
        <v>0</v>
      </c>
      <c r="AZ14" s="865" t="str">
        <f aca="false" t="array" ref="AZ14:AZ17">IFERROR(VLOOKUP($BA$5:$BA$8,$C$14:$D$17,2,0),"")</f>
        <v/>
      </c>
      <c r="BA14" s="866" t="str">
        <f aca="false" t="array" ref="BA14:BA17">IFERROR(VLOOKUP($BA$5:$BA$8,$C$14:$K$17,9,0),"")</f>
        <v/>
      </c>
      <c r="BB14" s="866" t="str">
        <f aca="false" t="array" ref="BB14:BB17">IFERROR(VLOOKUP($BA$5:$BA$8,$C$14:$O$17,13,0),"")</f>
        <v/>
      </c>
      <c r="BC14" s="867" t="str">
        <f aca="false" t="array" ref="BC14:BC17">IFERROR(VLOOKUP($BA$5:$BA$8,$C$14:$S$17,17,0),"")</f>
        <v/>
      </c>
      <c r="BE14" s="868" t="str">
        <f aca="false" t="array" ref="BE14:BH17">IFERROR(VLOOKUP($AZ$14:$AZ$17&amp;$BE$13:$BH$13,$Z$22:$AA$33,2,0),"")</f>
        <v/>
      </c>
      <c r="BF14" s="869" t="str">
        <v/>
      </c>
      <c r="BG14" s="869" t="str">
        <v/>
      </c>
      <c r="BH14" s="870" t="str">
        <v/>
      </c>
      <c r="BI14" s="862"/>
      <c r="BJ14" s="871" t="b">
        <f aca="false">COUNTIF($I$14:$I$17,$BL$15)&lt;&gt;COUNTIF($U$14:$U$17,$BL$15)</f>
        <v>0</v>
      </c>
      <c r="BK14" s="822" t="n">
        <f aca="false" t="array" ref="BK14:BK17">IF($I$14:$I$17=$AX$14,$U$14:$U$17,0)</f>
        <v>0</v>
      </c>
      <c r="BL14" s="872" t="str">
        <f aca="false">IF($BJ$14,$BL$15,"")</f>
        <v/>
      </c>
      <c r="BM14" s="873"/>
      <c r="BN14" s="865" t="str">
        <f aca="false" t="array" ref="BN14:BN17">IFERROR(VLOOKUP($BO$5:$BO$8,$C$14:$D$17,2,0),"")</f>
        <v/>
      </c>
      <c r="BO14" s="866" t="str">
        <f aca="false" t="array" ref="BO14:BO17">IFERROR(VLOOKUP($BO$5:$BO$8,$C$14:$W$17,21,0),"")</f>
        <v/>
      </c>
      <c r="BP14" s="866" t="str">
        <f aca="false" t="array" ref="BP14:BP17">IFERROR(VLOOKUP($BO$5:$BO$8,$C$14:$AA$17,25,0),"")</f>
        <v/>
      </c>
      <c r="BQ14" s="867" t="str">
        <f aca="false" t="array" ref="BQ14:BQ17">IFERROR(VLOOKUP($BO$5:$BO$8,$C$14:$AE$17,29,0),"")</f>
        <v/>
      </c>
      <c r="BS14" s="868" t="str">
        <f aca="false" t="array" ref="BS14:BV17">IFERROR(VLOOKUP($BN$14:$BN$17&amp;$BS$13:$BV$13,$Z$22:$AA$33,2,0),"")</f>
        <v/>
      </c>
      <c r="BT14" s="869" t="str">
        <v/>
      </c>
      <c r="BU14" s="869" t="str">
        <v/>
      </c>
      <c r="BV14" s="870" t="str">
        <v/>
      </c>
      <c r="BX14" s="863" t="str">
        <f aca="false" t="array" ref="BX14:BX14">IFERROR(SMALL(IF(COUNTIF($BK$14:$BK$17,$C$14:$C$17)&gt;1,$C$14:$C$17,""),2),"")</f>
        <v/>
      </c>
      <c r="BZ14" s="865" t="str">
        <f aca="false" t="array" ref="BZ14:BZ17">IFERROR(VLOOKUP($CA$5:$CA$8,$C$14:$D$17,2,0),"")</f>
        <v/>
      </c>
      <c r="CA14" s="866" t="str">
        <f aca="false" t="array" ref="CA14:CA17">IFERROR(VLOOKUP($CA$5:$CA$8,$C$14:$W$17,21,0),"")</f>
        <v/>
      </c>
      <c r="CB14" s="866" t="str">
        <f aca="false" t="array" ref="CB14:CB17">IFERROR(VLOOKUP($CA$5:$CA$8,$C$14:$AA$17,25,0),"")</f>
        <v/>
      </c>
      <c r="CC14" s="867" t="str">
        <f aca="false" t="array" ref="CC14:CC17">IFERROR(VLOOKUP($CA$5:$CA$8,$C$14:$AE$17,29,0),"")</f>
        <v/>
      </c>
      <c r="CE14" s="868" t="str">
        <f aca="false" t="array" ref="CE14:CH17">IFERROR(VLOOKUP($BZ$14:$BZ$17&amp;$CE$13:$CH$13,$Z$22:$AA$33,2,0),"")</f>
        <v/>
      </c>
      <c r="CF14" s="869" t="str">
        <v/>
      </c>
      <c r="CG14" s="869" t="str">
        <v/>
      </c>
      <c r="CH14" s="870" t="str">
        <v/>
      </c>
    </row>
    <row r="15" s="839" customFormat="true" ht="12" hidden="false" customHeight="false" outlineLevel="0" collapsed="false">
      <c r="B15" s="846"/>
      <c r="C15" s="850" t="n">
        <v>2</v>
      </c>
      <c r="D15" s="807" t="str">
        <f aca="false">$D6</f>
        <v>Morocco</v>
      </c>
      <c r="E15" s="874" t="n">
        <f aca="false">RANK(F15,$F$14:$F$17,1)</f>
        <v>2</v>
      </c>
      <c r="F15" s="820" t="n">
        <f aca="false">G15+ROW()/1000+(D15="")*10</f>
        <v>2.015</v>
      </c>
      <c r="G15" s="852" t="n">
        <f aca="false">AS15</f>
        <v>2</v>
      </c>
      <c r="H15" s="853"/>
      <c r="I15" s="875" t="n">
        <f aca="false">RANK($K6,$K$5:$K$8)</f>
        <v>2</v>
      </c>
      <c r="J15" s="855"/>
      <c r="K15" s="808" t="n">
        <f aca="false" t="array" ref="K15:K15">SUMPRODUCT($U$22:$U$27*($P$22:$P$27=$D15)*ISNUMBER(MATCH($Q$22:$Q$27,IF($I$14:$I$17=$I15,$D$14:$D$17,""),0)))+SUMPRODUCT($V$22:$V$27*($Q$22:$Q$27=$D15)*ISNUMBER(MATCH($P$22:$P$27,IF($I$14:$I$17=$I15,$D$14:$D$17,""),0)))</f>
        <v>1</v>
      </c>
      <c r="L15" s="806" t="n">
        <f aca="false">COUNTIFS($K$14:$K$17,"&gt;"&amp;$K15,$I$14:$I$17,"="&amp;$I15)</f>
        <v>0</v>
      </c>
      <c r="M15" s="824" t="n">
        <f aca="false">I15+L15</f>
        <v>2</v>
      </c>
      <c r="N15" s="853"/>
      <c r="O15" s="808" t="n">
        <f aca="false" t="array" ref="O15:O15">SUMPRODUCT($W$22:$W$27*($P$22:$P$27=$D15)*ISNUMBER(MATCH($Q$22:$Q$27,IF($I$14:$I$17=$I15,$D$14:$D$17,""),0)))+SUMPRODUCT(-$W$22:$W$27*($Q$22:$Q$27=$D15)*ISNUMBER(MATCH($P$22:$P$27,IF($I$14:$I$17=$I15,$D$14:$D$17,""),0)))</f>
        <v>0</v>
      </c>
      <c r="P15" s="806" t="n">
        <f aca="false">COUNTIFS($O$14:$O$17,"&gt;"&amp;$O15,$M$14:$M$17,"="&amp;$M15)</f>
        <v>0</v>
      </c>
      <c r="Q15" s="824" t="n">
        <f aca="false">M15+P15</f>
        <v>2</v>
      </c>
      <c r="R15" s="853"/>
      <c r="S15" s="808" t="n">
        <f aca="false" t="array" ref="S15:S15">SUMPRODUCT($X$22:$X$27*($P$22:$P$27=$D15)*ISNUMBER(MATCH($Q$22:$Q$27,IF($I$14:$I$17=$I15,$D$14:$D$17,""),0)))+SUMPRODUCT($Y$22:$Y$27*($Q$22:$Q$27=$D15)*ISNUMBER(MATCH($P$22:$P$27,IF($I$14:$I$17=$I15,$D$14:$D$17,""),0)))</f>
        <v>1</v>
      </c>
      <c r="T15" s="806" t="n">
        <f aca="false">COUNTIFS($S$14:$S$17,"&gt;"&amp;$S15,$Q$14:$Q$17,"="&amp;$Q15)</f>
        <v>0</v>
      </c>
      <c r="U15" s="824" t="n">
        <f aca="false">Q15+T15</f>
        <v>2</v>
      </c>
      <c r="V15" s="855"/>
      <c r="W15" s="808" t="n">
        <f aca="false" t="array" ref="W15:W15">SUMPRODUCT($U$22:$U$27*($P$22:$P$27=$D15)*ISNUMBER(MATCH($Q$22:$Q$27,IF($U$14:$U$17=$U15,$D$14:$D$17,""),0)))+SUMPRODUCT($V$22:$V$27*($Q$22:$Q$27=$D15)*ISNUMBER(MATCH($P$22:$P$27,IF($U$14:$U$17=$U15,$D$14:$D$17,""),0)))</f>
        <v>1</v>
      </c>
      <c r="X15" s="806" t="n">
        <f aca="false">COUNTIFS($W$14:$W$17,"&gt;"&amp;$W15,$U$14:$U$17,"="&amp;$U15)</f>
        <v>0</v>
      </c>
      <c r="Y15" s="824" t="n">
        <f aca="false">U15+X15</f>
        <v>2</v>
      </c>
      <c r="Z15" s="853"/>
      <c r="AA15" s="808" t="n">
        <f aca="false" t="array" ref="AA15:AA15">SUMPRODUCT($W$22:$W$27*($P$22:$P$27=$D15)*ISNUMBER(MATCH($Q$22:$Q$27,IF($U$14:$U$17=$U15,$D$14:$D$17,""),0)))+SUMPRODUCT(-$W$22:$W$27*($Q$22:$Q$27=$D15)*ISNUMBER(MATCH($P$22:$P$27,IF($U$14:$U$17=$U15,$D$14:$D$17,""),0)))</f>
        <v>0</v>
      </c>
      <c r="AB15" s="806" t="n">
        <f aca="false">COUNTIFS($AA$14:$AA$17,"&gt;"&amp;$AA15,$Y$14:$Y$17,"="&amp;$Y15)</f>
        <v>0</v>
      </c>
      <c r="AC15" s="824" t="n">
        <f aca="false">Y15+AB15</f>
        <v>2</v>
      </c>
      <c r="AD15" s="853"/>
      <c r="AE15" s="808" t="n">
        <f aca="false" t="array" ref="AE15:AE15">SUMPRODUCT($X$22:$X$27*($P$22:$P$27=$D15)*ISNUMBER(MATCH($Q$22:$Q$27,IF($U$14:$U$17=$U15,$D$14:$D$17,""),0)))+SUMPRODUCT($Y$22:$Y$27*($Q$22:$Q$27=$D15)*ISNUMBER(MATCH($P$22:$P$27,IF($U$14:$U$17=$U15,$D$14:$D$17,""),0)))</f>
        <v>1</v>
      </c>
      <c r="AF15" s="806" t="n">
        <f aca="false">COUNTIFS($AE$14:$AE$17,"&gt;"&amp;$AE15,$AC$14:$AC$17,"="&amp;$AC15)</f>
        <v>0</v>
      </c>
      <c r="AG15" s="824" t="n">
        <f aca="false">AC15+AF15</f>
        <v>2</v>
      </c>
      <c r="AH15" s="855"/>
      <c r="AI15" s="807" t="n">
        <f aca="false">COUNTIFS($J$5:$J$8,"&gt;"&amp;$J6,$AG$14:$AG$17,"="&amp;$AG15)</f>
        <v>0</v>
      </c>
      <c r="AJ15" s="824" t="n">
        <f aca="false">AG15+AI15</f>
        <v>2</v>
      </c>
      <c r="AK15" s="853"/>
      <c r="AL15" s="807" t="n">
        <f aca="false">COUNTIFS($H$5:$H$8,"&gt;"&amp;$H6,$AJ$14:$AJ$17,"="&amp;$AJ15)</f>
        <v>0</v>
      </c>
      <c r="AM15" s="824" t="n">
        <f aca="false">AJ15+AL15</f>
        <v>2</v>
      </c>
      <c r="AN15" s="853"/>
      <c r="AO15" s="807" t="n">
        <f aca="false">COUNTIFS($P$5:$P$8,"&gt;"&amp;$P6,$AM$14:$AM$17,"="&amp;$AM15)</f>
        <v>0</v>
      </c>
      <c r="AP15" s="824" t="n">
        <f aca="false">AM15+AO15</f>
        <v>2</v>
      </c>
      <c r="AQ15" s="853"/>
      <c r="AR15" s="807" t="n">
        <f aca="false">COUNTIFS($R$5:$R$8,"&gt;"&amp;$R6,$AP$14:$AP$17,"="&amp;$AP15)</f>
        <v>0</v>
      </c>
      <c r="AS15" s="824" t="n">
        <f aca="false">AP15+AR15</f>
        <v>2</v>
      </c>
      <c r="AT15" s="853"/>
      <c r="AV15" s="862" t="b">
        <f aca="false">AND($AU6,$AV6)</f>
        <v>1</v>
      </c>
      <c r="AX15" s="876"/>
      <c r="AY15" s="862" t="n">
        <f aca="false">IFERROR(INDEX($E$14:$E$17,IF($I15=$AX$14,$C15,99)),0)</f>
        <v>2</v>
      </c>
      <c r="AZ15" s="877" t="str">
        <v>Morocco</v>
      </c>
      <c r="BA15" s="807" t="n">
        <v>1</v>
      </c>
      <c r="BB15" s="807" t="n">
        <v>0</v>
      </c>
      <c r="BC15" s="878" t="n">
        <v>1</v>
      </c>
      <c r="BE15" s="879" t="str">
        <v/>
      </c>
      <c r="BF15" s="880" t="str">
        <v/>
      </c>
      <c r="BG15" s="862" t="str">
        <v>1 - 1</v>
      </c>
      <c r="BH15" s="881" t="str">
        <v/>
      </c>
      <c r="BI15" s="862"/>
      <c r="BK15" s="832" t="n">
        <v>2</v>
      </c>
      <c r="BL15" s="882" t="n">
        <f aca="false" t="array" ref="BL15:BL15">IFERROR(SMALL(IF(COUNTIF($BK$14:$BK$17,$C$14:$C$17)&gt;1,$C$14:$C$17,""),1),"")</f>
        <v>2</v>
      </c>
      <c r="BN15" s="877" t="str">
        <v/>
      </c>
      <c r="BO15" s="807" t="str">
        <v/>
      </c>
      <c r="BP15" s="807" t="str">
        <v/>
      </c>
      <c r="BQ15" s="878" t="str">
        <v/>
      </c>
      <c r="BS15" s="879" t="str">
        <v/>
      </c>
      <c r="BT15" s="880" t="str">
        <v/>
      </c>
      <c r="BU15" s="862" t="str">
        <v/>
      </c>
      <c r="BV15" s="881" t="str">
        <v/>
      </c>
      <c r="BZ15" s="877" t="str">
        <v/>
      </c>
      <c r="CA15" s="807" t="str">
        <v/>
      </c>
      <c r="CB15" s="807" t="str">
        <v/>
      </c>
      <c r="CC15" s="878" t="str">
        <v/>
      </c>
      <c r="CE15" s="879" t="str">
        <v/>
      </c>
      <c r="CF15" s="880" t="str">
        <v/>
      </c>
      <c r="CG15" s="862" t="str">
        <v/>
      </c>
      <c r="CH15" s="881" t="str">
        <v/>
      </c>
    </row>
    <row r="16" s="839" customFormat="true" ht="12" hidden="false" customHeight="false" outlineLevel="0" collapsed="false">
      <c r="B16" s="846"/>
      <c r="C16" s="850" t="n">
        <v>3</v>
      </c>
      <c r="D16" s="807" t="str">
        <f aca="false">$D7</f>
        <v>Haiti</v>
      </c>
      <c r="E16" s="874" t="n">
        <f aca="false">RANK(F16,$F$14:$F$17,1)</f>
        <v>4</v>
      </c>
      <c r="F16" s="820" t="n">
        <f aca="false">G16+ROW()/1000+(D16="")*10</f>
        <v>4.016</v>
      </c>
      <c r="G16" s="852" t="n">
        <f aca="false">AS16</f>
        <v>4</v>
      </c>
      <c r="H16" s="853"/>
      <c r="I16" s="875" t="n">
        <f aca="false">RANK($K7,$K$5:$K$8)</f>
        <v>4</v>
      </c>
      <c r="J16" s="855"/>
      <c r="K16" s="808" t="n">
        <f aca="false" t="array" ref="K16:K16">SUMPRODUCT($U$22:$U$27*($P$22:$P$27=$D16)*ISNUMBER(MATCH($Q$22:$Q$27,IF($I$14:$I$17=$I16,$D$14:$D$17,""),0)))+SUMPRODUCT($V$22:$V$27*($Q$22:$Q$27=$D16)*ISNUMBER(MATCH($P$22:$P$27,IF($I$14:$I$17=$I16,$D$14:$D$17,""),0)))</f>
        <v>0</v>
      </c>
      <c r="L16" s="806" t="n">
        <f aca="false">COUNTIFS($K$14:$K$17,"&gt;"&amp;$K16,$I$14:$I$17,"="&amp;$I16)</f>
        <v>0</v>
      </c>
      <c r="M16" s="824" t="n">
        <f aca="false">I16+L16</f>
        <v>4</v>
      </c>
      <c r="N16" s="853"/>
      <c r="O16" s="808" t="n">
        <f aca="false" t="array" ref="O16:O16">SUMPRODUCT($W$22:$W$27*($P$22:$P$27=$D16)*ISNUMBER(MATCH($Q$22:$Q$27,IF($I$14:$I$17=$I16,$D$14:$D$17,""),0)))+SUMPRODUCT(-$W$22:$W$27*($Q$22:$Q$27=$D16)*ISNUMBER(MATCH($P$22:$P$27,IF($I$14:$I$17=$I16,$D$14:$D$17,""),0)))</f>
        <v>0</v>
      </c>
      <c r="P16" s="806" t="n">
        <f aca="false">COUNTIFS($O$14:$O$17,"&gt;"&amp;$O16,$M$14:$M$17,"="&amp;$M16)</f>
        <v>0</v>
      </c>
      <c r="Q16" s="824" t="n">
        <f aca="false">M16+P16</f>
        <v>4</v>
      </c>
      <c r="R16" s="853"/>
      <c r="S16" s="808" t="n">
        <f aca="false" t="array" ref="S16:S16">SUMPRODUCT($X$22:$X$27*($P$22:$P$27=$D16)*ISNUMBER(MATCH($Q$22:$Q$27,IF($I$14:$I$17=$I16,$D$14:$D$17,""),0)))+SUMPRODUCT($Y$22:$Y$27*($Q$22:$Q$27=$D16)*ISNUMBER(MATCH($P$22:$P$27,IF($I$14:$I$17=$I16,$D$14:$D$17,""),0)))</f>
        <v>0</v>
      </c>
      <c r="T16" s="806" t="n">
        <f aca="false">COUNTIFS($S$14:$S$17,"&gt;"&amp;$S16,$Q$14:$Q$17,"="&amp;$Q16)</f>
        <v>0</v>
      </c>
      <c r="U16" s="824" t="n">
        <f aca="false">Q16+T16</f>
        <v>4</v>
      </c>
      <c r="V16" s="855"/>
      <c r="W16" s="808" t="n">
        <f aca="false" t="array" ref="W16:W16">SUMPRODUCT($U$22:$U$27*($P$22:$P$27=$D16)*ISNUMBER(MATCH($Q$22:$Q$27,IF($U$14:$U$17=$U16,$D$14:$D$17,""),0)))+SUMPRODUCT($V$22:$V$27*($Q$22:$Q$27=$D16)*ISNUMBER(MATCH($P$22:$P$27,IF($U$14:$U$17=$U16,$D$14:$D$17,""),0)))</f>
        <v>0</v>
      </c>
      <c r="X16" s="806" t="n">
        <f aca="false">COUNTIFS($W$14:$W$17,"&gt;"&amp;$W16,$U$14:$U$17,"="&amp;$U16)</f>
        <v>0</v>
      </c>
      <c r="Y16" s="824" t="n">
        <f aca="false">U16+X16</f>
        <v>4</v>
      </c>
      <c r="Z16" s="853"/>
      <c r="AA16" s="808" t="n">
        <f aca="false" t="array" ref="AA16:AA16">SUMPRODUCT($W$22:$W$27*($P$22:$P$27=$D16)*ISNUMBER(MATCH($Q$22:$Q$27,IF($U$14:$U$17=$U16,$D$14:$D$17,""),0)))+SUMPRODUCT(-$W$22:$W$27*($Q$22:$Q$27=$D16)*ISNUMBER(MATCH($P$22:$P$27,IF($U$14:$U$17=$U16,$D$14:$D$17,""),0)))</f>
        <v>0</v>
      </c>
      <c r="AB16" s="806" t="n">
        <f aca="false">COUNTIFS($AA$14:$AA$17,"&gt;"&amp;$AA16,$Y$14:$Y$17,"="&amp;$Y16)</f>
        <v>0</v>
      </c>
      <c r="AC16" s="824" t="n">
        <f aca="false">Y16+AB16</f>
        <v>4</v>
      </c>
      <c r="AD16" s="853"/>
      <c r="AE16" s="808" t="n">
        <f aca="false" t="array" ref="AE16:AE16">SUMPRODUCT($X$22:$X$27*($P$22:$P$27=$D16)*ISNUMBER(MATCH($Q$22:$Q$27,IF($U$14:$U$17=$U16,$D$14:$D$17,""),0)))+SUMPRODUCT($Y$22:$Y$27*($Q$22:$Q$27=$D16)*ISNUMBER(MATCH($P$22:$P$27,IF($U$14:$U$17=$U16,$D$14:$D$17,""),0)))</f>
        <v>0</v>
      </c>
      <c r="AF16" s="806" t="n">
        <f aca="false">COUNTIFS($AE$14:$AE$17,"&gt;"&amp;$AE16,$AC$14:$AC$17,"="&amp;$AC16)</f>
        <v>0</v>
      </c>
      <c r="AG16" s="824" t="n">
        <f aca="false">AC16+AF16</f>
        <v>4</v>
      </c>
      <c r="AH16" s="855"/>
      <c r="AI16" s="807" t="n">
        <f aca="false">COUNTIFS($J$5:$J$8,"&gt;"&amp;$J7,$AG$14:$AG$17,"="&amp;$AG16)</f>
        <v>0</v>
      </c>
      <c r="AJ16" s="824" t="n">
        <f aca="false">AG16+AI16</f>
        <v>4</v>
      </c>
      <c r="AK16" s="853"/>
      <c r="AL16" s="807" t="n">
        <f aca="false">COUNTIFS($H$5:$H$8,"&gt;"&amp;$H7,$AJ$14:$AJ$17,"="&amp;$AJ16)</f>
        <v>0</v>
      </c>
      <c r="AM16" s="824" t="n">
        <f aca="false">AJ16+AL16</f>
        <v>4</v>
      </c>
      <c r="AN16" s="853"/>
      <c r="AO16" s="807" t="n">
        <f aca="false">COUNTIFS($P$5:$P$8,"&gt;"&amp;$P7,$AM$14:$AM$17,"="&amp;$AM16)</f>
        <v>0</v>
      </c>
      <c r="AP16" s="824" t="n">
        <f aca="false">AM16+AO16</f>
        <v>4</v>
      </c>
      <c r="AQ16" s="853"/>
      <c r="AR16" s="807" t="n">
        <f aca="false">COUNTIFS($R$5:$R$8,"&gt;"&amp;$R7,$AP$14:$AP$17,"="&amp;$AP16)</f>
        <v>0</v>
      </c>
      <c r="AS16" s="824" t="n">
        <f aca="false">AP16+AR16</f>
        <v>4</v>
      </c>
      <c r="AT16" s="853"/>
      <c r="AV16" s="862" t="b">
        <f aca="false">AND($AU7,$AV7)</f>
        <v>0</v>
      </c>
      <c r="AX16" s="807"/>
      <c r="AY16" s="862" t="n">
        <f aca="false">IFERROR(INDEX($E$14:$E$17,IF($I16=$AX$14,$C16,99)),0)</f>
        <v>0</v>
      </c>
      <c r="AZ16" s="877" t="str">
        <v>Scotland</v>
      </c>
      <c r="BA16" s="807" t="n">
        <v>1</v>
      </c>
      <c r="BB16" s="807" t="n">
        <v>0</v>
      </c>
      <c r="BC16" s="878" t="n">
        <v>1</v>
      </c>
      <c r="BE16" s="879" t="str">
        <v/>
      </c>
      <c r="BF16" s="862" t="str">
        <v>1 - 1</v>
      </c>
      <c r="BG16" s="880" t="str">
        <v/>
      </c>
      <c r="BH16" s="881" t="str">
        <v/>
      </c>
      <c r="BI16" s="862"/>
      <c r="BJ16" s="862"/>
      <c r="BK16" s="832" t="n">
        <v>0</v>
      </c>
      <c r="BL16" s="807"/>
      <c r="BN16" s="877" t="str">
        <v/>
      </c>
      <c r="BO16" s="807" t="str">
        <v/>
      </c>
      <c r="BP16" s="807" t="str">
        <v/>
      </c>
      <c r="BQ16" s="878" t="str">
        <v/>
      </c>
      <c r="BS16" s="879" t="str">
        <v/>
      </c>
      <c r="BT16" s="862" t="str">
        <v/>
      </c>
      <c r="BU16" s="880" t="str">
        <v/>
      </c>
      <c r="BV16" s="881" t="str">
        <v/>
      </c>
      <c r="BZ16" s="877" t="str">
        <v/>
      </c>
      <c r="CA16" s="807" t="str">
        <v/>
      </c>
      <c r="CB16" s="807" t="str">
        <v/>
      </c>
      <c r="CC16" s="878" t="str">
        <v/>
      </c>
      <c r="CE16" s="879" t="str">
        <v/>
      </c>
      <c r="CF16" s="862" t="str">
        <v/>
      </c>
      <c r="CG16" s="880" t="str">
        <v/>
      </c>
      <c r="CH16" s="881" t="str">
        <v/>
      </c>
    </row>
    <row r="17" s="839" customFormat="true" ht="12" hidden="false" customHeight="false" outlineLevel="0" collapsed="false">
      <c r="B17" s="846"/>
      <c r="C17" s="850" t="n">
        <v>4</v>
      </c>
      <c r="D17" s="807" t="str">
        <f aca="false">$D8</f>
        <v>Scotland</v>
      </c>
      <c r="E17" s="883" t="n">
        <f aca="false">RANK(F17,$F$14:$F$17,1)</f>
        <v>3</v>
      </c>
      <c r="F17" s="820" t="n">
        <f aca="false">G17+ROW()/1000+(D17="")*10</f>
        <v>3.017</v>
      </c>
      <c r="G17" s="852" t="n">
        <f aca="false">AS17</f>
        <v>3</v>
      </c>
      <c r="H17" s="853"/>
      <c r="I17" s="875" t="n">
        <f aca="false">RANK($K8,$K$5:$K$8)</f>
        <v>2</v>
      </c>
      <c r="J17" s="855"/>
      <c r="K17" s="808" t="n">
        <f aca="false" t="array" ref="K17:K17">SUMPRODUCT($U$22:$U$27*($P$22:$P$27=$D17)*ISNUMBER(MATCH($Q$22:$Q$27,IF($I$14:$I$17=$I17,$D$14:$D$17,""),0)))+SUMPRODUCT($V$22:$V$27*($Q$22:$Q$27=$D17)*ISNUMBER(MATCH($P$22:$P$27,IF($I$14:$I$17=$I17,$D$14:$D$17,""),0)))</f>
        <v>1</v>
      </c>
      <c r="L17" s="806" t="n">
        <f aca="false">COUNTIFS($K$14:$K$17,"&gt;"&amp;$K17,$I$14:$I$17,"="&amp;$I17)</f>
        <v>0</v>
      </c>
      <c r="M17" s="824" t="n">
        <f aca="false">I17+L17</f>
        <v>2</v>
      </c>
      <c r="N17" s="853"/>
      <c r="O17" s="808" t="n">
        <f aca="false" t="array" ref="O17:O17">SUMPRODUCT($W$22:$W$27*($P$22:$P$27=$D17)*ISNUMBER(MATCH($Q$22:$Q$27,IF($I$14:$I$17=$I17,$D$14:$D$17,""),0)))+SUMPRODUCT(-$W$22:$W$27*($Q$22:$Q$27=$D17)*ISNUMBER(MATCH($P$22:$P$27,IF($I$14:$I$17=$I17,$D$14:$D$17,""),0)))</f>
        <v>0</v>
      </c>
      <c r="P17" s="806" t="n">
        <f aca="false">COUNTIFS($O$14:$O$17,"&gt;"&amp;$O17,$M$14:$M$17,"="&amp;$M17)</f>
        <v>0</v>
      </c>
      <c r="Q17" s="824" t="n">
        <f aca="false">M17+P17</f>
        <v>2</v>
      </c>
      <c r="R17" s="853"/>
      <c r="S17" s="808" t="n">
        <f aca="false" t="array" ref="S17:S17">SUMPRODUCT($X$22:$X$27*($P$22:$P$27=$D17)*ISNUMBER(MATCH($Q$22:$Q$27,IF($I$14:$I$17=$I17,$D$14:$D$17,""),0)))+SUMPRODUCT($Y$22:$Y$27*($Q$22:$Q$27=$D17)*ISNUMBER(MATCH($P$22:$P$27,IF($I$14:$I$17=$I17,$D$14:$D$17,""),0)))</f>
        <v>1</v>
      </c>
      <c r="T17" s="806" t="n">
        <f aca="false">COUNTIFS($S$14:$S$17,"&gt;"&amp;$S17,$Q$14:$Q$17,"="&amp;$Q17)</f>
        <v>0</v>
      </c>
      <c r="U17" s="824" t="n">
        <f aca="false">Q17+T17</f>
        <v>2</v>
      </c>
      <c r="V17" s="855"/>
      <c r="W17" s="808" t="n">
        <f aca="false" t="array" ref="W17:W17">SUMPRODUCT($U$22:$U$27*($P$22:$P$27=$D17)*ISNUMBER(MATCH($Q$22:$Q$27,IF($U$14:$U$17=$U17,$D$14:$D$17,""),0)))+SUMPRODUCT($V$22:$V$27*($Q$22:$Q$27=$D17)*ISNUMBER(MATCH($P$22:$P$27,IF($U$14:$U$17=$U17,$D$14:$D$17,""),0)))</f>
        <v>1</v>
      </c>
      <c r="X17" s="806" t="n">
        <f aca="false">COUNTIFS($W$14:$W$17,"&gt;"&amp;$W17,$U$14:$U$17,"="&amp;$U17)</f>
        <v>0</v>
      </c>
      <c r="Y17" s="824" t="n">
        <f aca="false">U17+X17</f>
        <v>2</v>
      </c>
      <c r="Z17" s="853"/>
      <c r="AA17" s="808" t="n">
        <f aca="false" t="array" ref="AA17:AA17">SUMPRODUCT($W$22:$W$27*($P$22:$P$27=$D17)*ISNUMBER(MATCH($Q$22:$Q$27,IF($U$14:$U$17=$U17,$D$14:$D$17,""),0)))+SUMPRODUCT(-$W$22:$W$27*($Q$22:$Q$27=$D17)*ISNUMBER(MATCH($P$22:$P$27,IF($U$14:$U$17=$U17,$D$14:$D$17,""),0)))</f>
        <v>0</v>
      </c>
      <c r="AB17" s="806" t="n">
        <f aca="false">COUNTIFS($AA$14:$AA$17,"&gt;"&amp;$AA17,$Y$14:$Y$17,"="&amp;$Y17)</f>
        <v>0</v>
      </c>
      <c r="AC17" s="824" t="n">
        <f aca="false">Y17+AB17</f>
        <v>2</v>
      </c>
      <c r="AD17" s="853"/>
      <c r="AE17" s="808" t="n">
        <f aca="false" t="array" ref="AE17:AE17">SUMPRODUCT($X$22:$X$27*($P$22:$P$27=$D17)*ISNUMBER(MATCH($Q$22:$Q$27,IF($U$14:$U$17=$U17,$D$14:$D$17,""),0)))+SUMPRODUCT($Y$22:$Y$27*($Q$22:$Q$27=$D17)*ISNUMBER(MATCH($P$22:$P$27,IF($U$14:$U$17=$U17,$D$14:$D$17,""),0)))</f>
        <v>1</v>
      </c>
      <c r="AF17" s="806" t="n">
        <f aca="false">COUNTIFS($AE$14:$AE$17,"&gt;"&amp;$AE17,$AC$14:$AC$17,"="&amp;$AC17)</f>
        <v>0</v>
      </c>
      <c r="AG17" s="824" t="n">
        <f aca="false">AC17+AF17</f>
        <v>2</v>
      </c>
      <c r="AH17" s="855"/>
      <c r="AI17" s="807" t="n">
        <f aca="false">COUNTIFS($J$5:$J$8,"&gt;"&amp;$J8,$AG$14:$AG$17,"="&amp;$AG17)</f>
        <v>0</v>
      </c>
      <c r="AJ17" s="824" t="n">
        <f aca="false">AG17+AI17</f>
        <v>2</v>
      </c>
      <c r="AK17" s="853"/>
      <c r="AL17" s="807" t="n">
        <f aca="false">COUNTIFS($H$5:$H$8,"&gt;"&amp;$H8,$AJ$14:$AJ$17,"="&amp;$AJ17)</f>
        <v>0</v>
      </c>
      <c r="AM17" s="824" t="n">
        <f aca="false">AJ17+AL17</f>
        <v>2</v>
      </c>
      <c r="AN17" s="853"/>
      <c r="AO17" s="807" t="n">
        <f aca="false">COUNTIFS($P$5:$P$8,"&gt;"&amp;$P8,$AM$14:$AM$17,"="&amp;$AM17)</f>
        <v>0</v>
      </c>
      <c r="AP17" s="824" t="n">
        <f aca="false">AM17+AO17</f>
        <v>2</v>
      </c>
      <c r="AQ17" s="853"/>
      <c r="AR17" s="807" t="n">
        <f aca="false">COUNTIFS($R$5:$R$8,"&gt;"&amp;$R8,$AP$14:$AP$17,"="&amp;$AP17)</f>
        <v>1</v>
      </c>
      <c r="AS17" s="824" t="n">
        <f aca="false">AP17+AR17</f>
        <v>3</v>
      </c>
      <c r="AT17" s="853"/>
      <c r="AV17" s="862" t="b">
        <f aca="false">AND($AU8,$AV8)</f>
        <v>1</v>
      </c>
      <c r="AX17" s="807"/>
      <c r="AY17" s="862" t="n">
        <f aca="false">IFERROR(INDEX($E$14:$E$17,IF($I17=$AX$14,$C17,99)),0)</f>
        <v>3</v>
      </c>
      <c r="AZ17" s="884" t="str">
        <v/>
      </c>
      <c r="BA17" s="885" t="str">
        <v/>
      </c>
      <c r="BB17" s="885" t="str">
        <v/>
      </c>
      <c r="BC17" s="886" t="str">
        <v/>
      </c>
      <c r="BE17" s="887" t="str">
        <v/>
      </c>
      <c r="BF17" s="888" t="str">
        <v/>
      </c>
      <c r="BG17" s="888" t="str">
        <v/>
      </c>
      <c r="BH17" s="889" t="str">
        <v/>
      </c>
      <c r="BI17" s="862"/>
      <c r="BJ17" s="862"/>
      <c r="BK17" s="836" t="n">
        <v>2</v>
      </c>
      <c r="BL17" s="807"/>
      <c r="BN17" s="884" t="str">
        <v/>
      </c>
      <c r="BO17" s="885" t="str">
        <v/>
      </c>
      <c r="BP17" s="885" t="str">
        <v/>
      </c>
      <c r="BQ17" s="886" t="str">
        <v/>
      </c>
      <c r="BS17" s="887" t="str">
        <v/>
      </c>
      <c r="BT17" s="888" t="str">
        <v/>
      </c>
      <c r="BU17" s="888" t="str">
        <v/>
      </c>
      <c r="BV17" s="889" t="str">
        <v/>
      </c>
      <c r="BZ17" s="884" t="str">
        <v/>
      </c>
      <c r="CA17" s="885" t="str">
        <v/>
      </c>
      <c r="CB17" s="885" t="str">
        <v/>
      </c>
      <c r="CC17" s="886" t="str">
        <v/>
      </c>
      <c r="CE17" s="887" t="str">
        <v/>
      </c>
      <c r="CF17" s="888" t="str">
        <v/>
      </c>
      <c r="CG17" s="888" t="str">
        <v/>
      </c>
      <c r="CH17" s="889" t="str">
        <v/>
      </c>
    </row>
    <row r="18" s="839" customFormat="true" ht="12" hidden="false" customHeight="false" outlineLevel="0" collapsed="false">
      <c r="B18" s="846"/>
      <c r="C18" s="846"/>
      <c r="D18" s="846"/>
      <c r="E18" s="846"/>
      <c r="F18" s="846"/>
      <c r="G18" s="846"/>
      <c r="H18" s="846"/>
      <c r="I18" s="846"/>
      <c r="J18" s="846"/>
      <c r="K18" s="846"/>
      <c r="L18" s="846"/>
      <c r="M18" s="846"/>
      <c r="N18" s="846"/>
      <c r="O18" s="846"/>
      <c r="P18" s="807"/>
      <c r="Q18" s="807"/>
      <c r="R18" s="807"/>
      <c r="S18" s="807"/>
      <c r="T18" s="807"/>
      <c r="U18" s="807"/>
      <c r="V18" s="846"/>
      <c r="W18" s="846"/>
      <c r="X18" s="846"/>
      <c r="Y18" s="846"/>
      <c r="Z18" s="846"/>
      <c r="AA18" s="846"/>
      <c r="AB18" s="846"/>
      <c r="AC18" s="846"/>
      <c r="AD18" s="846"/>
      <c r="AE18" s="846"/>
      <c r="AF18" s="846"/>
      <c r="AG18" s="846"/>
      <c r="AH18" s="846"/>
      <c r="AI18" s="846"/>
      <c r="BI18" s="846"/>
      <c r="BJ18" s="846"/>
      <c r="BK18" s="850"/>
      <c r="BL18" s="850"/>
    </row>
    <row r="19" s="839" customFormat="true" ht="12" hidden="false" customHeight="false" outlineLevel="0" collapsed="false">
      <c r="B19" s="846"/>
      <c r="C19" s="846"/>
      <c r="D19" s="846"/>
      <c r="E19" s="846"/>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BI19" s="846"/>
      <c r="BJ19" s="846"/>
      <c r="BK19" s="850"/>
      <c r="BL19" s="850"/>
    </row>
    <row r="20" s="800" customFormat="true" ht="12" hidden="false" customHeight="false" outlineLevel="0" collapsed="false">
      <c r="D20" s="801"/>
      <c r="E20" s="801"/>
      <c r="F20" s="801"/>
      <c r="G20" s="801"/>
      <c r="H20" s="801"/>
      <c r="O20" s="890"/>
      <c r="R20" s="801"/>
      <c r="S20" s="801"/>
      <c r="T20" s="801"/>
      <c r="W20" s="890"/>
      <c r="Y20" s="890"/>
      <c r="AE20" s="801"/>
      <c r="AF20" s="801"/>
      <c r="AG20" s="801"/>
      <c r="AH20" s="801"/>
      <c r="AI20" s="801"/>
      <c r="AZ20" s="844" t="s">
        <v>1898</v>
      </c>
      <c r="BI20" s="801"/>
      <c r="BJ20" s="801"/>
      <c r="BK20" s="808"/>
      <c r="BL20" s="808"/>
    </row>
    <row r="21" s="800" customFormat="true" ht="15.75" hidden="false" customHeight="true" outlineLevel="0" collapsed="false">
      <c r="D21" s="891"/>
      <c r="E21" s="814" t="s">
        <v>1839</v>
      </c>
      <c r="F21" s="813" t="s">
        <v>1840</v>
      </c>
      <c r="G21" s="813" t="s">
        <v>1841</v>
      </c>
      <c r="H21" s="892" t="str">
        <f aca="false" t="array" ref="H21:K21">TRANSPOSE($D$22:$D$25)</f>
        <v>Brazil</v>
      </c>
      <c r="I21" s="893" t="str">
        <v>Morocco</v>
      </c>
      <c r="J21" s="893" t="str">
        <v>Scotland</v>
      </c>
      <c r="K21" s="894" t="str">
        <v>Haiti</v>
      </c>
      <c r="L21" s="840" t="s">
        <v>1899</v>
      </c>
      <c r="M21" s="805" t="s">
        <v>1894</v>
      </c>
      <c r="N21" s="821" t="s">
        <v>1871</v>
      </c>
      <c r="T21" s="890" t="s">
        <v>1900</v>
      </c>
      <c r="U21" s="895" t="s">
        <v>1839</v>
      </c>
      <c r="V21" s="895"/>
      <c r="W21" s="896" t="s">
        <v>507</v>
      </c>
      <c r="X21" s="896" t="s">
        <v>1840</v>
      </c>
      <c r="Y21" s="896" t="s">
        <v>1841</v>
      </c>
      <c r="AA21" s="897"/>
      <c r="AE21" s="846"/>
      <c r="AF21" s="839"/>
      <c r="AG21" s="801"/>
      <c r="AH21" s="839"/>
      <c r="AI21" s="839"/>
      <c r="AJ21" s="839"/>
      <c r="AK21" s="839"/>
      <c r="AL21" s="839"/>
      <c r="AM21" s="839"/>
      <c r="AN21" s="846"/>
      <c r="AO21" s="839"/>
      <c r="AX21" s="845" t="s">
        <v>1895</v>
      </c>
      <c r="AY21" s="845" t="s">
        <v>1896</v>
      </c>
      <c r="AZ21" s="839"/>
      <c r="BA21" s="839"/>
      <c r="BB21" s="839"/>
      <c r="BC21" s="839"/>
      <c r="BD21" s="839"/>
      <c r="BE21" s="847" t="str">
        <f aca="false" t="array" ref="BE21:BH21">TRANSPOSE($AZ$22:$AZ$25)</f>
        <v/>
      </c>
      <c r="BF21" s="848" t="str">
        <v/>
      </c>
      <c r="BG21" s="848" t="str">
        <v/>
      </c>
      <c r="BH21" s="849" t="str">
        <v/>
      </c>
      <c r="BI21" s="846"/>
      <c r="BJ21" s="846"/>
      <c r="BK21" s="807"/>
      <c r="BL21" s="807"/>
      <c r="BM21" s="846"/>
      <c r="BN21" s="846"/>
      <c r="BO21" s="846"/>
      <c r="BP21" s="846"/>
      <c r="BQ21" s="846"/>
      <c r="BR21" s="846"/>
      <c r="BS21" s="846"/>
      <c r="BT21" s="846"/>
      <c r="BU21" s="846"/>
      <c r="BV21" s="846"/>
    </row>
    <row r="22" s="800" customFormat="true" ht="12" hidden="false" customHeight="false" outlineLevel="0" collapsed="false">
      <c r="C22" s="806"/>
      <c r="D22" s="898" t="str">
        <f aca="false">IF($L$9=0,$D5,INDEX($D$5:$D$8,MATCH($C5,$E$14:$E$17,0)))</f>
        <v>Brazil</v>
      </c>
      <c r="E22" s="899" t="n">
        <f aca="false">VLOOKUP($D22,$D$5:$K$8,8,0)</f>
        <v>9</v>
      </c>
      <c r="F22" s="900" t="n">
        <f aca="false">VLOOKUP($D22,$D$5:$K$8,5,0)</f>
        <v>7</v>
      </c>
      <c r="G22" s="901" t="n">
        <f aca="false">VLOOKUP($D22,$D$5:$K$8,6,0)</f>
        <v>2</v>
      </c>
      <c r="H22" s="902" t="str">
        <f aca="false" t="array" ref="H22:K25">IFERROR(VLOOKUP($D$22:$D$25&amp;$H$21:$K$21,$Z$22:$AA$33,2,0),"")</f>
        <v/>
      </c>
      <c r="I22" s="900" t="str">
        <v>2 - 1</v>
      </c>
      <c r="J22" s="900" t="str">
        <v>2 - 1</v>
      </c>
      <c r="K22" s="903" t="str">
        <v>3 - 0</v>
      </c>
      <c r="L22" s="827" t="b">
        <f aca="false">OR($E22&gt;0,$G22&gt;0)</f>
        <v>1</v>
      </c>
      <c r="M22" s="827" t="n">
        <f aca="false" t="array" ref="M22:M25">VLOOKUP($D$22:$D$25,$D$14:$AV$17,45,0)</f>
        <v>0</v>
      </c>
      <c r="N22" s="808" t="n">
        <f aca="false">VLOOKUP($D22,$D$5:$Q$8,14,0)</f>
        <v>6</v>
      </c>
      <c r="O22" s="904" t="s">
        <v>77</v>
      </c>
      <c r="P22" s="905" t="str">
        <f aca="false">INDEX('World Cup'!$B$13:$AJ$38,1,1+(CODE($B$1)-65)*3)</f>
        <v>Brazil</v>
      </c>
      <c r="Q22" s="906" t="str">
        <f aca="false">INDEX('World Cup'!$B$13:$AJ$38,1,2+(CODE($B$1)-65)*3)</f>
        <v>Morocco</v>
      </c>
      <c r="R22" s="906" t="n">
        <f aca="false">IF(OR(INDEX('World Cup'!$B$14:$AJ$39,1,1+(CODE($B$1)-65)*3)="",INDEX('World Cup'!$B$14:$AJ$39,1,2+(CODE($B$1)-65)*3)=""),"",INDEX('World Cup'!$B$14:$AJ$39,1,1+(CODE($B$1)-65)*3))</f>
        <v>2</v>
      </c>
      <c r="S22" s="907" t="n">
        <f aca="false">IF(OR(INDEX('World Cup'!$B$14:$AJ$39,1,1+(CODE($B$1)-65)*3)="",INDEX('World Cup'!$B$14:$AJ$39,1,2+(CODE($B$1)-65)*3)=""),"",INDEX('World Cup'!$B$14:$AJ$39,1,2+(CODE($B$1)-65)*3))</f>
        <v>1</v>
      </c>
      <c r="T22" s="908" t="n">
        <f aca="false">IF(AND(P22&lt;&gt;"",Q22&lt;&gt;"",P22&lt;&gt;Q22,R22&lt;&gt;"",S22&lt;&gt;""),1,0)</f>
        <v>1</v>
      </c>
      <c r="U22" s="909" t="n">
        <f aca="false">IF($T22=0,0,IF($R22&gt;$S22,3,IF($R22=$S22,1,0)))</f>
        <v>3</v>
      </c>
      <c r="V22" s="910" t="n">
        <f aca="false">IF($T22=0,0,IF($R22&lt;$S22,3,IF($R22=$S22,1,0)))</f>
        <v>0</v>
      </c>
      <c r="W22" s="911" t="n">
        <f aca="false">IF(OR(R22="",S22=""),0,R22-S22)</f>
        <v>1</v>
      </c>
      <c r="X22" s="912" t="n">
        <f aca="false">IF(OR(R22="",S22=""),0,R22)</f>
        <v>2</v>
      </c>
      <c r="Y22" s="913" t="n">
        <f aca="false">IF(OR(R22="",S22=""),0,S22)</f>
        <v>1</v>
      </c>
      <c r="Z22" s="914" t="str">
        <f aca="false">P22&amp;Q22</f>
        <v>BrazilMorocco</v>
      </c>
      <c r="AA22" s="915" t="str">
        <f aca="false">IF($T22,$X22&amp;Language!$E$197&amp;$Y22,"")</f>
        <v>2 - 1</v>
      </c>
      <c r="AB22" s="827"/>
      <c r="AC22" s="827"/>
      <c r="AD22" s="827"/>
      <c r="AE22" s="808"/>
      <c r="AF22" s="916"/>
      <c r="AG22" s="917"/>
      <c r="AH22" s="917"/>
      <c r="AI22" s="826"/>
      <c r="AJ22" s="807"/>
      <c r="AK22" s="918"/>
      <c r="AL22" s="807"/>
      <c r="AN22" s="807"/>
      <c r="AO22" s="807"/>
      <c r="AX22" s="863" t="str">
        <f aca="false" t="array" ref="AX22:AX22">IFERROR(SMALL(IF(COUNTIF($I$14:$I$17,$C$14:$C$17)&gt;1,$C$14:$C$17,""),2),"")</f>
        <v/>
      </c>
      <c r="AY22" s="862" t="n">
        <f aca="false">IFERROR(INDEX($E$14:$E$17,IF($I14=$AX$22,$C14,99)),0)</f>
        <v>0</v>
      </c>
      <c r="AZ22" s="865" t="str">
        <f aca="false" t="array" ref="AZ22:AZ25">IFERROR(VLOOKUP($BB$5:$BB$8,$C$14:$D$17,2,0),"")</f>
        <v/>
      </c>
      <c r="BA22" s="866" t="str">
        <f aca="false" t="array" ref="BA22:BA25">IFERROR(VLOOKUP($BB$5:$BB$8,$C$14:$K$17,9,0),"")</f>
        <v/>
      </c>
      <c r="BB22" s="866" t="str">
        <f aca="false" t="array" ref="BB22:BB25">IFERROR(VLOOKUP($BB$5:$BB$8,$C$14:$O$17,13,0),"")</f>
        <v/>
      </c>
      <c r="BC22" s="867" t="str">
        <f aca="false" t="array" ref="BC22:BC25">IFERROR(VLOOKUP($BB$5:$BB$8,$C$14:$S$17,17,0),"")</f>
        <v/>
      </c>
      <c r="BD22" s="839"/>
      <c r="BE22" s="868" t="str">
        <f aca="false" t="array" ref="BE22:BH25">IFERROR(VLOOKUP($AZ$22:$AZ$25&amp;$BE$21:$BH$21,$Z$22:$AA$33,2,0),"")</f>
        <v/>
      </c>
      <c r="BF22" s="869" t="str">
        <v/>
      </c>
      <c r="BG22" s="869" t="str">
        <v/>
      </c>
      <c r="BH22" s="870" t="str">
        <v/>
      </c>
      <c r="BI22" s="862"/>
      <c r="BJ22" s="862"/>
      <c r="BK22" s="806"/>
      <c r="BL22" s="807"/>
      <c r="BM22" s="846"/>
      <c r="BN22" s="846"/>
      <c r="BO22" s="807"/>
      <c r="BP22" s="807"/>
      <c r="BQ22" s="807"/>
      <c r="BR22" s="846"/>
      <c r="BS22" s="862"/>
      <c r="BT22" s="862"/>
      <c r="BU22" s="862"/>
      <c r="BV22" s="862"/>
    </row>
    <row r="23" s="800" customFormat="true" ht="12" hidden="false" customHeight="false" outlineLevel="0" collapsed="false">
      <c r="C23" s="806"/>
      <c r="D23" s="919" t="str">
        <f aca="false">IF($L$9=0,$D6,INDEX($D$5:$D$8,MATCH($C6,$E$14:$E$17,0)))</f>
        <v>Morocco</v>
      </c>
      <c r="E23" s="920" t="n">
        <f aca="false">VLOOKUP($D23,$D$5:$K$8,8,0)</f>
        <v>4</v>
      </c>
      <c r="F23" s="806" t="n">
        <f aca="false">VLOOKUP($D23,$D$5:$K$8,5,0)</f>
        <v>4</v>
      </c>
      <c r="G23" s="921" t="n">
        <f aca="false">VLOOKUP($D23,$D$5:$K$8,6,0)</f>
        <v>3</v>
      </c>
      <c r="H23" s="922" t="str">
        <v>1 - 2</v>
      </c>
      <c r="I23" s="923" t="str">
        <v/>
      </c>
      <c r="J23" s="806" t="str">
        <v>1 - 1</v>
      </c>
      <c r="K23" s="924" t="str">
        <v>2 - 0</v>
      </c>
      <c r="L23" s="827" t="b">
        <f aca="false">OR($E23&gt;0,$G23&gt;0)</f>
        <v>1</v>
      </c>
      <c r="M23" s="827" t="n">
        <v>1</v>
      </c>
      <c r="N23" s="808" t="n">
        <f aca="false">VLOOKUP($D23,$D$5:$Q$8,14,0)</f>
        <v>8</v>
      </c>
      <c r="O23" s="925" t="s">
        <v>78</v>
      </c>
      <c r="P23" s="926" t="str">
        <f aca="false">INDEX('World Cup'!$B$13:$AJ$38,6,1+(CODE($B$1)-65)*3)</f>
        <v>Haiti</v>
      </c>
      <c r="Q23" s="927" t="str">
        <f aca="false">INDEX('World Cup'!$B$13:$AJ$38,6,2+(CODE($B$1)-65)*3)</f>
        <v>Scotland</v>
      </c>
      <c r="R23" s="927" t="n">
        <f aca="false">IF(OR(INDEX('World Cup'!$B$14:$AJ$39,6,1+(CODE($B$1)-65)*3)="",INDEX('World Cup'!$B$14:$AJ$39,6,2+(CODE($B$1)-65)*3)=""),"",INDEX('World Cup'!$B$14:$AJ$39,6,1+(CODE($B$1)-65)*3))</f>
        <v>0</v>
      </c>
      <c r="S23" s="928" t="n">
        <f aca="false">IF(OR(INDEX('World Cup'!$B$14:$AJ$39,6,1+(CODE($B$1)-65)*3)="",INDEX('World Cup'!$B$14:$AJ$39,6,2+(CODE($B$1)-65)*3)=""),"",INDEX('World Cup'!$B$14:$AJ$39,6,2+(CODE($B$1)-65)*3))</f>
        <v>2</v>
      </c>
      <c r="T23" s="806" t="n">
        <f aca="false">IF(AND(P23&lt;&gt;"",Q23&lt;&gt;"",P23&lt;&gt;Q23,R23&lt;&gt;"",S23&lt;&gt;""),1,0)</f>
        <v>1</v>
      </c>
      <c r="U23" s="929" t="n">
        <f aca="false">IF($T23=0,0,IF($R23&gt;$S23,3,IF($R23=$S23,1,0)))</f>
        <v>0</v>
      </c>
      <c r="V23" s="806" t="n">
        <f aca="false">IF($T23=0,0,IF($R23&lt;$S23,3,IF($R23=$S23,1,0)))</f>
        <v>3</v>
      </c>
      <c r="W23" s="930" t="n">
        <f aca="false">IF(OR(R23="",S23=""),0,R23-S23)</f>
        <v>-2</v>
      </c>
      <c r="X23" s="931" t="n">
        <f aca="false">IF(OR(R23="",S23=""),0,R23)</f>
        <v>0</v>
      </c>
      <c r="Y23" s="932" t="n">
        <f aca="false">IF(OR(R23="",S23=""),0,S23)</f>
        <v>2</v>
      </c>
      <c r="Z23" s="933" t="str">
        <f aca="false">P23&amp;Q23</f>
        <v>HaitiScotland</v>
      </c>
      <c r="AA23" s="934" t="str">
        <f aca="false">IF($T23,$X23&amp;Language!$E$197&amp;$Y23,"")</f>
        <v>0 - 2</v>
      </c>
      <c r="AB23" s="827"/>
      <c r="AC23" s="827"/>
      <c r="AD23" s="827"/>
      <c r="AE23" s="808"/>
      <c r="AF23" s="916"/>
      <c r="AG23" s="917"/>
      <c r="AH23" s="917"/>
      <c r="AI23" s="917"/>
      <c r="AJ23" s="807"/>
      <c r="AK23" s="918"/>
      <c r="AL23" s="807"/>
      <c r="AN23" s="807"/>
      <c r="AO23" s="807"/>
      <c r="AY23" s="862" t="n">
        <f aca="false">IFERROR(INDEX($E$14:$E$17,IF($I15=$AX$22,$C15,99)),0)</f>
        <v>0</v>
      </c>
      <c r="AZ23" s="877" t="str">
        <v/>
      </c>
      <c r="BA23" s="807" t="str">
        <v/>
      </c>
      <c r="BB23" s="807" t="str">
        <v/>
      </c>
      <c r="BC23" s="878" t="str">
        <v/>
      </c>
      <c r="BD23" s="839"/>
      <c r="BE23" s="879" t="str">
        <v/>
      </c>
      <c r="BF23" s="880" t="str">
        <v/>
      </c>
      <c r="BG23" s="862" t="str">
        <v/>
      </c>
      <c r="BH23" s="881" t="str">
        <v/>
      </c>
      <c r="BI23" s="862"/>
      <c r="BJ23" s="862"/>
      <c r="BK23" s="806"/>
      <c r="BL23" s="807"/>
      <c r="BM23" s="846"/>
      <c r="BN23" s="846"/>
      <c r="BO23" s="807"/>
      <c r="BP23" s="807"/>
      <c r="BQ23" s="807"/>
      <c r="BR23" s="846"/>
      <c r="BS23" s="862"/>
      <c r="BT23" s="862"/>
      <c r="BU23" s="862"/>
      <c r="BV23" s="862"/>
    </row>
    <row r="24" s="800" customFormat="true" ht="12" hidden="false" customHeight="false" outlineLevel="0" collapsed="false">
      <c r="C24" s="806"/>
      <c r="D24" s="919" t="str">
        <f aca="false">IF($L$9=0,$D7,INDEX($D$5:$D$8,MATCH($C7,$E$14:$E$17,0)))</f>
        <v>Scotland</v>
      </c>
      <c r="E24" s="920" t="n">
        <f aca="false">VLOOKUP($D24,$D$5:$K$8,8,0)</f>
        <v>4</v>
      </c>
      <c r="F24" s="806" t="n">
        <f aca="false">VLOOKUP($D24,$D$5:$K$8,5,0)</f>
        <v>4</v>
      </c>
      <c r="G24" s="921" t="n">
        <f aca="false">VLOOKUP($D24,$D$5:$K$8,6,0)</f>
        <v>3</v>
      </c>
      <c r="H24" s="922" t="str">
        <v>1 - 2</v>
      </c>
      <c r="I24" s="806" t="str">
        <v>1 - 1</v>
      </c>
      <c r="J24" s="923" t="str">
        <v/>
      </c>
      <c r="K24" s="924" t="str">
        <v>2 - 0</v>
      </c>
      <c r="L24" s="827" t="b">
        <f aca="false">OR($E24&gt;0,$G24&gt;0)</f>
        <v>1</v>
      </c>
      <c r="M24" s="827" t="n">
        <v>1</v>
      </c>
      <c r="N24" s="808" t="n">
        <f aca="false">VLOOKUP($D24,$D$5:$Q$8,14,0)</f>
        <v>43</v>
      </c>
      <c r="O24" s="925" t="s">
        <v>1221</v>
      </c>
      <c r="P24" s="926" t="str">
        <f aca="false">INDEX('World Cup'!$B$13:$AJ$38,11,1+(CODE($B$1)-65)*3)</f>
        <v>Scotland</v>
      </c>
      <c r="Q24" s="927" t="str">
        <f aca="false">INDEX('World Cup'!$B$13:$AJ$38,11,2+(CODE($B$1)-65)*3)</f>
        <v>Morocco</v>
      </c>
      <c r="R24" s="927" t="n">
        <f aca="false">IF(OR(INDEX('World Cup'!$B$14:$AJ$39,11,1+(CODE($B$1)-65)*3)="",INDEX('World Cup'!$B$14:$AJ$39,11,2+(CODE($B$1)-65)*3)=""),"",INDEX('World Cup'!$B$14:$AJ$39,11,1+(CODE($B$1)-65)*3))</f>
        <v>1</v>
      </c>
      <c r="S24" s="928" t="n">
        <f aca="false">IF(OR(INDEX('World Cup'!$B$14:$AJ$39,11,1+(CODE($B$1)-65)*3)="",INDEX('World Cup'!$B$14:$AJ$39,11,2+(CODE($B$1)-65)*3)=""),"",INDEX('World Cup'!$B$14:$AJ$39,11,2+(CODE($B$1)-65)*3))</f>
        <v>1</v>
      </c>
      <c r="T24" s="806" t="n">
        <f aca="false">IF(AND(P24&lt;&gt;"",Q24&lt;&gt;"",P24&lt;&gt;Q24,R24&lt;&gt;"",S24&lt;&gt;""),1,0)</f>
        <v>1</v>
      </c>
      <c r="U24" s="929" t="n">
        <f aca="false">IF($T24=0,0,IF($R24&gt;$S24,3,IF($R24=$S24,1,0)))</f>
        <v>1</v>
      </c>
      <c r="V24" s="806" t="n">
        <f aca="false">IF($T24=0,0,IF($R24&lt;$S24,3,IF($R24=$S24,1,0)))</f>
        <v>1</v>
      </c>
      <c r="W24" s="930" t="n">
        <f aca="false">IF(OR(R24="",S24=""),0,R24-S24)</f>
        <v>0</v>
      </c>
      <c r="X24" s="931" t="n">
        <f aca="false">IF(OR(R24="",S24=""),0,R24)</f>
        <v>1</v>
      </c>
      <c r="Y24" s="932" t="n">
        <f aca="false">IF(OR(R24="",S24=""),0,S24)</f>
        <v>1</v>
      </c>
      <c r="Z24" s="933" t="str">
        <f aca="false">P24&amp;Q24</f>
        <v>ScotlandMorocco</v>
      </c>
      <c r="AA24" s="934" t="str">
        <f aca="false">IF($T24,$X24&amp;Language!$E$197&amp;$Y24,"")</f>
        <v>1 - 1</v>
      </c>
      <c r="AB24" s="827"/>
      <c r="AC24" s="827"/>
      <c r="AD24" s="827"/>
      <c r="AE24" s="808"/>
      <c r="AF24" s="916"/>
      <c r="AG24" s="917"/>
      <c r="AH24" s="917"/>
      <c r="AI24" s="917"/>
      <c r="AJ24" s="807"/>
      <c r="AK24" s="918"/>
      <c r="AL24" s="807"/>
      <c r="AN24" s="807"/>
      <c r="AO24" s="807"/>
      <c r="AY24" s="862" t="n">
        <f aca="false">IFERROR(INDEX($E$14:$E$17,IF($I16=$AX$22,$C16,99)),0)</f>
        <v>0</v>
      </c>
      <c r="AZ24" s="877" t="str">
        <v/>
      </c>
      <c r="BA24" s="807" t="str">
        <v/>
      </c>
      <c r="BB24" s="807" t="str">
        <v/>
      </c>
      <c r="BC24" s="878" t="str">
        <v/>
      </c>
      <c r="BD24" s="839"/>
      <c r="BE24" s="879" t="str">
        <v/>
      </c>
      <c r="BF24" s="862" t="str">
        <v/>
      </c>
      <c r="BG24" s="880" t="str">
        <v/>
      </c>
      <c r="BH24" s="881" t="str">
        <v/>
      </c>
      <c r="BI24" s="862"/>
      <c r="BJ24" s="862"/>
      <c r="BK24" s="806"/>
      <c r="BL24" s="807"/>
      <c r="BM24" s="846"/>
      <c r="BN24" s="846"/>
      <c r="BO24" s="807"/>
      <c r="BP24" s="807"/>
      <c r="BQ24" s="807"/>
      <c r="BR24" s="846"/>
      <c r="BS24" s="862"/>
      <c r="BT24" s="862"/>
      <c r="BU24" s="862"/>
      <c r="BV24" s="862"/>
    </row>
    <row r="25" s="800" customFormat="true" ht="12" hidden="false" customHeight="false" outlineLevel="0" collapsed="false">
      <c r="C25" s="806"/>
      <c r="D25" s="935" t="str">
        <f aca="false">IF($L$9=0,$D8,INDEX($D$5:$D$8,MATCH($C8,$E$14:$E$17,0)))</f>
        <v>Haiti</v>
      </c>
      <c r="E25" s="936" t="n">
        <f aca="false">VLOOKUP($D25,$D$5:$K$8,8,0)</f>
        <v>0</v>
      </c>
      <c r="F25" s="937" t="n">
        <f aca="false">VLOOKUP($D25,$D$5:$K$8,5,0)</f>
        <v>0</v>
      </c>
      <c r="G25" s="938" t="n">
        <f aca="false">VLOOKUP($D25,$D$5:$K$8,6,0)</f>
        <v>7</v>
      </c>
      <c r="H25" s="939" t="str">
        <v>0 - 3</v>
      </c>
      <c r="I25" s="937" t="str">
        <v>0 - 2</v>
      </c>
      <c r="J25" s="937" t="str">
        <v>0 - 2</v>
      </c>
      <c r="K25" s="940" t="str">
        <v/>
      </c>
      <c r="L25" s="827" t="b">
        <f aca="false">OR($E25&gt;0,$G25&gt;0)</f>
        <v>1</v>
      </c>
      <c r="M25" s="827" t="n">
        <v>0</v>
      </c>
      <c r="N25" s="808" t="n">
        <f aca="false">VLOOKUP($D25,$D$5:$Q$8,14,0)</f>
        <v>83</v>
      </c>
      <c r="O25" s="925" t="s">
        <v>1228</v>
      </c>
      <c r="P25" s="926" t="str">
        <f aca="false">INDEX('World Cup'!$B$13:$AJ$38,16,1+(CODE($B$1)-65)*3)</f>
        <v>Brazil</v>
      </c>
      <c r="Q25" s="927" t="str">
        <f aca="false">INDEX('World Cup'!$B$13:$AJ$38,16,2+(CODE($B$1)-65)*3)</f>
        <v>Haiti</v>
      </c>
      <c r="R25" s="927" t="n">
        <f aca="false">IF(OR(INDEX('World Cup'!$B$14:$AJ$39,16,1+(CODE($B$1)-65)*3)="",INDEX('World Cup'!$B$14:$AJ$39,16,2+(CODE($B$1)-65)*3)=""),"",INDEX('World Cup'!$B$14:$AJ$39,16,1+(CODE($B$1)-65)*3))</f>
        <v>3</v>
      </c>
      <c r="S25" s="928" t="n">
        <f aca="false">IF(OR(INDEX('World Cup'!$B$14:$AJ$39,16,1+(CODE($B$1)-65)*3)="",INDEX('World Cup'!$B$14:$AJ$39,16,2+(CODE($B$1)-65)*3)=""),"",INDEX('World Cup'!$B$14:$AJ$39,16,2+(CODE($B$1)-65)*3))</f>
        <v>0</v>
      </c>
      <c r="T25" s="806" t="n">
        <f aca="false">IF(AND(P25&lt;&gt;"",Q25&lt;&gt;"",P25&lt;&gt;Q25,R25&lt;&gt;"",S25&lt;&gt;""),1,0)</f>
        <v>1</v>
      </c>
      <c r="U25" s="929" t="n">
        <f aca="false">IF($T25=0,0,IF($R25&gt;$S25,3,IF($R25=$S25,1,0)))</f>
        <v>3</v>
      </c>
      <c r="V25" s="806" t="n">
        <f aca="false">IF($T25=0,0,IF($R25&lt;$S25,3,IF($R25=$S25,1,0)))</f>
        <v>0</v>
      </c>
      <c r="W25" s="930" t="n">
        <f aca="false">IF(OR(R25="",S25=""),0,R25-S25)</f>
        <v>3</v>
      </c>
      <c r="X25" s="931" t="n">
        <f aca="false">IF(OR(R25="",S25=""),0,R25)</f>
        <v>3</v>
      </c>
      <c r="Y25" s="932" t="n">
        <f aca="false">IF(OR(R25="",S25=""),0,S25)</f>
        <v>0</v>
      </c>
      <c r="Z25" s="933" t="str">
        <f aca="false">P25&amp;Q25</f>
        <v>BrazilHaiti</v>
      </c>
      <c r="AA25" s="934" t="str">
        <f aca="false">IF($T25,$X25&amp;Language!$E$197&amp;$Y25,"")</f>
        <v>3 - 0</v>
      </c>
      <c r="AB25" s="827"/>
      <c r="AC25" s="827"/>
      <c r="AD25" s="827"/>
      <c r="AE25" s="808"/>
      <c r="AF25" s="916"/>
      <c r="AG25" s="917"/>
      <c r="AH25" s="917"/>
      <c r="AI25" s="917"/>
      <c r="AJ25" s="807"/>
      <c r="AK25" s="918"/>
      <c r="AL25" s="807"/>
      <c r="AN25" s="807"/>
      <c r="AO25" s="807"/>
      <c r="AY25" s="862" t="n">
        <f aca="false">IFERROR(INDEX($E$14:$E$17,IF($I17=$AX$22,$C17,99)),0)</f>
        <v>0</v>
      </c>
      <c r="AZ25" s="884" t="str">
        <v/>
      </c>
      <c r="BA25" s="885" t="str">
        <v/>
      </c>
      <c r="BB25" s="885" t="str">
        <v/>
      </c>
      <c r="BC25" s="886" t="str">
        <v/>
      </c>
      <c r="BD25" s="839"/>
      <c r="BE25" s="887" t="str">
        <v/>
      </c>
      <c r="BF25" s="888" t="str">
        <v/>
      </c>
      <c r="BG25" s="888" t="str">
        <v/>
      </c>
      <c r="BH25" s="889" t="str">
        <v/>
      </c>
      <c r="BI25" s="862"/>
      <c r="BJ25" s="862"/>
      <c r="BK25" s="806"/>
      <c r="BL25" s="807"/>
      <c r="BM25" s="846"/>
      <c r="BN25" s="846"/>
      <c r="BO25" s="846"/>
      <c r="BP25" s="846"/>
      <c r="BQ25" s="846"/>
      <c r="BR25" s="846"/>
      <c r="BS25" s="862"/>
      <c r="BT25" s="862"/>
      <c r="BU25" s="862"/>
      <c r="BV25" s="862"/>
    </row>
    <row r="26" s="800" customFormat="true" ht="12" hidden="false" customHeight="false" outlineLevel="0" collapsed="false">
      <c r="C26" s="806"/>
      <c r="D26" s="941"/>
      <c r="E26" s="941"/>
      <c r="F26" s="806"/>
      <c r="G26" s="806"/>
      <c r="H26" s="890"/>
      <c r="O26" s="925" t="s">
        <v>1848</v>
      </c>
      <c r="P26" s="926" t="str">
        <f aca="false">INDEX('World Cup'!$B$13:$AJ$38,21,1+(CODE($B$1)-65)*3)</f>
        <v>Scotland</v>
      </c>
      <c r="Q26" s="927" t="str">
        <f aca="false">INDEX('World Cup'!$B$13:$AJ$38,21,2+(CODE($B$1)-65)*3)</f>
        <v>Brazil</v>
      </c>
      <c r="R26" s="927" t="n">
        <f aca="false">IF(OR(INDEX('World Cup'!$B$14:$AJ$39,21,1+(CODE($B$1)-65)*3)="",INDEX('World Cup'!$B$14:$AJ$39,21,2+(CODE($B$1)-65)*3)=""),"",INDEX('World Cup'!$B$14:$AJ$39,21,1+(CODE($B$1)-65)*3))</f>
        <v>1</v>
      </c>
      <c r="S26" s="928" t="n">
        <f aca="false">IF(OR(INDEX('World Cup'!$B$14:$AJ$39,21,1+(CODE($B$1)-65)*3)="",INDEX('World Cup'!$B$14:$AJ$39,21,2+(CODE($B$1)-65)*3)=""),"",INDEX('World Cup'!$B$14:$AJ$39,21,2+(CODE($B$1)-65)*3))</f>
        <v>2</v>
      </c>
      <c r="T26" s="806" t="n">
        <f aca="false">IF(AND(P26&lt;&gt;"",Q26&lt;&gt;"",P26&lt;&gt;Q26,R26&lt;&gt;"",S26&lt;&gt;""),1,0)</f>
        <v>1</v>
      </c>
      <c r="U26" s="929" t="n">
        <f aca="false">IF($T26=0,0,IF($R26&gt;$S26,3,IF($R26=$S26,1,0)))</f>
        <v>0</v>
      </c>
      <c r="V26" s="806" t="n">
        <f aca="false">IF($T26=0,0,IF($R26&lt;$S26,3,IF($R26=$S26,1,0)))</f>
        <v>3</v>
      </c>
      <c r="W26" s="930" t="n">
        <f aca="false">IF(OR(R26="",S26=""),0,R26-S26)</f>
        <v>-1</v>
      </c>
      <c r="X26" s="931" t="n">
        <f aca="false">IF(OR(R26="",S26=""),0,R26)</f>
        <v>1</v>
      </c>
      <c r="Y26" s="932" t="n">
        <f aca="false">IF(OR(R26="",S26=""),0,S26)</f>
        <v>2</v>
      </c>
      <c r="Z26" s="933" t="str">
        <f aca="false">P26&amp;Q26</f>
        <v>ScotlandBrazil</v>
      </c>
      <c r="AA26" s="934" t="str">
        <f aca="false">IF($T26,$X26&amp;Language!$E$197&amp;$Y26,"")</f>
        <v>1 - 2</v>
      </c>
      <c r="AE26" s="807"/>
      <c r="AF26" s="807"/>
      <c r="AG26" s="806"/>
      <c r="AH26" s="807"/>
      <c r="AI26" s="807"/>
      <c r="AJ26" s="807"/>
      <c r="AK26" s="918"/>
      <c r="AL26" s="807"/>
      <c r="AM26" s="807"/>
      <c r="AN26" s="807"/>
      <c r="AO26" s="807"/>
      <c r="AZ26" s="846"/>
      <c r="BA26" s="807"/>
      <c r="BB26" s="807"/>
      <c r="BC26" s="807"/>
      <c r="BD26" s="839"/>
      <c r="BE26" s="869"/>
      <c r="BF26" s="869"/>
      <c r="BG26" s="869"/>
      <c r="BH26" s="869"/>
      <c r="BI26" s="862"/>
      <c r="BJ26" s="862"/>
      <c r="BL26" s="839"/>
      <c r="BM26" s="839"/>
      <c r="BN26" s="846"/>
      <c r="BO26" s="846"/>
      <c r="BP26" s="846"/>
      <c r="BQ26" s="846"/>
      <c r="BR26" s="839"/>
      <c r="BS26" s="862"/>
      <c r="BT26" s="862"/>
      <c r="BU26" s="862"/>
      <c r="BV26" s="862"/>
    </row>
    <row r="27" s="800" customFormat="true" ht="12" hidden="false" customHeight="false" outlineLevel="0" collapsed="false">
      <c r="C27" s="806"/>
      <c r="D27" s="941"/>
      <c r="E27" s="941"/>
      <c r="F27" s="806"/>
      <c r="G27" s="806"/>
      <c r="H27" s="890"/>
      <c r="O27" s="942" t="s">
        <v>1850</v>
      </c>
      <c r="P27" s="943" t="str">
        <f aca="false">INDEX('World Cup'!$B$13:$AJ$38,26,1+(CODE($B$1)-65)*3)</f>
        <v>Morocco</v>
      </c>
      <c r="Q27" s="944" t="str">
        <f aca="false">INDEX('World Cup'!$B$13:$AJ$38,26,2+(CODE($B$1)-65)*3)</f>
        <v>Haiti</v>
      </c>
      <c r="R27" s="944" t="n">
        <f aca="false">IF(OR(INDEX('World Cup'!$B$14:$AJ$39,26,1+(CODE($B$1)-65)*3)="",INDEX('World Cup'!$B$14:$AJ$39,26,2+(CODE($B$1)-65)*3)=""),"",INDEX('World Cup'!$B$14:$AJ$39,26,1+(CODE($B$1)-65)*3))</f>
        <v>2</v>
      </c>
      <c r="S27" s="945" t="n">
        <f aca="false">IF(OR(INDEX('World Cup'!$B$14:$AJ$39,26,1+(CODE($B$1)-65)*3)="",INDEX('World Cup'!$B$14:$AJ$39,26,2+(CODE($B$1)-65)*3)=""),"",INDEX('World Cup'!$B$14:$AJ$39,26,2+(CODE($B$1)-65)*3))</f>
        <v>0</v>
      </c>
      <c r="T27" s="946" t="n">
        <f aca="false">IF(AND(P27&lt;&gt;"",Q27&lt;&gt;"",P27&lt;&gt;Q27,R27&lt;&gt;"",S27&lt;&gt;""),1,0)</f>
        <v>1</v>
      </c>
      <c r="U27" s="947" t="n">
        <f aca="false">IF($T27=0,0,IF($R27&gt;$S27,3,IF($R27=$S27,1,0)))</f>
        <v>3</v>
      </c>
      <c r="V27" s="946" t="n">
        <f aca="false">IF($T27=0,0,IF($R27&lt;$S27,3,IF($R27=$S27,1,0)))</f>
        <v>0</v>
      </c>
      <c r="W27" s="948" t="n">
        <f aca="false">IF(OR(R27="",S27=""),0,R27-S27)</f>
        <v>2</v>
      </c>
      <c r="X27" s="949" t="n">
        <f aca="false">IF(OR(R27="",S27=""),0,R27)</f>
        <v>2</v>
      </c>
      <c r="Y27" s="950" t="n">
        <f aca="false">IF(OR(R27="",S27=""),0,S27)</f>
        <v>0</v>
      </c>
      <c r="Z27" s="951" t="str">
        <f aca="false">P27&amp;Q27</f>
        <v>MoroccoHaiti</v>
      </c>
      <c r="AA27" s="952" t="str">
        <f aca="false">IF($T27,$X27&amp;Language!$E$197&amp;$Y27,"")</f>
        <v>2 - 0</v>
      </c>
      <c r="AE27" s="807"/>
      <c r="AF27" s="807"/>
      <c r="AG27" s="806"/>
      <c r="AH27" s="807"/>
      <c r="AI27" s="807"/>
      <c r="AJ27" s="807"/>
      <c r="AK27" s="918"/>
      <c r="AL27" s="807"/>
      <c r="AM27" s="807"/>
      <c r="AN27" s="807"/>
      <c r="AO27" s="807"/>
      <c r="AZ27" s="846"/>
      <c r="BA27" s="807"/>
      <c r="BB27" s="807"/>
      <c r="BC27" s="807"/>
      <c r="BD27" s="839"/>
      <c r="BE27" s="862"/>
      <c r="BF27" s="862"/>
      <c r="BG27" s="862"/>
      <c r="BH27" s="862"/>
      <c r="BI27" s="862"/>
      <c r="BJ27" s="862"/>
      <c r="BL27" s="839"/>
      <c r="BM27" s="839"/>
      <c r="BN27" s="846"/>
      <c r="BO27" s="846"/>
      <c r="BP27" s="846"/>
      <c r="BQ27" s="846"/>
      <c r="BR27" s="839"/>
      <c r="BS27" s="862"/>
      <c r="BT27" s="862"/>
      <c r="BU27" s="862"/>
      <c r="BV27" s="862"/>
    </row>
    <row r="28" s="800" customFormat="true" ht="12" hidden="false" customHeight="false" outlineLevel="0" collapsed="false">
      <c r="C28" s="806"/>
      <c r="D28" s="941"/>
      <c r="E28" s="941"/>
      <c r="F28" s="806"/>
      <c r="G28" s="806"/>
      <c r="H28" s="890"/>
      <c r="O28" s="904" t="s">
        <v>77</v>
      </c>
      <c r="P28" s="954"/>
      <c r="Q28" s="908"/>
      <c r="R28" s="908"/>
      <c r="S28" s="908"/>
      <c r="T28" s="908"/>
      <c r="U28" s="908"/>
      <c r="V28" s="908"/>
      <c r="W28" s="908"/>
      <c r="X28" s="908"/>
      <c r="Y28" s="955"/>
      <c r="Z28" s="933" t="str">
        <f aca="false">Q22&amp;P22</f>
        <v>MoroccoBrazil</v>
      </c>
      <c r="AA28" s="934" t="str">
        <f aca="false">IF($T22,$Y22&amp;Language!$E$197&amp;$X22,"")</f>
        <v>1 - 2</v>
      </c>
      <c r="AE28" s="807"/>
      <c r="AF28" s="807"/>
      <c r="AG28" s="806"/>
      <c r="AH28" s="807"/>
      <c r="AI28" s="807"/>
      <c r="AJ28" s="807"/>
      <c r="AK28" s="918"/>
      <c r="AL28" s="807"/>
      <c r="AM28" s="807"/>
      <c r="AN28" s="807"/>
      <c r="AO28" s="807"/>
      <c r="AZ28" s="846"/>
      <c r="BA28" s="807"/>
      <c r="BB28" s="807"/>
      <c r="BC28" s="807"/>
      <c r="BD28" s="839"/>
      <c r="BE28" s="862"/>
      <c r="BF28" s="862"/>
      <c r="BG28" s="862"/>
      <c r="BH28" s="862"/>
      <c r="BI28" s="862"/>
      <c r="BJ28" s="862"/>
      <c r="BL28" s="839"/>
      <c r="BM28" s="839"/>
      <c r="BN28" s="846"/>
      <c r="BO28" s="846"/>
      <c r="BP28" s="846"/>
      <c r="BQ28" s="846"/>
      <c r="BR28" s="839"/>
      <c r="BS28" s="862"/>
      <c r="BT28" s="862"/>
      <c r="BU28" s="862"/>
      <c r="BV28" s="862"/>
    </row>
    <row r="29" s="800" customFormat="true" ht="12" hidden="false" customHeight="false" outlineLevel="0" collapsed="false">
      <c r="C29" s="806"/>
      <c r="D29" s="941"/>
      <c r="E29" s="941"/>
      <c r="F29" s="806"/>
      <c r="G29" s="806"/>
      <c r="H29" s="956"/>
      <c r="O29" s="925" t="s">
        <v>78</v>
      </c>
      <c r="P29" s="957"/>
      <c r="Q29" s="806"/>
      <c r="R29" s="806"/>
      <c r="S29" s="806"/>
      <c r="T29" s="806"/>
      <c r="U29" s="806"/>
      <c r="V29" s="806"/>
      <c r="W29" s="806"/>
      <c r="X29" s="806"/>
      <c r="Y29" s="932"/>
      <c r="Z29" s="933" t="str">
        <f aca="false">Q23&amp;P23</f>
        <v>ScotlandHaiti</v>
      </c>
      <c r="AA29" s="934" t="str">
        <f aca="false">IF($T23,$Y23&amp;Language!$E$197&amp;$X23,"")</f>
        <v>2 - 0</v>
      </c>
      <c r="AE29" s="807"/>
      <c r="AF29" s="807"/>
      <c r="AG29" s="806"/>
      <c r="AH29" s="807"/>
      <c r="AI29" s="807"/>
      <c r="AJ29" s="807"/>
      <c r="AK29" s="918"/>
      <c r="AL29" s="807"/>
      <c r="AM29" s="807"/>
      <c r="AN29" s="807"/>
      <c r="AO29" s="807"/>
      <c r="BI29" s="862"/>
      <c r="BJ29" s="862"/>
      <c r="BL29" s="839"/>
      <c r="BM29" s="839"/>
    </row>
    <row r="30" s="800" customFormat="true" ht="12" hidden="false" customHeight="false" outlineLevel="0" collapsed="false">
      <c r="C30" s="806"/>
      <c r="D30" s="941"/>
      <c r="E30" s="941"/>
      <c r="F30" s="806"/>
      <c r="G30" s="806"/>
      <c r="H30" s="956"/>
      <c r="O30" s="925" t="s">
        <v>1221</v>
      </c>
      <c r="P30" s="957"/>
      <c r="Q30" s="806"/>
      <c r="R30" s="806"/>
      <c r="S30" s="806"/>
      <c r="T30" s="806"/>
      <c r="U30" s="806"/>
      <c r="V30" s="806"/>
      <c r="W30" s="806"/>
      <c r="X30" s="806"/>
      <c r="Y30" s="932"/>
      <c r="Z30" s="933" t="str">
        <f aca="false">Q24&amp;P24</f>
        <v>MoroccoScotland</v>
      </c>
      <c r="AA30" s="934" t="str">
        <f aca="false">IF($T24,$Y24&amp;Language!$E$197&amp;$X24,"")</f>
        <v>1 - 1</v>
      </c>
      <c r="AE30" s="807"/>
      <c r="AF30" s="807"/>
      <c r="AG30" s="806"/>
      <c r="AH30" s="807"/>
      <c r="AI30" s="807"/>
      <c r="AJ30" s="807"/>
      <c r="AK30" s="918"/>
      <c r="AL30" s="807"/>
      <c r="AM30" s="807"/>
      <c r="AN30" s="807"/>
      <c r="AO30" s="807"/>
      <c r="BI30" s="862"/>
      <c r="BJ30" s="862"/>
      <c r="BL30" s="839"/>
      <c r="BM30" s="839"/>
    </row>
    <row r="31" s="800" customFormat="true" ht="12" hidden="false" customHeight="false" outlineLevel="0" collapsed="false">
      <c r="C31" s="801"/>
      <c r="D31" s="806"/>
      <c r="E31" s="806"/>
      <c r="F31" s="806"/>
      <c r="G31" s="806"/>
      <c r="H31" s="956"/>
      <c r="O31" s="925" t="s">
        <v>1228</v>
      </c>
      <c r="P31" s="957"/>
      <c r="Q31" s="806"/>
      <c r="R31" s="806"/>
      <c r="S31" s="806"/>
      <c r="T31" s="806"/>
      <c r="U31" s="806"/>
      <c r="V31" s="806"/>
      <c r="W31" s="806"/>
      <c r="X31" s="806"/>
      <c r="Y31" s="932"/>
      <c r="Z31" s="933" t="str">
        <f aca="false">Q25&amp;P25</f>
        <v>HaitiBrazil</v>
      </c>
      <c r="AA31" s="934" t="str">
        <f aca="false">IF($T25,$Y25&amp;Language!$E$197&amp;$X25,"")</f>
        <v>0 - 3</v>
      </c>
      <c r="AE31" s="839"/>
      <c r="AF31" s="839"/>
      <c r="AG31" s="806"/>
      <c r="AH31" s="839"/>
      <c r="AI31" s="839"/>
      <c r="AJ31" s="839"/>
      <c r="AK31" s="839"/>
      <c r="AL31" s="839"/>
      <c r="AM31" s="839"/>
      <c r="AN31" s="839"/>
      <c r="AO31" s="839"/>
    </row>
    <row r="32" s="800" customFormat="true" ht="12" hidden="false" customHeight="false" outlineLevel="0" collapsed="false">
      <c r="C32" s="801"/>
      <c r="D32" s="806"/>
      <c r="E32" s="806"/>
      <c r="F32" s="808"/>
      <c r="G32" s="806"/>
      <c r="H32" s="956"/>
      <c r="O32" s="925" t="s">
        <v>1848</v>
      </c>
      <c r="P32" s="957"/>
      <c r="Q32" s="806"/>
      <c r="R32" s="806"/>
      <c r="S32" s="806"/>
      <c r="T32" s="806"/>
      <c r="U32" s="806"/>
      <c r="V32" s="806"/>
      <c r="W32" s="806"/>
      <c r="X32" s="806"/>
      <c r="Y32" s="932"/>
      <c r="Z32" s="933" t="str">
        <f aca="false">Q26&amp;P26</f>
        <v>BrazilScotland</v>
      </c>
      <c r="AA32" s="934" t="str">
        <f aca="false">IF($T26,$Y26&amp;Language!$E$197&amp;$X26,"")</f>
        <v>2 - 1</v>
      </c>
      <c r="AE32" s="846"/>
      <c r="AF32" s="839"/>
      <c r="AH32" s="839"/>
      <c r="AI32" s="839"/>
      <c r="AJ32" s="839"/>
      <c r="AK32" s="839"/>
      <c r="AL32" s="839"/>
      <c r="AM32" s="839"/>
      <c r="AN32" s="846"/>
      <c r="AO32" s="839"/>
    </row>
    <row r="33" s="800" customFormat="true" ht="12" hidden="false" customHeight="false" outlineLevel="0" collapsed="false">
      <c r="C33" s="801"/>
      <c r="D33" s="806"/>
      <c r="E33" s="806"/>
      <c r="F33" s="806"/>
      <c r="G33" s="806"/>
      <c r="H33" s="806"/>
      <c r="O33" s="942" t="s">
        <v>1850</v>
      </c>
      <c r="P33" s="958"/>
      <c r="Q33" s="946"/>
      <c r="R33" s="946"/>
      <c r="S33" s="946"/>
      <c r="T33" s="946"/>
      <c r="U33" s="946"/>
      <c r="V33" s="946"/>
      <c r="W33" s="946"/>
      <c r="X33" s="946"/>
      <c r="Y33" s="950"/>
      <c r="Z33" s="951" t="str">
        <f aca="false">Q27&amp;P27</f>
        <v>HaitiMorocco</v>
      </c>
      <c r="AA33" s="952" t="str">
        <f aca="false">IF($T27,$Y27&amp;Language!$E$197&amp;$X27,"")</f>
        <v>0 - 2</v>
      </c>
      <c r="AE33" s="807"/>
      <c r="AF33" s="807"/>
      <c r="AH33" s="807"/>
      <c r="AI33" s="807"/>
      <c r="AJ33" s="807"/>
      <c r="AK33" s="918"/>
      <c r="AL33" s="807"/>
      <c r="AM33" s="807"/>
      <c r="AN33" s="807"/>
      <c r="AO33" s="80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8" width="2.71"/>
    <col collapsed="false" customWidth="true" hidden="false" outlineLevel="0" max="2" min="2" style="798" width="6.14"/>
    <col collapsed="false" customWidth="true" hidden="false" outlineLevel="0" max="3" min="3" style="798" width="4"/>
    <col collapsed="false" customWidth="true" hidden="false" outlineLevel="0" max="4" min="4" style="798" width="15.29"/>
    <col collapsed="false" customWidth="true" hidden="false" outlineLevel="0" max="5" min="5" style="798" width="5.57"/>
    <col collapsed="false" customWidth="true" hidden="false" outlineLevel="0" max="6" min="6" style="798" width="6.57"/>
    <col collapsed="false" customWidth="true" hidden="false" outlineLevel="0" max="7" min="7" style="798" width="6"/>
    <col collapsed="false" customWidth="true" hidden="false" outlineLevel="0" max="8" min="8" style="798" width="5.14"/>
    <col collapsed="false" customWidth="true" hidden="false" outlineLevel="0" max="9" min="9" style="798" width="4.71"/>
    <col collapsed="false" customWidth="true" hidden="false" outlineLevel="0" max="10" min="10" style="798" width="4.86"/>
    <col collapsed="false" customWidth="true" hidden="false" outlineLevel="0" max="11" min="11" style="798" width="5.57"/>
    <col collapsed="false" customWidth="true" hidden="false" outlineLevel="0" max="12" min="12" style="798" width="5.29"/>
    <col collapsed="false" customWidth="true" hidden="false" outlineLevel="0" max="14" min="13" style="798" width="4.86"/>
    <col collapsed="false" customWidth="true" hidden="false" outlineLevel="0" max="15" min="15" style="798" width="5"/>
    <col collapsed="false" customWidth="true" hidden="false" outlineLevel="0" max="16" min="16" style="798" width="7.42"/>
    <col collapsed="false" customWidth="true" hidden="false" outlineLevel="0" max="40" min="17" style="798" width="4.71"/>
    <col collapsed="false" customWidth="true" hidden="false" outlineLevel="0" max="41" min="41" style="798" width="5.71"/>
    <col collapsed="false" customWidth="true" hidden="false" outlineLevel="0" max="42" min="42" style="798" width="8.86"/>
    <col collapsed="false" customWidth="true" hidden="false" outlineLevel="0" max="46" min="43" style="798" width="4.71"/>
    <col collapsed="false" customWidth="true" hidden="false" outlineLevel="0" max="48" min="47" style="798" width="5.71"/>
    <col collapsed="false" customWidth="true" hidden="false" outlineLevel="0" max="49" min="49" style="798" width="1.57"/>
    <col collapsed="false" customWidth="true" hidden="false" outlineLevel="0" max="51" min="50" style="798" width="3.71"/>
    <col collapsed="false" customWidth="true" hidden="false" outlineLevel="0" max="52" min="52" style="798" width="13.57"/>
    <col collapsed="false" customWidth="false" hidden="false" outlineLevel="0" max="55" min="53" style="798" width="2.71"/>
    <col collapsed="false" customWidth="true" hidden="false" outlineLevel="0" max="56" min="56" style="798" width="1.29"/>
    <col collapsed="false" customWidth="true" hidden="false" outlineLevel="0" max="60" min="57" style="798" width="4.71"/>
    <col collapsed="false" customWidth="true" hidden="false" outlineLevel="0" max="62" min="61" style="798" width="5.71"/>
    <col collapsed="false" customWidth="true" hidden="false" outlineLevel="0" max="64" min="63" style="798" width="3.71"/>
    <col collapsed="false" customWidth="true" hidden="false" outlineLevel="0" max="65" min="65" style="798" width="1.71"/>
    <col collapsed="false" customWidth="true" hidden="false" outlineLevel="0" max="66" min="66" style="798" width="14.29"/>
    <col collapsed="false" customWidth="false" hidden="false" outlineLevel="0" max="69" min="67" style="798" width="2.71"/>
    <col collapsed="false" customWidth="true" hidden="false" outlineLevel="0" max="70" min="70" style="798" width="1.57"/>
    <col collapsed="false" customWidth="true" hidden="false" outlineLevel="0" max="74" min="71" style="798" width="4.71"/>
    <col collapsed="false" customWidth="true" hidden="false" outlineLevel="0" max="75" min="75" style="798" width="5.71"/>
    <col collapsed="false" customWidth="true" hidden="false" outlineLevel="0" max="76" min="76" style="798" width="3.71"/>
    <col collapsed="false" customWidth="true" hidden="false" outlineLevel="0" max="77" min="77" style="798" width="1.57"/>
    <col collapsed="false" customWidth="true" hidden="false" outlineLevel="0" max="78" min="78" style="798" width="14.29"/>
    <col collapsed="false" customWidth="false" hidden="false" outlineLevel="0" max="82" min="79" style="798" width="2.71"/>
    <col collapsed="false" customWidth="true" hidden="false" outlineLevel="0" max="86" min="83" style="798" width="4.71"/>
    <col collapsed="false" customWidth="false" hidden="false" outlineLevel="0" max="16384" min="87" style="798" width="2.71"/>
  </cols>
  <sheetData>
    <row r="1" customFormat="false" ht="17.35" hidden="false" customHeight="false" outlineLevel="0" collapsed="false">
      <c r="B1" s="799" t="s">
        <v>65</v>
      </c>
    </row>
    <row r="2" s="800" customFormat="true" ht="12" hidden="false" customHeight="false" outlineLevel="0" collapsed="false">
      <c r="B2" s="801"/>
      <c r="C2" s="802"/>
      <c r="D2" s="801"/>
      <c r="F2" s="803"/>
      <c r="G2" s="804"/>
    </row>
    <row r="3" s="800" customFormat="true" ht="12" hidden="false" customHeight="false" outlineLevel="0" collapsed="false">
      <c r="B3" s="805"/>
      <c r="C3" s="806"/>
      <c r="E3" s="803"/>
      <c r="F3" s="807"/>
      <c r="G3" s="803"/>
      <c r="H3" s="808"/>
      <c r="I3" s="808"/>
      <c r="J3" s="808"/>
      <c r="K3" s="808"/>
      <c r="L3" s="808"/>
      <c r="M3" s="808"/>
      <c r="N3" s="808"/>
      <c r="O3" s="806"/>
      <c r="P3" s="808"/>
      <c r="Q3" s="801"/>
      <c r="R3" s="809"/>
      <c r="S3" s="805"/>
      <c r="T3" s="805"/>
      <c r="U3" s="809"/>
      <c r="V3" s="805"/>
      <c r="W3" s="805"/>
      <c r="X3" s="809"/>
      <c r="Y3" s="810"/>
      <c r="Z3" s="805"/>
      <c r="AA3" s="805"/>
      <c r="AB3" s="809"/>
      <c r="AC3" s="810"/>
      <c r="AD3" s="805"/>
      <c r="AE3" s="805"/>
      <c r="AF3" s="809"/>
      <c r="AG3" s="810"/>
      <c r="AH3" s="805"/>
      <c r="AI3" s="805"/>
      <c r="AJ3" s="809"/>
      <c r="AK3" s="811"/>
      <c r="AL3" s="805"/>
      <c r="AM3" s="809"/>
      <c r="AN3" s="801"/>
      <c r="AO3" s="801"/>
    </row>
    <row r="4" s="800" customFormat="true" ht="13.5" hidden="false" customHeight="true" outlineLevel="0" collapsed="false">
      <c r="B4" s="805"/>
      <c r="C4" s="808"/>
      <c r="D4" s="806"/>
      <c r="E4" s="803"/>
      <c r="F4" s="807"/>
      <c r="G4" s="803"/>
      <c r="H4" s="813" t="s">
        <v>1840</v>
      </c>
      <c r="I4" s="813" t="s">
        <v>1841</v>
      </c>
      <c r="J4" s="813" t="s">
        <v>507</v>
      </c>
      <c r="K4" s="814" t="s">
        <v>1839</v>
      </c>
      <c r="L4" s="813" t="s">
        <v>1869</v>
      </c>
      <c r="M4" s="814" t="s">
        <v>1870</v>
      </c>
      <c r="N4" s="814" t="s">
        <v>65</v>
      </c>
      <c r="O4" s="815" t="s">
        <v>67</v>
      </c>
      <c r="P4" s="816" t="s">
        <v>463</v>
      </c>
      <c r="Q4" s="814" t="s">
        <v>1871</v>
      </c>
      <c r="R4" s="813"/>
      <c r="S4" s="810"/>
      <c r="T4" s="805"/>
      <c r="U4" s="817"/>
      <c r="V4" s="805"/>
      <c r="W4" s="805"/>
      <c r="X4" s="817"/>
      <c r="Y4" s="810"/>
      <c r="Z4" s="805"/>
      <c r="AA4" s="805"/>
      <c r="AB4" s="817"/>
      <c r="AC4" s="810"/>
      <c r="AD4" s="805"/>
      <c r="AE4" s="805"/>
      <c r="AF4" s="817"/>
      <c r="AG4" s="810"/>
      <c r="AH4" s="805"/>
      <c r="AI4" s="805"/>
      <c r="AJ4" s="817"/>
      <c r="AK4" s="811"/>
      <c r="AL4" s="805"/>
      <c r="AM4" s="817"/>
      <c r="AN4" s="801"/>
      <c r="AO4" s="805"/>
    </row>
    <row r="5" s="800" customFormat="true" ht="12" hidden="false" customHeight="false" outlineLevel="0" collapsed="false">
      <c r="B5" s="806"/>
      <c r="C5" s="808" t="n">
        <v>1</v>
      </c>
      <c r="D5" s="818" t="str">
        <f aca="false">VLOOKUP($B$1&amp;ROW($A1),Groups!$B$7:$D$65,3,0)</f>
        <v>USA</v>
      </c>
      <c r="E5" s="819"/>
      <c r="F5" s="820"/>
      <c r="G5" s="807"/>
      <c r="H5" s="808" t="n">
        <f aca="false">SUMIFS($R$22:$R$27,$P$22:$P$27,$D5)+SUMIFS($S$22:$S$27,$Q$22:$Q$27,$D5)</f>
        <v>5</v>
      </c>
      <c r="I5" s="808" t="n">
        <f aca="false">SUMIFS($S$22:$S$27,$P$22:$P$27,$D5)+SUMIFS($R$22:$R$27,$Q$22:$Q$27,$D5)</f>
        <v>2</v>
      </c>
      <c r="J5" s="806" t="n">
        <f aca="false">H5-I5</f>
        <v>3</v>
      </c>
      <c r="K5" s="821" t="n">
        <f aca="false">M5*3+N5</f>
        <v>7</v>
      </c>
      <c r="L5" s="808" t="n">
        <f aca="false">M5+N5+O5</f>
        <v>3</v>
      </c>
      <c r="M5" s="808" t="n">
        <f aca="false">SUMPRODUCT(($P$22:$P$27=D5)*($R$22:$R$27&gt;$S$22:$S$27))+SUMPRODUCT(($Q$22:$Q$27=D5)*($R$22:$R$27&lt;$S$22:$S$27))</f>
        <v>2</v>
      </c>
      <c r="N5" s="808" t="n">
        <f aca="false">SUMPRODUCT(($P$22:$Q$27=D5)*($R$22:$R$27=$S$22:$S$27)*($R$22:$R$27&lt;&gt;"")*($S$22:$S$27&lt;&gt;""))</f>
        <v>1</v>
      </c>
      <c r="O5" s="808" t="n">
        <f aca="false">SUMPRODUCT(($P$22:$P$27=D5)*($R$22:$R$27&lt;$S$22:$S$27))+SUMPRODUCT(($Q$22:$Q$27=D5)*($R$22:$R$27&gt;$S$22:$S$27))</f>
        <v>0</v>
      </c>
      <c r="P5" s="822" t="n">
        <f aca="false">SUMIFS(FairPlay!$C$6:$C$27,FairPlay!$B$6:$B$27,$D5)+SUMIFS(FairPlay!$F$6:$F$27,FairPlay!$E$6:$E$27,$D5)+SUMIFS(FairPlay!$I$6:$I$27,FairPlay!$H$6:$H$27,$D5)</f>
        <v>0</v>
      </c>
      <c r="Q5" s="806" t="n">
        <f aca="false">INDEX(Language!$D$5:$D$100,MATCH($D5,Language!$E$5:$E$100,0),1)</f>
        <v>16</v>
      </c>
      <c r="R5" s="823" t="n">
        <f aca="false">(1000-Q5)*($L$9&gt;0)</f>
        <v>984</v>
      </c>
      <c r="S5" s="806"/>
      <c r="T5" s="806"/>
      <c r="U5" s="824"/>
      <c r="V5" s="806"/>
      <c r="W5" s="806"/>
      <c r="X5" s="824"/>
      <c r="Y5" s="806"/>
      <c r="Z5" s="806"/>
      <c r="AA5" s="806"/>
      <c r="AB5" s="824"/>
      <c r="AC5" s="806"/>
      <c r="AD5" s="806"/>
      <c r="AE5" s="806"/>
      <c r="AF5" s="824"/>
      <c r="AG5" s="806"/>
      <c r="AH5" s="806"/>
      <c r="AI5" s="806"/>
      <c r="AJ5" s="824"/>
      <c r="AK5" s="917"/>
      <c r="AL5" s="917"/>
      <c r="AM5" s="823"/>
      <c r="AN5" s="826"/>
      <c r="AO5" s="826"/>
      <c r="AU5" s="827" t="n">
        <f aca="false" t="array" ref="AU5:AU8">COUNTIF($AM$14:$AM$17,$AM$14:$AM$17)&gt;1</f>
        <v>0</v>
      </c>
      <c r="AV5" s="827" t="n">
        <f aca="false" t="array" ref="AV5:AV8">$L$5:$L$8&gt;0</f>
        <v>1</v>
      </c>
      <c r="BA5" s="828" t="n">
        <f aca="false">IFERROR(MATCH($C14,$AY$14:$AY$17,0),99)</f>
        <v>99</v>
      </c>
      <c r="BB5" s="829" t="n">
        <f aca="false">IFERROR(MATCH($C14,$AY$22:$AY$25,0),99)</f>
        <v>99</v>
      </c>
      <c r="BN5" s="828" t="str">
        <f aca="false">IF($U14=$BL$14,$C14,"")</f>
        <v/>
      </c>
      <c r="BO5" s="829" t="e">
        <f aca="false">INDEX($BN$5:$BN$8,MATCH($C14,$AY$14:$AY$17,0))</f>
        <v>#N/A</v>
      </c>
      <c r="BZ5" s="828" t="str">
        <f aca="false">IF($U14=$BX$14,$C14,"")</f>
        <v/>
      </c>
      <c r="CA5" s="829" t="e">
        <f aca="false">INDEX($BZ$5:$BZ$8,MATCH($C14,$AY$14:$AY$17,0))</f>
        <v>#N/A</v>
      </c>
    </row>
    <row r="6" s="800" customFormat="true" ht="12" hidden="false" customHeight="false" outlineLevel="0" collapsed="false">
      <c r="B6" s="806"/>
      <c r="C6" s="808" t="n">
        <v>2</v>
      </c>
      <c r="D6" s="830" t="str">
        <f aca="false">VLOOKUP($B$1&amp;ROW($A2),Groups!$B$7:$D$65,3,0)</f>
        <v>Paraguay</v>
      </c>
      <c r="E6" s="831"/>
      <c r="F6" s="820"/>
      <c r="G6" s="807"/>
      <c r="H6" s="808" t="n">
        <f aca="false">SUMIFS($R$22:$R$27,$P$22:$P$27,$D6)+SUMIFS($S$22:$S$27,$Q$22:$Q$27,$D6)</f>
        <v>2</v>
      </c>
      <c r="I6" s="808" t="n">
        <f aca="false">SUMIFS($S$22:$S$27,$P$22:$P$27,$D6)+SUMIFS($R$22:$R$27,$Q$22:$Q$27,$D6)</f>
        <v>4</v>
      </c>
      <c r="J6" s="806" t="n">
        <f aca="false">H6-I6</f>
        <v>-2</v>
      </c>
      <c r="K6" s="821" t="n">
        <f aca="false">M6*3+N6</f>
        <v>2</v>
      </c>
      <c r="L6" s="808" t="n">
        <f aca="false">M6+N6+O6</f>
        <v>3</v>
      </c>
      <c r="M6" s="808" t="n">
        <f aca="false">SUMPRODUCT(($P$22:$P$27=D6)*($R$22:$R$27&gt;$S$22:$S$27))+SUMPRODUCT(($Q$22:$Q$27=D6)*($R$22:$R$27&lt;$S$22:$S$27))</f>
        <v>0</v>
      </c>
      <c r="N6" s="808" t="n">
        <f aca="false">SUMPRODUCT(($P$22:$Q$27=D6)*($R$22:$R$27=$S$22:$S$27)*($R$22:$R$27&lt;&gt;"")*($S$22:$S$27&lt;&gt;""))</f>
        <v>2</v>
      </c>
      <c r="O6" s="808" t="n">
        <f aca="false">SUMPRODUCT(($P$22:$P$27=D6)*($R$22:$R$27&lt;$S$22:$S$27))+SUMPRODUCT(($Q$22:$Q$27=D6)*($R$22:$R$27&gt;$S$22:$S$27))</f>
        <v>1</v>
      </c>
      <c r="P6" s="832" t="n">
        <f aca="false">SUMIFS(FairPlay!$C$6:$C$27,FairPlay!$B$6:$B$27,$D6)+SUMIFS(FairPlay!$F$6:$F$27,FairPlay!$E$6:$E$27,$D6)+SUMIFS(FairPlay!$I$6:$I$27,FairPlay!$H$6:$H$27,$D6)</f>
        <v>0</v>
      </c>
      <c r="Q6" s="806" t="n">
        <f aca="false">INDEX(Language!$D$5:$D$100,MATCH($D6,Language!$E$5:$E$100,0),1)</f>
        <v>40</v>
      </c>
      <c r="R6" s="823" t="n">
        <f aca="false">(1000-Q6)*($L$9&gt;0)</f>
        <v>960</v>
      </c>
      <c r="S6" s="806"/>
      <c r="T6" s="806"/>
      <c r="U6" s="824"/>
      <c r="V6" s="806"/>
      <c r="W6" s="806"/>
      <c r="X6" s="824"/>
      <c r="Y6" s="806"/>
      <c r="Z6" s="806"/>
      <c r="AA6" s="806"/>
      <c r="AB6" s="824"/>
      <c r="AC6" s="806"/>
      <c r="AD6" s="806"/>
      <c r="AE6" s="806"/>
      <c r="AF6" s="824"/>
      <c r="AG6" s="806"/>
      <c r="AH6" s="806"/>
      <c r="AI6" s="806"/>
      <c r="AJ6" s="824"/>
      <c r="AK6" s="917"/>
      <c r="AL6" s="917"/>
      <c r="AM6" s="823"/>
      <c r="AN6" s="826"/>
      <c r="AO6" s="826"/>
      <c r="AU6" s="827" t="n">
        <v>0</v>
      </c>
      <c r="AV6" s="827" t="n">
        <v>1</v>
      </c>
      <c r="BA6" s="833" t="n">
        <f aca="false">IFERROR(MATCH($C15,$AY$14:$AY$17,0),99)</f>
        <v>99</v>
      </c>
      <c r="BB6" s="834" t="n">
        <f aca="false">IFERROR(MATCH($C15,$AY$22:$AY$25,0),99)</f>
        <v>99</v>
      </c>
      <c r="BN6" s="833" t="str">
        <f aca="false">IF($U15=$BL$14,$C15,"")</f>
        <v/>
      </c>
      <c r="BO6" s="834" t="e">
        <f aca="false">INDEX($BN$5:$BN$8,MATCH($C15,$AY$14:$AY$17,0))</f>
        <v>#N/A</v>
      </c>
      <c r="BZ6" s="833" t="str">
        <f aca="false">IF($U15=$BX$14,$C15,"")</f>
        <v/>
      </c>
      <c r="CA6" s="834" t="e">
        <f aca="false">INDEX($BZ$5:$BZ$8,MATCH($C15,$AY$14:$AY$17,0))</f>
        <v>#N/A</v>
      </c>
    </row>
    <row r="7" s="800" customFormat="true" ht="12" hidden="false" customHeight="false" outlineLevel="0" collapsed="false">
      <c r="B7" s="806"/>
      <c r="C7" s="808" t="n">
        <v>3</v>
      </c>
      <c r="D7" s="830" t="str">
        <f aca="false">VLOOKUP($B$1&amp;ROW($A3),Groups!$B$7:$D$65,3,0)</f>
        <v>Australia</v>
      </c>
      <c r="E7" s="831"/>
      <c r="F7" s="820"/>
      <c r="G7" s="807"/>
      <c r="H7" s="808" t="n">
        <f aca="false">SUMIFS($R$22:$R$27,$P$22:$P$27,$D7)+SUMIFS($S$22:$S$27,$Q$22:$Q$27,$D7)</f>
        <v>3</v>
      </c>
      <c r="I7" s="808" t="n">
        <f aca="false">SUMIFS($S$22:$S$27,$P$22:$P$27,$D7)+SUMIFS($R$22:$R$27,$Q$22:$Q$27,$D7)</f>
        <v>5</v>
      </c>
      <c r="J7" s="806" t="n">
        <f aca="false">H7-I7</f>
        <v>-2</v>
      </c>
      <c r="K7" s="821" t="n">
        <f aca="false">M7*3+N7</f>
        <v>1</v>
      </c>
      <c r="L7" s="808" t="n">
        <f aca="false">M7+N7+O7</f>
        <v>3</v>
      </c>
      <c r="M7" s="808" t="n">
        <f aca="false">SUMPRODUCT(($P$22:$P$27=D7)*($R$22:$R$27&gt;$S$22:$S$27))+SUMPRODUCT(($Q$22:$Q$27=D7)*($R$22:$R$27&lt;$S$22:$S$27))</f>
        <v>0</v>
      </c>
      <c r="N7" s="808" t="n">
        <f aca="false">SUMPRODUCT(($P$22:$Q$27=D7)*($R$22:$R$27=$S$22:$S$27)*($R$22:$R$27&lt;&gt;"")*($S$22:$S$27&lt;&gt;""))</f>
        <v>1</v>
      </c>
      <c r="O7" s="808" t="n">
        <f aca="false">SUMPRODUCT(($P$22:$P$27=D7)*($R$22:$R$27&lt;$S$22:$S$27))+SUMPRODUCT(($Q$22:$Q$27=D7)*($R$22:$R$27&gt;$S$22:$S$27))</f>
        <v>2</v>
      </c>
      <c r="P7" s="832" t="n">
        <f aca="false">SUMIFS(FairPlay!$C$6:$C$27,FairPlay!$B$6:$B$27,$D7)+SUMIFS(FairPlay!$F$6:$F$27,FairPlay!$E$6:$E$27,$D7)+SUMIFS(FairPlay!$I$6:$I$27,FairPlay!$H$6:$H$27,$D7)</f>
        <v>0</v>
      </c>
      <c r="Q7" s="806" t="n">
        <f aca="false">INDEX(Language!$D$5:$D$100,MATCH($D7,Language!$E$5:$E$100,0),1)</f>
        <v>27</v>
      </c>
      <c r="R7" s="823" t="n">
        <f aca="false">(1000-Q7)*($L$9&gt;0)</f>
        <v>973</v>
      </c>
      <c r="S7" s="806"/>
      <c r="T7" s="806"/>
      <c r="U7" s="824"/>
      <c r="V7" s="806"/>
      <c r="W7" s="806"/>
      <c r="X7" s="824"/>
      <c r="Y7" s="806"/>
      <c r="Z7" s="806"/>
      <c r="AA7" s="806"/>
      <c r="AB7" s="824"/>
      <c r="AC7" s="806"/>
      <c r="AD7" s="806"/>
      <c r="AE7" s="806"/>
      <c r="AF7" s="824"/>
      <c r="AG7" s="806"/>
      <c r="AH7" s="806"/>
      <c r="AI7" s="806"/>
      <c r="AJ7" s="824"/>
      <c r="AK7" s="917"/>
      <c r="AL7" s="917"/>
      <c r="AM7" s="823"/>
      <c r="AN7" s="826"/>
      <c r="AO7" s="826"/>
      <c r="AU7" s="827" t="n">
        <v>0</v>
      </c>
      <c r="AV7" s="827" t="n">
        <v>1</v>
      </c>
      <c r="BA7" s="833" t="n">
        <f aca="false">IFERROR(MATCH($C16,$AY$14:$AY$17,0),99)</f>
        <v>99</v>
      </c>
      <c r="BB7" s="834" t="n">
        <f aca="false">IFERROR(MATCH($C16,$AY$22:$AY$25,0),99)</f>
        <v>99</v>
      </c>
      <c r="BN7" s="833" t="str">
        <f aca="false">IF($U16=$BL$14,$C16,"")</f>
        <v/>
      </c>
      <c r="BO7" s="834" t="e">
        <f aca="false">INDEX($BN$5:$BN$8,MATCH($C16,$AY$14:$AY$17,0))</f>
        <v>#N/A</v>
      </c>
      <c r="BZ7" s="833" t="str">
        <f aca="false">IF($U16=$BX$14,$C16,"")</f>
        <v/>
      </c>
      <c r="CA7" s="834" t="e">
        <f aca="false">INDEX($BZ$5:$BZ$8,MATCH($C16,$AY$14:$AY$17,0))</f>
        <v>#N/A</v>
      </c>
    </row>
    <row r="8" s="800" customFormat="true" ht="12" hidden="false" customHeight="false" outlineLevel="0" collapsed="false">
      <c r="B8" s="806"/>
      <c r="C8" s="808" t="n">
        <v>4</v>
      </c>
      <c r="D8" s="835" t="str">
        <f aca="false">VLOOKUP($B$1&amp;ROW($A4),Groups!$B$7:$D$65,3,0)</f>
        <v>Turkey</v>
      </c>
      <c r="E8" s="831"/>
      <c r="F8" s="820"/>
      <c r="G8" s="807"/>
      <c r="H8" s="808" t="n">
        <f aca="false">SUMIFS($R$22:$R$27,$P$22:$P$27,$D8)+SUMIFS($S$22:$S$27,$Q$22:$Q$27,$D8)</f>
        <v>4</v>
      </c>
      <c r="I8" s="808" t="n">
        <f aca="false">SUMIFS($S$22:$S$27,$P$22:$P$27,$D8)+SUMIFS($R$22:$R$27,$Q$22:$Q$27,$D8)</f>
        <v>3</v>
      </c>
      <c r="J8" s="806" t="n">
        <f aca="false">H8-I8</f>
        <v>1</v>
      </c>
      <c r="K8" s="821" t="n">
        <f aca="false">M8*3+N8</f>
        <v>5</v>
      </c>
      <c r="L8" s="808" t="n">
        <f aca="false">M8+N8+O8</f>
        <v>3</v>
      </c>
      <c r="M8" s="808" t="n">
        <f aca="false">SUMPRODUCT(($P$22:$P$27=D8)*($R$22:$R$27&gt;$S$22:$S$27))+SUMPRODUCT(($Q$22:$Q$27=D8)*($R$22:$R$27&lt;$S$22:$S$27))</f>
        <v>1</v>
      </c>
      <c r="N8" s="808" t="n">
        <f aca="false">SUMPRODUCT(($P$22:$Q$27=D8)*($R$22:$R$27=$S$22:$S$27)*($R$22:$R$27&lt;&gt;"")*($S$22:$S$27&lt;&gt;""))</f>
        <v>2</v>
      </c>
      <c r="O8" s="808" t="n">
        <f aca="false">SUMPRODUCT(($P$22:$P$27=D8)*($R$22:$R$27&lt;$S$22:$S$27))+SUMPRODUCT(($Q$22:$Q$27=D8)*($R$22:$R$27&gt;$S$22:$S$27))</f>
        <v>0</v>
      </c>
      <c r="P8" s="836" t="n">
        <f aca="false">SUMIFS(FairPlay!$C$6:$C$27,FairPlay!$B$6:$B$27,$D8)+SUMIFS(FairPlay!$F$6:$F$27,FairPlay!$E$6:$E$27,$D8)+SUMIFS(FairPlay!$I$6:$I$27,FairPlay!$H$6:$H$27,$D8)</f>
        <v>0</v>
      </c>
      <c r="Q8" s="806" t="n">
        <f aca="false">INDEX(Language!$D$5:$D$100,MATCH($D8,Language!$E$5:$E$100,0),1)</f>
        <v>22</v>
      </c>
      <c r="R8" s="823" t="n">
        <f aca="false">(1000-Q8)*($L$9&gt;0)</f>
        <v>978</v>
      </c>
      <c r="S8" s="806"/>
      <c r="T8" s="806"/>
      <c r="U8" s="824"/>
      <c r="V8" s="806"/>
      <c r="W8" s="806"/>
      <c r="X8" s="824"/>
      <c r="Y8" s="806"/>
      <c r="Z8" s="806"/>
      <c r="AA8" s="806"/>
      <c r="AB8" s="824"/>
      <c r="AC8" s="806"/>
      <c r="AD8" s="806"/>
      <c r="AE8" s="806"/>
      <c r="AF8" s="824"/>
      <c r="AG8" s="806"/>
      <c r="AH8" s="806"/>
      <c r="AI8" s="806"/>
      <c r="AJ8" s="824"/>
      <c r="AK8" s="917"/>
      <c r="AL8" s="917"/>
      <c r="AM8" s="823"/>
      <c r="AN8" s="826"/>
      <c r="AO8" s="826"/>
      <c r="AU8" s="827" t="n">
        <v>0</v>
      </c>
      <c r="AV8" s="827" t="n">
        <v>1</v>
      </c>
      <c r="BA8" s="837" t="n">
        <f aca="false">IFERROR(MATCH($C17,$AY$14:$AY$17,0),99)</f>
        <v>99</v>
      </c>
      <c r="BB8" s="838" t="n">
        <f aca="false">IFERROR(MATCH($C17,$AY$22:$AY$25,0),99)</f>
        <v>99</v>
      </c>
      <c r="BN8" s="837" t="str">
        <f aca="false">IF($U17=$BL$14,$C17,"")</f>
        <v/>
      </c>
      <c r="BO8" s="838" t="e">
        <f aca="false">INDEX($BN$5:$BN$8,MATCH($C17,$AY$14:$AY$17,0))</f>
        <v>#N/A</v>
      </c>
      <c r="BZ8" s="837" t="str">
        <f aca="false">IF($U17=$BX$14,$C17,"")</f>
        <v/>
      </c>
      <c r="CA8" s="838" t="e">
        <f aca="false">INDEX($BZ$5:$BZ$8,MATCH($C17,$AY$14:$AY$17,0))</f>
        <v>#N/A</v>
      </c>
    </row>
    <row r="9" s="800" customFormat="true" ht="12" hidden="false" customHeight="false" outlineLevel="0" collapsed="false">
      <c r="C9" s="806"/>
      <c r="D9" s="806"/>
      <c r="E9" s="806"/>
      <c r="F9" s="807"/>
      <c r="G9" s="807"/>
      <c r="H9" s="806"/>
      <c r="I9" s="806"/>
      <c r="J9" s="806"/>
      <c r="K9" s="806"/>
      <c r="L9" s="821" t="n">
        <f aca="false">QUOTIENT(SUM(L5:L8),2)</f>
        <v>6</v>
      </c>
      <c r="M9" s="808"/>
      <c r="N9" s="808"/>
      <c r="O9" s="808"/>
      <c r="P9" s="806"/>
      <c r="Q9" s="806"/>
      <c r="R9" s="806"/>
      <c r="S9" s="806"/>
      <c r="T9" s="806"/>
      <c r="U9" s="806"/>
      <c r="V9" s="801"/>
      <c r="W9" s="801"/>
      <c r="X9" s="806"/>
      <c r="Y9" s="806"/>
      <c r="Z9" s="806"/>
      <c r="AA9" s="801"/>
      <c r="AB9" s="801"/>
      <c r="AC9" s="801"/>
      <c r="AD9" s="801"/>
      <c r="AE9" s="801"/>
      <c r="AF9" s="801"/>
      <c r="AG9" s="801"/>
      <c r="AH9" s="801"/>
      <c r="AI9" s="801"/>
    </row>
    <row r="10" s="800" customFormat="true" ht="12" hidden="false" customHeight="false" outlineLevel="0" collapsed="false">
      <c r="C10" s="806"/>
      <c r="D10" s="806"/>
      <c r="E10" s="806"/>
      <c r="F10" s="807"/>
      <c r="G10" s="807"/>
      <c r="H10" s="806"/>
      <c r="I10" s="806"/>
      <c r="J10" s="806"/>
      <c r="K10" s="806"/>
      <c r="L10" s="821"/>
      <c r="M10" s="808"/>
      <c r="N10" s="808"/>
      <c r="O10" s="808"/>
      <c r="P10" s="806"/>
      <c r="Q10" s="806"/>
      <c r="R10" s="806"/>
      <c r="S10" s="806"/>
      <c r="T10" s="806"/>
      <c r="U10" s="806"/>
      <c r="V10" s="801"/>
      <c r="W10" s="801"/>
      <c r="X10" s="806"/>
      <c r="Y10" s="806"/>
      <c r="Z10" s="806"/>
      <c r="AA10" s="801"/>
      <c r="AB10" s="801"/>
      <c r="AC10" s="801"/>
      <c r="AD10" s="801"/>
      <c r="AE10" s="801"/>
      <c r="AF10" s="801"/>
      <c r="AG10" s="801"/>
      <c r="AH10" s="801"/>
      <c r="AI10" s="801"/>
    </row>
    <row r="11" s="800" customFormat="true" ht="12" hidden="false" customHeight="false" outlineLevel="0" collapsed="false">
      <c r="C11" s="806"/>
      <c r="D11" s="806"/>
      <c r="E11" s="806"/>
      <c r="F11" s="807"/>
      <c r="G11" s="807"/>
      <c r="H11" s="806"/>
      <c r="I11" s="806"/>
      <c r="J11" s="806"/>
      <c r="K11" s="806"/>
      <c r="L11" s="821"/>
      <c r="M11" s="808"/>
      <c r="N11" s="808"/>
      <c r="O11" s="808"/>
      <c r="P11" s="806"/>
      <c r="Q11" s="806"/>
      <c r="R11" s="806"/>
      <c r="S11" s="806"/>
      <c r="T11" s="806"/>
      <c r="U11" s="806"/>
      <c r="V11" s="801"/>
      <c r="W11" s="801"/>
      <c r="X11" s="806"/>
      <c r="Y11" s="806"/>
      <c r="Z11" s="806"/>
      <c r="AA11" s="801"/>
      <c r="AB11" s="801"/>
      <c r="AC11" s="801"/>
      <c r="AD11" s="801"/>
      <c r="AE11" s="801"/>
      <c r="AF11" s="801"/>
      <c r="AG11" s="801"/>
      <c r="AH11" s="801"/>
      <c r="AI11" s="801"/>
      <c r="BL11" s="807"/>
    </row>
    <row r="12" s="839" customFormat="true" ht="12" hidden="false" customHeight="false" outlineLevel="0" collapsed="false">
      <c r="E12" s="840" t="s">
        <v>1872</v>
      </c>
      <c r="F12" s="841"/>
      <c r="G12" s="840" t="s">
        <v>1872</v>
      </c>
      <c r="H12" s="841"/>
      <c r="I12" s="842" t="s">
        <v>1872</v>
      </c>
      <c r="J12" s="841"/>
      <c r="K12" s="805" t="s">
        <v>1873</v>
      </c>
      <c r="L12" s="840"/>
      <c r="M12" s="842" t="s">
        <v>1872</v>
      </c>
      <c r="N12" s="841"/>
      <c r="O12" s="805" t="s">
        <v>1873</v>
      </c>
      <c r="P12" s="840"/>
      <c r="Q12" s="842" t="s">
        <v>1872</v>
      </c>
      <c r="R12" s="841"/>
      <c r="S12" s="805" t="s">
        <v>1873</v>
      </c>
      <c r="T12" s="840"/>
      <c r="U12" s="842" t="s">
        <v>1872</v>
      </c>
      <c r="V12" s="843"/>
      <c r="W12" s="805" t="s">
        <v>1874</v>
      </c>
      <c r="X12" s="840"/>
      <c r="Y12" s="842" t="s">
        <v>1872</v>
      </c>
      <c r="Z12" s="843"/>
      <c r="AA12" s="805" t="s">
        <v>1874</v>
      </c>
      <c r="AB12" s="840"/>
      <c r="AC12" s="842" t="s">
        <v>1872</v>
      </c>
      <c r="AD12" s="843"/>
      <c r="AE12" s="805" t="s">
        <v>1874</v>
      </c>
      <c r="AF12" s="840"/>
      <c r="AG12" s="842" t="s">
        <v>1872</v>
      </c>
      <c r="AH12" s="840"/>
      <c r="AI12" s="840" t="s">
        <v>507</v>
      </c>
      <c r="AJ12" s="842" t="s">
        <v>1872</v>
      </c>
      <c r="AK12" s="840"/>
      <c r="AL12" s="840" t="s">
        <v>1840</v>
      </c>
      <c r="AM12" s="842" t="s">
        <v>1872</v>
      </c>
      <c r="AN12" s="841"/>
      <c r="AO12" s="840" t="s">
        <v>1875</v>
      </c>
      <c r="AP12" s="842" t="s">
        <v>1872</v>
      </c>
      <c r="AR12" s="840" t="s">
        <v>1871</v>
      </c>
      <c r="AS12" s="842" t="s">
        <v>1872</v>
      </c>
      <c r="AT12" s="842"/>
      <c r="AZ12" s="844" t="s">
        <v>1876</v>
      </c>
      <c r="BJ12" s="845" t="s">
        <v>1877</v>
      </c>
      <c r="BL12" s="807"/>
      <c r="BN12" s="844" t="s">
        <v>1878</v>
      </c>
      <c r="BZ12" s="844" t="s">
        <v>1879</v>
      </c>
    </row>
    <row r="13" s="839" customFormat="true" ht="12" hidden="false" customHeight="false" outlineLevel="0" collapsed="false">
      <c r="B13" s="846"/>
      <c r="C13" s="846"/>
      <c r="D13" s="846"/>
      <c r="E13" s="805" t="s">
        <v>1880</v>
      </c>
      <c r="F13" s="811"/>
      <c r="G13" s="805" t="s">
        <v>1881</v>
      </c>
      <c r="H13" s="811"/>
      <c r="I13" s="817" t="s">
        <v>1882</v>
      </c>
      <c r="J13" s="811"/>
      <c r="K13" s="805" t="s">
        <v>1839</v>
      </c>
      <c r="L13" s="805" t="s">
        <v>1883</v>
      </c>
      <c r="M13" s="817" t="s">
        <v>1884</v>
      </c>
      <c r="N13" s="841"/>
      <c r="O13" s="805" t="s">
        <v>507</v>
      </c>
      <c r="P13" s="805" t="s">
        <v>1883</v>
      </c>
      <c r="Q13" s="817" t="s">
        <v>1885</v>
      </c>
      <c r="R13" s="841"/>
      <c r="S13" s="805" t="s">
        <v>1840</v>
      </c>
      <c r="T13" s="805" t="s">
        <v>1883</v>
      </c>
      <c r="U13" s="817" t="s">
        <v>1886</v>
      </c>
      <c r="V13" s="811"/>
      <c r="W13" s="805" t="s">
        <v>1839</v>
      </c>
      <c r="X13" s="805" t="s">
        <v>1883</v>
      </c>
      <c r="Y13" s="817" t="s">
        <v>1887</v>
      </c>
      <c r="Z13" s="811"/>
      <c r="AA13" s="805" t="s">
        <v>507</v>
      </c>
      <c r="AB13" s="805" t="s">
        <v>1883</v>
      </c>
      <c r="AC13" s="817" t="s">
        <v>1888</v>
      </c>
      <c r="AD13" s="811"/>
      <c r="AE13" s="805" t="s">
        <v>1840</v>
      </c>
      <c r="AF13" s="805" t="s">
        <v>1883</v>
      </c>
      <c r="AG13" s="817" t="s">
        <v>1889</v>
      </c>
      <c r="AH13" s="805"/>
      <c r="AI13" s="805" t="s">
        <v>1883</v>
      </c>
      <c r="AJ13" s="817" t="s">
        <v>1890</v>
      </c>
      <c r="AK13" s="805"/>
      <c r="AL13" s="805" t="s">
        <v>1883</v>
      </c>
      <c r="AM13" s="817" t="s">
        <v>1891</v>
      </c>
      <c r="AN13" s="841"/>
      <c r="AO13" s="805" t="s">
        <v>1883</v>
      </c>
      <c r="AP13" s="817" t="s">
        <v>1892</v>
      </c>
      <c r="AR13" s="805" t="s">
        <v>1883</v>
      </c>
      <c r="AS13" s="817" t="s">
        <v>1893</v>
      </c>
      <c r="AT13" s="817"/>
      <c r="AU13" s="805" t="s">
        <v>1894</v>
      </c>
      <c r="AV13" s="805" t="s">
        <v>1894</v>
      </c>
      <c r="AX13" s="845" t="s">
        <v>1895</v>
      </c>
      <c r="AY13" s="845" t="s">
        <v>1896</v>
      </c>
      <c r="BE13" s="847" t="str">
        <f aca="false" t="array" ref="BE13:BH13">TRANSPOSE($AZ$14:$AZ$17)</f>
        <v/>
      </c>
      <c r="BF13" s="848" t="str">
        <v/>
      </c>
      <c r="BG13" s="848" t="str">
        <v/>
      </c>
      <c r="BH13" s="849" t="str">
        <v/>
      </c>
      <c r="BJ13" s="845" t="s">
        <v>1897</v>
      </c>
      <c r="BL13" s="845" t="s">
        <v>1895</v>
      </c>
      <c r="BS13" s="847" t="str">
        <f aca="false" t="array" ref="BS13:BV13">TRANSPOSE($BN$14:$BN$17)</f>
        <v/>
      </c>
      <c r="BT13" s="848" t="str">
        <v/>
      </c>
      <c r="BU13" s="848" t="str">
        <v/>
      </c>
      <c r="BV13" s="849" t="str">
        <v/>
      </c>
      <c r="BX13" s="845" t="s">
        <v>1895</v>
      </c>
      <c r="CE13" s="847" t="str">
        <f aca="false" t="array" ref="CE13:CH13">TRANSPOSE($BZ$14:$BZ$17)</f>
        <v/>
      </c>
      <c r="CF13" s="848" t="str">
        <v/>
      </c>
      <c r="CG13" s="848" t="str">
        <v/>
      </c>
      <c r="CH13" s="849" t="str">
        <v/>
      </c>
    </row>
    <row r="14" s="839" customFormat="true" ht="12" hidden="false" customHeight="false" outlineLevel="0" collapsed="false">
      <c r="B14" s="846"/>
      <c r="C14" s="850" t="n">
        <v>1</v>
      </c>
      <c r="D14" s="807" t="str">
        <f aca="false">$D5</f>
        <v>USA</v>
      </c>
      <c r="E14" s="851" t="n">
        <f aca="false">RANK(F14,$F$14:$F$17,1)</f>
        <v>1</v>
      </c>
      <c r="F14" s="820" t="n">
        <f aca="false">G14+ROW()/1000+(D14="")*10</f>
        <v>1.014</v>
      </c>
      <c r="G14" s="852" t="n">
        <f aca="false">AS14</f>
        <v>1</v>
      </c>
      <c r="H14" s="853"/>
      <c r="I14" s="854" t="n">
        <f aca="false">RANK($K5,$K$5:$K$8)</f>
        <v>1</v>
      </c>
      <c r="J14" s="855"/>
      <c r="K14" s="856" t="n">
        <f aca="false" t="array" ref="K14:K14">SUMPRODUCT($U$22:$U$27*($P$22:$P$27=$D14)*ISNUMBER(MATCH($Q$22:$Q$27,IF($I$14:$I$17=$I14,$D$14:$D$17,""),0)))+SUMPRODUCT($V$22:$V$27*($Q$22:$Q$27=$D14)*ISNUMBER(MATCH($P$22:$P$27,IF($I$14:$I$17=$I14,$D$14:$D$17,""),0)))</f>
        <v>0</v>
      </c>
      <c r="L14" s="857" t="n">
        <f aca="false">COUNTIFS($K$14:$K$17,"&gt;"&amp;$K14,$I$14:$I$17,"="&amp;$I14)</f>
        <v>0</v>
      </c>
      <c r="M14" s="858" t="n">
        <f aca="false">I14+L14</f>
        <v>1</v>
      </c>
      <c r="N14" s="853"/>
      <c r="O14" s="856" t="n">
        <f aca="false" t="array" ref="O14:O14">SUMPRODUCT($W$22:$W$27*($P$22:$P$27=$D14)*ISNUMBER(MATCH($Q$22:$Q$27,IF($I$14:$I$17=$I14,$D$14:$D$17,""),0)))+SUMPRODUCT(-$W$22:$W$27*($Q$22:$Q$27=$D14)*ISNUMBER(MATCH($P$22:$P$27,IF($I$14:$I$17=$I14,$D$14:$D$17,""),0)))</f>
        <v>0</v>
      </c>
      <c r="P14" s="857" t="n">
        <f aca="false">COUNTIFS($O$14:$O$17,"&gt;"&amp;$O14,$M$14:$M$17,"="&amp;$M14)</f>
        <v>0</v>
      </c>
      <c r="Q14" s="858" t="n">
        <f aca="false">M14+P14</f>
        <v>1</v>
      </c>
      <c r="R14" s="853"/>
      <c r="S14" s="856" t="n">
        <f aca="false" t="array" ref="S14:S14">SUMPRODUCT($X$22:$X$27*($P$22:$P$27=$D14)*ISNUMBER(MATCH($Q$22:$Q$27,IF($I$14:$I$17=$I14,$D$14:$D$17,""),0)))+SUMPRODUCT($Y$22:$Y$27*($Q$22:$Q$27=$D14)*ISNUMBER(MATCH($P$22:$P$27,IF($I$14:$I$17=$I14,$D$14:$D$17,""),0)))</f>
        <v>0</v>
      </c>
      <c r="T14" s="857" t="n">
        <f aca="false">COUNTIFS($S$14:$S$17,"&gt;"&amp;$S14,$Q$14:$Q$17,"="&amp;$Q14)</f>
        <v>0</v>
      </c>
      <c r="U14" s="858" t="n">
        <f aca="false">Q14+T14</f>
        <v>1</v>
      </c>
      <c r="V14" s="855"/>
      <c r="W14" s="856" t="n">
        <f aca="false" t="array" ref="W14:W14">SUMPRODUCT($U$22:$U$27*($P$22:$P$27=$D14)*ISNUMBER(MATCH($Q$22:$Q$27,IF($U$14:$U$17=$U14,$D$14:$D$17,""),0)))+SUMPRODUCT($V$22:$V$27*($Q$22:$Q$27=$D14)*ISNUMBER(MATCH($P$22:$P$27,IF($U$14:$U$17=$U14,$D$14:$D$17,""),0)))</f>
        <v>0</v>
      </c>
      <c r="X14" s="857" t="n">
        <f aca="false">COUNTIFS($W$14:$W$17,"&gt;"&amp;$W14,$U$14:$U$17,"="&amp;$U14)</f>
        <v>0</v>
      </c>
      <c r="Y14" s="858" t="n">
        <f aca="false">U14+X14</f>
        <v>1</v>
      </c>
      <c r="Z14" s="853"/>
      <c r="AA14" s="856" t="n">
        <f aca="false" t="array" ref="AA14:AA14">SUMPRODUCT($W$22:$W$27*($P$22:$P$27=$D14)*ISNUMBER(MATCH($Q$22:$Q$27,IF($U$14:$U$17=$U14,$D$14:$D$17,""),0)))+SUMPRODUCT(-$W$22:$W$27*($Q$22:$Q$27=$D14)*ISNUMBER(MATCH($P$22:$P$27,IF($U$14:$U$17=$U14,$D$14:$D$17,""),0)))</f>
        <v>0</v>
      </c>
      <c r="AB14" s="857" t="n">
        <f aca="false">COUNTIFS($AA$14:$AA$17,"&gt;"&amp;$AA14,$Y$14:$Y$17,"="&amp;$Y14)</f>
        <v>0</v>
      </c>
      <c r="AC14" s="858" t="n">
        <f aca="false">Y14+AB14</f>
        <v>1</v>
      </c>
      <c r="AD14" s="853"/>
      <c r="AE14" s="856" t="n">
        <f aca="false" t="array" ref="AE14:AE14">SUMPRODUCT($X$22:$X$27*($P$22:$P$27=$D14)*ISNUMBER(MATCH($Q$22:$Q$27,IF($U$14:$U$17=$U14,$D$14:$D$17,""),0)))+SUMPRODUCT($Y$22:$Y$27*($Q$22:$Q$27=$D14)*ISNUMBER(MATCH($P$22:$P$27,IF($U$14:$U$17=$U14,$D$14:$D$17,""),0)))</f>
        <v>0</v>
      </c>
      <c r="AF14" s="857" t="n">
        <f aca="false">COUNTIFS($AE$14:$AE$17,"&gt;"&amp;$AE14,$AC$14:$AC$17,"="&amp;$AC14)</f>
        <v>0</v>
      </c>
      <c r="AG14" s="858" t="n">
        <f aca="false">AC14+AF14</f>
        <v>1</v>
      </c>
      <c r="AH14" s="855"/>
      <c r="AI14" s="859" t="n">
        <f aca="false">COUNTIFS($J$5:$J$8,"&gt;"&amp;$J5,$AG$14:$AG$17,"="&amp;$AG14)</f>
        <v>0</v>
      </c>
      <c r="AJ14" s="860" t="n">
        <f aca="false">AG14+AI14</f>
        <v>1</v>
      </c>
      <c r="AK14" s="853"/>
      <c r="AL14" s="859" t="n">
        <f aca="false">COUNTIFS($H$5:$H$8,"&gt;"&amp;$H5,$AJ$14:$AJ$17,"="&amp;$AJ14)</f>
        <v>0</v>
      </c>
      <c r="AM14" s="860" t="n">
        <f aca="false">AJ14+AL14</f>
        <v>1</v>
      </c>
      <c r="AN14" s="853"/>
      <c r="AO14" s="859" t="n">
        <f aca="false">COUNTIFS($P$5:$P$8,"&gt;"&amp;$P5,$AM$14:$AM$17,"="&amp;$AM14)</f>
        <v>0</v>
      </c>
      <c r="AP14" s="860" t="n">
        <f aca="false">AM14+AO14</f>
        <v>1</v>
      </c>
      <c r="AQ14" s="853"/>
      <c r="AR14" s="859" t="n">
        <f aca="false">COUNTIFS($R$5:$R$8,"&gt;"&amp;$R5,$AP$14:$AP$17,"="&amp;$AP14)</f>
        <v>0</v>
      </c>
      <c r="AS14" s="860" t="n">
        <f aca="false">AP14+AR14</f>
        <v>1</v>
      </c>
      <c r="AT14" s="853"/>
      <c r="AU14" s="861" t="b">
        <f aca="false" t="array" ref="AU14:AU14">AND($L$9&gt;0,(SUM(($AM$14:$AM$17=TRANSPOSE($AM$14:$AM$17))*(($L$5:$L$8&gt;0)*TRANSPOSE($L$5:$L$8)+({1;2;3;4}={1,2,3,4})&gt;0))-4)&gt;0)</f>
        <v>0</v>
      </c>
      <c r="AV14" s="862" t="b">
        <f aca="false">AND($AU5,$AV5)</f>
        <v>0</v>
      </c>
      <c r="AX14" s="863" t="str">
        <f aca="false" t="array" ref="AX14:AX14">IFERROR(SMALL(IF(COUNTIF($I$14:$I$17,$C$14:$C$17)&gt;1,$C$14:$C$17,""),1),"")</f>
        <v/>
      </c>
      <c r="AY14" s="864" t="n">
        <f aca="false">IFERROR(INDEX($E$14:$E$17,IF($I14=$AX$14,$C14,99)),0)</f>
        <v>0</v>
      </c>
      <c r="AZ14" s="865" t="str">
        <f aca="false" t="array" ref="AZ14:AZ17">IFERROR(VLOOKUP($BA$5:$BA$8,$C$14:$D$17,2,0),"")</f>
        <v/>
      </c>
      <c r="BA14" s="866" t="str">
        <f aca="false" t="array" ref="BA14:BA17">IFERROR(VLOOKUP($BA$5:$BA$8,$C$14:$K$17,9,0),"")</f>
        <v/>
      </c>
      <c r="BB14" s="866" t="str">
        <f aca="false" t="array" ref="BB14:BB17">IFERROR(VLOOKUP($BA$5:$BA$8,$C$14:$O$17,13,0),"")</f>
        <v/>
      </c>
      <c r="BC14" s="867" t="str">
        <f aca="false" t="array" ref="BC14:BC17">IFERROR(VLOOKUP($BA$5:$BA$8,$C$14:$S$17,17,0),"")</f>
        <v/>
      </c>
      <c r="BE14" s="868" t="str">
        <f aca="false" t="array" ref="BE14:BH17">IFERROR(VLOOKUP($AZ$14:$AZ$17&amp;$BE$13:$BH$13,$Z$22:$AA$33,2,0),"")</f>
        <v/>
      </c>
      <c r="BF14" s="869" t="str">
        <v/>
      </c>
      <c r="BG14" s="869" t="str">
        <v/>
      </c>
      <c r="BH14" s="870" t="str">
        <v/>
      </c>
      <c r="BI14" s="862"/>
      <c r="BJ14" s="871" t="b">
        <f aca="false">COUNTIF($I$14:$I$17,$BL$15)&lt;&gt;COUNTIF($U$14:$U$17,$BL$15)</f>
        <v>0</v>
      </c>
      <c r="BK14" s="822" t="n">
        <f aca="false" t="array" ref="BK14:BK17">IF($I$14:$I$17=$AX$14,$U$14:$U$17,0)</f>
        <v>0</v>
      </c>
      <c r="BL14" s="872" t="str">
        <f aca="false">IF($BJ$14,$BL$15,"")</f>
        <v/>
      </c>
      <c r="BM14" s="873"/>
      <c r="BN14" s="865" t="str">
        <f aca="false" t="array" ref="BN14:BN17">IFERROR(VLOOKUP($BO$5:$BO$8,$C$14:$D$17,2,0),"")</f>
        <v/>
      </c>
      <c r="BO14" s="866" t="str">
        <f aca="false" t="array" ref="BO14:BO17">IFERROR(VLOOKUP($BO$5:$BO$8,$C$14:$W$17,21,0),"")</f>
        <v/>
      </c>
      <c r="BP14" s="866" t="str">
        <f aca="false" t="array" ref="BP14:BP17">IFERROR(VLOOKUP($BO$5:$BO$8,$C$14:$AA$17,25,0),"")</f>
        <v/>
      </c>
      <c r="BQ14" s="867" t="str">
        <f aca="false" t="array" ref="BQ14:BQ17">IFERROR(VLOOKUP($BO$5:$BO$8,$C$14:$AE$17,29,0),"")</f>
        <v/>
      </c>
      <c r="BS14" s="868" t="str">
        <f aca="false" t="array" ref="BS14:BV17">IFERROR(VLOOKUP($BN$14:$BN$17&amp;$BS$13:$BV$13,$Z$22:$AA$33,2,0),"")</f>
        <v/>
      </c>
      <c r="BT14" s="869" t="str">
        <v/>
      </c>
      <c r="BU14" s="869" t="str">
        <v/>
      </c>
      <c r="BV14" s="870" t="str">
        <v/>
      </c>
      <c r="BX14" s="863" t="str">
        <f aca="false" t="array" ref="BX14:BX14">IFERROR(SMALL(IF(COUNTIF($BK$14:$BK$17,$C$14:$C$17)&gt;1,$C$14:$C$17,""),2),"")</f>
        <v/>
      </c>
      <c r="BZ14" s="865" t="str">
        <f aca="false" t="array" ref="BZ14:BZ17">IFERROR(VLOOKUP($CA$5:$CA$8,$C$14:$D$17,2,0),"")</f>
        <v/>
      </c>
      <c r="CA14" s="866" t="str">
        <f aca="false" t="array" ref="CA14:CA17">IFERROR(VLOOKUP($CA$5:$CA$8,$C$14:$W$17,21,0),"")</f>
        <v/>
      </c>
      <c r="CB14" s="866" t="str">
        <f aca="false" t="array" ref="CB14:CB17">IFERROR(VLOOKUP($CA$5:$CA$8,$C$14:$AA$17,25,0),"")</f>
        <v/>
      </c>
      <c r="CC14" s="867" t="str">
        <f aca="false" t="array" ref="CC14:CC17">IFERROR(VLOOKUP($CA$5:$CA$8,$C$14:$AE$17,29,0),"")</f>
        <v/>
      </c>
      <c r="CE14" s="868" t="str">
        <f aca="false" t="array" ref="CE14:CH17">IFERROR(VLOOKUP($BZ$14:$BZ$17&amp;$CE$13:$CH$13,$Z$22:$AA$33,2,0),"")</f>
        <v/>
      </c>
      <c r="CF14" s="869" t="str">
        <v/>
      </c>
      <c r="CG14" s="869" t="str">
        <v/>
      </c>
      <c r="CH14" s="870" t="str">
        <v/>
      </c>
    </row>
    <row r="15" s="839" customFormat="true" ht="12" hidden="false" customHeight="false" outlineLevel="0" collapsed="false">
      <c r="B15" s="846"/>
      <c r="C15" s="850" t="n">
        <v>2</v>
      </c>
      <c r="D15" s="807" t="str">
        <f aca="false">$D6</f>
        <v>Paraguay</v>
      </c>
      <c r="E15" s="874" t="n">
        <f aca="false">RANK(F15,$F$14:$F$17,1)</f>
        <v>3</v>
      </c>
      <c r="F15" s="820" t="n">
        <f aca="false">G15+ROW()/1000+(D15="")*10</f>
        <v>3.015</v>
      </c>
      <c r="G15" s="852" t="n">
        <f aca="false">AS15</f>
        <v>3</v>
      </c>
      <c r="H15" s="853"/>
      <c r="I15" s="875" t="n">
        <f aca="false">RANK($K6,$K$5:$K$8)</f>
        <v>3</v>
      </c>
      <c r="J15" s="855"/>
      <c r="K15" s="808" t="n">
        <f aca="false" t="array" ref="K15:K15">SUMPRODUCT($U$22:$U$27*($P$22:$P$27=$D15)*ISNUMBER(MATCH($Q$22:$Q$27,IF($I$14:$I$17=$I15,$D$14:$D$17,""),0)))+SUMPRODUCT($V$22:$V$27*($Q$22:$Q$27=$D15)*ISNUMBER(MATCH($P$22:$P$27,IF($I$14:$I$17=$I15,$D$14:$D$17,""),0)))</f>
        <v>0</v>
      </c>
      <c r="L15" s="806" t="n">
        <f aca="false">COUNTIFS($K$14:$K$17,"&gt;"&amp;$K15,$I$14:$I$17,"="&amp;$I15)</f>
        <v>0</v>
      </c>
      <c r="M15" s="824" t="n">
        <f aca="false">I15+L15</f>
        <v>3</v>
      </c>
      <c r="N15" s="853"/>
      <c r="O15" s="808" t="n">
        <f aca="false" t="array" ref="O15:O15">SUMPRODUCT($W$22:$W$27*($P$22:$P$27=$D15)*ISNUMBER(MATCH($Q$22:$Q$27,IF($I$14:$I$17=$I15,$D$14:$D$17,""),0)))+SUMPRODUCT(-$W$22:$W$27*($Q$22:$Q$27=$D15)*ISNUMBER(MATCH($P$22:$P$27,IF($I$14:$I$17=$I15,$D$14:$D$17,""),0)))</f>
        <v>0</v>
      </c>
      <c r="P15" s="806" t="n">
        <f aca="false">COUNTIFS($O$14:$O$17,"&gt;"&amp;$O15,$M$14:$M$17,"="&amp;$M15)</f>
        <v>0</v>
      </c>
      <c r="Q15" s="824" t="n">
        <f aca="false">M15+P15</f>
        <v>3</v>
      </c>
      <c r="R15" s="853"/>
      <c r="S15" s="808" t="n">
        <f aca="false" t="array" ref="S15:S15">SUMPRODUCT($X$22:$X$27*($P$22:$P$27=$D15)*ISNUMBER(MATCH($Q$22:$Q$27,IF($I$14:$I$17=$I15,$D$14:$D$17,""),0)))+SUMPRODUCT($Y$22:$Y$27*($Q$22:$Q$27=$D15)*ISNUMBER(MATCH($P$22:$P$27,IF($I$14:$I$17=$I15,$D$14:$D$17,""),0)))</f>
        <v>0</v>
      </c>
      <c r="T15" s="806" t="n">
        <f aca="false">COUNTIFS($S$14:$S$17,"&gt;"&amp;$S15,$Q$14:$Q$17,"="&amp;$Q15)</f>
        <v>0</v>
      </c>
      <c r="U15" s="824" t="n">
        <f aca="false">Q15+T15</f>
        <v>3</v>
      </c>
      <c r="V15" s="855"/>
      <c r="W15" s="808" t="n">
        <f aca="false" t="array" ref="W15:W15">SUMPRODUCT($U$22:$U$27*($P$22:$P$27=$D15)*ISNUMBER(MATCH($Q$22:$Q$27,IF($U$14:$U$17=$U15,$D$14:$D$17,""),0)))+SUMPRODUCT($V$22:$V$27*($Q$22:$Q$27=$D15)*ISNUMBER(MATCH($P$22:$P$27,IF($U$14:$U$17=$U15,$D$14:$D$17,""),0)))</f>
        <v>0</v>
      </c>
      <c r="X15" s="806" t="n">
        <f aca="false">COUNTIFS($W$14:$W$17,"&gt;"&amp;$W15,$U$14:$U$17,"="&amp;$U15)</f>
        <v>0</v>
      </c>
      <c r="Y15" s="824" t="n">
        <f aca="false">U15+X15</f>
        <v>3</v>
      </c>
      <c r="Z15" s="853"/>
      <c r="AA15" s="808" t="n">
        <f aca="false" t="array" ref="AA15:AA15">SUMPRODUCT($W$22:$W$27*($P$22:$P$27=$D15)*ISNUMBER(MATCH($Q$22:$Q$27,IF($U$14:$U$17=$U15,$D$14:$D$17,""),0)))+SUMPRODUCT(-$W$22:$W$27*($Q$22:$Q$27=$D15)*ISNUMBER(MATCH($P$22:$P$27,IF($U$14:$U$17=$U15,$D$14:$D$17,""),0)))</f>
        <v>0</v>
      </c>
      <c r="AB15" s="806" t="n">
        <f aca="false">COUNTIFS($AA$14:$AA$17,"&gt;"&amp;$AA15,$Y$14:$Y$17,"="&amp;$Y15)</f>
        <v>0</v>
      </c>
      <c r="AC15" s="824" t="n">
        <f aca="false">Y15+AB15</f>
        <v>3</v>
      </c>
      <c r="AD15" s="853"/>
      <c r="AE15" s="808" t="n">
        <f aca="false" t="array" ref="AE15:AE15">SUMPRODUCT($X$22:$X$27*($P$22:$P$27=$D15)*ISNUMBER(MATCH($Q$22:$Q$27,IF($U$14:$U$17=$U15,$D$14:$D$17,""),0)))+SUMPRODUCT($Y$22:$Y$27*($Q$22:$Q$27=$D15)*ISNUMBER(MATCH($P$22:$P$27,IF($U$14:$U$17=$U15,$D$14:$D$17,""),0)))</f>
        <v>0</v>
      </c>
      <c r="AF15" s="806" t="n">
        <f aca="false">COUNTIFS($AE$14:$AE$17,"&gt;"&amp;$AE15,$AC$14:$AC$17,"="&amp;$AC15)</f>
        <v>0</v>
      </c>
      <c r="AG15" s="824" t="n">
        <f aca="false">AC15+AF15</f>
        <v>3</v>
      </c>
      <c r="AH15" s="855"/>
      <c r="AI15" s="807" t="n">
        <f aca="false">COUNTIFS($J$5:$J$8,"&gt;"&amp;$J6,$AG$14:$AG$17,"="&amp;$AG15)</f>
        <v>0</v>
      </c>
      <c r="AJ15" s="824" t="n">
        <f aca="false">AG15+AI15</f>
        <v>3</v>
      </c>
      <c r="AK15" s="853"/>
      <c r="AL15" s="807" t="n">
        <f aca="false">COUNTIFS($H$5:$H$8,"&gt;"&amp;$H6,$AJ$14:$AJ$17,"="&amp;$AJ15)</f>
        <v>0</v>
      </c>
      <c r="AM15" s="824" t="n">
        <f aca="false">AJ15+AL15</f>
        <v>3</v>
      </c>
      <c r="AN15" s="853"/>
      <c r="AO15" s="807" t="n">
        <f aca="false">COUNTIFS($P$5:$P$8,"&gt;"&amp;$P6,$AM$14:$AM$17,"="&amp;$AM15)</f>
        <v>0</v>
      </c>
      <c r="AP15" s="824" t="n">
        <f aca="false">AM15+AO15</f>
        <v>3</v>
      </c>
      <c r="AQ15" s="853"/>
      <c r="AR15" s="807" t="n">
        <f aca="false">COUNTIFS($R$5:$R$8,"&gt;"&amp;$R6,$AP$14:$AP$17,"="&amp;$AP15)</f>
        <v>0</v>
      </c>
      <c r="AS15" s="824" t="n">
        <f aca="false">AP15+AR15</f>
        <v>3</v>
      </c>
      <c r="AT15" s="853"/>
      <c r="AV15" s="862" t="b">
        <f aca="false">AND($AU6,$AV6)</f>
        <v>0</v>
      </c>
      <c r="AX15" s="876"/>
      <c r="AY15" s="862" t="n">
        <f aca="false">IFERROR(INDEX($E$14:$E$17,IF($I15=$AX$14,$C15,99)),0)</f>
        <v>0</v>
      </c>
      <c r="AZ15" s="877" t="str">
        <v/>
      </c>
      <c r="BA15" s="807" t="str">
        <v/>
      </c>
      <c r="BB15" s="807" t="str">
        <v/>
      </c>
      <c r="BC15" s="878" t="str">
        <v/>
      </c>
      <c r="BE15" s="879" t="str">
        <v/>
      </c>
      <c r="BF15" s="880" t="str">
        <v/>
      </c>
      <c r="BG15" s="862" t="str">
        <v/>
      </c>
      <c r="BH15" s="881" t="str">
        <v/>
      </c>
      <c r="BI15" s="862"/>
      <c r="BK15" s="832" t="n">
        <v>0</v>
      </c>
      <c r="BL15" s="882" t="str">
        <f aca="false" t="array" ref="BL15:BL15">IFERROR(SMALL(IF(COUNTIF($BK$14:$BK$17,$C$14:$C$17)&gt;1,$C$14:$C$17,""),1),"")</f>
        <v/>
      </c>
      <c r="BN15" s="877" t="str">
        <v/>
      </c>
      <c r="BO15" s="807" t="str">
        <v/>
      </c>
      <c r="BP15" s="807" t="str">
        <v/>
      </c>
      <c r="BQ15" s="878" t="str">
        <v/>
      </c>
      <c r="BS15" s="879" t="str">
        <v/>
      </c>
      <c r="BT15" s="880" t="str">
        <v/>
      </c>
      <c r="BU15" s="862" t="str">
        <v/>
      </c>
      <c r="BV15" s="881" t="str">
        <v/>
      </c>
      <c r="BZ15" s="877" t="str">
        <v/>
      </c>
      <c r="CA15" s="807" t="str">
        <v/>
      </c>
      <c r="CB15" s="807" t="str">
        <v/>
      </c>
      <c r="CC15" s="878" t="str">
        <v/>
      </c>
      <c r="CE15" s="879" t="str">
        <v/>
      </c>
      <c r="CF15" s="880" t="str">
        <v/>
      </c>
      <c r="CG15" s="862" t="str">
        <v/>
      </c>
      <c r="CH15" s="881" t="str">
        <v/>
      </c>
    </row>
    <row r="16" s="839" customFormat="true" ht="12" hidden="false" customHeight="false" outlineLevel="0" collapsed="false">
      <c r="B16" s="846"/>
      <c r="C16" s="850" t="n">
        <v>3</v>
      </c>
      <c r="D16" s="807" t="str">
        <f aca="false">$D7</f>
        <v>Australia</v>
      </c>
      <c r="E16" s="874" t="n">
        <f aca="false">RANK(F16,$F$14:$F$17,1)</f>
        <v>4</v>
      </c>
      <c r="F16" s="820" t="n">
        <f aca="false">G16+ROW()/1000+(D16="")*10</f>
        <v>4.016</v>
      </c>
      <c r="G16" s="852" t="n">
        <f aca="false">AS16</f>
        <v>4</v>
      </c>
      <c r="H16" s="853"/>
      <c r="I16" s="875" t="n">
        <f aca="false">RANK($K7,$K$5:$K$8)</f>
        <v>4</v>
      </c>
      <c r="J16" s="855"/>
      <c r="K16" s="808" t="n">
        <f aca="false" t="array" ref="K16:K16">SUMPRODUCT($U$22:$U$27*($P$22:$P$27=$D16)*ISNUMBER(MATCH($Q$22:$Q$27,IF($I$14:$I$17=$I16,$D$14:$D$17,""),0)))+SUMPRODUCT($V$22:$V$27*($Q$22:$Q$27=$D16)*ISNUMBER(MATCH($P$22:$P$27,IF($I$14:$I$17=$I16,$D$14:$D$17,""),0)))</f>
        <v>0</v>
      </c>
      <c r="L16" s="806" t="n">
        <f aca="false">COUNTIFS($K$14:$K$17,"&gt;"&amp;$K16,$I$14:$I$17,"="&amp;$I16)</f>
        <v>0</v>
      </c>
      <c r="M16" s="824" t="n">
        <f aca="false">I16+L16</f>
        <v>4</v>
      </c>
      <c r="N16" s="853"/>
      <c r="O16" s="808" t="n">
        <f aca="false" t="array" ref="O16:O16">SUMPRODUCT($W$22:$W$27*($P$22:$P$27=$D16)*ISNUMBER(MATCH($Q$22:$Q$27,IF($I$14:$I$17=$I16,$D$14:$D$17,""),0)))+SUMPRODUCT(-$W$22:$W$27*($Q$22:$Q$27=$D16)*ISNUMBER(MATCH($P$22:$P$27,IF($I$14:$I$17=$I16,$D$14:$D$17,""),0)))</f>
        <v>0</v>
      </c>
      <c r="P16" s="806" t="n">
        <f aca="false">COUNTIFS($O$14:$O$17,"&gt;"&amp;$O16,$M$14:$M$17,"="&amp;$M16)</f>
        <v>0</v>
      </c>
      <c r="Q16" s="824" t="n">
        <f aca="false">M16+P16</f>
        <v>4</v>
      </c>
      <c r="R16" s="853"/>
      <c r="S16" s="808" t="n">
        <f aca="false" t="array" ref="S16:S16">SUMPRODUCT($X$22:$X$27*($P$22:$P$27=$D16)*ISNUMBER(MATCH($Q$22:$Q$27,IF($I$14:$I$17=$I16,$D$14:$D$17,""),0)))+SUMPRODUCT($Y$22:$Y$27*($Q$22:$Q$27=$D16)*ISNUMBER(MATCH($P$22:$P$27,IF($I$14:$I$17=$I16,$D$14:$D$17,""),0)))</f>
        <v>0</v>
      </c>
      <c r="T16" s="806" t="n">
        <f aca="false">COUNTIFS($S$14:$S$17,"&gt;"&amp;$S16,$Q$14:$Q$17,"="&amp;$Q16)</f>
        <v>0</v>
      </c>
      <c r="U16" s="824" t="n">
        <f aca="false">Q16+T16</f>
        <v>4</v>
      </c>
      <c r="V16" s="855"/>
      <c r="W16" s="808" t="n">
        <f aca="false" t="array" ref="W16:W16">SUMPRODUCT($U$22:$U$27*($P$22:$P$27=$D16)*ISNUMBER(MATCH($Q$22:$Q$27,IF($U$14:$U$17=$U16,$D$14:$D$17,""),0)))+SUMPRODUCT($V$22:$V$27*($Q$22:$Q$27=$D16)*ISNUMBER(MATCH($P$22:$P$27,IF($U$14:$U$17=$U16,$D$14:$D$17,""),0)))</f>
        <v>0</v>
      </c>
      <c r="X16" s="806" t="n">
        <f aca="false">COUNTIFS($W$14:$W$17,"&gt;"&amp;$W16,$U$14:$U$17,"="&amp;$U16)</f>
        <v>0</v>
      </c>
      <c r="Y16" s="824" t="n">
        <f aca="false">U16+X16</f>
        <v>4</v>
      </c>
      <c r="Z16" s="853"/>
      <c r="AA16" s="808" t="n">
        <f aca="false" t="array" ref="AA16:AA16">SUMPRODUCT($W$22:$W$27*($P$22:$P$27=$D16)*ISNUMBER(MATCH($Q$22:$Q$27,IF($U$14:$U$17=$U16,$D$14:$D$17,""),0)))+SUMPRODUCT(-$W$22:$W$27*($Q$22:$Q$27=$D16)*ISNUMBER(MATCH($P$22:$P$27,IF($U$14:$U$17=$U16,$D$14:$D$17,""),0)))</f>
        <v>0</v>
      </c>
      <c r="AB16" s="806" t="n">
        <f aca="false">COUNTIFS($AA$14:$AA$17,"&gt;"&amp;$AA16,$Y$14:$Y$17,"="&amp;$Y16)</f>
        <v>0</v>
      </c>
      <c r="AC16" s="824" t="n">
        <f aca="false">Y16+AB16</f>
        <v>4</v>
      </c>
      <c r="AD16" s="853"/>
      <c r="AE16" s="808" t="n">
        <f aca="false" t="array" ref="AE16:AE16">SUMPRODUCT($X$22:$X$27*($P$22:$P$27=$D16)*ISNUMBER(MATCH($Q$22:$Q$27,IF($U$14:$U$17=$U16,$D$14:$D$17,""),0)))+SUMPRODUCT($Y$22:$Y$27*($Q$22:$Q$27=$D16)*ISNUMBER(MATCH($P$22:$P$27,IF($U$14:$U$17=$U16,$D$14:$D$17,""),0)))</f>
        <v>0</v>
      </c>
      <c r="AF16" s="806" t="n">
        <f aca="false">COUNTIFS($AE$14:$AE$17,"&gt;"&amp;$AE16,$AC$14:$AC$17,"="&amp;$AC16)</f>
        <v>0</v>
      </c>
      <c r="AG16" s="824" t="n">
        <f aca="false">AC16+AF16</f>
        <v>4</v>
      </c>
      <c r="AH16" s="855"/>
      <c r="AI16" s="807" t="n">
        <f aca="false">COUNTIFS($J$5:$J$8,"&gt;"&amp;$J7,$AG$14:$AG$17,"="&amp;$AG16)</f>
        <v>0</v>
      </c>
      <c r="AJ16" s="824" t="n">
        <f aca="false">AG16+AI16</f>
        <v>4</v>
      </c>
      <c r="AK16" s="853"/>
      <c r="AL16" s="807" t="n">
        <f aca="false">COUNTIFS($H$5:$H$8,"&gt;"&amp;$H7,$AJ$14:$AJ$17,"="&amp;$AJ16)</f>
        <v>0</v>
      </c>
      <c r="AM16" s="824" t="n">
        <f aca="false">AJ16+AL16</f>
        <v>4</v>
      </c>
      <c r="AN16" s="853"/>
      <c r="AO16" s="807" t="n">
        <f aca="false">COUNTIFS($P$5:$P$8,"&gt;"&amp;$P7,$AM$14:$AM$17,"="&amp;$AM16)</f>
        <v>0</v>
      </c>
      <c r="AP16" s="824" t="n">
        <f aca="false">AM16+AO16</f>
        <v>4</v>
      </c>
      <c r="AQ16" s="853"/>
      <c r="AR16" s="807" t="n">
        <f aca="false">COUNTIFS($R$5:$R$8,"&gt;"&amp;$R7,$AP$14:$AP$17,"="&amp;$AP16)</f>
        <v>0</v>
      </c>
      <c r="AS16" s="824" t="n">
        <f aca="false">AP16+AR16</f>
        <v>4</v>
      </c>
      <c r="AT16" s="853"/>
      <c r="AV16" s="862" t="b">
        <f aca="false">AND($AU7,$AV7)</f>
        <v>0</v>
      </c>
      <c r="AX16" s="807"/>
      <c r="AY16" s="862" t="n">
        <f aca="false">IFERROR(INDEX($E$14:$E$17,IF($I16=$AX$14,$C16,99)),0)</f>
        <v>0</v>
      </c>
      <c r="AZ16" s="877" t="str">
        <v/>
      </c>
      <c r="BA16" s="807" t="str">
        <v/>
      </c>
      <c r="BB16" s="807" t="str">
        <v/>
      </c>
      <c r="BC16" s="878" t="str">
        <v/>
      </c>
      <c r="BE16" s="879" t="str">
        <v/>
      </c>
      <c r="BF16" s="862" t="str">
        <v/>
      </c>
      <c r="BG16" s="880" t="str">
        <v/>
      </c>
      <c r="BH16" s="881" t="str">
        <v/>
      </c>
      <c r="BI16" s="862"/>
      <c r="BJ16" s="862"/>
      <c r="BK16" s="832" t="n">
        <v>0</v>
      </c>
      <c r="BL16" s="807"/>
      <c r="BN16" s="877" t="str">
        <v/>
      </c>
      <c r="BO16" s="807" t="str">
        <v/>
      </c>
      <c r="BP16" s="807" t="str">
        <v/>
      </c>
      <c r="BQ16" s="878" t="str">
        <v/>
      </c>
      <c r="BS16" s="879" t="str">
        <v/>
      </c>
      <c r="BT16" s="862" t="str">
        <v/>
      </c>
      <c r="BU16" s="880" t="str">
        <v/>
      </c>
      <c r="BV16" s="881" t="str">
        <v/>
      </c>
      <c r="BZ16" s="877" t="str">
        <v/>
      </c>
      <c r="CA16" s="807" t="str">
        <v/>
      </c>
      <c r="CB16" s="807" t="str">
        <v/>
      </c>
      <c r="CC16" s="878" t="str">
        <v/>
      </c>
      <c r="CE16" s="879" t="str">
        <v/>
      </c>
      <c r="CF16" s="862" t="str">
        <v/>
      </c>
      <c r="CG16" s="880" t="str">
        <v/>
      </c>
      <c r="CH16" s="881" t="str">
        <v/>
      </c>
    </row>
    <row r="17" s="839" customFormat="true" ht="12" hidden="false" customHeight="false" outlineLevel="0" collapsed="false">
      <c r="B17" s="846"/>
      <c r="C17" s="850" t="n">
        <v>4</v>
      </c>
      <c r="D17" s="807" t="str">
        <f aca="false">$D8</f>
        <v>Turkey</v>
      </c>
      <c r="E17" s="883" t="n">
        <f aca="false">RANK(F17,$F$14:$F$17,1)</f>
        <v>2</v>
      </c>
      <c r="F17" s="820" t="n">
        <f aca="false">G17+ROW()/1000+(D17="")*10</f>
        <v>2.017</v>
      </c>
      <c r="G17" s="852" t="n">
        <f aca="false">AS17</f>
        <v>2</v>
      </c>
      <c r="H17" s="853"/>
      <c r="I17" s="875" t="n">
        <f aca="false">RANK($K8,$K$5:$K$8)</f>
        <v>2</v>
      </c>
      <c r="J17" s="855"/>
      <c r="K17" s="808" t="n">
        <f aca="false" t="array" ref="K17:K17">SUMPRODUCT($U$22:$U$27*($P$22:$P$27=$D17)*ISNUMBER(MATCH($Q$22:$Q$27,IF($I$14:$I$17=$I17,$D$14:$D$17,""),0)))+SUMPRODUCT($V$22:$V$27*($Q$22:$Q$27=$D17)*ISNUMBER(MATCH($P$22:$P$27,IF($I$14:$I$17=$I17,$D$14:$D$17,""),0)))</f>
        <v>0</v>
      </c>
      <c r="L17" s="806" t="n">
        <f aca="false">COUNTIFS($K$14:$K$17,"&gt;"&amp;$K17,$I$14:$I$17,"="&amp;$I17)</f>
        <v>0</v>
      </c>
      <c r="M17" s="824" t="n">
        <f aca="false">I17+L17</f>
        <v>2</v>
      </c>
      <c r="N17" s="853"/>
      <c r="O17" s="808" t="n">
        <f aca="false" t="array" ref="O17:O17">SUMPRODUCT($W$22:$W$27*($P$22:$P$27=$D17)*ISNUMBER(MATCH($Q$22:$Q$27,IF($I$14:$I$17=$I17,$D$14:$D$17,""),0)))+SUMPRODUCT(-$W$22:$W$27*($Q$22:$Q$27=$D17)*ISNUMBER(MATCH($P$22:$P$27,IF($I$14:$I$17=$I17,$D$14:$D$17,""),0)))</f>
        <v>0</v>
      </c>
      <c r="P17" s="806" t="n">
        <f aca="false">COUNTIFS($O$14:$O$17,"&gt;"&amp;$O17,$M$14:$M$17,"="&amp;$M17)</f>
        <v>0</v>
      </c>
      <c r="Q17" s="824" t="n">
        <f aca="false">M17+P17</f>
        <v>2</v>
      </c>
      <c r="R17" s="853"/>
      <c r="S17" s="808" t="n">
        <f aca="false" t="array" ref="S17:S17">SUMPRODUCT($X$22:$X$27*($P$22:$P$27=$D17)*ISNUMBER(MATCH($Q$22:$Q$27,IF($I$14:$I$17=$I17,$D$14:$D$17,""),0)))+SUMPRODUCT($Y$22:$Y$27*($Q$22:$Q$27=$D17)*ISNUMBER(MATCH($P$22:$P$27,IF($I$14:$I$17=$I17,$D$14:$D$17,""),0)))</f>
        <v>0</v>
      </c>
      <c r="T17" s="806" t="n">
        <f aca="false">COUNTIFS($S$14:$S$17,"&gt;"&amp;$S17,$Q$14:$Q$17,"="&amp;$Q17)</f>
        <v>0</v>
      </c>
      <c r="U17" s="824" t="n">
        <f aca="false">Q17+T17</f>
        <v>2</v>
      </c>
      <c r="V17" s="855"/>
      <c r="W17" s="808" t="n">
        <f aca="false" t="array" ref="W17:W17">SUMPRODUCT($U$22:$U$27*($P$22:$P$27=$D17)*ISNUMBER(MATCH($Q$22:$Q$27,IF($U$14:$U$17=$U17,$D$14:$D$17,""),0)))+SUMPRODUCT($V$22:$V$27*($Q$22:$Q$27=$D17)*ISNUMBER(MATCH($P$22:$P$27,IF($U$14:$U$17=$U17,$D$14:$D$17,""),0)))</f>
        <v>0</v>
      </c>
      <c r="X17" s="806" t="n">
        <f aca="false">COUNTIFS($W$14:$W$17,"&gt;"&amp;$W17,$U$14:$U$17,"="&amp;$U17)</f>
        <v>0</v>
      </c>
      <c r="Y17" s="824" t="n">
        <f aca="false">U17+X17</f>
        <v>2</v>
      </c>
      <c r="Z17" s="853"/>
      <c r="AA17" s="808" t="n">
        <f aca="false" t="array" ref="AA17:AA17">SUMPRODUCT($W$22:$W$27*($P$22:$P$27=$D17)*ISNUMBER(MATCH($Q$22:$Q$27,IF($U$14:$U$17=$U17,$D$14:$D$17,""),0)))+SUMPRODUCT(-$W$22:$W$27*($Q$22:$Q$27=$D17)*ISNUMBER(MATCH($P$22:$P$27,IF($U$14:$U$17=$U17,$D$14:$D$17,""),0)))</f>
        <v>0</v>
      </c>
      <c r="AB17" s="806" t="n">
        <f aca="false">COUNTIFS($AA$14:$AA$17,"&gt;"&amp;$AA17,$Y$14:$Y$17,"="&amp;$Y17)</f>
        <v>0</v>
      </c>
      <c r="AC17" s="824" t="n">
        <f aca="false">Y17+AB17</f>
        <v>2</v>
      </c>
      <c r="AD17" s="853"/>
      <c r="AE17" s="808" t="n">
        <f aca="false" t="array" ref="AE17:AE17">SUMPRODUCT($X$22:$X$27*($P$22:$P$27=$D17)*ISNUMBER(MATCH($Q$22:$Q$27,IF($U$14:$U$17=$U17,$D$14:$D$17,""),0)))+SUMPRODUCT($Y$22:$Y$27*($Q$22:$Q$27=$D17)*ISNUMBER(MATCH($P$22:$P$27,IF($U$14:$U$17=$U17,$D$14:$D$17,""),0)))</f>
        <v>0</v>
      </c>
      <c r="AF17" s="806" t="n">
        <f aca="false">COUNTIFS($AE$14:$AE$17,"&gt;"&amp;$AE17,$AC$14:$AC$17,"="&amp;$AC17)</f>
        <v>0</v>
      </c>
      <c r="AG17" s="824" t="n">
        <f aca="false">AC17+AF17</f>
        <v>2</v>
      </c>
      <c r="AH17" s="855"/>
      <c r="AI17" s="807" t="n">
        <f aca="false">COUNTIFS($J$5:$J$8,"&gt;"&amp;$J8,$AG$14:$AG$17,"="&amp;$AG17)</f>
        <v>0</v>
      </c>
      <c r="AJ17" s="824" t="n">
        <f aca="false">AG17+AI17</f>
        <v>2</v>
      </c>
      <c r="AK17" s="853"/>
      <c r="AL17" s="807" t="n">
        <f aca="false">COUNTIFS($H$5:$H$8,"&gt;"&amp;$H8,$AJ$14:$AJ$17,"="&amp;$AJ17)</f>
        <v>0</v>
      </c>
      <c r="AM17" s="824" t="n">
        <f aca="false">AJ17+AL17</f>
        <v>2</v>
      </c>
      <c r="AN17" s="853"/>
      <c r="AO17" s="807" t="n">
        <f aca="false">COUNTIFS($P$5:$P$8,"&gt;"&amp;$P8,$AM$14:$AM$17,"="&amp;$AM17)</f>
        <v>0</v>
      </c>
      <c r="AP17" s="824" t="n">
        <f aca="false">AM17+AO17</f>
        <v>2</v>
      </c>
      <c r="AQ17" s="853"/>
      <c r="AR17" s="807" t="n">
        <f aca="false">COUNTIFS($R$5:$R$8,"&gt;"&amp;$R8,$AP$14:$AP$17,"="&amp;$AP17)</f>
        <v>0</v>
      </c>
      <c r="AS17" s="824" t="n">
        <f aca="false">AP17+AR17</f>
        <v>2</v>
      </c>
      <c r="AT17" s="853"/>
      <c r="AV17" s="862" t="b">
        <f aca="false">AND($AU8,$AV8)</f>
        <v>0</v>
      </c>
      <c r="AX17" s="807"/>
      <c r="AY17" s="862" t="n">
        <f aca="false">IFERROR(INDEX($E$14:$E$17,IF($I17=$AX$14,$C17,99)),0)</f>
        <v>0</v>
      </c>
      <c r="AZ17" s="884" t="str">
        <v/>
      </c>
      <c r="BA17" s="885" t="str">
        <v/>
      </c>
      <c r="BB17" s="885" t="str">
        <v/>
      </c>
      <c r="BC17" s="886" t="str">
        <v/>
      </c>
      <c r="BE17" s="887" t="str">
        <v/>
      </c>
      <c r="BF17" s="888" t="str">
        <v/>
      </c>
      <c r="BG17" s="888" t="str">
        <v/>
      </c>
      <c r="BH17" s="889" t="str">
        <v/>
      </c>
      <c r="BI17" s="862"/>
      <c r="BJ17" s="862"/>
      <c r="BK17" s="836" t="n">
        <v>0</v>
      </c>
      <c r="BL17" s="807"/>
      <c r="BN17" s="884" t="str">
        <v/>
      </c>
      <c r="BO17" s="885" t="str">
        <v/>
      </c>
      <c r="BP17" s="885" t="str">
        <v/>
      </c>
      <c r="BQ17" s="886" t="str">
        <v/>
      </c>
      <c r="BS17" s="887" t="str">
        <v/>
      </c>
      <c r="BT17" s="888" t="str">
        <v/>
      </c>
      <c r="BU17" s="888" t="str">
        <v/>
      </c>
      <c r="BV17" s="889" t="str">
        <v/>
      </c>
      <c r="BZ17" s="884" t="str">
        <v/>
      </c>
      <c r="CA17" s="885" t="str">
        <v/>
      </c>
      <c r="CB17" s="885" t="str">
        <v/>
      </c>
      <c r="CC17" s="886" t="str">
        <v/>
      </c>
      <c r="CE17" s="887" t="str">
        <v/>
      </c>
      <c r="CF17" s="888" t="str">
        <v/>
      </c>
      <c r="CG17" s="888" t="str">
        <v/>
      </c>
      <c r="CH17" s="889" t="str">
        <v/>
      </c>
    </row>
    <row r="18" s="839" customFormat="true" ht="12" hidden="false" customHeight="false" outlineLevel="0" collapsed="false">
      <c r="B18" s="846"/>
      <c r="C18" s="846"/>
      <c r="D18" s="846"/>
      <c r="E18" s="846"/>
      <c r="F18" s="846"/>
      <c r="G18" s="846"/>
      <c r="H18" s="846"/>
      <c r="I18" s="846"/>
      <c r="J18" s="846"/>
      <c r="K18" s="846"/>
      <c r="L18" s="846"/>
      <c r="M18" s="846"/>
      <c r="N18" s="846"/>
      <c r="O18" s="846"/>
      <c r="P18" s="807"/>
      <c r="Q18" s="807"/>
      <c r="R18" s="807"/>
      <c r="S18" s="807"/>
      <c r="T18" s="807"/>
      <c r="U18" s="807"/>
      <c r="V18" s="846"/>
      <c r="W18" s="846"/>
      <c r="X18" s="846"/>
      <c r="Y18" s="846"/>
      <c r="Z18" s="846"/>
      <c r="AA18" s="846"/>
      <c r="AB18" s="846"/>
      <c r="AC18" s="846"/>
      <c r="AD18" s="846"/>
      <c r="AE18" s="846"/>
      <c r="AF18" s="846"/>
      <c r="AG18" s="846"/>
      <c r="AH18" s="846"/>
      <c r="AI18" s="846"/>
      <c r="BI18" s="846"/>
      <c r="BJ18" s="846"/>
      <c r="BK18" s="850"/>
      <c r="BL18" s="850"/>
    </row>
    <row r="19" s="839" customFormat="true" ht="12" hidden="false" customHeight="false" outlineLevel="0" collapsed="false">
      <c r="B19" s="846"/>
      <c r="C19" s="846"/>
      <c r="D19" s="846"/>
      <c r="E19" s="846"/>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BI19" s="846"/>
      <c r="BJ19" s="846"/>
      <c r="BK19" s="850"/>
      <c r="BL19" s="850"/>
    </row>
    <row r="20" s="800" customFormat="true" ht="12" hidden="false" customHeight="false" outlineLevel="0" collapsed="false">
      <c r="D20" s="801"/>
      <c r="E20" s="801"/>
      <c r="F20" s="801"/>
      <c r="G20" s="801"/>
      <c r="H20" s="801"/>
      <c r="O20" s="890"/>
      <c r="R20" s="801"/>
      <c r="S20" s="801"/>
      <c r="T20" s="801"/>
      <c r="W20" s="890"/>
      <c r="Y20" s="890"/>
      <c r="AE20" s="801"/>
      <c r="AF20" s="801"/>
      <c r="AG20" s="801"/>
      <c r="AH20" s="801"/>
      <c r="AI20" s="801"/>
      <c r="AZ20" s="844" t="s">
        <v>1898</v>
      </c>
      <c r="BI20" s="801"/>
      <c r="BJ20" s="801"/>
      <c r="BK20" s="808"/>
      <c r="BL20" s="808"/>
    </row>
    <row r="21" s="800" customFormat="true" ht="15.75" hidden="false" customHeight="true" outlineLevel="0" collapsed="false">
      <c r="D21" s="891"/>
      <c r="E21" s="814" t="s">
        <v>1839</v>
      </c>
      <c r="F21" s="813" t="s">
        <v>1840</v>
      </c>
      <c r="G21" s="813" t="s">
        <v>1841</v>
      </c>
      <c r="H21" s="892" t="str">
        <f aca="false" t="array" ref="H21:K21">TRANSPOSE($D$22:$D$25)</f>
        <v>USA</v>
      </c>
      <c r="I21" s="893" t="str">
        <v>Turkey</v>
      </c>
      <c r="J21" s="893" t="str">
        <v>Paraguay</v>
      </c>
      <c r="K21" s="894" t="str">
        <v>Australia</v>
      </c>
      <c r="L21" s="840" t="s">
        <v>1899</v>
      </c>
      <c r="M21" s="805" t="s">
        <v>1894</v>
      </c>
      <c r="N21" s="821" t="s">
        <v>1871</v>
      </c>
      <c r="T21" s="890" t="s">
        <v>1900</v>
      </c>
      <c r="U21" s="895" t="s">
        <v>1839</v>
      </c>
      <c r="V21" s="895"/>
      <c r="W21" s="896" t="s">
        <v>507</v>
      </c>
      <c r="X21" s="896" t="s">
        <v>1840</v>
      </c>
      <c r="Y21" s="896" t="s">
        <v>1841</v>
      </c>
      <c r="AA21" s="897"/>
      <c r="AE21" s="846"/>
      <c r="AF21" s="839"/>
      <c r="AG21" s="801"/>
      <c r="AH21" s="839"/>
      <c r="AI21" s="839"/>
      <c r="AJ21" s="839"/>
      <c r="AK21" s="839"/>
      <c r="AL21" s="839"/>
      <c r="AM21" s="839"/>
      <c r="AN21" s="846"/>
      <c r="AO21" s="839"/>
      <c r="AX21" s="845" t="s">
        <v>1895</v>
      </c>
      <c r="AY21" s="845" t="s">
        <v>1896</v>
      </c>
      <c r="AZ21" s="839"/>
      <c r="BA21" s="839"/>
      <c r="BB21" s="839"/>
      <c r="BC21" s="839"/>
      <c r="BD21" s="839"/>
      <c r="BE21" s="847" t="str">
        <f aca="false" t="array" ref="BE21:BH21">TRANSPOSE($AZ$22:$AZ$25)</f>
        <v/>
      </c>
      <c r="BF21" s="848" t="str">
        <v/>
      </c>
      <c r="BG21" s="848" t="str">
        <v/>
      </c>
      <c r="BH21" s="849" t="str">
        <v/>
      </c>
      <c r="BI21" s="846"/>
      <c r="BJ21" s="846"/>
      <c r="BK21" s="807"/>
      <c r="BL21" s="807"/>
      <c r="BM21" s="846"/>
      <c r="BN21" s="846"/>
      <c r="BO21" s="846"/>
      <c r="BP21" s="846"/>
      <c r="BQ21" s="846"/>
      <c r="BR21" s="846"/>
      <c r="BS21" s="846"/>
      <c r="BT21" s="846"/>
      <c r="BU21" s="846"/>
      <c r="BV21" s="846"/>
    </row>
    <row r="22" s="800" customFormat="true" ht="12" hidden="false" customHeight="false" outlineLevel="0" collapsed="false">
      <c r="C22" s="806"/>
      <c r="D22" s="898" t="str">
        <f aca="false">IF($L$9=0,$D5,INDEX($D$5:$D$8,MATCH($C5,$E$14:$E$17,0)))</f>
        <v>USA</v>
      </c>
      <c r="E22" s="899" t="n">
        <f aca="false">VLOOKUP($D22,$D$5:$K$8,8,0)</f>
        <v>7</v>
      </c>
      <c r="F22" s="900" t="n">
        <f aca="false">VLOOKUP($D22,$D$5:$K$8,5,0)</f>
        <v>5</v>
      </c>
      <c r="G22" s="901" t="n">
        <f aca="false">VLOOKUP($D22,$D$5:$K$8,6,0)</f>
        <v>2</v>
      </c>
      <c r="H22" s="902" t="str">
        <f aca="false" t="array" ref="H22:K25">IFERROR(VLOOKUP($D$22:$D$25&amp;$H$21:$K$21,$Z$22:$AA$33,2,0),"")</f>
        <v/>
      </c>
      <c r="I22" s="900" t="str">
        <v>1 - 1</v>
      </c>
      <c r="J22" s="900" t="str">
        <v>2 - 0</v>
      </c>
      <c r="K22" s="903" t="str">
        <v>2 - 1</v>
      </c>
      <c r="L22" s="827" t="b">
        <f aca="false">OR($E22&gt;0,$G22&gt;0)</f>
        <v>1</v>
      </c>
      <c r="M22" s="827" t="n">
        <f aca="false" t="array" ref="M22:M25">VLOOKUP($D$22:$D$25,$D$14:$AV$17,45,0)</f>
        <v>0</v>
      </c>
      <c r="N22" s="808" t="n">
        <f aca="false">VLOOKUP($D22,$D$5:$Q$8,14,0)</f>
        <v>16</v>
      </c>
      <c r="O22" s="904" t="s">
        <v>77</v>
      </c>
      <c r="P22" s="905" t="str">
        <f aca="false">INDEX('World Cup'!$B$13:$AJ$38,1,1+(CODE($B$1)-65)*3)</f>
        <v>USA</v>
      </c>
      <c r="Q22" s="906" t="str">
        <f aca="false">INDEX('World Cup'!$B$13:$AJ$38,1,2+(CODE($B$1)-65)*3)</f>
        <v>Paraguay</v>
      </c>
      <c r="R22" s="906" t="n">
        <f aca="false">IF(OR(INDEX('World Cup'!$B$14:$AJ$39,1,1+(CODE($B$1)-65)*3)="",INDEX('World Cup'!$B$14:$AJ$39,1,2+(CODE($B$1)-65)*3)=""),"",INDEX('World Cup'!$B$14:$AJ$39,1,1+(CODE($B$1)-65)*3))</f>
        <v>2</v>
      </c>
      <c r="S22" s="907" t="n">
        <f aca="false">IF(OR(INDEX('World Cup'!$B$14:$AJ$39,1,1+(CODE($B$1)-65)*3)="",INDEX('World Cup'!$B$14:$AJ$39,1,2+(CODE($B$1)-65)*3)=""),"",INDEX('World Cup'!$B$14:$AJ$39,1,2+(CODE($B$1)-65)*3))</f>
        <v>0</v>
      </c>
      <c r="T22" s="908" t="n">
        <f aca="false">IF(AND(P22&lt;&gt;"",Q22&lt;&gt;"",P22&lt;&gt;Q22,R22&lt;&gt;"",S22&lt;&gt;""),1,0)</f>
        <v>1</v>
      </c>
      <c r="U22" s="909" t="n">
        <f aca="false">IF($T22=0,0,IF($R22&gt;$S22,3,IF($R22=$S22,1,0)))</f>
        <v>3</v>
      </c>
      <c r="V22" s="910" t="n">
        <f aca="false">IF($T22=0,0,IF($R22&lt;$S22,3,IF($R22=$S22,1,0)))</f>
        <v>0</v>
      </c>
      <c r="W22" s="911" t="n">
        <f aca="false">IF(OR(R22="",S22=""),0,R22-S22)</f>
        <v>2</v>
      </c>
      <c r="X22" s="912" t="n">
        <f aca="false">IF(OR(R22="",S22=""),0,R22)</f>
        <v>2</v>
      </c>
      <c r="Y22" s="913" t="n">
        <f aca="false">IF(OR(R22="",S22=""),0,S22)</f>
        <v>0</v>
      </c>
      <c r="Z22" s="914" t="str">
        <f aca="false">P22&amp;Q22</f>
        <v>USAParaguay</v>
      </c>
      <c r="AA22" s="915" t="str">
        <f aca="false">IF($T22,$X22&amp;Language!$E$197&amp;$Y22,"")</f>
        <v>2 - 0</v>
      </c>
      <c r="AB22" s="827"/>
      <c r="AC22" s="827"/>
      <c r="AD22" s="827"/>
      <c r="AE22" s="808"/>
      <c r="AF22" s="916"/>
      <c r="AG22" s="917"/>
      <c r="AH22" s="917"/>
      <c r="AI22" s="826"/>
      <c r="AJ22" s="807"/>
      <c r="AK22" s="918"/>
      <c r="AL22" s="807"/>
      <c r="AN22" s="807"/>
      <c r="AO22" s="807"/>
      <c r="AX22" s="863" t="str">
        <f aca="false" t="array" ref="AX22:AX22">IFERROR(SMALL(IF(COUNTIF($I$14:$I$17,$C$14:$C$17)&gt;1,$C$14:$C$17,""),2),"")</f>
        <v/>
      </c>
      <c r="AY22" s="862" t="n">
        <f aca="false">IFERROR(INDEX($E$14:$E$17,IF($I14=$AX$22,$C14,99)),0)</f>
        <v>0</v>
      </c>
      <c r="AZ22" s="865" t="str">
        <f aca="false" t="array" ref="AZ22:AZ25">IFERROR(VLOOKUP($BB$5:$BB$8,$C$14:$D$17,2,0),"")</f>
        <v/>
      </c>
      <c r="BA22" s="866" t="str">
        <f aca="false" t="array" ref="BA22:BA25">IFERROR(VLOOKUP($BB$5:$BB$8,$C$14:$K$17,9,0),"")</f>
        <v/>
      </c>
      <c r="BB22" s="866" t="str">
        <f aca="false" t="array" ref="BB22:BB25">IFERROR(VLOOKUP($BB$5:$BB$8,$C$14:$O$17,13,0),"")</f>
        <v/>
      </c>
      <c r="BC22" s="867" t="str">
        <f aca="false" t="array" ref="BC22:BC25">IFERROR(VLOOKUP($BB$5:$BB$8,$C$14:$S$17,17,0),"")</f>
        <v/>
      </c>
      <c r="BD22" s="839"/>
      <c r="BE22" s="868" t="str">
        <f aca="false" t="array" ref="BE22:BH25">IFERROR(VLOOKUP($AZ$22:$AZ$25&amp;$BE$21:$BH$21,$Z$22:$AA$33,2,0),"")</f>
        <v/>
      </c>
      <c r="BF22" s="869" t="str">
        <v/>
      </c>
      <c r="BG22" s="869" t="str">
        <v/>
      </c>
      <c r="BH22" s="870" t="str">
        <v/>
      </c>
      <c r="BI22" s="862"/>
      <c r="BJ22" s="862"/>
      <c r="BK22" s="806"/>
      <c r="BL22" s="807"/>
      <c r="BM22" s="846"/>
      <c r="BN22" s="846"/>
      <c r="BO22" s="807"/>
      <c r="BP22" s="807"/>
      <c r="BQ22" s="807"/>
      <c r="BR22" s="846"/>
      <c r="BS22" s="862"/>
      <c r="BT22" s="862"/>
      <c r="BU22" s="862"/>
      <c r="BV22" s="862"/>
    </row>
    <row r="23" s="800" customFormat="true" ht="12" hidden="false" customHeight="false" outlineLevel="0" collapsed="false">
      <c r="C23" s="806"/>
      <c r="D23" s="919" t="str">
        <f aca="false">IF($L$9=0,$D6,INDEX($D$5:$D$8,MATCH($C6,$E$14:$E$17,0)))</f>
        <v>Turkey</v>
      </c>
      <c r="E23" s="920" t="n">
        <f aca="false">VLOOKUP($D23,$D$5:$K$8,8,0)</f>
        <v>5</v>
      </c>
      <c r="F23" s="806" t="n">
        <f aca="false">VLOOKUP($D23,$D$5:$K$8,5,0)</f>
        <v>4</v>
      </c>
      <c r="G23" s="921" t="n">
        <f aca="false">VLOOKUP($D23,$D$5:$K$8,6,0)</f>
        <v>3</v>
      </c>
      <c r="H23" s="922" t="str">
        <v>1 - 1</v>
      </c>
      <c r="I23" s="923" t="str">
        <v/>
      </c>
      <c r="J23" s="806" t="str">
        <v>1 - 1</v>
      </c>
      <c r="K23" s="924" t="str">
        <v>2 - 1</v>
      </c>
      <c r="L23" s="827" t="b">
        <f aca="false">OR($E23&gt;0,$G23&gt;0)</f>
        <v>1</v>
      </c>
      <c r="M23" s="827" t="n">
        <v>0</v>
      </c>
      <c r="N23" s="808" t="n">
        <f aca="false">VLOOKUP($D23,$D$5:$Q$8,14,0)</f>
        <v>22</v>
      </c>
      <c r="O23" s="925" t="s">
        <v>78</v>
      </c>
      <c r="P23" s="926" t="str">
        <f aca="false">INDEX('World Cup'!$B$13:$AJ$38,6,1+(CODE($B$1)-65)*3)</f>
        <v>Australia</v>
      </c>
      <c r="Q23" s="927" t="str">
        <f aca="false">INDEX('World Cup'!$B$13:$AJ$38,6,2+(CODE($B$1)-65)*3)</f>
        <v>Turkey</v>
      </c>
      <c r="R23" s="927" t="n">
        <f aca="false">IF(OR(INDEX('World Cup'!$B$14:$AJ$39,6,1+(CODE($B$1)-65)*3)="",INDEX('World Cup'!$B$14:$AJ$39,6,2+(CODE($B$1)-65)*3)=""),"",INDEX('World Cup'!$B$14:$AJ$39,6,1+(CODE($B$1)-65)*3))</f>
        <v>1</v>
      </c>
      <c r="S23" s="928" t="n">
        <f aca="false">IF(OR(INDEX('World Cup'!$B$14:$AJ$39,6,1+(CODE($B$1)-65)*3)="",INDEX('World Cup'!$B$14:$AJ$39,6,2+(CODE($B$1)-65)*3)=""),"",INDEX('World Cup'!$B$14:$AJ$39,6,2+(CODE($B$1)-65)*3))</f>
        <v>2</v>
      </c>
      <c r="T23" s="806" t="n">
        <f aca="false">IF(AND(P23&lt;&gt;"",Q23&lt;&gt;"",P23&lt;&gt;Q23,R23&lt;&gt;"",S23&lt;&gt;""),1,0)</f>
        <v>1</v>
      </c>
      <c r="U23" s="929" t="n">
        <f aca="false">IF($T23=0,0,IF($R23&gt;$S23,3,IF($R23=$S23,1,0)))</f>
        <v>0</v>
      </c>
      <c r="V23" s="806" t="n">
        <f aca="false">IF($T23=0,0,IF($R23&lt;$S23,3,IF($R23=$S23,1,0)))</f>
        <v>3</v>
      </c>
      <c r="W23" s="930" t="n">
        <f aca="false">IF(OR(R23="",S23=""),0,R23-S23)</f>
        <v>-1</v>
      </c>
      <c r="X23" s="931" t="n">
        <f aca="false">IF(OR(R23="",S23=""),0,R23)</f>
        <v>1</v>
      </c>
      <c r="Y23" s="932" t="n">
        <f aca="false">IF(OR(R23="",S23=""),0,S23)</f>
        <v>2</v>
      </c>
      <c r="Z23" s="933" t="str">
        <f aca="false">P23&amp;Q23</f>
        <v>AustraliaTurkey</v>
      </c>
      <c r="AA23" s="934" t="str">
        <f aca="false">IF($T23,$X23&amp;Language!$E$197&amp;$Y23,"")</f>
        <v>1 - 2</v>
      </c>
      <c r="AB23" s="827"/>
      <c r="AC23" s="827"/>
      <c r="AD23" s="827"/>
      <c r="AE23" s="808"/>
      <c r="AF23" s="916"/>
      <c r="AG23" s="917"/>
      <c r="AH23" s="917"/>
      <c r="AI23" s="917"/>
      <c r="AJ23" s="807"/>
      <c r="AK23" s="918"/>
      <c r="AL23" s="807"/>
      <c r="AN23" s="807"/>
      <c r="AO23" s="807"/>
      <c r="AY23" s="862" t="n">
        <f aca="false">IFERROR(INDEX($E$14:$E$17,IF($I15=$AX$22,$C15,99)),0)</f>
        <v>0</v>
      </c>
      <c r="AZ23" s="877" t="str">
        <v/>
      </c>
      <c r="BA23" s="807" t="str">
        <v/>
      </c>
      <c r="BB23" s="807" t="str">
        <v/>
      </c>
      <c r="BC23" s="878" t="str">
        <v/>
      </c>
      <c r="BD23" s="839"/>
      <c r="BE23" s="879" t="str">
        <v/>
      </c>
      <c r="BF23" s="880" t="str">
        <v/>
      </c>
      <c r="BG23" s="862" t="str">
        <v/>
      </c>
      <c r="BH23" s="881" t="str">
        <v/>
      </c>
      <c r="BI23" s="862"/>
      <c r="BJ23" s="862"/>
      <c r="BK23" s="806"/>
      <c r="BL23" s="807"/>
      <c r="BM23" s="846"/>
      <c r="BN23" s="846"/>
      <c r="BO23" s="807"/>
      <c r="BP23" s="807"/>
      <c r="BQ23" s="807"/>
      <c r="BR23" s="846"/>
      <c r="BS23" s="862"/>
      <c r="BT23" s="862"/>
      <c r="BU23" s="862"/>
      <c r="BV23" s="862"/>
    </row>
    <row r="24" s="800" customFormat="true" ht="12" hidden="false" customHeight="false" outlineLevel="0" collapsed="false">
      <c r="C24" s="806"/>
      <c r="D24" s="919" t="str">
        <f aca="false">IF($L$9=0,$D7,INDEX($D$5:$D$8,MATCH($C7,$E$14:$E$17,0)))</f>
        <v>Paraguay</v>
      </c>
      <c r="E24" s="920" t="n">
        <f aca="false">VLOOKUP($D24,$D$5:$K$8,8,0)</f>
        <v>2</v>
      </c>
      <c r="F24" s="806" t="n">
        <f aca="false">VLOOKUP($D24,$D$5:$K$8,5,0)</f>
        <v>2</v>
      </c>
      <c r="G24" s="921" t="n">
        <f aca="false">VLOOKUP($D24,$D$5:$K$8,6,0)</f>
        <v>4</v>
      </c>
      <c r="H24" s="922" t="str">
        <v>0 - 2</v>
      </c>
      <c r="I24" s="806" t="str">
        <v>1 - 1</v>
      </c>
      <c r="J24" s="923" t="str">
        <v/>
      </c>
      <c r="K24" s="924" t="str">
        <v>1 - 1</v>
      </c>
      <c r="L24" s="827" t="b">
        <f aca="false">OR($E24&gt;0,$G24&gt;0)</f>
        <v>1</v>
      </c>
      <c r="M24" s="827" t="n">
        <v>0</v>
      </c>
      <c r="N24" s="808" t="n">
        <f aca="false">VLOOKUP($D24,$D$5:$Q$8,14,0)</f>
        <v>40</v>
      </c>
      <c r="O24" s="925" t="s">
        <v>1221</v>
      </c>
      <c r="P24" s="926" t="str">
        <f aca="false">INDEX('World Cup'!$B$13:$AJ$38,11,1+(CODE($B$1)-65)*3)</f>
        <v>USA</v>
      </c>
      <c r="Q24" s="927" t="str">
        <f aca="false">INDEX('World Cup'!$B$13:$AJ$38,11,2+(CODE($B$1)-65)*3)</f>
        <v>Australia</v>
      </c>
      <c r="R24" s="927" t="n">
        <f aca="false">IF(OR(INDEX('World Cup'!$B$14:$AJ$39,11,1+(CODE($B$1)-65)*3)="",INDEX('World Cup'!$B$14:$AJ$39,11,2+(CODE($B$1)-65)*3)=""),"",INDEX('World Cup'!$B$14:$AJ$39,11,1+(CODE($B$1)-65)*3))</f>
        <v>2</v>
      </c>
      <c r="S24" s="928" t="n">
        <f aca="false">IF(OR(INDEX('World Cup'!$B$14:$AJ$39,11,1+(CODE($B$1)-65)*3)="",INDEX('World Cup'!$B$14:$AJ$39,11,2+(CODE($B$1)-65)*3)=""),"",INDEX('World Cup'!$B$14:$AJ$39,11,2+(CODE($B$1)-65)*3))</f>
        <v>1</v>
      </c>
      <c r="T24" s="806" t="n">
        <f aca="false">IF(AND(P24&lt;&gt;"",Q24&lt;&gt;"",P24&lt;&gt;Q24,R24&lt;&gt;"",S24&lt;&gt;""),1,0)</f>
        <v>1</v>
      </c>
      <c r="U24" s="929" t="n">
        <f aca="false">IF($T24=0,0,IF($R24&gt;$S24,3,IF($R24=$S24,1,0)))</f>
        <v>3</v>
      </c>
      <c r="V24" s="806" t="n">
        <f aca="false">IF($T24=0,0,IF($R24&lt;$S24,3,IF($R24=$S24,1,0)))</f>
        <v>0</v>
      </c>
      <c r="W24" s="930" t="n">
        <f aca="false">IF(OR(R24="",S24=""),0,R24-S24)</f>
        <v>1</v>
      </c>
      <c r="X24" s="931" t="n">
        <f aca="false">IF(OR(R24="",S24=""),0,R24)</f>
        <v>2</v>
      </c>
      <c r="Y24" s="932" t="n">
        <f aca="false">IF(OR(R24="",S24=""),0,S24)</f>
        <v>1</v>
      </c>
      <c r="Z24" s="933" t="str">
        <f aca="false">P24&amp;Q24</f>
        <v>USAAustralia</v>
      </c>
      <c r="AA24" s="934" t="str">
        <f aca="false">IF($T24,$X24&amp;Language!$E$197&amp;$Y24,"")</f>
        <v>2 - 1</v>
      </c>
      <c r="AB24" s="827"/>
      <c r="AC24" s="827"/>
      <c r="AD24" s="827"/>
      <c r="AE24" s="808"/>
      <c r="AF24" s="916"/>
      <c r="AG24" s="917"/>
      <c r="AH24" s="917"/>
      <c r="AI24" s="917"/>
      <c r="AJ24" s="807"/>
      <c r="AK24" s="918"/>
      <c r="AL24" s="807"/>
      <c r="AN24" s="807"/>
      <c r="AO24" s="807"/>
      <c r="AY24" s="862" t="n">
        <f aca="false">IFERROR(INDEX($E$14:$E$17,IF($I16=$AX$22,$C16,99)),0)</f>
        <v>0</v>
      </c>
      <c r="AZ24" s="877" t="str">
        <v/>
      </c>
      <c r="BA24" s="807" t="str">
        <v/>
      </c>
      <c r="BB24" s="807" t="str">
        <v/>
      </c>
      <c r="BC24" s="878" t="str">
        <v/>
      </c>
      <c r="BD24" s="839"/>
      <c r="BE24" s="879" t="str">
        <v/>
      </c>
      <c r="BF24" s="862" t="str">
        <v/>
      </c>
      <c r="BG24" s="880" t="str">
        <v/>
      </c>
      <c r="BH24" s="881" t="str">
        <v/>
      </c>
      <c r="BI24" s="862"/>
      <c r="BJ24" s="862"/>
      <c r="BK24" s="806"/>
      <c r="BL24" s="807"/>
      <c r="BM24" s="846"/>
      <c r="BN24" s="846"/>
      <c r="BO24" s="807"/>
      <c r="BP24" s="807"/>
      <c r="BQ24" s="807"/>
      <c r="BR24" s="846"/>
      <c r="BS24" s="862"/>
      <c r="BT24" s="862"/>
      <c r="BU24" s="862"/>
      <c r="BV24" s="862"/>
    </row>
    <row r="25" s="800" customFormat="true" ht="12" hidden="false" customHeight="false" outlineLevel="0" collapsed="false">
      <c r="C25" s="806"/>
      <c r="D25" s="935" t="str">
        <f aca="false">IF($L$9=0,$D8,INDEX($D$5:$D$8,MATCH($C8,$E$14:$E$17,0)))</f>
        <v>Australia</v>
      </c>
      <c r="E25" s="936" t="n">
        <f aca="false">VLOOKUP($D25,$D$5:$K$8,8,0)</f>
        <v>1</v>
      </c>
      <c r="F25" s="937" t="n">
        <f aca="false">VLOOKUP($D25,$D$5:$K$8,5,0)</f>
        <v>3</v>
      </c>
      <c r="G25" s="938" t="n">
        <f aca="false">VLOOKUP($D25,$D$5:$K$8,6,0)</f>
        <v>5</v>
      </c>
      <c r="H25" s="939" t="str">
        <v>1 - 2</v>
      </c>
      <c r="I25" s="937" t="str">
        <v>1 - 2</v>
      </c>
      <c r="J25" s="937" t="str">
        <v>1 - 1</v>
      </c>
      <c r="K25" s="940" t="str">
        <v/>
      </c>
      <c r="L25" s="827" t="b">
        <f aca="false">OR($E25&gt;0,$G25&gt;0)</f>
        <v>1</v>
      </c>
      <c r="M25" s="827" t="n">
        <v>0</v>
      </c>
      <c r="N25" s="808" t="n">
        <f aca="false">VLOOKUP($D25,$D$5:$Q$8,14,0)</f>
        <v>27</v>
      </c>
      <c r="O25" s="925" t="s">
        <v>1228</v>
      </c>
      <c r="P25" s="926" t="str">
        <f aca="false">INDEX('World Cup'!$B$13:$AJ$38,16,1+(CODE($B$1)-65)*3)</f>
        <v>Turkey</v>
      </c>
      <c r="Q25" s="927" t="str">
        <f aca="false">INDEX('World Cup'!$B$13:$AJ$38,16,2+(CODE($B$1)-65)*3)</f>
        <v>Paraguay</v>
      </c>
      <c r="R25" s="927" t="n">
        <f aca="false">IF(OR(INDEX('World Cup'!$B$14:$AJ$39,16,1+(CODE($B$1)-65)*3)="",INDEX('World Cup'!$B$14:$AJ$39,16,2+(CODE($B$1)-65)*3)=""),"",INDEX('World Cup'!$B$14:$AJ$39,16,1+(CODE($B$1)-65)*3))</f>
        <v>1</v>
      </c>
      <c r="S25" s="928" t="n">
        <f aca="false">IF(OR(INDEX('World Cup'!$B$14:$AJ$39,16,1+(CODE($B$1)-65)*3)="",INDEX('World Cup'!$B$14:$AJ$39,16,2+(CODE($B$1)-65)*3)=""),"",INDEX('World Cup'!$B$14:$AJ$39,16,2+(CODE($B$1)-65)*3))</f>
        <v>1</v>
      </c>
      <c r="T25" s="806" t="n">
        <f aca="false">IF(AND(P25&lt;&gt;"",Q25&lt;&gt;"",P25&lt;&gt;Q25,R25&lt;&gt;"",S25&lt;&gt;""),1,0)</f>
        <v>1</v>
      </c>
      <c r="U25" s="929" t="n">
        <f aca="false">IF($T25=0,0,IF($R25&gt;$S25,3,IF($R25=$S25,1,0)))</f>
        <v>1</v>
      </c>
      <c r="V25" s="806" t="n">
        <f aca="false">IF($T25=0,0,IF($R25&lt;$S25,3,IF($R25=$S25,1,0)))</f>
        <v>1</v>
      </c>
      <c r="W25" s="930" t="n">
        <f aca="false">IF(OR(R25="",S25=""),0,R25-S25)</f>
        <v>0</v>
      </c>
      <c r="X25" s="931" t="n">
        <f aca="false">IF(OR(R25="",S25=""),0,R25)</f>
        <v>1</v>
      </c>
      <c r="Y25" s="932" t="n">
        <f aca="false">IF(OR(R25="",S25=""),0,S25)</f>
        <v>1</v>
      </c>
      <c r="Z25" s="933" t="str">
        <f aca="false">P25&amp;Q25</f>
        <v>TurkeyParaguay</v>
      </c>
      <c r="AA25" s="934" t="str">
        <f aca="false">IF($T25,$X25&amp;Language!$E$197&amp;$Y25,"")</f>
        <v>1 - 1</v>
      </c>
      <c r="AB25" s="827"/>
      <c r="AC25" s="827"/>
      <c r="AD25" s="827"/>
      <c r="AE25" s="808"/>
      <c r="AF25" s="916"/>
      <c r="AG25" s="917"/>
      <c r="AH25" s="917"/>
      <c r="AI25" s="917"/>
      <c r="AJ25" s="807"/>
      <c r="AK25" s="918"/>
      <c r="AL25" s="807"/>
      <c r="AN25" s="807"/>
      <c r="AO25" s="807"/>
      <c r="AY25" s="862" t="n">
        <f aca="false">IFERROR(INDEX($E$14:$E$17,IF($I17=$AX$22,$C17,99)),0)</f>
        <v>0</v>
      </c>
      <c r="AZ25" s="884" t="str">
        <v/>
      </c>
      <c r="BA25" s="885" t="str">
        <v/>
      </c>
      <c r="BB25" s="885" t="str">
        <v/>
      </c>
      <c r="BC25" s="886" t="str">
        <v/>
      </c>
      <c r="BD25" s="839"/>
      <c r="BE25" s="887" t="str">
        <v/>
      </c>
      <c r="BF25" s="888" t="str">
        <v/>
      </c>
      <c r="BG25" s="888" t="str">
        <v/>
      </c>
      <c r="BH25" s="889" t="str">
        <v/>
      </c>
      <c r="BI25" s="862"/>
      <c r="BJ25" s="862"/>
      <c r="BK25" s="806"/>
      <c r="BL25" s="807"/>
      <c r="BM25" s="846"/>
      <c r="BN25" s="846"/>
      <c r="BO25" s="846"/>
      <c r="BP25" s="846"/>
      <c r="BQ25" s="846"/>
      <c r="BR25" s="846"/>
      <c r="BS25" s="862"/>
      <c r="BT25" s="862"/>
      <c r="BU25" s="862"/>
      <c r="BV25" s="862"/>
    </row>
    <row r="26" s="800" customFormat="true" ht="12" hidden="false" customHeight="false" outlineLevel="0" collapsed="false">
      <c r="C26" s="806"/>
      <c r="D26" s="941"/>
      <c r="E26" s="941"/>
      <c r="F26" s="806"/>
      <c r="G26" s="806"/>
      <c r="H26" s="890"/>
      <c r="O26" s="925" t="s">
        <v>1848</v>
      </c>
      <c r="P26" s="926" t="str">
        <f aca="false">INDEX('World Cup'!$B$13:$AJ$38,21,1+(CODE($B$1)-65)*3)</f>
        <v>Turkey</v>
      </c>
      <c r="Q26" s="927" t="str">
        <f aca="false">INDEX('World Cup'!$B$13:$AJ$38,21,2+(CODE($B$1)-65)*3)</f>
        <v>USA</v>
      </c>
      <c r="R26" s="927" t="n">
        <f aca="false">IF(OR(INDEX('World Cup'!$B$14:$AJ$39,21,1+(CODE($B$1)-65)*3)="",INDEX('World Cup'!$B$14:$AJ$39,21,2+(CODE($B$1)-65)*3)=""),"",INDEX('World Cup'!$B$14:$AJ$39,21,1+(CODE($B$1)-65)*3))</f>
        <v>1</v>
      </c>
      <c r="S26" s="928" t="n">
        <f aca="false">IF(OR(INDEX('World Cup'!$B$14:$AJ$39,21,1+(CODE($B$1)-65)*3)="",INDEX('World Cup'!$B$14:$AJ$39,21,2+(CODE($B$1)-65)*3)=""),"",INDEX('World Cup'!$B$14:$AJ$39,21,2+(CODE($B$1)-65)*3))</f>
        <v>1</v>
      </c>
      <c r="T26" s="806" t="n">
        <f aca="false">IF(AND(P26&lt;&gt;"",Q26&lt;&gt;"",P26&lt;&gt;Q26,R26&lt;&gt;"",S26&lt;&gt;""),1,0)</f>
        <v>1</v>
      </c>
      <c r="U26" s="929" t="n">
        <f aca="false">IF($T26=0,0,IF($R26&gt;$S26,3,IF($R26=$S26,1,0)))</f>
        <v>1</v>
      </c>
      <c r="V26" s="806" t="n">
        <f aca="false">IF($T26=0,0,IF($R26&lt;$S26,3,IF($R26=$S26,1,0)))</f>
        <v>1</v>
      </c>
      <c r="W26" s="930" t="n">
        <f aca="false">IF(OR(R26="",S26=""),0,R26-S26)</f>
        <v>0</v>
      </c>
      <c r="X26" s="931" t="n">
        <f aca="false">IF(OR(R26="",S26=""),0,R26)</f>
        <v>1</v>
      </c>
      <c r="Y26" s="932" t="n">
        <f aca="false">IF(OR(R26="",S26=""),0,S26)</f>
        <v>1</v>
      </c>
      <c r="Z26" s="933" t="str">
        <f aca="false">P26&amp;Q26</f>
        <v>TurkeyUSA</v>
      </c>
      <c r="AA26" s="934" t="str">
        <f aca="false">IF($T26,$X26&amp;Language!$E$197&amp;$Y26,"")</f>
        <v>1 - 1</v>
      </c>
      <c r="AE26" s="807"/>
      <c r="AF26" s="807"/>
      <c r="AG26" s="806"/>
      <c r="AH26" s="807"/>
      <c r="AI26" s="807"/>
      <c r="AJ26" s="807"/>
      <c r="AK26" s="918"/>
      <c r="AL26" s="807"/>
      <c r="AM26" s="807"/>
      <c r="AN26" s="807"/>
      <c r="AO26" s="807"/>
      <c r="AZ26" s="846"/>
      <c r="BA26" s="807"/>
      <c r="BB26" s="807"/>
      <c r="BC26" s="807"/>
      <c r="BD26" s="839"/>
      <c r="BE26" s="869"/>
      <c r="BF26" s="869"/>
      <c r="BG26" s="869"/>
      <c r="BH26" s="869"/>
      <c r="BI26" s="862"/>
      <c r="BJ26" s="862"/>
      <c r="BL26" s="839"/>
      <c r="BM26" s="839"/>
      <c r="BN26" s="846"/>
      <c r="BO26" s="846"/>
      <c r="BP26" s="846"/>
      <c r="BQ26" s="846"/>
      <c r="BR26" s="839"/>
      <c r="BS26" s="862"/>
      <c r="BT26" s="862"/>
      <c r="BU26" s="862"/>
      <c r="BV26" s="862"/>
    </row>
    <row r="27" s="800" customFormat="true" ht="12" hidden="false" customHeight="false" outlineLevel="0" collapsed="false">
      <c r="C27" s="806"/>
      <c r="D27" s="941"/>
      <c r="E27" s="941"/>
      <c r="F27" s="806"/>
      <c r="G27" s="806"/>
      <c r="H27" s="890"/>
      <c r="O27" s="942" t="s">
        <v>1850</v>
      </c>
      <c r="P27" s="943" t="str">
        <f aca="false">INDEX('World Cup'!$B$13:$AJ$38,26,1+(CODE($B$1)-65)*3)</f>
        <v>Paraguay</v>
      </c>
      <c r="Q27" s="944" t="str">
        <f aca="false">INDEX('World Cup'!$B$13:$AJ$38,26,2+(CODE($B$1)-65)*3)</f>
        <v>Australia</v>
      </c>
      <c r="R27" s="944" t="n">
        <f aca="false">IF(OR(INDEX('World Cup'!$B$14:$AJ$39,26,1+(CODE($B$1)-65)*3)="",INDEX('World Cup'!$B$14:$AJ$39,26,2+(CODE($B$1)-65)*3)=""),"",INDEX('World Cup'!$B$14:$AJ$39,26,1+(CODE($B$1)-65)*3))</f>
        <v>1</v>
      </c>
      <c r="S27" s="945" t="n">
        <f aca="false">IF(OR(INDEX('World Cup'!$B$14:$AJ$39,26,1+(CODE($B$1)-65)*3)="",INDEX('World Cup'!$B$14:$AJ$39,26,2+(CODE($B$1)-65)*3)=""),"",INDEX('World Cup'!$B$14:$AJ$39,26,2+(CODE($B$1)-65)*3))</f>
        <v>1</v>
      </c>
      <c r="T27" s="946" t="n">
        <f aca="false">IF(AND(P27&lt;&gt;"",Q27&lt;&gt;"",P27&lt;&gt;Q27,R27&lt;&gt;"",S27&lt;&gt;""),1,0)</f>
        <v>1</v>
      </c>
      <c r="U27" s="947" t="n">
        <f aca="false">IF($T27=0,0,IF($R27&gt;$S27,3,IF($R27=$S27,1,0)))</f>
        <v>1</v>
      </c>
      <c r="V27" s="946" t="n">
        <f aca="false">IF($T27=0,0,IF($R27&lt;$S27,3,IF($R27=$S27,1,0)))</f>
        <v>1</v>
      </c>
      <c r="W27" s="948" t="n">
        <f aca="false">IF(OR(R27="",S27=""),0,R27-S27)</f>
        <v>0</v>
      </c>
      <c r="X27" s="949" t="n">
        <f aca="false">IF(OR(R27="",S27=""),0,R27)</f>
        <v>1</v>
      </c>
      <c r="Y27" s="950" t="n">
        <f aca="false">IF(OR(R27="",S27=""),0,S27)</f>
        <v>1</v>
      </c>
      <c r="Z27" s="951" t="str">
        <f aca="false">P27&amp;Q27</f>
        <v>ParaguayAustralia</v>
      </c>
      <c r="AA27" s="952" t="str">
        <f aca="false">IF($T27,$X27&amp;Language!$E$197&amp;$Y27,"")</f>
        <v>1 - 1</v>
      </c>
      <c r="AE27" s="807"/>
      <c r="AF27" s="807"/>
      <c r="AG27" s="806"/>
      <c r="AH27" s="807"/>
      <c r="AI27" s="807"/>
      <c r="AJ27" s="807"/>
      <c r="AK27" s="918"/>
      <c r="AL27" s="807"/>
      <c r="AM27" s="807"/>
      <c r="AN27" s="807"/>
      <c r="AO27" s="807"/>
      <c r="AZ27" s="846"/>
      <c r="BA27" s="807"/>
      <c r="BB27" s="807"/>
      <c r="BC27" s="807"/>
      <c r="BD27" s="839"/>
      <c r="BE27" s="862"/>
      <c r="BF27" s="862"/>
      <c r="BG27" s="862"/>
      <c r="BH27" s="862"/>
      <c r="BI27" s="862"/>
      <c r="BJ27" s="862"/>
      <c r="BL27" s="839"/>
      <c r="BM27" s="839"/>
      <c r="BN27" s="846"/>
      <c r="BO27" s="846"/>
      <c r="BP27" s="846"/>
      <c r="BQ27" s="846"/>
      <c r="BR27" s="839"/>
      <c r="BS27" s="862"/>
      <c r="BT27" s="862"/>
      <c r="BU27" s="862"/>
      <c r="BV27" s="862"/>
    </row>
    <row r="28" s="800" customFormat="true" ht="12" hidden="false" customHeight="false" outlineLevel="0" collapsed="false">
      <c r="C28" s="806"/>
      <c r="D28" s="941"/>
      <c r="E28" s="941"/>
      <c r="F28" s="806"/>
      <c r="G28" s="806"/>
      <c r="H28" s="890"/>
      <c r="O28" s="904" t="s">
        <v>77</v>
      </c>
      <c r="P28" s="954"/>
      <c r="Q28" s="908"/>
      <c r="R28" s="908"/>
      <c r="S28" s="908"/>
      <c r="T28" s="908"/>
      <c r="U28" s="908"/>
      <c r="V28" s="908"/>
      <c r="W28" s="908"/>
      <c r="X28" s="908"/>
      <c r="Y28" s="955"/>
      <c r="Z28" s="933" t="str">
        <f aca="false">Q22&amp;P22</f>
        <v>ParaguayUSA</v>
      </c>
      <c r="AA28" s="934" t="str">
        <f aca="false">IF($T22,$Y22&amp;Language!$E$197&amp;$X22,"")</f>
        <v>0 - 2</v>
      </c>
      <c r="AE28" s="807"/>
      <c r="AF28" s="807"/>
      <c r="AG28" s="806"/>
      <c r="AH28" s="807"/>
      <c r="AI28" s="807"/>
      <c r="AJ28" s="807"/>
      <c r="AK28" s="918"/>
      <c r="AL28" s="807"/>
      <c r="AM28" s="807"/>
      <c r="AN28" s="807"/>
      <c r="AO28" s="807"/>
      <c r="AZ28" s="846"/>
      <c r="BA28" s="807"/>
      <c r="BB28" s="807"/>
      <c r="BC28" s="807"/>
      <c r="BD28" s="839"/>
      <c r="BE28" s="862"/>
      <c r="BF28" s="862"/>
      <c r="BG28" s="862"/>
      <c r="BH28" s="862"/>
      <c r="BI28" s="862"/>
      <c r="BJ28" s="862"/>
      <c r="BL28" s="839"/>
      <c r="BM28" s="839"/>
      <c r="BN28" s="846"/>
      <c r="BO28" s="846"/>
      <c r="BP28" s="846"/>
      <c r="BQ28" s="846"/>
      <c r="BR28" s="839"/>
      <c r="BS28" s="862"/>
      <c r="BT28" s="862"/>
      <c r="BU28" s="862"/>
      <c r="BV28" s="862"/>
    </row>
    <row r="29" s="800" customFormat="true" ht="12" hidden="false" customHeight="false" outlineLevel="0" collapsed="false">
      <c r="C29" s="806"/>
      <c r="D29" s="941"/>
      <c r="E29" s="941"/>
      <c r="F29" s="806"/>
      <c r="G29" s="806"/>
      <c r="H29" s="956"/>
      <c r="O29" s="925" t="s">
        <v>78</v>
      </c>
      <c r="P29" s="957"/>
      <c r="Q29" s="806"/>
      <c r="R29" s="806"/>
      <c r="S29" s="806"/>
      <c r="T29" s="806"/>
      <c r="U29" s="806"/>
      <c r="V29" s="806"/>
      <c r="W29" s="806"/>
      <c r="X29" s="806"/>
      <c r="Y29" s="932"/>
      <c r="Z29" s="933" t="str">
        <f aca="false">Q23&amp;P23</f>
        <v>TurkeyAustralia</v>
      </c>
      <c r="AA29" s="934" t="str">
        <f aca="false">IF($T23,$Y23&amp;Language!$E$197&amp;$X23,"")</f>
        <v>2 - 1</v>
      </c>
      <c r="AE29" s="807"/>
      <c r="AF29" s="807"/>
      <c r="AG29" s="806"/>
      <c r="AH29" s="807"/>
      <c r="AI29" s="807"/>
      <c r="AJ29" s="807"/>
      <c r="AK29" s="918"/>
      <c r="AL29" s="807"/>
      <c r="AM29" s="807"/>
      <c r="AN29" s="807"/>
      <c r="AO29" s="807"/>
      <c r="BI29" s="862"/>
      <c r="BJ29" s="862"/>
      <c r="BL29" s="839"/>
      <c r="BM29" s="839"/>
    </row>
    <row r="30" s="800" customFormat="true" ht="12" hidden="false" customHeight="false" outlineLevel="0" collapsed="false">
      <c r="C30" s="806"/>
      <c r="D30" s="941"/>
      <c r="E30" s="941"/>
      <c r="F30" s="806"/>
      <c r="G30" s="806"/>
      <c r="H30" s="956"/>
      <c r="O30" s="925" t="s">
        <v>1221</v>
      </c>
      <c r="P30" s="957"/>
      <c r="Q30" s="806"/>
      <c r="R30" s="806"/>
      <c r="S30" s="806"/>
      <c r="T30" s="806"/>
      <c r="U30" s="806"/>
      <c r="V30" s="806"/>
      <c r="W30" s="806"/>
      <c r="X30" s="806"/>
      <c r="Y30" s="932"/>
      <c r="Z30" s="933" t="str">
        <f aca="false">Q24&amp;P24</f>
        <v>AustraliaUSA</v>
      </c>
      <c r="AA30" s="934" t="str">
        <f aca="false">IF($T24,$Y24&amp;Language!$E$197&amp;$X24,"")</f>
        <v>1 - 2</v>
      </c>
      <c r="AE30" s="807"/>
      <c r="AF30" s="807"/>
      <c r="AG30" s="806"/>
      <c r="AH30" s="807"/>
      <c r="AI30" s="807"/>
      <c r="AJ30" s="807"/>
      <c r="AK30" s="918"/>
      <c r="AL30" s="807"/>
      <c r="AM30" s="807"/>
      <c r="AN30" s="807"/>
      <c r="AO30" s="807"/>
      <c r="BI30" s="862"/>
      <c r="BJ30" s="862"/>
      <c r="BL30" s="839"/>
      <c r="BM30" s="839"/>
    </row>
    <row r="31" s="800" customFormat="true" ht="12" hidden="false" customHeight="false" outlineLevel="0" collapsed="false">
      <c r="C31" s="801"/>
      <c r="D31" s="806"/>
      <c r="E31" s="806"/>
      <c r="F31" s="806"/>
      <c r="G31" s="806"/>
      <c r="H31" s="956"/>
      <c r="O31" s="925" t="s">
        <v>1228</v>
      </c>
      <c r="P31" s="957"/>
      <c r="Q31" s="806"/>
      <c r="R31" s="806"/>
      <c r="S31" s="806"/>
      <c r="T31" s="806"/>
      <c r="U31" s="806"/>
      <c r="V31" s="806"/>
      <c r="W31" s="806"/>
      <c r="X31" s="806"/>
      <c r="Y31" s="932"/>
      <c r="Z31" s="933" t="str">
        <f aca="false">Q25&amp;P25</f>
        <v>ParaguayTurkey</v>
      </c>
      <c r="AA31" s="934" t="str">
        <f aca="false">IF($T25,$Y25&amp;Language!$E$197&amp;$X25,"")</f>
        <v>1 - 1</v>
      </c>
      <c r="AE31" s="839"/>
      <c r="AF31" s="839"/>
      <c r="AG31" s="806"/>
      <c r="AH31" s="839"/>
      <c r="AI31" s="839"/>
      <c r="AJ31" s="839"/>
      <c r="AK31" s="839"/>
      <c r="AL31" s="839"/>
      <c r="AM31" s="839"/>
      <c r="AN31" s="839"/>
      <c r="AO31" s="839"/>
    </row>
    <row r="32" s="800" customFormat="true" ht="12" hidden="false" customHeight="false" outlineLevel="0" collapsed="false">
      <c r="C32" s="801"/>
      <c r="D32" s="806"/>
      <c r="E32" s="806"/>
      <c r="F32" s="808"/>
      <c r="G32" s="806"/>
      <c r="H32" s="956"/>
      <c r="O32" s="925" t="s">
        <v>1848</v>
      </c>
      <c r="P32" s="957"/>
      <c r="Q32" s="806"/>
      <c r="R32" s="806"/>
      <c r="S32" s="806"/>
      <c r="T32" s="806"/>
      <c r="U32" s="806"/>
      <c r="V32" s="806"/>
      <c r="W32" s="806"/>
      <c r="X32" s="806"/>
      <c r="Y32" s="932"/>
      <c r="Z32" s="933" t="str">
        <f aca="false">Q26&amp;P26</f>
        <v>USATurkey</v>
      </c>
      <c r="AA32" s="934" t="str">
        <f aca="false">IF($T26,$Y26&amp;Language!$E$197&amp;$X26,"")</f>
        <v>1 - 1</v>
      </c>
      <c r="AE32" s="846"/>
      <c r="AF32" s="839"/>
      <c r="AH32" s="839"/>
      <c r="AI32" s="839"/>
      <c r="AJ32" s="839"/>
      <c r="AK32" s="839"/>
      <c r="AL32" s="839"/>
      <c r="AM32" s="839"/>
      <c r="AN32" s="846"/>
      <c r="AO32" s="839"/>
    </row>
    <row r="33" s="800" customFormat="true" ht="12" hidden="false" customHeight="false" outlineLevel="0" collapsed="false">
      <c r="C33" s="801"/>
      <c r="D33" s="806"/>
      <c r="E33" s="806"/>
      <c r="F33" s="806"/>
      <c r="G33" s="806"/>
      <c r="H33" s="806"/>
      <c r="O33" s="942" t="s">
        <v>1850</v>
      </c>
      <c r="P33" s="958"/>
      <c r="Q33" s="946"/>
      <c r="R33" s="946"/>
      <c r="S33" s="946"/>
      <c r="T33" s="946"/>
      <c r="U33" s="946"/>
      <c r="V33" s="946"/>
      <c r="W33" s="946"/>
      <c r="X33" s="946"/>
      <c r="Y33" s="950"/>
      <c r="Z33" s="951" t="str">
        <f aca="false">Q27&amp;P27</f>
        <v>AustraliaParaguay</v>
      </c>
      <c r="AA33" s="952" t="str">
        <f aca="false">IF($T27,$Y27&amp;Language!$E$197&amp;$X27,"")</f>
        <v>1 - 1</v>
      </c>
      <c r="AE33" s="807"/>
      <c r="AF33" s="807"/>
      <c r="AH33" s="807"/>
      <c r="AI33" s="807"/>
      <c r="AJ33" s="807"/>
      <c r="AK33" s="918"/>
      <c r="AL33" s="807"/>
      <c r="AM33" s="807"/>
      <c r="AN33" s="807"/>
      <c r="AO33" s="80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8" width="2.71"/>
    <col collapsed="false" customWidth="true" hidden="false" outlineLevel="0" max="2" min="2" style="798" width="6.14"/>
    <col collapsed="false" customWidth="true" hidden="false" outlineLevel="0" max="3" min="3" style="798" width="4"/>
    <col collapsed="false" customWidth="true" hidden="false" outlineLevel="0" max="4" min="4" style="798" width="15.29"/>
    <col collapsed="false" customWidth="true" hidden="false" outlineLevel="0" max="5" min="5" style="798" width="5.57"/>
    <col collapsed="false" customWidth="true" hidden="false" outlineLevel="0" max="6" min="6" style="798" width="6.57"/>
    <col collapsed="false" customWidth="true" hidden="false" outlineLevel="0" max="7" min="7" style="798" width="6"/>
    <col collapsed="false" customWidth="true" hidden="false" outlineLevel="0" max="8" min="8" style="798" width="5.14"/>
    <col collapsed="false" customWidth="true" hidden="false" outlineLevel="0" max="9" min="9" style="798" width="4.71"/>
    <col collapsed="false" customWidth="true" hidden="false" outlineLevel="0" max="10" min="10" style="798" width="4.86"/>
    <col collapsed="false" customWidth="true" hidden="false" outlineLevel="0" max="11" min="11" style="798" width="5.57"/>
    <col collapsed="false" customWidth="true" hidden="false" outlineLevel="0" max="12" min="12" style="798" width="5.29"/>
    <col collapsed="false" customWidth="true" hidden="false" outlineLevel="0" max="14" min="13" style="798" width="4.86"/>
    <col collapsed="false" customWidth="true" hidden="false" outlineLevel="0" max="15" min="15" style="798" width="5"/>
    <col collapsed="false" customWidth="true" hidden="false" outlineLevel="0" max="16" min="16" style="798" width="7.42"/>
    <col collapsed="false" customWidth="true" hidden="false" outlineLevel="0" max="37" min="17" style="798" width="4.71"/>
    <col collapsed="false" customWidth="true" hidden="false" outlineLevel="0" max="38" min="38" style="798" width="5.42"/>
    <col collapsed="false" customWidth="true" hidden="false" outlineLevel="0" max="40" min="39" style="798" width="4.71"/>
    <col collapsed="false" customWidth="true" hidden="false" outlineLevel="0" max="41" min="41" style="798" width="5.71"/>
    <col collapsed="false" customWidth="true" hidden="false" outlineLevel="0" max="42" min="42" style="798" width="8.86"/>
    <col collapsed="false" customWidth="true" hidden="false" outlineLevel="0" max="46" min="43" style="798" width="4.71"/>
    <col collapsed="false" customWidth="true" hidden="false" outlineLevel="0" max="48" min="47" style="798" width="5.71"/>
    <col collapsed="false" customWidth="true" hidden="false" outlineLevel="0" max="49" min="49" style="798" width="1.57"/>
    <col collapsed="false" customWidth="true" hidden="false" outlineLevel="0" max="51" min="50" style="798" width="3.71"/>
    <col collapsed="false" customWidth="true" hidden="false" outlineLevel="0" max="52" min="52" style="798" width="13.57"/>
    <col collapsed="false" customWidth="false" hidden="false" outlineLevel="0" max="55" min="53" style="798" width="2.71"/>
    <col collapsed="false" customWidth="true" hidden="false" outlineLevel="0" max="56" min="56" style="798" width="1.29"/>
    <col collapsed="false" customWidth="true" hidden="false" outlineLevel="0" max="60" min="57" style="798" width="4.71"/>
    <col collapsed="false" customWidth="true" hidden="false" outlineLevel="0" max="62" min="61" style="798" width="5.71"/>
    <col collapsed="false" customWidth="true" hidden="false" outlineLevel="0" max="64" min="63" style="798" width="3.71"/>
    <col collapsed="false" customWidth="true" hidden="false" outlineLevel="0" max="65" min="65" style="798" width="1.71"/>
    <col collapsed="false" customWidth="true" hidden="false" outlineLevel="0" max="66" min="66" style="798" width="14.29"/>
    <col collapsed="false" customWidth="false" hidden="false" outlineLevel="0" max="69" min="67" style="798" width="2.71"/>
    <col collapsed="false" customWidth="true" hidden="false" outlineLevel="0" max="70" min="70" style="798" width="1.57"/>
    <col collapsed="false" customWidth="true" hidden="false" outlineLevel="0" max="74" min="71" style="798" width="4.71"/>
    <col collapsed="false" customWidth="true" hidden="false" outlineLevel="0" max="75" min="75" style="798" width="5.71"/>
    <col collapsed="false" customWidth="true" hidden="false" outlineLevel="0" max="76" min="76" style="798" width="3.71"/>
    <col collapsed="false" customWidth="true" hidden="false" outlineLevel="0" max="77" min="77" style="798" width="1.57"/>
    <col collapsed="false" customWidth="true" hidden="false" outlineLevel="0" max="78" min="78" style="798" width="14.29"/>
    <col collapsed="false" customWidth="false" hidden="false" outlineLevel="0" max="82" min="79" style="798" width="2.71"/>
    <col collapsed="false" customWidth="true" hidden="false" outlineLevel="0" max="86" min="83" style="798" width="4.71"/>
    <col collapsed="false" customWidth="false" hidden="false" outlineLevel="0" max="16384" min="87" style="798" width="2.71"/>
  </cols>
  <sheetData>
    <row r="1" customFormat="false" ht="17.35" hidden="false" customHeight="false" outlineLevel="0" collapsed="false">
      <c r="B1" s="799" t="s">
        <v>57</v>
      </c>
    </row>
    <row r="2" s="800" customFormat="true" ht="12" hidden="false" customHeight="false" outlineLevel="0" collapsed="false">
      <c r="B2" s="801"/>
      <c r="C2" s="802"/>
      <c r="D2" s="801"/>
      <c r="F2" s="803"/>
      <c r="G2" s="804"/>
    </row>
    <row r="3" s="800" customFormat="true" ht="12" hidden="false" customHeight="false" outlineLevel="0" collapsed="false">
      <c r="B3" s="805"/>
      <c r="C3" s="806"/>
      <c r="E3" s="803"/>
      <c r="F3" s="807"/>
      <c r="G3" s="803"/>
      <c r="H3" s="808"/>
      <c r="I3" s="808"/>
      <c r="J3" s="808"/>
      <c r="K3" s="808"/>
      <c r="L3" s="808"/>
      <c r="M3" s="808"/>
      <c r="N3" s="808"/>
      <c r="O3" s="806"/>
      <c r="P3" s="808"/>
      <c r="Q3" s="801"/>
      <c r="R3" s="809"/>
      <c r="S3" s="805"/>
      <c r="T3" s="805"/>
      <c r="U3" s="809"/>
      <c r="V3" s="805"/>
      <c r="W3" s="805"/>
      <c r="X3" s="809"/>
      <c r="Y3" s="810"/>
      <c r="Z3" s="805"/>
      <c r="AA3" s="805"/>
      <c r="AB3" s="809"/>
      <c r="AC3" s="810"/>
      <c r="AD3" s="805"/>
      <c r="AE3" s="805"/>
      <c r="AF3" s="809"/>
      <c r="AG3" s="810"/>
      <c r="AH3" s="805"/>
      <c r="AI3" s="805"/>
      <c r="AJ3" s="809"/>
      <c r="AK3" s="811"/>
      <c r="AL3" s="805"/>
      <c r="AM3" s="809"/>
      <c r="AN3" s="801"/>
      <c r="AO3" s="801"/>
    </row>
    <row r="4" s="800" customFormat="true" ht="13.5" hidden="false" customHeight="true" outlineLevel="0" collapsed="false">
      <c r="B4" s="805"/>
      <c r="C4" s="808"/>
      <c r="D4" s="806"/>
      <c r="E4" s="803"/>
      <c r="F4" s="807"/>
      <c r="G4" s="803"/>
      <c r="H4" s="813" t="s">
        <v>1840</v>
      </c>
      <c r="I4" s="813" t="s">
        <v>1841</v>
      </c>
      <c r="J4" s="813" t="s">
        <v>507</v>
      </c>
      <c r="K4" s="814" t="s">
        <v>1839</v>
      </c>
      <c r="L4" s="813" t="s">
        <v>1869</v>
      </c>
      <c r="M4" s="814" t="s">
        <v>1870</v>
      </c>
      <c r="N4" s="814" t="s">
        <v>65</v>
      </c>
      <c r="O4" s="815" t="s">
        <v>67</v>
      </c>
      <c r="P4" s="816" t="s">
        <v>463</v>
      </c>
      <c r="Q4" s="814" t="s">
        <v>1871</v>
      </c>
      <c r="R4" s="813"/>
      <c r="S4" s="810"/>
      <c r="T4" s="805"/>
      <c r="U4" s="817"/>
      <c r="V4" s="805"/>
      <c r="W4" s="805"/>
      <c r="X4" s="817"/>
      <c r="Y4" s="810"/>
      <c r="Z4" s="805"/>
      <c r="AA4" s="805"/>
      <c r="AB4" s="817"/>
      <c r="AC4" s="810"/>
      <c r="AD4" s="805"/>
      <c r="AE4" s="805"/>
      <c r="AF4" s="817"/>
      <c r="AG4" s="810"/>
      <c r="AH4" s="805"/>
      <c r="AI4" s="805"/>
      <c r="AJ4" s="817"/>
      <c r="AK4" s="811"/>
      <c r="AL4" s="805"/>
      <c r="AM4" s="817"/>
      <c r="AN4" s="801"/>
      <c r="AO4" s="805"/>
    </row>
    <row r="5" s="800" customFormat="true" ht="12" hidden="false" customHeight="false" outlineLevel="0" collapsed="false">
      <c r="B5" s="806"/>
      <c r="C5" s="808" t="n">
        <v>1</v>
      </c>
      <c r="D5" s="818" t="str">
        <f aca="false">VLOOKUP($B$1&amp;ROW($A1),Groups!$B$7:$D$65,3,0)</f>
        <v>Germany</v>
      </c>
      <c r="E5" s="819"/>
      <c r="F5" s="820"/>
      <c r="G5" s="807"/>
      <c r="H5" s="808" t="n">
        <f aca="false">SUMIFS($R$22:$R$27,$P$22:$P$27,$D5)+SUMIFS($S$22:$S$27,$Q$22:$Q$27,$D5)</f>
        <v>7</v>
      </c>
      <c r="I5" s="808" t="n">
        <f aca="false">SUMIFS($S$22:$S$27,$P$22:$P$27,$D5)+SUMIFS($R$22:$R$27,$Q$22:$Q$27,$D5)</f>
        <v>2</v>
      </c>
      <c r="J5" s="806" t="n">
        <f aca="false">H5-I5</f>
        <v>5</v>
      </c>
      <c r="K5" s="821" t="n">
        <f aca="false">M5*3+N5</f>
        <v>9</v>
      </c>
      <c r="L5" s="808" t="n">
        <f aca="false">M5+N5+O5</f>
        <v>3</v>
      </c>
      <c r="M5" s="808" t="n">
        <f aca="false">SUMPRODUCT(($P$22:$P$27=D5)*($R$22:$R$27&gt;$S$22:$S$27))+SUMPRODUCT(($Q$22:$Q$27=D5)*($R$22:$R$27&lt;$S$22:$S$27))</f>
        <v>3</v>
      </c>
      <c r="N5" s="808" t="n">
        <f aca="false">SUMPRODUCT(($P$22:$Q$27=D5)*($R$22:$R$27=$S$22:$S$27)*($R$22:$R$27&lt;&gt;"")*($S$22:$S$27&lt;&gt;""))</f>
        <v>0</v>
      </c>
      <c r="O5" s="808" t="n">
        <f aca="false">SUMPRODUCT(($P$22:$P$27=D5)*($R$22:$R$27&lt;$S$22:$S$27))+SUMPRODUCT(($Q$22:$Q$27=D5)*($R$22:$R$27&gt;$S$22:$S$27))</f>
        <v>0</v>
      </c>
      <c r="P5" s="822" t="n">
        <f aca="false">SUMIFS(FairPlay!$C$6:$C$27,FairPlay!$B$6:$B$27,$D5)+SUMIFS(FairPlay!$F$6:$F$27,FairPlay!$E$6:$E$27,$D5)+SUMIFS(FairPlay!$I$6:$I$27,FairPlay!$H$6:$H$27,$D5)</f>
        <v>0</v>
      </c>
      <c r="Q5" s="806" t="n">
        <f aca="false">INDEX(Language!$D$5:$D$100,MATCH($D5,Language!$E$5:$E$100,0),1)</f>
        <v>10</v>
      </c>
      <c r="R5" s="823" t="n">
        <f aca="false">(1000-Q5)*($L$9&gt;0)</f>
        <v>990</v>
      </c>
      <c r="S5" s="806"/>
      <c r="T5" s="806"/>
      <c r="U5" s="824"/>
      <c r="V5" s="806"/>
      <c r="W5" s="806"/>
      <c r="X5" s="824"/>
      <c r="Y5" s="806"/>
      <c r="Z5" s="806"/>
      <c r="AA5" s="806"/>
      <c r="AB5" s="824"/>
      <c r="AC5" s="806"/>
      <c r="AD5" s="806"/>
      <c r="AE5" s="806"/>
      <c r="AF5" s="824"/>
      <c r="AG5" s="806"/>
      <c r="AH5" s="806"/>
      <c r="AI5" s="806"/>
      <c r="AJ5" s="824"/>
      <c r="AK5" s="806"/>
      <c r="AL5" s="806"/>
      <c r="AM5" s="824"/>
      <c r="AN5" s="801"/>
      <c r="AO5" s="826"/>
      <c r="AU5" s="827" t="n">
        <f aca="false" t="array" ref="AU5:AU8">COUNTIF($AM$14:$AM$17,$AM$14:$AM$17)&gt;1</f>
        <v>0</v>
      </c>
      <c r="AV5" s="827" t="n">
        <f aca="false" t="array" ref="AV5:AV8">$L$5:$L$8&gt;0</f>
        <v>1</v>
      </c>
      <c r="BA5" s="828" t="n">
        <f aca="false">IFERROR(MATCH($C14,$AY$14:$AY$17,0),99)</f>
        <v>99</v>
      </c>
      <c r="BB5" s="829" t="n">
        <f aca="false">IFERROR(MATCH($C14,$AY$22:$AY$25,0),99)</f>
        <v>99</v>
      </c>
      <c r="BN5" s="828" t="str">
        <f aca="false">IF($U14=$BL$14,$C14,"")</f>
        <v/>
      </c>
      <c r="BO5" s="829" t="e">
        <f aca="false">INDEX($BN$5:$BN$8,MATCH($C14,$AY$14:$AY$17,0))</f>
        <v>#N/A</v>
      </c>
      <c r="BZ5" s="828" t="str">
        <f aca="false">IF($U14=$BX$14,$C14,"")</f>
        <v/>
      </c>
      <c r="CA5" s="829" t="e">
        <f aca="false">INDEX($BZ$5:$BZ$8,MATCH($C14,$AY$14:$AY$17,0))</f>
        <v>#N/A</v>
      </c>
    </row>
    <row r="6" s="800" customFormat="true" ht="12" hidden="false" customHeight="false" outlineLevel="0" collapsed="false">
      <c r="B6" s="806"/>
      <c r="C6" s="808" t="n">
        <v>2</v>
      </c>
      <c r="D6" s="830" t="str">
        <f aca="false">VLOOKUP($B$1&amp;ROW($A2),Groups!$B$7:$D$65,3,0)</f>
        <v>Curaçao</v>
      </c>
      <c r="E6" s="831"/>
      <c r="F6" s="820"/>
      <c r="G6" s="807"/>
      <c r="H6" s="808" t="n">
        <f aca="false">SUMIFS($R$22:$R$27,$P$22:$P$27,$D6)+SUMIFS($S$22:$S$27,$Q$22:$Q$27,$D6)</f>
        <v>0</v>
      </c>
      <c r="I6" s="808" t="n">
        <f aca="false">SUMIFS($S$22:$S$27,$P$22:$P$27,$D6)+SUMIFS($R$22:$R$27,$Q$22:$Q$27,$D6)</f>
        <v>7</v>
      </c>
      <c r="J6" s="806" t="n">
        <f aca="false">H6-I6</f>
        <v>-7</v>
      </c>
      <c r="K6" s="821" t="n">
        <f aca="false">M6*3+N6</f>
        <v>0</v>
      </c>
      <c r="L6" s="808" t="n">
        <f aca="false">M6+N6+O6</f>
        <v>3</v>
      </c>
      <c r="M6" s="808" t="n">
        <f aca="false">SUMPRODUCT(($P$22:$P$27=D6)*($R$22:$R$27&gt;$S$22:$S$27))+SUMPRODUCT(($Q$22:$Q$27=D6)*($R$22:$R$27&lt;$S$22:$S$27))</f>
        <v>0</v>
      </c>
      <c r="N6" s="808" t="n">
        <f aca="false">SUMPRODUCT(($P$22:$Q$27=D6)*($R$22:$R$27=$S$22:$S$27)*($R$22:$R$27&lt;&gt;"")*($S$22:$S$27&lt;&gt;""))</f>
        <v>0</v>
      </c>
      <c r="O6" s="808" t="n">
        <f aca="false">SUMPRODUCT(($P$22:$P$27=D6)*($R$22:$R$27&lt;$S$22:$S$27))+SUMPRODUCT(($Q$22:$Q$27=D6)*($R$22:$R$27&gt;$S$22:$S$27))</f>
        <v>3</v>
      </c>
      <c r="P6" s="832" t="n">
        <f aca="false">SUMIFS(FairPlay!$C$6:$C$27,FairPlay!$B$6:$B$27,$D6)+SUMIFS(FairPlay!$F$6:$F$27,FairPlay!$E$6:$E$27,$D6)+SUMIFS(FairPlay!$I$6:$I$27,FairPlay!$H$6:$H$27,$D6)</f>
        <v>0</v>
      </c>
      <c r="Q6" s="806" t="n">
        <f aca="false">INDEX(Language!$D$5:$D$100,MATCH($D6,Language!$E$5:$E$100,0),1)</f>
        <v>82</v>
      </c>
      <c r="R6" s="823" t="n">
        <f aca="false">(1000-Q6)*($L$9&gt;0)</f>
        <v>918</v>
      </c>
      <c r="S6" s="806"/>
      <c r="T6" s="806"/>
      <c r="U6" s="824"/>
      <c r="V6" s="806"/>
      <c r="W6" s="806"/>
      <c r="X6" s="824"/>
      <c r="Y6" s="806"/>
      <c r="Z6" s="806"/>
      <c r="AA6" s="806"/>
      <c r="AB6" s="824"/>
      <c r="AC6" s="806"/>
      <c r="AD6" s="806"/>
      <c r="AE6" s="806"/>
      <c r="AF6" s="824"/>
      <c r="AG6" s="806"/>
      <c r="AH6" s="806"/>
      <c r="AI6" s="806"/>
      <c r="AJ6" s="824"/>
      <c r="AK6" s="806"/>
      <c r="AL6" s="806"/>
      <c r="AM6" s="824"/>
      <c r="AN6" s="801"/>
      <c r="AO6" s="801"/>
      <c r="AU6" s="827" t="n">
        <v>0</v>
      </c>
      <c r="AV6" s="827" t="n">
        <v>1</v>
      </c>
      <c r="BA6" s="833" t="n">
        <f aca="false">IFERROR(MATCH($C15,$AY$14:$AY$17,0),99)</f>
        <v>4</v>
      </c>
      <c r="BB6" s="834" t="n">
        <f aca="false">IFERROR(MATCH($C15,$AY$22:$AY$25,0),99)</f>
        <v>99</v>
      </c>
      <c r="BN6" s="833" t="str">
        <f aca="false">IF($U15=$BL$14,$C15,"")</f>
        <v/>
      </c>
      <c r="BO6" s="834" t="str">
        <f aca="false">INDEX($BN$5:$BN$8,MATCH($C15,$AY$14:$AY$17,0))</f>
        <v/>
      </c>
      <c r="BZ6" s="833" t="str">
        <f aca="false">IF($U15=$BX$14,$C15,"")</f>
        <v/>
      </c>
      <c r="CA6" s="834" t="str">
        <f aca="false">INDEX($BZ$5:$BZ$8,MATCH($C15,$AY$14:$AY$17,0))</f>
        <v/>
      </c>
    </row>
    <row r="7" s="800" customFormat="true" ht="12" hidden="false" customHeight="false" outlineLevel="0" collapsed="false">
      <c r="B7" s="806"/>
      <c r="C7" s="808" t="n">
        <v>3</v>
      </c>
      <c r="D7" s="830" t="str">
        <f aca="false">VLOOKUP($B$1&amp;ROW($A3),Groups!$B$7:$D$65,3,0)</f>
        <v>Ivory Coast</v>
      </c>
      <c r="E7" s="831"/>
      <c r="F7" s="820"/>
      <c r="G7" s="807"/>
      <c r="H7" s="808" t="n">
        <f aca="false">SUMIFS($R$22:$R$27,$P$22:$P$27,$D7)+SUMIFS($S$22:$S$27,$Q$22:$Q$27,$D7)</f>
        <v>4</v>
      </c>
      <c r="I7" s="808" t="n">
        <f aca="false">SUMIFS($S$22:$S$27,$P$22:$P$27,$D7)+SUMIFS($R$22:$R$27,$Q$22:$Q$27,$D7)</f>
        <v>3</v>
      </c>
      <c r="J7" s="806" t="n">
        <f aca="false">H7-I7</f>
        <v>1</v>
      </c>
      <c r="K7" s="821" t="n">
        <f aca="false">M7*3+N7</f>
        <v>4</v>
      </c>
      <c r="L7" s="808" t="n">
        <f aca="false">M7+N7+O7</f>
        <v>3</v>
      </c>
      <c r="M7" s="808" t="n">
        <f aca="false">SUMPRODUCT(($P$22:$P$27=D7)*($R$22:$R$27&gt;$S$22:$S$27))+SUMPRODUCT(($Q$22:$Q$27=D7)*($R$22:$R$27&lt;$S$22:$S$27))</f>
        <v>1</v>
      </c>
      <c r="N7" s="808" t="n">
        <f aca="false">SUMPRODUCT(($P$22:$Q$27=D7)*($R$22:$R$27=$S$22:$S$27)*($R$22:$R$27&lt;&gt;"")*($S$22:$S$27&lt;&gt;""))</f>
        <v>1</v>
      </c>
      <c r="O7" s="808" t="n">
        <f aca="false">SUMPRODUCT(($P$22:$P$27=D7)*($R$22:$R$27&lt;$S$22:$S$27))+SUMPRODUCT(($Q$22:$Q$27=D7)*($R$22:$R$27&gt;$S$22:$S$27))</f>
        <v>1</v>
      </c>
      <c r="P7" s="832" t="n">
        <f aca="false">SUMIFS(FairPlay!$C$6:$C$27,FairPlay!$B$6:$B$27,$D7)+SUMIFS(FairPlay!$F$6:$F$27,FairPlay!$E$6:$E$27,$D7)+SUMIFS(FairPlay!$I$6:$I$27,FairPlay!$H$6:$H$27,$D7)</f>
        <v>0</v>
      </c>
      <c r="Q7" s="806" t="n">
        <f aca="false">INDEX(Language!$D$5:$D$100,MATCH($D7,Language!$E$5:$E$100,0),1)</f>
        <v>34</v>
      </c>
      <c r="R7" s="823" t="n">
        <f aca="false">(1000-Q7)*($L$9&gt;0)</f>
        <v>966</v>
      </c>
      <c r="S7" s="806"/>
      <c r="T7" s="806"/>
      <c r="U7" s="824"/>
      <c r="V7" s="806"/>
      <c r="W7" s="806"/>
      <c r="X7" s="824"/>
      <c r="Y7" s="806"/>
      <c r="Z7" s="806"/>
      <c r="AA7" s="806"/>
      <c r="AB7" s="824"/>
      <c r="AC7" s="806"/>
      <c r="AD7" s="806"/>
      <c r="AE7" s="806"/>
      <c r="AF7" s="824"/>
      <c r="AG7" s="806"/>
      <c r="AH7" s="806"/>
      <c r="AI7" s="806"/>
      <c r="AJ7" s="824"/>
      <c r="AK7" s="806"/>
      <c r="AL7" s="806"/>
      <c r="AM7" s="824"/>
      <c r="AN7" s="801"/>
      <c r="AO7" s="801"/>
      <c r="AU7" s="827" t="n">
        <v>1</v>
      </c>
      <c r="AV7" s="827" t="n">
        <v>1</v>
      </c>
      <c r="BA7" s="833" t="n">
        <f aca="false">IFERROR(MATCH($C16,$AY$14:$AY$17,0),99)</f>
        <v>3</v>
      </c>
      <c r="BB7" s="834" t="n">
        <f aca="false">IFERROR(MATCH($C16,$AY$22:$AY$25,0),99)</f>
        <v>99</v>
      </c>
      <c r="BN7" s="833" t="str">
        <f aca="false">IF($U16=$BL$14,$C16,"")</f>
        <v/>
      </c>
      <c r="BO7" s="834" t="str">
        <f aca="false">INDEX($BN$5:$BN$8,MATCH($C16,$AY$14:$AY$17,0))</f>
        <v/>
      </c>
      <c r="BZ7" s="833" t="str">
        <f aca="false">IF($U16=$BX$14,$C16,"")</f>
        <v/>
      </c>
      <c r="CA7" s="834" t="str">
        <f aca="false">INDEX($BZ$5:$BZ$8,MATCH($C16,$AY$14:$AY$17,0))</f>
        <v/>
      </c>
    </row>
    <row r="8" s="800" customFormat="true" ht="12" hidden="false" customHeight="false" outlineLevel="0" collapsed="false">
      <c r="B8" s="806"/>
      <c r="C8" s="808" t="n">
        <v>4</v>
      </c>
      <c r="D8" s="835" t="str">
        <f aca="false">VLOOKUP($B$1&amp;ROW($A4),Groups!$B$7:$D$65,3,0)</f>
        <v>Ecuador</v>
      </c>
      <c r="E8" s="831"/>
      <c r="F8" s="820"/>
      <c r="G8" s="807"/>
      <c r="H8" s="808" t="n">
        <f aca="false">SUMIFS($R$22:$R$27,$P$22:$P$27,$D8)+SUMIFS($S$22:$S$27,$Q$22:$Q$27,$D8)</f>
        <v>4</v>
      </c>
      <c r="I8" s="808" t="n">
        <f aca="false">SUMIFS($S$22:$S$27,$P$22:$P$27,$D8)+SUMIFS($R$22:$R$27,$Q$22:$Q$27,$D8)</f>
        <v>3</v>
      </c>
      <c r="J8" s="806" t="n">
        <f aca="false">H8-I8</f>
        <v>1</v>
      </c>
      <c r="K8" s="821" t="n">
        <f aca="false">M8*3+N8</f>
        <v>4</v>
      </c>
      <c r="L8" s="808" t="n">
        <f aca="false">M8+N8+O8</f>
        <v>3</v>
      </c>
      <c r="M8" s="808" t="n">
        <f aca="false">SUMPRODUCT(($P$22:$P$27=D8)*($R$22:$R$27&gt;$S$22:$S$27))+SUMPRODUCT(($Q$22:$Q$27=D8)*($R$22:$R$27&lt;$S$22:$S$27))</f>
        <v>1</v>
      </c>
      <c r="N8" s="808" t="n">
        <f aca="false">SUMPRODUCT(($P$22:$Q$27=D8)*($R$22:$R$27=$S$22:$S$27)*($R$22:$R$27&lt;&gt;"")*($S$22:$S$27&lt;&gt;""))</f>
        <v>1</v>
      </c>
      <c r="O8" s="808" t="n">
        <f aca="false">SUMPRODUCT(($P$22:$P$27=D8)*($R$22:$R$27&lt;$S$22:$S$27))+SUMPRODUCT(($Q$22:$Q$27=D8)*($R$22:$R$27&gt;$S$22:$S$27))</f>
        <v>1</v>
      </c>
      <c r="P8" s="836" t="n">
        <f aca="false">SUMIFS(FairPlay!$C$6:$C$27,FairPlay!$B$6:$B$27,$D8)+SUMIFS(FairPlay!$F$6:$F$27,FairPlay!$E$6:$E$27,$D8)+SUMIFS(FairPlay!$I$6:$I$27,FairPlay!$H$6:$H$27,$D8)</f>
        <v>0</v>
      </c>
      <c r="Q8" s="806" t="n">
        <f aca="false">INDEX(Language!$D$5:$D$100,MATCH($D8,Language!$E$5:$E$100,0),1)</f>
        <v>23</v>
      </c>
      <c r="R8" s="823" t="n">
        <f aca="false">(1000-Q8)*($L$9&gt;0)</f>
        <v>977</v>
      </c>
      <c r="S8" s="806"/>
      <c r="T8" s="806"/>
      <c r="U8" s="824"/>
      <c r="V8" s="806"/>
      <c r="W8" s="806"/>
      <c r="X8" s="824"/>
      <c r="Y8" s="806"/>
      <c r="Z8" s="806"/>
      <c r="AA8" s="806"/>
      <c r="AB8" s="824"/>
      <c r="AC8" s="806"/>
      <c r="AD8" s="806"/>
      <c r="AE8" s="806"/>
      <c r="AF8" s="824"/>
      <c r="AG8" s="806"/>
      <c r="AH8" s="806"/>
      <c r="AI8" s="806"/>
      <c r="AJ8" s="824"/>
      <c r="AK8" s="806"/>
      <c r="AL8" s="806"/>
      <c r="AM8" s="824"/>
      <c r="AN8" s="801"/>
      <c r="AO8" s="801"/>
      <c r="AU8" s="827" t="n">
        <v>1</v>
      </c>
      <c r="AV8" s="827" t="n">
        <v>1</v>
      </c>
      <c r="BA8" s="837" t="n">
        <f aca="false">IFERROR(MATCH($C17,$AY$14:$AY$17,0),99)</f>
        <v>99</v>
      </c>
      <c r="BB8" s="838" t="n">
        <f aca="false">IFERROR(MATCH($C17,$AY$22:$AY$25,0),99)</f>
        <v>99</v>
      </c>
      <c r="BN8" s="837" t="str">
        <f aca="false">IF($U17=$BL$14,$C17,"")</f>
        <v/>
      </c>
      <c r="BO8" s="838" t="e">
        <f aca="false">INDEX($BN$5:$BN$8,MATCH($C17,$AY$14:$AY$17,0))</f>
        <v>#N/A</v>
      </c>
      <c r="BZ8" s="837" t="str">
        <f aca="false">IF($U17=$BX$14,$C17,"")</f>
        <v/>
      </c>
      <c r="CA8" s="838" t="e">
        <f aca="false">INDEX($BZ$5:$BZ$8,MATCH($C17,$AY$14:$AY$17,0))</f>
        <v>#N/A</v>
      </c>
    </row>
    <row r="9" s="800" customFormat="true" ht="12" hidden="false" customHeight="false" outlineLevel="0" collapsed="false">
      <c r="C9" s="806"/>
      <c r="D9" s="806"/>
      <c r="E9" s="806"/>
      <c r="F9" s="807"/>
      <c r="G9" s="807"/>
      <c r="H9" s="806"/>
      <c r="I9" s="806"/>
      <c r="J9" s="806"/>
      <c r="K9" s="806"/>
      <c r="L9" s="821" t="n">
        <f aca="false">QUOTIENT(SUM(L5:L8),2)</f>
        <v>6</v>
      </c>
      <c r="M9" s="808"/>
      <c r="N9" s="808"/>
      <c r="O9" s="808"/>
      <c r="P9" s="806"/>
      <c r="Q9" s="806"/>
      <c r="R9" s="806"/>
      <c r="S9" s="806"/>
      <c r="T9" s="806"/>
      <c r="U9" s="806"/>
      <c r="V9" s="801"/>
      <c r="W9" s="801"/>
      <c r="X9" s="806"/>
      <c r="Y9" s="806"/>
      <c r="Z9" s="806"/>
      <c r="AA9" s="801"/>
      <c r="AB9" s="801"/>
      <c r="AC9" s="801"/>
      <c r="AD9" s="801"/>
      <c r="AE9" s="801"/>
      <c r="AF9" s="801"/>
      <c r="AG9" s="801"/>
      <c r="AH9" s="801"/>
      <c r="AI9" s="801"/>
    </row>
    <row r="10" s="800" customFormat="true" ht="12" hidden="false" customHeight="false" outlineLevel="0" collapsed="false">
      <c r="C10" s="806"/>
      <c r="D10" s="806"/>
      <c r="E10" s="806"/>
      <c r="F10" s="807"/>
      <c r="G10" s="807"/>
      <c r="H10" s="806"/>
      <c r="I10" s="806"/>
      <c r="J10" s="806"/>
      <c r="K10" s="806"/>
      <c r="L10" s="821"/>
      <c r="M10" s="808"/>
      <c r="N10" s="808"/>
      <c r="O10" s="808"/>
      <c r="P10" s="806"/>
      <c r="Q10" s="806"/>
      <c r="R10" s="806"/>
      <c r="S10" s="806"/>
      <c r="T10" s="806"/>
      <c r="U10" s="806"/>
      <c r="V10" s="801"/>
      <c r="W10" s="801"/>
      <c r="X10" s="806"/>
      <c r="Y10" s="806"/>
      <c r="Z10" s="806"/>
      <c r="AA10" s="801"/>
      <c r="AB10" s="801"/>
      <c r="AC10" s="801"/>
      <c r="AD10" s="801"/>
      <c r="AE10" s="801"/>
      <c r="AF10" s="801"/>
      <c r="AG10" s="801"/>
      <c r="AH10" s="801"/>
      <c r="AI10" s="801"/>
    </row>
    <row r="11" s="800" customFormat="true" ht="12" hidden="false" customHeight="false" outlineLevel="0" collapsed="false">
      <c r="C11" s="806"/>
      <c r="D11" s="806"/>
      <c r="E11" s="806"/>
      <c r="F11" s="807"/>
      <c r="G11" s="807"/>
      <c r="H11" s="806"/>
      <c r="I11" s="806"/>
      <c r="J11" s="806"/>
      <c r="K11" s="806"/>
      <c r="L11" s="821"/>
      <c r="M11" s="808"/>
      <c r="N11" s="808"/>
      <c r="O11" s="808"/>
      <c r="P11" s="806"/>
      <c r="Q11" s="806"/>
      <c r="R11" s="806"/>
      <c r="S11" s="806"/>
      <c r="T11" s="806"/>
      <c r="U11" s="806"/>
      <c r="V11" s="801"/>
      <c r="W11" s="801"/>
      <c r="X11" s="806"/>
      <c r="Y11" s="806"/>
      <c r="Z11" s="806"/>
      <c r="AA11" s="801"/>
      <c r="AB11" s="801"/>
      <c r="AC11" s="801"/>
      <c r="AD11" s="801"/>
      <c r="AE11" s="801"/>
      <c r="AF11" s="801"/>
      <c r="AG11" s="801"/>
      <c r="AH11" s="801"/>
      <c r="AI11" s="801"/>
      <c r="BL11" s="807"/>
    </row>
    <row r="12" s="839" customFormat="true" ht="12" hidden="false" customHeight="false" outlineLevel="0" collapsed="false">
      <c r="E12" s="840" t="s">
        <v>1872</v>
      </c>
      <c r="F12" s="841"/>
      <c r="G12" s="840" t="s">
        <v>1872</v>
      </c>
      <c r="H12" s="841"/>
      <c r="I12" s="842" t="s">
        <v>1872</v>
      </c>
      <c r="J12" s="841"/>
      <c r="K12" s="805" t="s">
        <v>1873</v>
      </c>
      <c r="L12" s="840"/>
      <c r="M12" s="842" t="s">
        <v>1872</v>
      </c>
      <c r="N12" s="841"/>
      <c r="O12" s="805" t="s">
        <v>1873</v>
      </c>
      <c r="P12" s="840"/>
      <c r="Q12" s="842" t="s">
        <v>1872</v>
      </c>
      <c r="R12" s="841"/>
      <c r="S12" s="805" t="s">
        <v>1873</v>
      </c>
      <c r="T12" s="840"/>
      <c r="U12" s="842" t="s">
        <v>1872</v>
      </c>
      <c r="V12" s="843"/>
      <c r="W12" s="805" t="s">
        <v>1874</v>
      </c>
      <c r="X12" s="840"/>
      <c r="Y12" s="842" t="s">
        <v>1872</v>
      </c>
      <c r="Z12" s="843"/>
      <c r="AA12" s="805" t="s">
        <v>1874</v>
      </c>
      <c r="AB12" s="840"/>
      <c r="AC12" s="842" t="s">
        <v>1872</v>
      </c>
      <c r="AD12" s="843"/>
      <c r="AE12" s="805" t="s">
        <v>1874</v>
      </c>
      <c r="AF12" s="840"/>
      <c r="AG12" s="842" t="s">
        <v>1872</v>
      </c>
      <c r="AH12" s="840"/>
      <c r="AI12" s="840" t="s">
        <v>507</v>
      </c>
      <c r="AJ12" s="842" t="s">
        <v>1872</v>
      </c>
      <c r="AK12" s="840"/>
      <c r="AL12" s="840" t="s">
        <v>1840</v>
      </c>
      <c r="AM12" s="842" t="s">
        <v>1872</v>
      </c>
      <c r="AN12" s="841"/>
      <c r="AO12" s="840" t="s">
        <v>1875</v>
      </c>
      <c r="AP12" s="842" t="s">
        <v>1872</v>
      </c>
      <c r="AR12" s="840" t="s">
        <v>1871</v>
      </c>
      <c r="AS12" s="842" t="s">
        <v>1872</v>
      </c>
      <c r="AT12" s="842"/>
      <c r="AZ12" s="844" t="s">
        <v>1876</v>
      </c>
      <c r="BJ12" s="845" t="s">
        <v>1877</v>
      </c>
      <c r="BL12" s="807"/>
      <c r="BN12" s="844" t="s">
        <v>1878</v>
      </c>
      <c r="BZ12" s="844" t="s">
        <v>1879</v>
      </c>
    </row>
    <row r="13" s="839" customFormat="true" ht="12" hidden="false" customHeight="false" outlineLevel="0" collapsed="false">
      <c r="B13" s="846"/>
      <c r="C13" s="846"/>
      <c r="D13" s="846"/>
      <c r="E13" s="805" t="s">
        <v>1880</v>
      </c>
      <c r="F13" s="811"/>
      <c r="G13" s="805" t="s">
        <v>1881</v>
      </c>
      <c r="H13" s="811"/>
      <c r="I13" s="817" t="s">
        <v>1882</v>
      </c>
      <c r="J13" s="811"/>
      <c r="K13" s="805" t="s">
        <v>1839</v>
      </c>
      <c r="L13" s="805" t="s">
        <v>1883</v>
      </c>
      <c r="M13" s="817" t="s">
        <v>1884</v>
      </c>
      <c r="N13" s="841"/>
      <c r="O13" s="805" t="s">
        <v>507</v>
      </c>
      <c r="P13" s="805" t="s">
        <v>1883</v>
      </c>
      <c r="Q13" s="817" t="s">
        <v>1885</v>
      </c>
      <c r="R13" s="841"/>
      <c r="S13" s="805" t="s">
        <v>1840</v>
      </c>
      <c r="T13" s="805" t="s">
        <v>1883</v>
      </c>
      <c r="U13" s="817" t="s">
        <v>1886</v>
      </c>
      <c r="V13" s="811"/>
      <c r="W13" s="805" t="s">
        <v>1839</v>
      </c>
      <c r="X13" s="805" t="s">
        <v>1883</v>
      </c>
      <c r="Y13" s="817" t="s">
        <v>1887</v>
      </c>
      <c r="Z13" s="811"/>
      <c r="AA13" s="805" t="s">
        <v>507</v>
      </c>
      <c r="AB13" s="805" t="s">
        <v>1883</v>
      </c>
      <c r="AC13" s="817" t="s">
        <v>1888</v>
      </c>
      <c r="AD13" s="811"/>
      <c r="AE13" s="805" t="s">
        <v>1840</v>
      </c>
      <c r="AF13" s="805" t="s">
        <v>1883</v>
      </c>
      <c r="AG13" s="817" t="s">
        <v>1889</v>
      </c>
      <c r="AH13" s="805"/>
      <c r="AI13" s="805" t="s">
        <v>1883</v>
      </c>
      <c r="AJ13" s="817" t="s">
        <v>1890</v>
      </c>
      <c r="AK13" s="805"/>
      <c r="AL13" s="805" t="s">
        <v>1883</v>
      </c>
      <c r="AM13" s="817" t="s">
        <v>1891</v>
      </c>
      <c r="AN13" s="841"/>
      <c r="AO13" s="805" t="s">
        <v>1883</v>
      </c>
      <c r="AP13" s="817" t="s">
        <v>1892</v>
      </c>
      <c r="AR13" s="805" t="s">
        <v>1883</v>
      </c>
      <c r="AS13" s="817" t="s">
        <v>1893</v>
      </c>
      <c r="AT13" s="817"/>
      <c r="AU13" s="805" t="s">
        <v>1894</v>
      </c>
      <c r="AV13" s="805" t="s">
        <v>1894</v>
      </c>
      <c r="AX13" s="845" t="s">
        <v>1895</v>
      </c>
      <c r="AY13" s="845" t="s">
        <v>1896</v>
      </c>
      <c r="BE13" s="847" t="str">
        <f aca="false" t="array" ref="BE13:BH13">TRANSPOSE($AZ$14:$AZ$17)</f>
        <v/>
      </c>
      <c r="BF13" s="848" t="str">
        <v>Ecuador</v>
      </c>
      <c r="BG13" s="848" t="str">
        <v>Ivory Coast</v>
      </c>
      <c r="BH13" s="849" t="str">
        <v/>
      </c>
      <c r="BJ13" s="845" t="s">
        <v>1897</v>
      </c>
      <c r="BL13" s="845" t="s">
        <v>1895</v>
      </c>
      <c r="BS13" s="847" t="str">
        <f aca="false" t="array" ref="BS13:BV13">TRANSPOSE($BN$14:$BN$17)</f>
        <v/>
      </c>
      <c r="BT13" s="848" t="str">
        <v/>
      </c>
      <c r="BU13" s="848" t="str">
        <v/>
      </c>
      <c r="BV13" s="849" t="str">
        <v/>
      </c>
      <c r="BX13" s="845" t="s">
        <v>1895</v>
      </c>
      <c r="CE13" s="847" t="str">
        <f aca="false" t="array" ref="CE13:CH13">TRANSPOSE($BZ$14:$BZ$17)</f>
        <v/>
      </c>
      <c r="CF13" s="848" t="str">
        <v/>
      </c>
      <c r="CG13" s="848" t="str">
        <v/>
      </c>
      <c r="CH13" s="849" t="str">
        <v/>
      </c>
    </row>
    <row r="14" s="839" customFormat="true" ht="12" hidden="false" customHeight="false" outlineLevel="0" collapsed="false">
      <c r="B14" s="846"/>
      <c r="C14" s="850" t="n">
        <v>1</v>
      </c>
      <c r="D14" s="807" t="str">
        <f aca="false">$D5</f>
        <v>Germany</v>
      </c>
      <c r="E14" s="851" t="n">
        <f aca="false">RANK(F14,$F$14:$F$17,1)</f>
        <v>1</v>
      </c>
      <c r="F14" s="820" t="n">
        <f aca="false">G14+ROW()/1000+(D14="")*10</f>
        <v>1.014</v>
      </c>
      <c r="G14" s="852" t="n">
        <f aca="false">AS14</f>
        <v>1</v>
      </c>
      <c r="H14" s="853"/>
      <c r="I14" s="854" t="n">
        <f aca="false">RANK($K5,$K$5:$K$8)</f>
        <v>1</v>
      </c>
      <c r="J14" s="855"/>
      <c r="K14" s="856" t="n">
        <f aca="false" t="array" ref="K14:K14">SUMPRODUCT($U$22:$U$27*($P$22:$P$27=$D14)*ISNUMBER(MATCH($Q$22:$Q$27,IF($I$14:$I$17=$I14,$D$14:$D$17,""),0)))+SUMPRODUCT($V$22:$V$27*($Q$22:$Q$27=$D14)*ISNUMBER(MATCH($P$22:$P$27,IF($I$14:$I$17=$I14,$D$14:$D$17,""),0)))</f>
        <v>0</v>
      </c>
      <c r="L14" s="857" t="n">
        <f aca="false">COUNTIFS($K$14:$K$17,"&gt;"&amp;$K14,$I$14:$I$17,"="&amp;$I14)</f>
        <v>0</v>
      </c>
      <c r="M14" s="858" t="n">
        <f aca="false">I14+L14</f>
        <v>1</v>
      </c>
      <c r="N14" s="853"/>
      <c r="O14" s="856" t="n">
        <f aca="false" t="array" ref="O14:O14">SUMPRODUCT($W$22:$W$27*($P$22:$P$27=$D14)*ISNUMBER(MATCH($Q$22:$Q$27,IF($I$14:$I$17=$I14,$D$14:$D$17,""),0)))+SUMPRODUCT(-$W$22:$W$27*($Q$22:$Q$27=$D14)*ISNUMBER(MATCH($P$22:$P$27,IF($I$14:$I$17=$I14,$D$14:$D$17,""),0)))</f>
        <v>0</v>
      </c>
      <c r="P14" s="857" t="n">
        <f aca="false">COUNTIFS($O$14:$O$17,"&gt;"&amp;$O14,$M$14:$M$17,"="&amp;$M14)</f>
        <v>0</v>
      </c>
      <c r="Q14" s="858" t="n">
        <f aca="false">M14+P14</f>
        <v>1</v>
      </c>
      <c r="R14" s="853"/>
      <c r="S14" s="856" t="n">
        <f aca="false" t="array" ref="S14:S14">SUMPRODUCT($X$22:$X$27*($P$22:$P$27=$D14)*ISNUMBER(MATCH($Q$22:$Q$27,IF($I$14:$I$17=$I14,$D$14:$D$17,""),0)))+SUMPRODUCT($Y$22:$Y$27*($Q$22:$Q$27=$D14)*ISNUMBER(MATCH($P$22:$P$27,IF($I$14:$I$17=$I14,$D$14:$D$17,""),0)))</f>
        <v>0</v>
      </c>
      <c r="T14" s="857" t="n">
        <f aca="false">COUNTIFS($S$14:$S$17,"&gt;"&amp;$S14,$Q$14:$Q$17,"="&amp;$Q14)</f>
        <v>0</v>
      </c>
      <c r="U14" s="858" t="n">
        <f aca="false">Q14+T14</f>
        <v>1</v>
      </c>
      <c r="V14" s="855"/>
      <c r="W14" s="856" t="n">
        <f aca="false" t="array" ref="W14:W14">SUMPRODUCT($U$22:$U$27*($P$22:$P$27=$D14)*ISNUMBER(MATCH($Q$22:$Q$27,IF($U$14:$U$17=$U14,$D$14:$D$17,""),0)))+SUMPRODUCT($V$22:$V$27*($Q$22:$Q$27=$D14)*ISNUMBER(MATCH($P$22:$P$27,IF($U$14:$U$17=$U14,$D$14:$D$17,""),0)))</f>
        <v>0</v>
      </c>
      <c r="X14" s="857" t="n">
        <f aca="false">COUNTIFS($W$14:$W$17,"&gt;"&amp;$W14,$U$14:$U$17,"="&amp;$U14)</f>
        <v>0</v>
      </c>
      <c r="Y14" s="858" t="n">
        <f aca="false">U14+X14</f>
        <v>1</v>
      </c>
      <c r="Z14" s="853"/>
      <c r="AA14" s="856" t="n">
        <f aca="false" t="array" ref="AA14:AA14">SUMPRODUCT($W$22:$W$27*($P$22:$P$27=$D14)*ISNUMBER(MATCH($Q$22:$Q$27,IF($U$14:$U$17=$U14,$D$14:$D$17,""),0)))+SUMPRODUCT(-$W$22:$W$27*($Q$22:$Q$27=$D14)*ISNUMBER(MATCH($P$22:$P$27,IF($U$14:$U$17=$U14,$D$14:$D$17,""),0)))</f>
        <v>0</v>
      </c>
      <c r="AB14" s="857" t="n">
        <f aca="false">COUNTIFS($AA$14:$AA$17,"&gt;"&amp;$AA14,$Y$14:$Y$17,"="&amp;$Y14)</f>
        <v>0</v>
      </c>
      <c r="AC14" s="858" t="n">
        <f aca="false">Y14+AB14</f>
        <v>1</v>
      </c>
      <c r="AD14" s="853"/>
      <c r="AE14" s="856" t="n">
        <f aca="false" t="array" ref="AE14:AE14">SUMPRODUCT($X$22:$X$27*($P$22:$P$27=$D14)*ISNUMBER(MATCH($Q$22:$Q$27,IF($U$14:$U$17=$U14,$D$14:$D$17,""),0)))+SUMPRODUCT($Y$22:$Y$27*($Q$22:$Q$27=$D14)*ISNUMBER(MATCH($P$22:$P$27,IF($U$14:$U$17=$U14,$D$14:$D$17,""),0)))</f>
        <v>0</v>
      </c>
      <c r="AF14" s="857" t="n">
        <f aca="false">COUNTIFS($AE$14:$AE$17,"&gt;"&amp;$AE14,$AC$14:$AC$17,"="&amp;$AC14)</f>
        <v>0</v>
      </c>
      <c r="AG14" s="858" t="n">
        <f aca="false">AC14+AF14</f>
        <v>1</v>
      </c>
      <c r="AH14" s="855"/>
      <c r="AI14" s="859" t="n">
        <f aca="false">COUNTIFS($J$5:$J$8,"&gt;"&amp;$J5,$AG$14:$AG$17,"="&amp;$AG14)</f>
        <v>0</v>
      </c>
      <c r="AJ14" s="860" t="n">
        <f aca="false">AG14+AI14</f>
        <v>1</v>
      </c>
      <c r="AK14" s="853"/>
      <c r="AL14" s="859" t="n">
        <f aca="false">COUNTIFS($H$5:$H$8,"&gt;"&amp;$H5,$AJ$14:$AJ$17,"="&amp;$AJ14)</f>
        <v>0</v>
      </c>
      <c r="AM14" s="860" t="n">
        <f aca="false">AJ14+AL14</f>
        <v>1</v>
      </c>
      <c r="AN14" s="853"/>
      <c r="AO14" s="859" t="n">
        <f aca="false">COUNTIFS($P$5:$P$8,"&gt;"&amp;$P5,$AM$14:$AM$17,"="&amp;$AM14)</f>
        <v>0</v>
      </c>
      <c r="AP14" s="860" t="n">
        <f aca="false">AM14+AO14</f>
        <v>1</v>
      </c>
      <c r="AQ14" s="853"/>
      <c r="AR14" s="859" t="n">
        <f aca="false">COUNTIFS($R$5:$R$8,"&gt;"&amp;$R5,$AP$14:$AP$17,"="&amp;$AP14)</f>
        <v>0</v>
      </c>
      <c r="AS14" s="860" t="n">
        <f aca="false">AP14+AR14</f>
        <v>1</v>
      </c>
      <c r="AT14" s="853"/>
      <c r="AU14" s="861" t="b">
        <f aca="false" t="array" ref="AU14:AU14">AND($L$9&gt;0,(SUM(($AM$14:$AM$17=TRANSPOSE($AM$14:$AM$17))*(($L$5:$L$8&gt;0)*TRANSPOSE($L$5:$L$8)+({1;2;3;4}={1,2,3,4})&gt;0))-4)&gt;0)</f>
        <v>1</v>
      </c>
      <c r="AV14" s="862" t="b">
        <f aca="false">AND($AU5,$AV5)</f>
        <v>0</v>
      </c>
      <c r="AX14" s="863" t="n">
        <f aca="false" t="array" ref="AX14:AX14">IFERROR(SMALL(IF(COUNTIF($I$14:$I$17,$C$14:$C$17)&gt;1,$C$14:$C$17,""),1),"")</f>
        <v>2</v>
      </c>
      <c r="AY14" s="864" t="n">
        <f aca="false">IFERROR(INDEX($E$14:$E$17,IF($I14=$AX$14,$C14,99)),0)</f>
        <v>0</v>
      </c>
      <c r="AZ14" s="865" t="str">
        <f aca="false" t="array" ref="AZ14:AZ17">IFERROR(VLOOKUP($BA$5:$BA$8,$C$14:$D$17,2,0),"")</f>
        <v/>
      </c>
      <c r="BA14" s="866" t="str">
        <f aca="false" t="array" ref="BA14:BA17">IFERROR(VLOOKUP($BA$5:$BA$8,$C$14:$K$17,9,0),"")</f>
        <v/>
      </c>
      <c r="BB14" s="866" t="str">
        <f aca="false" t="array" ref="BB14:BB17">IFERROR(VLOOKUP($BA$5:$BA$8,$C$14:$O$17,13,0),"")</f>
        <v/>
      </c>
      <c r="BC14" s="867" t="str">
        <f aca="false" t="array" ref="BC14:BC17">IFERROR(VLOOKUP($BA$5:$BA$8,$C$14:$S$17,17,0),"")</f>
        <v/>
      </c>
      <c r="BE14" s="868" t="str">
        <f aca="false" t="array" ref="BE14:BH17">IFERROR(VLOOKUP($AZ$14:$AZ$17&amp;$BE$13:$BH$13,$Z$22:$AA$33,2,0),"")</f>
        <v/>
      </c>
      <c r="BF14" s="869" t="str">
        <v/>
      </c>
      <c r="BG14" s="869" t="str">
        <v/>
      </c>
      <c r="BH14" s="870" t="str">
        <v/>
      </c>
      <c r="BI14" s="862"/>
      <c r="BJ14" s="871" t="b">
        <f aca="false">COUNTIF($I$14:$I$17,$BL$15)&lt;&gt;COUNTIF($U$14:$U$17,$BL$15)</f>
        <v>0</v>
      </c>
      <c r="BK14" s="822" t="n">
        <f aca="false" t="array" ref="BK14:BK17">IF($I$14:$I$17=$AX$14,$U$14:$U$17,0)</f>
        <v>0</v>
      </c>
      <c r="BL14" s="872" t="str">
        <f aca="false">IF($BJ$14,$BL$15,"")</f>
        <v/>
      </c>
      <c r="BM14" s="873"/>
      <c r="BN14" s="865" t="str">
        <f aca="false" t="array" ref="BN14:BN17">IFERROR(VLOOKUP($BO$5:$BO$8,$C$14:$D$17,2,0),"")</f>
        <v/>
      </c>
      <c r="BO14" s="866" t="str">
        <f aca="false" t="array" ref="BO14:BO17">IFERROR(VLOOKUP($BO$5:$BO$8,$C$14:$W$17,21,0),"")</f>
        <v/>
      </c>
      <c r="BP14" s="866" t="str">
        <f aca="false" t="array" ref="BP14:BP17">IFERROR(VLOOKUP($BO$5:$BO$8,$C$14:$AA$17,25,0),"")</f>
        <v/>
      </c>
      <c r="BQ14" s="867" t="str">
        <f aca="false" t="array" ref="BQ14:BQ17">IFERROR(VLOOKUP($BO$5:$BO$8,$C$14:$AE$17,29,0),"")</f>
        <v/>
      </c>
      <c r="BS14" s="868" t="str">
        <f aca="false" t="array" ref="BS14:BV17">IFERROR(VLOOKUP($BN$14:$BN$17&amp;$BS$13:$BV$13,$Z$22:$AA$33,2,0),"")</f>
        <v/>
      </c>
      <c r="BT14" s="869" t="str">
        <v/>
      </c>
      <c r="BU14" s="869" t="str">
        <v/>
      </c>
      <c r="BV14" s="870" t="str">
        <v/>
      </c>
      <c r="BX14" s="863" t="str">
        <f aca="false" t="array" ref="BX14:BX14">IFERROR(SMALL(IF(COUNTIF($BK$14:$BK$17,$C$14:$C$17)&gt;1,$C$14:$C$17,""),2),"")</f>
        <v/>
      </c>
      <c r="BZ14" s="865" t="str">
        <f aca="false" t="array" ref="BZ14:BZ17">IFERROR(VLOOKUP($CA$5:$CA$8,$C$14:$D$17,2,0),"")</f>
        <v/>
      </c>
      <c r="CA14" s="866" t="str">
        <f aca="false" t="array" ref="CA14:CA17">IFERROR(VLOOKUP($CA$5:$CA$8,$C$14:$W$17,21,0),"")</f>
        <v/>
      </c>
      <c r="CB14" s="866" t="str">
        <f aca="false" t="array" ref="CB14:CB17">IFERROR(VLOOKUP($CA$5:$CA$8,$C$14:$AA$17,25,0),"")</f>
        <v/>
      </c>
      <c r="CC14" s="867" t="str">
        <f aca="false" t="array" ref="CC14:CC17">IFERROR(VLOOKUP($CA$5:$CA$8,$C$14:$AE$17,29,0),"")</f>
        <v/>
      </c>
      <c r="CE14" s="868" t="str">
        <f aca="false" t="array" ref="CE14:CH17">IFERROR(VLOOKUP($BZ$14:$BZ$17&amp;$CE$13:$CH$13,$Z$22:$AA$33,2,0),"")</f>
        <v/>
      </c>
      <c r="CF14" s="869" t="str">
        <v/>
      </c>
      <c r="CG14" s="869" t="str">
        <v/>
      </c>
      <c r="CH14" s="870" t="str">
        <v/>
      </c>
    </row>
    <row r="15" s="839" customFormat="true" ht="12" hidden="false" customHeight="false" outlineLevel="0" collapsed="false">
      <c r="B15" s="846"/>
      <c r="C15" s="850" t="n">
        <v>2</v>
      </c>
      <c r="D15" s="807" t="str">
        <f aca="false">$D6</f>
        <v>Curaçao</v>
      </c>
      <c r="E15" s="874" t="n">
        <f aca="false">RANK(F15,$F$14:$F$17,1)</f>
        <v>4</v>
      </c>
      <c r="F15" s="820" t="n">
        <f aca="false">G15+ROW()/1000+(D15="")*10</f>
        <v>4.015</v>
      </c>
      <c r="G15" s="852" t="n">
        <f aca="false">AS15</f>
        <v>4</v>
      </c>
      <c r="H15" s="853"/>
      <c r="I15" s="875" t="n">
        <f aca="false">RANK($K6,$K$5:$K$8)</f>
        <v>4</v>
      </c>
      <c r="J15" s="855"/>
      <c r="K15" s="808" t="n">
        <f aca="false" t="array" ref="K15:K15">SUMPRODUCT($U$22:$U$27*($P$22:$P$27=$D15)*ISNUMBER(MATCH($Q$22:$Q$27,IF($I$14:$I$17=$I15,$D$14:$D$17,""),0)))+SUMPRODUCT($V$22:$V$27*($Q$22:$Q$27=$D15)*ISNUMBER(MATCH($P$22:$P$27,IF($I$14:$I$17=$I15,$D$14:$D$17,""),0)))</f>
        <v>0</v>
      </c>
      <c r="L15" s="806" t="n">
        <f aca="false">COUNTIFS($K$14:$K$17,"&gt;"&amp;$K15,$I$14:$I$17,"="&amp;$I15)</f>
        <v>0</v>
      </c>
      <c r="M15" s="824" t="n">
        <f aca="false">I15+L15</f>
        <v>4</v>
      </c>
      <c r="N15" s="853"/>
      <c r="O15" s="808" t="n">
        <f aca="false" t="array" ref="O15:O15">SUMPRODUCT($W$22:$W$27*($P$22:$P$27=$D15)*ISNUMBER(MATCH($Q$22:$Q$27,IF($I$14:$I$17=$I15,$D$14:$D$17,""),0)))+SUMPRODUCT(-$W$22:$W$27*($Q$22:$Q$27=$D15)*ISNUMBER(MATCH($P$22:$P$27,IF($I$14:$I$17=$I15,$D$14:$D$17,""),0)))</f>
        <v>0</v>
      </c>
      <c r="P15" s="806" t="n">
        <f aca="false">COUNTIFS($O$14:$O$17,"&gt;"&amp;$O15,$M$14:$M$17,"="&amp;$M15)</f>
        <v>0</v>
      </c>
      <c r="Q15" s="824" t="n">
        <f aca="false">M15+P15</f>
        <v>4</v>
      </c>
      <c r="R15" s="853"/>
      <c r="S15" s="808" t="n">
        <f aca="false" t="array" ref="S15:S15">SUMPRODUCT($X$22:$X$27*($P$22:$P$27=$D15)*ISNUMBER(MATCH($Q$22:$Q$27,IF($I$14:$I$17=$I15,$D$14:$D$17,""),0)))+SUMPRODUCT($Y$22:$Y$27*($Q$22:$Q$27=$D15)*ISNUMBER(MATCH($P$22:$P$27,IF($I$14:$I$17=$I15,$D$14:$D$17,""),0)))</f>
        <v>0</v>
      </c>
      <c r="T15" s="806" t="n">
        <f aca="false">COUNTIFS($S$14:$S$17,"&gt;"&amp;$S15,$Q$14:$Q$17,"="&amp;$Q15)</f>
        <v>0</v>
      </c>
      <c r="U15" s="824" t="n">
        <f aca="false">Q15+T15</f>
        <v>4</v>
      </c>
      <c r="V15" s="855"/>
      <c r="W15" s="808" t="n">
        <f aca="false" t="array" ref="W15:W15">SUMPRODUCT($U$22:$U$27*($P$22:$P$27=$D15)*ISNUMBER(MATCH($Q$22:$Q$27,IF($U$14:$U$17=$U15,$D$14:$D$17,""),0)))+SUMPRODUCT($V$22:$V$27*($Q$22:$Q$27=$D15)*ISNUMBER(MATCH($P$22:$P$27,IF($U$14:$U$17=$U15,$D$14:$D$17,""),0)))</f>
        <v>0</v>
      </c>
      <c r="X15" s="806" t="n">
        <f aca="false">COUNTIFS($W$14:$W$17,"&gt;"&amp;$W15,$U$14:$U$17,"="&amp;$U15)</f>
        <v>0</v>
      </c>
      <c r="Y15" s="824" t="n">
        <f aca="false">U15+X15</f>
        <v>4</v>
      </c>
      <c r="Z15" s="853"/>
      <c r="AA15" s="808" t="n">
        <f aca="false" t="array" ref="AA15:AA15">SUMPRODUCT($W$22:$W$27*($P$22:$P$27=$D15)*ISNUMBER(MATCH($Q$22:$Q$27,IF($U$14:$U$17=$U15,$D$14:$D$17,""),0)))+SUMPRODUCT(-$W$22:$W$27*($Q$22:$Q$27=$D15)*ISNUMBER(MATCH($P$22:$P$27,IF($U$14:$U$17=$U15,$D$14:$D$17,""),0)))</f>
        <v>0</v>
      </c>
      <c r="AB15" s="806" t="n">
        <f aca="false">COUNTIFS($AA$14:$AA$17,"&gt;"&amp;$AA15,$Y$14:$Y$17,"="&amp;$Y15)</f>
        <v>0</v>
      </c>
      <c r="AC15" s="824" t="n">
        <f aca="false">Y15+AB15</f>
        <v>4</v>
      </c>
      <c r="AD15" s="853"/>
      <c r="AE15" s="808" t="n">
        <f aca="false" t="array" ref="AE15:AE15">SUMPRODUCT($X$22:$X$27*($P$22:$P$27=$D15)*ISNUMBER(MATCH($Q$22:$Q$27,IF($U$14:$U$17=$U15,$D$14:$D$17,""),0)))+SUMPRODUCT($Y$22:$Y$27*($Q$22:$Q$27=$D15)*ISNUMBER(MATCH($P$22:$P$27,IF($U$14:$U$17=$U15,$D$14:$D$17,""),0)))</f>
        <v>0</v>
      </c>
      <c r="AF15" s="806" t="n">
        <f aca="false">COUNTIFS($AE$14:$AE$17,"&gt;"&amp;$AE15,$AC$14:$AC$17,"="&amp;$AC15)</f>
        <v>0</v>
      </c>
      <c r="AG15" s="824" t="n">
        <f aca="false">AC15+AF15</f>
        <v>4</v>
      </c>
      <c r="AH15" s="855"/>
      <c r="AI15" s="807" t="n">
        <f aca="false">COUNTIFS($J$5:$J$8,"&gt;"&amp;$J6,$AG$14:$AG$17,"="&amp;$AG15)</f>
        <v>0</v>
      </c>
      <c r="AJ15" s="824" t="n">
        <f aca="false">AG15+AI15</f>
        <v>4</v>
      </c>
      <c r="AK15" s="853"/>
      <c r="AL15" s="807" t="n">
        <f aca="false">COUNTIFS($H$5:$H$8,"&gt;"&amp;$H6,$AJ$14:$AJ$17,"="&amp;$AJ15)</f>
        <v>0</v>
      </c>
      <c r="AM15" s="824" t="n">
        <f aca="false">AJ15+AL15</f>
        <v>4</v>
      </c>
      <c r="AN15" s="853"/>
      <c r="AO15" s="807" t="n">
        <f aca="false">COUNTIFS($P$5:$P$8,"&gt;"&amp;$P6,$AM$14:$AM$17,"="&amp;$AM15)</f>
        <v>0</v>
      </c>
      <c r="AP15" s="824" t="n">
        <f aca="false">AM15+AO15</f>
        <v>4</v>
      </c>
      <c r="AQ15" s="853"/>
      <c r="AR15" s="807" t="n">
        <f aca="false">COUNTIFS($R$5:$R$8,"&gt;"&amp;$R6,$AP$14:$AP$17,"="&amp;$AP15)</f>
        <v>0</v>
      </c>
      <c r="AS15" s="824" t="n">
        <f aca="false">AP15+AR15</f>
        <v>4</v>
      </c>
      <c r="AT15" s="853"/>
      <c r="AV15" s="862" t="b">
        <f aca="false">AND($AU6,$AV6)</f>
        <v>0</v>
      </c>
      <c r="AX15" s="876"/>
      <c r="AY15" s="862" t="n">
        <f aca="false">IFERROR(INDEX($E$14:$E$17,IF($I15=$AX$14,$C15,99)),0)</f>
        <v>0</v>
      </c>
      <c r="AZ15" s="877" t="str">
        <v>Ecuador</v>
      </c>
      <c r="BA15" s="807" t="n">
        <v>1</v>
      </c>
      <c r="BB15" s="807" t="n">
        <v>0</v>
      </c>
      <c r="BC15" s="878" t="n">
        <v>1</v>
      </c>
      <c r="BE15" s="879" t="str">
        <v/>
      </c>
      <c r="BF15" s="880" t="str">
        <v/>
      </c>
      <c r="BG15" s="862" t="str">
        <v>1 - 1</v>
      </c>
      <c r="BH15" s="881" t="str">
        <v/>
      </c>
      <c r="BI15" s="862"/>
      <c r="BK15" s="832" t="n">
        <v>0</v>
      </c>
      <c r="BL15" s="882" t="n">
        <f aca="false" t="array" ref="BL15:BL15">IFERROR(SMALL(IF(COUNTIF($BK$14:$BK$17,$C$14:$C$17)&gt;1,$C$14:$C$17,""),1),"")</f>
        <v>2</v>
      </c>
      <c r="BN15" s="877" t="str">
        <v/>
      </c>
      <c r="BO15" s="807" t="str">
        <v/>
      </c>
      <c r="BP15" s="807" t="str">
        <v/>
      </c>
      <c r="BQ15" s="878" t="str">
        <v/>
      </c>
      <c r="BS15" s="879" t="str">
        <v/>
      </c>
      <c r="BT15" s="880" t="str">
        <v/>
      </c>
      <c r="BU15" s="862" t="str">
        <v/>
      </c>
      <c r="BV15" s="881" t="str">
        <v/>
      </c>
      <c r="BZ15" s="877" t="str">
        <v/>
      </c>
      <c r="CA15" s="807" t="str">
        <v/>
      </c>
      <c r="CB15" s="807" t="str">
        <v/>
      </c>
      <c r="CC15" s="878" t="str">
        <v/>
      </c>
      <c r="CE15" s="879" t="str">
        <v/>
      </c>
      <c r="CF15" s="880" t="str">
        <v/>
      </c>
      <c r="CG15" s="862" t="str">
        <v/>
      </c>
      <c r="CH15" s="881" t="str">
        <v/>
      </c>
    </row>
    <row r="16" s="839" customFormat="true" ht="12" hidden="false" customHeight="false" outlineLevel="0" collapsed="false">
      <c r="B16" s="846"/>
      <c r="C16" s="850" t="n">
        <v>3</v>
      </c>
      <c r="D16" s="807" t="str">
        <f aca="false">$D7</f>
        <v>Ivory Coast</v>
      </c>
      <c r="E16" s="874" t="n">
        <f aca="false">RANK(F16,$F$14:$F$17,1)</f>
        <v>3</v>
      </c>
      <c r="F16" s="820" t="n">
        <f aca="false">G16+ROW()/1000+(D16="")*10</f>
        <v>3.016</v>
      </c>
      <c r="G16" s="852" t="n">
        <f aca="false">AS16</f>
        <v>3</v>
      </c>
      <c r="H16" s="853"/>
      <c r="I16" s="875" t="n">
        <f aca="false">RANK($K7,$K$5:$K$8)</f>
        <v>2</v>
      </c>
      <c r="J16" s="855"/>
      <c r="K16" s="808" t="n">
        <f aca="false" t="array" ref="K16:K16">SUMPRODUCT($U$22:$U$27*($P$22:$P$27=$D16)*ISNUMBER(MATCH($Q$22:$Q$27,IF($I$14:$I$17=$I16,$D$14:$D$17,""),0)))+SUMPRODUCT($V$22:$V$27*($Q$22:$Q$27=$D16)*ISNUMBER(MATCH($P$22:$P$27,IF($I$14:$I$17=$I16,$D$14:$D$17,""),0)))</f>
        <v>1</v>
      </c>
      <c r="L16" s="806" t="n">
        <f aca="false">COUNTIFS($K$14:$K$17,"&gt;"&amp;$K16,$I$14:$I$17,"="&amp;$I16)</f>
        <v>0</v>
      </c>
      <c r="M16" s="824" t="n">
        <f aca="false">I16+L16</f>
        <v>2</v>
      </c>
      <c r="N16" s="853"/>
      <c r="O16" s="808" t="n">
        <f aca="false" t="array" ref="O16:O16">SUMPRODUCT($W$22:$W$27*($P$22:$P$27=$D16)*ISNUMBER(MATCH($Q$22:$Q$27,IF($I$14:$I$17=$I16,$D$14:$D$17,""),0)))+SUMPRODUCT(-$W$22:$W$27*($Q$22:$Q$27=$D16)*ISNUMBER(MATCH($P$22:$P$27,IF($I$14:$I$17=$I16,$D$14:$D$17,""),0)))</f>
        <v>0</v>
      </c>
      <c r="P16" s="806" t="n">
        <f aca="false">COUNTIFS($O$14:$O$17,"&gt;"&amp;$O16,$M$14:$M$17,"="&amp;$M16)</f>
        <v>0</v>
      </c>
      <c r="Q16" s="824" t="n">
        <f aca="false">M16+P16</f>
        <v>2</v>
      </c>
      <c r="R16" s="853"/>
      <c r="S16" s="808" t="n">
        <f aca="false" t="array" ref="S16:S16">SUMPRODUCT($X$22:$X$27*($P$22:$P$27=$D16)*ISNUMBER(MATCH($Q$22:$Q$27,IF($I$14:$I$17=$I16,$D$14:$D$17,""),0)))+SUMPRODUCT($Y$22:$Y$27*($Q$22:$Q$27=$D16)*ISNUMBER(MATCH($P$22:$P$27,IF($I$14:$I$17=$I16,$D$14:$D$17,""),0)))</f>
        <v>1</v>
      </c>
      <c r="T16" s="806" t="n">
        <f aca="false">COUNTIFS($S$14:$S$17,"&gt;"&amp;$S16,$Q$14:$Q$17,"="&amp;$Q16)</f>
        <v>0</v>
      </c>
      <c r="U16" s="824" t="n">
        <f aca="false">Q16+T16</f>
        <v>2</v>
      </c>
      <c r="V16" s="855"/>
      <c r="W16" s="808" t="n">
        <f aca="false" t="array" ref="W16:W16">SUMPRODUCT($U$22:$U$27*($P$22:$P$27=$D16)*ISNUMBER(MATCH($Q$22:$Q$27,IF($U$14:$U$17=$U16,$D$14:$D$17,""),0)))+SUMPRODUCT($V$22:$V$27*($Q$22:$Q$27=$D16)*ISNUMBER(MATCH($P$22:$P$27,IF($U$14:$U$17=$U16,$D$14:$D$17,""),0)))</f>
        <v>1</v>
      </c>
      <c r="X16" s="806" t="n">
        <f aca="false">COUNTIFS($W$14:$W$17,"&gt;"&amp;$W16,$U$14:$U$17,"="&amp;$U16)</f>
        <v>0</v>
      </c>
      <c r="Y16" s="824" t="n">
        <f aca="false">U16+X16</f>
        <v>2</v>
      </c>
      <c r="Z16" s="853"/>
      <c r="AA16" s="808" t="n">
        <f aca="false" t="array" ref="AA16:AA16">SUMPRODUCT($W$22:$W$27*($P$22:$P$27=$D16)*ISNUMBER(MATCH($Q$22:$Q$27,IF($U$14:$U$17=$U16,$D$14:$D$17,""),0)))+SUMPRODUCT(-$W$22:$W$27*($Q$22:$Q$27=$D16)*ISNUMBER(MATCH($P$22:$P$27,IF($U$14:$U$17=$U16,$D$14:$D$17,""),0)))</f>
        <v>0</v>
      </c>
      <c r="AB16" s="806" t="n">
        <f aca="false">COUNTIFS($AA$14:$AA$17,"&gt;"&amp;$AA16,$Y$14:$Y$17,"="&amp;$Y16)</f>
        <v>0</v>
      </c>
      <c r="AC16" s="824" t="n">
        <f aca="false">Y16+AB16</f>
        <v>2</v>
      </c>
      <c r="AD16" s="853"/>
      <c r="AE16" s="808" t="n">
        <f aca="false" t="array" ref="AE16:AE16">SUMPRODUCT($X$22:$X$27*($P$22:$P$27=$D16)*ISNUMBER(MATCH($Q$22:$Q$27,IF($U$14:$U$17=$U16,$D$14:$D$17,""),0)))+SUMPRODUCT($Y$22:$Y$27*($Q$22:$Q$27=$D16)*ISNUMBER(MATCH($P$22:$P$27,IF($U$14:$U$17=$U16,$D$14:$D$17,""),0)))</f>
        <v>1</v>
      </c>
      <c r="AF16" s="806" t="n">
        <f aca="false">COUNTIFS($AE$14:$AE$17,"&gt;"&amp;$AE16,$AC$14:$AC$17,"="&amp;$AC16)</f>
        <v>0</v>
      </c>
      <c r="AG16" s="824" t="n">
        <f aca="false">AC16+AF16</f>
        <v>2</v>
      </c>
      <c r="AH16" s="855"/>
      <c r="AI16" s="807" t="n">
        <f aca="false">COUNTIFS($J$5:$J$8,"&gt;"&amp;$J7,$AG$14:$AG$17,"="&amp;$AG16)</f>
        <v>0</v>
      </c>
      <c r="AJ16" s="824" t="n">
        <f aca="false">AG16+AI16</f>
        <v>2</v>
      </c>
      <c r="AK16" s="853"/>
      <c r="AL16" s="807" t="n">
        <f aca="false">COUNTIFS($H$5:$H$8,"&gt;"&amp;$H7,$AJ$14:$AJ$17,"="&amp;$AJ16)</f>
        <v>0</v>
      </c>
      <c r="AM16" s="824" t="n">
        <f aca="false">AJ16+AL16</f>
        <v>2</v>
      </c>
      <c r="AN16" s="853"/>
      <c r="AO16" s="807" t="n">
        <f aca="false">COUNTIFS($P$5:$P$8,"&gt;"&amp;$P7,$AM$14:$AM$17,"="&amp;$AM16)</f>
        <v>0</v>
      </c>
      <c r="AP16" s="824" t="n">
        <f aca="false">AM16+AO16</f>
        <v>2</v>
      </c>
      <c r="AQ16" s="853"/>
      <c r="AR16" s="807" t="n">
        <f aca="false">COUNTIFS($R$5:$R$8,"&gt;"&amp;$R7,$AP$14:$AP$17,"="&amp;$AP16)</f>
        <v>1</v>
      </c>
      <c r="AS16" s="824" t="n">
        <f aca="false">AP16+AR16</f>
        <v>3</v>
      </c>
      <c r="AT16" s="853"/>
      <c r="AV16" s="862" t="b">
        <f aca="false">AND($AU7,$AV7)</f>
        <v>1</v>
      </c>
      <c r="AX16" s="807"/>
      <c r="AY16" s="862" t="n">
        <f aca="false">IFERROR(INDEX($E$14:$E$17,IF($I16=$AX$14,$C16,99)),0)</f>
        <v>3</v>
      </c>
      <c r="AZ16" s="877" t="str">
        <v>Ivory Coast</v>
      </c>
      <c r="BA16" s="807" t="n">
        <v>1</v>
      </c>
      <c r="BB16" s="807" t="n">
        <v>0</v>
      </c>
      <c r="BC16" s="878" t="n">
        <v>1</v>
      </c>
      <c r="BE16" s="879" t="str">
        <v/>
      </c>
      <c r="BF16" s="862" t="str">
        <v>1 - 1</v>
      </c>
      <c r="BG16" s="880" t="str">
        <v/>
      </c>
      <c r="BH16" s="881" t="str">
        <v/>
      </c>
      <c r="BI16" s="862"/>
      <c r="BJ16" s="862"/>
      <c r="BK16" s="832" t="n">
        <v>2</v>
      </c>
      <c r="BL16" s="807"/>
      <c r="BN16" s="877" t="str">
        <v/>
      </c>
      <c r="BO16" s="807" t="str">
        <v/>
      </c>
      <c r="BP16" s="807" t="str">
        <v/>
      </c>
      <c r="BQ16" s="878" t="str">
        <v/>
      </c>
      <c r="BS16" s="879" t="str">
        <v/>
      </c>
      <c r="BT16" s="862" t="str">
        <v/>
      </c>
      <c r="BU16" s="880" t="str">
        <v/>
      </c>
      <c r="BV16" s="881" t="str">
        <v/>
      </c>
      <c r="BZ16" s="877" t="str">
        <v/>
      </c>
      <c r="CA16" s="807" t="str">
        <v/>
      </c>
      <c r="CB16" s="807" t="str">
        <v/>
      </c>
      <c r="CC16" s="878" t="str">
        <v/>
      </c>
      <c r="CE16" s="879" t="str">
        <v/>
      </c>
      <c r="CF16" s="862" t="str">
        <v/>
      </c>
      <c r="CG16" s="880" t="str">
        <v/>
      </c>
      <c r="CH16" s="881" t="str">
        <v/>
      </c>
    </row>
    <row r="17" s="839" customFormat="true" ht="12" hidden="false" customHeight="false" outlineLevel="0" collapsed="false">
      <c r="B17" s="846"/>
      <c r="C17" s="850" t="n">
        <v>4</v>
      </c>
      <c r="D17" s="807" t="str">
        <f aca="false">$D8</f>
        <v>Ecuador</v>
      </c>
      <c r="E17" s="883" t="n">
        <f aca="false">RANK(F17,$F$14:$F$17,1)</f>
        <v>2</v>
      </c>
      <c r="F17" s="820" t="n">
        <f aca="false">G17+ROW()/1000+(D17="")*10</f>
        <v>2.017</v>
      </c>
      <c r="G17" s="852" t="n">
        <f aca="false">AS17</f>
        <v>2</v>
      </c>
      <c r="H17" s="853"/>
      <c r="I17" s="875" t="n">
        <f aca="false">RANK($K8,$K$5:$K$8)</f>
        <v>2</v>
      </c>
      <c r="J17" s="855"/>
      <c r="K17" s="808" t="n">
        <f aca="false" t="array" ref="K17:K17">SUMPRODUCT($U$22:$U$27*($P$22:$P$27=$D17)*ISNUMBER(MATCH($Q$22:$Q$27,IF($I$14:$I$17=$I17,$D$14:$D$17,""),0)))+SUMPRODUCT($V$22:$V$27*($Q$22:$Q$27=$D17)*ISNUMBER(MATCH($P$22:$P$27,IF($I$14:$I$17=$I17,$D$14:$D$17,""),0)))</f>
        <v>1</v>
      </c>
      <c r="L17" s="806" t="n">
        <f aca="false">COUNTIFS($K$14:$K$17,"&gt;"&amp;$K17,$I$14:$I$17,"="&amp;$I17)</f>
        <v>0</v>
      </c>
      <c r="M17" s="824" t="n">
        <f aca="false">I17+L17</f>
        <v>2</v>
      </c>
      <c r="N17" s="853"/>
      <c r="O17" s="808" t="n">
        <f aca="false" t="array" ref="O17:O17">SUMPRODUCT($W$22:$W$27*($P$22:$P$27=$D17)*ISNUMBER(MATCH($Q$22:$Q$27,IF($I$14:$I$17=$I17,$D$14:$D$17,""),0)))+SUMPRODUCT(-$W$22:$W$27*($Q$22:$Q$27=$D17)*ISNUMBER(MATCH($P$22:$P$27,IF($I$14:$I$17=$I17,$D$14:$D$17,""),0)))</f>
        <v>0</v>
      </c>
      <c r="P17" s="806" t="n">
        <f aca="false">COUNTIFS($O$14:$O$17,"&gt;"&amp;$O17,$M$14:$M$17,"="&amp;$M17)</f>
        <v>0</v>
      </c>
      <c r="Q17" s="824" t="n">
        <f aca="false">M17+P17</f>
        <v>2</v>
      </c>
      <c r="R17" s="853"/>
      <c r="S17" s="808" t="n">
        <f aca="false" t="array" ref="S17:S17">SUMPRODUCT($X$22:$X$27*($P$22:$P$27=$D17)*ISNUMBER(MATCH($Q$22:$Q$27,IF($I$14:$I$17=$I17,$D$14:$D$17,""),0)))+SUMPRODUCT($Y$22:$Y$27*($Q$22:$Q$27=$D17)*ISNUMBER(MATCH($P$22:$P$27,IF($I$14:$I$17=$I17,$D$14:$D$17,""),0)))</f>
        <v>1</v>
      </c>
      <c r="T17" s="806" t="n">
        <f aca="false">COUNTIFS($S$14:$S$17,"&gt;"&amp;$S17,$Q$14:$Q$17,"="&amp;$Q17)</f>
        <v>0</v>
      </c>
      <c r="U17" s="824" t="n">
        <f aca="false">Q17+T17</f>
        <v>2</v>
      </c>
      <c r="V17" s="855"/>
      <c r="W17" s="808" t="n">
        <f aca="false" t="array" ref="W17:W17">SUMPRODUCT($U$22:$U$27*($P$22:$P$27=$D17)*ISNUMBER(MATCH($Q$22:$Q$27,IF($U$14:$U$17=$U17,$D$14:$D$17,""),0)))+SUMPRODUCT($V$22:$V$27*($Q$22:$Q$27=$D17)*ISNUMBER(MATCH($P$22:$P$27,IF($U$14:$U$17=$U17,$D$14:$D$17,""),0)))</f>
        <v>1</v>
      </c>
      <c r="X17" s="806" t="n">
        <f aca="false">COUNTIFS($W$14:$W$17,"&gt;"&amp;$W17,$U$14:$U$17,"="&amp;$U17)</f>
        <v>0</v>
      </c>
      <c r="Y17" s="824" t="n">
        <f aca="false">U17+X17</f>
        <v>2</v>
      </c>
      <c r="Z17" s="853"/>
      <c r="AA17" s="808" t="n">
        <f aca="false" t="array" ref="AA17:AA17">SUMPRODUCT($W$22:$W$27*($P$22:$P$27=$D17)*ISNUMBER(MATCH($Q$22:$Q$27,IF($U$14:$U$17=$U17,$D$14:$D$17,""),0)))+SUMPRODUCT(-$W$22:$W$27*($Q$22:$Q$27=$D17)*ISNUMBER(MATCH($P$22:$P$27,IF($U$14:$U$17=$U17,$D$14:$D$17,""),0)))</f>
        <v>0</v>
      </c>
      <c r="AB17" s="806" t="n">
        <f aca="false">COUNTIFS($AA$14:$AA$17,"&gt;"&amp;$AA17,$Y$14:$Y$17,"="&amp;$Y17)</f>
        <v>0</v>
      </c>
      <c r="AC17" s="824" t="n">
        <f aca="false">Y17+AB17</f>
        <v>2</v>
      </c>
      <c r="AD17" s="853"/>
      <c r="AE17" s="808" t="n">
        <f aca="false" t="array" ref="AE17:AE17">SUMPRODUCT($X$22:$X$27*($P$22:$P$27=$D17)*ISNUMBER(MATCH($Q$22:$Q$27,IF($U$14:$U$17=$U17,$D$14:$D$17,""),0)))+SUMPRODUCT($Y$22:$Y$27*($Q$22:$Q$27=$D17)*ISNUMBER(MATCH($P$22:$P$27,IF($U$14:$U$17=$U17,$D$14:$D$17,""),0)))</f>
        <v>1</v>
      </c>
      <c r="AF17" s="806" t="n">
        <f aca="false">COUNTIFS($AE$14:$AE$17,"&gt;"&amp;$AE17,$AC$14:$AC$17,"="&amp;$AC17)</f>
        <v>0</v>
      </c>
      <c r="AG17" s="824" t="n">
        <f aca="false">AC17+AF17</f>
        <v>2</v>
      </c>
      <c r="AH17" s="855"/>
      <c r="AI17" s="807" t="n">
        <f aca="false">COUNTIFS($J$5:$J$8,"&gt;"&amp;$J8,$AG$14:$AG$17,"="&amp;$AG17)</f>
        <v>0</v>
      </c>
      <c r="AJ17" s="824" t="n">
        <f aca="false">AG17+AI17</f>
        <v>2</v>
      </c>
      <c r="AK17" s="853"/>
      <c r="AL17" s="807" t="n">
        <f aca="false">COUNTIFS($H$5:$H$8,"&gt;"&amp;$H8,$AJ$14:$AJ$17,"="&amp;$AJ17)</f>
        <v>0</v>
      </c>
      <c r="AM17" s="824" t="n">
        <f aca="false">AJ17+AL17</f>
        <v>2</v>
      </c>
      <c r="AN17" s="853"/>
      <c r="AO17" s="807" t="n">
        <f aca="false">COUNTIFS($P$5:$P$8,"&gt;"&amp;$P8,$AM$14:$AM$17,"="&amp;$AM17)</f>
        <v>0</v>
      </c>
      <c r="AP17" s="824" t="n">
        <f aca="false">AM17+AO17</f>
        <v>2</v>
      </c>
      <c r="AQ17" s="853"/>
      <c r="AR17" s="807" t="n">
        <f aca="false">COUNTIFS($R$5:$R$8,"&gt;"&amp;$R8,$AP$14:$AP$17,"="&amp;$AP17)</f>
        <v>0</v>
      </c>
      <c r="AS17" s="824" t="n">
        <f aca="false">AP17+AR17</f>
        <v>2</v>
      </c>
      <c r="AT17" s="853"/>
      <c r="AV17" s="862" t="b">
        <f aca="false">AND($AU8,$AV8)</f>
        <v>1</v>
      </c>
      <c r="AX17" s="807"/>
      <c r="AY17" s="862" t="n">
        <f aca="false">IFERROR(INDEX($E$14:$E$17,IF($I17=$AX$14,$C17,99)),0)</f>
        <v>2</v>
      </c>
      <c r="AZ17" s="884" t="str">
        <v/>
      </c>
      <c r="BA17" s="885" t="str">
        <v/>
      </c>
      <c r="BB17" s="885" t="str">
        <v/>
      </c>
      <c r="BC17" s="886" t="str">
        <v/>
      </c>
      <c r="BE17" s="887" t="str">
        <v/>
      </c>
      <c r="BF17" s="888" t="str">
        <v/>
      </c>
      <c r="BG17" s="888" t="str">
        <v/>
      </c>
      <c r="BH17" s="889" t="str">
        <v/>
      </c>
      <c r="BI17" s="862"/>
      <c r="BJ17" s="862"/>
      <c r="BK17" s="836" t="n">
        <v>2</v>
      </c>
      <c r="BL17" s="807"/>
      <c r="BN17" s="884" t="str">
        <v/>
      </c>
      <c r="BO17" s="885" t="str">
        <v/>
      </c>
      <c r="BP17" s="885" t="str">
        <v/>
      </c>
      <c r="BQ17" s="886" t="str">
        <v/>
      </c>
      <c r="BS17" s="887" t="str">
        <v/>
      </c>
      <c r="BT17" s="888" t="str">
        <v/>
      </c>
      <c r="BU17" s="888" t="str">
        <v/>
      </c>
      <c r="BV17" s="889" t="str">
        <v/>
      </c>
      <c r="BZ17" s="884" t="str">
        <v/>
      </c>
      <c r="CA17" s="885" t="str">
        <v/>
      </c>
      <c r="CB17" s="885" t="str">
        <v/>
      </c>
      <c r="CC17" s="886" t="str">
        <v/>
      </c>
      <c r="CE17" s="887" t="str">
        <v/>
      </c>
      <c r="CF17" s="888" t="str">
        <v/>
      </c>
      <c r="CG17" s="888" t="str">
        <v/>
      </c>
      <c r="CH17" s="889" t="str">
        <v/>
      </c>
    </row>
    <row r="18" s="839" customFormat="true" ht="12" hidden="false" customHeight="false" outlineLevel="0" collapsed="false">
      <c r="B18" s="846"/>
      <c r="C18" s="846"/>
      <c r="D18" s="846"/>
      <c r="E18" s="846"/>
      <c r="F18" s="846"/>
      <c r="G18" s="846"/>
      <c r="H18" s="846"/>
      <c r="I18" s="846"/>
      <c r="J18" s="846"/>
      <c r="K18" s="846"/>
      <c r="L18" s="846"/>
      <c r="M18" s="846"/>
      <c r="N18" s="846"/>
      <c r="O18" s="846"/>
      <c r="P18" s="807"/>
      <c r="Q18" s="807"/>
      <c r="R18" s="807"/>
      <c r="S18" s="807"/>
      <c r="T18" s="807"/>
      <c r="U18" s="807"/>
      <c r="V18" s="846"/>
      <c r="W18" s="846"/>
      <c r="X18" s="846"/>
      <c r="Y18" s="846"/>
      <c r="Z18" s="846"/>
      <c r="AA18" s="846"/>
      <c r="AB18" s="846"/>
      <c r="AC18" s="846"/>
      <c r="AD18" s="846"/>
      <c r="AE18" s="846"/>
      <c r="AF18" s="846"/>
      <c r="AG18" s="846"/>
      <c r="AH18" s="846"/>
      <c r="AI18" s="846"/>
      <c r="BI18" s="846"/>
      <c r="BJ18" s="846"/>
      <c r="BK18" s="850"/>
      <c r="BL18" s="850"/>
    </row>
    <row r="19" s="839" customFormat="true" ht="12" hidden="false" customHeight="false" outlineLevel="0" collapsed="false">
      <c r="B19" s="846"/>
      <c r="C19" s="846"/>
      <c r="D19" s="846"/>
      <c r="E19" s="846"/>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BI19" s="846"/>
      <c r="BJ19" s="846"/>
      <c r="BK19" s="850"/>
      <c r="BL19" s="850"/>
    </row>
    <row r="20" s="800" customFormat="true" ht="12" hidden="false" customHeight="false" outlineLevel="0" collapsed="false">
      <c r="D20" s="801"/>
      <c r="E20" s="801"/>
      <c r="F20" s="801"/>
      <c r="G20" s="801"/>
      <c r="H20" s="801"/>
      <c r="O20" s="890"/>
      <c r="R20" s="801"/>
      <c r="S20" s="801"/>
      <c r="T20" s="801"/>
      <c r="W20" s="890"/>
      <c r="Y20" s="890"/>
      <c r="AE20" s="801"/>
      <c r="AF20" s="801"/>
      <c r="AG20" s="801"/>
      <c r="AH20" s="801"/>
      <c r="AI20" s="801"/>
      <c r="AZ20" s="844" t="s">
        <v>1898</v>
      </c>
      <c r="BI20" s="801"/>
      <c r="BJ20" s="801"/>
      <c r="BK20" s="808"/>
      <c r="BL20" s="808"/>
    </row>
    <row r="21" s="800" customFormat="true" ht="15.75" hidden="false" customHeight="true" outlineLevel="0" collapsed="false">
      <c r="D21" s="891"/>
      <c r="E21" s="814" t="s">
        <v>1839</v>
      </c>
      <c r="F21" s="813" t="s">
        <v>1840</v>
      </c>
      <c r="G21" s="813" t="s">
        <v>1841</v>
      </c>
      <c r="H21" s="892" t="str">
        <f aca="false" t="array" ref="H21:K21">TRANSPOSE($D$22:$D$25)</f>
        <v>Germany</v>
      </c>
      <c r="I21" s="893" t="str">
        <v>Ecuador</v>
      </c>
      <c r="J21" s="893" t="str">
        <v>Ivory Coast</v>
      </c>
      <c r="K21" s="894" t="str">
        <v>Curaçao</v>
      </c>
      <c r="L21" s="840" t="s">
        <v>1899</v>
      </c>
      <c r="M21" s="805" t="s">
        <v>1894</v>
      </c>
      <c r="N21" s="821" t="s">
        <v>1871</v>
      </c>
      <c r="T21" s="890" t="s">
        <v>1900</v>
      </c>
      <c r="U21" s="895" t="s">
        <v>1839</v>
      </c>
      <c r="V21" s="895"/>
      <c r="W21" s="896" t="s">
        <v>507</v>
      </c>
      <c r="X21" s="896" t="s">
        <v>1840</v>
      </c>
      <c r="Y21" s="896" t="s">
        <v>1841</v>
      </c>
      <c r="AA21" s="897"/>
      <c r="AE21" s="846"/>
      <c r="AF21" s="839"/>
      <c r="AG21" s="801"/>
      <c r="AH21" s="839"/>
      <c r="AI21" s="839"/>
      <c r="AJ21" s="839"/>
      <c r="AK21" s="839"/>
      <c r="AL21" s="839"/>
      <c r="AM21" s="839"/>
      <c r="AN21" s="846"/>
      <c r="AO21" s="839"/>
      <c r="AX21" s="845" t="s">
        <v>1895</v>
      </c>
      <c r="AY21" s="845" t="s">
        <v>1896</v>
      </c>
      <c r="AZ21" s="839"/>
      <c r="BA21" s="839"/>
      <c r="BB21" s="839"/>
      <c r="BC21" s="839"/>
      <c r="BD21" s="839"/>
      <c r="BE21" s="847" t="str">
        <f aca="false" t="array" ref="BE21:BH21">TRANSPOSE($AZ$22:$AZ$25)</f>
        <v/>
      </c>
      <c r="BF21" s="848" t="str">
        <v/>
      </c>
      <c r="BG21" s="848" t="str">
        <v/>
      </c>
      <c r="BH21" s="849" t="str">
        <v/>
      </c>
      <c r="BI21" s="846"/>
      <c r="BJ21" s="846"/>
      <c r="BK21" s="807"/>
      <c r="BL21" s="807"/>
      <c r="BM21" s="846"/>
      <c r="BN21" s="846"/>
      <c r="BO21" s="846"/>
      <c r="BP21" s="846"/>
      <c r="BQ21" s="846"/>
      <c r="BR21" s="846"/>
      <c r="BS21" s="846"/>
      <c r="BT21" s="846"/>
      <c r="BU21" s="846"/>
      <c r="BV21" s="846"/>
    </row>
    <row r="22" s="800" customFormat="true" ht="12" hidden="false" customHeight="false" outlineLevel="0" collapsed="false">
      <c r="C22" s="806"/>
      <c r="D22" s="898" t="str">
        <f aca="false">IF($L$9=0,$D5,INDEX($D$5:$D$8,MATCH($C5,$E$14:$E$17,0)))</f>
        <v>Germany</v>
      </c>
      <c r="E22" s="899" t="n">
        <f aca="false">VLOOKUP($D22,$D$5:$K$8,8,0)</f>
        <v>9</v>
      </c>
      <c r="F22" s="900" t="n">
        <f aca="false">VLOOKUP($D22,$D$5:$K$8,5,0)</f>
        <v>7</v>
      </c>
      <c r="G22" s="901" t="n">
        <f aca="false">VLOOKUP($D22,$D$5:$K$8,6,0)</f>
        <v>2</v>
      </c>
      <c r="H22" s="902" t="str">
        <f aca="false" t="array" ref="H22:K25">IFERROR(VLOOKUP($D$22:$D$25&amp;$H$21:$K$21,$Z$22:$AA$33,2,0),"")</f>
        <v/>
      </c>
      <c r="I22" s="900" t="str">
        <v>2 - 1</v>
      </c>
      <c r="J22" s="900" t="str">
        <v>2 - 1</v>
      </c>
      <c r="K22" s="903" t="str">
        <v>3 - 0</v>
      </c>
      <c r="L22" s="827" t="b">
        <f aca="false">OR($E22&gt;0,$G22&gt;0)</f>
        <v>1</v>
      </c>
      <c r="M22" s="827" t="n">
        <f aca="false" t="array" ref="M22:M25">VLOOKUP($D$22:$D$25,$D$14:$AV$17,45,0)</f>
        <v>0</v>
      </c>
      <c r="N22" s="808" t="n">
        <f aca="false">VLOOKUP($D22,$D$5:$Q$8,14,0)</f>
        <v>10</v>
      </c>
      <c r="O22" s="904" t="s">
        <v>77</v>
      </c>
      <c r="P22" s="905" t="str">
        <f aca="false">INDEX('World Cup'!$B$13:$AJ$38,1,1+(CODE($B$1)-65)*3)</f>
        <v>Germany</v>
      </c>
      <c r="Q22" s="906" t="str">
        <f aca="false">INDEX('World Cup'!$B$13:$AJ$38,1,2+(CODE($B$1)-65)*3)</f>
        <v>Curaçao</v>
      </c>
      <c r="R22" s="906" t="n">
        <f aca="false">IF(OR(INDEX('World Cup'!$B$14:$AJ$39,1,1+(CODE($B$1)-65)*3)="",INDEX('World Cup'!$B$14:$AJ$39,1,2+(CODE($B$1)-65)*3)=""),"",INDEX('World Cup'!$B$14:$AJ$39,1,1+(CODE($B$1)-65)*3))</f>
        <v>3</v>
      </c>
      <c r="S22" s="907" t="n">
        <f aca="false">IF(OR(INDEX('World Cup'!$B$14:$AJ$39,1,1+(CODE($B$1)-65)*3)="",INDEX('World Cup'!$B$14:$AJ$39,1,2+(CODE($B$1)-65)*3)=""),"",INDEX('World Cup'!$B$14:$AJ$39,1,2+(CODE($B$1)-65)*3))</f>
        <v>0</v>
      </c>
      <c r="T22" s="908" t="n">
        <f aca="false">IF(AND(P22&lt;&gt;"",Q22&lt;&gt;"",P22&lt;&gt;Q22,R22&lt;&gt;"",S22&lt;&gt;""),1,0)</f>
        <v>1</v>
      </c>
      <c r="U22" s="909" t="n">
        <f aca="false">IF($T22=0,0,IF($R22&gt;$S22,3,IF($R22=$S22,1,0)))</f>
        <v>3</v>
      </c>
      <c r="V22" s="910" t="n">
        <f aca="false">IF($T22=0,0,IF($R22&lt;$S22,3,IF($R22=$S22,1,0)))</f>
        <v>0</v>
      </c>
      <c r="W22" s="911" t="n">
        <f aca="false">IF(OR(R22="",S22=""),0,R22-S22)</f>
        <v>3</v>
      </c>
      <c r="X22" s="912" t="n">
        <f aca="false">IF(OR(R22="",S22=""),0,R22)</f>
        <v>3</v>
      </c>
      <c r="Y22" s="913" t="n">
        <f aca="false">IF(OR(R22="",S22=""),0,S22)</f>
        <v>0</v>
      </c>
      <c r="Z22" s="914" t="str">
        <f aca="false">P22&amp;Q22</f>
        <v>GermanyCuraçao</v>
      </c>
      <c r="AA22" s="915" t="str">
        <f aca="false">IF($T22,$X22&amp;Language!$E$197&amp;$Y22,"")</f>
        <v>3 - 0</v>
      </c>
      <c r="AB22" s="827"/>
      <c r="AC22" s="827"/>
      <c r="AD22" s="827"/>
      <c r="AE22" s="808"/>
      <c r="AF22" s="916"/>
      <c r="AG22" s="917"/>
      <c r="AH22" s="917"/>
      <c r="AI22" s="826"/>
      <c r="AJ22" s="807"/>
      <c r="AK22" s="918"/>
      <c r="AL22" s="807"/>
      <c r="AN22" s="807"/>
      <c r="AO22" s="807"/>
      <c r="AX22" s="863" t="str">
        <f aca="false" t="array" ref="AX22:AX22">IFERROR(SMALL(IF(COUNTIF($I$14:$I$17,$C$14:$C$17)&gt;1,$C$14:$C$17,""),2),"")</f>
        <v/>
      </c>
      <c r="AY22" s="862" t="n">
        <f aca="false">IFERROR(INDEX($E$14:$E$17,IF($I14=$AX$22,$C14,99)),0)</f>
        <v>0</v>
      </c>
      <c r="AZ22" s="865" t="str">
        <f aca="false" t="array" ref="AZ22:AZ25">IFERROR(VLOOKUP($BB$5:$BB$8,$C$14:$D$17,2,0),"")</f>
        <v/>
      </c>
      <c r="BA22" s="866" t="str">
        <f aca="false" t="array" ref="BA22:BA25">IFERROR(VLOOKUP($BB$5:$BB$8,$C$14:$K$17,9,0),"")</f>
        <v/>
      </c>
      <c r="BB22" s="866" t="str">
        <f aca="false" t="array" ref="BB22:BB25">IFERROR(VLOOKUP($BB$5:$BB$8,$C$14:$O$17,13,0),"")</f>
        <v/>
      </c>
      <c r="BC22" s="867" t="str">
        <f aca="false" t="array" ref="BC22:BC25">IFERROR(VLOOKUP($BB$5:$BB$8,$C$14:$S$17,17,0),"")</f>
        <v/>
      </c>
      <c r="BD22" s="839"/>
      <c r="BE22" s="868" t="str">
        <f aca="false" t="array" ref="BE22:BH25">IFERROR(VLOOKUP($AZ$22:$AZ$25&amp;$BE$21:$BH$21,$Z$22:$AA$33,2,0),"")</f>
        <v/>
      </c>
      <c r="BF22" s="869" t="str">
        <v/>
      </c>
      <c r="BG22" s="869" t="str">
        <v/>
      </c>
      <c r="BH22" s="870" t="str">
        <v/>
      </c>
      <c r="BI22" s="862"/>
      <c r="BJ22" s="862"/>
      <c r="BK22" s="806"/>
      <c r="BL22" s="807"/>
      <c r="BM22" s="846"/>
      <c r="BN22" s="846"/>
      <c r="BO22" s="807"/>
      <c r="BP22" s="807"/>
      <c r="BQ22" s="807"/>
      <c r="BR22" s="846"/>
      <c r="BS22" s="862"/>
      <c r="BT22" s="862"/>
      <c r="BU22" s="862"/>
      <c r="BV22" s="862"/>
    </row>
    <row r="23" s="800" customFormat="true" ht="12" hidden="false" customHeight="false" outlineLevel="0" collapsed="false">
      <c r="C23" s="806"/>
      <c r="D23" s="919" t="str">
        <f aca="false">IF($L$9=0,$D6,INDEX($D$5:$D$8,MATCH($C6,$E$14:$E$17,0)))</f>
        <v>Ecuador</v>
      </c>
      <c r="E23" s="920" t="n">
        <f aca="false">VLOOKUP($D23,$D$5:$K$8,8,0)</f>
        <v>4</v>
      </c>
      <c r="F23" s="806" t="n">
        <f aca="false">VLOOKUP($D23,$D$5:$K$8,5,0)</f>
        <v>4</v>
      </c>
      <c r="G23" s="921" t="n">
        <f aca="false">VLOOKUP($D23,$D$5:$K$8,6,0)</f>
        <v>3</v>
      </c>
      <c r="H23" s="922" t="str">
        <v>1 - 2</v>
      </c>
      <c r="I23" s="923" t="str">
        <v/>
      </c>
      <c r="J23" s="806" t="str">
        <v>1 - 1</v>
      </c>
      <c r="K23" s="924" t="str">
        <v>2 - 0</v>
      </c>
      <c r="L23" s="827" t="b">
        <f aca="false">OR($E23&gt;0,$G23&gt;0)</f>
        <v>1</v>
      </c>
      <c r="M23" s="827" t="n">
        <v>1</v>
      </c>
      <c r="N23" s="808" t="n">
        <f aca="false">VLOOKUP($D23,$D$5:$Q$8,14,0)</f>
        <v>23</v>
      </c>
      <c r="O23" s="925" t="s">
        <v>78</v>
      </c>
      <c r="P23" s="926" t="str">
        <f aca="false">INDEX('World Cup'!$B$13:$AJ$38,6,1+(CODE($B$1)-65)*3)</f>
        <v>Ivory Coast</v>
      </c>
      <c r="Q23" s="927" t="str">
        <f aca="false">INDEX('World Cup'!$B$13:$AJ$38,6,2+(CODE($B$1)-65)*3)</f>
        <v>Ecuador</v>
      </c>
      <c r="R23" s="927" t="n">
        <f aca="false">IF(OR(INDEX('World Cup'!$B$14:$AJ$39,6,1+(CODE($B$1)-65)*3)="",INDEX('World Cup'!$B$14:$AJ$39,6,2+(CODE($B$1)-65)*3)=""),"",INDEX('World Cup'!$B$14:$AJ$39,6,1+(CODE($B$1)-65)*3))</f>
        <v>1</v>
      </c>
      <c r="S23" s="928" t="n">
        <f aca="false">IF(OR(INDEX('World Cup'!$B$14:$AJ$39,6,1+(CODE($B$1)-65)*3)="",INDEX('World Cup'!$B$14:$AJ$39,6,2+(CODE($B$1)-65)*3)=""),"",INDEX('World Cup'!$B$14:$AJ$39,6,2+(CODE($B$1)-65)*3))</f>
        <v>1</v>
      </c>
      <c r="T23" s="806" t="n">
        <f aca="false">IF(AND(P23&lt;&gt;"",Q23&lt;&gt;"",P23&lt;&gt;Q23,R23&lt;&gt;"",S23&lt;&gt;""),1,0)</f>
        <v>1</v>
      </c>
      <c r="U23" s="929" t="n">
        <f aca="false">IF($T23=0,0,IF($R23&gt;$S23,3,IF($R23=$S23,1,0)))</f>
        <v>1</v>
      </c>
      <c r="V23" s="806" t="n">
        <f aca="false">IF($T23=0,0,IF($R23&lt;$S23,3,IF($R23=$S23,1,0)))</f>
        <v>1</v>
      </c>
      <c r="W23" s="930" t="n">
        <f aca="false">IF(OR(R23="",S23=""),0,R23-S23)</f>
        <v>0</v>
      </c>
      <c r="X23" s="931" t="n">
        <f aca="false">IF(OR(R23="",S23=""),0,R23)</f>
        <v>1</v>
      </c>
      <c r="Y23" s="932" t="n">
        <f aca="false">IF(OR(R23="",S23=""),0,S23)</f>
        <v>1</v>
      </c>
      <c r="Z23" s="933" t="str">
        <f aca="false">P23&amp;Q23</f>
        <v>Ivory CoastEcuador</v>
      </c>
      <c r="AA23" s="934" t="str">
        <f aca="false">IF($T23,$X23&amp;Language!$E$197&amp;$Y23,"")</f>
        <v>1 - 1</v>
      </c>
      <c r="AB23" s="827"/>
      <c r="AC23" s="827"/>
      <c r="AD23" s="827"/>
      <c r="AE23" s="808"/>
      <c r="AF23" s="916"/>
      <c r="AG23" s="917"/>
      <c r="AH23" s="917"/>
      <c r="AI23" s="917"/>
      <c r="AJ23" s="807"/>
      <c r="AK23" s="918"/>
      <c r="AL23" s="807"/>
      <c r="AN23" s="807"/>
      <c r="AO23" s="807"/>
      <c r="AY23" s="862" t="n">
        <f aca="false">IFERROR(INDEX($E$14:$E$17,IF($I15=$AX$22,$C15,99)),0)</f>
        <v>0</v>
      </c>
      <c r="AZ23" s="877" t="str">
        <v/>
      </c>
      <c r="BA23" s="807" t="str">
        <v/>
      </c>
      <c r="BB23" s="807" t="str">
        <v/>
      </c>
      <c r="BC23" s="878" t="str">
        <v/>
      </c>
      <c r="BD23" s="839"/>
      <c r="BE23" s="879" t="str">
        <v/>
      </c>
      <c r="BF23" s="880" t="str">
        <v/>
      </c>
      <c r="BG23" s="862" t="str">
        <v/>
      </c>
      <c r="BH23" s="881" t="str">
        <v/>
      </c>
      <c r="BI23" s="862"/>
      <c r="BJ23" s="862"/>
      <c r="BK23" s="806"/>
      <c r="BL23" s="807"/>
      <c r="BM23" s="846"/>
      <c r="BN23" s="846"/>
      <c r="BO23" s="807"/>
      <c r="BP23" s="807"/>
      <c r="BQ23" s="807"/>
      <c r="BR23" s="846"/>
      <c r="BS23" s="862"/>
      <c r="BT23" s="862"/>
      <c r="BU23" s="862"/>
      <c r="BV23" s="862"/>
    </row>
    <row r="24" s="800" customFormat="true" ht="12" hidden="false" customHeight="false" outlineLevel="0" collapsed="false">
      <c r="C24" s="806"/>
      <c r="D24" s="919" t="str">
        <f aca="false">IF($L$9=0,$D7,INDEX($D$5:$D$8,MATCH($C7,$E$14:$E$17,0)))</f>
        <v>Ivory Coast</v>
      </c>
      <c r="E24" s="920" t="n">
        <f aca="false">VLOOKUP($D24,$D$5:$K$8,8,0)</f>
        <v>4</v>
      </c>
      <c r="F24" s="806" t="n">
        <f aca="false">VLOOKUP($D24,$D$5:$K$8,5,0)</f>
        <v>4</v>
      </c>
      <c r="G24" s="921" t="n">
        <f aca="false">VLOOKUP($D24,$D$5:$K$8,6,0)</f>
        <v>3</v>
      </c>
      <c r="H24" s="922" t="str">
        <v>1 - 2</v>
      </c>
      <c r="I24" s="806" t="str">
        <v>1 - 1</v>
      </c>
      <c r="J24" s="923" t="str">
        <v/>
      </c>
      <c r="K24" s="924" t="str">
        <v>2 - 0</v>
      </c>
      <c r="L24" s="827" t="b">
        <f aca="false">OR($E24&gt;0,$G24&gt;0)</f>
        <v>1</v>
      </c>
      <c r="M24" s="827" t="n">
        <v>1</v>
      </c>
      <c r="N24" s="808" t="n">
        <f aca="false">VLOOKUP($D24,$D$5:$Q$8,14,0)</f>
        <v>34</v>
      </c>
      <c r="O24" s="925" t="s">
        <v>1221</v>
      </c>
      <c r="P24" s="926" t="str">
        <f aca="false">INDEX('World Cup'!$B$13:$AJ$38,11,1+(CODE($B$1)-65)*3)</f>
        <v>Germany</v>
      </c>
      <c r="Q24" s="927" t="str">
        <f aca="false">INDEX('World Cup'!$B$13:$AJ$38,11,2+(CODE($B$1)-65)*3)</f>
        <v>Ivory Coast</v>
      </c>
      <c r="R24" s="927" t="n">
        <f aca="false">IF(OR(INDEX('World Cup'!$B$14:$AJ$39,11,1+(CODE($B$1)-65)*3)="",INDEX('World Cup'!$B$14:$AJ$39,11,2+(CODE($B$1)-65)*3)=""),"",INDEX('World Cup'!$B$14:$AJ$39,11,1+(CODE($B$1)-65)*3))</f>
        <v>2</v>
      </c>
      <c r="S24" s="928" t="n">
        <f aca="false">IF(OR(INDEX('World Cup'!$B$14:$AJ$39,11,1+(CODE($B$1)-65)*3)="",INDEX('World Cup'!$B$14:$AJ$39,11,2+(CODE($B$1)-65)*3)=""),"",INDEX('World Cup'!$B$14:$AJ$39,11,2+(CODE($B$1)-65)*3))</f>
        <v>1</v>
      </c>
      <c r="T24" s="806" t="n">
        <f aca="false">IF(AND(P24&lt;&gt;"",Q24&lt;&gt;"",P24&lt;&gt;Q24,R24&lt;&gt;"",S24&lt;&gt;""),1,0)</f>
        <v>1</v>
      </c>
      <c r="U24" s="929" t="n">
        <f aca="false">IF($T24=0,0,IF($R24&gt;$S24,3,IF($R24=$S24,1,0)))</f>
        <v>3</v>
      </c>
      <c r="V24" s="806" t="n">
        <f aca="false">IF($T24=0,0,IF($R24&lt;$S24,3,IF($R24=$S24,1,0)))</f>
        <v>0</v>
      </c>
      <c r="W24" s="930" t="n">
        <f aca="false">IF(OR(R24="",S24=""),0,R24-S24)</f>
        <v>1</v>
      </c>
      <c r="X24" s="931" t="n">
        <f aca="false">IF(OR(R24="",S24=""),0,R24)</f>
        <v>2</v>
      </c>
      <c r="Y24" s="932" t="n">
        <f aca="false">IF(OR(R24="",S24=""),0,S24)</f>
        <v>1</v>
      </c>
      <c r="Z24" s="933" t="str">
        <f aca="false">P24&amp;Q24</f>
        <v>GermanyIvory Coast</v>
      </c>
      <c r="AA24" s="934" t="str">
        <f aca="false">IF($T24,$X24&amp;Language!$E$197&amp;$Y24,"")</f>
        <v>2 - 1</v>
      </c>
      <c r="AB24" s="827"/>
      <c r="AC24" s="827"/>
      <c r="AD24" s="827"/>
      <c r="AE24" s="808"/>
      <c r="AF24" s="916"/>
      <c r="AG24" s="917"/>
      <c r="AH24" s="917"/>
      <c r="AI24" s="917"/>
      <c r="AJ24" s="807"/>
      <c r="AK24" s="918"/>
      <c r="AL24" s="807"/>
      <c r="AN24" s="807"/>
      <c r="AO24" s="807"/>
      <c r="AY24" s="862" t="n">
        <f aca="false">IFERROR(INDEX($E$14:$E$17,IF($I16=$AX$22,$C16,99)),0)</f>
        <v>0</v>
      </c>
      <c r="AZ24" s="877" t="str">
        <v/>
      </c>
      <c r="BA24" s="807" t="str">
        <v/>
      </c>
      <c r="BB24" s="807" t="str">
        <v/>
      </c>
      <c r="BC24" s="878" t="str">
        <v/>
      </c>
      <c r="BD24" s="839"/>
      <c r="BE24" s="879" t="str">
        <v/>
      </c>
      <c r="BF24" s="862" t="str">
        <v/>
      </c>
      <c r="BG24" s="880" t="str">
        <v/>
      </c>
      <c r="BH24" s="881" t="str">
        <v/>
      </c>
      <c r="BI24" s="862"/>
      <c r="BJ24" s="862"/>
      <c r="BK24" s="806"/>
      <c r="BL24" s="807"/>
      <c r="BM24" s="846"/>
      <c r="BN24" s="846"/>
      <c r="BO24" s="807"/>
      <c r="BP24" s="807"/>
      <c r="BQ24" s="807"/>
      <c r="BR24" s="846"/>
      <c r="BS24" s="862"/>
      <c r="BT24" s="862"/>
      <c r="BU24" s="862"/>
      <c r="BV24" s="862"/>
    </row>
    <row r="25" s="800" customFormat="true" ht="12" hidden="false" customHeight="false" outlineLevel="0" collapsed="false">
      <c r="C25" s="806"/>
      <c r="D25" s="935" t="str">
        <f aca="false">IF($L$9=0,$D8,INDEX($D$5:$D$8,MATCH($C8,$E$14:$E$17,0)))</f>
        <v>Curaçao</v>
      </c>
      <c r="E25" s="936" t="n">
        <f aca="false">VLOOKUP($D25,$D$5:$K$8,8,0)</f>
        <v>0</v>
      </c>
      <c r="F25" s="937" t="n">
        <f aca="false">VLOOKUP($D25,$D$5:$K$8,5,0)</f>
        <v>0</v>
      </c>
      <c r="G25" s="938" t="n">
        <f aca="false">VLOOKUP($D25,$D$5:$K$8,6,0)</f>
        <v>7</v>
      </c>
      <c r="H25" s="939" t="str">
        <v>0 - 3</v>
      </c>
      <c r="I25" s="937" t="str">
        <v>0 - 2</v>
      </c>
      <c r="J25" s="937" t="str">
        <v>0 - 2</v>
      </c>
      <c r="K25" s="940" t="str">
        <v/>
      </c>
      <c r="L25" s="827" t="b">
        <f aca="false">OR($E25&gt;0,$G25&gt;0)</f>
        <v>1</v>
      </c>
      <c r="M25" s="827" t="n">
        <v>0</v>
      </c>
      <c r="N25" s="808" t="n">
        <f aca="false">VLOOKUP($D25,$D$5:$Q$8,14,0)</f>
        <v>82</v>
      </c>
      <c r="O25" s="925" t="s">
        <v>1228</v>
      </c>
      <c r="P25" s="926" t="str">
        <f aca="false">INDEX('World Cup'!$B$13:$AJ$38,16,1+(CODE($B$1)-65)*3)</f>
        <v>Ecuador</v>
      </c>
      <c r="Q25" s="927" t="str">
        <f aca="false">INDEX('World Cup'!$B$13:$AJ$38,16,2+(CODE($B$1)-65)*3)</f>
        <v>Curaçao</v>
      </c>
      <c r="R25" s="927" t="n">
        <f aca="false">IF(OR(INDEX('World Cup'!$B$14:$AJ$39,16,1+(CODE($B$1)-65)*3)="",INDEX('World Cup'!$B$14:$AJ$39,16,2+(CODE($B$1)-65)*3)=""),"",INDEX('World Cup'!$B$14:$AJ$39,16,1+(CODE($B$1)-65)*3))</f>
        <v>2</v>
      </c>
      <c r="S25" s="928" t="n">
        <f aca="false">IF(OR(INDEX('World Cup'!$B$14:$AJ$39,16,1+(CODE($B$1)-65)*3)="",INDEX('World Cup'!$B$14:$AJ$39,16,2+(CODE($B$1)-65)*3)=""),"",INDEX('World Cup'!$B$14:$AJ$39,16,2+(CODE($B$1)-65)*3))</f>
        <v>0</v>
      </c>
      <c r="T25" s="806" t="n">
        <f aca="false">IF(AND(P25&lt;&gt;"",Q25&lt;&gt;"",P25&lt;&gt;Q25,R25&lt;&gt;"",S25&lt;&gt;""),1,0)</f>
        <v>1</v>
      </c>
      <c r="U25" s="929" t="n">
        <f aca="false">IF($T25=0,0,IF($R25&gt;$S25,3,IF($R25=$S25,1,0)))</f>
        <v>3</v>
      </c>
      <c r="V25" s="806" t="n">
        <f aca="false">IF($T25=0,0,IF($R25&lt;$S25,3,IF($R25=$S25,1,0)))</f>
        <v>0</v>
      </c>
      <c r="W25" s="930" t="n">
        <f aca="false">IF(OR(R25="",S25=""),0,R25-S25)</f>
        <v>2</v>
      </c>
      <c r="X25" s="931" t="n">
        <f aca="false">IF(OR(R25="",S25=""),0,R25)</f>
        <v>2</v>
      </c>
      <c r="Y25" s="932" t="n">
        <f aca="false">IF(OR(R25="",S25=""),0,S25)</f>
        <v>0</v>
      </c>
      <c r="Z25" s="933" t="str">
        <f aca="false">P25&amp;Q25</f>
        <v>EcuadorCuraçao</v>
      </c>
      <c r="AA25" s="934" t="str">
        <f aca="false">IF($T25,$X25&amp;Language!$E$197&amp;$Y25,"")</f>
        <v>2 - 0</v>
      </c>
      <c r="AB25" s="827"/>
      <c r="AC25" s="827"/>
      <c r="AD25" s="827"/>
      <c r="AE25" s="808"/>
      <c r="AF25" s="916"/>
      <c r="AG25" s="917"/>
      <c r="AH25" s="917"/>
      <c r="AI25" s="917"/>
      <c r="AJ25" s="807"/>
      <c r="AK25" s="918"/>
      <c r="AL25" s="807"/>
      <c r="AN25" s="807"/>
      <c r="AO25" s="807"/>
      <c r="AY25" s="862" t="n">
        <f aca="false">IFERROR(INDEX($E$14:$E$17,IF($I17=$AX$22,$C17,99)),0)</f>
        <v>0</v>
      </c>
      <c r="AZ25" s="884" t="str">
        <v/>
      </c>
      <c r="BA25" s="885" t="str">
        <v/>
      </c>
      <c r="BB25" s="885" t="str">
        <v/>
      </c>
      <c r="BC25" s="886" t="str">
        <v/>
      </c>
      <c r="BD25" s="839"/>
      <c r="BE25" s="887" t="str">
        <v/>
      </c>
      <c r="BF25" s="888" t="str">
        <v/>
      </c>
      <c r="BG25" s="888" t="str">
        <v/>
      </c>
      <c r="BH25" s="889" t="str">
        <v/>
      </c>
      <c r="BI25" s="862"/>
      <c r="BJ25" s="862"/>
      <c r="BK25" s="806"/>
      <c r="BL25" s="807"/>
      <c r="BM25" s="846"/>
      <c r="BN25" s="846"/>
      <c r="BO25" s="846"/>
      <c r="BP25" s="846"/>
      <c r="BQ25" s="846"/>
      <c r="BR25" s="846"/>
      <c r="BS25" s="862"/>
      <c r="BT25" s="862"/>
      <c r="BU25" s="862"/>
      <c r="BV25" s="862"/>
    </row>
    <row r="26" s="800" customFormat="true" ht="12" hidden="false" customHeight="false" outlineLevel="0" collapsed="false">
      <c r="C26" s="806"/>
      <c r="D26" s="941"/>
      <c r="E26" s="941"/>
      <c r="F26" s="806"/>
      <c r="G26" s="806"/>
      <c r="H26" s="890"/>
      <c r="O26" s="925" t="s">
        <v>1848</v>
      </c>
      <c r="P26" s="926" t="str">
        <f aca="false">INDEX('World Cup'!$B$13:$AJ$38,21,1+(CODE($B$1)-65)*3)</f>
        <v>Curaçao</v>
      </c>
      <c r="Q26" s="927" t="str">
        <f aca="false">INDEX('World Cup'!$B$13:$AJ$38,21,2+(CODE($B$1)-65)*3)</f>
        <v>Ivory Coast</v>
      </c>
      <c r="R26" s="927" t="n">
        <f aca="false">IF(OR(INDEX('World Cup'!$B$14:$AJ$39,21,1+(CODE($B$1)-65)*3)="",INDEX('World Cup'!$B$14:$AJ$39,21,2+(CODE($B$1)-65)*3)=""),"",INDEX('World Cup'!$B$14:$AJ$39,21,1+(CODE($B$1)-65)*3))</f>
        <v>0</v>
      </c>
      <c r="S26" s="928" t="n">
        <f aca="false">IF(OR(INDEX('World Cup'!$B$14:$AJ$39,21,1+(CODE($B$1)-65)*3)="",INDEX('World Cup'!$B$14:$AJ$39,21,2+(CODE($B$1)-65)*3)=""),"",INDEX('World Cup'!$B$14:$AJ$39,21,2+(CODE($B$1)-65)*3))</f>
        <v>2</v>
      </c>
      <c r="T26" s="806" t="n">
        <f aca="false">IF(AND(P26&lt;&gt;"",Q26&lt;&gt;"",P26&lt;&gt;Q26,R26&lt;&gt;"",S26&lt;&gt;""),1,0)</f>
        <v>1</v>
      </c>
      <c r="U26" s="929" t="n">
        <f aca="false">IF($T26=0,0,IF($R26&gt;$S26,3,IF($R26=$S26,1,0)))</f>
        <v>0</v>
      </c>
      <c r="V26" s="806" t="n">
        <f aca="false">IF($T26=0,0,IF($R26&lt;$S26,3,IF($R26=$S26,1,0)))</f>
        <v>3</v>
      </c>
      <c r="W26" s="930" t="n">
        <f aca="false">IF(OR(R26="",S26=""),0,R26-S26)</f>
        <v>-2</v>
      </c>
      <c r="X26" s="931" t="n">
        <f aca="false">IF(OR(R26="",S26=""),0,R26)</f>
        <v>0</v>
      </c>
      <c r="Y26" s="932" t="n">
        <f aca="false">IF(OR(R26="",S26=""),0,S26)</f>
        <v>2</v>
      </c>
      <c r="Z26" s="933" t="str">
        <f aca="false">P26&amp;Q26</f>
        <v>CuraçaoIvory Coast</v>
      </c>
      <c r="AA26" s="934" t="str">
        <f aca="false">IF($T26,$X26&amp;Language!$E$197&amp;$Y26,"")</f>
        <v>0 - 2</v>
      </c>
      <c r="AE26" s="807"/>
      <c r="AF26" s="807"/>
      <c r="AG26" s="806"/>
      <c r="AH26" s="807"/>
      <c r="AI26" s="807"/>
      <c r="AJ26" s="807"/>
      <c r="AK26" s="918"/>
      <c r="AL26" s="807"/>
      <c r="AM26" s="807"/>
      <c r="AN26" s="807"/>
      <c r="AO26" s="807"/>
      <c r="AZ26" s="846"/>
      <c r="BA26" s="807"/>
      <c r="BB26" s="807"/>
      <c r="BC26" s="807"/>
      <c r="BD26" s="839"/>
      <c r="BE26" s="869"/>
      <c r="BF26" s="869"/>
      <c r="BG26" s="869"/>
      <c r="BH26" s="869"/>
      <c r="BI26" s="862"/>
      <c r="BJ26" s="862"/>
      <c r="BL26" s="839"/>
      <c r="BM26" s="839"/>
      <c r="BN26" s="846"/>
      <c r="BO26" s="846"/>
      <c r="BP26" s="846"/>
      <c r="BQ26" s="846"/>
      <c r="BR26" s="839"/>
      <c r="BS26" s="862"/>
      <c r="BT26" s="862"/>
      <c r="BU26" s="862"/>
      <c r="BV26" s="862"/>
    </row>
    <row r="27" s="800" customFormat="true" ht="12" hidden="false" customHeight="false" outlineLevel="0" collapsed="false">
      <c r="C27" s="806"/>
      <c r="D27" s="941"/>
      <c r="E27" s="941"/>
      <c r="F27" s="806"/>
      <c r="G27" s="806"/>
      <c r="H27" s="890"/>
      <c r="O27" s="942" t="s">
        <v>1850</v>
      </c>
      <c r="P27" s="943" t="str">
        <f aca="false">INDEX('World Cup'!$B$13:$AJ$38,26,1+(CODE($B$1)-65)*3)</f>
        <v>Ecuador</v>
      </c>
      <c r="Q27" s="944" t="str">
        <f aca="false">INDEX('World Cup'!$B$13:$AJ$38,26,2+(CODE($B$1)-65)*3)</f>
        <v>Germany</v>
      </c>
      <c r="R27" s="944" t="n">
        <f aca="false">IF(OR(INDEX('World Cup'!$B$14:$AJ$39,26,1+(CODE($B$1)-65)*3)="",INDEX('World Cup'!$B$14:$AJ$39,26,2+(CODE($B$1)-65)*3)=""),"",INDEX('World Cup'!$B$14:$AJ$39,26,1+(CODE($B$1)-65)*3))</f>
        <v>1</v>
      </c>
      <c r="S27" s="945" t="n">
        <f aca="false">IF(OR(INDEX('World Cup'!$B$14:$AJ$39,26,1+(CODE($B$1)-65)*3)="",INDEX('World Cup'!$B$14:$AJ$39,26,2+(CODE($B$1)-65)*3)=""),"",INDEX('World Cup'!$B$14:$AJ$39,26,2+(CODE($B$1)-65)*3))</f>
        <v>2</v>
      </c>
      <c r="T27" s="946" t="n">
        <f aca="false">IF(AND(P27&lt;&gt;"",Q27&lt;&gt;"",P27&lt;&gt;Q27,R27&lt;&gt;"",S27&lt;&gt;""),1,0)</f>
        <v>1</v>
      </c>
      <c r="U27" s="947" t="n">
        <f aca="false">IF($T27=0,0,IF($R27&gt;$S27,3,IF($R27=$S27,1,0)))</f>
        <v>0</v>
      </c>
      <c r="V27" s="946" t="n">
        <f aca="false">IF($T27=0,0,IF($R27&lt;$S27,3,IF($R27=$S27,1,0)))</f>
        <v>3</v>
      </c>
      <c r="W27" s="948" t="n">
        <f aca="false">IF(OR(R27="",S27=""),0,R27-S27)</f>
        <v>-1</v>
      </c>
      <c r="X27" s="949" t="n">
        <f aca="false">IF(OR(R27="",S27=""),0,R27)</f>
        <v>1</v>
      </c>
      <c r="Y27" s="950" t="n">
        <f aca="false">IF(OR(R27="",S27=""),0,S27)</f>
        <v>2</v>
      </c>
      <c r="Z27" s="951" t="str">
        <f aca="false">P27&amp;Q27</f>
        <v>EcuadorGermany</v>
      </c>
      <c r="AA27" s="952" t="str">
        <f aca="false">IF($T27,$X27&amp;Language!$E$197&amp;$Y27,"")</f>
        <v>1 - 2</v>
      </c>
      <c r="AE27" s="807"/>
      <c r="AF27" s="807"/>
      <c r="AG27" s="806"/>
      <c r="AH27" s="807"/>
      <c r="AI27" s="807"/>
      <c r="AJ27" s="807"/>
      <c r="AK27" s="918"/>
      <c r="AL27" s="807"/>
      <c r="AM27" s="807"/>
      <c r="AN27" s="807"/>
      <c r="AO27" s="807"/>
      <c r="AZ27" s="846"/>
      <c r="BA27" s="807"/>
      <c r="BB27" s="807"/>
      <c r="BC27" s="807"/>
      <c r="BD27" s="839"/>
      <c r="BE27" s="862"/>
      <c r="BF27" s="862"/>
      <c r="BG27" s="862"/>
      <c r="BH27" s="862"/>
      <c r="BI27" s="862"/>
      <c r="BJ27" s="862"/>
      <c r="BL27" s="839"/>
      <c r="BM27" s="839"/>
      <c r="BN27" s="846"/>
      <c r="BO27" s="846"/>
      <c r="BP27" s="846"/>
      <c r="BQ27" s="846"/>
      <c r="BR27" s="839"/>
      <c r="BS27" s="862"/>
      <c r="BT27" s="862"/>
      <c r="BU27" s="862"/>
      <c r="BV27" s="862"/>
    </row>
    <row r="28" s="800" customFormat="true" ht="12" hidden="false" customHeight="false" outlineLevel="0" collapsed="false">
      <c r="C28" s="806"/>
      <c r="D28" s="941"/>
      <c r="E28" s="941"/>
      <c r="F28" s="806"/>
      <c r="G28" s="806"/>
      <c r="H28" s="890"/>
      <c r="O28" s="904" t="s">
        <v>77</v>
      </c>
      <c r="P28" s="954"/>
      <c r="Q28" s="908"/>
      <c r="R28" s="908"/>
      <c r="S28" s="908"/>
      <c r="T28" s="908"/>
      <c r="U28" s="908"/>
      <c r="V28" s="908"/>
      <c r="W28" s="908"/>
      <c r="X28" s="908"/>
      <c r="Y28" s="955"/>
      <c r="Z28" s="933" t="str">
        <f aca="false">Q22&amp;P22</f>
        <v>CuraçaoGermany</v>
      </c>
      <c r="AA28" s="934" t="str">
        <f aca="false">IF($T22,$Y22&amp;Language!$E$197&amp;$X22,"")</f>
        <v>0 - 3</v>
      </c>
      <c r="AE28" s="807"/>
      <c r="AF28" s="807"/>
      <c r="AG28" s="806"/>
      <c r="AH28" s="807"/>
      <c r="AI28" s="807"/>
      <c r="AJ28" s="807"/>
      <c r="AK28" s="918"/>
      <c r="AL28" s="807"/>
      <c r="AM28" s="807"/>
      <c r="AN28" s="807"/>
      <c r="AO28" s="807"/>
      <c r="AZ28" s="846"/>
      <c r="BA28" s="807"/>
      <c r="BB28" s="807"/>
      <c r="BC28" s="807"/>
      <c r="BD28" s="839"/>
      <c r="BE28" s="862"/>
      <c r="BF28" s="862"/>
      <c r="BG28" s="862"/>
      <c r="BH28" s="862"/>
      <c r="BI28" s="862"/>
      <c r="BJ28" s="862"/>
      <c r="BL28" s="839"/>
      <c r="BM28" s="839"/>
      <c r="BN28" s="846"/>
      <c r="BO28" s="846"/>
      <c r="BP28" s="846"/>
      <c r="BQ28" s="846"/>
      <c r="BR28" s="839"/>
      <c r="BS28" s="862"/>
      <c r="BT28" s="862"/>
      <c r="BU28" s="862"/>
      <c r="BV28" s="862"/>
    </row>
    <row r="29" s="800" customFormat="true" ht="12" hidden="false" customHeight="false" outlineLevel="0" collapsed="false">
      <c r="C29" s="806"/>
      <c r="D29" s="941"/>
      <c r="E29" s="941"/>
      <c r="F29" s="806"/>
      <c r="G29" s="806"/>
      <c r="H29" s="956"/>
      <c r="O29" s="925" t="s">
        <v>78</v>
      </c>
      <c r="P29" s="957"/>
      <c r="Q29" s="806"/>
      <c r="R29" s="806"/>
      <c r="S29" s="806"/>
      <c r="T29" s="806"/>
      <c r="U29" s="806"/>
      <c r="V29" s="806"/>
      <c r="W29" s="806"/>
      <c r="X29" s="806"/>
      <c r="Y29" s="932"/>
      <c r="Z29" s="933" t="str">
        <f aca="false">Q23&amp;P23</f>
        <v>EcuadorIvory Coast</v>
      </c>
      <c r="AA29" s="934" t="str">
        <f aca="false">IF($T23,$Y23&amp;Language!$E$197&amp;$X23,"")</f>
        <v>1 - 1</v>
      </c>
      <c r="AE29" s="807"/>
      <c r="AF29" s="807"/>
      <c r="AG29" s="806"/>
      <c r="AH29" s="807"/>
      <c r="AI29" s="807"/>
      <c r="AJ29" s="807"/>
      <c r="AK29" s="918"/>
      <c r="AL29" s="807"/>
      <c r="AM29" s="807"/>
      <c r="AN29" s="807"/>
      <c r="AO29" s="807"/>
      <c r="BI29" s="862"/>
      <c r="BJ29" s="862"/>
      <c r="BL29" s="839"/>
      <c r="BM29" s="839"/>
    </row>
    <row r="30" s="800" customFormat="true" ht="12" hidden="false" customHeight="false" outlineLevel="0" collapsed="false">
      <c r="C30" s="806"/>
      <c r="D30" s="941"/>
      <c r="E30" s="941"/>
      <c r="F30" s="806"/>
      <c r="G30" s="806"/>
      <c r="H30" s="956"/>
      <c r="O30" s="925" t="s">
        <v>1221</v>
      </c>
      <c r="P30" s="957"/>
      <c r="Q30" s="806"/>
      <c r="R30" s="806"/>
      <c r="S30" s="806"/>
      <c r="T30" s="806"/>
      <c r="U30" s="806"/>
      <c r="V30" s="806"/>
      <c r="W30" s="806"/>
      <c r="X30" s="806"/>
      <c r="Y30" s="932"/>
      <c r="Z30" s="933" t="str">
        <f aca="false">Q24&amp;P24</f>
        <v>Ivory CoastGermany</v>
      </c>
      <c r="AA30" s="934" t="str">
        <f aca="false">IF($T24,$Y24&amp;Language!$E$197&amp;$X24,"")</f>
        <v>1 - 2</v>
      </c>
      <c r="AE30" s="807"/>
      <c r="AF30" s="807"/>
      <c r="AG30" s="806"/>
      <c r="AH30" s="807"/>
      <c r="AI30" s="807"/>
      <c r="AJ30" s="807"/>
      <c r="AK30" s="918"/>
      <c r="AL30" s="807"/>
      <c r="AM30" s="807"/>
      <c r="AN30" s="807"/>
      <c r="AO30" s="807"/>
      <c r="BI30" s="862"/>
      <c r="BJ30" s="862"/>
      <c r="BL30" s="839"/>
      <c r="BM30" s="839"/>
    </row>
    <row r="31" s="800" customFormat="true" ht="12" hidden="false" customHeight="false" outlineLevel="0" collapsed="false">
      <c r="C31" s="801"/>
      <c r="D31" s="806"/>
      <c r="E31" s="806"/>
      <c r="F31" s="806"/>
      <c r="G31" s="806"/>
      <c r="H31" s="956"/>
      <c r="O31" s="925" t="s">
        <v>1228</v>
      </c>
      <c r="P31" s="957"/>
      <c r="Q31" s="806"/>
      <c r="R31" s="806"/>
      <c r="S31" s="806"/>
      <c r="T31" s="806"/>
      <c r="U31" s="806"/>
      <c r="V31" s="806"/>
      <c r="W31" s="806"/>
      <c r="X31" s="806"/>
      <c r="Y31" s="932"/>
      <c r="Z31" s="933" t="str">
        <f aca="false">Q25&amp;P25</f>
        <v>CuraçaoEcuador</v>
      </c>
      <c r="AA31" s="934" t="str">
        <f aca="false">IF($T25,$Y25&amp;Language!$E$197&amp;$X25,"")</f>
        <v>0 - 2</v>
      </c>
      <c r="AE31" s="839"/>
      <c r="AF31" s="839"/>
      <c r="AG31" s="806"/>
      <c r="AH31" s="839"/>
      <c r="AI31" s="839"/>
      <c r="AJ31" s="839"/>
      <c r="AK31" s="839"/>
      <c r="AL31" s="839"/>
      <c r="AM31" s="839"/>
      <c r="AN31" s="839"/>
      <c r="AO31" s="839"/>
    </row>
    <row r="32" s="800" customFormat="true" ht="12" hidden="false" customHeight="false" outlineLevel="0" collapsed="false">
      <c r="C32" s="801"/>
      <c r="D32" s="806"/>
      <c r="E32" s="806"/>
      <c r="F32" s="808"/>
      <c r="G32" s="806"/>
      <c r="H32" s="956"/>
      <c r="O32" s="925" t="s">
        <v>1848</v>
      </c>
      <c r="P32" s="957"/>
      <c r="Q32" s="806"/>
      <c r="R32" s="806"/>
      <c r="S32" s="806"/>
      <c r="T32" s="806"/>
      <c r="U32" s="806"/>
      <c r="V32" s="806"/>
      <c r="W32" s="806"/>
      <c r="X32" s="806"/>
      <c r="Y32" s="932"/>
      <c r="Z32" s="933" t="str">
        <f aca="false">Q26&amp;P26</f>
        <v>Ivory CoastCuraçao</v>
      </c>
      <c r="AA32" s="934" t="str">
        <f aca="false">IF($T26,$Y26&amp;Language!$E$197&amp;$X26,"")</f>
        <v>2 - 0</v>
      </c>
      <c r="AE32" s="846"/>
      <c r="AF32" s="839"/>
      <c r="AH32" s="839"/>
      <c r="AI32" s="839"/>
      <c r="AJ32" s="839"/>
      <c r="AK32" s="839"/>
      <c r="AL32" s="839"/>
      <c r="AM32" s="839"/>
      <c r="AN32" s="846"/>
      <c r="AO32" s="839"/>
    </row>
    <row r="33" s="800" customFormat="true" ht="12" hidden="false" customHeight="false" outlineLevel="0" collapsed="false">
      <c r="C33" s="801"/>
      <c r="D33" s="806"/>
      <c r="E33" s="806"/>
      <c r="F33" s="806"/>
      <c r="G33" s="806"/>
      <c r="H33" s="806"/>
      <c r="O33" s="942" t="s">
        <v>1850</v>
      </c>
      <c r="P33" s="958"/>
      <c r="Q33" s="946"/>
      <c r="R33" s="946"/>
      <c r="S33" s="946"/>
      <c r="T33" s="946"/>
      <c r="U33" s="946"/>
      <c r="V33" s="946"/>
      <c r="W33" s="946"/>
      <c r="X33" s="946"/>
      <c r="Y33" s="950"/>
      <c r="Z33" s="951" t="str">
        <f aca="false">Q27&amp;P27</f>
        <v>GermanyEcuador</v>
      </c>
      <c r="AA33" s="952" t="str">
        <f aca="false">IF($T27,$Y27&amp;Language!$E$197&amp;$X27,"")</f>
        <v>2 - 1</v>
      </c>
      <c r="AE33" s="807"/>
      <c r="AF33" s="807"/>
      <c r="AH33" s="807"/>
      <c r="AI33" s="807"/>
      <c r="AJ33" s="807"/>
      <c r="AK33" s="918"/>
      <c r="AL33" s="807"/>
      <c r="AM33" s="807"/>
      <c r="AN33" s="807"/>
      <c r="AO33" s="80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8" width="2.71"/>
    <col collapsed="false" customWidth="true" hidden="false" outlineLevel="0" max="2" min="2" style="798" width="6.14"/>
    <col collapsed="false" customWidth="true" hidden="false" outlineLevel="0" max="3" min="3" style="798" width="4"/>
    <col collapsed="false" customWidth="true" hidden="false" outlineLevel="0" max="4" min="4" style="798" width="15.29"/>
    <col collapsed="false" customWidth="true" hidden="false" outlineLevel="0" max="5" min="5" style="798" width="5.57"/>
    <col collapsed="false" customWidth="true" hidden="false" outlineLevel="0" max="6" min="6" style="798" width="6.57"/>
    <col collapsed="false" customWidth="true" hidden="false" outlineLevel="0" max="7" min="7" style="798" width="6"/>
    <col collapsed="false" customWidth="true" hidden="false" outlineLevel="0" max="8" min="8" style="798" width="5.14"/>
    <col collapsed="false" customWidth="true" hidden="false" outlineLevel="0" max="9" min="9" style="798" width="4.71"/>
    <col collapsed="false" customWidth="true" hidden="false" outlineLevel="0" max="10" min="10" style="798" width="4.86"/>
    <col collapsed="false" customWidth="true" hidden="false" outlineLevel="0" max="11" min="11" style="798" width="5.57"/>
    <col collapsed="false" customWidth="true" hidden="false" outlineLevel="0" max="12" min="12" style="798" width="5.29"/>
    <col collapsed="false" customWidth="true" hidden="false" outlineLevel="0" max="14" min="13" style="798" width="4.86"/>
    <col collapsed="false" customWidth="true" hidden="false" outlineLevel="0" max="15" min="15" style="798" width="5"/>
    <col collapsed="false" customWidth="true" hidden="false" outlineLevel="0" max="16" min="16" style="798" width="7.42"/>
    <col collapsed="false" customWidth="true" hidden="false" outlineLevel="0" max="37" min="17" style="798" width="4.71"/>
    <col collapsed="false" customWidth="true" hidden="false" outlineLevel="0" max="38" min="38" style="798" width="5.42"/>
    <col collapsed="false" customWidth="true" hidden="false" outlineLevel="0" max="40" min="39" style="798" width="4.71"/>
    <col collapsed="false" customWidth="true" hidden="false" outlineLevel="0" max="41" min="41" style="798" width="5.71"/>
    <col collapsed="false" customWidth="true" hidden="false" outlineLevel="0" max="42" min="42" style="798" width="8.86"/>
    <col collapsed="false" customWidth="true" hidden="false" outlineLevel="0" max="46" min="43" style="798" width="4.71"/>
    <col collapsed="false" customWidth="true" hidden="false" outlineLevel="0" max="48" min="47" style="798" width="5.71"/>
    <col collapsed="false" customWidth="true" hidden="false" outlineLevel="0" max="49" min="49" style="798" width="1.57"/>
    <col collapsed="false" customWidth="true" hidden="false" outlineLevel="0" max="51" min="50" style="798" width="3.71"/>
    <col collapsed="false" customWidth="true" hidden="false" outlineLevel="0" max="52" min="52" style="798" width="13.57"/>
    <col collapsed="false" customWidth="false" hidden="false" outlineLevel="0" max="55" min="53" style="798" width="2.71"/>
    <col collapsed="false" customWidth="true" hidden="false" outlineLevel="0" max="56" min="56" style="798" width="1.29"/>
    <col collapsed="false" customWidth="true" hidden="false" outlineLevel="0" max="60" min="57" style="798" width="4.71"/>
    <col collapsed="false" customWidth="true" hidden="false" outlineLevel="0" max="62" min="61" style="798" width="5.71"/>
    <col collapsed="false" customWidth="true" hidden="false" outlineLevel="0" max="64" min="63" style="798" width="3.71"/>
    <col collapsed="false" customWidth="true" hidden="false" outlineLevel="0" max="65" min="65" style="798" width="1.71"/>
    <col collapsed="false" customWidth="true" hidden="false" outlineLevel="0" max="66" min="66" style="798" width="14.29"/>
    <col collapsed="false" customWidth="false" hidden="false" outlineLevel="0" max="69" min="67" style="798" width="2.71"/>
    <col collapsed="false" customWidth="true" hidden="false" outlineLevel="0" max="70" min="70" style="798" width="1.57"/>
    <col collapsed="false" customWidth="true" hidden="false" outlineLevel="0" max="74" min="71" style="798" width="4.71"/>
    <col collapsed="false" customWidth="true" hidden="false" outlineLevel="0" max="75" min="75" style="798" width="5.71"/>
    <col collapsed="false" customWidth="true" hidden="false" outlineLevel="0" max="76" min="76" style="798" width="3.71"/>
    <col collapsed="false" customWidth="true" hidden="false" outlineLevel="0" max="77" min="77" style="798" width="1.57"/>
    <col collapsed="false" customWidth="true" hidden="false" outlineLevel="0" max="78" min="78" style="798" width="14.29"/>
    <col collapsed="false" customWidth="false" hidden="false" outlineLevel="0" max="82" min="79" style="798" width="2.71"/>
    <col collapsed="false" customWidth="true" hidden="false" outlineLevel="0" max="86" min="83" style="798" width="4.71"/>
    <col collapsed="false" customWidth="false" hidden="false" outlineLevel="0" max="16384" min="87" style="798" width="2.71"/>
  </cols>
  <sheetData>
    <row r="1" customFormat="false" ht="17.35" hidden="false" customHeight="false" outlineLevel="0" collapsed="false">
      <c r="B1" s="799" t="s">
        <v>60</v>
      </c>
    </row>
    <row r="2" s="800" customFormat="true" ht="12" hidden="false" customHeight="false" outlineLevel="0" collapsed="false">
      <c r="B2" s="801"/>
      <c r="C2" s="802"/>
      <c r="D2" s="801"/>
      <c r="F2" s="803"/>
      <c r="G2" s="804"/>
    </row>
    <row r="3" s="800" customFormat="true" ht="12" hidden="false" customHeight="false" outlineLevel="0" collapsed="false">
      <c r="B3" s="805"/>
      <c r="C3" s="806"/>
      <c r="E3" s="803"/>
      <c r="F3" s="807"/>
      <c r="G3" s="803"/>
      <c r="H3" s="808"/>
      <c r="I3" s="808"/>
      <c r="J3" s="808"/>
      <c r="K3" s="808"/>
      <c r="L3" s="808"/>
      <c r="M3" s="808"/>
      <c r="N3" s="808"/>
      <c r="O3" s="806"/>
      <c r="P3" s="808"/>
      <c r="Q3" s="801"/>
      <c r="R3" s="809"/>
      <c r="S3" s="805"/>
      <c r="T3" s="805"/>
      <c r="U3" s="809"/>
      <c r="V3" s="805"/>
      <c r="W3" s="805"/>
      <c r="X3" s="809"/>
      <c r="Y3" s="810"/>
      <c r="Z3" s="805"/>
      <c r="AA3" s="805"/>
      <c r="AB3" s="809"/>
      <c r="AC3" s="810"/>
      <c r="AD3" s="805"/>
      <c r="AE3" s="805"/>
      <c r="AF3" s="809"/>
      <c r="AG3" s="810"/>
      <c r="AH3" s="805"/>
      <c r="AI3" s="805"/>
      <c r="AJ3" s="809"/>
      <c r="AK3" s="811"/>
      <c r="AL3" s="805"/>
      <c r="AM3" s="809"/>
      <c r="AN3" s="801"/>
      <c r="AO3" s="801"/>
    </row>
    <row r="4" s="800" customFormat="true" ht="13.5" hidden="false" customHeight="true" outlineLevel="0" collapsed="false">
      <c r="B4" s="805"/>
      <c r="C4" s="808"/>
      <c r="D4" s="806"/>
      <c r="E4" s="803"/>
      <c r="F4" s="807"/>
      <c r="G4" s="803"/>
      <c r="H4" s="813" t="s">
        <v>1840</v>
      </c>
      <c r="I4" s="813" t="s">
        <v>1841</v>
      </c>
      <c r="J4" s="813" t="s">
        <v>507</v>
      </c>
      <c r="K4" s="814" t="s">
        <v>1839</v>
      </c>
      <c r="L4" s="813" t="s">
        <v>1869</v>
      </c>
      <c r="M4" s="814" t="s">
        <v>1870</v>
      </c>
      <c r="N4" s="814" t="s">
        <v>65</v>
      </c>
      <c r="O4" s="815" t="s">
        <v>67</v>
      </c>
      <c r="P4" s="816" t="s">
        <v>463</v>
      </c>
      <c r="Q4" s="814" t="s">
        <v>1871</v>
      </c>
      <c r="R4" s="813"/>
      <c r="S4" s="810"/>
      <c r="T4" s="805"/>
      <c r="U4" s="817"/>
      <c r="V4" s="805"/>
      <c r="W4" s="805"/>
      <c r="X4" s="817"/>
      <c r="Y4" s="810"/>
      <c r="Z4" s="805"/>
      <c r="AA4" s="805"/>
      <c r="AB4" s="817"/>
      <c r="AC4" s="810"/>
      <c r="AD4" s="805"/>
      <c r="AE4" s="805"/>
      <c r="AF4" s="817"/>
      <c r="AG4" s="810"/>
      <c r="AH4" s="805"/>
      <c r="AI4" s="805"/>
      <c r="AJ4" s="817"/>
      <c r="AK4" s="811"/>
      <c r="AL4" s="805"/>
      <c r="AM4" s="817"/>
      <c r="AN4" s="801"/>
      <c r="AO4" s="805"/>
    </row>
    <row r="5" s="800" customFormat="true" ht="12" hidden="false" customHeight="false" outlineLevel="0" collapsed="false">
      <c r="B5" s="806"/>
      <c r="C5" s="808" t="n">
        <v>1</v>
      </c>
      <c r="D5" s="818" t="str">
        <f aca="false">VLOOKUP($B$1&amp;ROW($A1),Groups!$B$7:$D$65,3,0)</f>
        <v>Netherlands</v>
      </c>
      <c r="E5" s="819"/>
      <c r="F5" s="820"/>
      <c r="G5" s="807"/>
      <c r="H5" s="808" t="n">
        <f aca="false">SUMIFS($R$22:$R$27,$P$22:$P$27,$D5)+SUMIFS($S$22:$S$27,$Q$22:$Q$27,$D5)</f>
        <v>6</v>
      </c>
      <c r="I5" s="808" t="n">
        <f aca="false">SUMIFS($S$22:$S$27,$P$22:$P$27,$D5)+SUMIFS($R$22:$R$27,$Q$22:$Q$27,$D5)</f>
        <v>2</v>
      </c>
      <c r="J5" s="806" t="n">
        <f aca="false">H5-I5</f>
        <v>4</v>
      </c>
      <c r="K5" s="821" t="n">
        <f aca="false">M5*3+N5</f>
        <v>9</v>
      </c>
      <c r="L5" s="808" t="n">
        <f aca="false">M5+N5+O5</f>
        <v>3</v>
      </c>
      <c r="M5" s="808" t="n">
        <f aca="false">SUMPRODUCT(($P$22:$P$27=D5)*($R$22:$R$27&gt;$S$22:$S$27))+SUMPRODUCT(($Q$22:$Q$27=D5)*($R$22:$R$27&lt;$S$22:$S$27))</f>
        <v>3</v>
      </c>
      <c r="N5" s="808" t="n">
        <f aca="false">SUMPRODUCT(($P$22:$Q$27=D5)*($R$22:$R$27=$S$22:$S$27)*($R$22:$R$27&lt;&gt;"")*($S$22:$S$27&lt;&gt;""))</f>
        <v>0</v>
      </c>
      <c r="O5" s="808" t="n">
        <f aca="false">SUMPRODUCT(($P$22:$P$27=D5)*($R$22:$R$27&lt;$S$22:$S$27))+SUMPRODUCT(($Q$22:$Q$27=D5)*($R$22:$R$27&gt;$S$22:$S$27))</f>
        <v>0</v>
      </c>
      <c r="P5" s="822" t="n">
        <f aca="false">SUMIFS(FairPlay!$C$6:$C$27,FairPlay!$B$6:$B$27,$D5)+SUMIFS(FairPlay!$F$6:$F$27,FairPlay!$E$6:$E$27,$D5)+SUMIFS(FairPlay!$I$6:$I$27,FairPlay!$H$6:$H$27,$D5)</f>
        <v>0</v>
      </c>
      <c r="Q5" s="806" t="n">
        <f aca="false">INDEX(Language!$D$5:$D$100,MATCH($D5,Language!$E$5:$E$100,0),1)</f>
        <v>7</v>
      </c>
      <c r="R5" s="823" t="n">
        <f aca="false">(1000-Q5)*($L$9&gt;0)</f>
        <v>993</v>
      </c>
      <c r="S5" s="806"/>
      <c r="T5" s="806"/>
      <c r="U5" s="824"/>
      <c r="V5" s="806"/>
      <c r="W5" s="806"/>
      <c r="X5" s="824"/>
      <c r="Y5" s="806"/>
      <c r="Z5" s="806"/>
      <c r="AA5" s="806"/>
      <c r="AB5" s="824"/>
      <c r="AC5" s="806"/>
      <c r="AD5" s="806"/>
      <c r="AE5" s="806"/>
      <c r="AF5" s="824"/>
      <c r="AG5" s="806"/>
      <c r="AH5" s="806"/>
      <c r="AI5" s="806"/>
      <c r="AJ5" s="824"/>
      <c r="AK5" s="806"/>
      <c r="AL5" s="806"/>
      <c r="AM5" s="824"/>
      <c r="AN5" s="801"/>
      <c r="AO5" s="826"/>
      <c r="AU5" s="827" t="n">
        <f aca="false" t="array" ref="AU5:AU8">COUNTIF($AM$14:$AM$17,$AM$14:$AM$17)&gt;1</f>
        <v>0</v>
      </c>
      <c r="AV5" s="827" t="n">
        <f aca="false" t="array" ref="AV5:AV8">$L$5:$L$8&gt;0</f>
        <v>1</v>
      </c>
      <c r="BA5" s="828" t="n">
        <f aca="false">IFERROR(MATCH($C14,$AY$14:$AY$17,0),99)</f>
        <v>99</v>
      </c>
      <c r="BB5" s="829" t="n">
        <f aca="false">IFERROR(MATCH($C14,$AY$22:$AY$25,0),99)</f>
        <v>99</v>
      </c>
      <c r="BN5" s="828" t="str">
        <f aca="false">IF($U14=$BL$14,$C14,"")</f>
        <v/>
      </c>
      <c r="BO5" s="829" t="e">
        <f aca="false">INDEX($BN$5:$BN$8,MATCH($C14,$AY$14:$AY$17,0))</f>
        <v>#N/A</v>
      </c>
      <c r="BZ5" s="828" t="str">
        <f aca="false">IF($U14=$BX$14,$C14,"")</f>
        <v/>
      </c>
      <c r="CA5" s="829" t="e">
        <f aca="false">INDEX($BZ$5:$BZ$8,MATCH($C14,$AY$14:$AY$17,0))</f>
        <v>#N/A</v>
      </c>
    </row>
    <row r="6" s="800" customFormat="true" ht="12" hidden="false" customHeight="false" outlineLevel="0" collapsed="false">
      <c r="B6" s="806"/>
      <c r="C6" s="808" t="n">
        <v>2</v>
      </c>
      <c r="D6" s="830" t="str">
        <f aca="false">VLOOKUP($B$1&amp;ROW($A2),Groups!$B$7:$D$65,3,0)</f>
        <v>Japan</v>
      </c>
      <c r="E6" s="831"/>
      <c r="F6" s="820"/>
      <c r="G6" s="807"/>
      <c r="H6" s="808" t="n">
        <f aca="false">SUMIFS($R$22:$R$27,$P$22:$P$27,$D6)+SUMIFS($S$22:$S$27,$Q$22:$Q$27,$D6)</f>
        <v>3</v>
      </c>
      <c r="I6" s="808" t="n">
        <f aca="false">SUMIFS($S$22:$S$27,$P$22:$P$27,$D6)+SUMIFS($R$22:$R$27,$Q$22:$Q$27,$D6)</f>
        <v>3</v>
      </c>
      <c r="J6" s="806" t="n">
        <f aca="false">H6-I6</f>
        <v>0</v>
      </c>
      <c r="K6" s="821" t="n">
        <f aca="false">M6*3+N6</f>
        <v>4</v>
      </c>
      <c r="L6" s="808" t="n">
        <f aca="false">M6+N6+O6</f>
        <v>3</v>
      </c>
      <c r="M6" s="808" t="n">
        <f aca="false">SUMPRODUCT(($P$22:$P$27=D6)*($R$22:$R$27&gt;$S$22:$S$27))+SUMPRODUCT(($Q$22:$Q$27=D6)*($R$22:$R$27&lt;$S$22:$S$27))</f>
        <v>1</v>
      </c>
      <c r="N6" s="808" t="n">
        <f aca="false">SUMPRODUCT(($P$22:$Q$27=D6)*($R$22:$R$27=$S$22:$S$27)*($R$22:$R$27&lt;&gt;"")*($S$22:$S$27&lt;&gt;""))</f>
        <v>1</v>
      </c>
      <c r="O6" s="808" t="n">
        <f aca="false">SUMPRODUCT(($P$22:$P$27=D6)*($R$22:$R$27&lt;$S$22:$S$27))+SUMPRODUCT(($Q$22:$Q$27=D6)*($R$22:$R$27&gt;$S$22:$S$27))</f>
        <v>1</v>
      </c>
      <c r="P6" s="832" t="n">
        <f aca="false">SUMIFS(FairPlay!$C$6:$C$27,FairPlay!$B$6:$B$27,$D6)+SUMIFS(FairPlay!$F$6:$F$27,FairPlay!$E$6:$E$27,$D6)+SUMIFS(FairPlay!$I$6:$I$27,FairPlay!$H$6:$H$27,$D6)</f>
        <v>0</v>
      </c>
      <c r="Q6" s="806" t="n">
        <f aca="false">INDEX(Language!$D$5:$D$100,MATCH($D6,Language!$E$5:$E$100,0),1)</f>
        <v>18</v>
      </c>
      <c r="R6" s="823" t="n">
        <f aca="false">(1000-Q6)*($L$9&gt;0)</f>
        <v>982</v>
      </c>
      <c r="S6" s="806"/>
      <c r="T6" s="806"/>
      <c r="U6" s="824"/>
      <c r="V6" s="806"/>
      <c r="W6" s="806"/>
      <c r="X6" s="824"/>
      <c r="Y6" s="806"/>
      <c r="Z6" s="806"/>
      <c r="AA6" s="806"/>
      <c r="AB6" s="824"/>
      <c r="AC6" s="806"/>
      <c r="AD6" s="806"/>
      <c r="AE6" s="806"/>
      <c r="AF6" s="824"/>
      <c r="AG6" s="806"/>
      <c r="AH6" s="806"/>
      <c r="AI6" s="806"/>
      <c r="AJ6" s="824"/>
      <c r="AK6" s="806"/>
      <c r="AL6" s="806"/>
      <c r="AM6" s="824"/>
      <c r="AN6" s="801"/>
      <c r="AO6" s="801"/>
      <c r="AU6" s="827" t="n">
        <v>0</v>
      </c>
      <c r="AV6" s="827" t="n">
        <v>1</v>
      </c>
      <c r="BA6" s="833" t="n">
        <f aca="false">IFERROR(MATCH($C15,$AY$14:$AY$17,0),99)</f>
        <v>3</v>
      </c>
      <c r="BB6" s="834" t="n">
        <f aca="false">IFERROR(MATCH($C15,$AY$22:$AY$25,0),99)</f>
        <v>99</v>
      </c>
      <c r="BN6" s="833" t="str">
        <f aca="false">IF($U15=$BL$14,$C15,"")</f>
        <v/>
      </c>
      <c r="BO6" s="834" t="str">
        <f aca="false">INDEX($BN$5:$BN$8,MATCH($C15,$AY$14:$AY$17,0))</f>
        <v/>
      </c>
      <c r="BZ6" s="833" t="str">
        <f aca="false">IF($U15=$BX$14,$C15,"")</f>
        <v/>
      </c>
      <c r="CA6" s="834" t="str">
        <f aca="false">INDEX($BZ$5:$BZ$8,MATCH($C15,$AY$14:$AY$17,0))</f>
        <v/>
      </c>
    </row>
    <row r="7" s="800" customFormat="true" ht="12" hidden="false" customHeight="false" outlineLevel="0" collapsed="false">
      <c r="B7" s="806"/>
      <c r="C7" s="808" t="n">
        <v>3</v>
      </c>
      <c r="D7" s="830" t="str">
        <f aca="false">VLOOKUP($B$1&amp;ROW($A3),Groups!$B$7:$D$65,3,0)</f>
        <v>Sweden</v>
      </c>
      <c r="E7" s="831"/>
      <c r="F7" s="820"/>
      <c r="G7" s="807"/>
      <c r="H7" s="808" t="n">
        <f aca="false">SUMIFS($R$22:$R$27,$P$22:$P$27,$D7)+SUMIFS($S$22:$S$27,$Q$22:$Q$27,$D7)</f>
        <v>4</v>
      </c>
      <c r="I7" s="808" t="n">
        <f aca="false">SUMIFS($S$22:$S$27,$P$22:$P$27,$D7)+SUMIFS($R$22:$R$27,$Q$22:$Q$27,$D7)</f>
        <v>3</v>
      </c>
      <c r="J7" s="806" t="n">
        <f aca="false">H7-I7</f>
        <v>1</v>
      </c>
      <c r="K7" s="821" t="n">
        <f aca="false">M7*3+N7</f>
        <v>4</v>
      </c>
      <c r="L7" s="808" t="n">
        <f aca="false">M7+N7+O7</f>
        <v>3</v>
      </c>
      <c r="M7" s="808" t="n">
        <f aca="false">SUMPRODUCT(($P$22:$P$27=D7)*($R$22:$R$27&gt;$S$22:$S$27))+SUMPRODUCT(($Q$22:$Q$27=D7)*($R$22:$R$27&lt;$S$22:$S$27))</f>
        <v>1</v>
      </c>
      <c r="N7" s="808" t="n">
        <f aca="false">SUMPRODUCT(($P$22:$Q$27=D7)*($R$22:$R$27=$S$22:$S$27)*($R$22:$R$27&lt;&gt;"")*($S$22:$S$27&lt;&gt;""))</f>
        <v>1</v>
      </c>
      <c r="O7" s="808" t="n">
        <f aca="false">SUMPRODUCT(($P$22:$P$27=D7)*($R$22:$R$27&lt;$S$22:$S$27))+SUMPRODUCT(($Q$22:$Q$27=D7)*($R$22:$R$27&gt;$S$22:$S$27))</f>
        <v>1</v>
      </c>
      <c r="P7" s="832" t="n">
        <f aca="false">SUMIFS(FairPlay!$C$6:$C$27,FairPlay!$B$6:$B$27,$D7)+SUMIFS(FairPlay!$F$6:$F$27,FairPlay!$E$6:$E$27,$D7)+SUMIFS(FairPlay!$I$6:$I$27,FairPlay!$H$6:$H$27,$D7)</f>
        <v>0</v>
      </c>
      <c r="Q7" s="806" t="n">
        <f aca="false">INDEX(Language!$D$5:$D$100,MATCH($D7,Language!$E$5:$E$100,0),1)</f>
        <v>38</v>
      </c>
      <c r="R7" s="823" t="n">
        <f aca="false">(1000-Q7)*($L$9&gt;0)</f>
        <v>962</v>
      </c>
      <c r="S7" s="806"/>
      <c r="T7" s="806"/>
      <c r="U7" s="824"/>
      <c r="V7" s="806"/>
      <c r="W7" s="806"/>
      <c r="X7" s="824"/>
      <c r="Y7" s="806"/>
      <c r="Z7" s="806"/>
      <c r="AA7" s="806"/>
      <c r="AB7" s="824"/>
      <c r="AC7" s="806"/>
      <c r="AD7" s="806"/>
      <c r="AE7" s="806"/>
      <c r="AF7" s="824"/>
      <c r="AG7" s="806"/>
      <c r="AH7" s="806"/>
      <c r="AI7" s="806"/>
      <c r="AJ7" s="824"/>
      <c r="AK7" s="806"/>
      <c r="AL7" s="806"/>
      <c r="AM7" s="824"/>
      <c r="AN7" s="801"/>
      <c r="AO7" s="801"/>
      <c r="AU7" s="827" t="n">
        <v>0</v>
      </c>
      <c r="AV7" s="827" t="n">
        <v>1</v>
      </c>
      <c r="BA7" s="833" t="n">
        <f aca="false">IFERROR(MATCH($C16,$AY$14:$AY$17,0),99)</f>
        <v>2</v>
      </c>
      <c r="BB7" s="834" t="n">
        <f aca="false">IFERROR(MATCH($C16,$AY$22:$AY$25,0),99)</f>
        <v>99</v>
      </c>
      <c r="BN7" s="833" t="str">
        <f aca="false">IF($U16=$BL$14,$C16,"")</f>
        <v/>
      </c>
      <c r="BO7" s="834" t="str">
        <f aca="false">INDEX($BN$5:$BN$8,MATCH($C16,$AY$14:$AY$17,0))</f>
        <v/>
      </c>
      <c r="BZ7" s="833" t="str">
        <f aca="false">IF($U16=$BX$14,$C16,"")</f>
        <v/>
      </c>
      <c r="CA7" s="834" t="str">
        <f aca="false">INDEX($BZ$5:$BZ$8,MATCH($C16,$AY$14:$AY$17,0))</f>
        <v/>
      </c>
    </row>
    <row r="8" s="800" customFormat="true" ht="12" hidden="false" customHeight="false" outlineLevel="0" collapsed="false">
      <c r="B8" s="806"/>
      <c r="C8" s="808" t="n">
        <v>4</v>
      </c>
      <c r="D8" s="835" t="str">
        <f aca="false">VLOOKUP($B$1&amp;ROW($A4),Groups!$B$7:$D$65,3,0)</f>
        <v>Tunisia</v>
      </c>
      <c r="E8" s="831"/>
      <c r="F8" s="820"/>
      <c r="G8" s="807"/>
      <c r="H8" s="808" t="n">
        <f aca="false">SUMIFS($R$22:$R$27,$P$22:$P$27,$D8)+SUMIFS($S$22:$S$27,$Q$22:$Q$27,$D8)</f>
        <v>0</v>
      </c>
      <c r="I8" s="808" t="n">
        <f aca="false">SUMIFS($S$22:$S$27,$P$22:$P$27,$D8)+SUMIFS($R$22:$R$27,$Q$22:$Q$27,$D8)</f>
        <v>5</v>
      </c>
      <c r="J8" s="806" t="n">
        <f aca="false">H8-I8</f>
        <v>-5</v>
      </c>
      <c r="K8" s="821" t="n">
        <f aca="false">M8*3+N8</f>
        <v>0</v>
      </c>
      <c r="L8" s="808" t="n">
        <f aca="false">M8+N8+O8</f>
        <v>3</v>
      </c>
      <c r="M8" s="808" t="n">
        <f aca="false">SUMPRODUCT(($P$22:$P$27=D8)*($R$22:$R$27&gt;$S$22:$S$27))+SUMPRODUCT(($Q$22:$Q$27=D8)*($R$22:$R$27&lt;$S$22:$S$27))</f>
        <v>0</v>
      </c>
      <c r="N8" s="808" t="n">
        <f aca="false">SUMPRODUCT(($P$22:$Q$27=D8)*($R$22:$R$27=$S$22:$S$27)*($R$22:$R$27&lt;&gt;"")*($S$22:$S$27&lt;&gt;""))</f>
        <v>0</v>
      </c>
      <c r="O8" s="808" t="n">
        <f aca="false">SUMPRODUCT(($P$22:$P$27=D8)*($R$22:$R$27&lt;$S$22:$S$27))+SUMPRODUCT(($Q$22:$Q$27=D8)*($R$22:$R$27&gt;$S$22:$S$27))</f>
        <v>3</v>
      </c>
      <c r="P8" s="836" t="n">
        <f aca="false">SUMIFS(FairPlay!$C$6:$C$27,FairPlay!$B$6:$B$27,$D8)+SUMIFS(FairPlay!$F$6:$F$27,FairPlay!$E$6:$E$27,$D8)+SUMIFS(FairPlay!$I$6:$I$27,FairPlay!$H$6:$H$27,$D8)</f>
        <v>0</v>
      </c>
      <c r="Q8" s="806" t="n">
        <f aca="false">INDEX(Language!$D$5:$D$100,MATCH($D8,Language!$E$5:$E$100,0),1)</f>
        <v>44</v>
      </c>
      <c r="R8" s="823" t="n">
        <f aca="false">(1000-Q8)*($L$9&gt;0)</f>
        <v>956</v>
      </c>
      <c r="S8" s="806"/>
      <c r="T8" s="806"/>
      <c r="U8" s="824"/>
      <c r="V8" s="806"/>
      <c r="W8" s="806"/>
      <c r="X8" s="824"/>
      <c r="Y8" s="806"/>
      <c r="Z8" s="806"/>
      <c r="AA8" s="806"/>
      <c r="AB8" s="824"/>
      <c r="AC8" s="806"/>
      <c r="AD8" s="806"/>
      <c r="AE8" s="806"/>
      <c r="AF8" s="824"/>
      <c r="AG8" s="806"/>
      <c r="AH8" s="806"/>
      <c r="AI8" s="806"/>
      <c r="AJ8" s="824"/>
      <c r="AK8" s="806"/>
      <c r="AL8" s="806"/>
      <c r="AM8" s="824"/>
      <c r="AN8" s="801"/>
      <c r="AO8" s="801"/>
      <c r="AU8" s="827" t="n">
        <v>0</v>
      </c>
      <c r="AV8" s="827" t="n">
        <v>1</v>
      </c>
      <c r="BA8" s="837" t="n">
        <f aca="false">IFERROR(MATCH($C17,$AY$14:$AY$17,0),99)</f>
        <v>99</v>
      </c>
      <c r="BB8" s="838" t="n">
        <f aca="false">IFERROR(MATCH($C17,$AY$22:$AY$25,0),99)</f>
        <v>99</v>
      </c>
      <c r="BN8" s="837" t="str">
        <f aca="false">IF($U17=$BL$14,$C17,"")</f>
        <v/>
      </c>
      <c r="BO8" s="838" t="e">
        <f aca="false">INDEX($BN$5:$BN$8,MATCH($C17,$AY$14:$AY$17,0))</f>
        <v>#N/A</v>
      </c>
      <c r="BZ8" s="837" t="str">
        <f aca="false">IF($U17=$BX$14,$C17,"")</f>
        <v/>
      </c>
      <c r="CA8" s="838" t="e">
        <f aca="false">INDEX($BZ$5:$BZ$8,MATCH($C17,$AY$14:$AY$17,0))</f>
        <v>#N/A</v>
      </c>
    </row>
    <row r="9" s="800" customFormat="true" ht="12" hidden="false" customHeight="false" outlineLevel="0" collapsed="false">
      <c r="C9" s="806"/>
      <c r="D9" s="806"/>
      <c r="E9" s="806"/>
      <c r="F9" s="807"/>
      <c r="G9" s="807"/>
      <c r="H9" s="806"/>
      <c r="I9" s="806"/>
      <c r="J9" s="806"/>
      <c r="K9" s="806"/>
      <c r="L9" s="821" t="n">
        <f aca="false">QUOTIENT(SUM(L5:L8),2)</f>
        <v>6</v>
      </c>
      <c r="M9" s="808"/>
      <c r="N9" s="808"/>
      <c r="O9" s="808"/>
      <c r="P9" s="806"/>
      <c r="Q9" s="806"/>
      <c r="R9" s="806"/>
      <c r="S9" s="806"/>
      <c r="T9" s="806"/>
      <c r="U9" s="806"/>
      <c r="V9" s="801"/>
      <c r="W9" s="801"/>
      <c r="X9" s="806"/>
      <c r="Y9" s="806"/>
      <c r="Z9" s="806"/>
      <c r="AA9" s="801"/>
      <c r="AB9" s="801"/>
      <c r="AC9" s="801"/>
      <c r="AD9" s="801"/>
      <c r="AE9" s="801"/>
      <c r="AF9" s="801"/>
      <c r="AG9" s="801"/>
      <c r="AH9" s="801"/>
      <c r="AI9" s="801"/>
    </row>
    <row r="10" s="800" customFormat="true" ht="12" hidden="false" customHeight="false" outlineLevel="0" collapsed="false">
      <c r="C10" s="806"/>
      <c r="D10" s="806"/>
      <c r="E10" s="806"/>
      <c r="F10" s="807"/>
      <c r="G10" s="807"/>
      <c r="H10" s="806"/>
      <c r="I10" s="806"/>
      <c r="J10" s="806"/>
      <c r="K10" s="806"/>
      <c r="L10" s="821"/>
      <c r="M10" s="808"/>
      <c r="N10" s="808"/>
      <c r="O10" s="808"/>
      <c r="P10" s="806"/>
      <c r="Q10" s="806"/>
      <c r="R10" s="806"/>
      <c r="S10" s="806"/>
      <c r="T10" s="806"/>
      <c r="U10" s="806"/>
      <c r="V10" s="801"/>
      <c r="W10" s="801"/>
      <c r="X10" s="806"/>
      <c r="Y10" s="806"/>
      <c r="Z10" s="806"/>
      <c r="AA10" s="801"/>
      <c r="AB10" s="801"/>
      <c r="AC10" s="801"/>
      <c r="AD10" s="801"/>
      <c r="AE10" s="801"/>
      <c r="AF10" s="801"/>
      <c r="AG10" s="801"/>
      <c r="AH10" s="801"/>
      <c r="AI10" s="801"/>
    </row>
    <row r="11" s="800" customFormat="true" ht="12" hidden="false" customHeight="false" outlineLevel="0" collapsed="false">
      <c r="C11" s="806"/>
      <c r="D11" s="806"/>
      <c r="E11" s="806"/>
      <c r="F11" s="807"/>
      <c r="G11" s="807"/>
      <c r="H11" s="806"/>
      <c r="I11" s="806"/>
      <c r="J11" s="806"/>
      <c r="K11" s="806"/>
      <c r="L11" s="821"/>
      <c r="M11" s="808"/>
      <c r="N11" s="808"/>
      <c r="O11" s="808"/>
      <c r="P11" s="806"/>
      <c r="Q11" s="806"/>
      <c r="R11" s="806"/>
      <c r="S11" s="806"/>
      <c r="T11" s="806"/>
      <c r="U11" s="806"/>
      <c r="V11" s="801"/>
      <c r="W11" s="801"/>
      <c r="X11" s="806"/>
      <c r="Y11" s="806"/>
      <c r="Z11" s="806"/>
      <c r="AA11" s="801"/>
      <c r="AB11" s="801"/>
      <c r="AC11" s="801"/>
      <c r="AD11" s="801"/>
      <c r="AE11" s="801"/>
      <c r="AF11" s="801"/>
      <c r="AG11" s="801"/>
      <c r="AH11" s="801"/>
      <c r="AI11" s="801"/>
      <c r="BL11" s="807"/>
    </row>
    <row r="12" s="839" customFormat="true" ht="12" hidden="false" customHeight="false" outlineLevel="0" collapsed="false">
      <c r="E12" s="840" t="s">
        <v>1872</v>
      </c>
      <c r="F12" s="841"/>
      <c r="G12" s="840" t="s">
        <v>1872</v>
      </c>
      <c r="H12" s="841"/>
      <c r="I12" s="842" t="s">
        <v>1872</v>
      </c>
      <c r="J12" s="841"/>
      <c r="K12" s="805" t="s">
        <v>1873</v>
      </c>
      <c r="L12" s="840"/>
      <c r="M12" s="842" t="s">
        <v>1872</v>
      </c>
      <c r="N12" s="841"/>
      <c r="O12" s="805" t="s">
        <v>1873</v>
      </c>
      <c r="P12" s="840"/>
      <c r="Q12" s="842" t="s">
        <v>1872</v>
      </c>
      <c r="R12" s="841"/>
      <c r="S12" s="805" t="s">
        <v>1873</v>
      </c>
      <c r="T12" s="840"/>
      <c r="U12" s="842" t="s">
        <v>1872</v>
      </c>
      <c r="V12" s="843"/>
      <c r="W12" s="805" t="s">
        <v>1874</v>
      </c>
      <c r="X12" s="840"/>
      <c r="Y12" s="842" t="s">
        <v>1872</v>
      </c>
      <c r="Z12" s="843"/>
      <c r="AA12" s="805" t="s">
        <v>1874</v>
      </c>
      <c r="AB12" s="840"/>
      <c r="AC12" s="842" t="s">
        <v>1872</v>
      </c>
      <c r="AD12" s="843"/>
      <c r="AE12" s="805" t="s">
        <v>1874</v>
      </c>
      <c r="AF12" s="840"/>
      <c r="AG12" s="842" t="s">
        <v>1872</v>
      </c>
      <c r="AH12" s="840"/>
      <c r="AI12" s="840" t="s">
        <v>507</v>
      </c>
      <c r="AJ12" s="842" t="s">
        <v>1872</v>
      </c>
      <c r="AK12" s="840"/>
      <c r="AL12" s="840" t="s">
        <v>1840</v>
      </c>
      <c r="AM12" s="842" t="s">
        <v>1872</v>
      </c>
      <c r="AN12" s="841"/>
      <c r="AO12" s="840" t="s">
        <v>1875</v>
      </c>
      <c r="AP12" s="842" t="s">
        <v>1872</v>
      </c>
      <c r="AR12" s="840" t="s">
        <v>1871</v>
      </c>
      <c r="AS12" s="842" t="s">
        <v>1872</v>
      </c>
      <c r="AT12" s="842"/>
      <c r="AZ12" s="844" t="s">
        <v>1876</v>
      </c>
      <c r="BJ12" s="845" t="s">
        <v>1877</v>
      </c>
      <c r="BL12" s="807"/>
      <c r="BN12" s="844" t="s">
        <v>1878</v>
      </c>
      <c r="BZ12" s="844" t="s">
        <v>1879</v>
      </c>
    </row>
    <row r="13" s="839" customFormat="true" ht="12" hidden="false" customHeight="false" outlineLevel="0" collapsed="false">
      <c r="B13" s="846"/>
      <c r="C13" s="846"/>
      <c r="D13" s="846"/>
      <c r="E13" s="805" t="s">
        <v>1880</v>
      </c>
      <c r="F13" s="811"/>
      <c r="G13" s="805" t="s">
        <v>1881</v>
      </c>
      <c r="H13" s="811"/>
      <c r="I13" s="817" t="s">
        <v>1882</v>
      </c>
      <c r="J13" s="811"/>
      <c r="K13" s="805" t="s">
        <v>1839</v>
      </c>
      <c r="L13" s="805" t="s">
        <v>1883</v>
      </c>
      <c r="M13" s="817" t="s">
        <v>1884</v>
      </c>
      <c r="N13" s="841"/>
      <c r="O13" s="805" t="s">
        <v>507</v>
      </c>
      <c r="P13" s="805" t="s">
        <v>1883</v>
      </c>
      <c r="Q13" s="817" t="s">
        <v>1885</v>
      </c>
      <c r="R13" s="841"/>
      <c r="S13" s="805" t="s">
        <v>1840</v>
      </c>
      <c r="T13" s="805" t="s">
        <v>1883</v>
      </c>
      <c r="U13" s="817" t="s">
        <v>1886</v>
      </c>
      <c r="V13" s="811"/>
      <c r="W13" s="805" t="s">
        <v>1839</v>
      </c>
      <c r="X13" s="805" t="s">
        <v>1883</v>
      </c>
      <c r="Y13" s="817" t="s">
        <v>1887</v>
      </c>
      <c r="Z13" s="811"/>
      <c r="AA13" s="805" t="s">
        <v>507</v>
      </c>
      <c r="AB13" s="805" t="s">
        <v>1883</v>
      </c>
      <c r="AC13" s="817" t="s">
        <v>1888</v>
      </c>
      <c r="AD13" s="811"/>
      <c r="AE13" s="805" t="s">
        <v>1840</v>
      </c>
      <c r="AF13" s="805" t="s">
        <v>1883</v>
      </c>
      <c r="AG13" s="817" t="s">
        <v>1889</v>
      </c>
      <c r="AH13" s="805"/>
      <c r="AI13" s="805" t="s">
        <v>1883</v>
      </c>
      <c r="AJ13" s="817" t="s">
        <v>1890</v>
      </c>
      <c r="AK13" s="805"/>
      <c r="AL13" s="805" t="s">
        <v>1883</v>
      </c>
      <c r="AM13" s="817" t="s">
        <v>1891</v>
      </c>
      <c r="AN13" s="841"/>
      <c r="AO13" s="805" t="s">
        <v>1883</v>
      </c>
      <c r="AP13" s="817" t="s">
        <v>1892</v>
      </c>
      <c r="AR13" s="805" t="s">
        <v>1883</v>
      </c>
      <c r="AS13" s="817" t="s">
        <v>1893</v>
      </c>
      <c r="AT13" s="817"/>
      <c r="AU13" s="805" t="s">
        <v>1894</v>
      </c>
      <c r="AV13" s="805" t="s">
        <v>1894</v>
      </c>
      <c r="AX13" s="845" t="s">
        <v>1895</v>
      </c>
      <c r="AY13" s="845" t="s">
        <v>1896</v>
      </c>
      <c r="BE13" s="847" t="str">
        <f aca="false" t="array" ref="BE13:BH13">TRANSPOSE($AZ$14:$AZ$17)</f>
        <v/>
      </c>
      <c r="BF13" s="848" t="str">
        <v>Sweden</v>
      </c>
      <c r="BG13" s="848" t="str">
        <v>Japan</v>
      </c>
      <c r="BH13" s="849" t="str">
        <v/>
      </c>
      <c r="BJ13" s="845" t="s">
        <v>1897</v>
      </c>
      <c r="BL13" s="845" t="s">
        <v>1895</v>
      </c>
      <c r="BS13" s="847" t="str">
        <f aca="false" t="array" ref="BS13:BV13">TRANSPOSE($BN$14:$BN$17)</f>
        <v/>
      </c>
      <c r="BT13" s="848" t="str">
        <v/>
      </c>
      <c r="BU13" s="848" t="str">
        <v/>
      </c>
      <c r="BV13" s="849" t="str">
        <v/>
      </c>
      <c r="BX13" s="845" t="s">
        <v>1895</v>
      </c>
      <c r="CE13" s="847" t="str">
        <f aca="false" t="array" ref="CE13:CH13">TRANSPOSE($BZ$14:$BZ$17)</f>
        <v/>
      </c>
      <c r="CF13" s="848" t="str">
        <v/>
      </c>
      <c r="CG13" s="848" t="str">
        <v/>
      </c>
      <c r="CH13" s="849" t="str">
        <v/>
      </c>
    </row>
    <row r="14" s="839" customFormat="true" ht="12" hidden="false" customHeight="false" outlineLevel="0" collapsed="false">
      <c r="B14" s="846"/>
      <c r="C14" s="850" t="n">
        <v>1</v>
      </c>
      <c r="D14" s="807" t="str">
        <f aca="false">$D5</f>
        <v>Netherlands</v>
      </c>
      <c r="E14" s="851" t="n">
        <f aca="false">RANK(F14,$F$14:$F$17,1)</f>
        <v>1</v>
      </c>
      <c r="F14" s="820" t="n">
        <f aca="false">G14+ROW()/1000+(D14="")*10</f>
        <v>1.014</v>
      </c>
      <c r="G14" s="852" t="n">
        <f aca="false">AS14</f>
        <v>1</v>
      </c>
      <c r="H14" s="853"/>
      <c r="I14" s="854" t="n">
        <f aca="false">RANK($K5,$K$5:$K$8)</f>
        <v>1</v>
      </c>
      <c r="J14" s="855"/>
      <c r="K14" s="856" t="n">
        <f aca="false" t="array" ref="K14:K14">SUMPRODUCT($U$22:$U$27*($P$22:$P$27=$D14)*ISNUMBER(MATCH($Q$22:$Q$27,IF($I$14:$I$17=$I14,$D$14:$D$17,""),0)))+SUMPRODUCT($V$22:$V$27*($Q$22:$Q$27=$D14)*ISNUMBER(MATCH($P$22:$P$27,IF($I$14:$I$17=$I14,$D$14:$D$17,""),0)))</f>
        <v>0</v>
      </c>
      <c r="L14" s="857" t="n">
        <f aca="false">COUNTIFS($K$14:$K$17,"&gt;"&amp;$K14,$I$14:$I$17,"="&amp;$I14)</f>
        <v>0</v>
      </c>
      <c r="M14" s="858" t="n">
        <f aca="false">I14+L14</f>
        <v>1</v>
      </c>
      <c r="N14" s="853"/>
      <c r="O14" s="856" t="n">
        <f aca="false" t="array" ref="O14:O14">SUMPRODUCT($W$22:$W$27*($P$22:$P$27=$D14)*ISNUMBER(MATCH($Q$22:$Q$27,IF($I$14:$I$17=$I14,$D$14:$D$17,""),0)))+SUMPRODUCT(-$W$22:$W$27*($Q$22:$Q$27=$D14)*ISNUMBER(MATCH($P$22:$P$27,IF($I$14:$I$17=$I14,$D$14:$D$17,""),0)))</f>
        <v>0</v>
      </c>
      <c r="P14" s="857" t="n">
        <f aca="false">COUNTIFS($O$14:$O$17,"&gt;"&amp;$O14,$M$14:$M$17,"="&amp;$M14)</f>
        <v>0</v>
      </c>
      <c r="Q14" s="858" t="n">
        <f aca="false">M14+P14</f>
        <v>1</v>
      </c>
      <c r="R14" s="853"/>
      <c r="S14" s="856" t="n">
        <f aca="false" t="array" ref="S14:S14">SUMPRODUCT($X$22:$X$27*($P$22:$P$27=$D14)*ISNUMBER(MATCH($Q$22:$Q$27,IF($I$14:$I$17=$I14,$D$14:$D$17,""),0)))+SUMPRODUCT($Y$22:$Y$27*($Q$22:$Q$27=$D14)*ISNUMBER(MATCH($P$22:$P$27,IF($I$14:$I$17=$I14,$D$14:$D$17,""),0)))</f>
        <v>0</v>
      </c>
      <c r="T14" s="857" t="n">
        <f aca="false">COUNTIFS($S$14:$S$17,"&gt;"&amp;$S14,$Q$14:$Q$17,"="&amp;$Q14)</f>
        <v>0</v>
      </c>
      <c r="U14" s="858" t="n">
        <f aca="false">Q14+T14</f>
        <v>1</v>
      </c>
      <c r="V14" s="855"/>
      <c r="W14" s="856" t="n">
        <f aca="false" t="array" ref="W14:W14">SUMPRODUCT($U$22:$U$27*($P$22:$P$27=$D14)*ISNUMBER(MATCH($Q$22:$Q$27,IF($U$14:$U$17=$U14,$D$14:$D$17,""),0)))+SUMPRODUCT($V$22:$V$27*($Q$22:$Q$27=$D14)*ISNUMBER(MATCH($P$22:$P$27,IF($U$14:$U$17=$U14,$D$14:$D$17,""),0)))</f>
        <v>0</v>
      </c>
      <c r="X14" s="857" t="n">
        <f aca="false">COUNTIFS($W$14:$W$17,"&gt;"&amp;$W14,$U$14:$U$17,"="&amp;$U14)</f>
        <v>0</v>
      </c>
      <c r="Y14" s="858" t="n">
        <f aca="false">U14+X14</f>
        <v>1</v>
      </c>
      <c r="Z14" s="853"/>
      <c r="AA14" s="856" t="n">
        <f aca="false" t="array" ref="AA14:AA14">SUMPRODUCT($W$22:$W$27*($P$22:$P$27=$D14)*ISNUMBER(MATCH($Q$22:$Q$27,IF($U$14:$U$17=$U14,$D$14:$D$17,""),0)))+SUMPRODUCT(-$W$22:$W$27*($Q$22:$Q$27=$D14)*ISNUMBER(MATCH($P$22:$P$27,IF($U$14:$U$17=$U14,$D$14:$D$17,""),0)))</f>
        <v>0</v>
      </c>
      <c r="AB14" s="857" t="n">
        <f aca="false">COUNTIFS($AA$14:$AA$17,"&gt;"&amp;$AA14,$Y$14:$Y$17,"="&amp;$Y14)</f>
        <v>0</v>
      </c>
      <c r="AC14" s="858" t="n">
        <f aca="false">Y14+AB14</f>
        <v>1</v>
      </c>
      <c r="AD14" s="853"/>
      <c r="AE14" s="856" t="n">
        <f aca="false" t="array" ref="AE14:AE14">SUMPRODUCT($X$22:$X$27*($P$22:$P$27=$D14)*ISNUMBER(MATCH($Q$22:$Q$27,IF($U$14:$U$17=$U14,$D$14:$D$17,""),0)))+SUMPRODUCT($Y$22:$Y$27*($Q$22:$Q$27=$D14)*ISNUMBER(MATCH($P$22:$P$27,IF($U$14:$U$17=$U14,$D$14:$D$17,""),0)))</f>
        <v>0</v>
      </c>
      <c r="AF14" s="857" t="n">
        <f aca="false">COUNTIFS($AE$14:$AE$17,"&gt;"&amp;$AE14,$AC$14:$AC$17,"="&amp;$AC14)</f>
        <v>0</v>
      </c>
      <c r="AG14" s="858" t="n">
        <f aca="false">AC14+AF14</f>
        <v>1</v>
      </c>
      <c r="AH14" s="855"/>
      <c r="AI14" s="859" t="n">
        <f aca="false">COUNTIFS($J$5:$J$8,"&gt;"&amp;$J5,$AG$14:$AG$17,"="&amp;$AG14)</f>
        <v>0</v>
      </c>
      <c r="AJ14" s="860" t="n">
        <f aca="false">AG14+AI14</f>
        <v>1</v>
      </c>
      <c r="AK14" s="853"/>
      <c r="AL14" s="859" t="n">
        <f aca="false">COUNTIFS($H$5:$H$8,"&gt;"&amp;$H5,$AJ$14:$AJ$17,"="&amp;$AJ14)</f>
        <v>0</v>
      </c>
      <c r="AM14" s="860" t="n">
        <f aca="false">AJ14+AL14</f>
        <v>1</v>
      </c>
      <c r="AN14" s="853"/>
      <c r="AO14" s="859" t="n">
        <f aca="false">COUNTIFS($P$5:$P$8,"&gt;"&amp;$P5,$AM$14:$AM$17,"="&amp;$AM14)</f>
        <v>0</v>
      </c>
      <c r="AP14" s="860" t="n">
        <f aca="false">AM14+AO14</f>
        <v>1</v>
      </c>
      <c r="AQ14" s="853"/>
      <c r="AR14" s="859" t="n">
        <f aca="false">COUNTIFS($R$5:$R$8,"&gt;"&amp;$R5,$AP$14:$AP$17,"="&amp;$AP14)</f>
        <v>0</v>
      </c>
      <c r="AS14" s="860" t="n">
        <f aca="false">AP14+AR14</f>
        <v>1</v>
      </c>
      <c r="AT14" s="853"/>
      <c r="AU14" s="861" t="b">
        <f aca="false" t="array" ref="AU14:AU14">AND($L$9&gt;0,(SUM(($AM$14:$AM$17=TRANSPOSE($AM$14:$AM$17))*(($L$5:$L$8&gt;0)*TRANSPOSE($L$5:$L$8)+({1;2;3;4}={1,2,3,4})&gt;0))-4)&gt;0)</f>
        <v>0</v>
      </c>
      <c r="AV14" s="862" t="b">
        <f aca="false">AND($AU5,$AV5)</f>
        <v>0</v>
      </c>
      <c r="AX14" s="863" t="n">
        <f aca="false" t="array" ref="AX14:AX14">IFERROR(SMALL(IF(COUNTIF($I$14:$I$17,$C$14:$C$17)&gt;1,$C$14:$C$17,""),1),"")</f>
        <v>2</v>
      </c>
      <c r="AY14" s="864" t="n">
        <f aca="false">IFERROR(INDEX($E$14:$E$17,IF($I14=$AX$14,$C14,99)),0)</f>
        <v>0</v>
      </c>
      <c r="AZ14" s="865" t="str">
        <f aca="false" t="array" ref="AZ14:AZ17">IFERROR(VLOOKUP($BA$5:$BA$8,$C$14:$D$17,2,0),"")</f>
        <v/>
      </c>
      <c r="BA14" s="866" t="str">
        <f aca="false" t="array" ref="BA14:BA17">IFERROR(VLOOKUP($BA$5:$BA$8,$C$14:$K$17,9,0),"")</f>
        <v/>
      </c>
      <c r="BB14" s="866" t="str">
        <f aca="false" t="array" ref="BB14:BB17">IFERROR(VLOOKUP($BA$5:$BA$8,$C$14:$O$17,13,0),"")</f>
        <v/>
      </c>
      <c r="BC14" s="867" t="str">
        <f aca="false" t="array" ref="BC14:BC17">IFERROR(VLOOKUP($BA$5:$BA$8,$C$14:$S$17,17,0),"")</f>
        <v/>
      </c>
      <c r="BE14" s="868" t="str">
        <f aca="false" t="array" ref="BE14:BH17">IFERROR(VLOOKUP($AZ$14:$AZ$17&amp;$BE$13:$BH$13,$Z$22:$AA$33,2,0),"")</f>
        <v/>
      </c>
      <c r="BF14" s="869" t="str">
        <v/>
      </c>
      <c r="BG14" s="869" t="str">
        <v/>
      </c>
      <c r="BH14" s="870" t="str">
        <v/>
      </c>
      <c r="BI14" s="862"/>
      <c r="BJ14" s="871" t="b">
        <f aca="false">COUNTIF($I$14:$I$17,$BL$15)&lt;&gt;COUNTIF($U$14:$U$17,$BL$15)</f>
        <v>0</v>
      </c>
      <c r="BK14" s="822" t="n">
        <f aca="false" t="array" ref="BK14:BK17">IF($I$14:$I$17=$AX$14,$U$14:$U$17,0)</f>
        <v>0</v>
      </c>
      <c r="BL14" s="872" t="str">
        <f aca="false">IF($BJ$14,$BL$15,"")</f>
        <v/>
      </c>
      <c r="BM14" s="873"/>
      <c r="BN14" s="865" t="str">
        <f aca="false" t="array" ref="BN14:BN17">IFERROR(VLOOKUP($BO$5:$BO$8,$C$14:$D$17,2,0),"")</f>
        <v/>
      </c>
      <c r="BO14" s="866" t="str">
        <f aca="false" t="array" ref="BO14:BO17">IFERROR(VLOOKUP($BO$5:$BO$8,$C$14:$W$17,21,0),"")</f>
        <v/>
      </c>
      <c r="BP14" s="866" t="str">
        <f aca="false" t="array" ref="BP14:BP17">IFERROR(VLOOKUP($BO$5:$BO$8,$C$14:$AA$17,25,0),"")</f>
        <v/>
      </c>
      <c r="BQ14" s="867" t="str">
        <f aca="false" t="array" ref="BQ14:BQ17">IFERROR(VLOOKUP($BO$5:$BO$8,$C$14:$AE$17,29,0),"")</f>
        <v/>
      </c>
      <c r="BS14" s="868" t="str">
        <f aca="false" t="array" ref="BS14:BV17">IFERROR(VLOOKUP($BN$14:$BN$17&amp;$BS$13:$BV$13,$Z$22:$AA$33,2,0),"")</f>
        <v/>
      </c>
      <c r="BT14" s="869" t="str">
        <v/>
      </c>
      <c r="BU14" s="869" t="str">
        <v/>
      </c>
      <c r="BV14" s="870" t="str">
        <v/>
      </c>
      <c r="BX14" s="863" t="str">
        <f aca="false" t="array" ref="BX14:BX14">IFERROR(SMALL(IF(COUNTIF($BK$14:$BK$17,$C$14:$C$17)&gt;1,$C$14:$C$17,""),2),"")</f>
        <v/>
      </c>
      <c r="BZ14" s="865" t="str">
        <f aca="false" t="array" ref="BZ14:BZ17">IFERROR(VLOOKUP($CA$5:$CA$8,$C$14:$D$17,2,0),"")</f>
        <v/>
      </c>
      <c r="CA14" s="866" t="str">
        <f aca="false" t="array" ref="CA14:CA17">IFERROR(VLOOKUP($CA$5:$CA$8,$C$14:$W$17,21,0),"")</f>
        <v/>
      </c>
      <c r="CB14" s="866" t="str">
        <f aca="false" t="array" ref="CB14:CB17">IFERROR(VLOOKUP($CA$5:$CA$8,$C$14:$AA$17,25,0),"")</f>
        <v/>
      </c>
      <c r="CC14" s="867" t="str">
        <f aca="false" t="array" ref="CC14:CC17">IFERROR(VLOOKUP($CA$5:$CA$8,$C$14:$AE$17,29,0),"")</f>
        <v/>
      </c>
      <c r="CE14" s="868" t="str">
        <f aca="false" t="array" ref="CE14:CH17">IFERROR(VLOOKUP($BZ$14:$BZ$17&amp;$CE$13:$CH$13,$Z$22:$AA$33,2,0),"")</f>
        <v/>
      </c>
      <c r="CF14" s="869" t="str">
        <v/>
      </c>
      <c r="CG14" s="869" t="str">
        <v/>
      </c>
      <c r="CH14" s="870" t="str">
        <v/>
      </c>
    </row>
    <row r="15" s="839" customFormat="true" ht="12" hidden="false" customHeight="false" outlineLevel="0" collapsed="false">
      <c r="B15" s="846"/>
      <c r="C15" s="850" t="n">
        <v>2</v>
      </c>
      <c r="D15" s="807" t="str">
        <f aca="false">$D6</f>
        <v>Japan</v>
      </c>
      <c r="E15" s="874" t="n">
        <f aca="false">RANK(F15,$F$14:$F$17,1)</f>
        <v>3</v>
      </c>
      <c r="F15" s="820" t="n">
        <f aca="false">G15+ROW()/1000+(D15="")*10</f>
        <v>3.015</v>
      </c>
      <c r="G15" s="852" t="n">
        <f aca="false">AS15</f>
        <v>3</v>
      </c>
      <c r="H15" s="853"/>
      <c r="I15" s="875" t="n">
        <f aca="false">RANK($K6,$K$5:$K$8)</f>
        <v>2</v>
      </c>
      <c r="J15" s="855"/>
      <c r="K15" s="808" t="n">
        <f aca="false" t="array" ref="K15:K15">SUMPRODUCT($U$22:$U$27*($P$22:$P$27=$D15)*ISNUMBER(MATCH($Q$22:$Q$27,IF($I$14:$I$17=$I15,$D$14:$D$17,""),0)))+SUMPRODUCT($V$22:$V$27*($Q$22:$Q$27=$D15)*ISNUMBER(MATCH($P$22:$P$27,IF($I$14:$I$17=$I15,$D$14:$D$17,""),0)))</f>
        <v>1</v>
      </c>
      <c r="L15" s="806" t="n">
        <f aca="false">COUNTIFS($K$14:$K$17,"&gt;"&amp;$K15,$I$14:$I$17,"="&amp;$I15)</f>
        <v>0</v>
      </c>
      <c r="M15" s="824" t="n">
        <f aca="false">I15+L15</f>
        <v>2</v>
      </c>
      <c r="N15" s="853"/>
      <c r="O15" s="808" t="n">
        <f aca="false" t="array" ref="O15:O15">SUMPRODUCT($W$22:$W$27*($P$22:$P$27=$D15)*ISNUMBER(MATCH($Q$22:$Q$27,IF($I$14:$I$17=$I15,$D$14:$D$17,""),0)))+SUMPRODUCT(-$W$22:$W$27*($Q$22:$Q$27=$D15)*ISNUMBER(MATCH($P$22:$P$27,IF($I$14:$I$17=$I15,$D$14:$D$17,""),0)))</f>
        <v>0</v>
      </c>
      <c r="P15" s="806" t="n">
        <f aca="false">COUNTIFS($O$14:$O$17,"&gt;"&amp;$O15,$M$14:$M$17,"="&amp;$M15)</f>
        <v>0</v>
      </c>
      <c r="Q15" s="824" t="n">
        <f aca="false">M15+P15</f>
        <v>2</v>
      </c>
      <c r="R15" s="853"/>
      <c r="S15" s="808" t="n">
        <f aca="false" t="array" ref="S15:S15">SUMPRODUCT($X$22:$X$27*($P$22:$P$27=$D15)*ISNUMBER(MATCH($Q$22:$Q$27,IF($I$14:$I$17=$I15,$D$14:$D$17,""),0)))+SUMPRODUCT($Y$22:$Y$27*($Q$22:$Q$27=$D15)*ISNUMBER(MATCH($P$22:$P$27,IF($I$14:$I$17=$I15,$D$14:$D$17,""),0)))</f>
        <v>1</v>
      </c>
      <c r="T15" s="806" t="n">
        <f aca="false">COUNTIFS($S$14:$S$17,"&gt;"&amp;$S15,$Q$14:$Q$17,"="&amp;$Q15)</f>
        <v>0</v>
      </c>
      <c r="U15" s="824" t="n">
        <f aca="false">Q15+T15</f>
        <v>2</v>
      </c>
      <c r="V15" s="855"/>
      <c r="W15" s="808" t="n">
        <f aca="false" t="array" ref="W15:W15">SUMPRODUCT($U$22:$U$27*($P$22:$P$27=$D15)*ISNUMBER(MATCH($Q$22:$Q$27,IF($U$14:$U$17=$U15,$D$14:$D$17,""),0)))+SUMPRODUCT($V$22:$V$27*($Q$22:$Q$27=$D15)*ISNUMBER(MATCH($P$22:$P$27,IF($U$14:$U$17=$U15,$D$14:$D$17,""),0)))</f>
        <v>1</v>
      </c>
      <c r="X15" s="806" t="n">
        <f aca="false">COUNTIFS($W$14:$W$17,"&gt;"&amp;$W15,$U$14:$U$17,"="&amp;$U15)</f>
        <v>0</v>
      </c>
      <c r="Y15" s="824" t="n">
        <f aca="false">U15+X15</f>
        <v>2</v>
      </c>
      <c r="Z15" s="853"/>
      <c r="AA15" s="808" t="n">
        <f aca="false" t="array" ref="AA15:AA15">SUMPRODUCT($W$22:$W$27*($P$22:$P$27=$D15)*ISNUMBER(MATCH($Q$22:$Q$27,IF($U$14:$U$17=$U15,$D$14:$D$17,""),0)))+SUMPRODUCT(-$W$22:$W$27*($Q$22:$Q$27=$D15)*ISNUMBER(MATCH($P$22:$P$27,IF($U$14:$U$17=$U15,$D$14:$D$17,""),0)))</f>
        <v>0</v>
      </c>
      <c r="AB15" s="806" t="n">
        <f aca="false">COUNTIFS($AA$14:$AA$17,"&gt;"&amp;$AA15,$Y$14:$Y$17,"="&amp;$Y15)</f>
        <v>0</v>
      </c>
      <c r="AC15" s="824" t="n">
        <f aca="false">Y15+AB15</f>
        <v>2</v>
      </c>
      <c r="AD15" s="853"/>
      <c r="AE15" s="808" t="n">
        <f aca="false" t="array" ref="AE15:AE15">SUMPRODUCT($X$22:$X$27*($P$22:$P$27=$D15)*ISNUMBER(MATCH($Q$22:$Q$27,IF($U$14:$U$17=$U15,$D$14:$D$17,""),0)))+SUMPRODUCT($Y$22:$Y$27*($Q$22:$Q$27=$D15)*ISNUMBER(MATCH($P$22:$P$27,IF($U$14:$U$17=$U15,$D$14:$D$17,""),0)))</f>
        <v>1</v>
      </c>
      <c r="AF15" s="806" t="n">
        <f aca="false">COUNTIFS($AE$14:$AE$17,"&gt;"&amp;$AE15,$AC$14:$AC$17,"="&amp;$AC15)</f>
        <v>0</v>
      </c>
      <c r="AG15" s="824" t="n">
        <f aca="false">AC15+AF15</f>
        <v>2</v>
      </c>
      <c r="AH15" s="855"/>
      <c r="AI15" s="807" t="n">
        <f aca="false">COUNTIFS($J$5:$J$8,"&gt;"&amp;$J6,$AG$14:$AG$17,"="&amp;$AG15)</f>
        <v>1</v>
      </c>
      <c r="AJ15" s="824" t="n">
        <f aca="false">AG15+AI15</f>
        <v>3</v>
      </c>
      <c r="AK15" s="853"/>
      <c r="AL15" s="807" t="n">
        <f aca="false">COUNTIFS($H$5:$H$8,"&gt;"&amp;$H6,$AJ$14:$AJ$17,"="&amp;$AJ15)</f>
        <v>0</v>
      </c>
      <c r="AM15" s="824" t="n">
        <f aca="false">AJ15+AL15</f>
        <v>3</v>
      </c>
      <c r="AN15" s="853"/>
      <c r="AO15" s="807" t="n">
        <f aca="false">COUNTIFS($P$5:$P$8,"&gt;"&amp;$P6,$AM$14:$AM$17,"="&amp;$AM15)</f>
        <v>0</v>
      </c>
      <c r="AP15" s="824" t="n">
        <f aca="false">AM15+AO15</f>
        <v>3</v>
      </c>
      <c r="AQ15" s="853"/>
      <c r="AR15" s="807" t="n">
        <f aca="false">COUNTIFS($R$5:$R$8,"&gt;"&amp;$R6,$AP$14:$AP$17,"="&amp;$AP15)</f>
        <v>0</v>
      </c>
      <c r="AS15" s="824" t="n">
        <f aca="false">AP15+AR15</f>
        <v>3</v>
      </c>
      <c r="AT15" s="853"/>
      <c r="AV15" s="862" t="b">
        <f aca="false">AND($AU6,$AV6)</f>
        <v>0</v>
      </c>
      <c r="AX15" s="876"/>
      <c r="AY15" s="862" t="n">
        <f aca="false">IFERROR(INDEX($E$14:$E$17,IF($I15=$AX$14,$C15,99)),0)</f>
        <v>3</v>
      </c>
      <c r="AZ15" s="877" t="str">
        <v>Sweden</v>
      </c>
      <c r="BA15" s="807" t="n">
        <v>1</v>
      </c>
      <c r="BB15" s="807" t="n">
        <v>0</v>
      </c>
      <c r="BC15" s="878" t="n">
        <v>1</v>
      </c>
      <c r="BE15" s="879" t="str">
        <v/>
      </c>
      <c r="BF15" s="880" t="str">
        <v/>
      </c>
      <c r="BG15" s="862" t="str">
        <v>1 - 1</v>
      </c>
      <c r="BH15" s="881" t="str">
        <v/>
      </c>
      <c r="BI15" s="862"/>
      <c r="BK15" s="832" t="n">
        <v>2</v>
      </c>
      <c r="BL15" s="882" t="n">
        <f aca="false" t="array" ref="BL15:BL15">IFERROR(SMALL(IF(COUNTIF($BK$14:$BK$17,$C$14:$C$17)&gt;1,$C$14:$C$17,""),1),"")</f>
        <v>2</v>
      </c>
      <c r="BN15" s="877" t="str">
        <v/>
      </c>
      <c r="BO15" s="807" t="str">
        <v/>
      </c>
      <c r="BP15" s="807" t="str">
        <v/>
      </c>
      <c r="BQ15" s="878" t="str">
        <v/>
      </c>
      <c r="BS15" s="879" t="str">
        <v/>
      </c>
      <c r="BT15" s="880" t="str">
        <v/>
      </c>
      <c r="BU15" s="862" t="str">
        <v/>
      </c>
      <c r="BV15" s="881" t="str">
        <v/>
      </c>
      <c r="BZ15" s="877" t="str">
        <v/>
      </c>
      <c r="CA15" s="807" t="str">
        <v/>
      </c>
      <c r="CB15" s="807" t="str">
        <v/>
      </c>
      <c r="CC15" s="878" t="str">
        <v/>
      </c>
      <c r="CE15" s="879" t="str">
        <v/>
      </c>
      <c r="CF15" s="880" t="str">
        <v/>
      </c>
      <c r="CG15" s="862" t="str">
        <v/>
      </c>
      <c r="CH15" s="881" t="str">
        <v/>
      </c>
    </row>
    <row r="16" s="839" customFormat="true" ht="12" hidden="false" customHeight="false" outlineLevel="0" collapsed="false">
      <c r="B16" s="846"/>
      <c r="C16" s="850" t="n">
        <v>3</v>
      </c>
      <c r="D16" s="807" t="str">
        <f aca="false">$D7</f>
        <v>Sweden</v>
      </c>
      <c r="E16" s="874" t="n">
        <f aca="false">RANK(F16,$F$14:$F$17,1)</f>
        <v>2</v>
      </c>
      <c r="F16" s="820" t="n">
        <f aca="false">G16+ROW()/1000+(D16="")*10</f>
        <v>2.016</v>
      </c>
      <c r="G16" s="852" t="n">
        <f aca="false">AS16</f>
        <v>2</v>
      </c>
      <c r="H16" s="853"/>
      <c r="I16" s="875" t="n">
        <f aca="false">RANK($K7,$K$5:$K$8)</f>
        <v>2</v>
      </c>
      <c r="J16" s="855"/>
      <c r="K16" s="808" t="n">
        <f aca="false" t="array" ref="K16:K16">SUMPRODUCT($U$22:$U$27*($P$22:$P$27=$D16)*ISNUMBER(MATCH($Q$22:$Q$27,IF($I$14:$I$17=$I16,$D$14:$D$17,""),0)))+SUMPRODUCT($V$22:$V$27*($Q$22:$Q$27=$D16)*ISNUMBER(MATCH($P$22:$P$27,IF($I$14:$I$17=$I16,$D$14:$D$17,""),0)))</f>
        <v>1</v>
      </c>
      <c r="L16" s="806" t="n">
        <f aca="false">COUNTIFS($K$14:$K$17,"&gt;"&amp;$K16,$I$14:$I$17,"="&amp;$I16)</f>
        <v>0</v>
      </c>
      <c r="M16" s="824" t="n">
        <f aca="false">I16+L16</f>
        <v>2</v>
      </c>
      <c r="N16" s="853"/>
      <c r="O16" s="808" t="n">
        <f aca="false" t="array" ref="O16:O16">SUMPRODUCT($W$22:$W$27*($P$22:$P$27=$D16)*ISNUMBER(MATCH($Q$22:$Q$27,IF($I$14:$I$17=$I16,$D$14:$D$17,""),0)))+SUMPRODUCT(-$W$22:$W$27*($Q$22:$Q$27=$D16)*ISNUMBER(MATCH($P$22:$P$27,IF($I$14:$I$17=$I16,$D$14:$D$17,""),0)))</f>
        <v>0</v>
      </c>
      <c r="P16" s="806" t="n">
        <f aca="false">COUNTIFS($O$14:$O$17,"&gt;"&amp;$O16,$M$14:$M$17,"="&amp;$M16)</f>
        <v>0</v>
      </c>
      <c r="Q16" s="824" t="n">
        <f aca="false">M16+P16</f>
        <v>2</v>
      </c>
      <c r="R16" s="853"/>
      <c r="S16" s="808" t="n">
        <f aca="false" t="array" ref="S16:S16">SUMPRODUCT($X$22:$X$27*($P$22:$P$27=$D16)*ISNUMBER(MATCH($Q$22:$Q$27,IF($I$14:$I$17=$I16,$D$14:$D$17,""),0)))+SUMPRODUCT($Y$22:$Y$27*($Q$22:$Q$27=$D16)*ISNUMBER(MATCH($P$22:$P$27,IF($I$14:$I$17=$I16,$D$14:$D$17,""),0)))</f>
        <v>1</v>
      </c>
      <c r="T16" s="806" t="n">
        <f aca="false">COUNTIFS($S$14:$S$17,"&gt;"&amp;$S16,$Q$14:$Q$17,"="&amp;$Q16)</f>
        <v>0</v>
      </c>
      <c r="U16" s="824" t="n">
        <f aca="false">Q16+T16</f>
        <v>2</v>
      </c>
      <c r="V16" s="855"/>
      <c r="W16" s="808" t="n">
        <f aca="false" t="array" ref="W16:W16">SUMPRODUCT($U$22:$U$27*($P$22:$P$27=$D16)*ISNUMBER(MATCH($Q$22:$Q$27,IF($U$14:$U$17=$U16,$D$14:$D$17,""),0)))+SUMPRODUCT($V$22:$V$27*($Q$22:$Q$27=$D16)*ISNUMBER(MATCH($P$22:$P$27,IF($U$14:$U$17=$U16,$D$14:$D$17,""),0)))</f>
        <v>1</v>
      </c>
      <c r="X16" s="806" t="n">
        <f aca="false">COUNTIFS($W$14:$W$17,"&gt;"&amp;$W16,$U$14:$U$17,"="&amp;$U16)</f>
        <v>0</v>
      </c>
      <c r="Y16" s="824" t="n">
        <f aca="false">U16+X16</f>
        <v>2</v>
      </c>
      <c r="Z16" s="853"/>
      <c r="AA16" s="808" t="n">
        <f aca="false" t="array" ref="AA16:AA16">SUMPRODUCT($W$22:$W$27*($P$22:$P$27=$D16)*ISNUMBER(MATCH($Q$22:$Q$27,IF($U$14:$U$17=$U16,$D$14:$D$17,""),0)))+SUMPRODUCT(-$W$22:$W$27*($Q$22:$Q$27=$D16)*ISNUMBER(MATCH($P$22:$P$27,IF($U$14:$U$17=$U16,$D$14:$D$17,""),0)))</f>
        <v>0</v>
      </c>
      <c r="AB16" s="806" t="n">
        <f aca="false">COUNTIFS($AA$14:$AA$17,"&gt;"&amp;$AA16,$Y$14:$Y$17,"="&amp;$Y16)</f>
        <v>0</v>
      </c>
      <c r="AC16" s="824" t="n">
        <f aca="false">Y16+AB16</f>
        <v>2</v>
      </c>
      <c r="AD16" s="853"/>
      <c r="AE16" s="808" t="n">
        <f aca="false" t="array" ref="AE16:AE16">SUMPRODUCT($X$22:$X$27*($P$22:$P$27=$D16)*ISNUMBER(MATCH($Q$22:$Q$27,IF($U$14:$U$17=$U16,$D$14:$D$17,""),0)))+SUMPRODUCT($Y$22:$Y$27*($Q$22:$Q$27=$D16)*ISNUMBER(MATCH($P$22:$P$27,IF($U$14:$U$17=$U16,$D$14:$D$17,""),0)))</f>
        <v>1</v>
      </c>
      <c r="AF16" s="806" t="n">
        <f aca="false">COUNTIFS($AE$14:$AE$17,"&gt;"&amp;$AE16,$AC$14:$AC$17,"="&amp;$AC16)</f>
        <v>0</v>
      </c>
      <c r="AG16" s="824" t="n">
        <f aca="false">AC16+AF16</f>
        <v>2</v>
      </c>
      <c r="AH16" s="855"/>
      <c r="AI16" s="807" t="n">
        <f aca="false">COUNTIFS($J$5:$J$8,"&gt;"&amp;$J7,$AG$14:$AG$17,"="&amp;$AG16)</f>
        <v>0</v>
      </c>
      <c r="AJ16" s="824" t="n">
        <f aca="false">AG16+AI16</f>
        <v>2</v>
      </c>
      <c r="AK16" s="853"/>
      <c r="AL16" s="807" t="n">
        <f aca="false">COUNTIFS($H$5:$H$8,"&gt;"&amp;$H7,$AJ$14:$AJ$17,"="&amp;$AJ16)</f>
        <v>0</v>
      </c>
      <c r="AM16" s="824" t="n">
        <f aca="false">AJ16+AL16</f>
        <v>2</v>
      </c>
      <c r="AN16" s="853"/>
      <c r="AO16" s="807" t="n">
        <f aca="false">COUNTIFS($P$5:$P$8,"&gt;"&amp;$P7,$AM$14:$AM$17,"="&amp;$AM16)</f>
        <v>0</v>
      </c>
      <c r="AP16" s="824" t="n">
        <f aca="false">AM16+AO16</f>
        <v>2</v>
      </c>
      <c r="AQ16" s="853"/>
      <c r="AR16" s="807" t="n">
        <f aca="false">COUNTIFS($R$5:$R$8,"&gt;"&amp;$R7,$AP$14:$AP$17,"="&amp;$AP16)</f>
        <v>0</v>
      </c>
      <c r="AS16" s="824" t="n">
        <f aca="false">AP16+AR16</f>
        <v>2</v>
      </c>
      <c r="AT16" s="853"/>
      <c r="AV16" s="862" t="b">
        <f aca="false">AND($AU7,$AV7)</f>
        <v>0</v>
      </c>
      <c r="AX16" s="807"/>
      <c r="AY16" s="862" t="n">
        <f aca="false">IFERROR(INDEX($E$14:$E$17,IF($I16=$AX$14,$C16,99)),0)</f>
        <v>2</v>
      </c>
      <c r="AZ16" s="877" t="str">
        <v>Japan</v>
      </c>
      <c r="BA16" s="807" t="n">
        <v>1</v>
      </c>
      <c r="BB16" s="807" t="n">
        <v>0</v>
      </c>
      <c r="BC16" s="878" t="n">
        <v>1</v>
      </c>
      <c r="BE16" s="879" t="str">
        <v/>
      </c>
      <c r="BF16" s="862" t="str">
        <v>1 - 1</v>
      </c>
      <c r="BG16" s="880" t="str">
        <v/>
      </c>
      <c r="BH16" s="881" t="str">
        <v/>
      </c>
      <c r="BI16" s="862"/>
      <c r="BJ16" s="862"/>
      <c r="BK16" s="832" t="n">
        <v>2</v>
      </c>
      <c r="BL16" s="807"/>
      <c r="BN16" s="877" t="str">
        <v/>
      </c>
      <c r="BO16" s="807" t="str">
        <v/>
      </c>
      <c r="BP16" s="807" t="str">
        <v/>
      </c>
      <c r="BQ16" s="878" t="str">
        <v/>
      </c>
      <c r="BS16" s="879" t="str">
        <v/>
      </c>
      <c r="BT16" s="862" t="str">
        <v/>
      </c>
      <c r="BU16" s="880" t="str">
        <v/>
      </c>
      <c r="BV16" s="881" t="str">
        <v/>
      </c>
      <c r="BZ16" s="877" t="str">
        <v/>
      </c>
      <c r="CA16" s="807" t="str">
        <v/>
      </c>
      <c r="CB16" s="807" t="str">
        <v/>
      </c>
      <c r="CC16" s="878" t="str">
        <v/>
      </c>
      <c r="CE16" s="879" t="str">
        <v/>
      </c>
      <c r="CF16" s="862" t="str">
        <v/>
      </c>
      <c r="CG16" s="880" t="str">
        <v/>
      </c>
      <c r="CH16" s="881" t="str">
        <v/>
      </c>
    </row>
    <row r="17" s="839" customFormat="true" ht="12" hidden="false" customHeight="false" outlineLevel="0" collapsed="false">
      <c r="B17" s="846"/>
      <c r="C17" s="850" t="n">
        <v>4</v>
      </c>
      <c r="D17" s="807" t="str">
        <f aca="false">$D8</f>
        <v>Tunisia</v>
      </c>
      <c r="E17" s="883" t="n">
        <f aca="false">RANK(F17,$F$14:$F$17,1)</f>
        <v>4</v>
      </c>
      <c r="F17" s="820" t="n">
        <f aca="false">G17+ROW()/1000+(D17="")*10</f>
        <v>4.017</v>
      </c>
      <c r="G17" s="852" t="n">
        <f aca="false">AS17</f>
        <v>4</v>
      </c>
      <c r="H17" s="853"/>
      <c r="I17" s="875" t="n">
        <f aca="false">RANK($K8,$K$5:$K$8)</f>
        <v>4</v>
      </c>
      <c r="J17" s="855"/>
      <c r="K17" s="808" t="n">
        <f aca="false" t="array" ref="K17:K17">SUMPRODUCT($U$22:$U$27*($P$22:$P$27=$D17)*ISNUMBER(MATCH($Q$22:$Q$27,IF($I$14:$I$17=$I17,$D$14:$D$17,""),0)))+SUMPRODUCT($V$22:$V$27*($Q$22:$Q$27=$D17)*ISNUMBER(MATCH($P$22:$P$27,IF($I$14:$I$17=$I17,$D$14:$D$17,""),0)))</f>
        <v>0</v>
      </c>
      <c r="L17" s="806" t="n">
        <f aca="false">COUNTIFS($K$14:$K$17,"&gt;"&amp;$K17,$I$14:$I$17,"="&amp;$I17)</f>
        <v>0</v>
      </c>
      <c r="M17" s="824" t="n">
        <f aca="false">I17+L17</f>
        <v>4</v>
      </c>
      <c r="N17" s="853"/>
      <c r="O17" s="808" t="n">
        <f aca="false" t="array" ref="O17:O17">SUMPRODUCT($W$22:$W$27*($P$22:$P$27=$D17)*ISNUMBER(MATCH($Q$22:$Q$27,IF($I$14:$I$17=$I17,$D$14:$D$17,""),0)))+SUMPRODUCT(-$W$22:$W$27*($Q$22:$Q$27=$D17)*ISNUMBER(MATCH($P$22:$P$27,IF($I$14:$I$17=$I17,$D$14:$D$17,""),0)))</f>
        <v>0</v>
      </c>
      <c r="P17" s="806" t="n">
        <f aca="false">COUNTIFS($O$14:$O$17,"&gt;"&amp;$O17,$M$14:$M$17,"="&amp;$M17)</f>
        <v>0</v>
      </c>
      <c r="Q17" s="824" t="n">
        <f aca="false">M17+P17</f>
        <v>4</v>
      </c>
      <c r="R17" s="853"/>
      <c r="S17" s="808" t="n">
        <f aca="false" t="array" ref="S17:S17">SUMPRODUCT($X$22:$X$27*($P$22:$P$27=$D17)*ISNUMBER(MATCH($Q$22:$Q$27,IF($I$14:$I$17=$I17,$D$14:$D$17,""),0)))+SUMPRODUCT($Y$22:$Y$27*($Q$22:$Q$27=$D17)*ISNUMBER(MATCH($P$22:$P$27,IF($I$14:$I$17=$I17,$D$14:$D$17,""),0)))</f>
        <v>0</v>
      </c>
      <c r="T17" s="806" t="n">
        <f aca="false">COUNTIFS($S$14:$S$17,"&gt;"&amp;$S17,$Q$14:$Q$17,"="&amp;$Q17)</f>
        <v>0</v>
      </c>
      <c r="U17" s="824" t="n">
        <f aca="false">Q17+T17</f>
        <v>4</v>
      </c>
      <c r="V17" s="855"/>
      <c r="W17" s="808" t="n">
        <f aca="false" t="array" ref="W17:W17">SUMPRODUCT($U$22:$U$27*($P$22:$P$27=$D17)*ISNUMBER(MATCH($Q$22:$Q$27,IF($U$14:$U$17=$U17,$D$14:$D$17,""),0)))+SUMPRODUCT($V$22:$V$27*($Q$22:$Q$27=$D17)*ISNUMBER(MATCH($P$22:$P$27,IF($U$14:$U$17=$U17,$D$14:$D$17,""),0)))</f>
        <v>0</v>
      </c>
      <c r="X17" s="806" t="n">
        <f aca="false">COUNTIFS($W$14:$W$17,"&gt;"&amp;$W17,$U$14:$U$17,"="&amp;$U17)</f>
        <v>0</v>
      </c>
      <c r="Y17" s="824" t="n">
        <f aca="false">U17+X17</f>
        <v>4</v>
      </c>
      <c r="Z17" s="853"/>
      <c r="AA17" s="808" t="n">
        <f aca="false" t="array" ref="AA17:AA17">SUMPRODUCT($W$22:$W$27*($P$22:$P$27=$D17)*ISNUMBER(MATCH($Q$22:$Q$27,IF($U$14:$U$17=$U17,$D$14:$D$17,""),0)))+SUMPRODUCT(-$W$22:$W$27*($Q$22:$Q$27=$D17)*ISNUMBER(MATCH($P$22:$P$27,IF($U$14:$U$17=$U17,$D$14:$D$17,""),0)))</f>
        <v>0</v>
      </c>
      <c r="AB17" s="806" t="n">
        <f aca="false">COUNTIFS($AA$14:$AA$17,"&gt;"&amp;$AA17,$Y$14:$Y$17,"="&amp;$Y17)</f>
        <v>0</v>
      </c>
      <c r="AC17" s="824" t="n">
        <f aca="false">Y17+AB17</f>
        <v>4</v>
      </c>
      <c r="AD17" s="853"/>
      <c r="AE17" s="808" t="n">
        <f aca="false" t="array" ref="AE17:AE17">SUMPRODUCT($X$22:$X$27*($P$22:$P$27=$D17)*ISNUMBER(MATCH($Q$22:$Q$27,IF($U$14:$U$17=$U17,$D$14:$D$17,""),0)))+SUMPRODUCT($Y$22:$Y$27*($Q$22:$Q$27=$D17)*ISNUMBER(MATCH($P$22:$P$27,IF($U$14:$U$17=$U17,$D$14:$D$17,""),0)))</f>
        <v>0</v>
      </c>
      <c r="AF17" s="806" t="n">
        <f aca="false">COUNTIFS($AE$14:$AE$17,"&gt;"&amp;$AE17,$AC$14:$AC$17,"="&amp;$AC17)</f>
        <v>0</v>
      </c>
      <c r="AG17" s="824" t="n">
        <f aca="false">AC17+AF17</f>
        <v>4</v>
      </c>
      <c r="AH17" s="855"/>
      <c r="AI17" s="807" t="n">
        <f aca="false">COUNTIFS($J$5:$J$8,"&gt;"&amp;$J8,$AG$14:$AG$17,"="&amp;$AG17)</f>
        <v>0</v>
      </c>
      <c r="AJ17" s="824" t="n">
        <f aca="false">AG17+AI17</f>
        <v>4</v>
      </c>
      <c r="AK17" s="853"/>
      <c r="AL17" s="807" t="n">
        <f aca="false">COUNTIFS($H$5:$H$8,"&gt;"&amp;$H8,$AJ$14:$AJ$17,"="&amp;$AJ17)</f>
        <v>0</v>
      </c>
      <c r="AM17" s="824" t="n">
        <f aca="false">AJ17+AL17</f>
        <v>4</v>
      </c>
      <c r="AN17" s="853"/>
      <c r="AO17" s="807" t="n">
        <f aca="false">COUNTIFS($P$5:$P$8,"&gt;"&amp;$P8,$AM$14:$AM$17,"="&amp;$AM17)</f>
        <v>0</v>
      </c>
      <c r="AP17" s="824" t="n">
        <f aca="false">AM17+AO17</f>
        <v>4</v>
      </c>
      <c r="AQ17" s="853"/>
      <c r="AR17" s="807" t="n">
        <f aca="false">COUNTIFS($R$5:$R$8,"&gt;"&amp;$R8,$AP$14:$AP$17,"="&amp;$AP17)</f>
        <v>0</v>
      </c>
      <c r="AS17" s="824" t="n">
        <f aca="false">AP17+AR17</f>
        <v>4</v>
      </c>
      <c r="AT17" s="853"/>
      <c r="AV17" s="862" t="b">
        <f aca="false">AND($AU8,$AV8)</f>
        <v>0</v>
      </c>
      <c r="AX17" s="807"/>
      <c r="AY17" s="862" t="n">
        <f aca="false">IFERROR(INDEX($E$14:$E$17,IF($I17=$AX$14,$C17,99)),0)</f>
        <v>0</v>
      </c>
      <c r="AZ17" s="884" t="str">
        <v/>
      </c>
      <c r="BA17" s="885" t="str">
        <v/>
      </c>
      <c r="BB17" s="885" t="str">
        <v/>
      </c>
      <c r="BC17" s="886" t="str">
        <v/>
      </c>
      <c r="BE17" s="887" t="str">
        <v/>
      </c>
      <c r="BF17" s="888" t="str">
        <v/>
      </c>
      <c r="BG17" s="888" t="str">
        <v/>
      </c>
      <c r="BH17" s="889" t="str">
        <v/>
      </c>
      <c r="BI17" s="862"/>
      <c r="BJ17" s="862"/>
      <c r="BK17" s="836" t="n">
        <v>0</v>
      </c>
      <c r="BL17" s="807"/>
      <c r="BN17" s="884" t="str">
        <v/>
      </c>
      <c r="BO17" s="885" t="str">
        <v/>
      </c>
      <c r="BP17" s="885" t="str">
        <v/>
      </c>
      <c r="BQ17" s="886" t="str">
        <v/>
      </c>
      <c r="BS17" s="887" t="str">
        <v/>
      </c>
      <c r="BT17" s="888" t="str">
        <v/>
      </c>
      <c r="BU17" s="888" t="str">
        <v/>
      </c>
      <c r="BV17" s="889" t="str">
        <v/>
      </c>
      <c r="BZ17" s="884" t="str">
        <v/>
      </c>
      <c r="CA17" s="885" t="str">
        <v/>
      </c>
      <c r="CB17" s="885" t="str">
        <v/>
      </c>
      <c r="CC17" s="886" t="str">
        <v/>
      </c>
      <c r="CE17" s="887" t="str">
        <v/>
      </c>
      <c r="CF17" s="888" t="str">
        <v/>
      </c>
      <c r="CG17" s="888" t="str">
        <v/>
      </c>
      <c r="CH17" s="889" t="str">
        <v/>
      </c>
    </row>
    <row r="18" s="839" customFormat="true" ht="12" hidden="false" customHeight="false" outlineLevel="0" collapsed="false">
      <c r="B18" s="846"/>
      <c r="C18" s="846"/>
      <c r="D18" s="846"/>
      <c r="E18" s="846"/>
      <c r="F18" s="846"/>
      <c r="G18" s="846"/>
      <c r="H18" s="846"/>
      <c r="I18" s="846"/>
      <c r="J18" s="846"/>
      <c r="K18" s="846"/>
      <c r="L18" s="846"/>
      <c r="M18" s="846"/>
      <c r="N18" s="846"/>
      <c r="O18" s="846"/>
      <c r="P18" s="807"/>
      <c r="Q18" s="807"/>
      <c r="R18" s="807"/>
      <c r="S18" s="807"/>
      <c r="T18" s="807"/>
      <c r="U18" s="807"/>
      <c r="V18" s="846"/>
      <c r="W18" s="846"/>
      <c r="X18" s="846"/>
      <c r="Y18" s="846"/>
      <c r="Z18" s="846"/>
      <c r="AA18" s="846"/>
      <c r="AB18" s="846"/>
      <c r="AC18" s="846"/>
      <c r="AD18" s="846"/>
      <c r="AE18" s="846"/>
      <c r="AF18" s="846"/>
      <c r="AG18" s="846"/>
      <c r="AH18" s="846"/>
      <c r="AI18" s="846"/>
      <c r="BI18" s="846"/>
      <c r="BJ18" s="846"/>
      <c r="BK18" s="850"/>
      <c r="BL18" s="850"/>
    </row>
    <row r="19" s="839" customFormat="true" ht="12" hidden="false" customHeight="false" outlineLevel="0" collapsed="false">
      <c r="B19" s="846"/>
      <c r="C19" s="846"/>
      <c r="D19" s="846"/>
      <c r="E19" s="846"/>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BI19" s="846"/>
      <c r="BJ19" s="846"/>
      <c r="BK19" s="850"/>
      <c r="BL19" s="850"/>
    </row>
    <row r="20" s="800" customFormat="true" ht="12" hidden="false" customHeight="false" outlineLevel="0" collapsed="false">
      <c r="D20" s="801"/>
      <c r="E20" s="801"/>
      <c r="F20" s="801"/>
      <c r="G20" s="801"/>
      <c r="H20" s="801"/>
      <c r="O20" s="890"/>
      <c r="R20" s="801"/>
      <c r="S20" s="801"/>
      <c r="T20" s="801"/>
      <c r="W20" s="890"/>
      <c r="Y20" s="890"/>
      <c r="AE20" s="801"/>
      <c r="AF20" s="801"/>
      <c r="AG20" s="801"/>
      <c r="AH20" s="801"/>
      <c r="AI20" s="801"/>
      <c r="AZ20" s="844" t="s">
        <v>1898</v>
      </c>
      <c r="BI20" s="801"/>
      <c r="BJ20" s="801"/>
      <c r="BK20" s="808"/>
      <c r="BL20" s="808"/>
    </row>
    <row r="21" s="800" customFormat="true" ht="15.75" hidden="false" customHeight="true" outlineLevel="0" collapsed="false">
      <c r="D21" s="891"/>
      <c r="E21" s="814" t="s">
        <v>1839</v>
      </c>
      <c r="F21" s="813" t="s">
        <v>1840</v>
      </c>
      <c r="G21" s="813" t="s">
        <v>1841</v>
      </c>
      <c r="H21" s="892" t="str">
        <f aca="false" t="array" ref="H21:K21">TRANSPOSE($D$22:$D$25)</f>
        <v>Netherlands</v>
      </c>
      <c r="I21" s="893" t="str">
        <v>Sweden</v>
      </c>
      <c r="J21" s="893" t="str">
        <v>Japan</v>
      </c>
      <c r="K21" s="894" t="str">
        <v>Tunisia</v>
      </c>
      <c r="L21" s="840" t="s">
        <v>1899</v>
      </c>
      <c r="M21" s="805" t="s">
        <v>1894</v>
      </c>
      <c r="N21" s="821" t="s">
        <v>1871</v>
      </c>
      <c r="T21" s="890" t="s">
        <v>1900</v>
      </c>
      <c r="U21" s="895" t="s">
        <v>1839</v>
      </c>
      <c r="V21" s="895"/>
      <c r="W21" s="896" t="s">
        <v>507</v>
      </c>
      <c r="X21" s="896" t="s">
        <v>1840</v>
      </c>
      <c r="Y21" s="896" t="s">
        <v>1841</v>
      </c>
      <c r="AA21" s="897"/>
      <c r="AE21" s="846"/>
      <c r="AF21" s="839"/>
      <c r="AG21" s="801"/>
      <c r="AH21" s="839"/>
      <c r="AI21" s="839"/>
      <c r="AJ21" s="839"/>
      <c r="AK21" s="839"/>
      <c r="AL21" s="839"/>
      <c r="AM21" s="839"/>
      <c r="AN21" s="846"/>
      <c r="AO21" s="839"/>
      <c r="AX21" s="845" t="s">
        <v>1895</v>
      </c>
      <c r="AY21" s="845" t="s">
        <v>1896</v>
      </c>
      <c r="AZ21" s="839"/>
      <c r="BA21" s="839"/>
      <c r="BB21" s="839"/>
      <c r="BC21" s="839"/>
      <c r="BD21" s="839"/>
      <c r="BE21" s="847" t="str">
        <f aca="false" t="array" ref="BE21:BH21">TRANSPOSE($AZ$22:$AZ$25)</f>
        <v/>
      </c>
      <c r="BF21" s="848" t="str">
        <v/>
      </c>
      <c r="BG21" s="848" t="str">
        <v/>
      </c>
      <c r="BH21" s="849" t="str">
        <v/>
      </c>
      <c r="BI21" s="846"/>
      <c r="BJ21" s="846"/>
      <c r="BK21" s="807"/>
      <c r="BL21" s="807"/>
      <c r="BM21" s="846"/>
      <c r="BN21" s="846"/>
      <c r="BO21" s="846"/>
      <c r="BP21" s="846"/>
      <c r="BQ21" s="846"/>
      <c r="BR21" s="846"/>
      <c r="BS21" s="846"/>
      <c r="BT21" s="846"/>
      <c r="BU21" s="846"/>
      <c r="BV21" s="846"/>
    </row>
    <row r="22" s="800" customFormat="true" ht="12" hidden="false" customHeight="false" outlineLevel="0" collapsed="false">
      <c r="C22" s="806"/>
      <c r="D22" s="898" t="str">
        <f aca="false">IF($L$9=0,$D5,INDEX($D$5:$D$8,MATCH($C5,$E$14:$E$17,0)))</f>
        <v>Netherlands</v>
      </c>
      <c r="E22" s="899" t="n">
        <f aca="false">VLOOKUP($D22,$D$5:$K$8,8,0)</f>
        <v>9</v>
      </c>
      <c r="F22" s="900" t="n">
        <f aca="false">VLOOKUP($D22,$D$5:$K$8,5,0)</f>
        <v>6</v>
      </c>
      <c r="G22" s="901" t="n">
        <f aca="false">VLOOKUP($D22,$D$5:$K$8,6,0)</f>
        <v>2</v>
      </c>
      <c r="H22" s="902" t="str">
        <f aca="false" t="array" ref="H22:K25">IFERROR(VLOOKUP($D$22:$D$25&amp;$H$21:$K$21,$Z$22:$AA$33,2,0),"")</f>
        <v/>
      </c>
      <c r="I22" s="900" t="str">
        <v>2 - 1</v>
      </c>
      <c r="J22" s="900" t="str">
        <v>2 - 1</v>
      </c>
      <c r="K22" s="903" t="str">
        <v>2 - 0</v>
      </c>
      <c r="L22" s="827" t="b">
        <f aca="false">OR($E22&gt;0,$G22&gt;0)</f>
        <v>1</v>
      </c>
      <c r="M22" s="827" t="n">
        <f aca="false" t="array" ref="M22:M25">VLOOKUP($D$22:$D$25,$D$14:$AV$17,45,0)</f>
        <v>0</v>
      </c>
      <c r="N22" s="808" t="n">
        <f aca="false">VLOOKUP($D22,$D$5:$Q$8,14,0)</f>
        <v>7</v>
      </c>
      <c r="O22" s="904" t="s">
        <v>77</v>
      </c>
      <c r="P22" s="905" t="str">
        <f aca="false">INDEX('World Cup'!$B$13:$AJ$38,1,1+(CODE($B$1)-65)*3)</f>
        <v>Netherlands</v>
      </c>
      <c r="Q22" s="906" t="str">
        <f aca="false">INDEX('World Cup'!$B$13:$AJ$38,1,2+(CODE($B$1)-65)*3)</f>
        <v>Japan</v>
      </c>
      <c r="R22" s="906" t="n">
        <f aca="false">IF(OR(INDEX('World Cup'!$B$14:$AJ$39,1,1+(CODE($B$1)-65)*3)="",INDEX('World Cup'!$B$14:$AJ$39,1,2+(CODE($B$1)-65)*3)=""),"",INDEX('World Cup'!$B$14:$AJ$39,1,1+(CODE($B$1)-65)*3))</f>
        <v>2</v>
      </c>
      <c r="S22" s="907" t="n">
        <f aca="false">IF(OR(INDEX('World Cup'!$B$14:$AJ$39,1,1+(CODE($B$1)-65)*3)="",INDEX('World Cup'!$B$14:$AJ$39,1,2+(CODE($B$1)-65)*3)=""),"",INDEX('World Cup'!$B$14:$AJ$39,1,2+(CODE($B$1)-65)*3))</f>
        <v>1</v>
      </c>
      <c r="T22" s="908" t="n">
        <f aca="false">IF(AND(P22&lt;&gt;"",Q22&lt;&gt;"",P22&lt;&gt;Q22,R22&lt;&gt;"",S22&lt;&gt;""),1,0)</f>
        <v>1</v>
      </c>
      <c r="U22" s="909" t="n">
        <f aca="false">IF($T22=0,0,IF($R22&gt;$S22,3,IF($R22=$S22,1,0)))</f>
        <v>3</v>
      </c>
      <c r="V22" s="910" t="n">
        <f aca="false">IF($T22=0,0,IF($R22&lt;$S22,3,IF($R22=$S22,1,0)))</f>
        <v>0</v>
      </c>
      <c r="W22" s="911" t="n">
        <f aca="false">IF(OR(R22="",S22=""),0,R22-S22)</f>
        <v>1</v>
      </c>
      <c r="X22" s="912" t="n">
        <f aca="false">IF(OR(R22="",S22=""),0,R22)</f>
        <v>2</v>
      </c>
      <c r="Y22" s="913" t="n">
        <f aca="false">IF(OR(R22="",S22=""),0,S22)</f>
        <v>1</v>
      </c>
      <c r="Z22" s="914" t="str">
        <f aca="false">P22&amp;Q22</f>
        <v>NetherlandsJapan</v>
      </c>
      <c r="AA22" s="915" t="str">
        <f aca="false">IF($T22,$X22&amp;Language!$E$197&amp;$Y22,"")</f>
        <v>2 - 1</v>
      </c>
      <c r="AB22" s="827"/>
      <c r="AC22" s="827"/>
      <c r="AD22" s="827"/>
      <c r="AE22" s="808"/>
      <c r="AF22" s="916"/>
      <c r="AG22" s="917"/>
      <c r="AH22" s="917"/>
      <c r="AI22" s="826"/>
      <c r="AJ22" s="807"/>
      <c r="AK22" s="918"/>
      <c r="AL22" s="807"/>
      <c r="AN22" s="807"/>
      <c r="AO22" s="807"/>
      <c r="AX22" s="863" t="str">
        <f aca="false" t="array" ref="AX22:AX22">IFERROR(SMALL(IF(COUNTIF($I$14:$I$17,$C$14:$C$17)&gt;1,$C$14:$C$17,""),2),"")</f>
        <v/>
      </c>
      <c r="AY22" s="862" t="n">
        <f aca="false">IFERROR(INDEX($E$14:$E$17,IF($I14=$AX$22,$C14,99)),0)</f>
        <v>0</v>
      </c>
      <c r="AZ22" s="865" t="str">
        <f aca="false" t="array" ref="AZ22:AZ25">IFERROR(VLOOKUP($BB$5:$BB$8,$C$14:$D$17,2,0),"")</f>
        <v/>
      </c>
      <c r="BA22" s="866" t="str">
        <f aca="false" t="array" ref="BA22:BA25">IFERROR(VLOOKUP($BB$5:$BB$8,$C$14:$K$17,9,0),"")</f>
        <v/>
      </c>
      <c r="BB22" s="866" t="str">
        <f aca="false" t="array" ref="BB22:BB25">IFERROR(VLOOKUP($BB$5:$BB$8,$C$14:$O$17,13,0),"")</f>
        <v/>
      </c>
      <c r="BC22" s="867" t="str">
        <f aca="false" t="array" ref="BC22:BC25">IFERROR(VLOOKUP($BB$5:$BB$8,$C$14:$S$17,17,0),"")</f>
        <v/>
      </c>
      <c r="BD22" s="839"/>
      <c r="BE22" s="868" t="str">
        <f aca="false" t="array" ref="BE22:BH25">IFERROR(VLOOKUP($AZ$22:$AZ$25&amp;$BE$21:$BH$21,$Z$22:$AA$33,2,0),"")</f>
        <v/>
      </c>
      <c r="BF22" s="869" t="str">
        <v/>
      </c>
      <c r="BG22" s="869" t="str">
        <v/>
      </c>
      <c r="BH22" s="870" t="str">
        <v/>
      </c>
      <c r="BI22" s="862"/>
      <c r="BJ22" s="862"/>
      <c r="BK22" s="806"/>
      <c r="BL22" s="807"/>
      <c r="BM22" s="846"/>
      <c r="BN22" s="846"/>
      <c r="BO22" s="807"/>
      <c r="BP22" s="807"/>
      <c r="BQ22" s="807"/>
      <c r="BR22" s="846"/>
      <c r="BS22" s="862"/>
      <c r="BT22" s="862"/>
      <c r="BU22" s="862"/>
      <c r="BV22" s="862"/>
    </row>
    <row r="23" s="800" customFormat="true" ht="12" hidden="false" customHeight="false" outlineLevel="0" collapsed="false">
      <c r="C23" s="806"/>
      <c r="D23" s="919" t="str">
        <f aca="false">IF($L$9=0,$D6,INDEX($D$5:$D$8,MATCH($C6,$E$14:$E$17,0)))</f>
        <v>Sweden</v>
      </c>
      <c r="E23" s="920" t="n">
        <f aca="false">VLOOKUP($D23,$D$5:$K$8,8,0)</f>
        <v>4</v>
      </c>
      <c r="F23" s="806" t="n">
        <f aca="false">VLOOKUP($D23,$D$5:$K$8,5,0)</f>
        <v>4</v>
      </c>
      <c r="G23" s="921" t="n">
        <f aca="false">VLOOKUP($D23,$D$5:$K$8,6,0)</f>
        <v>3</v>
      </c>
      <c r="H23" s="922" t="str">
        <v>1 - 2</v>
      </c>
      <c r="I23" s="923" t="str">
        <v/>
      </c>
      <c r="J23" s="806" t="str">
        <v>1 - 1</v>
      </c>
      <c r="K23" s="924" t="str">
        <v>2 - 0</v>
      </c>
      <c r="L23" s="827" t="b">
        <f aca="false">OR($E23&gt;0,$G23&gt;0)</f>
        <v>1</v>
      </c>
      <c r="M23" s="827" t="n">
        <v>0</v>
      </c>
      <c r="N23" s="808" t="n">
        <f aca="false">VLOOKUP($D23,$D$5:$Q$8,14,0)</f>
        <v>38</v>
      </c>
      <c r="O23" s="925" t="s">
        <v>78</v>
      </c>
      <c r="P23" s="926" t="str">
        <f aca="false">INDEX('World Cup'!$B$13:$AJ$38,6,1+(CODE($B$1)-65)*3)</f>
        <v>Sweden</v>
      </c>
      <c r="Q23" s="927" t="str">
        <f aca="false">INDEX('World Cup'!$B$13:$AJ$38,6,2+(CODE($B$1)-65)*3)</f>
        <v>Tunisia</v>
      </c>
      <c r="R23" s="927" t="n">
        <f aca="false">IF(OR(INDEX('World Cup'!$B$14:$AJ$39,6,1+(CODE($B$1)-65)*3)="",INDEX('World Cup'!$B$14:$AJ$39,6,2+(CODE($B$1)-65)*3)=""),"",INDEX('World Cup'!$B$14:$AJ$39,6,1+(CODE($B$1)-65)*3))</f>
        <v>2</v>
      </c>
      <c r="S23" s="928" t="n">
        <f aca="false">IF(OR(INDEX('World Cup'!$B$14:$AJ$39,6,1+(CODE($B$1)-65)*3)="",INDEX('World Cup'!$B$14:$AJ$39,6,2+(CODE($B$1)-65)*3)=""),"",INDEX('World Cup'!$B$14:$AJ$39,6,2+(CODE($B$1)-65)*3))</f>
        <v>0</v>
      </c>
      <c r="T23" s="806" t="n">
        <f aca="false">IF(AND(P23&lt;&gt;"",Q23&lt;&gt;"",P23&lt;&gt;Q23,R23&lt;&gt;"",S23&lt;&gt;""),1,0)</f>
        <v>1</v>
      </c>
      <c r="U23" s="929" t="n">
        <f aca="false">IF($T23=0,0,IF($R23&gt;$S23,3,IF($R23=$S23,1,0)))</f>
        <v>3</v>
      </c>
      <c r="V23" s="806" t="n">
        <f aca="false">IF($T23=0,0,IF($R23&lt;$S23,3,IF($R23=$S23,1,0)))</f>
        <v>0</v>
      </c>
      <c r="W23" s="930" t="n">
        <f aca="false">IF(OR(R23="",S23=""),0,R23-S23)</f>
        <v>2</v>
      </c>
      <c r="X23" s="931" t="n">
        <f aca="false">IF(OR(R23="",S23=""),0,R23)</f>
        <v>2</v>
      </c>
      <c r="Y23" s="932" t="n">
        <f aca="false">IF(OR(R23="",S23=""),0,S23)</f>
        <v>0</v>
      </c>
      <c r="Z23" s="933" t="str">
        <f aca="false">P23&amp;Q23</f>
        <v>SwedenTunisia</v>
      </c>
      <c r="AA23" s="934" t="str">
        <f aca="false">IF($T23,$X23&amp;Language!$E$197&amp;$Y23,"")</f>
        <v>2 - 0</v>
      </c>
      <c r="AB23" s="827"/>
      <c r="AC23" s="827"/>
      <c r="AD23" s="827"/>
      <c r="AE23" s="808"/>
      <c r="AF23" s="916"/>
      <c r="AG23" s="917"/>
      <c r="AH23" s="917"/>
      <c r="AI23" s="917"/>
      <c r="AJ23" s="807"/>
      <c r="AK23" s="918"/>
      <c r="AL23" s="807"/>
      <c r="AN23" s="807"/>
      <c r="AO23" s="807"/>
      <c r="AY23" s="862" t="n">
        <f aca="false">IFERROR(INDEX($E$14:$E$17,IF($I15=$AX$22,$C15,99)),0)</f>
        <v>0</v>
      </c>
      <c r="AZ23" s="877" t="str">
        <v/>
      </c>
      <c r="BA23" s="807" t="str">
        <v/>
      </c>
      <c r="BB23" s="807" t="str">
        <v/>
      </c>
      <c r="BC23" s="878" t="str">
        <v/>
      </c>
      <c r="BD23" s="839"/>
      <c r="BE23" s="879" t="str">
        <v/>
      </c>
      <c r="BF23" s="880" t="str">
        <v/>
      </c>
      <c r="BG23" s="862" t="str">
        <v/>
      </c>
      <c r="BH23" s="881" t="str">
        <v/>
      </c>
      <c r="BI23" s="862"/>
      <c r="BJ23" s="862"/>
      <c r="BK23" s="806"/>
      <c r="BL23" s="807"/>
      <c r="BM23" s="846"/>
      <c r="BN23" s="846"/>
      <c r="BO23" s="807"/>
      <c r="BP23" s="807"/>
      <c r="BQ23" s="807"/>
      <c r="BR23" s="846"/>
      <c r="BS23" s="862"/>
      <c r="BT23" s="862"/>
      <c r="BU23" s="862"/>
      <c r="BV23" s="862"/>
    </row>
    <row r="24" s="800" customFormat="true" ht="12" hidden="false" customHeight="false" outlineLevel="0" collapsed="false">
      <c r="C24" s="806"/>
      <c r="D24" s="919" t="str">
        <f aca="false">IF($L$9=0,$D7,INDEX($D$5:$D$8,MATCH($C7,$E$14:$E$17,0)))</f>
        <v>Japan</v>
      </c>
      <c r="E24" s="920" t="n">
        <f aca="false">VLOOKUP($D24,$D$5:$K$8,8,0)</f>
        <v>4</v>
      </c>
      <c r="F24" s="806" t="n">
        <f aca="false">VLOOKUP($D24,$D$5:$K$8,5,0)</f>
        <v>3</v>
      </c>
      <c r="G24" s="921" t="n">
        <f aca="false">VLOOKUP($D24,$D$5:$K$8,6,0)</f>
        <v>3</v>
      </c>
      <c r="H24" s="922" t="str">
        <v>1 - 2</v>
      </c>
      <c r="I24" s="806" t="str">
        <v>1 - 1</v>
      </c>
      <c r="J24" s="923" t="str">
        <v/>
      </c>
      <c r="K24" s="924" t="str">
        <v>1 - 0</v>
      </c>
      <c r="L24" s="827" t="b">
        <f aca="false">OR($E24&gt;0,$G24&gt;0)</f>
        <v>1</v>
      </c>
      <c r="M24" s="827" t="n">
        <v>0</v>
      </c>
      <c r="N24" s="808" t="n">
        <f aca="false">VLOOKUP($D24,$D$5:$Q$8,14,0)</f>
        <v>18</v>
      </c>
      <c r="O24" s="925" t="s">
        <v>1221</v>
      </c>
      <c r="P24" s="926" t="str">
        <f aca="false">INDEX('World Cup'!$B$13:$AJ$38,11,1+(CODE($B$1)-65)*3)</f>
        <v>Netherlands</v>
      </c>
      <c r="Q24" s="927" t="str">
        <f aca="false">INDEX('World Cup'!$B$13:$AJ$38,11,2+(CODE($B$1)-65)*3)</f>
        <v>Sweden</v>
      </c>
      <c r="R24" s="927" t="n">
        <f aca="false">IF(OR(INDEX('World Cup'!$B$14:$AJ$39,11,1+(CODE($B$1)-65)*3)="",INDEX('World Cup'!$B$14:$AJ$39,11,2+(CODE($B$1)-65)*3)=""),"",INDEX('World Cup'!$B$14:$AJ$39,11,1+(CODE($B$1)-65)*3))</f>
        <v>2</v>
      </c>
      <c r="S24" s="928" t="n">
        <f aca="false">IF(OR(INDEX('World Cup'!$B$14:$AJ$39,11,1+(CODE($B$1)-65)*3)="",INDEX('World Cup'!$B$14:$AJ$39,11,2+(CODE($B$1)-65)*3)=""),"",INDEX('World Cup'!$B$14:$AJ$39,11,2+(CODE($B$1)-65)*3))</f>
        <v>1</v>
      </c>
      <c r="T24" s="806" t="n">
        <f aca="false">IF(AND(P24&lt;&gt;"",Q24&lt;&gt;"",P24&lt;&gt;Q24,R24&lt;&gt;"",S24&lt;&gt;""),1,0)</f>
        <v>1</v>
      </c>
      <c r="U24" s="929" t="n">
        <f aca="false">IF($T24=0,0,IF($R24&gt;$S24,3,IF($R24=$S24,1,0)))</f>
        <v>3</v>
      </c>
      <c r="V24" s="806" t="n">
        <f aca="false">IF($T24=0,0,IF($R24&lt;$S24,3,IF($R24=$S24,1,0)))</f>
        <v>0</v>
      </c>
      <c r="W24" s="930" t="n">
        <f aca="false">IF(OR(R24="",S24=""),0,R24-S24)</f>
        <v>1</v>
      </c>
      <c r="X24" s="931" t="n">
        <f aca="false">IF(OR(R24="",S24=""),0,R24)</f>
        <v>2</v>
      </c>
      <c r="Y24" s="932" t="n">
        <f aca="false">IF(OR(R24="",S24=""),0,S24)</f>
        <v>1</v>
      </c>
      <c r="Z24" s="933" t="str">
        <f aca="false">P24&amp;Q24</f>
        <v>NetherlandsSweden</v>
      </c>
      <c r="AA24" s="934" t="str">
        <f aca="false">IF($T24,$X24&amp;Language!$E$197&amp;$Y24,"")</f>
        <v>2 - 1</v>
      </c>
      <c r="AB24" s="827"/>
      <c r="AC24" s="827"/>
      <c r="AD24" s="827"/>
      <c r="AE24" s="808"/>
      <c r="AF24" s="916"/>
      <c r="AG24" s="917"/>
      <c r="AH24" s="917"/>
      <c r="AI24" s="917"/>
      <c r="AJ24" s="807"/>
      <c r="AK24" s="918"/>
      <c r="AL24" s="807"/>
      <c r="AN24" s="807"/>
      <c r="AO24" s="807"/>
      <c r="AY24" s="862" t="n">
        <f aca="false">IFERROR(INDEX($E$14:$E$17,IF($I16=$AX$22,$C16,99)),0)</f>
        <v>0</v>
      </c>
      <c r="AZ24" s="877" t="str">
        <v/>
      </c>
      <c r="BA24" s="807" t="str">
        <v/>
      </c>
      <c r="BB24" s="807" t="str">
        <v/>
      </c>
      <c r="BC24" s="878" t="str">
        <v/>
      </c>
      <c r="BD24" s="839"/>
      <c r="BE24" s="879" t="str">
        <v/>
      </c>
      <c r="BF24" s="862" t="str">
        <v/>
      </c>
      <c r="BG24" s="880" t="str">
        <v/>
      </c>
      <c r="BH24" s="881" t="str">
        <v/>
      </c>
      <c r="BI24" s="862"/>
      <c r="BJ24" s="862"/>
      <c r="BK24" s="806"/>
      <c r="BL24" s="807"/>
      <c r="BM24" s="846"/>
      <c r="BN24" s="846"/>
      <c r="BO24" s="807"/>
      <c r="BP24" s="807"/>
      <c r="BQ24" s="807"/>
      <c r="BR24" s="846"/>
      <c r="BS24" s="862"/>
      <c r="BT24" s="862"/>
      <c r="BU24" s="862"/>
      <c r="BV24" s="862"/>
    </row>
    <row r="25" s="800" customFormat="true" ht="12" hidden="false" customHeight="false" outlineLevel="0" collapsed="false">
      <c r="C25" s="806"/>
      <c r="D25" s="935" t="str">
        <f aca="false">IF($L$9=0,$D8,INDEX($D$5:$D$8,MATCH($C8,$E$14:$E$17,0)))</f>
        <v>Tunisia</v>
      </c>
      <c r="E25" s="936" t="n">
        <f aca="false">VLOOKUP($D25,$D$5:$K$8,8,0)</f>
        <v>0</v>
      </c>
      <c r="F25" s="937" t="n">
        <f aca="false">VLOOKUP($D25,$D$5:$K$8,5,0)</f>
        <v>0</v>
      </c>
      <c r="G25" s="938" t="n">
        <f aca="false">VLOOKUP($D25,$D$5:$K$8,6,0)</f>
        <v>5</v>
      </c>
      <c r="H25" s="939" t="str">
        <v>0 - 2</v>
      </c>
      <c r="I25" s="937" t="str">
        <v>0 - 2</v>
      </c>
      <c r="J25" s="937" t="str">
        <v>0 - 1</v>
      </c>
      <c r="K25" s="940" t="str">
        <v/>
      </c>
      <c r="L25" s="827" t="b">
        <f aca="false">OR($E25&gt;0,$G25&gt;0)</f>
        <v>1</v>
      </c>
      <c r="M25" s="827" t="n">
        <v>0</v>
      </c>
      <c r="N25" s="808" t="n">
        <f aca="false">VLOOKUP($D25,$D$5:$Q$8,14,0)</f>
        <v>44</v>
      </c>
      <c r="O25" s="925" t="s">
        <v>1228</v>
      </c>
      <c r="P25" s="926" t="str">
        <f aca="false">INDEX('World Cup'!$B$13:$AJ$38,16,1+(CODE($B$1)-65)*3)</f>
        <v>Tunisia</v>
      </c>
      <c r="Q25" s="927" t="str">
        <f aca="false">INDEX('World Cup'!$B$13:$AJ$38,16,2+(CODE($B$1)-65)*3)</f>
        <v>Japan</v>
      </c>
      <c r="R25" s="927" t="n">
        <f aca="false">IF(OR(INDEX('World Cup'!$B$14:$AJ$39,16,1+(CODE($B$1)-65)*3)="",INDEX('World Cup'!$B$14:$AJ$39,16,2+(CODE($B$1)-65)*3)=""),"",INDEX('World Cup'!$B$14:$AJ$39,16,1+(CODE($B$1)-65)*3))</f>
        <v>0</v>
      </c>
      <c r="S25" s="928" t="n">
        <f aca="false">IF(OR(INDEX('World Cup'!$B$14:$AJ$39,16,1+(CODE($B$1)-65)*3)="",INDEX('World Cup'!$B$14:$AJ$39,16,2+(CODE($B$1)-65)*3)=""),"",INDEX('World Cup'!$B$14:$AJ$39,16,2+(CODE($B$1)-65)*3))</f>
        <v>1</v>
      </c>
      <c r="T25" s="806" t="n">
        <f aca="false">IF(AND(P25&lt;&gt;"",Q25&lt;&gt;"",P25&lt;&gt;Q25,R25&lt;&gt;"",S25&lt;&gt;""),1,0)</f>
        <v>1</v>
      </c>
      <c r="U25" s="929" t="n">
        <f aca="false">IF($T25=0,0,IF($R25&gt;$S25,3,IF($R25=$S25,1,0)))</f>
        <v>0</v>
      </c>
      <c r="V25" s="806" t="n">
        <f aca="false">IF($T25=0,0,IF($R25&lt;$S25,3,IF($R25=$S25,1,0)))</f>
        <v>3</v>
      </c>
      <c r="W25" s="930" t="n">
        <f aca="false">IF(OR(R25="",S25=""),0,R25-S25)</f>
        <v>-1</v>
      </c>
      <c r="X25" s="931" t="n">
        <f aca="false">IF(OR(R25="",S25=""),0,R25)</f>
        <v>0</v>
      </c>
      <c r="Y25" s="932" t="n">
        <f aca="false">IF(OR(R25="",S25=""),0,S25)</f>
        <v>1</v>
      </c>
      <c r="Z25" s="933" t="str">
        <f aca="false">P25&amp;Q25</f>
        <v>TunisiaJapan</v>
      </c>
      <c r="AA25" s="934" t="str">
        <f aca="false">IF($T25,$X25&amp;Language!$E$197&amp;$Y25,"")</f>
        <v>0 - 1</v>
      </c>
      <c r="AB25" s="827"/>
      <c r="AC25" s="827"/>
      <c r="AD25" s="827"/>
      <c r="AE25" s="808"/>
      <c r="AF25" s="916"/>
      <c r="AG25" s="917"/>
      <c r="AH25" s="917"/>
      <c r="AI25" s="917"/>
      <c r="AJ25" s="807"/>
      <c r="AK25" s="918"/>
      <c r="AL25" s="807"/>
      <c r="AN25" s="807"/>
      <c r="AO25" s="807"/>
      <c r="AY25" s="862" t="n">
        <f aca="false">IFERROR(INDEX($E$14:$E$17,IF($I17=$AX$22,$C17,99)),0)</f>
        <v>0</v>
      </c>
      <c r="AZ25" s="884" t="str">
        <v/>
      </c>
      <c r="BA25" s="885" t="str">
        <v/>
      </c>
      <c r="BB25" s="885" t="str">
        <v/>
      </c>
      <c r="BC25" s="886" t="str">
        <v/>
      </c>
      <c r="BD25" s="839"/>
      <c r="BE25" s="887" t="str">
        <v/>
      </c>
      <c r="BF25" s="888" t="str">
        <v/>
      </c>
      <c r="BG25" s="888" t="str">
        <v/>
      </c>
      <c r="BH25" s="889" t="str">
        <v/>
      </c>
      <c r="BI25" s="862"/>
      <c r="BJ25" s="862"/>
      <c r="BK25" s="806"/>
      <c r="BL25" s="807"/>
      <c r="BM25" s="846"/>
      <c r="BN25" s="846"/>
      <c r="BO25" s="846"/>
      <c r="BP25" s="846"/>
      <c r="BQ25" s="846"/>
      <c r="BR25" s="846"/>
      <c r="BS25" s="862"/>
      <c r="BT25" s="862"/>
      <c r="BU25" s="862"/>
      <c r="BV25" s="862"/>
    </row>
    <row r="26" s="800" customFormat="true" ht="12" hidden="false" customHeight="false" outlineLevel="0" collapsed="false">
      <c r="C26" s="806"/>
      <c r="D26" s="941"/>
      <c r="E26" s="941"/>
      <c r="F26" s="806"/>
      <c r="G26" s="806"/>
      <c r="H26" s="890"/>
      <c r="O26" s="925" t="s">
        <v>1848</v>
      </c>
      <c r="P26" s="926" t="str">
        <f aca="false">INDEX('World Cup'!$B$13:$AJ$38,21,1+(CODE($B$1)-65)*3)</f>
        <v>Japan</v>
      </c>
      <c r="Q26" s="927" t="str">
        <f aca="false">INDEX('World Cup'!$B$13:$AJ$38,21,2+(CODE($B$1)-65)*3)</f>
        <v>Sweden</v>
      </c>
      <c r="R26" s="927" t="n">
        <f aca="false">IF(OR(INDEX('World Cup'!$B$14:$AJ$39,21,1+(CODE($B$1)-65)*3)="",INDEX('World Cup'!$B$14:$AJ$39,21,2+(CODE($B$1)-65)*3)=""),"",INDEX('World Cup'!$B$14:$AJ$39,21,1+(CODE($B$1)-65)*3))</f>
        <v>1</v>
      </c>
      <c r="S26" s="928" t="n">
        <f aca="false">IF(OR(INDEX('World Cup'!$B$14:$AJ$39,21,1+(CODE($B$1)-65)*3)="",INDEX('World Cup'!$B$14:$AJ$39,21,2+(CODE($B$1)-65)*3)=""),"",INDEX('World Cup'!$B$14:$AJ$39,21,2+(CODE($B$1)-65)*3))</f>
        <v>1</v>
      </c>
      <c r="T26" s="806" t="n">
        <f aca="false">IF(AND(P26&lt;&gt;"",Q26&lt;&gt;"",P26&lt;&gt;Q26,R26&lt;&gt;"",S26&lt;&gt;""),1,0)</f>
        <v>1</v>
      </c>
      <c r="U26" s="929" t="n">
        <f aca="false">IF($T26=0,0,IF($R26&gt;$S26,3,IF($R26=$S26,1,0)))</f>
        <v>1</v>
      </c>
      <c r="V26" s="806" t="n">
        <f aca="false">IF($T26=0,0,IF($R26&lt;$S26,3,IF($R26=$S26,1,0)))</f>
        <v>1</v>
      </c>
      <c r="W26" s="930" t="n">
        <f aca="false">IF(OR(R26="",S26=""),0,R26-S26)</f>
        <v>0</v>
      </c>
      <c r="X26" s="931" t="n">
        <f aca="false">IF(OR(R26="",S26=""),0,R26)</f>
        <v>1</v>
      </c>
      <c r="Y26" s="932" t="n">
        <f aca="false">IF(OR(R26="",S26=""),0,S26)</f>
        <v>1</v>
      </c>
      <c r="Z26" s="933" t="str">
        <f aca="false">P26&amp;Q26</f>
        <v>JapanSweden</v>
      </c>
      <c r="AA26" s="934" t="str">
        <f aca="false">IF($T26,$X26&amp;Language!$E$197&amp;$Y26,"")</f>
        <v>1 - 1</v>
      </c>
      <c r="AE26" s="807"/>
      <c r="AF26" s="807"/>
      <c r="AG26" s="806"/>
      <c r="AH26" s="807"/>
      <c r="AI26" s="807"/>
      <c r="AJ26" s="807"/>
      <c r="AK26" s="918"/>
      <c r="AL26" s="807"/>
      <c r="AM26" s="807"/>
      <c r="AN26" s="807"/>
      <c r="AO26" s="807"/>
      <c r="AZ26" s="846"/>
      <c r="BA26" s="807"/>
      <c r="BB26" s="807"/>
      <c r="BC26" s="807"/>
      <c r="BD26" s="839"/>
      <c r="BE26" s="869"/>
      <c r="BF26" s="869"/>
      <c r="BG26" s="869"/>
      <c r="BH26" s="869"/>
      <c r="BI26" s="862"/>
      <c r="BJ26" s="862"/>
      <c r="BL26" s="839"/>
      <c r="BM26" s="839"/>
      <c r="BN26" s="846"/>
      <c r="BO26" s="846"/>
      <c r="BP26" s="846"/>
      <c r="BQ26" s="846"/>
      <c r="BR26" s="839"/>
      <c r="BS26" s="862"/>
      <c r="BT26" s="862"/>
      <c r="BU26" s="862"/>
      <c r="BV26" s="862"/>
    </row>
    <row r="27" s="800" customFormat="true" ht="12" hidden="false" customHeight="false" outlineLevel="0" collapsed="false">
      <c r="C27" s="806"/>
      <c r="D27" s="941"/>
      <c r="E27" s="941"/>
      <c r="F27" s="806"/>
      <c r="G27" s="806"/>
      <c r="H27" s="890"/>
      <c r="O27" s="942" t="s">
        <v>1850</v>
      </c>
      <c r="P27" s="943" t="str">
        <f aca="false">INDEX('World Cup'!$B$13:$AJ$38,26,1+(CODE($B$1)-65)*3)</f>
        <v>Tunisia</v>
      </c>
      <c r="Q27" s="944" t="str">
        <f aca="false">INDEX('World Cup'!$B$13:$AJ$38,26,2+(CODE($B$1)-65)*3)</f>
        <v>Netherlands</v>
      </c>
      <c r="R27" s="944" t="n">
        <f aca="false">IF(OR(INDEX('World Cup'!$B$14:$AJ$39,26,1+(CODE($B$1)-65)*3)="",INDEX('World Cup'!$B$14:$AJ$39,26,2+(CODE($B$1)-65)*3)=""),"",INDEX('World Cup'!$B$14:$AJ$39,26,1+(CODE($B$1)-65)*3))</f>
        <v>0</v>
      </c>
      <c r="S27" s="945" t="n">
        <f aca="false">IF(OR(INDEX('World Cup'!$B$14:$AJ$39,26,1+(CODE($B$1)-65)*3)="",INDEX('World Cup'!$B$14:$AJ$39,26,2+(CODE($B$1)-65)*3)=""),"",INDEX('World Cup'!$B$14:$AJ$39,26,2+(CODE($B$1)-65)*3))</f>
        <v>2</v>
      </c>
      <c r="T27" s="946" t="n">
        <f aca="false">IF(AND(P27&lt;&gt;"",Q27&lt;&gt;"",P27&lt;&gt;Q27,R27&lt;&gt;"",S27&lt;&gt;""),1,0)</f>
        <v>1</v>
      </c>
      <c r="U27" s="947" t="n">
        <f aca="false">IF($T27=0,0,IF($R27&gt;$S27,3,IF($R27=$S27,1,0)))</f>
        <v>0</v>
      </c>
      <c r="V27" s="946" t="n">
        <f aca="false">IF($T27=0,0,IF($R27&lt;$S27,3,IF($R27=$S27,1,0)))</f>
        <v>3</v>
      </c>
      <c r="W27" s="948" t="n">
        <f aca="false">IF(OR(R27="",S27=""),0,R27-S27)</f>
        <v>-2</v>
      </c>
      <c r="X27" s="949" t="n">
        <f aca="false">IF(OR(R27="",S27=""),0,R27)</f>
        <v>0</v>
      </c>
      <c r="Y27" s="950" t="n">
        <f aca="false">IF(OR(R27="",S27=""),0,S27)</f>
        <v>2</v>
      </c>
      <c r="Z27" s="951" t="str">
        <f aca="false">P27&amp;Q27</f>
        <v>TunisiaNetherlands</v>
      </c>
      <c r="AA27" s="952" t="str">
        <f aca="false">IF($T27,$X27&amp;Language!$E$197&amp;$Y27,"")</f>
        <v>0 - 2</v>
      </c>
      <c r="AE27" s="807"/>
      <c r="AF27" s="807"/>
      <c r="AG27" s="806"/>
      <c r="AH27" s="807"/>
      <c r="AI27" s="807"/>
      <c r="AJ27" s="807"/>
      <c r="AK27" s="918"/>
      <c r="AL27" s="807"/>
      <c r="AM27" s="807"/>
      <c r="AN27" s="807"/>
      <c r="AO27" s="807"/>
      <c r="AZ27" s="846"/>
      <c r="BA27" s="807"/>
      <c r="BB27" s="807"/>
      <c r="BC27" s="807"/>
      <c r="BD27" s="839"/>
      <c r="BE27" s="862"/>
      <c r="BF27" s="862"/>
      <c r="BG27" s="862"/>
      <c r="BH27" s="862"/>
      <c r="BI27" s="862"/>
      <c r="BJ27" s="862"/>
      <c r="BL27" s="839"/>
      <c r="BM27" s="839"/>
      <c r="BN27" s="846"/>
      <c r="BO27" s="846"/>
      <c r="BP27" s="846"/>
      <c r="BQ27" s="846"/>
      <c r="BR27" s="839"/>
      <c r="BS27" s="862"/>
      <c r="BT27" s="862"/>
      <c r="BU27" s="862"/>
      <c r="BV27" s="862"/>
    </row>
    <row r="28" s="800" customFormat="true" ht="12" hidden="false" customHeight="false" outlineLevel="0" collapsed="false">
      <c r="C28" s="806"/>
      <c r="D28" s="941"/>
      <c r="E28" s="941"/>
      <c r="F28" s="806"/>
      <c r="G28" s="806"/>
      <c r="H28" s="890"/>
      <c r="O28" s="904" t="s">
        <v>77</v>
      </c>
      <c r="P28" s="954"/>
      <c r="Q28" s="908"/>
      <c r="R28" s="908"/>
      <c r="S28" s="908"/>
      <c r="T28" s="908"/>
      <c r="U28" s="908"/>
      <c r="V28" s="908"/>
      <c r="W28" s="908"/>
      <c r="X28" s="908"/>
      <c r="Y28" s="955"/>
      <c r="Z28" s="933" t="str">
        <f aca="false">Q22&amp;P22</f>
        <v>JapanNetherlands</v>
      </c>
      <c r="AA28" s="934" t="str">
        <f aca="false">IF($T22,$Y22&amp;Language!$E$197&amp;$X22,"")</f>
        <v>1 - 2</v>
      </c>
      <c r="AE28" s="807"/>
      <c r="AF28" s="807"/>
      <c r="AG28" s="806"/>
      <c r="AH28" s="807"/>
      <c r="AI28" s="807"/>
      <c r="AJ28" s="807"/>
      <c r="AK28" s="918"/>
      <c r="AL28" s="807"/>
      <c r="AM28" s="807"/>
      <c r="AN28" s="807"/>
      <c r="AO28" s="807"/>
      <c r="AZ28" s="846"/>
      <c r="BA28" s="807"/>
      <c r="BB28" s="807"/>
      <c r="BC28" s="807"/>
      <c r="BD28" s="839"/>
      <c r="BE28" s="862"/>
      <c r="BF28" s="862"/>
      <c r="BG28" s="862"/>
      <c r="BH28" s="862"/>
      <c r="BI28" s="862"/>
      <c r="BJ28" s="862"/>
      <c r="BL28" s="839"/>
      <c r="BM28" s="839"/>
      <c r="BN28" s="846"/>
      <c r="BO28" s="846"/>
      <c r="BP28" s="846"/>
      <c r="BQ28" s="846"/>
      <c r="BR28" s="839"/>
      <c r="BS28" s="862"/>
      <c r="BT28" s="862"/>
      <c r="BU28" s="862"/>
      <c r="BV28" s="862"/>
    </row>
    <row r="29" s="800" customFormat="true" ht="12" hidden="false" customHeight="false" outlineLevel="0" collapsed="false">
      <c r="C29" s="806"/>
      <c r="D29" s="941"/>
      <c r="E29" s="941"/>
      <c r="F29" s="806"/>
      <c r="G29" s="806"/>
      <c r="H29" s="956"/>
      <c r="O29" s="925" t="s">
        <v>78</v>
      </c>
      <c r="P29" s="957"/>
      <c r="Q29" s="806"/>
      <c r="R29" s="806"/>
      <c r="S29" s="806"/>
      <c r="T29" s="806"/>
      <c r="U29" s="806"/>
      <c r="V29" s="806"/>
      <c r="W29" s="806"/>
      <c r="X29" s="806"/>
      <c r="Y29" s="932"/>
      <c r="Z29" s="933" t="str">
        <f aca="false">Q23&amp;P23</f>
        <v>TunisiaSweden</v>
      </c>
      <c r="AA29" s="934" t="str">
        <f aca="false">IF($T23,$Y23&amp;Language!$E$197&amp;$X23,"")</f>
        <v>0 - 2</v>
      </c>
      <c r="AE29" s="807"/>
      <c r="AF29" s="807"/>
      <c r="AG29" s="806"/>
      <c r="AH29" s="807"/>
      <c r="AI29" s="807"/>
      <c r="AJ29" s="807"/>
      <c r="AK29" s="918"/>
      <c r="AL29" s="807"/>
      <c r="AM29" s="807"/>
      <c r="AN29" s="807"/>
      <c r="AO29" s="807"/>
      <c r="BI29" s="862"/>
      <c r="BJ29" s="862"/>
      <c r="BL29" s="839"/>
      <c r="BM29" s="839"/>
    </row>
    <row r="30" s="800" customFormat="true" ht="12" hidden="false" customHeight="false" outlineLevel="0" collapsed="false">
      <c r="C30" s="806"/>
      <c r="D30" s="941"/>
      <c r="E30" s="941"/>
      <c r="F30" s="806"/>
      <c r="G30" s="806"/>
      <c r="H30" s="956"/>
      <c r="O30" s="925" t="s">
        <v>1221</v>
      </c>
      <c r="P30" s="957"/>
      <c r="Q30" s="806"/>
      <c r="R30" s="806"/>
      <c r="S30" s="806"/>
      <c r="T30" s="806"/>
      <c r="U30" s="806"/>
      <c r="V30" s="806"/>
      <c r="W30" s="806"/>
      <c r="X30" s="806"/>
      <c r="Y30" s="932"/>
      <c r="Z30" s="933" t="str">
        <f aca="false">Q24&amp;P24</f>
        <v>SwedenNetherlands</v>
      </c>
      <c r="AA30" s="934" t="str">
        <f aca="false">IF($T24,$Y24&amp;Language!$E$197&amp;$X24,"")</f>
        <v>1 - 2</v>
      </c>
      <c r="AE30" s="807"/>
      <c r="AF30" s="807"/>
      <c r="AG30" s="806"/>
      <c r="AH30" s="807"/>
      <c r="AI30" s="807"/>
      <c r="AJ30" s="807"/>
      <c r="AK30" s="918"/>
      <c r="AL30" s="807"/>
      <c r="AM30" s="807"/>
      <c r="AN30" s="807"/>
      <c r="AO30" s="807"/>
      <c r="BI30" s="862"/>
      <c r="BJ30" s="862"/>
      <c r="BL30" s="839"/>
      <c r="BM30" s="839"/>
    </row>
    <row r="31" s="800" customFormat="true" ht="12" hidden="false" customHeight="false" outlineLevel="0" collapsed="false">
      <c r="C31" s="801"/>
      <c r="D31" s="806"/>
      <c r="E31" s="806"/>
      <c r="F31" s="806"/>
      <c r="G31" s="806"/>
      <c r="H31" s="956"/>
      <c r="O31" s="925" t="s">
        <v>1228</v>
      </c>
      <c r="P31" s="957"/>
      <c r="Q31" s="806"/>
      <c r="R31" s="806"/>
      <c r="S31" s="806"/>
      <c r="T31" s="806"/>
      <c r="U31" s="806"/>
      <c r="V31" s="806"/>
      <c r="W31" s="806"/>
      <c r="X31" s="806"/>
      <c r="Y31" s="932"/>
      <c r="Z31" s="933" t="str">
        <f aca="false">Q25&amp;P25</f>
        <v>JapanTunisia</v>
      </c>
      <c r="AA31" s="934" t="str">
        <f aca="false">IF($T25,$Y25&amp;Language!$E$197&amp;$X25,"")</f>
        <v>1 - 0</v>
      </c>
      <c r="AE31" s="839"/>
      <c r="AF31" s="839"/>
      <c r="AG31" s="806"/>
      <c r="AH31" s="839"/>
      <c r="AI31" s="839"/>
      <c r="AJ31" s="839"/>
      <c r="AK31" s="839"/>
      <c r="AL31" s="839"/>
      <c r="AM31" s="839"/>
      <c r="AN31" s="839"/>
      <c r="AO31" s="839"/>
    </row>
    <row r="32" s="800" customFormat="true" ht="12" hidden="false" customHeight="false" outlineLevel="0" collapsed="false">
      <c r="C32" s="801"/>
      <c r="D32" s="806"/>
      <c r="E32" s="806"/>
      <c r="F32" s="808"/>
      <c r="G32" s="806"/>
      <c r="H32" s="956"/>
      <c r="O32" s="925" t="s">
        <v>1848</v>
      </c>
      <c r="P32" s="957"/>
      <c r="Q32" s="806"/>
      <c r="R32" s="806"/>
      <c r="S32" s="806"/>
      <c r="T32" s="806"/>
      <c r="U32" s="806"/>
      <c r="V32" s="806"/>
      <c r="W32" s="806"/>
      <c r="X32" s="806"/>
      <c r="Y32" s="932"/>
      <c r="Z32" s="933" t="str">
        <f aca="false">Q26&amp;P26</f>
        <v>SwedenJapan</v>
      </c>
      <c r="AA32" s="934" t="str">
        <f aca="false">IF($T26,$Y26&amp;Language!$E$197&amp;$X26,"")</f>
        <v>1 - 1</v>
      </c>
      <c r="AE32" s="846"/>
      <c r="AF32" s="839"/>
      <c r="AH32" s="839"/>
      <c r="AI32" s="839"/>
      <c r="AJ32" s="839"/>
      <c r="AK32" s="839"/>
      <c r="AL32" s="839"/>
      <c r="AM32" s="839"/>
      <c r="AN32" s="846"/>
      <c r="AO32" s="839"/>
    </row>
    <row r="33" s="800" customFormat="true" ht="12" hidden="false" customHeight="false" outlineLevel="0" collapsed="false">
      <c r="C33" s="801"/>
      <c r="D33" s="806"/>
      <c r="E33" s="806"/>
      <c r="F33" s="806"/>
      <c r="G33" s="806"/>
      <c r="H33" s="806"/>
      <c r="O33" s="942" t="s">
        <v>1850</v>
      </c>
      <c r="P33" s="958"/>
      <c r="Q33" s="946"/>
      <c r="R33" s="946"/>
      <c r="S33" s="946"/>
      <c r="T33" s="946"/>
      <c r="U33" s="946"/>
      <c r="V33" s="946"/>
      <c r="W33" s="946"/>
      <c r="X33" s="946"/>
      <c r="Y33" s="950"/>
      <c r="Z33" s="951" t="str">
        <f aca="false">Q27&amp;P27</f>
        <v>NetherlandsTunisia</v>
      </c>
      <c r="AA33" s="952" t="str">
        <f aca="false">IF($T27,$Y27&amp;Language!$E$197&amp;$X27,"")</f>
        <v>2 - 0</v>
      </c>
      <c r="AE33" s="807"/>
      <c r="AF33" s="807"/>
      <c r="AH33" s="807"/>
      <c r="AI33" s="807"/>
      <c r="AJ33" s="807"/>
      <c r="AK33" s="918"/>
      <c r="AL33" s="807"/>
      <c r="AM33" s="807"/>
      <c r="AN33" s="807"/>
      <c r="AO33" s="80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8" width="2.71"/>
    <col collapsed="false" customWidth="true" hidden="false" outlineLevel="0" max="2" min="2" style="798" width="6.14"/>
    <col collapsed="false" customWidth="true" hidden="false" outlineLevel="0" max="3" min="3" style="798" width="4"/>
    <col collapsed="false" customWidth="true" hidden="false" outlineLevel="0" max="4" min="4" style="798" width="15.29"/>
    <col collapsed="false" customWidth="true" hidden="false" outlineLevel="0" max="5" min="5" style="798" width="5.57"/>
    <col collapsed="false" customWidth="true" hidden="false" outlineLevel="0" max="6" min="6" style="798" width="6.57"/>
    <col collapsed="false" customWidth="true" hidden="false" outlineLevel="0" max="7" min="7" style="798" width="6"/>
    <col collapsed="false" customWidth="true" hidden="false" outlineLevel="0" max="8" min="8" style="798" width="5.14"/>
    <col collapsed="false" customWidth="true" hidden="false" outlineLevel="0" max="9" min="9" style="798" width="4.71"/>
    <col collapsed="false" customWidth="true" hidden="false" outlineLevel="0" max="10" min="10" style="798" width="4.86"/>
    <col collapsed="false" customWidth="true" hidden="false" outlineLevel="0" max="11" min="11" style="798" width="5.57"/>
    <col collapsed="false" customWidth="true" hidden="false" outlineLevel="0" max="12" min="12" style="798" width="5.29"/>
    <col collapsed="false" customWidth="true" hidden="false" outlineLevel="0" max="14" min="13" style="798" width="4.86"/>
    <col collapsed="false" customWidth="true" hidden="false" outlineLevel="0" max="15" min="15" style="798" width="5"/>
    <col collapsed="false" customWidth="true" hidden="false" outlineLevel="0" max="16" min="16" style="798" width="7.42"/>
    <col collapsed="false" customWidth="true" hidden="false" outlineLevel="0" max="37" min="17" style="798" width="4.71"/>
    <col collapsed="false" customWidth="true" hidden="false" outlineLevel="0" max="38" min="38" style="798" width="5.42"/>
    <col collapsed="false" customWidth="true" hidden="false" outlineLevel="0" max="40" min="39" style="798" width="4.71"/>
    <col collapsed="false" customWidth="true" hidden="false" outlineLevel="0" max="41" min="41" style="798" width="5.71"/>
    <col collapsed="false" customWidth="true" hidden="false" outlineLevel="0" max="42" min="42" style="798" width="8.86"/>
    <col collapsed="false" customWidth="true" hidden="false" outlineLevel="0" max="46" min="43" style="798" width="4.71"/>
    <col collapsed="false" customWidth="true" hidden="false" outlineLevel="0" max="48" min="47" style="798" width="5.71"/>
    <col collapsed="false" customWidth="true" hidden="false" outlineLevel="0" max="49" min="49" style="798" width="1.57"/>
    <col collapsed="false" customWidth="true" hidden="false" outlineLevel="0" max="51" min="50" style="798" width="3.71"/>
    <col collapsed="false" customWidth="true" hidden="false" outlineLevel="0" max="52" min="52" style="798" width="13.57"/>
    <col collapsed="false" customWidth="false" hidden="false" outlineLevel="0" max="55" min="53" style="798" width="2.71"/>
    <col collapsed="false" customWidth="true" hidden="false" outlineLevel="0" max="56" min="56" style="798" width="1.29"/>
    <col collapsed="false" customWidth="true" hidden="false" outlineLevel="0" max="60" min="57" style="798" width="4.71"/>
    <col collapsed="false" customWidth="true" hidden="false" outlineLevel="0" max="62" min="61" style="798" width="5.71"/>
    <col collapsed="false" customWidth="true" hidden="false" outlineLevel="0" max="64" min="63" style="798" width="3.71"/>
    <col collapsed="false" customWidth="true" hidden="false" outlineLevel="0" max="65" min="65" style="798" width="1.71"/>
    <col collapsed="false" customWidth="true" hidden="false" outlineLevel="0" max="66" min="66" style="798" width="14.29"/>
    <col collapsed="false" customWidth="false" hidden="false" outlineLevel="0" max="69" min="67" style="798" width="2.71"/>
    <col collapsed="false" customWidth="true" hidden="false" outlineLevel="0" max="70" min="70" style="798" width="1.57"/>
    <col collapsed="false" customWidth="true" hidden="false" outlineLevel="0" max="74" min="71" style="798" width="4.71"/>
    <col collapsed="false" customWidth="true" hidden="false" outlineLevel="0" max="75" min="75" style="798" width="5.71"/>
    <col collapsed="false" customWidth="true" hidden="false" outlineLevel="0" max="76" min="76" style="798" width="3.71"/>
    <col collapsed="false" customWidth="true" hidden="false" outlineLevel="0" max="77" min="77" style="798" width="1.57"/>
    <col collapsed="false" customWidth="true" hidden="false" outlineLevel="0" max="78" min="78" style="798" width="14.29"/>
    <col collapsed="false" customWidth="false" hidden="false" outlineLevel="0" max="82" min="79" style="798" width="2.71"/>
    <col collapsed="false" customWidth="true" hidden="false" outlineLevel="0" max="86" min="83" style="798" width="4.71"/>
    <col collapsed="false" customWidth="false" hidden="false" outlineLevel="0" max="16384" min="87" style="798" width="2.71"/>
  </cols>
  <sheetData>
    <row r="1" customFormat="false" ht="17.35" hidden="false" customHeight="false" outlineLevel="0" collapsed="false">
      <c r="B1" s="799" t="s">
        <v>63</v>
      </c>
    </row>
    <row r="2" s="800" customFormat="true" ht="12" hidden="false" customHeight="false" outlineLevel="0" collapsed="false">
      <c r="B2" s="801"/>
      <c r="C2" s="802"/>
      <c r="D2" s="801"/>
      <c r="F2" s="803"/>
      <c r="G2" s="804"/>
    </row>
    <row r="3" s="800" customFormat="true" ht="12" hidden="false" customHeight="false" outlineLevel="0" collapsed="false">
      <c r="B3" s="805"/>
      <c r="C3" s="806"/>
      <c r="E3" s="803"/>
      <c r="F3" s="807"/>
      <c r="G3" s="803"/>
      <c r="H3" s="808"/>
      <c r="I3" s="808"/>
      <c r="J3" s="808"/>
      <c r="K3" s="808"/>
      <c r="L3" s="808"/>
      <c r="M3" s="808"/>
      <c r="N3" s="808"/>
      <c r="O3" s="806"/>
      <c r="P3" s="808"/>
      <c r="Q3" s="801"/>
      <c r="R3" s="809"/>
      <c r="S3" s="805"/>
      <c r="T3" s="805"/>
      <c r="U3" s="809"/>
      <c r="V3" s="805"/>
      <c r="W3" s="805"/>
      <c r="X3" s="809"/>
      <c r="Y3" s="810"/>
      <c r="Z3" s="805"/>
      <c r="AA3" s="805"/>
      <c r="AB3" s="809"/>
      <c r="AC3" s="810"/>
      <c r="AD3" s="805"/>
      <c r="AE3" s="805"/>
      <c r="AF3" s="809"/>
      <c r="AG3" s="810"/>
      <c r="AH3" s="805"/>
      <c r="AI3" s="805"/>
      <c r="AJ3" s="809"/>
      <c r="AK3" s="811"/>
      <c r="AL3" s="805"/>
      <c r="AM3" s="809"/>
      <c r="AN3" s="801"/>
      <c r="AO3" s="801"/>
    </row>
    <row r="4" s="800" customFormat="true" ht="13.5" hidden="false" customHeight="true" outlineLevel="0" collapsed="false">
      <c r="B4" s="805"/>
      <c r="C4" s="808"/>
      <c r="D4" s="806"/>
      <c r="E4" s="803"/>
      <c r="F4" s="807"/>
      <c r="G4" s="803"/>
      <c r="H4" s="813" t="s">
        <v>1840</v>
      </c>
      <c r="I4" s="813" t="s">
        <v>1841</v>
      </c>
      <c r="J4" s="813" t="s">
        <v>507</v>
      </c>
      <c r="K4" s="814" t="s">
        <v>1839</v>
      </c>
      <c r="L4" s="813" t="s">
        <v>1869</v>
      </c>
      <c r="M4" s="814" t="s">
        <v>1870</v>
      </c>
      <c r="N4" s="814" t="s">
        <v>65</v>
      </c>
      <c r="O4" s="815" t="s">
        <v>67</v>
      </c>
      <c r="P4" s="816" t="s">
        <v>463</v>
      </c>
      <c r="Q4" s="814" t="s">
        <v>1871</v>
      </c>
      <c r="R4" s="813"/>
      <c r="S4" s="810"/>
      <c r="T4" s="805"/>
      <c r="U4" s="817"/>
      <c r="V4" s="805"/>
      <c r="W4" s="805"/>
      <c r="X4" s="817"/>
      <c r="Y4" s="810"/>
      <c r="Z4" s="805"/>
      <c r="AA4" s="805"/>
      <c r="AB4" s="817"/>
      <c r="AC4" s="810"/>
      <c r="AD4" s="805"/>
      <c r="AE4" s="805"/>
      <c r="AF4" s="817"/>
      <c r="AG4" s="810"/>
      <c r="AH4" s="805"/>
      <c r="AI4" s="805"/>
      <c r="AJ4" s="817"/>
      <c r="AK4" s="811"/>
      <c r="AL4" s="805"/>
      <c r="AM4" s="817"/>
      <c r="AN4" s="801"/>
      <c r="AO4" s="805"/>
    </row>
    <row r="5" s="800" customFormat="true" ht="12" hidden="false" customHeight="false" outlineLevel="0" collapsed="false">
      <c r="B5" s="806"/>
      <c r="C5" s="808" t="n">
        <v>1</v>
      </c>
      <c r="D5" s="818" t="str">
        <f aca="false">VLOOKUP($B$1&amp;ROW($A1),Groups!$B$7:$D$65,3,0)</f>
        <v>Belgium</v>
      </c>
      <c r="E5" s="819"/>
      <c r="F5" s="820"/>
      <c r="G5" s="807"/>
      <c r="H5" s="808" t="n">
        <f aca="false">SUMIFS($R$22:$R$27,$P$22:$P$27,$D5)+SUMIFS($S$22:$S$27,$Q$22:$Q$27,$D5)</f>
        <v>6</v>
      </c>
      <c r="I5" s="808" t="n">
        <f aca="false">SUMIFS($S$22:$S$27,$P$22:$P$27,$D5)+SUMIFS($R$22:$R$27,$Q$22:$Q$27,$D5)</f>
        <v>2</v>
      </c>
      <c r="J5" s="806" t="n">
        <f aca="false">H5-I5</f>
        <v>4</v>
      </c>
      <c r="K5" s="821" t="n">
        <f aca="false">M5*3+N5</f>
        <v>7</v>
      </c>
      <c r="L5" s="808" t="n">
        <f aca="false">M5+N5+O5</f>
        <v>3</v>
      </c>
      <c r="M5" s="808" t="n">
        <f aca="false">SUMPRODUCT(($P$22:$P$27=D5)*($R$22:$R$27&gt;$S$22:$S$27))+SUMPRODUCT(($Q$22:$Q$27=D5)*($R$22:$R$27&lt;$S$22:$S$27))</f>
        <v>2</v>
      </c>
      <c r="N5" s="808" t="n">
        <f aca="false">SUMPRODUCT(($P$22:$Q$27=D5)*($R$22:$R$27=$S$22:$S$27)*($R$22:$R$27&lt;&gt;"")*($S$22:$S$27&lt;&gt;""))</f>
        <v>1</v>
      </c>
      <c r="O5" s="808" t="n">
        <f aca="false">SUMPRODUCT(($P$22:$P$27=D5)*($R$22:$R$27&lt;$S$22:$S$27))+SUMPRODUCT(($Q$22:$Q$27=D5)*($R$22:$R$27&gt;$S$22:$S$27))</f>
        <v>0</v>
      </c>
      <c r="P5" s="822" t="n">
        <f aca="false">SUMIFS(FairPlay!$C$6:$C$27,FairPlay!$B$6:$B$27,$D5)+SUMIFS(FairPlay!$F$6:$F$27,FairPlay!$E$6:$E$27,$D5)+SUMIFS(FairPlay!$I$6:$I$27,FairPlay!$H$6:$H$27,$D5)</f>
        <v>0</v>
      </c>
      <c r="Q5" s="806" t="n">
        <f aca="false">INDEX(Language!$D$5:$D$100,MATCH($D5,Language!$E$5:$E$100,0),1)</f>
        <v>9</v>
      </c>
      <c r="R5" s="823" t="n">
        <f aca="false">(1000-Q5)*($L$9&gt;0)</f>
        <v>991</v>
      </c>
      <c r="S5" s="806"/>
      <c r="T5" s="806"/>
      <c r="U5" s="824"/>
      <c r="V5" s="806"/>
      <c r="W5" s="806"/>
      <c r="X5" s="824"/>
      <c r="Y5" s="806"/>
      <c r="Z5" s="806"/>
      <c r="AA5" s="806"/>
      <c r="AB5" s="824"/>
      <c r="AC5" s="806"/>
      <c r="AD5" s="806"/>
      <c r="AE5" s="806"/>
      <c r="AF5" s="824"/>
      <c r="AG5" s="806"/>
      <c r="AH5" s="806"/>
      <c r="AI5" s="806"/>
      <c r="AJ5" s="824"/>
      <c r="AK5" s="806"/>
      <c r="AL5" s="806"/>
      <c r="AM5" s="824"/>
      <c r="AN5" s="801"/>
      <c r="AO5" s="826"/>
      <c r="AU5" s="827" t="n">
        <f aca="false" t="array" ref="AU5:AU8">COUNTIF($AM$14:$AM$17,$AM$14:$AM$17)&gt;1</f>
        <v>0</v>
      </c>
      <c r="AV5" s="827" t="n">
        <f aca="false" t="array" ref="AV5:AV8">$L$5:$L$8&gt;0</f>
        <v>1</v>
      </c>
      <c r="BA5" s="828" t="n">
        <f aca="false">IFERROR(MATCH($C14,$AY$14:$AY$17,0),99)</f>
        <v>99</v>
      </c>
      <c r="BB5" s="829" t="n">
        <f aca="false">IFERROR(MATCH($C14,$AY$22:$AY$25,0),99)</f>
        <v>99</v>
      </c>
      <c r="BN5" s="828" t="str">
        <f aca="false">IF($U14=$BL$14,$C14,"")</f>
        <v/>
      </c>
      <c r="BO5" s="829" t="e">
        <f aca="false">INDEX($BN$5:$BN$8,MATCH($C14,$AY$14:$AY$17,0))</f>
        <v>#N/A</v>
      </c>
      <c r="BZ5" s="828" t="str">
        <f aca="false">IF($U14=$BX$14,$C14,"")</f>
        <v/>
      </c>
      <c r="CA5" s="829" t="e">
        <f aca="false">INDEX($BZ$5:$BZ$8,MATCH($C14,$AY$14:$AY$17,0))</f>
        <v>#N/A</v>
      </c>
    </row>
    <row r="6" s="800" customFormat="true" ht="12" hidden="false" customHeight="false" outlineLevel="0" collapsed="false">
      <c r="B6" s="806"/>
      <c r="C6" s="808" t="n">
        <v>2</v>
      </c>
      <c r="D6" s="830" t="str">
        <f aca="false">VLOOKUP($B$1&amp;ROW($A2),Groups!$B$7:$D$65,3,0)</f>
        <v>Egypt</v>
      </c>
      <c r="E6" s="831"/>
      <c r="F6" s="820"/>
      <c r="G6" s="807"/>
      <c r="H6" s="808" t="n">
        <f aca="false">SUMIFS($R$22:$R$27,$P$22:$P$27,$D6)+SUMIFS($S$22:$S$27,$Q$22:$Q$27,$D6)</f>
        <v>4</v>
      </c>
      <c r="I6" s="808" t="n">
        <f aca="false">SUMIFS($S$22:$S$27,$P$22:$P$27,$D6)+SUMIFS($R$22:$R$27,$Q$22:$Q$27,$D6)</f>
        <v>3</v>
      </c>
      <c r="J6" s="806" t="n">
        <f aca="false">H6-I6</f>
        <v>1</v>
      </c>
      <c r="K6" s="821" t="n">
        <f aca="false">M6*3+N6</f>
        <v>4</v>
      </c>
      <c r="L6" s="808" t="n">
        <f aca="false">M6+N6+O6</f>
        <v>3</v>
      </c>
      <c r="M6" s="808" t="n">
        <f aca="false">SUMPRODUCT(($P$22:$P$27=D6)*($R$22:$R$27&gt;$S$22:$S$27))+SUMPRODUCT(($Q$22:$Q$27=D6)*($R$22:$R$27&lt;$S$22:$S$27))</f>
        <v>1</v>
      </c>
      <c r="N6" s="808" t="n">
        <f aca="false">SUMPRODUCT(($P$22:$Q$27=D6)*($R$22:$R$27=$S$22:$S$27)*($R$22:$R$27&lt;&gt;"")*($S$22:$S$27&lt;&gt;""))</f>
        <v>1</v>
      </c>
      <c r="O6" s="808" t="n">
        <f aca="false">SUMPRODUCT(($P$22:$P$27=D6)*($R$22:$R$27&lt;$S$22:$S$27))+SUMPRODUCT(($Q$22:$Q$27=D6)*($R$22:$R$27&gt;$S$22:$S$27))</f>
        <v>1</v>
      </c>
      <c r="P6" s="832" t="n">
        <f aca="false">SUMIFS(FairPlay!$C$6:$C$27,FairPlay!$B$6:$B$27,$D6)+SUMIFS(FairPlay!$F$6:$F$27,FairPlay!$E$6:$E$27,$D6)+SUMIFS(FairPlay!$I$6:$I$27,FairPlay!$H$6:$H$27,$D6)</f>
        <v>0</v>
      </c>
      <c r="Q6" s="806" t="n">
        <f aca="false">INDEX(Language!$D$5:$D$100,MATCH($D6,Language!$E$5:$E$100,0),1)</f>
        <v>29</v>
      </c>
      <c r="R6" s="823" t="n">
        <f aca="false">(1000-Q6)*($L$9&gt;0)</f>
        <v>971</v>
      </c>
      <c r="S6" s="806"/>
      <c r="T6" s="806"/>
      <c r="U6" s="824"/>
      <c r="V6" s="806"/>
      <c r="W6" s="806"/>
      <c r="X6" s="824"/>
      <c r="Y6" s="806"/>
      <c r="Z6" s="806"/>
      <c r="AA6" s="806"/>
      <c r="AB6" s="824"/>
      <c r="AC6" s="806"/>
      <c r="AD6" s="806"/>
      <c r="AE6" s="806"/>
      <c r="AF6" s="824"/>
      <c r="AG6" s="806"/>
      <c r="AH6" s="806"/>
      <c r="AI6" s="806"/>
      <c r="AJ6" s="824"/>
      <c r="AK6" s="806"/>
      <c r="AL6" s="806"/>
      <c r="AM6" s="824"/>
      <c r="AN6" s="801"/>
      <c r="AO6" s="801"/>
      <c r="AU6" s="827" t="n">
        <v>0</v>
      </c>
      <c r="AV6" s="827" t="n">
        <v>1</v>
      </c>
      <c r="BA6" s="833" t="n">
        <f aca="false">IFERROR(MATCH($C15,$AY$14:$AY$17,0),99)</f>
        <v>99</v>
      </c>
      <c r="BB6" s="834" t="n">
        <f aca="false">IFERROR(MATCH($C15,$AY$22:$AY$25,0),99)</f>
        <v>99</v>
      </c>
      <c r="BN6" s="833" t="str">
        <f aca="false">IF($U15=$BL$14,$C15,"")</f>
        <v/>
      </c>
      <c r="BO6" s="834" t="e">
        <f aca="false">INDEX($BN$5:$BN$8,MATCH($C15,$AY$14:$AY$17,0))</f>
        <v>#N/A</v>
      </c>
      <c r="BZ6" s="833" t="str">
        <f aca="false">IF($U15=$BX$14,$C15,"")</f>
        <v/>
      </c>
      <c r="CA6" s="834" t="e">
        <f aca="false">INDEX($BZ$5:$BZ$8,MATCH($C15,$AY$14:$AY$17,0))</f>
        <v>#N/A</v>
      </c>
    </row>
    <row r="7" s="800" customFormat="true" ht="12" hidden="false" customHeight="false" outlineLevel="0" collapsed="false">
      <c r="B7" s="806"/>
      <c r="C7" s="808" t="n">
        <v>3</v>
      </c>
      <c r="D7" s="830" t="str">
        <f aca="false">VLOOKUP($B$1&amp;ROW($A3),Groups!$B$7:$D$65,3,0)</f>
        <v>IR Iran</v>
      </c>
      <c r="E7" s="831"/>
      <c r="F7" s="820"/>
      <c r="G7" s="807"/>
      <c r="H7" s="808" t="n">
        <f aca="false">SUMIFS($R$22:$R$27,$P$22:$P$27,$D7)+SUMIFS($S$22:$S$27,$Q$22:$Q$27,$D7)</f>
        <v>3</v>
      </c>
      <c r="I7" s="808" t="n">
        <f aca="false">SUMIFS($S$22:$S$27,$P$22:$P$27,$D7)+SUMIFS($R$22:$R$27,$Q$22:$Q$27,$D7)</f>
        <v>2</v>
      </c>
      <c r="J7" s="806" t="n">
        <f aca="false">H7-I7</f>
        <v>1</v>
      </c>
      <c r="K7" s="821" t="n">
        <f aca="false">M7*3+N7</f>
        <v>5</v>
      </c>
      <c r="L7" s="808" t="n">
        <f aca="false">M7+N7+O7</f>
        <v>3</v>
      </c>
      <c r="M7" s="808" t="n">
        <f aca="false">SUMPRODUCT(($P$22:$P$27=D7)*($R$22:$R$27&gt;$S$22:$S$27))+SUMPRODUCT(($Q$22:$Q$27=D7)*($R$22:$R$27&lt;$S$22:$S$27))</f>
        <v>1</v>
      </c>
      <c r="N7" s="808" t="n">
        <f aca="false">SUMPRODUCT(($P$22:$Q$27=D7)*($R$22:$R$27=$S$22:$S$27)*($R$22:$R$27&lt;&gt;"")*($S$22:$S$27&lt;&gt;""))</f>
        <v>2</v>
      </c>
      <c r="O7" s="808" t="n">
        <f aca="false">SUMPRODUCT(($P$22:$P$27=D7)*($R$22:$R$27&lt;$S$22:$S$27))+SUMPRODUCT(($Q$22:$Q$27=D7)*($R$22:$R$27&gt;$S$22:$S$27))</f>
        <v>0</v>
      </c>
      <c r="P7" s="832" t="n">
        <f aca="false">SUMIFS(FairPlay!$C$6:$C$27,FairPlay!$B$6:$B$27,$D7)+SUMIFS(FairPlay!$F$6:$F$27,FairPlay!$E$6:$E$27,$D7)+SUMIFS(FairPlay!$I$6:$I$27,FairPlay!$H$6:$H$27,$D7)</f>
        <v>0</v>
      </c>
      <c r="Q7" s="806" t="n">
        <f aca="false">INDEX(Language!$D$5:$D$100,MATCH($D7,Language!$E$5:$E$100,0),1)</f>
        <v>21</v>
      </c>
      <c r="R7" s="823" t="n">
        <f aca="false">(1000-Q7)*($L$9&gt;0)</f>
        <v>979</v>
      </c>
      <c r="S7" s="806"/>
      <c r="T7" s="806"/>
      <c r="U7" s="824"/>
      <c r="V7" s="806"/>
      <c r="W7" s="806"/>
      <c r="X7" s="824"/>
      <c r="Y7" s="806"/>
      <c r="Z7" s="806"/>
      <c r="AA7" s="806"/>
      <c r="AB7" s="824"/>
      <c r="AC7" s="806"/>
      <c r="AD7" s="806"/>
      <c r="AE7" s="806"/>
      <c r="AF7" s="824"/>
      <c r="AG7" s="806"/>
      <c r="AH7" s="806"/>
      <c r="AI7" s="806"/>
      <c r="AJ7" s="824"/>
      <c r="AK7" s="806"/>
      <c r="AL7" s="806"/>
      <c r="AM7" s="824"/>
      <c r="AN7" s="801"/>
      <c r="AO7" s="801"/>
      <c r="AU7" s="827" t="n">
        <v>0</v>
      </c>
      <c r="AV7" s="827" t="n">
        <v>1</v>
      </c>
      <c r="BA7" s="833" t="n">
        <f aca="false">IFERROR(MATCH($C16,$AY$14:$AY$17,0),99)</f>
        <v>99</v>
      </c>
      <c r="BB7" s="834" t="n">
        <f aca="false">IFERROR(MATCH($C16,$AY$22:$AY$25,0),99)</f>
        <v>99</v>
      </c>
      <c r="BN7" s="833" t="str">
        <f aca="false">IF($U16=$BL$14,$C16,"")</f>
        <v/>
      </c>
      <c r="BO7" s="834" t="e">
        <f aca="false">INDEX($BN$5:$BN$8,MATCH($C16,$AY$14:$AY$17,0))</f>
        <v>#N/A</v>
      </c>
      <c r="BZ7" s="833" t="str">
        <f aca="false">IF($U16=$BX$14,$C16,"")</f>
        <v/>
      </c>
      <c r="CA7" s="834" t="e">
        <f aca="false">INDEX($BZ$5:$BZ$8,MATCH($C16,$AY$14:$AY$17,0))</f>
        <v>#N/A</v>
      </c>
    </row>
    <row r="8" s="800" customFormat="true" ht="12" hidden="false" customHeight="false" outlineLevel="0" collapsed="false">
      <c r="B8" s="806"/>
      <c r="C8" s="808" t="n">
        <v>4</v>
      </c>
      <c r="D8" s="835" t="str">
        <f aca="false">VLOOKUP($B$1&amp;ROW($A4),Groups!$B$7:$D$65,3,0)</f>
        <v>New Zealand</v>
      </c>
      <c r="E8" s="831"/>
      <c r="F8" s="820"/>
      <c r="G8" s="807"/>
      <c r="H8" s="808" t="n">
        <f aca="false">SUMIFS($R$22:$R$27,$P$22:$P$27,$D8)+SUMIFS($S$22:$S$27,$Q$22:$Q$27,$D8)</f>
        <v>0</v>
      </c>
      <c r="I8" s="808" t="n">
        <f aca="false">SUMIFS($S$22:$S$27,$P$22:$P$27,$D8)+SUMIFS($R$22:$R$27,$Q$22:$Q$27,$D8)</f>
        <v>6</v>
      </c>
      <c r="J8" s="806" t="n">
        <f aca="false">H8-I8</f>
        <v>-6</v>
      </c>
      <c r="K8" s="821" t="n">
        <f aca="false">M8*3+N8</f>
        <v>0</v>
      </c>
      <c r="L8" s="808" t="n">
        <f aca="false">M8+N8+O8</f>
        <v>3</v>
      </c>
      <c r="M8" s="808" t="n">
        <f aca="false">SUMPRODUCT(($P$22:$P$27=D8)*($R$22:$R$27&gt;$S$22:$S$27))+SUMPRODUCT(($Q$22:$Q$27=D8)*($R$22:$R$27&lt;$S$22:$S$27))</f>
        <v>0</v>
      </c>
      <c r="N8" s="808" t="n">
        <f aca="false">SUMPRODUCT(($P$22:$Q$27=D8)*($R$22:$R$27=$S$22:$S$27)*($R$22:$R$27&lt;&gt;"")*($S$22:$S$27&lt;&gt;""))</f>
        <v>0</v>
      </c>
      <c r="O8" s="808" t="n">
        <f aca="false">SUMPRODUCT(($P$22:$P$27=D8)*($R$22:$R$27&lt;$S$22:$S$27))+SUMPRODUCT(($Q$22:$Q$27=D8)*($R$22:$R$27&gt;$S$22:$S$27))</f>
        <v>3</v>
      </c>
      <c r="P8" s="836" t="n">
        <f aca="false">SUMIFS(FairPlay!$C$6:$C$27,FairPlay!$B$6:$B$27,$D8)+SUMIFS(FairPlay!$F$6:$F$27,FairPlay!$E$6:$E$27,$D8)+SUMIFS(FairPlay!$I$6:$I$27,FairPlay!$H$6:$H$27,$D8)</f>
        <v>0</v>
      </c>
      <c r="Q8" s="806" t="n">
        <f aca="false">INDEX(Language!$D$5:$D$100,MATCH($D8,Language!$E$5:$E$100,0),1)</f>
        <v>85</v>
      </c>
      <c r="R8" s="823" t="n">
        <f aca="false">(1000-Q8)*($L$9&gt;0)</f>
        <v>915</v>
      </c>
      <c r="S8" s="806"/>
      <c r="T8" s="806"/>
      <c r="U8" s="824"/>
      <c r="V8" s="806"/>
      <c r="W8" s="806"/>
      <c r="X8" s="824"/>
      <c r="Y8" s="806"/>
      <c r="Z8" s="806"/>
      <c r="AA8" s="806"/>
      <c r="AB8" s="824"/>
      <c r="AC8" s="806"/>
      <c r="AD8" s="806"/>
      <c r="AE8" s="806"/>
      <c r="AF8" s="824"/>
      <c r="AG8" s="806"/>
      <c r="AH8" s="806"/>
      <c r="AI8" s="806"/>
      <c r="AJ8" s="824"/>
      <c r="AK8" s="806"/>
      <c r="AL8" s="806"/>
      <c r="AM8" s="824"/>
      <c r="AN8" s="801"/>
      <c r="AO8" s="801"/>
      <c r="AU8" s="827" t="n">
        <v>0</v>
      </c>
      <c r="AV8" s="827" t="n">
        <v>1</v>
      </c>
      <c r="BA8" s="837" t="n">
        <f aca="false">IFERROR(MATCH($C17,$AY$14:$AY$17,0),99)</f>
        <v>99</v>
      </c>
      <c r="BB8" s="838" t="n">
        <f aca="false">IFERROR(MATCH($C17,$AY$22:$AY$25,0),99)</f>
        <v>99</v>
      </c>
      <c r="BN8" s="837" t="str">
        <f aca="false">IF($U17=$BL$14,$C17,"")</f>
        <v/>
      </c>
      <c r="BO8" s="838" t="e">
        <f aca="false">INDEX($BN$5:$BN$8,MATCH($C17,$AY$14:$AY$17,0))</f>
        <v>#N/A</v>
      </c>
      <c r="BZ8" s="837" t="str">
        <f aca="false">IF($U17=$BX$14,$C17,"")</f>
        <v/>
      </c>
      <c r="CA8" s="838" t="e">
        <f aca="false">INDEX($BZ$5:$BZ$8,MATCH($C17,$AY$14:$AY$17,0))</f>
        <v>#N/A</v>
      </c>
    </row>
    <row r="9" s="800" customFormat="true" ht="12" hidden="false" customHeight="false" outlineLevel="0" collapsed="false">
      <c r="C9" s="806"/>
      <c r="D9" s="806"/>
      <c r="E9" s="806"/>
      <c r="F9" s="807"/>
      <c r="G9" s="807"/>
      <c r="H9" s="806"/>
      <c r="I9" s="806"/>
      <c r="J9" s="806"/>
      <c r="K9" s="806"/>
      <c r="L9" s="821" t="n">
        <f aca="false">QUOTIENT(SUM(L5:L8),2)</f>
        <v>6</v>
      </c>
      <c r="M9" s="808"/>
      <c r="N9" s="808"/>
      <c r="O9" s="808"/>
      <c r="P9" s="806"/>
      <c r="Q9" s="806"/>
      <c r="R9" s="806"/>
      <c r="S9" s="806"/>
      <c r="T9" s="806"/>
      <c r="U9" s="806"/>
      <c r="V9" s="801"/>
      <c r="W9" s="801"/>
      <c r="X9" s="806"/>
      <c r="Y9" s="806"/>
      <c r="Z9" s="806"/>
      <c r="AA9" s="801"/>
      <c r="AB9" s="801"/>
      <c r="AC9" s="801"/>
      <c r="AD9" s="801"/>
      <c r="AE9" s="801"/>
      <c r="AF9" s="801"/>
      <c r="AG9" s="801"/>
      <c r="AH9" s="801"/>
      <c r="AI9" s="801"/>
    </row>
    <row r="10" s="800" customFormat="true" ht="12" hidden="false" customHeight="false" outlineLevel="0" collapsed="false">
      <c r="C10" s="806"/>
      <c r="D10" s="806"/>
      <c r="E10" s="806"/>
      <c r="F10" s="807"/>
      <c r="G10" s="807"/>
      <c r="H10" s="806"/>
      <c r="I10" s="806"/>
      <c r="J10" s="806"/>
      <c r="K10" s="806"/>
      <c r="L10" s="821"/>
      <c r="M10" s="808"/>
      <c r="N10" s="808"/>
      <c r="O10" s="808"/>
      <c r="P10" s="806"/>
      <c r="Q10" s="806"/>
      <c r="R10" s="806"/>
      <c r="S10" s="806"/>
      <c r="T10" s="806"/>
      <c r="U10" s="806"/>
      <c r="V10" s="801"/>
      <c r="W10" s="801"/>
      <c r="X10" s="806"/>
      <c r="Y10" s="806"/>
      <c r="Z10" s="806"/>
      <c r="AA10" s="801"/>
      <c r="AB10" s="801"/>
      <c r="AC10" s="801"/>
      <c r="AD10" s="801"/>
      <c r="AE10" s="801"/>
      <c r="AF10" s="801"/>
      <c r="AG10" s="801"/>
      <c r="AH10" s="801"/>
      <c r="AI10" s="801"/>
    </row>
    <row r="11" s="800" customFormat="true" ht="12" hidden="false" customHeight="false" outlineLevel="0" collapsed="false">
      <c r="C11" s="806"/>
      <c r="D11" s="806"/>
      <c r="E11" s="806"/>
      <c r="F11" s="807"/>
      <c r="G11" s="807"/>
      <c r="H11" s="806"/>
      <c r="I11" s="806"/>
      <c r="J11" s="806"/>
      <c r="K11" s="806"/>
      <c r="L11" s="821"/>
      <c r="M11" s="808"/>
      <c r="N11" s="808"/>
      <c r="O11" s="808"/>
      <c r="P11" s="806"/>
      <c r="Q11" s="806"/>
      <c r="R11" s="806"/>
      <c r="S11" s="806"/>
      <c r="T11" s="806"/>
      <c r="U11" s="806"/>
      <c r="V11" s="801"/>
      <c r="W11" s="801"/>
      <c r="X11" s="806"/>
      <c r="Y11" s="806"/>
      <c r="Z11" s="806"/>
      <c r="AA11" s="801"/>
      <c r="AB11" s="801"/>
      <c r="AC11" s="801"/>
      <c r="AD11" s="801"/>
      <c r="AE11" s="801"/>
      <c r="AF11" s="801"/>
      <c r="AG11" s="801"/>
      <c r="AH11" s="801"/>
      <c r="AI11" s="801"/>
      <c r="BL11" s="807"/>
    </row>
    <row r="12" s="839" customFormat="true" ht="12" hidden="false" customHeight="false" outlineLevel="0" collapsed="false">
      <c r="E12" s="840" t="s">
        <v>1872</v>
      </c>
      <c r="F12" s="841"/>
      <c r="G12" s="840" t="s">
        <v>1872</v>
      </c>
      <c r="H12" s="841"/>
      <c r="I12" s="842" t="s">
        <v>1872</v>
      </c>
      <c r="J12" s="841"/>
      <c r="K12" s="805" t="s">
        <v>1873</v>
      </c>
      <c r="L12" s="840"/>
      <c r="M12" s="842" t="s">
        <v>1872</v>
      </c>
      <c r="N12" s="841"/>
      <c r="O12" s="805" t="s">
        <v>1873</v>
      </c>
      <c r="P12" s="840"/>
      <c r="Q12" s="842" t="s">
        <v>1872</v>
      </c>
      <c r="R12" s="841"/>
      <c r="S12" s="805" t="s">
        <v>1873</v>
      </c>
      <c r="T12" s="840"/>
      <c r="U12" s="842" t="s">
        <v>1872</v>
      </c>
      <c r="V12" s="843"/>
      <c r="W12" s="805" t="s">
        <v>1874</v>
      </c>
      <c r="X12" s="840"/>
      <c r="Y12" s="842" t="s">
        <v>1872</v>
      </c>
      <c r="Z12" s="843"/>
      <c r="AA12" s="805" t="s">
        <v>1874</v>
      </c>
      <c r="AB12" s="840"/>
      <c r="AC12" s="842" t="s">
        <v>1872</v>
      </c>
      <c r="AD12" s="843"/>
      <c r="AE12" s="805" t="s">
        <v>1874</v>
      </c>
      <c r="AF12" s="840"/>
      <c r="AG12" s="842" t="s">
        <v>1872</v>
      </c>
      <c r="AH12" s="840"/>
      <c r="AI12" s="840" t="s">
        <v>507</v>
      </c>
      <c r="AJ12" s="842" t="s">
        <v>1872</v>
      </c>
      <c r="AK12" s="840"/>
      <c r="AL12" s="840" t="s">
        <v>1840</v>
      </c>
      <c r="AM12" s="842" t="s">
        <v>1872</v>
      </c>
      <c r="AN12" s="841"/>
      <c r="AO12" s="840" t="s">
        <v>1875</v>
      </c>
      <c r="AP12" s="842" t="s">
        <v>1872</v>
      </c>
      <c r="AR12" s="840" t="s">
        <v>1871</v>
      </c>
      <c r="AS12" s="842" t="s">
        <v>1872</v>
      </c>
      <c r="AT12" s="842"/>
      <c r="AZ12" s="844" t="s">
        <v>1876</v>
      </c>
      <c r="BJ12" s="845" t="s">
        <v>1877</v>
      </c>
      <c r="BL12" s="807"/>
      <c r="BN12" s="844" t="s">
        <v>1878</v>
      </c>
      <c r="BZ12" s="844" t="s">
        <v>1879</v>
      </c>
    </row>
    <row r="13" s="839" customFormat="true" ht="12" hidden="false" customHeight="false" outlineLevel="0" collapsed="false">
      <c r="B13" s="846"/>
      <c r="C13" s="846"/>
      <c r="D13" s="846"/>
      <c r="E13" s="805" t="s">
        <v>1880</v>
      </c>
      <c r="F13" s="811"/>
      <c r="G13" s="805" t="s">
        <v>1881</v>
      </c>
      <c r="H13" s="811"/>
      <c r="I13" s="817" t="s">
        <v>1882</v>
      </c>
      <c r="J13" s="811"/>
      <c r="K13" s="805" t="s">
        <v>1839</v>
      </c>
      <c r="L13" s="805" t="s">
        <v>1883</v>
      </c>
      <c r="M13" s="817" t="s">
        <v>1884</v>
      </c>
      <c r="N13" s="841"/>
      <c r="O13" s="805" t="s">
        <v>507</v>
      </c>
      <c r="P13" s="805" t="s">
        <v>1883</v>
      </c>
      <c r="Q13" s="817" t="s">
        <v>1885</v>
      </c>
      <c r="R13" s="841"/>
      <c r="S13" s="805" t="s">
        <v>1840</v>
      </c>
      <c r="T13" s="805" t="s">
        <v>1883</v>
      </c>
      <c r="U13" s="817" t="s">
        <v>1886</v>
      </c>
      <c r="V13" s="811"/>
      <c r="W13" s="805" t="s">
        <v>1839</v>
      </c>
      <c r="X13" s="805" t="s">
        <v>1883</v>
      </c>
      <c r="Y13" s="817" t="s">
        <v>1887</v>
      </c>
      <c r="Z13" s="811"/>
      <c r="AA13" s="805" t="s">
        <v>507</v>
      </c>
      <c r="AB13" s="805" t="s">
        <v>1883</v>
      </c>
      <c r="AC13" s="817" t="s">
        <v>1888</v>
      </c>
      <c r="AD13" s="811"/>
      <c r="AE13" s="805" t="s">
        <v>1840</v>
      </c>
      <c r="AF13" s="805" t="s">
        <v>1883</v>
      </c>
      <c r="AG13" s="817" t="s">
        <v>1889</v>
      </c>
      <c r="AH13" s="805"/>
      <c r="AI13" s="805" t="s">
        <v>1883</v>
      </c>
      <c r="AJ13" s="817" t="s">
        <v>1890</v>
      </c>
      <c r="AK13" s="805"/>
      <c r="AL13" s="805" t="s">
        <v>1883</v>
      </c>
      <c r="AM13" s="817" t="s">
        <v>1891</v>
      </c>
      <c r="AN13" s="841"/>
      <c r="AO13" s="805" t="s">
        <v>1883</v>
      </c>
      <c r="AP13" s="817" t="s">
        <v>1892</v>
      </c>
      <c r="AR13" s="805" t="s">
        <v>1883</v>
      </c>
      <c r="AS13" s="817" t="s">
        <v>1893</v>
      </c>
      <c r="AT13" s="817"/>
      <c r="AU13" s="805" t="s">
        <v>1894</v>
      </c>
      <c r="AV13" s="805" t="s">
        <v>1894</v>
      </c>
      <c r="AX13" s="845" t="s">
        <v>1895</v>
      </c>
      <c r="AY13" s="845" t="s">
        <v>1896</v>
      </c>
      <c r="BE13" s="847" t="str">
        <f aca="false" t="array" ref="BE13:BH13">TRANSPOSE($AZ$14:$AZ$17)</f>
        <v/>
      </c>
      <c r="BF13" s="848" t="str">
        <v/>
      </c>
      <c r="BG13" s="848" t="str">
        <v/>
      </c>
      <c r="BH13" s="849" t="str">
        <v/>
      </c>
      <c r="BJ13" s="845" t="s">
        <v>1897</v>
      </c>
      <c r="BL13" s="845" t="s">
        <v>1895</v>
      </c>
      <c r="BS13" s="847" t="str">
        <f aca="false" t="array" ref="BS13:BV13">TRANSPOSE($BN$14:$BN$17)</f>
        <v/>
      </c>
      <c r="BT13" s="848" t="str">
        <v/>
      </c>
      <c r="BU13" s="848" t="str">
        <v/>
      </c>
      <c r="BV13" s="849" t="str">
        <v/>
      </c>
      <c r="BX13" s="845" t="s">
        <v>1895</v>
      </c>
      <c r="CE13" s="847" t="str">
        <f aca="false" t="array" ref="CE13:CH13">TRANSPOSE($BZ$14:$BZ$17)</f>
        <v/>
      </c>
      <c r="CF13" s="848" t="str">
        <v/>
      </c>
      <c r="CG13" s="848" t="str">
        <v/>
      </c>
      <c r="CH13" s="849" t="str">
        <v/>
      </c>
    </row>
    <row r="14" s="839" customFormat="true" ht="12" hidden="false" customHeight="false" outlineLevel="0" collapsed="false">
      <c r="B14" s="846"/>
      <c r="C14" s="850" t="n">
        <v>1</v>
      </c>
      <c r="D14" s="807" t="str">
        <f aca="false">$D5</f>
        <v>Belgium</v>
      </c>
      <c r="E14" s="851" t="n">
        <f aca="false">RANK(F14,$F$14:$F$17,1)</f>
        <v>1</v>
      </c>
      <c r="F14" s="820" t="n">
        <f aca="false">G14+ROW()/1000+(D14="")*10</f>
        <v>1.014</v>
      </c>
      <c r="G14" s="852" t="n">
        <f aca="false">AS14</f>
        <v>1</v>
      </c>
      <c r="H14" s="853"/>
      <c r="I14" s="854" t="n">
        <f aca="false">RANK($K5,$K$5:$K$8)</f>
        <v>1</v>
      </c>
      <c r="J14" s="855"/>
      <c r="K14" s="856" t="n">
        <f aca="false" t="array" ref="K14:K14">SUMPRODUCT($U$22:$U$27*($P$22:$P$27=$D14)*ISNUMBER(MATCH($Q$22:$Q$27,IF($I$14:$I$17=$I14,$D$14:$D$17,""),0)))+SUMPRODUCT($V$22:$V$27*($Q$22:$Q$27=$D14)*ISNUMBER(MATCH($P$22:$P$27,IF($I$14:$I$17=$I14,$D$14:$D$17,""),0)))</f>
        <v>0</v>
      </c>
      <c r="L14" s="857" t="n">
        <f aca="false">COUNTIFS($K$14:$K$17,"&gt;"&amp;$K14,$I$14:$I$17,"="&amp;$I14)</f>
        <v>0</v>
      </c>
      <c r="M14" s="858" t="n">
        <f aca="false">I14+L14</f>
        <v>1</v>
      </c>
      <c r="N14" s="853"/>
      <c r="O14" s="856" t="n">
        <f aca="false" t="array" ref="O14:O14">SUMPRODUCT($W$22:$W$27*($P$22:$P$27=$D14)*ISNUMBER(MATCH($Q$22:$Q$27,IF($I$14:$I$17=$I14,$D$14:$D$17,""),0)))+SUMPRODUCT(-$W$22:$W$27*($Q$22:$Q$27=$D14)*ISNUMBER(MATCH($P$22:$P$27,IF($I$14:$I$17=$I14,$D$14:$D$17,""),0)))</f>
        <v>0</v>
      </c>
      <c r="P14" s="857" t="n">
        <f aca="false">COUNTIFS($O$14:$O$17,"&gt;"&amp;$O14,$M$14:$M$17,"="&amp;$M14)</f>
        <v>0</v>
      </c>
      <c r="Q14" s="858" t="n">
        <f aca="false">M14+P14</f>
        <v>1</v>
      </c>
      <c r="R14" s="853"/>
      <c r="S14" s="856" t="n">
        <f aca="false" t="array" ref="S14:S14">SUMPRODUCT($X$22:$X$27*($P$22:$P$27=$D14)*ISNUMBER(MATCH($Q$22:$Q$27,IF($I$14:$I$17=$I14,$D$14:$D$17,""),0)))+SUMPRODUCT($Y$22:$Y$27*($Q$22:$Q$27=$D14)*ISNUMBER(MATCH($P$22:$P$27,IF($I$14:$I$17=$I14,$D$14:$D$17,""),0)))</f>
        <v>0</v>
      </c>
      <c r="T14" s="857" t="n">
        <f aca="false">COUNTIFS($S$14:$S$17,"&gt;"&amp;$S14,$Q$14:$Q$17,"="&amp;$Q14)</f>
        <v>0</v>
      </c>
      <c r="U14" s="858" t="n">
        <f aca="false">Q14+T14</f>
        <v>1</v>
      </c>
      <c r="V14" s="855"/>
      <c r="W14" s="856" t="n">
        <f aca="false" t="array" ref="W14:W14">SUMPRODUCT($U$22:$U$27*($P$22:$P$27=$D14)*ISNUMBER(MATCH($Q$22:$Q$27,IF($U$14:$U$17=$U14,$D$14:$D$17,""),0)))+SUMPRODUCT($V$22:$V$27*($Q$22:$Q$27=$D14)*ISNUMBER(MATCH($P$22:$P$27,IF($U$14:$U$17=$U14,$D$14:$D$17,""),0)))</f>
        <v>0</v>
      </c>
      <c r="X14" s="857" t="n">
        <f aca="false">COUNTIFS($W$14:$W$17,"&gt;"&amp;$W14,$U$14:$U$17,"="&amp;$U14)</f>
        <v>0</v>
      </c>
      <c r="Y14" s="858" t="n">
        <f aca="false">U14+X14</f>
        <v>1</v>
      </c>
      <c r="Z14" s="853"/>
      <c r="AA14" s="856" t="n">
        <f aca="false" t="array" ref="AA14:AA14">SUMPRODUCT($W$22:$W$27*($P$22:$P$27=$D14)*ISNUMBER(MATCH($Q$22:$Q$27,IF($U$14:$U$17=$U14,$D$14:$D$17,""),0)))+SUMPRODUCT(-$W$22:$W$27*($Q$22:$Q$27=$D14)*ISNUMBER(MATCH($P$22:$P$27,IF($U$14:$U$17=$U14,$D$14:$D$17,""),0)))</f>
        <v>0</v>
      </c>
      <c r="AB14" s="857" t="n">
        <f aca="false">COUNTIFS($AA$14:$AA$17,"&gt;"&amp;$AA14,$Y$14:$Y$17,"="&amp;$Y14)</f>
        <v>0</v>
      </c>
      <c r="AC14" s="858" t="n">
        <f aca="false">Y14+AB14</f>
        <v>1</v>
      </c>
      <c r="AD14" s="853"/>
      <c r="AE14" s="856" t="n">
        <f aca="false" t="array" ref="AE14:AE14">SUMPRODUCT($X$22:$X$27*($P$22:$P$27=$D14)*ISNUMBER(MATCH($Q$22:$Q$27,IF($U$14:$U$17=$U14,$D$14:$D$17,""),0)))+SUMPRODUCT($Y$22:$Y$27*($Q$22:$Q$27=$D14)*ISNUMBER(MATCH($P$22:$P$27,IF($U$14:$U$17=$U14,$D$14:$D$17,""),0)))</f>
        <v>0</v>
      </c>
      <c r="AF14" s="857" t="n">
        <f aca="false">COUNTIFS($AE$14:$AE$17,"&gt;"&amp;$AE14,$AC$14:$AC$17,"="&amp;$AC14)</f>
        <v>0</v>
      </c>
      <c r="AG14" s="858" t="n">
        <f aca="false">AC14+AF14</f>
        <v>1</v>
      </c>
      <c r="AH14" s="855"/>
      <c r="AI14" s="859" t="n">
        <f aca="false">COUNTIFS($J$5:$J$8,"&gt;"&amp;$J5,$AG$14:$AG$17,"="&amp;$AG14)</f>
        <v>0</v>
      </c>
      <c r="AJ14" s="860" t="n">
        <f aca="false">AG14+AI14</f>
        <v>1</v>
      </c>
      <c r="AK14" s="853"/>
      <c r="AL14" s="859" t="n">
        <f aca="false">COUNTIFS($H$5:$H$8,"&gt;"&amp;$H5,$AJ$14:$AJ$17,"="&amp;$AJ14)</f>
        <v>0</v>
      </c>
      <c r="AM14" s="860" t="n">
        <f aca="false">AJ14+AL14</f>
        <v>1</v>
      </c>
      <c r="AN14" s="853"/>
      <c r="AO14" s="859" t="n">
        <f aca="false">COUNTIFS($P$5:$P$8,"&gt;"&amp;$P5,$AM$14:$AM$17,"="&amp;$AM14)</f>
        <v>0</v>
      </c>
      <c r="AP14" s="860" t="n">
        <f aca="false">AM14+AO14</f>
        <v>1</v>
      </c>
      <c r="AQ14" s="853"/>
      <c r="AR14" s="859" t="n">
        <f aca="false">COUNTIFS($R$5:$R$8,"&gt;"&amp;$R5,$AP$14:$AP$17,"="&amp;$AP14)</f>
        <v>0</v>
      </c>
      <c r="AS14" s="860" t="n">
        <f aca="false">AP14+AR14</f>
        <v>1</v>
      </c>
      <c r="AT14" s="853"/>
      <c r="AU14" s="861" t="b">
        <f aca="false" t="array" ref="AU14:AU14">AND($L$9&gt;0,(SUM(($AM$14:$AM$17=TRANSPOSE($AM$14:$AM$17))*(($L$5:$L$8&gt;0)*TRANSPOSE($L$5:$L$8)+({1;2;3;4}={1,2,3,4})&gt;0))-4)&gt;0)</f>
        <v>0</v>
      </c>
      <c r="AV14" s="862" t="b">
        <f aca="false">AND($AU5,$AV5)</f>
        <v>0</v>
      </c>
      <c r="AX14" s="863" t="str">
        <f aca="false" t="array" ref="AX14:AX14">IFERROR(SMALL(IF(COUNTIF($I$14:$I$17,$C$14:$C$17)&gt;1,$C$14:$C$17,""),1),"")</f>
        <v/>
      </c>
      <c r="AY14" s="864" t="n">
        <f aca="false">IFERROR(INDEX($E$14:$E$17,IF($I14=$AX$14,$C14,99)),0)</f>
        <v>0</v>
      </c>
      <c r="AZ14" s="865" t="str">
        <f aca="false" t="array" ref="AZ14:AZ17">IFERROR(VLOOKUP($BA$5:$BA$8,$C$14:$D$17,2,0),"")</f>
        <v/>
      </c>
      <c r="BA14" s="866" t="str">
        <f aca="false" t="array" ref="BA14:BA17">IFERROR(VLOOKUP($BA$5:$BA$8,$C$14:$K$17,9,0),"")</f>
        <v/>
      </c>
      <c r="BB14" s="866" t="str">
        <f aca="false" t="array" ref="BB14:BB17">IFERROR(VLOOKUP($BA$5:$BA$8,$C$14:$O$17,13,0),"")</f>
        <v/>
      </c>
      <c r="BC14" s="867" t="str">
        <f aca="false" t="array" ref="BC14:BC17">IFERROR(VLOOKUP($BA$5:$BA$8,$C$14:$S$17,17,0),"")</f>
        <v/>
      </c>
      <c r="BE14" s="868" t="str">
        <f aca="false" t="array" ref="BE14:BH17">IFERROR(VLOOKUP($AZ$14:$AZ$17&amp;$BE$13:$BH$13,$Z$22:$AA$33,2,0),"")</f>
        <v/>
      </c>
      <c r="BF14" s="869" t="str">
        <v/>
      </c>
      <c r="BG14" s="869" t="str">
        <v/>
      </c>
      <c r="BH14" s="870" t="str">
        <v/>
      </c>
      <c r="BI14" s="862"/>
      <c r="BJ14" s="871" t="b">
        <f aca="false">COUNTIF($I$14:$I$17,$BL$15)&lt;&gt;COUNTIF($U$14:$U$17,$BL$15)</f>
        <v>0</v>
      </c>
      <c r="BK14" s="822" t="n">
        <f aca="false" t="array" ref="BK14:BK17">IF($I$14:$I$17=$AX$14,$U$14:$U$17,0)</f>
        <v>0</v>
      </c>
      <c r="BL14" s="872" t="str">
        <f aca="false">IF($BJ$14,$BL$15,"")</f>
        <v/>
      </c>
      <c r="BM14" s="873"/>
      <c r="BN14" s="865" t="str">
        <f aca="false" t="array" ref="BN14:BN17">IFERROR(VLOOKUP($BO$5:$BO$8,$C$14:$D$17,2,0),"")</f>
        <v/>
      </c>
      <c r="BO14" s="866" t="str">
        <f aca="false" t="array" ref="BO14:BO17">IFERROR(VLOOKUP($BO$5:$BO$8,$C$14:$W$17,21,0),"")</f>
        <v/>
      </c>
      <c r="BP14" s="866" t="str">
        <f aca="false" t="array" ref="BP14:BP17">IFERROR(VLOOKUP($BO$5:$BO$8,$C$14:$AA$17,25,0),"")</f>
        <v/>
      </c>
      <c r="BQ14" s="867" t="str">
        <f aca="false" t="array" ref="BQ14:BQ17">IFERROR(VLOOKUP($BO$5:$BO$8,$C$14:$AE$17,29,0),"")</f>
        <v/>
      </c>
      <c r="BS14" s="868" t="str">
        <f aca="false" t="array" ref="BS14:BV17">IFERROR(VLOOKUP($BN$14:$BN$17&amp;$BS$13:$BV$13,$Z$22:$AA$33,2,0),"")</f>
        <v/>
      </c>
      <c r="BT14" s="869" t="str">
        <v/>
      </c>
      <c r="BU14" s="869" t="str">
        <v/>
      </c>
      <c r="BV14" s="870" t="str">
        <v/>
      </c>
      <c r="BX14" s="863" t="str">
        <f aca="false" t="array" ref="BX14:BX14">IFERROR(SMALL(IF(COUNTIF($BK$14:$BK$17,$C$14:$C$17)&gt;1,$C$14:$C$17,""),2),"")</f>
        <v/>
      </c>
      <c r="BZ14" s="865" t="str">
        <f aca="false" t="array" ref="BZ14:BZ17">IFERROR(VLOOKUP($CA$5:$CA$8,$C$14:$D$17,2,0),"")</f>
        <v/>
      </c>
      <c r="CA14" s="866" t="str">
        <f aca="false" t="array" ref="CA14:CA17">IFERROR(VLOOKUP($CA$5:$CA$8,$C$14:$W$17,21,0),"")</f>
        <v/>
      </c>
      <c r="CB14" s="866" t="str">
        <f aca="false" t="array" ref="CB14:CB17">IFERROR(VLOOKUP($CA$5:$CA$8,$C$14:$AA$17,25,0),"")</f>
        <v/>
      </c>
      <c r="CC14" s="867" t="str">
        <f aca="false" t="array" ref="CC14:CC17">IFERROR(VLOOKUP($CA$5:$CA$8,$C$14:$AE$17,29,0),"")</f>
        <v/>
      </c>
      <c r="CE14" s="868" t="str">
        <f aca="false" t="array" ref="CE14:CH17">IFERROR(VLOOKUP($BZ$14:$BZ$17&amp;$CE$13:$CH$13,$Z$22:$AA$33,2,0),"")</f>
        <v/>
      </c>
      <c r="CF14" s="869" t="str">
        <v/>
      </c>
      <c r="CG14" s="869" t="str">
        <v/>
      </c>
      <c r="CH14" s="870" t="str">
        <v/>
      </c>
    </row>
    <row r="15" s="839" customFormat="true" ht="12" hidden="false" customHeight="false" outlineLevel="0" collapsed="false">
      <c r="B15" s="846"/>
      <c r="C15" s="850" t="n">
        <v>2</v>
      </c>
      <c r="D15" s="807" t="str">
        <f aca="false">$D6</f>
        <v>Egypt</v>
      </c>
      <c r="E15" s="874" t="n">
        <f aca="false">RANK(F15,$F$14:$F$17,1)</f>
        <v>3</v>
      </c>
      <c r="F15" s="820" t="n">
        <f aca="false">G15+ROW()/1000+(D15="")*10</f>
        <v>3.015</v>
      </c>
      <c r="G15" s="852" t="n">
        <f aca="false">AS15</f>
        <v>3</v>
      </c>
      <c r="H15" s="853"/>
      <c r="I15" s="875" t="n">
        <f aca="false">RANK($K6,$K$5:$K$8)</f>
        <v>3</v>
      </c>
      <c r="J15" s="855"/>
      <c r="K15" s="808" t="n">
        <f aca="false" t="array" ref="K15:K15">SUMPRODUCT($U$22:$U$27*($P$22:$P$27=$D15)*ISNUMBER(MATCH($Q$22:$Q$27,IF($I$14:$I$17=$I15,$D$14:$D$17,""),0)))+SUMPRODUCT($V$22:$V$27*($Q$22:$Q$27=$D15)*ISNUMBER(MATCH($P$22:$P$27,IF($I$14:$I$17=$I15,$D$14:$D$17,""),0)))</f>
        <v>0</v>
      </c>
      <c r="L15" s="806" t="n">
        <f aca="false">COUNTIFS($K$14:$K$17,"&gt;"&amp;$K15,$I$14:$I$17,"="&amp;$I15)</f>
        <v>0</v>
      </c>
      <c r="M15" s="824" t="n">
        <f aca="false">I15+L15</f>
        <v>3</v>
      </c>
      <c r="N15" s="853"/>
      <c r="O15" s="808" t="n">
        <f aca="false" t="array" ref="O15:O15">SUMPRODUCT($W$22:$W$27*($P$22:$P$27=$D15)*ISNUMBER(MATCH($Q$22:$Q$27,IF($I$14:$I$17=$I15,$D$14:$D$17,""),0)))+SUMPRODUCT(-$W$22:$W$27*($Q$22:$Q$27=$D15)*ISNUMBER(MATCH($P$22:$P$27,IF($I$14:$I$17=$I15,$D$14:$D$17,""),0)))</f>
        <v>0</v>
      </c>
      <c r="P15" s="806" t="n">
        <f aca="false">COUNTIFS($O$14:$O$17,"&gt;"&amp;$O15,$M$14:$M$17,"="&amp;$M15)</f>
        <v>0</v>
      </c>
      <c r="Q15" s="824" t="n">
        <f aca="false">M15+P15</f>
        <v>3</v>
      </c>
      <c r="R15" s="853"/>
      <c r="S15" s="808" t="n">
        <f aca="false" t="array" ref="S15:S15">SUMPRODUCT($X$22:$X$27*($P$22:$P$27=$D15)*ISNUMBER(MATCH($Q$22:$Q$27,IF($I$14:$I$17=$I15,$D$14:$D$17,""),0)))+SUMPRODUCT($Y$22:$Y$27*($Q$22:$Q$27=$D15)*ISNUMBER(MATCH($P$22:$P$27,IF($I$14:$I$17=$I15,$D$14:$D$17,""),0)))</f>
        <v>0</v>
      </c>
      <c r="T15" s="806" t="n">
        <f aca="false">COUNTIFS($S$14:$S$17,"&gt;"&amp;$S15,$Q$14:$Q$17,"="&amp;$Q15)</f>
        <v>0</v>
      </c>
      <c r="U15" s="824" t="n">
        <f aca="false">Q15+T15</f>
        <v>3</v>
      </c>
      <c r="V15" s="855"/>
      <c r="W15" s="808" t="n">
        <f aca="false" t="array" ref="W15:W15">SUMPRODUCT($U$22:$U$27*($P$22:$P$27=$D15)*ISNUMBER(MATCH($Q$22:$Q$27,IF($U$14:$U$17=$U15,$D$14:$D$17,""),0)))+SUMPRODUCT($V$22:$V$27*($Q$22:$Q$27=$D15)*ISNUMBER(MATCH($P$22:$P$27,IF($U$14:$U$17=$U15,$D$14:$D$17,""),0)))</f>
        <v>0</v>
      </c>
      <c r="X15" s="806" t="n">
        <f aca="false">COUNTIFS($W$14:$W$17,"&gt;"&amp;$W15,$U$14:$U$17,"="&amp;$U15)</f>
        <v>0</v>
      </c>
      <c r="Y15" s="824" t="n">
        <f aca="false">U15+X15</f>
        <v>3</v>
      </c>
      <c r="Z15" s="853"/>
      <c r="AA15" s="808" t="n">
        <f aca="false" t="array" ref="AA15:AA15">SUMPRODUCT($W$22:$W$27*($P$22:$P$27=$D15)*ISNUMBER(MATCH($Q$22:$Q$27,IF($U$14:$U$17=$U15,$D$14:$D$17,""),0)))+SUMPRODUCT(-$W$22:$W$27*($Q$22:$Q$27=$D15)*ISNUMBER(MATCH($P$22:$P$27,IF($U$14:$U$17=$U15,$D$14:$D$17,""),0)))</f>
        <v>0</v>
      </c>
      <c r="AB15" s="806" t="n">
        <f aca="false">COUNTIFS($AA$14:$AA$17,"&gt;"&amp;$AA15,$Y$14:$Y$17,"="&amp;$Y15)</f>
        <v>0</v>
      </c>
      <c r="AC15" s="824" t="n">
        <f aca="false">Y15+AB15</f>
        <v>3</v>
      </c>
      <c r="AD15" s="853"/>
      <c r="AE15" s="808" t="n">
        <f aca="false" t="array" ref="AE15:AE15">SUMPRODUCT($X$22:$X$27*($P$22:$P$27=$D15)*ISNUMBER(MATCH($Q$22:$Q$27,IF($U$14:$U$17=$U15,$D$14:$D$17,""),0)))+SUMPRODUCT($Y$22:$Y$27*($Q$22:$Q$27=$D15)*ISNUMBER(MATCH($P$22:$P$27,IF($U$14:$U$17=$U15,$D$14:$D$17,""),0)))</f>
        <v>0</v>
      </c>
      <c r="AF15" s="806" t="n">
        <f aca="false">COUNTIFS($AE$14:$AE$17,"&gt;"&amp;$AE15,$AC$14:$AC$17,"="&amp;$AC15)</f>
        <v>0</v>
      </c>
      <c r="AG15" s="824" t="n">
        <f aca="false">AC15+AF15</f>
        <v>3</v>
      </c>
      <c r="AH15" s="855"/>
      <c r="AI15" s="807" t="n">
        <f aca="false">COUNTIFS($J$5:$J$8,"&gt;"&amp;$J6,$AG$14:$AG$17,"="&amp;$AG15)</f>
        <v>0</v>
      </c>
      <c r="AJ15" s="824" t="n">
        <f aca="false">AG15+AI15</f>
        <v>3</v>
      </c>
      <c r="AK15" s="853"/>
      <c r="AL15" s="807" t="n">
        <f aca="false">COUNTIFS($H$5:$H$8,"&gt;"&amp;$H6,$AJ$14:$AJ$17,"="&amp;$AJ15)</f>
        <v>0</v>
      </c>
      <c r="AM15" s="824" t="n">
        <f aca="false">AJ15+AL15</f>
        <v>3</v>
      </c>
      <c r="AN15" s="853"/>
      <c r="AO15" s="807" t="n">
        <f aca="false">COUNTIFS($P$5:$P$8,"&gt;"&amp;$P6,$AM$14:$AM$17,"="&amp;$AM15)</f>
        <v>0</v>
      </c>
      <c r="AP15" s="824" t="n">
        <f aca="false">AM15+AO15</f>
        <v>3</v>
      </c>
      <c r="AQ15" s="853"/>
      <c r="AR15" s="807" t="n">
        <f aca="false">COUNTIFS($R$5:$R$8,"&gt;"&amp;$R6,$AP$14:$AP$17,"="&amp;$AP15)</f>
        <v>0</v>
      </c>
      <c r="AS15" s="824" t="n">
        <f aca="false">AP15+AR15</f>
        <v>3</v>
      </c>
      <c r="AT15" s="853"/>
      <c r="AV15" s="862" t="b">
        <f aca="false">AND($AU6,$AV6)</f>
        <v>0</v>
      </c>
      <c r="AX15" s="876"/>
      <c r="AY15" s="862" t="n">
        <f aca="false">IFERROR(INDEX($E$14:$E$17,IF($I15=$AX$14,$C15,99)),0)</f>
        <v>0</v>
      </c>
      <c r="AZ15" s="877" t="str">
        <v/>
      </c>
      <c r="BA15" s="807" t="str">
        <v/>
      </c>
      <c r="BB15" s="807" t="str">
        <v/>
      </c>
      <c r="BC15" s="878" t="str">
        <v/>
      </c>
      <c r="BE15" s="879" t="str">
        <v/>
      </c>
      <c r="BF15" s="880" t="str">
        <v/>
      </c>
      <c r="BG15" s="862" t="str">
        <v/>
      </c>
      <c r="BH15" s="881" t="str">
        <v/>
      </c>
      <c r="BI15" s="862"/>
      <c r="BK15" s="832" t="n">
        <v>0</v>
      </c>
      <c r="BL15" s="882" t="str">
        <f aca="false" t="array" ref="BL15:BL15">IFERROR(SMALL(IF(COUNTIF($BK$14:$BK$17,$C$14:$C$17)&gt;1,$C$14:$C$17,""),1),"")</f>
        <v/>
      </c>
      <c r="BN15" s="877" t="str">
        <v/>
      </c>
      <c r="BO15" s="807" t="str">
        <v/>
      </c>
      <c r="BP15" s="807" t="str">
        <v/>
      </c>
      <c r="BQ15" s="878" t="str">
        <v/>
      </c>
      <c r="BS15" s="879" t="str">
        <v/>
      </c>
      <c r="BT15" s="880" t="str">
        <v/>
      </c>
      <c r="BU15" s="862" t="str">
        <v/>
      </c>
      <c r="BV15" s="881" t="str">
        <v/>
      </c>
      <c r="BZ15" s="877" t="str">
        <v/>
      </c>
      <c r="CA15" s="807" t="str">
        <v/>
      </c>
      <c r="CB15" s="807" t="str">
        <v/>
      </c>
      <c r="CC15" s="878" t="str">
        <v/>
      </c>
      <c r="CE15" s="879" t="str">
        <v/>
      </c>
      <c r="CF15" s="880" t="str">
        <v/>
      </c>
      <c r="CG15" s="862" t="str">
        <v/>
      </c>
      <c r="CH15" s="881" t="str">
        <v/>
      </c>
    </row>
    <row r="16" s="839" customFormat="true" ht="12" hidden="false" customHeight="false" outlineLevel="0" collapsed="false">
      <c r="B16" s="846"/>
      <c r="C16" s="850" t="n">
        <v>3</v>
      </c>
      <c r="D16" s="807" t="str">
        <f aca="false">$D7</f>
        <v>IR Iran</v>
      </c>
      <c r="E16" s="874" t="n">
        <f aca="false">RANK(F16,$F$14:$F$17,1)</f>
        <v>2</v>
      </c>
      <c r="F16" s="820" t="n">
        <f aca="false">G16+ROW()/1000+(D16="")*10</f>
        <v>2.016</v>
      </c>
      <c r="G16" s="852" t="n">
        <f aca="false">AS16</f>
        <v>2</v>
      </c>
      <c r="H16" s="853"/>
      <c r="I16" s="875" t="n">
        <f aca="false">RANK($K7,$K$5:$K$8)</f>
        <v>2</v>
      </c>
      <c r="J16" s="855"/>
      <c r="K16" s="808" t="n">
        <f aca="false" t="array" ref="K16:K16">SUMPRODUCT($U$22:$U$27*($P$22:$P$27=$D16)*ISNUMBER(MATCH($Q$22:$Q$27,IF($I$14:$I$17=$I16,$D$14:$D$17,""),0)))+SUMPRODUCT($V$22:$V$27*($Q$22:$Q$27=$D16)*ISNUMBER(MATCH($P$22:$P$27,IF($I$14:$I$17=$I16,$D$14:$D$17,""),0)))</f>
        <v>0</v>
      </c>
      <c r="L16" s="806" t="n">
        <f aca="false">COUNTIFS($K$14:$K$17,"&gt;"&amp;$K16,$I$14:$I$17,"="&amp;$I16)</f>
        <v>0</v>
      </c>
      <c r="M16" s="824" t="n">
        <f aca="false">I16+L16</f>
        <v>2</v>
      </c>
      <c r="N16" s="853"/>
      <c r="O16" s="808" t="n">
        <f aca="false" t="array" ref="O16:O16">SUMPRODUCT($W$22:$W$27*($P$22:$P$27=$D16)*ISNUMBER(MATCH($Q$22:$Q$27,IF($I$14:$I$17=$I16,$D$14:$D$17,""),0)))+SUMPRODUCT(-$W$22:$W$27*($Q$22:$Q$27=$D16)*ISNUMBER(MATCH($P$22:$P$27,IF($I$14:$I$17=$I16,$D$14:$D$17,""),0)))</f>
        <v>0</v>
      </c>
      <c r="P16" s="806" t="n">
        <f aca="false">COUNTIFS($O$14:$O$17,"&gt;"&amp;$O16,$M$14:$M$17,"="&amp;$M16)</f>
        <v>0</v>
      </c>
      <c r="Q16" s="824" t="n">
        <f aca="false">M16+P16</f>
        <v>2</v>
      </c>
      <c r="R16" s="853"/>
      <c r="S16" s="808" t="n">
        <f aca="false" t="array" ref="S16:S16">SUMPRODUCT($X$22:$X$27*($P$22:$P$27=$D16)*ISNUMBER(MATCH($Q$22:$Q$27,IF($I$14:$I$17=$I16,$D$14:$D$17,""),0)))+SUMPRODUCT($Y$22:$Y$27*($Q$22:$Q$27=$D16)*ISNUMBER(MATCH($P$22:$P$27,IF($I$14:$I$17=$I16,$D$14:$D$17,""),0)))</f>
        <v>0</v>
      </c>
      <c r="T16" s="806" t="n">
        <f aca="false">COUNTIFS($S$14:$S$17,"&gt;"&amp;$S16,$Q$14:$Q$17,"="&amp;$Q16)</f>
        <v>0</v>
      </c>
      <c r="U16" s="824" t="n">
        <f aca="false">Q16+T16</f>
        <v>2</v>
      </c>
      <c r="V16" s="855"/>
      <c r="W16" s="808" t="n">
        <f aca="false" t="array" ref="W16:W16">SUMPRODUCT($U$22:$U$27*($P$22:$P$27=$D16)*ISNUMBER(MATCH($Q$22:$Q$27,IF($U$14:$U$17=$U16,$D$14:$D$17,""),0)))+SUMPRODUCT($V$22:$V$27*($Q$22:$Q$27=$D16)*ISNUMBER(MATCH($P$22:$P$27,IF($U$14:$U$17=$U16,$D$14:$D$17,""),0)))</f>
        <v>0</v>
      </c>
      <c r="X16" s="806" t="n">
        <f aca="false">COUNTIFS($W$14:$W$17,"&gt;"&amp;$W16,$U$14:$U$17,"="&amp;$U16)</f>
        <v>0</v>
      </c>
      <c r="Y16" s="824" t="n">
        <f aca="false">U16+X16</f>
        <v>2</v>
      </c>
      <c r="Z16" s="853"/>
      <c r="AA16" s="808" t="n">
        <f aca="false" t="array" ref="AA16:AA16">SUMPRODUCT($W$22:$W$27*($P$22:$P$27=$D16)*ISNUMBER(MATCH($Q$22:$Q$27,IF($U$14:$U$17=$U16,$D$14:$D$17,""),0)))+SUMPRODUCT(-$W$22:$W$27*($Q$22:$Q$27=$D16)*ISNUMBER(MATCH($P$22:$P$27,IF($U$14:$U$17=$U16,$D$14:$D$17,""),0)))</f>
        <v>0</v>
      </c>
      <c r="AB16" s="806" t="n">
        <f aca="false">COUNTIFS($AA$14:$AA$17,"&gt;"&amp;$AA16,$Y$14:$Y$17,"="&amp;$Y16)</f>
        <v>0</v>
      </c>
      <c r="AC16" s="824" t="n">
        <f aca="false">Y16+AB16</f>
        <v>2</v>
      </c>
      <c r="AD16" s="853"/>
      <c r="AE16" s="808" t="n">
        <f aca="false" t="array" ref="AE16:AE16">SUMPRODUCT($X$22:$X$27*($P$22:$P$27=$D16)*ISNUMBER(MATCH($Q$22:$Q$27,IF($U$14:$U$17=$U16,$D$14:$D$17,""),0)))+SUMPRODUCT($Y$22:$Y$27*($Q$22:$Q$27=$D16)*ISNUMBER(MATCH($P$22:$P$27,IF($U$14:$U$17=$U16,$D$14:$D$17,""),0)))</f>
        <v>0</v>
      </c>
      <c r="AF16" s="806" t="n">
        <f aca="false">COUNTIFS($AE$14:$AE$17,"&gt;"&amp;$AE16,$AC$14:$AC$17,"="&amp;$AC16)</f>
        <v>0</v>
      </c>
      <c r="AG16" s="824" t="n">
        <f aca="false">AC16+AF16</f>
        <v>2</v>
      </c>
      <c r="AH16" s="855"/>
      <c r="AI16" s="807" t="n">
        <f aca="false">COUNTIFS($J$5:$J$8,"&gt;"&amp;$J7,$AG$14:$AG$17,"="&amp;$AG16)</f>
        <v>0</v>
      </c>
      <c r="AJ16" s="824" t="n">
        <f aca="false">AG16+AI16</f>
        <v>2</v>
      </c>
      <c r="AK16" s="853"/>
      <c r="AL16" s="807" t="n">
        <f aca="false">COUNTIFS($H$5:$H$8,"&gt;"&amp;$H7,$AJ$14:$AJ$17,"="&amp;$AJ16)</f>
        <v>0</v>
      </c>
      <c r="AM16" s="824" t="n">
        <f aca="false">AJ16+AL16</f>
        <v>2</v>
      </c>
      <c r="AN16" s="853"/>
      <c r="AO16" s="807" t="n">
        <f aca="false">COUNTIFS($P$5:$P$8,"&gt;"&amp;$P7,$AM$14:$AM$17,"="&amp;$AM16)</f>
        <v>0</v>
      </c>
      <c r="AP16" s="824" t="n">
        <f aca="false">AM16+AO16</f>
        <v>2</v>
      </c>
      <c r="AQ16" s="853"/>
      <c r="AR16" s="807" t="n">
        <f aca="false">COUNTIFS($R$5:$R$8,"&gt;"&amp;$R7,$AP$14:$AP$17,"="&amp;$AP16)</f>
        <v>0</v>
      </c>
      <c r="AS16" s="824" t="n">
        <f aca="false">AP16+AR16</f>
        <v>2</v>
      </c>
      <c r="AT16" s="853"/>
      <c r="AV16" s="862" t="b">
        <f aca="false">AND($AU7,$AV7)</f>
        <v>0</v>
      </c>
      <c r="AX16" s="807"/>
      <c r="AY16" s="862" t="n">
        <f aca="false">IFERROR(INDEX($E$14:$E$17,IF($I16=$AX$14,$C16,99)),0)</f>
        <v>0</v>
      </c>
      <c r="AZ16" s="877" t="str">
        <v/>
      </c>
      <c r="BA16" s="807" t="str">
        <v/>
      </c>
      <c r="BB16" s="807" t="str">
        <v/>
      </c>
      <c r="BC16" s="878" t="str">
        <v/>
      </c>
      <c r="BE16" s="879" t="str">
        <v/>
      </c>
      <c r="BF16" s="862" t="str">
        <v/>
      </c>
      <c r="BG16" s="880" t="str">
        <v/>
      </c>
      <c r="BH16" s="881" t="str">
        <v/>
      </c>
      <c r="BI16" s="862"/>
      <c r="BJ16" s="862"/>
      <c r="BK16" s="832" t="n">
        <v>0</v>
      </c>
      <c r="BL16" s="807"/>
      <c r="BN16" s="877" t="str">
        <v/>
      </c>
      <c r="BO16" s="807" t="str">
        <v/>
      </c>
      <c r="BP16" s="807" t="str">
        <v/>
      </c>
      <c r="BQ16" s="878" t="str">
        <v/>
      </c>
      <c r="BS16" s="879" t="str">
        <v/>
      </c>
      <c r="BT16" s="862" t="str">
        <v/>
      </c>
      <c r="BU16" s="880" t="str">
        <v/>
      </c>
      <c r="BV16" s="881" t="str">
        <v/>
      </c>
      <c r="BZ16" s="877" t="str">
        <v/>
      </c>
      <c r="CA16" s="807" t="str">
        <v/>
      </c>
      <c r="CB16" s="807" t="str">
        <v/>
      </c>
      <c r="CC16" s="878" t="str">
        <v/>
      </c>
      <c r="CE16" s="879" t="str">
        <v/>
      </c>
      <c r="CF16" s="862" t="str">
        <v/>
      </c>
      <c r="CG16" s="880" t="str">
        <v/>
      </c>
      <c r="CH16" s="881" t="str">
        <v/>
      </c>
    </row>
    <row r="17" s="839" customFormat="true" ht="12" hidden="false" customHeight="false" outlineLevel="0" collapsed="false">
      <c r="B17" s="846"/>
      <c r="C17" s="850" t="n">
        <v>4</v>
      </c>
      <c r="D17" s="807" t="str">
        <f aca="false">$D8</f>
        <v>New Zealand</v>
      </c>
      <c r="E17" s="883" t="n">
        <f aca="false">RANK(F17,$F$14:$F$17,1)</f>
        <v>4</v>
      </c>
      <c r="F17" s="820" t="n">
        <f aca="false">G17+ROW()/1000+(D17="")*10</f>
        <v>4.017</v>
      </c>
      <c r="G17" s="852" t="n">
        <f aca="false">AS17</f>
        <v>4</v>
      </c>
      <c r="H17" s="853"/>
      <c r="I17" s="875" t="n">
        <f aca="false">RANK($K8,$K$5:$K$8)</f>
        <v>4</v>
      </c>
      <c r="J17" s="855"/>
      <c r="K17" s="808" t="n">
        <f aca="false" t="array" ref="K17:K17">SUMPRODUCT($U$22:$U$27*($P$22:$P$27=$D17)*ISNUMBER(MATCH($Q$22:$Q$27,IF($I$14:$I$17=$I17,$D$14:$D$17,""),0)))+SUMPRODUCT($V$22:$V$27*($Q$22:$Q$27=$D17)*ISNUMBER(MATCH($P$22:$P$27,IF($I$14:$I$17=$I17,$D$14:$D$17,""),0)))</f>
        <v>0</v>
      </c>
      <c r="L17" s="806" t="n">
        <f aca="false">COUNTIFS($K$14:$K$17,"&gt;"&amp;$K17,$I$14:$I$17,"="&amp;$I17)</f>
        <v>0</v>
      </c>
      <c r="M17" s="824" t="n">
        <f aca="false">I17+L17</f>
        <v>4</v>
      </c>
      <c r="N17" s="853"/>
      <c r="O17" s="808" t="n">
        <f aca="false" t="array" ref="O17:O17">SUMPRODUCT($W$22:$W$27*($P$22:$P$27=$D17)*ISNUMBER(MATCH($Q$22:$Q$27,IF($I$14:$I$17=$I17,$D$14:$D$17,""),0)))+SUMPRODUCT(-$W$22:$W$27*($Q$22:$Q$27=$D17)*ISNUMBER(MATCH($P$22:$P$27,IF($I$14:$I$17=$I17,$D$14:$D$17,""),0)))</f>
        <v>0</v>
      </c>
      <c r="P17" s="806" t="n">
        <f aca="false">COUNTIFS($O$14:$O$17,"&gt;"&amp;$O17,$M$14:$M$17,"="&amp;$M17)</f>
        <v>0</v>
      </c>
      <c r="Q17" s="824" t="n">
        <f aca="false">M17+P17</f>
        <v>4</v>
      </c>
      <c r="R17" s="853"/>
      <c r="S17" s="808" t="n">
        <f aca="false" t="array" ref="S17:S17">SUMPRODUCT($X$22:$X$27*($P$22:$P$27=$D17)*ISNUMBER(MATCH($Q$22:$Q$27,IF($I$14:$I$17=$I17,$D$14:$D$17,""),0)))+SUMPRODUCT($Y$22:$Y$27*($Q$22:$Q$27=$D17)*ISNUMBER(MATCH($P$22:$P$27,IF($I$14:$I$17=$I17,$D$14:$D$17,""),0)))</f>
        <v>0</v>
      </c>
      <c r="T17" s="806" t="n">
        <f aca="false">COUNTIFS($S$14:$S$17,"&gt;"&amp;$S17,$Q$14:$Q$17,"="&amp;$Q17)</f>
        <v>0</v>
      </c>
      <c r="U17" s="824" t="n">
        <f aca="false">Q17+T17</f>
        <v>4</v>
      </c>
      <c r="V17" s="855"/>
      <c r="W17" s="808" t="n">
        <f aca="false" t="array" ref="W17:W17">SUMPRODUCT($U$22:$U$27*($P$22:$P$27=$D17)*ISNUMBER(MATCH($Q$22:$Q$27,IF($U$14:$U$17=$U17,$D$14:$D$17,""),0)))+SUMPRODUCT($V$22:$V$27*($Q$22:$Q$27=$D17)*ISNUMBER(MATCH($P$22:$P$27,IF($U$14:$U$17=$U17,$D$14:$D$17,""),0)))</f>
        <v>0</v>
      </c>
      <c r="X17" s="806" t="n">
        <f aca="false">COUNTIFS($W$14:$W$17,"&gt;"&amp;$W17,$U$14:$U$17,"="&amp;$U17)</f>
        <v>0</v>
      </c>
      <c r="Y17" s="824" t="n">
        <f aca="false">U17+X17</f>
        <v>4</v>
      </c>
      <c r="Z17" s="853"/>
      <c r="AA17" s="808" t="n">
        <f aca="false" t="array" ref="AA17:AA17">SUMPRODUCT($W$22:$W$27*($P$22:$P$27=$D17)*ISNUMBER(MATCH($Q$22:$Q$27,IF($U$14:$U$17=$U17,$D$14:$D$17,""),0)))+SUMPRODUCT(-$W$22:$W$27*($Q$22:$Q$27=$D17)*ISNUMBER(MATCH($P$22:$P$27,IF($U$14:$U$17=$U17,$D$14:$D$17,""),0)))</f>
        <v>0</v>
      </c>
      <c r="AB17" s="806" t="n">
        <f aca="false">COUNTIFS($AA$14:$AA$17,"&gt;"&amp;$AA17,$Y$14:$Y$17,"="&amp;$Y17)</f>
        <v>0</v>
      </c>
      <c r="AC17" s="824" t="n">
        <f aca="false">Y17+AB17</f>
        <v>4</v>
      </c>
      <c r="AD17" s="853"/>
      <c r="AE17" s="808" t="n">
        <f aca="false" t="array" ref="AE17:AE17">SUMPRODUCT($X$22:$X$27*($P$22:$P$27=$D17)*ISNUMBER(MATCH($Q$22:$Q$27,IF($U$14:$U$17=$U17,$D$14:$D$17,""),0)))+SUMPRODUCT($Y$22:$Y$27*($Q$22:$Q$27=$D17)*ISNUMBER(MATCH($P$22:$P$27,IF($U$14:$U$17=$U17,$D$14:$D$17,""),0)))</f>
        <v>0</v>
      </c>
      <c r="AF17" s="806" t="n">
        <f aca="false">COUNTIFS($AE$14:$AE$17,"&gt;"&amp;$AE17,$AC$14:$AC$17,"="&amp;$AC17)</f>
        <v>0</v>
      </c>
      <c r="AG17" s="824" t="n">
        <f aca="false">AC17+AF17</f>
        <v>4</v>
      </c>
      <c r="AH17" s="855"/>
      <c r="AI17" s="807" t="n">
        <f aca="false">COUNTIFS($J$5:$J$8,"&gt;"&amp;$J8,$AG$14:$AG$17,"="&amp;$AG17)</f>
        <v>0</v>
      </c>
      <c r="AJ17" s="824" t="n">
        <f aca="false">AG17+AI17</f>
        <v>4</v>
      </c>
      <c r="AK17" s="853"/>
      <c r="AL17" s="807" t="n">
        <f aca="false">COUNTIFS($H$5:$H$8,"&gt;"&amp;$H8,$AJ$14:$AJ$17,"="&amp;$AJ17)</f>
        <v>0</v>
      </c>
      <c r="AM17" s="824" t="n">
        <f aca="false">AJ17+AL17</f>
        <v>4</v>
      </c>
      <c r="AN17" s="853"/>
      <c r="AO17" s="807" t="n">
        <f aca="false">COUNTIFS($P$5:$P$8,"&gt;"&amp;$P8,$AM$14:$AM$17,"="&amp;$AM17)</f>
        <v>0</v>
      </c>
      <c r="AP17" s="824" t="n">
        <f aca="false">AM17+AO17</f>
        <v>4</v>
      </c>
      <c r="AQ17" s="853"/>
      <c r="AR17" s="807" t="n">
        <f aca="false">COUNTIFS($R$5:$R$8,"&gt;"&amp;$R8,$AP$14:$AP$17,"="&amp;$AP17)</f>
        <v>0</v>
      </c>
      <c r="AS17" s="824" t="n">
        <f aca="false">AP17+AR17</f>
        <v>4</v>
      </c>
      <c r="AT17" s="853"/>
      <c r="AV17" s="862" t="b">
        <f aca="false">AND($AU8,$AV8)</f>
        <v>0</v>
      </c>
      <c r="AX17" s="807"/>
      <c r="AY17" s="862" t="n">
        <f aca="false">IFERROR(INDEX($E$14:$E$17,IF($I17=$AX$14,$C17,99)),0)</f>
        <v>0</v>
      </c>
      <c r="AZ17" s="884" t="str">
        <v/>
      </c>
      <c r="BA17" s="885" t="str">
        <v/>
      </c>
      <c r="BB17" s="885" t="str">
        <v/>
      </c>
      <c r="BC17" s="886" t="str">
        <v/>
      </c>
      <c r="BE17" s="887" t="str">
        <v/>
      </c>
      <c r="BF17" s="888" t="str">
        <v/>
      </c>
      <c r="BG17" s="888" t="str">
        <v/>
      </c>
      <c r="BH17" s="889" t="str">
        <v/>
      </c>
      <c r="BI17" s="862"/>
      <c r="BJ17" s="862"/>
      <c r="BK17" s="836" t="n">
        <v>0</v>
      </c>
      <c r="BL17" s="807"/>
      <c r="BN17" s="884" t="str">
        <v/>
      </c>
      <c r="BO17" s="885" t="str">
        <v/>
      </c>
      <c r="BP17" s="885" t="str">
        <v/>
      </c>
      <c r="BQ17" s="886" t="str">
        <v/>
      </c>
      <c r="BS17" s="887" t="str">
        <v/>
      </c>
      <c r="BT17" s="888" t="str">
        <v/>
      </c>
      <c r="BU17" s="888" t="str">
        <v/>
      </c>
      <c r="BV17" s="889" t="str">
        <v/>
      </c>
      <c r="BZ17" s="884" t="str">
        <v/>
      </c>
      <c r="CA17" s="885" t="str">
        <v/>
      </c>
      <c r="CB17" s="885" t="str">
        <v/>
      </c>
      <c r="CC17" s="886" t="str">
        <v/>
      </c>
      <c r="CE17" s="887" t="str">
        <v/>
      </c>
      <c r="CF17" s="888" t="str">
        <v/>
      </c>
      <c r="CG17" s="888" t="str">
        <v/>
      </c>
      <c r="CH17" s="889" t="str">
        <v/>
      </c>
    </row>
    <row r="18" s="839" customFormat="true" ht="12" hidden="false" customHeight="false" outlineLevel="0" collapsed="false">
      <c r="B18" s="846"/>
      <c r="C18" s="846"/>
      <c r="D18" s="846"/>
      <c r="E18" s="846"/>
      <c r="F18" s="846"/>
      <c r="G18" s="846"/>
      <c r="H18" s="846"/>
      <c r="I18" s="846"/>
      <c r="J18" s="846"/>
      <c r="K18" s="846"/>
      <c r="L18" s="846"/>
      <c r="M18" s="846"/>
      <c r="N18" s="846"/>
      <c r="O18" s="846"/>
      <c r="P18" s="807"/>
      <c r="Q18" s="807"/>
      <c r="R18" s="807"/>
      <c r="S18" s="807"/>
      <c r="T18" s="807"/>
      <c r="U18" s="807"/>
      <c r="V18" s="846"/>
      <c r="W18" s="846"/>
      <c r="X18" s="846"/>
      <c r="Y18" s="846"/>
      <c r="Z18" s="846"/>
      <c r="AA18" s="846"/>
      <c r="AB18" s="846"/>
      <c r="AC18" s="846"/>
      <c r="AD18" s="846"/>
      <c r="AE18" s="846"/>
      <c r="AF18" s="846"/>
      <c r="AG18" s="846"/>
      <c r="AH18" s="846"/>
      <c r="AI18" s="846"/>
      <c r="BI18" s="846"/>
      <c r="BJ18" s="846"/>
      <c r="BK18" s="850"/>
      <c r="BL18" s="850"/>
    </row>
    <row r="19" s="839" customFormat="true" ht="12" hidden="false" customHeight="false" outlineLevel="0" collapsed="false">
      <c r="B19" s="846"/>
      <c r="C19" s="846"/>
      <c r="D19" s="846"/>
      <c r="E19" s="846"/>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BI19" s="846"/>
      <c r="BJ19" s="846"/>
      <c r="BK19" s="850"/>
      <c r="BL19" s="850"/>
    </row>
    <row r="20" s="800" customFormat="true" ht="12" hidden="false" customHeight="false" outlineLevel="0" collapsed="false">
      <c r="D20" s="801"/>
      <c r="E20" s="801"/>
      <c r="F20" s="801"/>
      <c r="G20" s="801"/>
      <c r="H20" s="801"/>
      <c r="O20" s="890"/>
      <c r="R20" s="801"/>
      <c r="S20" s="801"/>
      <c r="T20" s="801"/>
      <c r="W20" s="890"/>
      <c r="Y20" s="890"/>
      <c r="AE20" s="801"/>
      <c r="AF20" s="801"/>
      <c r="AG20" s="801"/>
      <c r="AH20" s="801"/>
      <c r="AI20" s="801"/>
      <c r="AZ20" s="844" t="s">
        <v>1898</v>
      </c>
      <c r="BI20" s="801"/>
      <c r="BJ20" s="801"/>
      <c r="BK20" s="808"/>
      <c r="BL20" s="808"/>
    </row>
    <row r="21" s="800" customFormat="true" ht="15.75" hidden="false" customHeight="true" outlineLevel="0" collapsed="false">
      <c r="D21" s="891"/>
      <c r="E21" s="814" t="s">
        <v>1839</v>
      </c>
      <c r="F21" s="813" t="s">
        <v>1840</v>
      </c>
      <c r="G21" s="813" t="s">
        <v>1841</v>
      </c>
      <c r="H21" s="892" t="str">
        <f aca="false" t="array" ref="H21:K21">TRANSPOSE($D$22:$D$25)</f>
        <v>Belgium</v>
      </c>
      <c r="I21" s="893" t="str">
        <v>IR Iran</v>
      </c>
      <c r="J21" s="893" t="str">
        <v>Egypt</v>
      </c>
      <c r="K21" s="894" t="str">
        <v>New Zealand</v>
      </c>
      <c r="L21" s="840" t="s">
        <v>1899</v>
      </c>
      <c r="M21" s="805" t="s">
        <v>1894</v>
      </c>
      <c r="N21" s="821" t="s">
        <v>1871</v>
      </c>
      <c r="T21" s="890" t="s">
        <v>1900</v>
      </c>
      <c r="U21" s="895" t="s">
        <v>1839</v>
      </c>
      <c r="V21" s="895"/>
      <c r="W21" s="896" t="s">
        <v>507</v>
      </c>
      <c r="X21" s="896" t="s">
        <v>1840</v>
      </c>
      <c r="Y21" s="896" t="s">
        <v>1841</v>
      </c>
      <c r="AA21" s="897"/>
      <c r="AE21" s="846"/>
      <c r="AF21" s="839"/>
      <c r="AG21" s="801"/>
      <c r="AH21" s="839"/>
      <c r="AI21" s="839"/>
      <c r="AJ21" s="839"/>
      <c r="AK21" s="839"/>
      <c r="AL21" s="839"/>
      <c r="AM21" s="839"/>
      <c r="AN21" s="846"/>
      <c r="AO21" s="839"/>
      <c r="AX21" s="845" t="s">
        <v>1895</v>
      </c>
      <c r="AY21" s="845" t="s">
        <v>1896</v>
      </c>
      <c r="AZ21" s="839"/>
      <c r="BA21" s="839"/>
      <c r="BB21" s="839"/>
      <c r="BC21" s="839"/>
      <c r="BD21" s="839"/>
      <c r="BE21" s="847" t="str">
        <f aca="false" t="array" ref="BE21:BH21">TRANSPOSE($AZ$22:$AZ$25)</f>
        <v/>
      </c>
      <c r="BF21" s="848" t="str">
        <v/>
      </c>
      <c r="BG21" s="848" t="str">
        <v/>
      </c>
      <c r="BH21" s="849" t="str">
        <v/>
      </c>
      <c r="BI21" s="846"/>
      <c r="BJ21" s="846"/>
      <c r="BK21" s="807"/>
      <c r="BL21" s="807"/>
      <c r="BM21" s="846"/>
      <c r="BN21" s="846"/>
      <c r="BO21" s="846"/>
      <c r="BP21" s="846"/>
      <c r="BQ21" s="846"/>
      <c r="BR21" s="846"/>
      <c r="BS21" s="846"/>
      <c r="BT21" s="846"/>
      <c r="BU21" s="846"/>
      <c r="BV21" s="846"/>
    </row>
    <row r="22" s="800" customFormat="true" ht="12" hidden="false" customHeight="false" outlineLevel="0" collapsed="false">
      <c r="C22" s="806"/>
      <c r="D22" s="898" t="str">
        <f aca="false">IF($L$9=0,$D5,INDEX($D$5:$D$8,MATCH($C5,$E$14:$E$17,0)))</f>
        <v>Belgium</v>
      </c>
      <c r="E22" s="899" t="n">
        <f aca="false">VLOOKUP($D22,$D$5:$K$8,8,0)</f>
        <v>7</v>
      </c>
      <c r="F22" s="900" t="n">
        <f aca="false">VLOOKUP($D22,$D$5:$K$8,5,0)</f>
        <v>6</v>
      </c>
      <c r="G22" s="901" t="n">
        <f aca="false">VLOOKUP($D22,$D$5:$K$8,6,0)</f>
        <v>2</v>
      </c>
      <c r="H22" s="902" t="str">
        <f aca="false" t="array" ref="H22:K25">IFERROR(VLOOKUP($D$22:$D$25&amp;$H$21:$K$21,$Z$22:$AA$33,2,0),"")</f>
        <v/>
      </c>
      <c r="I22" s="900" t="str">
        <v>1 - 1</v>
      </c>
      <c r="J22" s="900" t="str">
        <v>2 - 1</v>
      </c>
      <c r="K22" s="903" t="str">
        <v>3 - 0</v>
      </c>
      <c r="L22" s="827" t="b">
        <f aca="false">OR($E22&gt;0,$G22&gt;0)</f>
        <v>1</v>
      </c>
      <c r="M22" s="827" t="n">
        <f aca="false" t="array" ref="M22:M25">VLOOKUP($D$22:$D$25,$D$14:$AV$17,45,0)</f>
        <v>0</v>
      </c>
      <c r="N22" s="808" t="n">
        <f aca="false">VLOOKUP($D22,$D$5:$Q$8,14,0)</f>
        <v>9</v>
      </c>
      <c r="O22" s="904" t="s">
        <v>77</v>
      </c>
      <c r="P22" s="905" t="str">
        <f aca="false">INDEX('World Cup'!$B$13:$AJ$38,1,1+(CODE($B$1)-65)*3)</f>
        <v>Belgium</v>
      </c>
      <c r="Q22" s="906" t="str">
        <f aca="false">INDEX('World Cup'!$B$13:$AJ$38,1,2+(CODE($B$1)-65)*3)</f>
        <v>Egypt</v>
      </c>
      <c r="R22" s="906" t="n">
        <f aca="false">IF(OR(INDEX('World Cup'!$B$14:$AJ$39,1,1+(CODE($B$1)-65)*3)="",INDEX('World Cup'!$B$14:$AJ$39,1,2+(CODE($B$1)-65)*3)=""),"",INDEX('World Cup'!$B$14:$AJ$39,1,1+(CODE($B$1)-65)*3))</f>
        <v>2</v>
      </c>
      <c r="S22" s="907" t="n">
        <f aca="false">IF(OR(INDEX('World Cup'!$B$14:$AJ$39,1,1+(CODE($B$1)-65)*3)="",INDEX('World Cup'!$B$14:$AJ$39,1,2+(CODE($B$1)-65)*3)=""),"",INDEX('World Cup'!$B$14:$AJ$39,1,2+(CODE($B$1)-65)*3))</f>
        <v>1</v>
      </c>
      <c r="T22" s="908" t="n">
        <f aca="false">IF(AND(P22&lt;&gt;"",Q22&lt;&gt;"",P22&lt;&gt;Q22,R22&lt;&gt;"",S22&lt;&gt;""),1,0)</f>
        <v>1</v>
      </c>
      <c r="U22" s="909" t="n">
        <f aca="false">IF($T22=0,0,IF($R22&gt;$S22,3,IF($R22=$S22,1,0)))</f>
        <v>3</v>
      </c>
      <c r="V22" s="910" t="n">
        <f aca="false">IF($T22=0,0,IF($R22&lt;$S22,3,IF($R22=$S22,1,0)))</f>
        <v>0</v>
      </c>
      <c r="W22" s="911" t="n">
        <f aca="false">IF(OR(R22="",S22=""),0,R22-S22)</f>
        <v>1</v>
      </c>
      <c r="X22" s="912" t="n">
        <f aca="false">IF(OR(R22="",S22=""),0,R22)</f>
        <v>2</v>
      </c>
      <c r="Y22" s="913" t="n">
        <f aca="false">IF(OR(R22="",S22=""),0,S22)</f>
        <v>1</v>
      </c>
      <c r="Z22" s="914" t="str">
        <f aca="false">P22&amp;Q22</f>
        <v>BelgiumEgypt</v>
      </c>
      <c r="AA22" s="915" t="str">
        <f aca="false">IF($T22,$X22&amp;Language!$E$197&amp;$Y22,"")</f>
        <v>2 - 1</v>
      </c>
      <c r="AB22" s="827"/>
      <c r="AC22" s="827"/>
      <c r="AD22" s="827"/>
      <c r="AE22" s="808"/>
      <c r="AF22" s="916"/>
      <c r="AG22" s="917"/>
      <c r="AH22" s="917"/>
      <c r="AI22" s="826"/>
      <c r="AJ22" s="807"/>
      <c r="AK22" s="918"/>
      <c r="AL22" s="807"/>
      <c r="AN22" s="807"/>
      <c r="AO22" s="807"/>
      <c r="AX22" s="863" t="str">
        <f aca="false" t="array" ref="AX22:AX22">IFERROR(SMALL(IF(COUNTIF($I$14:$I$17,$C$14:$C$17)&gt;1,$C$14:$C$17,""),2),"")</f>
        <v/>
      </c>
      <c r="AY22" s="862" t="n">
        <f aca="false">IFERROR(INDEX($E$14:$E$17,IF($I14=$AX$22,$C14,99)),0)</f>
        <v>0</v>
      </c>
      <c r="AZ22" s="865" t="str">
        <f aca="false" t="array" ref="AZ22:AZ25">IFERROR(VLOOKUP($BB$5:$BB$8,$C$14:$D$17,2,0),"")</f>
        <v/>
      </c>
      <c r="BA22" s="866" t="str">
        <f aca="false" t="array" ref="BA22:BA25">IFERROR(VLOOKUP($BB$5:$BB$8,$C$14:$K$17,9,0),"")</f>
        <v/>
      </c>
      <c r="BB22" s="866" t="str">
        <f aca="false" t="array" ref="BB22:BB25">IFERROR(VLOOKUP($BB$5:$BB$8,$C$14:$O$17,13,0),"")</f>
        <v/>
      </c>
      <c r="BC22" s="867" t="str">
        <f aca="false" t="array" ref="BC22:BC25">IFERROR(VLOOKUP($BB$5:$BB$8,$C$14:$S$17,17,0),"")</f>
        <v/>
      </c>
      <c r="BD22" s="839"/>
      <c r="BE22" s="868" t="str">
        <f aca="false" t="array" ref="BE22:BH25">IFERROR(VLOOKUP($AZ$22:$AZ$25&amp;$BE$21:$BH$21,$Z$22:$AA$33,2,0),"")</f>
        <v/>
      </c>
      <c r="BF22" s="869" t="str">
        <v/>
      </c>
      <c r="BG22" s="869" t="str">
        <v/>
      </c>
      <c r="BH22" s="870" t="str">
        <v/>
      </c>
      <c r="BI22" s="862"/>
      <c r="BJ22" s="862"/>
      <c r="BK22" s="806"/>
      <c r="BL22" s="807"/>
      <c r="BM22" s="846"/>
      <c r="BN22" s="846"/>
      <c r="BO22" s="807"/>
      <c r="BP22" s="807"/>
      <c r="BQ22" s="807"/>
      <c r="BR22" s="846"/>
      <c r="BS22" s="862"/>
      <c r="BT22" s="862"/>
      <c r="BU22" s="862"/>
      <c r="BV22" s="862"/>
    </row>
    <row r="23" s="800" customFormat="true" ht="12" hidden="false" customHeight="false" outlineLevel="0" collapsed="false">
      <c r="C23" s="806"/>
      <c r="D23" s="919" t="str">
        <f aca="false">IF($L$9=0,$D6,INDEX($D$5:$D$8,MATCH($C6,$E$14:$E$17,0)))</f>
        <v>IR Iran</v>
      </c>
      <c r="E23" s="920" t="n">
        <f aca="false">VLOOKUP($D23,$D$5:$K$8,8,0)</f>
        <v>5</v>
      </c>
      <c r="F23" s="806" t="n">
        <f aca="false">VLOOKUP($D23,$D$5:$K$8,5,0)</f>
        <v>3</v>
      </c>
      <c r="G23" s="921" t="n">
        <f aca="false">VLOOKUP($D23,$D$5:$K$8,6,0)</f>
        <v>2</v>
      </c>
      <c r="H23" s="922" t="str">
        <v>1 - 1</v>
      </c>
      <c r="I23" s="923" t="str">
        <v/>
      </c>
      <c r="J23" s="806" t="str">
        <v>1 - 1</v>
      </c>
      <c r="K23" s="924" t="str">
        <v>1 - 0</v>
      </c>
      <c r="L23" s="827" t="b">
        <f aca="false">OR($E23&gt;0,$G23&gt;0)</f>
        <v>1</v>
      </c>
      <c r="M23" s="827" t="n">
        <v>0</v>
      </c>
      <c r="N23" s="808" t="n">
        <f aca="false">VLOOKUP($D23,$D$5:$Q$8,14,0)</f>
        <v>21</v>
      </c>
      <c r="O23" s="925" t="s">
        <v>78</v>
      </c>
      <c r="P23" s="926" t="str">
        <f aca="false">INDEX('World Cup'!$B$13:$AJ$38,6,1+(CODE($B$1)-65)*3)</f>
        <v>IR Iran</v>
      </c>
      <c r="Q23" s="927" t="str">
        <f aca="false">INDEX('World Cup'!$B$13:$AJ$38,6,2+(CODE($B$1)-65)*3)</f>
        <v>New Zealand</v>
      </c>
      <c r="R23" s="927" t="n">
        <f aca="false">IF(OR(INDEX('World Cup'!$B$14:$AJ$39,6,1+(CODE($B$1)-65)*3)="",INDEX('World Cup'!$B$14:$AJ$39,6,2+(CODE($B$1)-65)*3)=""),"",INDEX('World Cup'!$B$14:$AJ$39,6,1+(CODE($B$1)-65)*3))</f>
        <v>1</v>
      </c>
      <c r="S23" s="928" t="n">
        <f aca="false">IF(OR(INDEX('World Cup'!$B$14:$AJ$39,6,1+(CODE($B$1)-65)*3)="",INDEX('World Cup'!$B$14:$AJ$39,6,2+(CODE($B$1)-65)*3)=""),"",INDEX('World Cup'!$B$14:$AJ$39,6,2+(CODE($B$1)-65)*3))</f>
        <v>0</v>
      </c>
      <c r="T23" s="806" t="n">
        <f aca="false">IF(AND(P23&lt;&gt;"",Q23&lt;&gt;"",P23&lt;&gt;Q23,R23&lt;&gt;"",S23&lt;&gt;""),1,0)</f>
        <v>1</v>
      </c>
      <c r="U23" s="929" t="n">
        <f aca="false">IF($T23=0,0,IF($R23&gt;$S23,3,IF($R23=$S23,1,0)))</f>
        <v>3</v>
      </c>
      <c r="V23" s="806" t="n">
        <f aca="false">IF($T23=0,0,IF($R23&lt;$S23,3,IF($R23=$S23,1,0)))</f>
        <v>0</v>
      </c>
      <c r="W23" s="930" t="n">
        <f aca="false">IF(OR(R23="",S23=""),0,R23-S23)</f>
        <v>1</v>
      </c>
      <c r="X23" s="931" t="n">
        <f aca="false">IF(OR(R23="",S23=""),0,R23)</f>
        <v>1</v>
      </c>
      <c r="Y23" s="932" t="n">
        <f aca="false">IF(OR(R23="",S23=""),0,S23)</f>
        <v>0</v>
      </c>
      <c r="Z23" s="933" t="str">
        <f aca="false">P23&amp;Q23</f>
        <v>IR IranNew Zealand</v>
      </c>
      <c r="AA23" s="934" t="str">
        <f aca="false">IF($T23,$X23&amp;Language!$E$197&amp;$Y23,"")</f>
        <v>1 - 0</v>
      </c>
      <c r="AB23" s="827"/>
      <c r="AC23" s="827"/>
      <c r="AD23" s="827"/>
      <c r="AE23" s="808"/>
      <c r="AF23" s="916"/>
      <c r="AG23" s="917"/>
      <c r="AH23" s="917"/>
      <c r="AI23" s="917"/>
      <c r="AJ23" s="807"/>
      <c r="AK23" s="918"/>
      <c r="AL23" s="807"/>
      <c r="AN23" s="807"/>
      <c r="AO23" s="807"/>
      <c r="AY23" s="862" t="n">
        <f aca="false">IFERROR(INDEX($E$14:$E$17,IF($I15=$AX$22,$C15,99)),0)</f>
        <v>0</v>
      </c>
      <c r="AZ23" s="877" t="str">
        <v/>
      </c>
      <c r="BA23" s="807" t="str">
        <v/>
      </c>
      <c r="BB23" s="807" t="str">
        <v/>
      </c>
      <c r="BC23" s="878" t="str">
        <v/>
      </c>
      <c r="BD23" s="839"/>
      <c r="BE23" s="879" t="str">
        <v/>
      </c>
      <c r="BF23" s="880" t="str">
        <v/>
      </c>
      <c r="BG23" s="862" t="str">
        <v/>
      </c>
      <c r="BH23" s="881" t="str">
        <v/>
      </c>
      <c r="BI23" s="862"/>
      <c r="BJ23" s="862"/>
      <c r="BK23" s="806"/>
      <c r="BL23" s="807"/>
      <c r="BM23" s="846"/>
      <c r="BN23" s="846"/>
      <c r="BO23" s="807"/>
      <c r="BP23" s="807"/>
      <c r="BQ23" s="807"/>
      <c r="BR23" s="846"/>
      <c r="BS23" s="862"/>
      <c r="BT23" s="862"/>
      <c r="BU23" s="862"/>
      <c r="BV23" s="862"/>
    </row>
    <row r="24" s="800" customFormat="true" ht="12" hidden="false" customHeight="false" outlineLevel="0" collapsed="false">
      <c r="C24" s="806"/>
      <c r="D24" s="919" t="str">
        <f aca="false">IF($L$9=0,$D7,INDEX($D$5:$D$8,MATCH($C7,$E$14:$E$17,0)))</f>
        <v>Egypt</v>
      </c>
      <c r="E24" s="920" t="n">
        <f aca="false">VLOOKUP($D24,$D$5:$K$8,8,0)</f>
        <v>4</v>
      </c>
      <c r="F24" s="806" t="n">
        <f aca="false">VLOOKUP($D24,$D$5:$K$8,5,0)</f>
        <v>4</v>
      </c>
      <c r="G24" s="921" t="n">
        <f aca="false">VLOOKUP($D24,$D$5:$K$8,6,0)</f>
        <v>3</v>
      </c>
      <c r="H24" s="922" t="str">
        <v>1 - 2</v>
      </c>
      <c r="I24" s="806" t="str">
        <v>1 - 1</v>
      </c>
      <c r="J24" s="923" t="str">
        <v/>
      </c>
      <c r="K24" s="924" t="str">
        <v>2 - 0</v>
      </c>
      <c r="L24" s="827" t="b">
        <f aca="false">OR($E24&gt;0,$G24&gt;0)</f>
        <v>1</v>
      </c>
      <c r="M24" s="827" t="n">
        <v>0</v>
      </c>
      <c r="N24" s="808" t="n">
        <f aca="false">VLOOKUP($D24,$D$5:$Q$8,14,0)</f>
        <v>29</v>
      </c>
      <c r="O24" s="925" t="s">
        <v>1221</v>
      </c>
      <c r="P24" s="926" t="str">
        <f aca="false">INDEX('World Cup'!$B$13:$AJ$38,11,1+(CODE($B$1)-65)*3)</f>
        <v>Belgium</v>
      </c>
      <c r="Q24" s="927" t="str">
        <f aca="false">INDEX('World Cup'!$B$13:$AJ$38,11,2+(CODE($B$1)-65)*3)</f>
        <v>IR Iran</v>
      </c>
      <c r="R24" s="927" t="n">
        <f aca="false">IF(OR(INDEX('World Cup'!$B$14:$AJ$39,11,1+(CODE($B$1)-65)*3)="",INDEX('World Cup'!$B$14:$AJ$39,11,2+(CODE($B$1)-65)*3)=""),"",INDEX('World Cup'!$B$14:$AJ$39,11,1+(CODE($B$1)-65)*3))</f>
        <v>1</v>
      </c>
      <c r="S24" s="928" t="n">
        <f aca="false">IF(OR(INDEX('World Cup'!$B$14:$AJ$39,11,1+(CODE($B$1)-65)*3)="",INDEX('World Cup'!$B$14:$AJ$39,11,2+(CODE($B$1)-65)*3)=""),"",INDEX('World Cup'!$B$14:$AJ$39,11,2+(CODE($B$1)-65)*3))</f>
        <v>1</v>
      </c>
      <c r="T24" s="806" t="n">
        <f aca="false">IF(AND(P24&lt;&gt;"",Q24&lt;&gt;"",P24&lt;&gt;Q24,R24&lt;&gt;"",S24&lt;&gt;""),1,0)</f>
        <v>1</v>
      </c>
      <c r="U24" s="929" t="n">
        <f aca="false">IF($T24=0,0,IF($R24&gt;$S24,3,IF($R24=$S24,1,0)))</f>
        <v>1</v>
      </c>
      <c r="V24" s="806" t="n">
        <f aca="false">IF($T24=0,0,IF($R24&lt;$S24,3,IF($R24=$S24,1,0)))</f>
        <v>1</v>
      </c>
      <c r="W24" s="930" t="n">
        <f aca="false">IF(OR(R24="",S24=""),0,R24-S24)</f>
        <v>0</v>
      </c>
      <c r="X24" s="931" t="n">
        <f aca="false">IF(OR(R24="",S24=""),0,R24)</f>
        <v>1</v>
      </c>
      <c r="Y24" s="932" t="n">
        <f aca="false">IF(OR(R24="",S24=""),0,S24)</f>
        <v>1</v>
      </c>
      <c r="Z24" s="933" t="str">
        <f aca="false">P24&amp;Q24</f>
        <v>BelgiumIR Iran</v>
      </c>
      <c r="AA24" s="934" t="str">
        <f aca="false">IF($T24,$X24&amp;Language!$E$197&amp;$Y24,"")</f>
        <v>1 - 1</v>
      </c>
      <c r="AB24" s="827"/>
      <c r="AC24" s="827"/>
      <c r="AD24" s="827"/>
      <c r="AE24" s="808"/>
      <c r="AF24" s="916"/>
      <c r="AG24" s="917"/>
      <c r="AH24" s="917"/>
      <c r="AI24" s="917"/>
      <c r="AJ24" s="807"/>
      <c r="AK24" s="918"/>
      <c r="AL24" s="807"/>
      <c r="AN24" s="807"/>
      <c r="AO24" s="807"/>
      <c r="AY24" s="862" t="n">
        <f aca="false">IFERROR(INDEX($E$14:$E$17,IF($I16=$AX$22,$C16,99)),0)</f>
        <v>0</v>
      </c>
      <c r="AZ24" s="877" t="str">
        <v/>
      </c>
      <c r="BA24" s="807" t="str">
        <v/>
      </c>
      <c r="BB24" s="807" t="str">
        <v/>
      </c>
      <c r="BC24" s="878" t="str">
        <v/>
      </c>
      <c r="BD24" s="839"/>
      <c r="BE24" s="879" t="str">
        <v/>
      </c>
      <c r="BF24" s="862" t="str">
        <v/>
      </c>
      <c r="BG24" s="880" t="str">
        <v/>
      </c>
      <c r="BH24" s="881" t="str">
        <v/>
      </c>
      <c r="BI24" s="862"/>
      <c r="BJ24" s="862"/>
      <c r="BK24" s="806"/>
      <c r="BL24" s="807"/>
      <c r="BM24" s="846"/>
      <c r="BN24" s="846"/>
      <c r="BO24" s="807"/>
      <c r="BP24" s="807"/>
      <c r="BQ24" s="807"/>
      <c r="BR24" s="846"/>
      <c r="BS24" s="862"/>
      <c r="BT24" s="862"/>
      <c r="BU24" s="862"/>
      <c r="BV24" s="862"/>
    </row>
    <row r="25" s="800" customFormat="true" ht="12" hidden="false" customHeight="false" outlineLevel="0" collapsed="false">
      <c r="C25" s="806"/>
      <c r="D25" s="935" t="str">
        <f aca="false">IF($L$9=0,$D8,INDEX($D$5:$D$8,MATCH($C8,$E$14:$E$17,0)))</f>
        <v>New Zealand</v>
      </c>
      <c r="E25" s="936" t="n">
        <f aca="false">VLOOKUP($D25,$D$5:$K$8,8,0)</f>
        <v>0</v>
      </c>
      <c r="F25" s="937" t="n">
        <f aca="false">VLOOKUP($D25,$D$5:$K$8,5,0)</f>
        <v>0</v>
      </c>
      <c r="G25" s="938" t="n">
        <f aca="false">VLOOKUP($D25,$D$5:$K$8,6,0)</f>
        <v>6</v>
      </c>
      <c r="H25" s="939" t="str">
        <v>0 - 3</v>
      </c>
      <c r="I25" s="937" t="str">
        <v>0 - 1</v>
      </c>
      <c r="J25" s="937" t="str">
        <v>0 - 2</v>
      </c>
      <c r="K25" s="940" t="str">
        <v/>
      </c>
      <c r="L25" s="827" t="b">
        <f aca="false">OR($E25&gt;0,$G25&gt;0)</f>
        <v>1</v>
      </c>
      <c r="M25" s="827" t="n">
        <v>0</v>
      </c>
      <c r="N25" s="808" t="n">
        <f aca="false">VLOOKUP($D25,$D$5:$Q$8,14,0)</f>
        <v>85</v>
      </c>
      <c r="O25" s="925" t="s">
        <v>1228</v>
      </c>
      <c r="P25" s="926" t="str">
        <f aca="false">INDEX('World Cup'!$B$13:$AJ$38,16,1+(CODE($B$1)-65)*3)</f>
        <v>New Zealand</v>
      </c>
      <c r="Q25" s="927" t="str">
        <f aca="false">INDEX('World Cup'!$B$13:$AJ$38,16,2+(CODE($B$1)-65)*3)</f>
        <v>Egypt</v>
      </c>
      <c r="R25" s="927" t="n">
        <f aca="false">IF(OR(INDEX('World Cup'!$B$14:$AJ$39,16,1+(CODE($B$1)-65)*3)="",INDEX('World Cup'!$B$14:$AJ$39,16,2+(CODE($B$1)-65)*3)=""),"",INDEX('World Cup'!$B$14:$AJ$39,16,1+(CODE($B$1)-65)*3))</f>
        <v>0</v>
      </c>
      <c r="S25" s="928" t="n">
        <f aca="false">IF(OR(INDEX('World Cup'!$B$14:$AJ$39,16,1+(CODE($B$1)-65)*3)="",INDEX('World Cup'!$B$14:$AJ$39,16,2+(CODE($B$1)-65)*3)=""),"",INDEX('World Cup'!$B$14:$AJ$39,16,2+(CODE($B$1)-65)*3))</f>
        <v>2</v>
      </c>
      <c r="T25" s="806" t="n">
        <f aca="false">IF(AND(P25&lt;&gt;"",Q25&lt;&gt;"",P25&lt;&gt;Q25,R25&lt;&gt;"",S25&lt;&gt;""),1,0)</f>
        <v>1</v>
      </c>
      <c r="U25" s="929" t="n">
        <f aca="false">IF($T25=0,0,IF($R25&gt;$S25,3,IF($R25=$S25,1,0)))</f>
        <v>0</v>
      </c>
      <c r="V25" s="806" t="n">
        <f aca="false">IF($T25=0,0,IF($R25&lt;$S25,3,IF($R25=$S25,1,0)))</f>
        <v>3</v>
      </c>
      <c r="W25" s="930" t="n">
        <f aca="false">IF(OR(R25="",S25=""),0,R25-S25)</f>
        <v>-2</v>
      </c>
      <c r="X25" s="931" t="n">
        <f aca="false">IF(OR(R25="",S25=""),0,R25)</f>
        <v>0</v>
      </c>
      <c r="Y25" s="932" t="n">
        <f aca="false">IF(OR(R25="",S25=""),0,S25)</f>
        <v>2</v>
      </c>
      <c r="Z25" s="933" t="str">
        <f aca="false">P25&amp;Q25</f>
        <v>New ZealandEgypt</v>
      </c>
      <c r="AA25" s="934" t="str">
        <f aca="false">IF($T25,$X25&amp;Language!$E$197&amp;$Y25,"")</f>
        <v>0 - 2</v>
      </c>
      <c r="AB25" s="827"/>
      <c r="AC25" s="827"/>
      <c r="AD25" s="827"/>
      <c r="AE25" s="808"/>
      <c r="AF25" s="916"/>
      <c r="AG25" s="917"/>
      <c r="AH25" s="917"/>
      <c r="AI25" s="917"/>
      <c r="AJ25" s="807"/>
      <c r="AK25" s="918"/>
      <c r="AL25" s="807"/>
      <c r="AN25" s="807"/>
      <c r="AO25" s="807"/>
      <c r="AY25" s="862" t="n">
        <f aca="false">IFERROR(INDEX($E$14:$E$17,IF($I17=$AX$22,$C17,99)),0)</f>
        <v>0</v>
      </c>
      <c r="AZ25" s="884" t="str">
        <v/>
      </c>
      <c r="BA25" s="885" t="str">
        <v/>
      </c>
      <c r="BB25" s="885" t="str">
        <v/>
      </c>
      <c r="BC25" s="886" t="str">
        <v/>
      </c>
      <c r="BD25" s="839"/>
      <c r="BE25" s="887" t="str">
        <v/>
      </c>
      <c r="BF25" s="888" t="str">
        <v/>
      </c>
      <c r="BG25" s="888" t="str">
        <v/>
      </c>
      <c r="BH25" s="889" t="str">
        <v/>
      </c>
      <c r="BI25" s="862"/>
      <c r="BJ25" s="862"/>
      <c r="BK25" s="806"/>
      <c r="BL25" s="807"/>
      <c r="BM25" s="846"/>
      <c r="BN25" s="846"/>
      <c r="BO25" s="846"/>
      <c r="BP25" s="846"/>
      <c r="BQ25" s="846"/>
      <c r="BR25" s="846"/>
      <c r="BS25" s="862"/>
      <c r="BT25" s="862"/>
      <c r="BU25" s="862"/>
      <c r="BV25" s="862"/>
    </row>
    <row r="26" s="800" customFormat="true" ht="12" hidden="false" customHeight="false" outlineLevel="0" collapsed="false">
      <c r="C26" s="806"/>
      <c r="D26" s="941"/>
      <c r="E26" s="941"/>
      <c r="F26" s="806"/>
      <c r="G26" s="806"/>
      <c r="H26" s="890"/>
      <c r="O26" s="925" t="s">
        <v>1848</v>
      </c>
      <c r="P26" s="926" t="str">
        <f aca="false">INDEX('World Cup'!$B$13:$AJ$38,21,1+(CODE($B$1)-65)*3)</f>
        <v>Egypt</v>
      </c>
      <c r="Q26" s="927" t="str">
        <f aca="false">INDEX('World Cup'!$B$13:$AJ$38,21,2+(CODE($B$1)-65)*3)</f>
        <v>IR Iran</v>
      </c>
      <c r="R26" s="927" t="n">
        <f aca="false">IF(OR(INDEX('World Cup'!$B$14:$AJ$39,21,1+(CODE($B$1)-65)*3)="",INDEX('World Cup'!$B$14:$AJ$39,21,2+(CODE($B$1)-65)*3)=""),"",INDEX('World Cup'!$B$14:$AJ$39,21,1+(CODE($B$1)-65)*3))</f>
        <v>1</v>
      </c>
      <c r="S26" s="928" t="n">
        <f aca="false">IF(OR(INDEX('World Cup'!$B$14:$AJ$39,21,1+(CODE($B$1)-65)*3)="",INDEX('World Cup'!$B$14:$AJ$39,21,2+(CODE($B$1)-65)*3)=""),"",INDEX('World Cup'!$B$14:$AJ$39,21,2+(CODE($B$1)-65)*3))</f>
        <v>1</v>
      </c>
      <c r="T26" s="806" t="n">
        <f aca="false">IF(AND(P26&lt;&gt;"",Q26&lt;&gt;"",P26&lt;&gt;Q26,R26&lt;&gt;"",S26&lt;&gt;""),1,0)</f>
        <v>1</v>
      </c>
      <c r="U26" s="929" t="n">
        <f aca="false">IF($T26=0,0,IF($R26&gt;$S26,3,IF($R26=$S26,1,0)))</f>
        <v>1</v>
      </c>
      <c r="V26" s="806" t="n">
        <f aca="false">IF($T26=0,0,IF($R26&lt;$S26,3,IF($R26=$S26,1,0)))</f>
        <v>1</v>
      </c>
      <c r="W26" s="930" t="n">
        <f aca="false">IF(OR(R26="",S26=""),0,R26-S26)</f>
        <v>0</v>
      </c>
      <c r="X26" s="931" t="n">
        <f aca="false">IF(OR(R26="",S26=""),0,R26)</f>
        <v>1</v>
      </c>
      <c r="Y26" s="932" t="n">
        <f aca="false">IF(OR(R26="",S26=""),0,S26)</f>
        <v>1</v>
      </c>
      <c r="Z26" s="933" t="str">
        <f aca="false">P26&amp;Q26</f>
        <v>EgyptIR Iran</v>
      </c>
      <c r="AA26" s="934" t="str">
        <f aca="false">IF($T26,$X26&amp;Language!$E$197&amp;$Y26,"")</f>
        <v>1 - 1</v>
      </c>
      <c r="AE26" s="807"/>
      <c r="AF26" s="807"/>
      <c r="AG26" s="806"/>
      <c r="AH26" s="807"/>
      <c r="AI26" s="807"/>
      <c r="AJ26" s="807"/>
      <c r="AK26" s="918"/>
      <c r="AL26" s="807"/>
      <c r="AM26" s="807"/>
      <c r="AN26" s="807"/>
      <c r="AO26" s="807"/>
      <c r="AZ26" s="846"/>
      <c r="BA26" s="807"/>
      <c r="BB26" s="807"/>
      <c r="BC26" s="807"/>
      <c r="BD26" s="839"/>
      <c r="BE26" s="869"/>
      <c r="BF26" s="869"/>
      <c r="BG26" s="869"/>
      <c r="BH26" s="869"/>
      <c r="BI26" s="862"/>
      <c r="BJ26" s="862"/>
      <c r="BL26" s="839"/>
      <c r="BM26" s="839"/>
      <c r="BN26" s="846"/>
      <c r="BO26" s="846"/>
      <c r="BP26" s="846"/>
      <c r="BQ26" s="846"/>
      <c r="BR26" s="839"/>
      <c r="BS26" s="862"/>
      <c r="BT26" s="862"/>
      <c r="BU26" s="862"/>
      <c r="BV26" s="862"/>
    </row>
    <row r="27" s="800" customFormat="true" ht="12" hidden="false" customHeight="false" outlineLevel="0" collapsed="false">
      <c r="C27" s="806"/>
      <c r="D27" s="941"/>
      <c r="E27" s="941"/>
      <c r="F27" s="806"/>
      <c r="G27" s="806"/>
      <c r="H27" s="890"/>
      <c r="O27" s="942" t="s">
        <v>1850</v>
      </c>
      <c r="P27" s="943" t="str">
        <f aca="false">INDEX('World Cup'!$B$13:$AJ$38,26,1+(CODE($B$1)-65)*3)</f>
        <v>New Zealand</v>
      </c>
      <c r="Q27" s="944" t="str">
        <f aca="false">INDEX('World Cup'!$B$13:$AJ$38,26,2+(CODE($B$1)-65)*3)</f>
        <v>Belgium</v>
      </c>
      <c r="R27" s="944" t="n">
        <f aca="false">IF(OR(INDEX('World Cup'!$B$14:$AJ$39,26,1+(CODE($B$1)-65)*3)="",INDEX('World Cup'!$B$14:$AJ$39,26,2+(CODE($B$1)-65)*3)=""),"",INDEX('World Cup'!$B$14:$AJ$39,26,1+(CODE($B$1)-65)*3))</f>
        <v>0</v>
      </c>
      <c r="S27" s="945" t="n">
        <f aca="false">IF(OR(INDEX('World Cup'!$B$14:$AJ$39,26,1+(CODE($B$1)-65)*3)="",INDEX('World Cup'!$B$14:$AJ$39,26,2+(CODE($B$1)-65)*3)=""),"",INDEX('World Cup'!$B$14:$AJ$39,26,2+(CODE($B$1)-65)*3))</f>
        <v>3</v>
      </c>
      <c r="T27" s="946" t="n">
        <f aca="false">IF(AND(P27&lt;&gt;"",Q27&lt;&gt;"",P27&lt;&gt;Q27,R27&lt;&gt;"",S27&lt;&gt;""),1,0)</f>
        <v>1</v>
      </c>
      <c r="U27" s="947" t="n">
        <f aca="false">IF($T27=0,0,IF($R27&gt;$S27,3,IF($R27=$S27,1,0)))</f>
        <v>0</v>
      </c>
      <c r="V27" s="946" t="n">
        <f aca="false">IF($T27=0,0,IF($R27&lt;$S27,3,IF($R27=$S27,1,0)))</f>
        <v>3</v>
      </c>
      <c r="W27" s="948" t="n">
        <f aca="false">IF(OR(R27="",S27=""),0,R27-S27)</f>
        <v>-3</v>
      </c>
      <c r="X27" s="949" t="n">
        <f aca="false">IF(OR(R27="",S27=""),0,R27)</f>
        <v>0</v>
      </c>
      <c r="Y27" s="950" t="n">
        <f aca="false">IF(OR(R27="",S27=""),0,S27)</f>
        <v>3</v>
      </c>
      <c r="Z27" s="951" t="str">
        <f aca="false">P27&amp;Q27</f>
        <v>New ZealandBelgium</v>
      </c>
      <c r="AA27" s="952" t="str">
        <f aca="false">IF($T27,$X27&amp;Language!$E$197&amp;$Y27,"")</f>
        <v>0 - 3</v>
      </c>
      <c r="AE27" s="807"/>
      <c r="AF27" s="807"/>
      <c r="AG27" s="806"/>
      <c r="AH27" s="807"/>
      <c r="AI27" s="807"/>
      <c r="AJ27" s="807"/>
      <c r="AK27" s="918"/>
      <c r="AL27" s="807"/>
      <c r="AM27" s="807"/>
      <c r="AN27" s="807"/>
      <c r="AO27" s="807"/>
      <c r="AZ27" s="846"/>
      <c r="BA27" s="807"/>
      <c r="BB27" s="807"/>
      <c r="BC27" s="807"/>
      <c r="BD27" s="839"/>
      <c r="BE27" s="862"/>
      <c r="BF27" s="862"/>
      <c r="BG27" s="862"/>
      <c r="BH27" s="862"/>
      <c r="BI27" s="862"/>
      <c r="BJ27" s="862"/>
      <c r="BL27" s="839"/>
      <c r="BM27" s="839"/>
      <c r="BN27" s="846"/>
      <c r="BO27" s="846"/>
      <c r="BP27" s="846"/>
      <c r="BQ27" s="846"/>
      <c r="BR27" s="839"/>
      <c r="BS27" s="862"/>
      <c r="BT27" s="862"/>
      <c r="BU27" s="862"/>
      <c r="BV27" s="862"/>
    </row>
    <row r="28" s="800" customFormat="true" ht="12" hidden="false" customHeight="false" outlineLevel="0" collapsed="false">
      <c r="C28" s="806"/>
      <c r="D28" s="941"/>
      <c r="E28" s="941"/>
      <c r="F28" s="806"/>
      <c r="G28" s="806"/>
      <c r="H28" s="890"/>
      <c r="O28" s="904" t="s">
        <v>77</v>
      </c>
      <c r="P28" s="954"/>
      <c r="Q28" s="908"/>
      <c r="R28" s="908"/>
      <c r="S28" s="908"/>
      <c r="T28" s="908"/>
      <c r="U28" s="908"/>
      <c r="V28" s="908"/>
      <c r="W28" s="908"/>
      <c r="X28" s="908"/>
      <c r="Y28" s="955"/>
      <c r="Z28" s="933" t="str">
        <f aca="false">Q22&amp;P22</f>
        <v>EgyptBelgium</v>
      </c>
      <c r="AA28" s="934" t="str">
        <f aca="false">IF($T22,$Y22&amp;Language!$E$197&amp;$X22,"")</f>
        <v>1 - 2</v>
      </c>
      <c r="AE28" s="807"/>
      <c r="AF28" s="807"/>
      <c r="AG28" s="806"/>
      <c r="AH28" s="807"/>
      <c r="AI28" s="807"/>
      <c r="AJ28" s="807"/>
      <c r="AK28" s="918"/>
      <c r="AL28" s="807"/>
      <c r="AM28" s="807"/>
      <c r="AN28" s="807"/>
      <c r="AO28" s="807"/>
      <c r="AZ28" s="846"/>
      <c r="BA28" s="807"/>
      <c r="BB28" s="807"/>
      <c r="BC28" s="807"/>
      <c r="BD28" s="839"/>
      <c r="BE28" s="862"/>
      <c r="BF28" s="862"/>
      <c r="BG28" s="862"/>
      <c r="BH28" s="862"/>
      <c r="BI28" s="862"/>
      <c r="BJ28" s="862"/>
      <c r="BL28" s="839"/>
      <c r="BM28" s="839"/>
      <c r="BN28" s="846"/>
      <c r="BO28" s="846"/>
      <c r="BP28" s="846"/>
      <c r="BQ28" s="846"/>
      <c r="BR28" s="839"/>
      <c r="BS28" s="862"/>
      <c r="BT28" s="862"/>
      <c r="BU28" s="862"/>
      <c r="BV28" s="862"/>
    </row>
    <row r="29" s="800" customFormat="true" ht="12" hidden="false" customHeight="false" outlineLevel="0" collapsed="false">
      <c r="C29" s="806"/>
      <c r="D29" s="941"/>
      <c r="E29" s="941"/>
      <c r="F29" s="806"/>
      <c r="G29" s="806"/>
      <c r="H29" s="956"/>
      <c r="O29" s="925" t="s">
        <v>78</v>
      </c>
      <c r="P29" s="957"/>
      <c r="Q29" s="806"/>
      <c r="R29" s="806"/>
      <c r="S29" s="806"/>
      <c r="T29" s="806"/>
      <c r="U29" s="806"/>
      <c r="V29" s="806"/>
      <c r="W29" s="806"/>
      <c r="X29" s="806"/>
      <c r="Y29" s="932"/>
      <c r="Z29" s="933" t="str">
        <f aca="false">Q23&amp;P23</f>
        <v>New ZealandIR Iran</v>
      </c>
      <c r="AA29" s="934" t="str">
        <f aca="false">IF($T23,$Y23&amp;Language!$E$197&amp;$X23,"")</f>
        <v>0 - 1</v>
      </c>
      <c r="AE29" s="807"/>
      <c r="AF29" s="807"/>
      <c r="AG29" s="806"/>
      <c r="AH29" s="807"/>
      <c r="AI29" s="807"/>
      <c r="AJ29" s="807"/>
      <c r="AK29" s="918"/>
      <c r="AL29" s="807"/>
      <c r="AM29" s="807"/>
      <c r="AN29" s="807"/>
      <c r="AO29" s="807"/>
      <c r="BI29" s="862"/>
      <c r="BJ29" s="862"/>
      <c r="BL29" s="839"/>
      <c r="BM29" s="839"/>
    </row>
    <row r="30" s="800" customFormat="true" ht="12" hidden="false" customHeight="false" outlineLevel="0" collapsed="false">
      <c r="C30" s="806"/>
      <c r="D30" s="941"/>
      <c r="E30" s="941"/>
      <c r="F30" s="806"/>
      <c r="G30" s="806"/>
      <c r="H30" s="956"/>
      <c r="O30" s="925" t="s">
        <v>1221</v>
      </c>
      <c r="P30" s="957"/>
      <c r="Q30" s="806"/>
      <c r="R30" s="806"/>
      <c r="S30" s="806"/>
      <c r="T30" s="806"/>
      <c r="U30" s="806"/>
      <c r="V30" s="806"/>
      <c r="W30" s="806"/>
      <c r="X30" s="806"/>
      <c r="Y30" s="932"/>
      <c r="Z30" s="933" t="str">
        <f aca="false">Q24&amp;P24</f>
        <v>IR IranBelgium</v>
      </c>
      <c r="AA30" s="934" t="str">
        <f aca="false">IF($T24,$Y24&amp;Language!$E$197&amp;$X24,"")</f>
        <v>1 - 1</v>
      </c>
      <c r="AE30" s="807"/>
      <c r="AF30" s="807"/>
      <c r="AG30" s="806"/>
      <c r="AH30" s="807"/>
      <c r="AI30" s="807"/>
      <c r="AJ30" s="807"/>
      <c r="AK30" s="918"/>
      <c r="AL30" s="807"/>
      <c r="AM30" s="807"/>
      <c r="AN30" s="807"/>
      <c r="AO30" s="807"/>
      <c r="BI30" s="862"/>
      <c r="BJ30" s="862"/>
      <c r="BL30" s="839"/>
      <c r="BM30" s="839"/>
    </row>
    <row r="31" s="800" customFormat="true" ht="12" hidden="false" customHeight="false" outlineLevel="0" collapsed="false">
      <c r="C31" s="801"/>
      <c r="D31" s="806"/>
      <c r="E31" s="806"/>
      <c r="F31" s="806"/>
      <c r="G31" s="806"/>
      <c r="H31" s="956"/>
      <c r="O31" s="925" t="s">
        <v>1228</v>
      </c>
      <c r="P31" s="957"/>
      <c r="Q31" s="806"/>
      <c r="R31" s="806"/>
      <c r="S31" s="806"/>
      <c r="T31" s="806"/>
      <c r="U31" s="806"/>
      <c r="V31" s="806"/>
      <c r="W31" s="806"/>
      <c r="X31" s="806"/>
      <c r="Y31" s="932"/>
      <c r="Z31" s="933" t="str">
        <f aca="false">Q25&amp;P25</f>
        <v>EgyptNew Zealand</v>
      </c>
      <c r="AA31" s="934" t="str">
        <f aca="false">IF($T25,$Y25&amp;Language!$E$197&amp;$X25,"")</f>
        <v>2 - 0</v>
      </c>
      <c r="AE31" s="839"/>
      <c r="AF31" s="839"/>
      <c r="AG31" s="806"/>
      <c r="AH31" s="839"/>
      <c r="AI31" s="839"/>
      <c r="AJ31" s="839"/>
      <c r="AK31" s="839"/>
      <c r="AL31" s="839"/>
      <c r="AM31" s="839"/>
      <c r="AN31" s="839"/>
      <c r="AO31" s="839"/>
    </row>
    <row r="32" s="800" customFormat="true" ht="12" hidden="false" customHeight="false" outlineLevel="0" collapsed="false">
      <c r="C32" s="801"/>
      <c r="D32" s="806"/>
      <c r="E32" s="806"/>
      <c r="F32" s="808"/>
      <c r="G32" s="806"/>
      <c r="H32" s="956"/>
      <c r="O32" s="925" t="s">
        <v>1848</v>
      </c>
      <c r="P32" s="957"/>
      <c r="Q32" s="806"/>
      <c r="R32" s="806"/>
      <c r="S32" s="806"/>
      <c r="T32" s="806"/>
      <c r="U32" s="806"/>
      <c r="V32" s="806"/>
      <c r="W32" s="806"/>
      <c r="X32" s="806"/>
      <c r="Y32" s="932"/>
      <c r="Z32" s="933" t="str">
        <f aca="false">Q26&amp;P26</f>
        <v>IR IranEgypt</v>
      </c>
      <c r="AA32" s="934" t="str">
        <f aca="false">IF($T26,$Y26&amp;Language!$E$197&amp;$X26,"")</f>
        <v>1 - 1</v>
      </c>
      <c r="AE32" s="846"/>
      <c r="AF32" s="839"/>
      <c r="AH32" s="839"/>
      <c r="AI32" s="839"/>
      <c r="AJ32" s="839"/>
      <c r="AK32" s="839"/>
      <c r="AL32" s="839"/>
      <c r="AM32" s="839"/>
      <c r="AN32" s="846"/>
      <c r="AO32" s="839"/>
    </row>
    <row r="33" s="800" customFormat="true" ht="12" hidden="false" customHeight="false" outlineLevel="0" collapsed="false">
      <c r="C33" s="801"/>
      <c r="D33" s="806"/>
      <c r="E33" s="806"/>
      <c r="F33" s="806"/>
      <c r="G33" s="806"/>
      <c r="H33" s="806"/>
      <c r="O33" s="942" t="s">
        <v>1850</v>
      </c>
      <c r="P33" s="958"/>
      <c r="Q33" s="946"/>
      <c r="R33" s="946"/>
      <c r="S33" s="946"/>
      <c r="T33" s="946"/>
      <c r="U33" s="946"/>
      <c r="V33" s="946"/>
      <c r="W33" s="946"/>
      <c r="X33" s="946"/>
      <c r="Y33" s="950"/>
      <c r="Z33" s="951" t="str">
        <f aca="false">Q27&amp;P27</f>
        <v>BelgiumNew Zealand</v>
      </c>
      <c r="AA33" s="952" t="str">
        <f aca="false">IF($T27,$Y27&amp;Language!$E$197&amp;$X27,"")</f>
        <v>3 - 0</v>
      </c>
      <c r="AE33" s="807"/>
      <c r="AF33" s="807"/>
      <c r="AH33" s="807"/>
      <c r="AI33" s="807"/>
      <c r="AJ33" s="807"/>
      <c r="AK33" s="918"/>
      <c r="AL33" s="807"/>
      <c r="AM33" s="807"/>
      <c r="AN33" s="807"/>
      <c r="AO33" s="80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8" width="2.71"/>
    <col collapsed="false" customWidth="true" hidden="false" outlineLevel="0" max="2" min="2" style="798" width="6.14"/>
    <col collapsed="false" customWidth="true" hidden="false" outlineLevel="0" max="3" min="3" style="798" width="4"/>
    <col collapsed="false" customWidth="true" hidden="false" outlineLevel="0" max="4" min="4" style="798" width="15.29"/>
    <col collapsed="false" customWidth="true" hidden="false" outlineLevel="0" max="5" min="5" style="798" width="5.57"/>
    <col collapsed="false" customWidth="true" hidden="false" outlineLevel="0" max="6" min="6" style="798" width="6.57"/>
    <col collapsed="false" customWidth="true" hidden="false" outlineLevel="0" max="7" min="7" style="798" width="6"/>
    <col collapsed="false" customWidth="true" hidden="false" outlineLevel="0" max="8" min="8" style="798" width="5.14"/>
    <col collapsed="false" customWidth="true" hidden="false" outlineLevel="0" max="9" min="9" style="798" width="4.71"/>
    <col collapsed="false" customWidth="true" hidden="false" outlineLevel="0" max="10" min="10" style="798" width="4.86"/>
    <col collapsed="false" customWidth="true" hidden="false" outlineLevel="0" max="11" min="11" style="798" width="5.57"/>
    <col collapsed="false" customWidth="true" hidden="false" outlineLevel="0" max="12" min="12" style="798" width="5.29"/>
    <col collapsed="false" customWidth="true" hidden="false" outlineLevel="0" max="14" min="13" style="798" width="4.86"/>
    <col collapsed="false" customWidth="true" hidden="false" outlineLevel="0" max="15" min="15" style="798" width="5"/>
    <col collapsed="false" customWidth="true" hidden="false" outlineLevel="0" max="16" min="16" style="798" width="7.42"/>
    <col collapsed="false" customWidth="true" hidden="false" outlineLevel="0" max="37" min="17" style="798" width="4.71"/>
    <col collapsed="false" customWidth="true" hidden="false" outlineLevel="0" max="38" min="38" style="798" width="5.42"/>
    <col collapsed="false" customWidth="true" hidden="false" outlineLevel="0" max="40" min="39" style="798" width="4.71"/>
    <col collapsed="false" customWidth="true" hidden="false" outlineLevel="0" max="41" min="41" style="798" width="5.71"/>
    <col collapsed="false" customWidth="true" hidden="false" outlineLevel="0" max="42" min="42" style="798" width="8.86"/>
    <col collapsed="false" customWidth="true" hidden="false" outlineLevel="0" max="46" min="43" style="798" width="4.71"/>
    <col collapsed="false" customWidth="true" hidden="false" outlineLevel="0" max="48" min="47" style="798" width="5.71"/>
    <col collapsed="false" customWidth="true" hidden="false" outlineLevel="0" max="49" min="49" style="798" width="1.57"/>
    <col collapsed="false" customWidth="true" hidden="false" outlineLevel="0" max="51" min="50" style="798" width="3.71"/>
    <col collapsed="false" customWidth="true" hidden="false" outlineLevel="0" max="52" min="52" style="798" width="13.57"/>
    <col collapsed="false" customWidth="false" hidden="false" outlineLevel="0" max="55" min="53" style="798" width="2.71"/>
    <col collapsed="false" customWidth="true" hidden="false" outlineLevel="0" max="56" min="56" style="798" width="1.29"/>
    <col collapsed="false" customWidth="true" hidden="false" outlineLevel="0" max="60" min="57" style="798" width="4.71"/>
    <col collapsed="false" customWidth="true" hidden="false" outlineLevel="0" max="62" min="61" style="798" width="5.71"/>
    <col collapsed="false" customWidth="true" hidden="false" outlineLevel="0" max="64" min="63" style="798" width="3.71"/>
    <col collapsed="false" customWidth="true" hidden="false" outlineLevel="0" max="65" min="65" style="798" width="1.71"/>
    <col collapsed="false" customWidth="true" hidden="false" outlineLevel="0" max="66" min="66" style="798" width="14.29"/>
    <col collapsed="false" customWidth="false" hidden="false" outlineLevel="0" max="69" min="67" style="798" width="2.71"/>
    <col collapsed="false" customWidth="true" hidden="false" outlineLevel="0" max="70" min="70" style="798" width="1.57"/>
    <col collapsed="false" customWidth="true" hidden="false" outlineLevel="0" max="74" min="71" style="798" width="4.71"/>
    <col collapsed="false" customWidth="true" hidden="false" outlineLevel="0" max="75" min="75" style="798" width="5.71"/>
    <col collapsed="false" customWidth="true" hidden="false" outlineLevel="0" max="76" min="76" style="798" width="3.71"/>
    <col collapsed="false" customWidth="true" hidden="false" outlineLevel="0" max="77" min="77" style="798" width="1.57"/>
    <col collapsed="false" customWidth="true" hidden="false" outlineLevel="0" max="78" min="78" style="798" width="14.29"/>
    <col collapsed="false" customWidth="false" hidden="false" outlineLevel="0" max="82" min="79" style="798" width="2.71"/>
    <col collapsed="false" customWidth="true" hidden="false" outlineLevel="0" max="86" min="83" style="798" width="4.71"/>
    <col collapsed="false" customWidth="false" hidden="false" outlineLevel="0" max="16384" min="87" style="798" width="2.71"/>
  </cols>
  <sheetData>
    <row r="1" customFormat="false" ht="17.35" hidden="false" customHeight="false" outlineLevel="0" collapsed="false">
      <c r="B1" s="799" t="s">
        <v>66</v>
      </c>
    </row>
    <row r="2" s="800" customFormat="true" ht="12" hidden="false" customHeight="false" outlineLevel="0" collapsed="false">
      <c r="B2" s="801"/>
      <c r="C2" s="802"/>
      <c r="D2" s="801"/>
      <c r="F2" s="803"/>
      <c r="G2" s="804"/>
    </row>
    <row r="3" s="800" customFormat="true" ht="12" hidden="false" customHeight="false" outlineLevel="0" collapsed="false">
      <c r="B3" s="805"/>
      <c r="C3" s="806"/>
      <c r="E3" s="803"/>
      <c r="F3" s="807"/>
      <c r="G3" s="803"/>
      <c r="H3" s="808"/>
      <c r="I3" s="808"/>
      <c r="J3" s="808"/>
      <c r="K3" s="808"/>
      <c r="L3" s="808"/>
      <c r="M3" s="808"/>
      <c r="N3" s="808"/>
      <c r="O3" s="806"/>
      <c r="P3" s="808"/>
      <c r="Q3" s="801"/>
      <c r="R3" s="809"/>
      <c r="S3" s="805"/>
      <c r="T3" s="805"/>
      <c r="U3" s="809"/>
      <c r="V3" s="805"/>
      <c r="W3" s="805"/>
      <c r="X3" s="809"/>
      <c r="Y3" s="810"/>
      <c r="Z3" s="805"/>
      <c r="AA3" s="805"/>
      <c r="AB3" s="809"/>
      <c r="AC3" s="810"/>
      <c r="AD3" s="805"/>
      <c r="AE3" s="805"/>
      <c r="AF3" s="809"/>
      <c r="AG3" s="810"/>
      <c r="AH3" s="805"/>
      <c r="AI3" s="805"/>
      <c r="AJ3" s="809"/>
      <c r="AK3" s="811"/>
      <c r="AL3" s="805"/>
      <c r="AM3" s="809"/>
      <c r="AN3" s="801"/>
      <c r="AO3" s="801"/>
    </row>
    <row r="4" s="800" customFormat="true" ht="13.5" hidden="false" customHeight="true" outlineLevel="0" collapsed="false">
      <c r="B4" s="805"/>
      <c r="C4" s="808"/>
      <c r="D4" s="806"/>
      <c r="E4" s="803"/>
      <c r="F4" s="807"/>
      <c r="G4" s="803"/>
      <c r="H4" s="813" t="s">
        <v>1840</v>
      </c>
      <c r="I4" s="813" t="s">
        <v>1841</v>
      </c>
      <c r="J4" s="813" t="s">
        <v>507</v>
      </c>
      <c r="K4" s="814" t="s">
        <v>1839</v>
      </c>
      <c r="L4" s="813" t="s">
        <v>1869</v>
      </c>
      <c r="M4" s="814" t="s">
        <v>1870</v>
      </c>
      <c r="N4" s="814" t="s">
        <v>65</v>
      </c>
      <c r="O4" s="815" t="s">
        <v>67</v>
      </c>
      <c r="P4" s="816" t="s">
        <v>463</v>
      </c>
      <c r="Q4" s="814" t="s">
        <v>1871</v>
      </c>
      <c r="R4" s="813"/>
      <c r="S4" s="810"/>
      <c r="T4" s="805"/>
      <c r="U4" s="817"/>
      <c r="V4" s="805"/>
      <c r="W4" s="805"/>
      <c r="X4" s="817"/>
      <c r="Y4" s="810"/>
      <c r="Z4" s="805"/>
      <c r="AA4" s="805"/>
      <c r="AB4" s="817"/>
      <c r="AC4" s="810"/>
      <c r="AD4" s="805"/>
      <c r="AE4" s="805"/>
      <c r="AF4" s="817"/>
      <c r="AG4" s="810"/>
      <c r="AH4" s="805"/>
      <c r="AI4" s="805"/>
      <c r="AJ4" s="817"/>
      <c r="AK4" s="811"/>
      <c r="AL4" s="805"/>
      <c r="AM4" s="817"/>
      <c r="AN4" s="801"/>
      <c r="AO4" s="805"/>
    </row>
    <row r="5" s="800" customFormat="true" ht="12" hidden="false" customHeight="false" outlineLevel="0" collapsed="false">
      <c r="B5" s="806"/>
      <c r="C5" s="808" t="n">
        <v>1</v>
      </c>
      <c r="D5" s="818" t="str">
        <f aca="false">VLOOKUP($B$1&amp;ROW($A1),Groups!$B$7:$D$65,3,0)</f>
        <v>Spain</v>
      </c>
      <c r="E5" s="819"/>
      <c r="F5" s="820"/>
      <c r="G5" s="807"/>
      <c r="H5" s="808" t="n">
        <f aca="false">SUMIFS($R$22:$R$27,$P$22:$P$27,$D5)+SUMIFS($S$22:$S$27,$Q$22:$Q$27,$D5)</f>
        <v>8</v>
      </c>
      <c r="I5" s="808" t="n">
        <f aca="false">SUMIFS($S$22:$S$27,$P$22:$P$27,$D5)+SUMIFS($R$22:$R$27,$Q$22:$Q$27,$D5)</f>
        <v>1</v>
      </c>
      <c r="J5" s="806" t="n">
        <f aca="false">H5-I5</f>
        <v>7</v>
      </c>
      <c r="K5" s="821" t="n">
        <f aca="false">M5*3+N5</f>
        <v>9</v>
      </c>
      <c r="L5" s="808" t="n">
        <f aca="false">M5+N5+O5</f>
        <v>3</v>
      </c>
      <c r="M5" s="808" t="n">
        <f aca="false">SUMPRODUCT(($P$22:$P$27=D5)*($R$22:$R$27&gt;$S$22:$S$27))+SUMPRODUCT(($Q$22:$Q$27=D5)*($R$22:$R$27&lt;$S$22:$S$27))</f>
        <v>3</v>
      </c>
      <c r="N5" s="808" t="n">
        <f aca="false">SUMPRODUCT(($P$22:$Q$27=D5)*($R$22:$R$27=$S$22:$S$27)*($R$22:$R$27&lt;&gt;"")*($S$22:$S$27&lt;&gt;""))</f>
        <v>0</v>
      </c>
      <c r="O5" s="808" t="n">
        <f aca="false">SUMPRODUCT(($P$22:$P$27=D5)*($R$22:$R$27&lt;$S$22:$S$27))+SUMPRODUCT(($Q$22:$Q$27=D5)*($R$22:$R$27&gt;$S$22:$S$27))</f>
        <v>0</v>
      </c>
      <c r="P5" s="822" t="n">
        <f aca="false">SUMIFS(FairPlay!$C$6:$C$27,FairPlay!$B$6:$B$27,$D5)+SUMIFS(FairPlay!$F$6:$F$27,FairPlay!$E$6:$E$27,$D5)+SUMIFS(FairPlay!$I$6:$I$27,FairPlay!$H$6:$H$27,$D5)</f>
        <v>0</v>
      </c>
      <c r="Q5" s="806" t="n">
        <f aca="false">INDEX(Language!$D$5:$D$100,MATCH($D5,Language!$E$5:$E$100,0),1)</f>
        <v>2</v>
      </c>
      <c r="R5" s="823" t="n">
        <f aca="false">(1000-Q5)*($L$9&gt;0)</f>
        <v>998</v>
      </c>
      <c r="S5" s="806"/>
      <c r="T5" s="806"/>
      <c r="U5" s="824"/>
      <c r="V5" s="806"/>
      <c r="W5" s="806"/>
      <c r="X5" s="824"/>
      <c r="Y5" s="806"/>
      <c r="Z5" s="806"/>
      <c r="AA5" s="806"/>
      <c r="AB5" s="824"/>
      <c r="AC5" s="806"/>
      <c r="AD5" s="806"/>
      <c r="AE5" s="806"/>
      <c r="AF5" s="824"/>
      <c r="AG5" s="806"/>
      <c r="AH5" s="806"/>
      <c r="AI5" s="806"/>
      <c r="AJ5" s="824"/>
      <c r="AK5" s="806"/>
      <c r="AL5" s="806"/>
      <c r="AM5" s="824"/>
      <c r="AN5" s="801"/>
      <c r="AO5" s="826"/>
      <c r="AU5" s="827" t="n">
        <f aca="false" t="array" ref="AU5:AU8">COUNTIF($AM$14:$AM$17,$AM$14:$AM$17)&gt;1</f>
        <v>0</v>
      </c>
      <c r="AV5" s="827" t="n">
        <f aca="false" t="array" ref="AV5:AV8">$L$5:$L$8&gt;0</f>
        <v>1</v>
      </c>
      <c r="BA5" s="828" t="n">
        <f aca="false">IFERROR(MATCH($C14,$AY$14:$AY$17,0),99)</f>
        <v>99</v>
      </c>
      <c r="BB5" s="829" t="n">
        <f aca="false">IFERROR(MATCH($C14,$AY$22:$AY$25,0),99)</f>
        <v>99</v>
      </c>
      <c r="BN5" s="828" t="str">
        <f aca="false">IF($U14=$BL$14,$C14,"")</f>
        <v/>
      </c>
      <c r="BO5" s="829" t="e">
        <f aca="false">INDEX($BN$5:$BN$8,MATCH($C14,$AY$14:$AY$17,0))</f>
        <v>#N/A</v>
      </c>
      <c r="BZ5" s="828" t="str">
        <f aca="false">IF($U14=$BX$14,$C14,"")</f>
        <v/>
      </c>
      <c r="CA5" s="829" t="e">
        <f aca="false">INDEX($BZ$5:$BZ$8,MATCH($C14,$AY$14:$AY$17,0))</f>
        <v>#N/A</v>
      </c>
    </row>
    <row r="6" s="800" customFormat="true" ht="12" hidden="false" customHeight="false" outlineLevel="0" collapsed="false">
      <c r="B6" s="806"/>
      <c r="C6" s="808" t="n">
        <v>2</v>
      </c>
      <c r="D6" s="830" t="str">
        <f aca="false">VLOOKUP($B$1&amp;ROW($A2),Groups!$B$7:$D$65,3,0)</f>
        <v>Cape Verde</v>
      </c>
      <c r="E6" s="831"/>
      <c r="F6" s="820"/>
      <c r="G6" s="807"/>
      <c r="H6" s="808" t="n">
        <f aca="false">SUMIFS($R$22:$R$27,$P$22:$P$27,$D6)+SUMIFS($S$22:$S$27,$Q$22:$Q$27,$D6)</f>
        <v>1</v>
      </c>
      <c r="I6" s="808" t="n">
        <f aca="false">SUMIFS($S$22:$S$27,$P$22:$P$27,$D6)+SUMIFS($R$22:$R$27,$Q$22:$Q$27,$D6)</f>
        <v>6</v>
      </c>
      <c r="J6" s="806" t="n">
        <f aca="false">H6-I6</f>
        <v>-5</v>
      </c>
      <c r="K6" s="821" t="n">
        <f aca="false">M6*3+N6</f>
        <v>1</v>
      </c>
      <c r="L6" s="808" t="n">
        <f aca="false">M6+N6+O6</f>
        <v>3</v>
      </c>
      <c r="M6" s="808" t="n">
        <f aca="false">SUMPRODUCT(($P$22:$P$27=D6)*($R$22:$R$27&gt;$S$22:$S$27))+SUMPRODUCT(($Q$22:$Q$27=D6)*($R$22:$R$27&lt;$S$22:$S$27))</f>
        <v>0</v>
      </c>
      <c r="N6" s="808" t="n">
        <f aca="false">SUMPRODUCT(($P$22:$Q$27=D6)*($R$22:$R$27=$S$22:$S$27)*($R$22:$R$27&lt;&gt;"")*($S$22:$S$27&lt;&gt;""))</f>
        <v>1</v>
      </c>
      <c r="O6" s="808" t="n">
        <f aca="false">SUMPRODUCT(($P$22:$P$27=D6)*($R$22:$R$27&lt;$S$22:$S$27))+SUMPRODUCT(($Q$22:$Q$27=D6)*($R$22:$R$27&gt;$S$22:$S$27))</f>
        <v>2</v>
      </c>
      <c r="P6" s="832" t="n">
        <f aca="false">SUMIFS(FairPlay!$C$6:$C$27,FairPlay!$B$6:$B$27,$D6)+SUMIFS(FairPlay!$F$6:$F$27,FairPlay!$E$6:$E$27,$D6)+SUMIFS(FairPlay!$I$6:$I$27,FairPlay!$H$6:$H$27,$D6)</f>
        <v>0</v>
      </c>
      <c r="Q6" s="806" t="n">
        <f aca="false">INDEX(Language!$D$5:$D$100,MATCH($D6,Language!$E$5:$E$100,0),1)</f>
        <v>69</v>
      </c>
      <c r="R6" s="823" t="n">
        <f aca="false">(1000-Q6)*($L$9&gt;0)</f>
        <v>931</v>
      </c>
      <c r="S6" s="806"/>
      <c r="T6" s="806"/>
      <c r="U6" s="824"/>
      <c r="V6" s="806"/>
      <c r="W6" s="806"/>
      <c r="X6" s="824"/>
      <c r="Y6" s="806"/>
      <c r="Z6" s="806"/>
      <c r="AA6" s="806"/>
      <c r="AB6" s="824"/>
      <c r="AC6" s="806"/>
      <c r="AD6" s="806"/>
      <c r="AE6" s="806"/>
      <c r="AF6" s="824"/>
      <c r="AG6" s="806"/>
      <c r="AH6" s="806"/>
      <c r="AI6" s="806"/>
      <c r="AJ6" s="824"/>
      <c r="AK6" s="806"/>
      <c r="AL6" s="806"/>
      <c r="AM6" s="824"/>
      <c r="AN6" s="801"/>
      <c r="AO6" s="801"/>
      <c r="AU6" s="827" t="n">
        <v>1</v>
      </c>
      <c r="AV6" s="827" t="n">
        <v>1</v>
      </c>
      <c r="BA6" s="833" t="n">
        <f aca="false">IFERROR(MATCH($C15,$AY$14:$AY$17,0),99)</f>
        <v>99</v>
      </c>
      <c r="BB6" s="834" t="n">
        <f aca="false">IFERROR(MATCH($C15,$AY$22:$AY$25,0),99)</f>
        <v>99</v>
      </c>
      <c r="BN6" s="833" t="str">
        <f aca="false">IF($U15=$BL$14,$C15,"")</f>
        <v/>
      </c>
      <c r="BO6" s="834" t="e">
        <f aca="false">INDEX($BN$5:$BN$8,MATCH($C15,$AY$14:$AY$17,0))</f>
        <v>#N/A</v>
      </c>
      <c r="BZ6" s="833" t="str">
        <f aca="false">IF($U15=$BX$14,$C15,"")</f>
        <v/>
      </c>
      <c r="CA6" s="834" t="e">
        <f aca="false">INDEX($BZ$5:$BZ$8,MATCH($C15,$AY$14:$AY$17,0))</f>
        <v>#N/A</v>
      </c>
    </row>
    <row r="7" s="800" customFormat="true" ht="12" hidden="false" customHeight="false" outlineLevel="0" collapsed="false">
      <c r="B7" s="806"/>
      <c r="C7" s="808" t="n">
        <v>3</v>
      </c>
      <c r="D7" s="830" t="str">
        <f aca="false">VLOOKUP($B$1&amp;ROW($A3),Groups!$B$7:$D$65,3,0)</f>
        <v>Saudi Arabia</v>
      </c>
      <c r="E7" s="831"/>
      <c r="F7" s="820"/>
      <c r="G7" s="807"/>
      <c r="H7" s="808" t="n">
        <f aca="false">SUMIFS($R$22:$R$27,$P$22:$P$27,$D7)+SUMIFS($S$22:$S$27,$Q$22:$Q$27,$D7)</f>
        <v>1</v>
      </c>
      <c r="I7" s="808" t="n">
        <f aca="false">SUMIFS($S$22:$S$27,$P$22:$P$27,$D7)+SUMIFS($R$22:$R$27,$Q$22:$Q$27,$D7)</f>
        <v>6</v>
      </c>
      <c r="J7" s="806" t="n">
        <f aca="false">H7-I7</f>
        <v>-5</v>
      </c>
      <c r="K7" s="821" t="n">
        <f aca="false">M7*3+N7</f>
        <v>1</v>
      </c>
      <c r="L7" s="808" t="n">
        <f aca="false">M7+N7+O7</f>
        <v>3</v>
      </c>
      <c r="M7" s="808" t="n">
        <f aca="false">SUMPRODUCT(($P$22:$P$27=D7)*($R$22:$R$27&gt;$S$22:$S$27))+SUMPRODUCT(($Q$22:$Q$27=D7)*($R$22:$R$27&lt;$S$22:$S$27))</f>
        <v>0</v>
      </c>
      <c r="N7" s="808" t="n">
        <f aca="false">SUMPRODUCT(($P$22:$Q$27=D7)*($R$22:$R$27=$S$22:$S$27)*($R$22:$R$27&lt;&gt;"")*($S$22:$S$27&lt;&gt;""))</f>
        <v>1</v>
      </c>
      <c r="O7" s="808" t="n">
        <f aca="false">SUMPRODUCT(($P$22:$P$27=D7)*($R$22:$R$27&lt;$S$22:$S$27))+SUMPRODUCT(($Q$22:$Q$27=D7)*($R$22:$R$27&gt;$S$22:$S$27))</f>
        <v>2</v>
      </c>
      <c r="P7" s="832" t="n">
        <f aca="false">SUMIFS(FairPlay!$C$6:$C$27,FairPlay!$B$6:$B$27,$D7)+SUMIFS(FairPlay!$F$6:$F$27,FairPlay!$E$6:$E$27,$D7)+SUMIFS(FairPlay!$I$6:$I$27,FairPlay!$H$6:$H$27,$D7)</f>
        <v>0</v>
      </c>
      <c r="Q7" s="806" t="n">
        <f aca="false">INDEX(Language!$D$5:$D$100,MATCH($D7,Language!$E$5:$E$100,0),1)</f>
        <v>61</v>
      </c>
      <c r="R7" s="823" t="n">
        <f aca="false">(1000-Q7)*($L$9&gt;0)</f>
        <v>939</v>
      </c>
      <c r="S7" s="806"/>
      <c r="T7" s="806"/>
      <c r="U7" s="824"/>
      <c r="V7" s="806"/>
      <c r="W7" s="806"/>
      <c r="X7" s="824"/>
      <c r="Y7" s="806"/>
      <c r="Z7" s="806"/>
      <c r="AA7" s="806"/>
      <c r="AB7" s="824"/>
      <c r="AC7" s="806"/>
      <c r="AD7" s="806"/>
      <c r="AE7" s="806"/>
      <c r="AF7" s="824"/>
      <c r="AG7" s="806"/>
      <c r="AH7" s="806"/>
      <c r="AI7" s="806"/>
      <c r="AJ7" s="824"/>
      <c r="AK7" s="806"/>
      <c r="AL7" s="806"/>
      <c r="AM7" s="824"/>
      <c r="AN7" s="801"/>
      <c r="AO7" s="801"/>
      <c r="AU7" s="827" t="n">
        <v>1</v>
      </c>
      <c r="AV7" s="827" t="n">
        <v>1</v>
      </c>
      <c r="BA7" s="833" t="n">
        <f aca="false">IFERROR(MATCH($C16,$AY$14:$AY$17,0),99)</f>
        <v>3</v>
      </c>
      <c r="BB7" s="834" t="n">
        <f aca="false">IFERROR(MATCH($C16,$AY$22:$AY$25,0),99)</f>
        <v>99</v>
      </c>
      <c r="BN7" s="833" t="str">
        <f aca="false">IF($U16=$BL$14,$C16,"")</f>
        <v/>
      </c>
      <c r="BO7" s="834" t="str">
        <f aca="false">INDEX($BN$5:$BN$8,MATCH($C16,$AY$14:$AY$17,0))</f>
        <v/>
      </c>
      <c r="BZ7" s="833" t="str">
        <f aca="false">IF($U16=$BX$14,$C16,"")</f>
        <v/>
      </c>
      <c r="CA7" s="834" t="str">
        <f aca="false">INDEX($BZ$5:$BZ$8,MATCH($C16,$AY$14:$AY$17,0))</f>
        <v/>
      </c>
    </row>
    <row r="8" s="800" customFormat="true" ht="12" hidden="false" customHeight="false" outlineLevel="0" collapsed="false">
      <c r="B8" s="806"/>
      <c r="C8" s="808" t="n">
        <v>4</v>
      </c>
      <c r="D8" s="835" t="str">
        <f aca="false">VLOOKUP($B$1&amp;ROW($A4),Groups!$B$7:$D$65,3,0)</f>
        <v>Uruguay</v>
      </c>
      <c r="E8" s="831"/>
      <c r="F8" s="820"/>
      <c r="G8" s="807"/>
      <c r="H8" s="808" t="n">
        <f aca="false">SUMIFS($R$22:$R$27,$P$22:$P$27,$D8)+SUMIFS($S$22:$S$27,$Q$22:$Q$27,$D8)</f>
        <v>5</v>
      </c>
      <c r="I8" s="808" t="n">
        <f aca="false">SUMIFS($S$22:$S$27,$P$22:$P$27,$D8)+SUMIFS($R$22:$R$27,$Q$22:$Q$27,$D8)</f>
        <v>2</v>
      </c>
      <c r="J8" s="806" t="n">
        <f aca="false">H8-I8</f>
        <v>3</v>
      </c>
      <c r="K8" s="821" t="n">
        <f aca="false">M8*3+N8</f>
        <v>6</v>
      </c>
      <c r="L8" s="808" t="n">
        <f aca="false">M8+N8+O8</f>
        <v>3</v>
      </c>
      <c r="M8" s="808" t="n">
        <f aca="false">SUMPRODUCT(($P$22:$P$27=D8)*($R$22:$R$27&gt;$S$22:$S$27))+SUMPRODUCT(($Q$22:$Q$27=D8)*($R$22:$R$27&lt;$S$22:$S$27))</f>
        <v>2</v>
      </c>
      <c r="N8" s="808" t="n">
        <f aca="false">SUMPRODUCT(($P$22:$Q$27=D8)*($R$22:$R$27=$S$22:$S$27)*($R$22:$R$27&lt;&gt;"")*($S$22:$S$27&lt;&gt;""))</f>
        <v>0</v>
      </c>
      <c r="O8" s="808" t="n">
        <f aca="false">SUMPRODUCT(($P$22:$P$27=D8)*($R$22:$R$27&lt;$S$22:$S$27))+SUMPRODUCT(($Q$22:$Q$27=D8)*($R$22:$R$27&gt;$S$22:$S$27))</f>
        <v>1</v>
      </c>
      <c r="P8" s="836" t="n">
        <f aca="false">SUMIFS(FairPlay!$C$6:$C$27,FairPlay!$B$6:$B$27,$D8)+SUMIFS(FairPlay!$F$6:$F$27,FairPlay!$E$6:$E$27,$D8)+SUMIFS(FairPlay!$I$6:$I$27,FairPlay!$H$6:$H$27,$D8)</f>
        <v>0</v>
      </c>
      <c r="Q8" s="806" t="n">
        <f aca="false">INDEX(Language!$D$5:$D$100,MATCH($D8,Language!$E$5:$E$100,0),1)</f>
        <v>17</v>
      </c>
      <c r="R8" s="823" t="n">
        <f aca="false">(1000-Q8)*($L$9&gt;0)</f>
        <v>983</v>
      </c>
      <c r="S8" s="806"/>
      <c r="T8" s="806"/>
      <c r="U8" s="824"/>
      <c r="V8" s="806"/>
      <c r="W8" s="806"/>
      <c r="X8" s="824"/>
      <c r="Y8" s="806"/>
      <c r="Z8" s="806"/>
      <c r="AA8" s="806"/>
      <c r="AB8" s="824"/>
      <c r="AC8" s="806"/>
      <c r="AD8" s="806"/>
      <c r="AE8" s="806"/>
      <c r="AF8" s="824"/>
      <c r="AG8" s="806"/>
      <c r="AH8" s="806"/>
      <c r="AI8" s="806"/>
      <c r="AJ8" s="824"/>
      <c r="AK8" s="806"/>
      <c r="AL8" s="806"/>
      <c r="AM8" s="824"/>
      <c r="AN8" s="801"/>
      <c r="AO8" s="801"/>
      <c r="AU8" s="827" t="n">
        <v>0</v>
      </c>
      <c r="AV8" s="827" t="n">
        <v>1</v>
      </c>
      <c r="BA8" s="837" t="n">
        <f aca="false">IFERROR(MATCH($C17,$AY$14:$AY$17,0),99)</f>
        <v>2</v>
      </c>
      <c r="BB8" s="838" t="n">
        <f aca="false">IFERROR(MATCH($C17,$AY$22:$AY$25,0),99)</f>
        <v>99</v>
      </c>
      <c r="BN8" s="837" t="str">
        <f aca="false">IF($U17=$BL$14,$C17,"")</f>
        <v/>
      </c>
      <c r="BO8" s="838" t="str">
        <f aca="false">INDEX($BN$5:$BN$8,MATCH($C17,$AY$14:$AY$17,0))</f>
        <v/>
      </c>
      <c r="BZ8" s="837" t="str">
        <f aca="false">IF($U17=$BX$14,$C17,"")</f>
        <v/>
      </c>
      <c r="CA8" s="838" t="str">
        <f aca="false">INDEX($BZ$5:$BZ$8,MATCH($C17,$AY$14:$AY$17,0))</f>
        <v/>
      </c>
    </row>
    <row r="9" s="800" customFormat="true" ht="12" hidden="false" customHeight="false" outlineLevel="0" collapsed="false">
      <c r="C9" s="806"/>
      <c r="D9" s="806"/>
      <c r="E9" s="806"/>
      <c r="F9" s="807"/>
      <c r="G9" s="807"/>
      <c r="H9" s="806"/>
      <c r="I9" s="806"/>
      <c r="J9" s="806"/>
      <c r="K9" s="806"/>
      <c r="L9" s="821" t="n">
        <f aca="false">QUOTIENT(SUM(L5:L8),2)</f>
        <v>6</v>
      </c>
      <c r="M9" s="808"/>
      <c r="N9" s="808"/>
      <c r="O9" s="808"/>
      <c r="P9" s="806"/>
      <c r="Q9" s="806"/>
      <c r="R9" s="806"/>
      <c r="S9" s="806"/>
      <c r="T9" s="806"/>
      <c r="U9" s="806"/>
      <c r="V9" s="801"/>
      <c r="W9" s="801"/>
      <c r="X9" s="806"/>
      <c r="Y9" s="806"/>
      <c r="Z9" s="806"/>
      <c r="AA9" s="801"/>
      <c r="AB9" s="801"/>
      <c r="AC9" s="801"/>
      <c r="AD9" s="801"/>
      <c r="AE9" s="801"/>
      <c r="AF9" s="801"/>
      <c r="AG9" s="801"/>
      <c r="AH9" s="801"/>
      <c r="AI9" s="801"/>
    </row>
    <row r="10" s="800" customFormat="true" ht="12" hidden="false" customHeight="false" outlineLevel="0" collapsed="false">
      <c r="C10" s="806"/>
      <c r="D10" s="806"/>
      <c r="E10" s="806"/>
      <c r="F10" s="807"/>
      <c r="G10" s="807"/>
      <c r="H10" s="806"/>
      <c r="I10" s="806"/>
      <c r="J10" s="806"/>
      <c r="K10" s="806"/>
      <c r="L10" s="821"/>
      <c r="M10" s="808"/>
      <c r="N10" s="808"/>
      <c r="O10" s="808"/>
      <c r="P10" s="806"/>
      <c r="Q10" s="806"/>
      <c r="R10" s="806"/>
      <c r="S10" s="806"/>
      <c r="T10" s="806"/>
      <c r="U10" s="806"/>
      <c r="V10" s="801"/>
      <c r="W10" s="801"/>
      <c r="X10" s="806"/>
      <c r="Y10" s="806"/>
      <c r="Z10" s="806"/>
      <c r="AA10" s="801"/>
      <c r="AB10" s="801"/>
      <c r="AC10" s="801"/>
      <c r="AD10" s="801"/>
      <c r="AE10" s="801"/>
      <c r="AF10" s="801"/>
      <c r="AG10" s="801"/>
      <c r="AH10" s="801"/>
      <c r="AI10" s="801"/>
    </row>
    <row r="11" s="800" customFormat="true" ht="12" hidden="false" customHeight="false" outlineLevel="0" collapsed="false">
      <c r="C11" s="806"/>
      <c r="D11" s="806"/>
      <c r="E11" s="806"/>
      <c r="F11" s="807"/>
      <c r="G11" s="807"/>
      <c r="H11" s="806"/>
      <c r="I11" s="806"/>
      <c r="J11" s="806"/>
      <c r="K11" s="806"/>
      <c r="L11" s="821"/>
      <c r="M11" s="808"/>
      <c r="N11" s="808"/>
      <c r="O11" s="808"/>
      <c r="P11" s="806"/>
      <c r="Q11" s="806"/>
      <c r="R11" s="806"/>
      <c r="S11" s="806"/>
      <c r="T11" s="806"/>
      <c r="U11" s="806"/>
      <c r="V11" s="801"/>
      <c r="W11" s="801"/>
      <c r="X11" s="806"/>
      <c r="Y11" s="806"/>
      <c r="Z11" s="806"/>
      <c r="AA11" s="801"/>
      <c r="AB11" s="801"/>
      <c r="AC11" s="801"/>
      <c r="AD11" s="801"/>
      <c r="AE11" s="801"/>
      <c r="AF11" s="801"/>
      <c r="AG11" s="801"/>
      <c r="AH11" s="801"/>
      <c r="AI11" s="801"/>
      <c r="BL11" s="807"/>
    </row>
    <row r="12" s="839" customFormat="true" ht="12" hidden="false" customHeight="false" outlineLevel="0" collapsed="false">
      <c r="E12" s="840" t="s">
        <v>1872</v>
      </c>
      <c r="F12" s="841"/>
      <c r="G12" s="840" t="s">
        <v>1872</v>
      </c>
      <c r="H12" s="841"/>
      <c r="I12" s="842" t="s">
        <v>1872</v>
      </c>
      <c r="J12" s="841"/>
      <c r="K12" s="805" t="s">
        <v>1873</v>
      </c>
      <c r="L12" s="840"/>
      <c r="M12" s="842" t="s">
        <v>1872</v>
      </c>
      <c r="N12" s="841"/>
      <c r="O12" s="805" t="s">
        <v>1873</v>
      </c>
      <c r="P12" s="840"/>
      <c r="Q12" s="842" t="s">
        <v>1872</v>
      </c>
      <c r="R12" s="841"/>
      <c r="S12" s="805" t="s">
        <v>1873</v>
      </c>
      <c r="T12" s="840"/>
      <c r="U12" s="842" t="s">
        <v>1872</v>
      </c>
      <c r="V12" s="843"/>
      <c r="W12" s="805" t="s">
        <v>1874</v>
      </c>
      <c r="X12" s="840"/>
      <c r="Y12" s="842" t="s">
        <v>1872</v>
      </c>
      <c r="Z12" s="843"/>
      <c r="AA12" s="805" t="s">
        <v>1874</v>
      </c>
      <c r="AB12" s="840"/>
      <c r="AC12" s="842" t="s">
        <v>1872</v>
      </c>
      <c r="AD12" s="843"/>
      <c r="AE12" s="805" t="s">
        <v>1874</v>
      </c>
      <c r="AF12" s="840"/>
      <c r="AG12" s="842" t="s">
        <v>1872</v>
      </c>
      <c r="AH12" s="840"/>
      <c r="AI12" s="840" t="s">
        <v>507</v>
      </c>
      <c r="AJ12" s="842" t="s">
        <v>1872</v>
      </c>
      <c r="AK12" s="840"/>
      <c r="AL12" s="840" t="s">
        <v>1840</v>
      </c>
      <c r="AM12" s="842" t="s">
        <v>1872</v>
      </c>
      <c r="AN12" s="841"/>
      <c r="AO12" s="840" t="s">
        <v>1875</v>
      </c>
      <c r="AP12" s="842" t="s">
        <v>1872</v>
      </c>
      <c r="AR12" s="840" t="s">
        <v>1871</v>
      </c>
      <c r="AS12" s="842" t="s">
        <v>1872</v>
      </c>
      <c r="AT12" s="842"/>
      <c r="AZ12" s="844" t="s">
        <v>1876</v>
      </c>
      <c r="BJ12" s="845" t="s">
        <v>1877</v>
      </c>
      <c r="BL12" s="807"/>
      <c r="BN12" s="844" t="s">
        <v>1878</v>
      </c>
      <c r="BZ12" s="844" t="s">
        <v>1879</v>
      </c>
    </row>
    <row r="13" s="839" customFormat="true" ht="12" hidden="false" customHeight="false" outlineLevel="0" collapsed="false">
      <c r="B13" s="846"/>
      <c r="C13" s="846"/>
      <c r="D13" s="846"/>
      <c r="E13" s="805" t="s">
        <v>1880</v>
      </c>
      <c r="F13" s="811"/>
      <c r="G13" s="805" t="s">
        <v>1881</v>
      </c>
      <c r="H13" s="811"/>
      <c r="I13" s="817" t="s">
        <v>1882</v>
      </c>
      <c r="J13" s="811"/>
      <c r="K13" s="805" t="s">
        <v>1839</v>
      </c>
      <c r="L13" s="805" t="s">
        <v>1883</v>
      </c>
      <c r="M13" s="817" t="s">
        <v>1884</v>
      </c>
      <c r="N13" s="841"/>
      <c r="O13" s="805" t="s">
        <v>507</v>
      </c>
      <c r="P13" s="805" t="s">
        <v>1883</v>
      </c>
      <c r="Q13" s="817" t="s">
        <v>1885</v>
      </c>
      <c r="R13" s="841"/>
      <c r="S13" s="805" t="s">
        <v>1840</v>
      </c>
      <c r="T13" s="805" t="s">
        <v>1883</v>
      </c>
      <c r="U13" s="817" t="s">
        <v>1886</v>
      </c>
      <c r="V13" s="811"/>
      <c r="W13" s="805" t="s">
        <v>1839</v>
      </c>
      <c r="X13" s="805" t="s">
        <v>1883</v>
      </c>
      <c r="Y13" s="817" t="s">
        <v>1887</v>
      </c>
      <c r="Z13" s="811"/>
      <c r="AA13" s="805" t="s">
        <v>507</v>
      </c>
      <c r="AB13" s="805" t="s">
        <v>1883</v>
      </c>
      <c r="AC13" s="817" t="s">
        <v>1888</v>
      </c>
      <c r="AD13" s="811"/>
      <c r="AE13" s="805" t="s">
        <v>1840</v>
      </c>
      <c r="AF13" s="805" t="s">
        <v>1883</v>
      </c>
      <c r="AG13" s="817" t="s">
        <v>1889</v>
      </c>
      <c r="AH13" s="805"/>
      <c r="AI13" s="805" t="s">
        <v>1883</v>
      </c>
      <c r="AJ13" s="817" t="s">
        <v>1890</v>
      </c>
      <c r="AK13" s="805"/>
      <c r="AL13" s="805" t="s">
        <v>1883</v>
      </c>
      <c r="AM13" s="817" t="s">
        <v>1891</v>
      </c>
      <c r="AN13" s="841"/>
      <c r="AO13" s="805" t="s">
        <v>1883</v>
      </c>
      <c r="AP13" s="817" t="s">
        <v>1892</v>
      </c>
      <c r="AR13" s="805" t="s">
        <v>1883</v>
      </c>
      <c r="AS13" s="817" t="s">
        <v>1893</v>
      </c>
      <c r="AT13" s="817"/>
      <c r="AU13" s="805" t="s">
        <v>1894</v>
      </c>
      <c r="AV13" s="805" t="s">
        <v>1894</v>
      </c>
      <c r="AX13" s="845" t="s">
        <v>1895</v>
      </c>
      <c r="AY13" s="845" t="s">
        <v>1896</v>
      </c>
      <c r="BE13" s="847" t="str">
        <f aca="false" t="array" ref="BE13:BH13">TRANSPOSE($AZ$14:$AZ$17)</f>
        <v/>
      </c>
      <c r="BF13" s="848" t="str">
        <v/>
      </c>
      <c r="BG13" s="848" t="str">
        <v>Saudi Arabia</v>
      </c>
      <c r="BH13" s="849" t="str">
        <v>Cape Verde</v>
      </c>
      <c r="BJ13" s="845" t="s">
        <v>1897</v>
      </c>
      <c r="BL13" s="845" t="s">
        <v>1895</v>
      </c>
      <c r="BS13" s="847" t="str">
        <f aca="false" t="array" ref="BS13:BV13">TRANSPOSE($BN$14:$BN$17)</f>
        <v/>
      </c>
      <c r="BT13" s="848" t="str">
        <v/>
      </c>
      <c r="BU13" s="848" t="str">
        <v/>
      </c>
      <c r="BV13" s="849" t="str">
        <v/>
      </c>
      <c r="BX13" s="845" t="s">
        <v>1895</v>
      </c>
      <c r="CE13" s="847" t="str">
        <f aca="false" t="array" ref="CE13:CH13">TRANSPOSE($BZ$14:$BZ$17)</f>
        <v/>
      </c>
      <c r="CF13" s="848" t="str">
        <v/>
      </c>
      <c r="CG13" s="848" t="str">
        <v/>
      </c>
      <c r="CH13" s="849" t="str">
        <v/>
      </c>
    </row>
    <row r="14" s="839" customFormat="true" ht="12" hidden="false" customHeight="false" outlineLevel="0" collapsed="false">
      <c r="B14" s="846"/>
      <c r="C14" s="850" t="n">
        <v>1</v>
      </c>
      <c r="D14" s="807" t="str">
        <f aca="false">$D5</f>
        <v>Spain</v>
      </c>
      <c r="E14" s="851" t="n">
        <f aca="false">RANK(F14,$F$14:$F$17,1)</f>
        <v>1</v>
      </c>
      <c r="F14" s="820" t="n">
        <f aca="false">G14+ROW()/1000+(D14="")*10</f>
        <v>1.014</v>
      </c>
      <c r="G14" s="852" t="n">
        <f aca="false">AS14</f>
        <v>1</v>
      </c>
      <c r="H14" s="853"/>
      <c r="I14" s="854" t="n">
        <f aca="false">RANK($K5,$K$5:$K$8)</f>
        <v>1</v>
      </c>
      <c r="J14" s="855"/>
      <c r="K14" s="856" t="n">
        <f aca="false" t="array" ref="K14:K14">SUMPRODUCT($U$22:$U$27*($P$22:$P$27=$D14)*ISNUMBER(MATCH($Q$22:$Q$27,IF($I$14:$I$17=$I14,$D$14:$D$17,""),0)))+SUMPRODUCT($V$22:$V$27*($Q$22:$Q$27=$D14)*ISNUMBER(MATCH($P$22:$P$27,IF($I$14:$I$17=$I14,$D$14:$D$17,""),0)))</f>
        <v>0</v>
      </c>
      <c r="L14" s="857" t="n">
        <f aca="false">COUNTIFS($K$14:$K$17,"&gt;"&amp;$K14,$I$14:$I$17,"="&amp;$I14)</f>
        <v>0</v>
      </c>
      <c r="M14" s="858" t="n">
        <f aca="false">I14+L14</f>
        <v>1</v>
      </c>
      <c r="N14" s="853"/>
      <c r="O14" s="856" t="n">
        <f aca="false" t="array" ref="O14:O14">SUMPRODUCT($W$22:$W$27*($P$22:$P$27=$D14)*ISNUMBER(MATCH($Q$22:$Q$27,IF($I$14:$I$17=$I14,$D$14:$D$17,""),0)))+SUMPRODUCT(-$W$22:$W$27*($Q$22:$Q$27=$D14)*ISNUMBER(MATCH($P$22:$P$27,IF($I$14:$I$17=$I14,$D$14:$D$17,""),0)))</f>
        <v>0</v>
      </c>
      <c r="P14" s="857" t="n">
        <f aca="false">COUNTIFS($O$14:$O$17,"&gt;"&amp;$O14,$M$14:$M$17,"="&amp;$M14)</f>
        <v>0</v>
      </c>
      <c r="Q14" s="858" t="n">
        <f aca="false">M14+P14</f>
        <v>1</v>
      </c>
      <c r="R14" s="853"/>
      <c r="S14" s="856" t="n">
        <f aca="false" t="array" ref="S14:S14">SUMPRODUCT($X$22:$X$27*($P$22:$P$27=$D14)*ISNUMBER(MATCH($Q$22:$Q$27,IF($I$14:$I$17=$I14,$D$14:$D$17,""),0)))+SUMPRODUCT($Y$22:$Y$27*($Q$22:$Q$27=$D14)*ISNUMBER(MATCH($P$22:$P$27,IF($I$14:$I$17=$I14,$D$14:$D$17,""),0)))</f>
        <v>0</v>
      </c>
      <c r="T14" s="857" t="n">
        <f aca="false">COUNTIFS($S$14:$S$17,"&gt;"&amp;$S14,$Q$14:$Q$17,"="&amp;$Q14)</f>
        <v>0</v>
      </c>
      <c r="U14" s="858" t="n">
        <f aca="false">Q14+T14</f>
        <v>1</v>
      </c>
      <c r="V14" s="855"/>
      <c r="W14" s="856" t="n">
        <f aca="false" t="array" ref="W14:W14">SUMPRODUCT($U$22:$U$27*($P$22:$P$27=$D14)*ISNUMBER(MATCH($Q$22:$Q$27,IF($U$14:$U$17=$U14,$D$14:$D$17,""),0)))+SUMPRODUCT($V$22:$V$27*($Q$22:$Q$27=$D14)*ISNUMBER(MATCH($P$22:$P$27,IF($U$14:$U$17=$U14,$D$14:$D$17,""),0)))</f>
        <v>0</v>
      </c>
      <c r="X14" s="857" t="n">
        <f aca="false">COUNTIFS($W$14:$W$17,"&gt;"&amp;$W14,$U$14:$U$17,"="&amp;$U14)</f>
        <v>0</v>
      </c>
      <c r="Y14" s="858" t="n">
        <f aca="false">U14+X14</f>
        <v>1</v>
      </c>
      <c r="Z14" s="853"/>
      <c r="AA14" s="856" t="n">
        <f aca="false" t="array" ref="AA14:AA14">SUMPRODUCT($W$22:$W$27*($P$22:$P$27=$D14)*ISNUMBER(MATCH($Q$22:$Q$27,IF($U$14:$U$17=$U14,$D$14:$D$17,""),0)))+SUMPRODUCT(-$W$22:$W$27*($Q$22:$Q$27=$D14)*ISNUMBER(MATCH($P$22:$P$27,IF($U$14:$U$17=$U14,$D$14:$D$17,""),0)))</f>
        <v>0</v>
      </c>
      <c r="AB14" s="857" t="n">
        <f aca="false">COUNTIFS($AA$14:$AA$17,"&gt;"&amp;$AA14,$Y$14:$Y$17,"="&amp;$Y14)</f>
        <v>0</v>
      </c>
      <c r="AC14" s="858" t="n">
        <f aca="false">Y14+AB14</f>
        <v>1</v>
      </c>
      <c r="AD14" s="853"/>
      <c r="AE14" s="856" t="n">
        <f aca="false" t="array" ref="AE14:AE14">SUMPRODUCT($X$22:$X$27*($P$22:$P$27=$D14)*ISNUMBER(MATCH($Q$22:$Q$27,IF($U$14:$U$17=$U14,$D$14:$D$17,""),0)))+SUMPRODUCT($Y$22:$Y$27*($Q$22:$Q$27=$D14)*ISNUMBER(MATCH($P$22:$P$27,IF($U$14:$U$17=$U14,$D$14:$D$17,""),0)))</f>
        <v>0</v>
      </c>
      <c r="AF14" s="857" t="n">
        <f aca="false">COUNTIFS($AE$14:$AE$17,"&gt;"&amp;$AE14,$AC$14:$AC$17,"="&amp;$AC14)</f>
        <v>0</v>
      </c>
      <c r="AG14" s="858" t="n">
        <f aca="false">AC14+AF14</f>
        <v>1</v>
      </c>
      <c r="AH14" s="855"/>
      <c r="AI14" s="859" t="n">
        <f aca="false">COUNTIFS($J$5:$J$8,"&gt;"&amp;$J5,$AG$14:$AG$17,"="&amp;$AG14)</f>
        <v>0</v>
      </c>
      <c r="AJ14" s="860" t="n">
        <f aca="false">AG14+AI14</f>
        <v>1</v>
      </c>
      <c r="AK14" s="853"/>
      <c r="AL14" s="859" t="n">
        <f aca="false">COUNTIFS($H$5:$H$8,"&gt;"&amp;$H5,$AJ$14:$AJ$17,"="&amp;$AJ14)</f>
        <v>0</v>
      </c>
      <c r="AM14" s="860" t="n">
        <f aca="false">AJ14+AL14</f>
        <v>1</v>
      </c>
      <c r="AN14" s="853"/>
      <c r="AO14" s="859" t="n">
        <f aca="false">COUNTIFS($P$5:$P$8,"&gt;"&amp;$P5,$AM$14:$AM$17,"="&amp;$AM14)</f>
        <v>0</v>
      </c>
      <c r="AP14" s="860" t="n">
        <f aca="false">AM14+AO14</f>
        <v>1</v>
      </c>
      <c r="AQ14" s="853"/>
      <c r="AR14" s="859" t="n">
        <f aca="false">COUNTIFS($R$5:$R$8,"&gt;"&amp;$R5,$AP$14:$AP$17,"="&amp;$AP14)</f>
        <v>0</v>
      </c>
      <c r="AS14" s="860" t="n">
        <f aca="false">AP14+AR14</f>
        <v>1</v>
      </c>
      <c r="AT14" s="853"/>
      <c r="AU14" s="861" t="b">
        <f aca="false" t="array" ref="AU14:AU14">AND($L$9&gt;0,(SUM(($AM$14:$AM$17=TRANSPOSE($AM$14:$AM$17))*(($L$5:$L$8&gt;0)*TRANSPOSE($L$5:$L$8)+({1;2;3;4}={1,2,3,4})&gt;0))-4)&gt;0)</f>
        <v>1</v>
      </c>
      <c r="AV14" s="862" t="b">
        <f aca="false">AND($AU5,$AV5)</f>
        <v>0</v>
      </c>
      <c r="AX14" s="863" t="n">
        <f aca="false" t="array" ref="AX14:AX14">IFERROR(SMALL(IF(COUNTIF($I$14:$I$17,$C$14:$C$17)&gt;1,$C$14:$C$17,""),1),"")</f>
        <v>3</v>
      </c>
      <c r="AY14" s="864" t="n">
        <f aca="false">IFERROR(INDEX($E$14:$E$17,IF($I14=$AX$14,$C14,99)),0)</f>
        <v>0</v>
      </c>
      <c r="AZ14" s="865" t="str">
        <f aca="false" t="array" ref="AZ14:AZ17">IFERROR(VLOOKUP($BA$5:$BA$8,$C$14:$D$17,2,0),"")</f>
        <v/>
      </c>
      <c r="BA14" s="866" t="str">
        <f aca="false" t="array" ref="BA14:BA17">IFERROR(VLOOKUP($BA$5:$BA$8,$C$14:$K$17,9,0),"")</f>
        <v/>
      </c>
      <c r="BB14" s="866" t="str">
        <f aca="false" t="array" ref="BB14:BB17">IFERROR(VLOOKUP($BA$5:$BA$8,$C$14:$O$17,13,0),"")</f>
        <v/>
      </c>
      <c r="BC14" s="867" t="str">
        <f aca="false" t="array" ref="BC14:BC17">IFERROR(VLOOKUP($BA$5:$BA$8,$C$14:$S$17,17,0),"")</f>
        <v/>
      </c>
      <c r="BE14" s="868" t="str">
        <f aca="false" t="array" ref="BE14:BH17">IFERROR(VLOOKUP($AZ$14:$AZ$17&amp;$BE$13:$BH$13,$Z$22:$AA$33,2,0),"")</f>
        <v/>
      </c>
      <c r="BF14" s="869" t="str">
        <v/>
      </c>
      <c r="BG14" s="869" t="str">
        <v/>
      </c>
      <c r="BH14" s="870" t="str">
        <v/>
      </c>
      <c r="BI14" s="862"/>
      <c r="BJ14" s="871" t="b">
        <f aca="false">COUNTIF($I$14:$I$17,$BL$15)&lt;&gt;COUNTIF($U$14:$U$17,$BL$15)</f>
        <v>0</v>
      </c>
      <c r="BK14" s="822" t="n">
        <f aca="false" t="array" ref="BK14:BK17">IF($I$14:$I$17=$AX$14,$U$14:$U$17,0)</f>
        <v>0</v>
      </c>
      <c r="BL14" s="872" t="str">
        <f aca="false">IF($BJ$14,$BL$15,"")</f>
        <v/>
      </c>
      <c r="BM14" s="873"/>
      <c r="BN14" s="865" t="str">
        <f aca="false" t="array" ref="BN14:BN17">IFERROR(VLOOKUP($BO$5:$BO$8,$C$14:$D$17,2,0),"")</f>
        <v/>
      </c>
      <c r="BO14" s="866" t="str">
        <f aca="false" t="array" ref="BO14:BO17">IFERROR(VLOOKUP($BO$5:$BO$8,$C$14:$W$17,21,0),"")</f>
        <v/>
      </c>
      <c r="BP14" s="866" t="str">
        <f aca="false" t="array" ref="BP14:BP17">IFERROR(VLOOKUP($BO$5:$BO$8,$C$14:$AA$17,25,0),"")</f>
        <v/>
      </c>
      <c r="BQ14" s="867" t="str">
        <f aca="false" t="array" ref="BQ14:BQ17">IFERROR(VLOOKUP($BO$5:$BO$8,$C$14:$AE$17,29,0),"")</f>
        <v/>
      </c>
      <c r="BS14" s="868" t="str">
        <f aca="false" t="array" ref="BS14:BV17">IFERROR(VLOOKUP($BN$14:$BN$17&amp;$BS$13:$BV$13,$Z$22:$AA$33,2,0),"")</f>
        <v/>
      </c>
      <c r="BT14" s="869" t="str">
        <v/>
      </c>
      <c r="BU14" s="869" t="str">
        <v/>
      </c>
      <c r="BV14" s="870" t="str">
        <v/>
      </c>
      <c r="BX14" s="863" t="str">
        <f aca="false" t="array" ref="BX14:BX14">IFERROR(SMALL(IF(COUNTIF($BK$14:$BK$17,$C$14:$C$17)&gt;1,$C$14:$C$17,""),2),"")</f>
        <v/>
      </c>
      <c r="BZ14" s="865" t="str">
        <f aca="false" t="array" ref="BZ14:BZ17">IFERROR(VLOOKUP($CA$5:$CA$8,$C$14:$D$17,2,0),"")</f>
        <v/>
      </c>
      <c r="CA14" s="866" t="str">
        <f aca="false" t="array" ref="CA14:CA17">IFERROR(VLOOKUP($CA$5:$CA$8,$C$14:$W$17,21,0),"")</f>
        <v/>
      </c>
      <c r="CB14" s="866" t="str">
        <f aca="false" t="array" ref="CB14:CB17">IFERROR(VLOOKUP($CA$5:$CA$8,$C$14:$AA$17,25,0),"")</f>
        <v/>
      </c>
      <c r="CC14" s="867" t="str">
        <f aca="false" t="array" ref="CC14:CC17">IFERROR(VLOOKUP($CA$5:$CA$8,$C$14:$AE$17,29,0),"")</f>
        <v/>
      </c>
      <c r="CE14" s="868" t="str">
        <f aca="false" t="array" ref="CE14:CH17">IFERROR(VLOOKUP($BZ$14:$BZ$17&amp;$CE$13:$CH$13,$Z$22:$AA$33,2,0),"")</f>
        <v/>
      </c>
      <c r="CF14" s="869" t="str">
        <v/>
      </c>
      <c r="CG14" s="869" t="str">
        <v/>
      </c>
      <c r="CH14" s="870" t="str">
        <v/>
      </c>
    </row>
    <row r="15" s="839" customFormat="true" ht="12" hidden="false" customHeight="false" outlineLevel="0" collapsed="false">
      <c r="B15" s="846"/>
      <c r="C15" s="850" t="n">
        <v>2</v>
      </c>
      <c r="D15" s="807" t="str">
        <f aca="false">$D6</f>
        <v>Cape Verde</v>
      </c>
      <c r="E15" s="874" t="n">
        <f aca="false">RANK(F15,$F$14:$F$17,1)</f>
        <v>4</v>
      </c>
      <c r="F15" s="820" t="n">
        <f aca="false">G15+ROW()/1000+(D15="")*10</f>
        <v>4.015</v>
      </c>
      <c r="G15" s="852" t="n">
        <f aca="false">AS15</f>
        <v>4</v>
      </c>
      <c r="H15" s="853"/>
      <c r="I15" s="875" t="n">
        <f aca="false">RANK($K6,$K$5:$K$8)</f>
        <v>3</v>
      </c>
      <c r="J15" s="855"/>
      <c r="K15" s="808" t="n">
        <f aca="false" t="array" ref="K15:K15">SUMPRODUCT($U$22:$U$27*($P$22:$P$27=$D15)*ISNUMBER(MATCH($Q$22:$Q$27,IF($I$14:$I$17=$I15,$D$14:$D$17,""),0)))+SUMPRODUCT($V$22:$V$27*($Q$22:$Q$27=$D15)*ISNUMBER(MATCH($P$22:$P$27,IF($I$14:$I$17=$I15,$D$14:$D$17,""),0)))</f>
        <v>1</v>
      </c>
      <c r="L15" s="806" t="n">
        <f aca="false">COUNTIFS($K$14:$K$17,"&gt;"&amp;$K15,$I$14:$I$17,"="&amp;$I15)</f>
        <v>0</v>
      </c>
      <c r="M15" s="824" t="n">
        <f aca="false">I15+L15</f>
        <v>3</v>
      </c>
      <c r="N15" s="853"/>
      <c r="O15" s="808" t="n">
        <f aca="false" t="array" ref="O15:O15">SUMPRODUCT($W$22:$W$27*($P$22:$P$27=$D15)*ISNUMBER(MATCH($Q$22:$Q$27,IF($I$14:$I$17=$I15,$D$14:$D$17,""),0)))+SUMPRODUCT(-$W$22:$W$27*($Q$22:$Q$27=$D15)*ISNUMBER(MATCH($P$22:$P$27,IF($I$14:$I$17=$I15,$D$14:$D$17,""),0)))</f>
        <v>0</v>
      </c>
      <c r="P15" s="806" t="n">
        <f aca="false">COUNTIFS($O$14:$O$17,"&gt;"&amp;$O15,$M$14:$M$17,"="&amp;$M15)</f>
        <v>0</v>
      </c>
      <c r="Q15" s="824" t="n">
        <f aca="false">M15+P15</f>
        <v>3</v>
      </c>
      <c r="R15" s="853"/>
      <c r="S15" s="808" t="n">
        <f aca="false" t="array" ref="S15:S15">SUMPRODUCT($X$22:$X$27*($P$22:$P$27=$D15)*ISNUMBER(MATCH($Q$22:$Q$27,IF($I$14:$I$17=$I15,$D$14:$D$17,""),0)))+SUMPRODUCT($Y$22:$Y$27*($Q$22:$Q$27=$D15)*ISNUMBER(MATCH($P$22:$P$27,IF($I$14:$I$17=$I15,$D$14:$D$17,""),0)))</f>
        <v>1</v>
      </c>
      <c r="T15" s="806" t="n">
        <f aca="false">COUNTIFS($S$14:$S$17,"&gt;"&amp;$S15,$Q$14:$Q$17,"="&amp;$Q15)</f>
        <v>0</v>
      </c>
      <c r="U15" s="824" t="n">
        <f aca="false">Q15+T15</f>
        <v>3</v>
      </c>
      <c r="V15" s="855"/>
      <c r="W15" s="808" t="n">
        <f aca="false" t="array" ref="W15:W15">SUMPRODUCT($U$22:$U$27*($P$22:$P$27=$D15)*ISNUMBER(MATCH($Q$22:$Q$27,IF($U$14:$U$17=$U15,$D$14:$D$17,""),0)))+SUMPRODUCT($V$22:$V$27*($Q$22:$Q$27=$D15)*ISNUMBER(MATCH($P$22:$P$27,IF($U$14:$U$17=$U15,$D$14:$D$17,""),0)))</f>
        <v>1</v>
      </c>
      <c r="X15" s="806" t="n">
        <f aca="false">COUNTIFS($W$14:$W$17,"&gt;"&amp;$W15,$U$14:$U$17,"="&amp;$U15)</f>
        <v>0</v>
      </c>
      <c r="Y15" s="824" t="n">
        <f aca="false">U15+X15</f>
        <v>3</v>
      </c>
      <c r="Z15" s="853"/>
      <c r="AA15" s="808" t="n">
        <f aca="false" t="array" ref="AA15:AA15">SUMPRODUCT($W$22:$W$27*($P$22:$P$27=$D15)*ISNUMBER(MATCH($Q$22:$Q$27,IF($U$14:$U$17=$U15,$D$14:$D$17,""),0)))+SUMPRODUCT(-$W$22:$W$27*($Q$22:$Q$27=$D15)*ISNUMBER(MATCH($P$22:$P$27,IF($U$14:$U$17=$U15,$D$14:$D$17,""),0)))</f>
        <v>0</v>
      </c>
      <c r="AB15" s="806" t="n">
        <f aca="false">COUNTIFS($AA$14:$AA$17,"&gt;"&amp;$AA15,$Y$14:$Y$17,"="&amp;$Y15)</f>
        <v>0</v>
      </c>
      <c r="AC15" s="824" t="n">
        <f aca="false">Y15+AB15</f>
        <v>3</v>
      </c>
      <c r="AD15" s="853"/>
      <c r="AE15" s="808" t="n">
        <f aca="false" t="array" ref="AE15:AE15">SUMPRODUCT($X$22:$X$27*($P$22:$P$27=$D15)*ISNUMBER(MATCH($Q$22:$Q$27,IF($U$14:$U$17=$U15,$D$14:$D$17,""),0)))+SUMPRODUCT($Y$22:$Y$27*($Q$22:$Q$27=$D15)*ISNUMBER(MATCH($P$22:$P$27,IF($U$14:$U$17=$U15,$D$14:$D$17,""),0)))</f>
        <v>1</v>
      </c>
      <c r="AF15" s="806" t="n">
        <f aca="false">COUNTIFS($AE$14:$AE$17,"&gt;"&amp;$AE15,$AC$14:$AC$17,"="&amp;$AC15)</f>
        <v>0</v>
      </c>
      <c r="AG15" s="824" t="n">
        <f aca="false">AC15+AF15</f>
        <v>3</v>
      </c>
      <c r="AH15" s="855"/>
      <c r="AI15" s="807" t="n">
        <f aca="false">COUNTIFS($J$5:$J$8,"&gt;"&amp;$J6,$AG$14:$AG$17,"="&amp;$AG15)</f>
        <v>0</v>
      </c>
      <c r="AJ15" s="824" t="n">
        <f aca="false">AG15+AI15</f>
        <v>3</v>
      </c>
      <c r="AK15" s="853"/>
      <c r="AL15" s="807" t="n">
        <f aca="false">COUNTIFS($H$5:$H$8,"&gt;"&amp;$H6,$AJ$14:$AJ$17,"="&amp;$AJ15)</f>
        <v>0</v>
      </c>
      <c r="AM15" s="824" t="n">
        <f aca="false">AJ15+AL15</f>
        <v>3</v>
      </c>
      <c r="AN15" s="853"/>
      <c r="AO15" s="807" t="n">
        <f aca="false">COUNTIFS($P$5:$P$8,"&gt;"&amp;$P6,$AM$14:$AM$17,"="&amp;$AM15)</f>
        <v>0</v>
      </c>
      <c r="AP15" s="824" t="n">
        <f aca="false">AM15+AO15</f>
        <v>3</v>
      </c>
      <c r="AQ15" s="853"/>
      <c r="AR15" s="807" t="n">
        <f aca="false">COUNTIFS($R$5:$R$8,"&gt;"&amp;$R6,$AP$14:$AP$17,"="&amp;$AP15)</f>
        <v>1</v>
      </c>
      <c r="AS15" s="824" t="n">
        <f aca="false">AP15+AR15</f>
        <v>4</v>
      </c>
      <c r="AT15" s="853"/>
      <c r="AV15" s="862" t="b">
        <f aca="false">AND($AU6,$AV6)</f>
        <v>1</v>
      </c>
      <c r="AX15" s="876"/>
      <c r="AY15" s="862" t="n">
        <f aca="false">IFERROR(INDEX($E$14:$E$17,IF($I15=$AX$14,$C15,99)),0)</f>
        <v>4</v>
      </c>
      <c r="AZ15" s="877" t="str">
        <v/>
      </c>
      <c r="BA15" s="807" t="str">
        <v/>
      </c>
      <c r="BB15" s="807" t="str">
        <v/>
      </c>
      <c r="BC15" s="878" t="str">
        <v/>
      </c>
      <c r="BE15" s="879" t="str">
        <v/>
      </c>
      <c r="BF15" s="880" t="str">
        <v/>
      </c>
      <c r="BG15" s="862" t="str">
        <v/>
      </c>
      <c r="BH15" s="881" t="str">
        <v/>
      </c>
      <c r="BI15" s="862"/>
      <c r="BK15" s="832" t="n">
        <v>3</v>
      </c>
      <c r="BL15" s="882" t="n">
        <f aca="false" t="array" ref="BL15:BL15">IFERROR(SMALL(IF(COUNTIF($BK$14:$BK$17,$C$14:$C$17)&gt;1,$C$14:$C$17,""),1),"")</f>
        <v>3</v>
      </c>
      <c r="BN15" s="877" t="str">
        <v/>
      </c>
      <c r="BO15" s="807" t="str">
        <v/>
      </c>
      <c r="BP15" s="807" t="str">
        <v/>
      </c>
      <c r="BQ15" s="878" t="str">
        <v/>
      </c>
      <c r="BS15" s="879" t="str">
        <v/>
      </c>
      <c r="BT15" s="880" t="str">
        <v/>
      </c>
      <c r="BU15" s="862" t="str">
        <v/>
      </c>
      <c r="BV15" s="881" t="str">
        <v/>
      </c>
      <c r="BZ15" s="877" t="str">
        <v/>
      </c>
      <c r="CA15" s="807" t="str">
        <v/>
      </c>
      <c r="CB15" s="807" t="str">
        <v/>
      </c>
      <c r="CC15" s="878" t="str">
        <v/>
      </c>
      <c r="CE15" s="879" t="str">
        <v/>
      </c>
      <c r="CF15" s="880" t="str">
        <v/>
      </c>
      <c r="CG15" s="862" t="str">
        <v/>
      </c>
      <c r="CH15" s="881" t="str">
        <v/>
      </c>
    </row>
    <row r="16" s="839" customFormat="true" ht="12" hidden="false" customHeight="false" outlineLevel="0" collapsed="false">
      <c r="B16" s="846"/>
      <c r="C16" s="850" t="n">
        <v>3</v>
      </c>
      <c r="D16" s="807" t="str">
        <f aca="false">$D7</f>
        <v>Saudi Arabia</v>
      </c>
      <c r="E16" s="874" t="n">
        <f aca="false">RANK(F16,$F$14:$F$17,1)</f>
        <v>3</v>
      </c>
      <c r="F16" s="820" t="n">
        <f aca="false">G16+ROW()/1000+(D16="")*10</f>
        <v>3.016</v>
      </c>
      <c r="G16" s="852" t="n">
        <f aca="false">AS16</f>
        <v>3</v>
      </c>
      <c r="H16" s="853"/>
      <c r="I16" s="875" t="n">
        <f aca="false">RANK($K7,$K$5:$K$8)</f>
        <v>3</v>
      </c>
      <c r="J16" s="855"/>
      <c r="K16" s="808" t="n">
        <f aca="false" t="array" ref="K16:K16">SUMPRODUCT($U$22:$U$27*($P$22:$P$27=$D16)*ISNUMBER(MATCH($Q$22:$Q$27,IF($I$14:$I$17=$I16,$D$14:$D$17,""),0)))+SUMPRODUCT($V$22:$V$27*($Q$22:$Q$27=$D16)*ISNUMBER(MATCH($P$22:$P$27,IF($I$14:$I$17=$I16,$D$14:$D$17,""),0)))</f>
        <v>1</v>
      </c>
      <c r="L16" s="806" t="n">
        <f aca="false">COUNTIFS($K$14:$K$17,"&gt;"&amp;$K16,$I$14:$I$17,"="&amp;$I16)</f>
        <v>0</v>
      </c>
      <c r="M16" s="824" t="n">
        <f aca="false">I16+L16</f>
        <v>3</v>
      </c>
      <c r="N16" s="853"/>
      <c r="O16" s="808" t="n">
        <f aca="false" t="array" ref="O16:O16">SUMPRODUCT($W$22:$W$27*($P$22:$P$27=$D16)*ISNUMBER(MATCH($Q$22:$Q$27,IF($I$14:$I$17=$I16,$D$14:$D$17,""),0)))+SUMPRODUCT(-$W$22:$W$27*($Q$22:$Q$27=$D16)*ISNUMBER(MATCH($P$22:$P$27,IF($I$14:$I$17=$I16,$D$14:$D$17,""),0)))</f>
        <v>0</v>
      </c>
      <c r="P16" s="806" t="n">
        <f aca="false">COUNTIFS($O$14:$O$17,"&gt;"&amp;$O16,$M$14:$M$17,"="&amp;$M16)</f>
        <v>0</v>
      </c>
      <c r="Q16" s="824" t="n">
        <f aca="false">M16+P16</f>
        <v>3</v>
      </c>
      <c r="R16" s="853"/>
      <c r="S16" s="808" t="n">
        <f aca="false" t="array" ref="S16:S16">SUMPRODUCT($X$22:$X$27*($P$22:$P$27=$D16)*ISNUMBER(MATCH($Q$22:$Q$27,IF($I$14:$I$17=$I16,$D$14:$D$17,""),0)))+SUMPRODUCT($Y$22:$Y$27*($Q$22:$Q$27=$D16)*ISNUMBER(MATCH($P$22:$P$27,IF($I$14:$I$17=$I16,$D$14:$D$17,""),0)))</f>
        <v>1</v>
      </c>
      <c r="T16" s="806" t="n">
        <f aca="false">COUNTIFS($S$14:$S$17,"&gt;"&amp;$S16,$Q$14:$Q$17,"="&amp;$Q16)</f>
        <v>0</v>
      </c>
      <c r="U16" s="824" t="n">
        <f aca="false">Q16+T16</f>
        <v>3</v>
      </c>
      <c r="V16" s="855"/>
      <c r="W16" s="808" t="n">
        <f aca="false" t="array" ref="W16:W16">SUMPRODUCT($U$22:$U$27*($P$22:$P$27=$D16)*ISNUMBER(MATCH($Q$22:$Q$27,IF($U$14:$U$17=$U16,$D$14:$D$17,""),0)))+SUMPRODUCT($V$22:$V$27*($Q$22:$Q$27=$D16)*ISNUMBER(MATCH($P$22:$P$27,IF($U$14:$U$17=$U16,$D$14:$D$17,""),0)))</f>
        <v>1</v>
      </c>
      <c r="X16" s="806" t="n">
        <f aca="false">COUNTIFS($W$14:$W$17,"&gt;"&amp;$W16,$U$14:$U$17,"="&amp;$U16)</f>
        <v>0</v>
      </c>
      <c r="Y16" s="824" t="n">
        <f aca="false">U16+X16</f>
        <v>3</v>
      </c>
      <c r="Z16" s="853"/>
      <c r="AA16" s="808" t="n">
        <f aca="false" t="array" ref="AA16:AA16">SUMPRODUCT($W$22:$W$27*($P$22:$P$27=$D16)*ISNUMBER(MATCH($Q$22:$Q$27,IF($U$14:$U$17=$U16,$D$14:$D$17,""),0)))+SUMPRODUCT(-$W$22:$W$27*($Q$22:$Q$27=$D16)*ISNUMBER(MATCH($P$22:$P$27,IF($U$14:$U$17=$U16,$D$14:$D$17,""),0)))</f>
        <v>0</v>
      </c>
      <c r="AB16" s="806" t="n">
        <f aca="false">COUNTIFS($AA$14:$AA$17,"&gt;"&amp;$AA16,$Y$14:$Y$17,"="&amp;$Y16)</f>
        <v>0</v>
      </c>
      <c r="AC16" s="824" t="n">
        <f aca="false">Y16+AB16</f>
        <v>3</v>
      </c>
      <c r="AD16" s="853"/>
      <c r="AE16" s="808" t="n">
        <f aca="false" t="array" ref="AE16:AE16">SUMPRODUCT($X$22:$X$27*($P$22:$P$27=$D16)*ISNUMBER(MATCH($Q$22:$Q$27,IF($U$14:$U$17=$U16,$D$14:$D$17,""),0)))+SUMPRODUCT($Y$22:$Y$27*($Q$22:$Q$27=$D16)*ISNUMBER(MATCH($P$22:$P$27,IF($U$14:$U$17=$U16,$D$14:$D$17,""),0)))</f>
        <v>1</v>
      </c>
      <c r="AF16" s="806" t="n">
        <f aca="false">COUNTIFS($AE$14:$AE$17,"&gt;"&amp;$AE16,$AC$14:$AC$17,"="&amp;$AC16)</f>
        <v>0</v>
      </c>
      <c r="AG16" s="824" t="n">
        <f aca="false">AC16+AF16</f>
        <v>3</v>
      </c>
      <c r="AH16" s="855"/>
      <c r="AI16" s="807" t="n">
        <f aca="false">COUNTIFS($J$5:$J$8,"&gt;"&amp;$J7,$AG$14:$AG$17,"="&amp;$AG16)</f>
        <v>0</v>
      </c>
      <c r="AJ16" s="824" t="n">
        <f aca="false">AG16+AI16</f>
        <v>3</v>
      </c>
      <c r="AK16" s="853"/>
      <c r="AL16" s="807" t="n">
        <f aca="false">COUNTIFS($H$5:$H$8,"&gt;"&amp;$H7,$AJ$14:$AJ$17,"="&amp;$AJ16)</f>
        <v>0</v>
      </c>
      <c r="AM16" s="824" t="n">
        <f aca="false">AJ16+AL16</f>
        <v>3</v>
      </c>
      <c r="AN16" s="853"/>
      <c r="AO16" s="807" t="n">
        <f aca="false">COUNTIFS($P$5:$P$8,"&gt;"&amp;$P7,$AM$14:$AM$17,"="&amp;$AM16)</f>
        <v>0</v>
      </c>
      <c r="AP16" s="824" t="n">
        <f aca="false">AM16+AO16</f>
        <v>3</v>
      </c>
      <c r="AQ16" s="853"/>
      <c r="AR16" s="807" t="n">
        <f aca="false">COUNTIFS($R$5:$R$8,"&gt;"&amp;$R7,$AP$14:$AP$17,"="&amp;$AP16)</f>
        <v>0</v>
      </c>
      <c r="AS16" s="824" t="n">
        <f aca="false">AP16+AR16</f>
        <v>3</v>
      </c>
      <c r="AT16" s="853"/>
      <c r="AV16" s="862" t="b">
        <f aca="false">AND($AU7,$AV7)</f>
        <v>1</v>
      </c>
      <c r="AX16" s="807"/>
      <c r="AY16" s="862" t="n">
        <f aca="false">IFERROR(INDEX($E$14:$E$17,IF($I16=$AX$14,$C16,99)),0)</f>
        <v>3</v>
      </c>
      <c r="AZ16" s="877" t="str">
        <v>Saudi Arabia</v>
      </c>
      <c r="BA16" s="807" t="n">
        <v>1</v>
      </c>
      <c r="BB16" s="807" t="n">
        <v>0</v>
      </c>
      <c r="BC16" s="878" t="n">
        <v>1</v>
      </c>
      <c r="BE16" s="879" t="str">
        <v/>
      </c>
      <c r="BF16" s="862" t="str">
        <v/>
      </c>
      <c r="BG16" s="880" t="str">
        <v/>
      </c>
      <c r="BH16" s="881" t="str">
        <v>1 - 1</v>
      </c>
      <c r="BI16" s="862"/>
      <c r="BJ16" s="862"/>
      <c r="BK16" s="832" t="n">
        <v>3</v>
      </c>
      <c r="BL16" s="807"/>
      <c r="BN16" s="877" t="str">
        <v/>
      </c>
      <c r="BO16" s="807" t="str">
        <v/>
      </c>
      <c r="BP16" s="807" t="str">
        <v/>
      </c>
      <c r="BQ16" s="878" t="str">
        <v/>
      </c>
      <c r="BS16" s="879" t="str">
        <v/>
      </c>
      <c r="BT16" s="862" t="str">
        <v/>
      </c>
      <c r="BU16" s="880" t="str">
        <v/>
      </c>
      <c r="BV16" s="881" t="str">
        <v/>
      </c>
      <c r="BZ16" s="877" t="str">
        <v/>
      </c>
      <c r="CA16" s="807" t="str">
        <v/>
      </c>
      <c r="CB16" s="807" t="str">
        <v/>
      </c>
      <c r="CC16" s="878" t="str">
        <v/>
      </c>
      <c r="CE16" s="879" t="str">
        <v/>
      </c>
      <c r="CF16" s="862" t="str">
        <v/>
      </c>
      <c r="CG16" s="880" t="str">
        <v/>
      </c>
      <c r="CH16" s="881" t="str">
        <v/>
      </c>
    </row>
    <row r="17" s="839" customFormat="true" ht="12" hidden="false" customHeight="false" outlineLevel="0" collapsed="false">
      <c r="B17" s="846"/>
      <c r="C17" s="850" t="n">
        <v>4</v>
      </c>
      <c r="D17" s="807" t="str">
        <f aca="false">$D8</f>
        <v>Uruguay</v>
      </c>
      <c r="E17" s="883" t="n">
        <f aca="false">RANK(F17,$F$14:$F$17,1)</f>
        <v>2</v>
      </c>
      <c r="F17" s="820" t="n">
        <f aca="false">G17+ROW()/1000+(D17="")*10</f>
        <v>2.017</v>
      </c>
      <c r="G17" s="852" t="n">
        <f aca="false">AS17</f>
        <v>2</v>
      </c>
      <c r="H17" s="853"/>
      <c r="I17" s="875" t="n">
        <f aca="false">RANK($K8,$K$5:$K$8)</f>
        <v>2</v>
      </c>
      <c r="J17" s="855"/>
      <c r="K17" s="808" t="n">
        <f aca="false" t="array" ref="K17:K17">SUMPRODUCT($U$22:$U$27*($P$22:$P$27=$D17)*ISNUMBER(MATCH($Q$22:$Q$27,IF($I$14:$I$17=$I17,$D$14:$D$17,""),0)))+SUMPRODUCT($V$22:$V$27*($Q$22:$Q$27=$D17)*ISNUMBER(MATCH($P$22:$P$27,IF($I$14:$I$17=$I17,$D$14:$D$17,""),0)))</f>
        <v>0</v>
      </c>
      <c r="L17" s="806" t="n">
        <f aca="false">COUNTIFS($K$14:$K$17,"&gt;"&amp;$K17,$I$14:$I$17,"="&amp;$I17)</f>
        <v>0</v>
      </c>
      <c r="M17" s="824" t="n">
        <f aca="false">I17+L17</f>
        <v>2</v>
      </c>
      <c r="N17" s="853"/>
      <c r="O17" s="808" t="n">
        <f aca="false" t="array" ref="O17:O17">SUMPRODUCT($W$22:$W$27*($P$22:$P$27=$D17)*ISNUMBER(MATCH($Q$22:$Q$27,IF($I$14:$I$17=$I17,$D$14:$D$17,""),0)))+SUMPRODUCT(-$W$22:$W$27*($Q$22:$Q$27=$D17)*ISNUMBER(MATCH($P$22:$P$27,IF($I$14:$I$17=$I17,$D$14:$D$17,""),0)))</f>
        <v>0</v>
      </c>
      <c r="P17" s="806" t="n">
        <f aca="false">COUNTIFS($O$14:$O$17,"&gt;"&amp;$O17,$M$14:$M$17,"="&amp;$M17)</f>
        <v>0</v>
      </c>
      <c r="Q17" s="824" t="n">
        <f aca="false">M17+P17</f>
        <v>2</v>
      </c>
      <c r="R17" s="853"/>
      <c r="S17" s="808" t="n">
        <f aca="false" t="array" ref="S17:S17">SUMPRODUCT($X$22:$X$27*($P$22:$P$27=$D17)*ISNUMBER(MATCH($Q$22:$Q$27,IF($I$14:$I$17=$I17,$D$14:$D$17,""),0)))+SUMPRODUCT($Y$22:$Y$27*($Q$22:$Q$27=$D17)*ISNUMBER(MATCH($P$22:$P$27,IF($I$14:$I$17=$I17,$D$14:$D$17,""),0)))</f>
        <v>0</v>
      </c>
      <c r="T17" s="806" t="n">
        <f aca="false">COUNTIFS($S$14:$S$17,"&gt;"&amp;$S17,$Q$14:$Q$17,"="&amp;$Q17)</f>
        <v>0</v>
      </c>
      <c r="U17" s="824" t="n">
        <f aca="false">Q17+T17</f>
        <v>2</v>
      </c>
      <c r="V17" s="855"/>
      <c r="W17" s="808" t="n">
        <f aca="false" t="array" ref="W17:W17">SUMPRODUCT($U$22:$U$27*($P$22:$P$27=$D17)*ISNUMBER(MATCH($Q$22:$Q$27,IF($U$14:$U$17=$U17,$D$14:$D$17,""),0)))+SUMPRODUCT($V$22:$V$27*($Q$22:$Q$27=$D17)*ISNUMBER(MATCH($P$22:$P$27,IF($U$14:$U$17=$U17,$D$14:$D$17,""),0)))</f>
        <v>0</v>
      </c>
      <c r="X17" s="806" t="n">
        <f aca="false">COUNTIFS($W$14:$W$17,"&gt;"&amp;$W17,$U$14:$U$17,"="&amp;$U17)</f>
        <v>0</v>
      </c>
      <c r="Y17" s="824" t="n">
        <f aca="false">U17+X17</f>
        <v>2</v>
      </c>
      <c r="Z17" s="853"/>
      <c r="AA17" s="808" t="n">
        <f aca="false" t="array" ref="AA17:AA17">SUMPRODUCT($W$22:$W$27*($P$22:$P$27=$D17)*ISNUMBER(MATCH($Q$22:$Q$27,IF($U$14:$U$17=$U17,$D$14:$D$17,""),0)))+SUMPRODUCT(-$W$22:$W$27*($Q$22:$Q$27=$D17)*ISNUMBER(MATCH($P$22:$P$27,IF($U$14:$U$17=$U17,$D$14:$D$17,""),0)))</f>
        <v>0</v>
      </c>
      <c r="AB17" s="806" t="n">
        <f aca="false">COUNTIFS($AA$14:$AA$17,"&gt;"&amp;$AA17,$Y$14:$Y$17,"="&amp;$Y17)</f>
        <v>0</v>
      </c>
      <c r="AC17" s="824" t="n">
        <f aca="false">Y17+AB17</f>
        <v>2</v>
      </c>
      <c r="AD17" s="853"/>
      <c r="AE17" s="808" t="n">
        <f aca="false" t="array" ref="AE17:AE17">SUMPRODUCT($X$22:$X$27*($P$22:$P$27=$D17)*ISNUMBER(MATCH($Q$22:$Q$27,IF($U$14:$U$17=$U17,$D$14:$D$17,""),0)))+SUMPRODUCT($Y$22:$Y$27*($Q$22:$Q$27=$D17)*ISNUMBER(MATCH($P$22:$P$27,IF($U$14:$U$17=$U17,$D$14:$D$17,""),0)))</f>
        <v>0</v>
      </c>
      <c r="AF17" s="806" t="n">
        <f aca="false">COUNTIFS($AE$14:$AE$17,"&gt;"&amp;$AE17,$AC$14:$AC$17,"="&amp;$AC17)</f>
        <v>0</v>
      </c>
      <c r="AG17" s="824" t="n">
        <f aca="false">AC17+AF17</f>
        <v>2</v>
      </c>
      <c r="AH17" s="855"/>
      <c r="AI17" s="807" t="n">
        <f aca="false">COUNTIFS($J$5:$J$8,"&gt;"&amp;$J8,$AG$14:$AG$17,"="&amp;$AG17)</f>
        <v>0</v>
      </c>
      <c r="AJ17" s="824" t="n">
        <f aca="false">AG17+AI17</f>
        <v>2</v>
      </c>
      <c r="AK17" s="853"/>
      <c r="AL17" s="807" t="n">
        <f aca="false">COUNTIFS($H$5:$H$8,"&gt;"&amp;$H8,$AJ$14:$AJ$17,"="&amp;$AJ17)</f>
        <v>0</v>
      </c>
      <c r="AM17" s="824" t="n">
        <f aca="false">AJ17+AL17</f>
        <v>2</v>
      </c>
      <c r="AN17" s="853"/>
      <c r="AO17" s="807" t="n">
        <f aca="false">COUNTIFS($P$5:$P$8,"&gt;"&amp;$P8,$AM$14:$AM$17,"="&amp;$AM17)</f>
        <v>0</v>
      </c>
      <c r="AP17" s="824" t="n">
        <f aca="false">AM17+AO17</f>
        <v>2</v>
      </c>
      <c r="AQ17" s="853"/>
      <c r="AR17" s="807" t="n">
        <f aca="false">COUNTIFS($R$5:$R$8,"&gt;"&amp;$R8,$AP$14:$AP$17,"="&amp;$AP17)</f>
        <v>0</v>
      </c>
      <c r="AS17" s="824" t="n">
        <f aca="false">AP17+AR17</f>
        <v>2</v>
      </c>
      <c r="AT17" s="853"/>
      <c r="AV17" s="862" t="b">
        <f aca="false">AND($AU8,$AV8)</f>
        <v>0</v>
      </c>
      <c r="AX17" s="807"/>
      <c r="AY17" s="862" t="n">
        <f aca="false">IFERROR(INDEX($E$14:$E$17,IF($I17=$AX$14,$C17,99)),0)</f>
        <v>0</v>
      </c>
      <c r="AZ17" s="884" t="str">
        <v>Cape Verde</v>
      </c>
      <c r="BA17" s="885" t="n">
        <v>1</v>
      </c>
      <c r="BB17" s="885" t="n">
        <v>0</v>
      </c>
      <c r="BC17" s="886" t="n">
        <v>1</v>
      </c>
      <c r="BE17" s="887" t="str">
        <v/>
      </c>
      <c r="BF17" s="888" t="str">
        <v/>
      </c>
      <c r="BG17" s="888" t="str">
        <v>1 - 1</v>
      </c>
      <c r="BH17" s="889" t="str">
        <v/>
      </c>
      <c r="BI17" s="862"/>
      <c r="BJ17" s="862"/>
      <c r="BK17" s="836" t="n">
        <v>0</v>
      </c>
      <c r="BL17" s="807"/>
      <c r="BN17" s="884" t="str">
        <v/>
      </c>
      <c r="BO17" s="885" t="str">
        <v/>
      </c>
      <c r="BP17" s="885" t="str">
        <v/>
      </c>
      <c r="BQ17" s="886" t="str">
        <v/>
      </c>
      <c r="BS17" s="887" t="str">
        <v/>
      </c>
      <c r="BT17" s="888" t="str">
        <v/>
      </c>
      <c r="BU17" s="888" t="str">
        <v/>
      </c>
      <c r="BV17" s="889" t="str">
        <v/>
      </c>
      <c r="BZ17" s="884" t="str">
        <v/>
      </c>
      <c r="CA17" s="885" t="str">
        <v/>
      </c>
      <c r="CB17" s="885" t="str">
        <v/>
      </c>
      <c r="CC17" s="886" t="str">
        <v/>
      </c>
      <c r="CE17" s="887" t="str">
        <v/>
      </c>
      <c r="CF17" s="888" t="str">
        <v/>
      </c>
      <c r="CG17" s="888" t="str">
        <v/>
      </c>
      <c r="CH17" s="889" t="str">
        <v/>
      </c>
    </row>
    <row r="18" s="839" customFormat="true" ht="12" hidden="false" customHeight="false" outlineLevel="0" collapsed="false">
      <c r="B18" s="846"/>
      <c r="C18" s="846"/>
      <c r="D18" s="846"/>
      <c r="E18" s="846"/>
      <c r="F18" s="846"/>
      <c r="G18" s="846"/>
      <c r="H18" s="846"/>
      <c r="I18" s="846"/>
      <c r="J18" s="846"/>
      <c r="K18" s="846"/>
      <c r="L18" s="846"/>
      <c r="M18" s="846"/>
      <c r="N18" s="846"/>
      <c r="O18" s="846"/>
      <c r="P18" s="807"/>
      <c r="Q18" s="807"/>
      <c r="R18" s="807"/>
      <c r="S18" s="807"/>
      <c r="T18" s="807"/>
      <c r="U18" s="807"/>
      <c r="V18" s="846"/>
      <c r="W18" s="846"/>
      <c r="X18" s="846"/>
      <c r="Y18" s="846"/>
      <c r="Z18" s="846"/>
      <c r="AA18" s="846"/>
      <c r="AB18" s="846"/>
      <c r="AC18" s="846"/>
      <c r="AD18" s="846"/>
      <c r="AE18" s="846"/>
      <c r="AF18" s="846"/>
      <c r="AG18" s="846"/>
      <c r="AH18" s="846"/>
      <c r="AI18" s="846"/>
      <c r="BI18" s="846"/>
      <c r="BJ18" s="846"/>
      <c r="BK18" s="850"/>
      <c r="BL18" s="850"/>
    </row>
    <row r="19" s="839" customFormat="true" ht="12" hidden="false" customHeight="false" outlineLevel="0" collapsed="false">
      <c r="B19" s="846"/>
      <c r="C19" s="846"/>
      <c r="D19" s="846"/>
      <c r="E19" s="846"/>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BI19" s="846"/>
      <c r="BJ19" s="846"/>
      <c r="BK19" s="850"/>
      <c r="BL19" s="850"/>
    </row>
    <row r="20" s="800" customFormat="true" ht="12" hidden="false" customHeight="false" outlineLevel="0" collapsed="false">
      <c r="D20" s="801"/>
      <c r="E20" s="801"/>
      <c r="F20" s="801"/>
      <c r="G20" s="801"/>
      <c r="H20" s="801"/>
      <c r="O20" s="890"/>
      <c r="R20" s="801"/>
      <c r="S20" s="801"/>
      <c r="T20" s="801"/>
      <c r="W20" s="890"/>
      <c r="Y20" s="890"/>
      <c r="AE20" s="801"/>
      <c r="AF20" s="801"/>
      <c r="AG20" s="801"/>
      <c r="AH20" s="801"/>
      <c r="AI20" s="801"/>
      <c r="AZ20" s="844" t="s">
        <v>1898</v>
      </c>
      <c r="BI20" s="801"/>
      <c r="BJ20" s="801"/>
      <c r="BK20" s="808"/>
      <c r="BL20" s="808"/>
    </row>
    <row r="21" s="800" customFormat="true" ht="15.75" hidden="false" customHeight="true" outlineLevel="0" collapsed="false">
      <c r="D21" s="891"/>
      <c r="E21" s="814" t="s">
        <v>1839</v>
      </c>
      <c r="F21" s="813" t="s">
        <v>1840</v>
      </c>
      <c r="G21" s="813" t="s">
        <v>1841</v>
      </c>
      <c r="H21" s="892" t="str">
        <f aca="false" t="array" ref="H21:K21">TRANSPOSE($D$22:$D$25)</f>
        <v>Spain</v>
      </c>
      <c r="I21" s="893" t="str">
        <v>Uruguay</v>
      </c>
      <c r="J21" s="893" t="str">
        <v>Saudi Arabia</v>
      </c>
      <c r="K21" s="894" t="str">
        <v>Cape Verde</v>
      </c>
      <c r="L21" s="840" t="s">
        <v>1899</v>
      </c>
      <c r="M21" s="805" t="s">
        <v>1894</v>
      </c>
      <c r="N21" s="821" t="s">
        <v>1871</v>
      </c>
      <c r="T21" s="890" t="s">
        <v>1900</v>
      </c>
      <c r="U21" s="895" t="s">
        <v>1839</v>
      </c>
      <c r="V21" s="895"/>
      <c r="W21" s="896" t="s">
        <v>507</v>
      </c>
      <c r="X21" s="896" t="s">
        <v>1840</v>
      </c>
      <c r="Y21" s="896" t="s">
        <v>1841</v>
      </c>
      <c r="AA21" s="897"/>
      <c r="AE21" s="846"/>
      <c r="AF21" s="839"/>
      <c r="AG21" s="801"/>
      <c r="AH21" s="839"/>
      <c r="AI21" s="839"/>
      <c r="AJ21" s="839"/>
      <c r="AK21" s="839"/>
      <c r="AL21" s="839"/>
      <c r="AM21" s="839"/>
      <c r="AN21" s="846"/>
      <c r="AO21" s="839"/>
      <c r="AX21" s="845" t="s">
        <v>1895</v>
      </c>
      <c r="AY21" s="845" t="s">
        <v>1896</v>
      </c>
      <c r="AZ21" s="839"/>
      <c r="BA21" s="839"/>
      <c r="BB21" s="839"/>
      <c r="BC21" s="839"/>
      <c r="BD21" s="839"/>
      <c r="BE21" s="847" t="str">
        <f aca="false" t="array" ref="BE21:BH21">TRANSPOSE($AZ$22:$AZ$25)</f>
        <v/>
      </c>
      <c r="BF21" s="848" t="str">
        <v/>
      </c>
      <c r="BG21" s="848" t="str">
        <v/>
      </c>
      <c r="BH21" s="849" t="str">
        <v/>
      </c>
      <c r="BI21" s="846"/>
      <c r="BJ21" s="846"/>
      <c r="BK21" s="807"/>
      <c r="BL21" s="807"/>
      <c r="BM21" s="846"/>
      <c r="BN21" s="846"/>
      <c r="BO21" s="846"/>
      <c r="BP21" s="846"/>
      <c r="BQ21" s="846"/>
      <c r="BR21" s="846"/>
      <c r="BS21" s="846"/>
      <c r="BT21" s="846"/>
      <c r="BU21" s="846"/>
      <c r="BV21" s="846"/>
    </row>
    <row r="22" s="800" customFormat="true" ht="12" hidden="false" customHeight="false" outlineLevel="0" collapsed="false">
      <c r="C22" s="806"/>
      <c r="D22" s="898" t="str">
        <f aca="false">IF($L$9=0,$D5,INDEX($D$5:$D$8,MATCH($C5,$E$14:$E$17,0)))</f>
        <v>Spain</v>
      </c>
      <c r="E22" s="899" t="n">
        <f aca="false">VLOOKUP($D22,$D$5:$K$8,8,0)</f>
        <v>9</v>
      </c>
      <c r="F22" s="900" t="n">
        <f aca="false">VLOOKUP($D22,$D$5:$K$8,5,0)</f>
        <v>8</v>
      </c>
      <c r="G22" s="901" t="n">
        <f aca="false">VLOOKUP($D22,$D$5:$K$8,6,0)</f>
        <v>1</v>
      </c>
      <c r="H22" s="902" t="str">
        <f aca="false" t="array" ref="H22:K25">IFERROR(VLOOKUP($D$22:$D$25&amp;$H$21:$K$21,$Z$22:$AA$33,2,0),"")</f>
        <v/>
      </c>
      <c r="I22" s="900" t="str">
        <v>2 - 1</v>
      </c>
      <c r="J22" s="900" t="str">
        <v>3 - 0</v>
      </c>
      <c r="K22" s="903" t="str">
        <v>3 - 0</v>
      </c>
      <c r="L22" s="827" t="b">
        <f aca="false">OR($E22&gt;0,$G22&gt;0)</f>
        <v>1</v>
      </c>
      <c r="M22" s="827" t="n">
        <f aca="false" t="array" ref="M22:M25">VLOOKUP($D$22:$D$25,$D$14:$AV$17,45,0)</f>
        <v>0</v>
      </c>
      <c r="N22" s="808" t="n">
        <f aca="false">VLOOKUP($D22,$D$5:$Q$8,14,0)</f>
        <v>2</v>
      </c>
      <c r="O22" s="904" t="s">
        <v>77</v>
      </c>
      <c r="P22" s="905" t="str">
        <f aca="false">INDEX('World Cup'!$B$13:$AJ$38,1,1+(CODE($B$1)-65)*3)</f>
        <v>Spain</v>
      </c>
      <c r="Q22" s="906" t="str">
        <f aca="false">INDEX('World Cup'!$B$13:$AJ$38,1,2+(CODE($B$1)-65)*3)</f>
        <v>Cape Verde</v>
      </c>
      <c r="R22" s="906" t="n">
        <f aca="false">IF(OR(INDEX('World Cup'!$B$14:$AJ$39,1,1+(CODE($B$1)-65)*3)="",INDEX('World Cup'!$B$14:$AJ$39,1,2+(CODE($B$1)-65)*3)=""),"",INDEX('World Cup'!$B$14:$AJ$39,1,1+(CODE($B$1)-65)*3))</f>
        <v>3</v>
      </c>
      <c r="S22" s="907" t="n">
        <f aca="false">IF(OR(INDEX('World Cup'!$B$14:$AJ$39,1,1+(CODE($B$1)-65)*3)="",INDEX('World Cup'!$B$14:$AJ$39,1,2+(CODE($B$1)-65)*3)=""),"",INDEX('World Cup'!$B$14:$AJ$39,1,2+(CODE($B$1)-65)*3))</f>
        <v>0</v>
      </c>
      <c r="T22" s="908" t="n">
        <f aca="false">IF(AND(P22&lt;&gt;"",Q22&lt;&gt;"",P22&lt;&gt;Q22,R22&lt;&gt;"",S22&lt;&gt;""),1,0)</f>
        <v>1</v>
      </c>
      <c r="U22" s="909" t="n">
        <f aca="false">IF($T22=0,0,IF($R22&gt;$S22,3,IF($R22=$S22,1,0)))</f>
        <v>3</v>
      </c>
      <c r="V22" s="910" t="n">
        <f aca="false">IF($T22=0,0,IF($R22&lt;$S22,3,IF($R22=$S22,1,0)))</f>
        <v>0</v>
      </c>
      <c r="W22" s="911" t="n">
        <f aca="false">IF(OR(R22="",S22=""),0,R22-S22)</f>
        <v>3</v>
      </c>
      <c r="X22" s="912" t="n">
        <f aca="false">IF(OR(R22="",S22=""),0,R22)</f>
        <v>3</v>
      </c>
      <c r="Y22" s="913" t="n">
        <f aca="false">IF(OR(R22="",S22=""),0,S22)</f>
        <v>0</v>
      </c>
      <c r="Z22" s="914" t="str">
        <f aca="false">P22&amp;Q22</f>
        <v>SpainCape Verde</v>
      </c>
      <c r="AA22" s="915" t="str">
        <f aca="false">IF($T22,$X22&amp;Language!$E$197&amp;$Y22,"")</f>
        <v>3 - 0</v>
      </c>
      <c r="AB22" s="827"/>
      <c r="AC22" s="827"/>
      <c r="AD22" s="827"/>
      <c r="AE22" s="808"/>
      <c r="AF22" s="916"/>
      <c r="AG22" s="917"/>
      <c r="AH22" s="917"/>
      <c r="AI22" s="826"/>
      <c r="AJ22" s="807"/>
      <c r="AK22" s="918"/>
      <c r="AL22" s="807"/>
      <c r="AN22" s="807"/>
      <c r="AO22" s="807"/>
      <c r="AX22" s="863" t="str">
        <f aca="false" t="array" ref="AX22:AX22">IFERROR(SMALL(IF(COUNTIF($I$14:$I$17,$C$14:$C$17)&gt;1,$C$14:$C$17,""),2),"")</f>
        <v/>
      </c>
      <c r="AY22" s="862" t="n">
        <f aca="false">IFERROR(INDEX($E$14:$E$17,IF($I14=$AX$22,$C14,99)),0)</f>
        <v>0</v>
      </c>
      <c r="AZ22" s="865" t="str">
        <f aca="false" t="array" ref="AZ22:AZ25">IFERROR(VLOOKUP($BB$5:$BB$8,$C$14:$D$17,2,0),"")</f>
        <v/>
      </c>
      <c r="BA22" s="866" t="str">
        <f aca="false" t="array" ref="BA22:BA25">IFERROR(VLOOKUP($BB$5:$BB$8,$C$14:$K$17,9,0),"")</f>
        <v/>
      </c>
      <c r="BB22" s="866" t="str">
        <f aca="false" t="array" ref="BB22:BB25">IFERROR(VLOOKUP($BB$5:$BB$8,$C$14:$O$17,13,0),"")</f>
        <v/>
      </c>
      <c r="BC22" s="867" t="str">
        <f aca="false" t="array" ref="BC22:BC25">IFERROR(VLOOKUP($BB$5:$BB$8,$C$14:$S$17,17,0),"")</f>
        <v/>
      </c>
      <c r="BD22" s="839"/>
      <c r="BE22" s="868" t="str">
        <f aca="false" t="array" ref="BE22:BH25">IFERROR(VLOOKUP($AZ$22:$AZ$25&amp;$BE$21:$BH$21,$Z$22:$AA$33,2,0),"")</f>
        <v/>
      </c>
      <c r="BF22" s="869" t="str">
        <v/>
      </c>
      <c r="BG22" s="869" t="str">
        <v/>
      </c>
      <c r="BH22" s="870" t="str">
        <v/>
      </c>
      <c r="BI22" s="862"/>
      <c r="BJ22" s="862"/>
      <c r="BK22" s="806"/>
      <c r="BL22" s="807"/>
      <c r="BM22" s="846"/>
      <c r="BN22" s="846"/>
      <c r="BO22" s="807"/>
      <c r="BP22" s="807"/>
      <c r="BQ22" s="807"/>
      <c r="BR22" s="846"/>
      <c r="BS22" s="862"/>
      <c r="BT22" s="862"/>
      <c r="BU22" s="862"/>
      <c r="BV22" s="862"/>
    </row>
    <row r="23" s="800" customFormat="true" ht="12" hidden="false" customHeight="false" outlineLevel="0" collapsed="false">
      <c r="C23" s="806"/>
      <c r="D23" s="919" t="str">
        <f aca="false">IF($L$9=0,$D6,INDEX($D$5:$D$8,MATCH($C6,$E$14:$E$17,0)))</f>
        <v>Uruguay</v>
      </c>
      <c r="E23" s="920" t="n">
        <f aca="false">VLOOKUP($D23,$D$5:$K$8,8,0)</f>
        <v>6</v>
      </c>
      <c r="F23" s="806" t="n">
        <f aca="false">VLOOKUP($D23,$D$5:$K$8,5,0)</f>
        <v>5</v>
      </c>
      <c r="G23" s="921" t="n">
        <f aca="false">VLOOKUP($D23,$D$5:$K$8,6,0)</f>
        <v>2</v>
      </c>
      <c r="H23" s="922" t="str">
        <v>1 - 2</v>
      </c>
      <c r="I23" s="923" t="str">
        <v/>
      </c>
      <c r="J23" s="806" t="str">
        <v>2 - 0</v>
      </c>
      <c r="K23" s="924" t="str">
        <v>2 - 0</v>
      </c>
      <c r="L23" s="827" t="b">
        <f aca="false">OR($E23&gt;0,$G23&gt;0)</f>
        <v>1</v>
      </c>
      <c r="M23" s="827" t="n">
        <v>0</v>
      </c>
      <c r="N23" s="808" t="n">
        <f aca="false">VLOOKUP($D23,$D$5:$Q$8,14,0)</f>
        <v>17</v>
      </c>
      <c r="O23" s="925" t="s">
        <v>78</v>
      </c>
      <c r="P23" s="926" t="str">
        <f aca="false">INDEX('World Cup'!$B$13:$AJ$38,6,1+(CODE($B$1)-65)*3)</f>
        <v>Saudi Arabia</v>
      </c>
      <c r="Q23" s="927" t="str">
        <f aca="false">INDEX('World Cup'!$B$13:$AJ$38,6,2+(CODE($B$1)-65)*3)</f>
        <v>Uruguay</v>
      </c>
      <c r="R23" s="927" t="n">
        <f aca="false">IF(OR(INDEX('World Cup'!$B$14:$AJ$39,6,1+(CODE($B$1)-65)*3)="",INDEX('World Cup'!$B$14:$AJ$39,6,2+(CODE($B$1)-65)*3)=""),"",INDEX('World Cup'!$B$14:$AJ$39,6,1+(CODE($B$1)-65)*3))</f>
        <v>0</v>
      </c>
      <c r="S23" s="928" t="n">
        <f aca="false">IF(OR(INDEX('World Cup'!$B$14:$AJ$39,6,1+(CODE($B$1)-65)*3)="",INDEX('World Cup'!$B$14:$AJ$39,6,2+(CODE($B$1)-65)*3)=""),"",INDEX('World Cup'!$B$14:$AJ$39,6,2+(CODE($B$1)-65)*3))</f>
        <v>2</v>
      </c>
      <c r="T23" s="806" t="n">
        <f aca="false">IF(AND(P23&lt;&gt;"",Q23&lt;&gt;"",P23&lt;&gt;Q23,R23&lt;&gt;"",S23&lt;&gt;""),1,0)</f>
        <v>1</v>
      </c>
      <c r="U23" s="929" t="n">
        <f aca="false">IF($T23=0,0,IF($R23&gt;$S23,3,IF($R23=$S23,1,0)))</f>
        <v>0</v>
      </c>
      <c r="V23" s="806" t="n">
        <f aca="false">IF($T23=0,0,IF($R23&lt;$S23,3,IF($R23=$S23,1,0)))</f>
        <v>3</v>
      </c>
      <c r="W23" s="930" t="n">
        <f aca="false">IF(OR(R23="",S23=""),0,R23-S23)</f>
        <v>-2</v>
      </c>
      <c r="X23" s="931" t="n">
        <f aca="false">IF(OR(R23="",S23=""),0,R23)</f>
        <v>0</v>
      </c>
      <c r="Y23" s="932" t="n">
        <f aca="false">IF(OR(R23="",S23=""),0,S23)</f>
        <v>2</v>
      </c>
      <c r="Z23" s="933" t="str">
        <f aca="false">P23&amp;Q23</f>
        <v>Saudi ArabiaUruguay</v>
      </c>
      <c r="AA23" s="934" t="str">
        <f aca="false">IF($T23,$X23&amp;Language!$E$197&amp;$Y23,"")</f>
        <v>0 - 2</v>
      </c>
      <c r="AB23" s="827"/>
      <c r="AC23" s="827"/>
      <c r="AD23" s="827"/>
      <c r="AE23" s="808"/>
      <c r="AF23" s="916"/>
      <c r="AG23" s="917"/>
      <c r="AH23" s="917"/>
      <c r="AI23" s="917"/>
      <c r="AJ23" s="807"/>
      <c r="AK23" s="918"/>
      <c r="AL23" s="807"/>
      <c r="AN23" s="807"/>
      <c r="AO23" s="807"/>
      <c r="AY23" s="862" t="n">
        <f aca="false">IFERROR(INDEX($E$14:$E$17,IF($I15=$AX$22,$C15,99)),0)</f>
        <v>0</v>
      </c>
      <c r="AZ23" s="877" t="str">
        <v/>
      </c>
      <c r="BA23" s="807" t="str">
        <v/>
      </c>
      <c r="BB23" s="807" t="str">
        <v/>
      </c>
      <c r="BC23" s="878" t="str">
        <v/>
      </c>
      <c r="BD23" s="839"/>
      <c r="BE23" s="879" t="str">
        <v/>
      </c>
      <c r="BF23" s="880" t="str">
        <v/>
      </c>
      <c r="BG23" s="862" t="str">
        <v/>
      </c>
      <c r="BH23" s="881" t="str">
        <v/>
      </c>
      <c r="BI23" s="862"/>
      <c r="BJ23" s="862"/>
      <c r="BK23" s="806"/>
      <c r="BL23" s="807"/>
      <c r="BM23" s="846"/>
      <c r="BN23" s="846"/>
      <c r="BO23" s="807"/>
      <c r="BP23" s="807"/>
      <c r="BQ23" s="807"/>
      <c r="BR23" s="846"/>
      <c r="BS23" s="862"/>
      <c r="BT23" s="862"/>
      <c r="BU23" s="862"/>
      <c r="BV23" s="862"/>
    </row>
    <row r="24" s="800" customFormat="true" ht="12" hidden="false" customHeight="false" outlineLevel="0" collapsed="false">
      <c r="C24" s="806"/>
      <c r="D24" s="919" t="str">
        <f aca="false">IF($L$9=0,$D7,INDEX($D$5:$D$8,MATCH($C7,$E$14:$E$17,0)))</f>
        <v>Saudi Arabia</v>
      </c>
      <c r="E24" s="920" t="n">
        <f aca="false">VLOOKUP($D24,$D$5:$K$8,8,0)</f>
        <v>1</v>
      </c>
      <c r="F24" s="806" t="n">
        <f aca="false">VLOOKUP($D24,$D$5:$K$8,5,0)</f>
        <v>1</v>
      </c>
      <c r="G24" s="921" t="n">
        <f aca="false">VLOOKUP($D24,$D$5:$K$8,6,0)</f>
        <v>6</v>
      </c>
      <c r="H24" s="922" t="str">
        <v>0 - 3</v>
      </c>
      <c r="I24" s="806" t="str">
        <v>0 - 2</v>
      </c>
      <c r="J24" s="923" t="str">
        <v/>
      </c>
      <c r="K24" s="924" t="str">
        <v>1 - 1</v>
      </c>
      <c r="L24" s="827" t="b">
        <f aca="false">OR($E24&gt;0,$G24&gt;0)</f>
        <v>1</v>
      </c>
      <c r="M24" s="827" t="n">
        <v>1</v>
      </c>
      <c r="N24" s="808" t="n">
        <f aca="false">VLOOKUP($D24,$D$5:$Q$8,14,0)</f>
        <v>61</v>
      </c>
      <c r="O24" s="925" t="s">
        <v>1221</v>
      </c>
      <c r="P24" s="926" t="str">
        <f aca="false">INDEX('World Cup'!$B$13:$AJ$38,11,1+(CODE($B$1)-65)*3)</f>
        <v>Spain</v>
      </c>
      <c r="Q24" s="927" t="str">
        <f aca="false">INDEX('World Cup'!$B$13:$AJ$38,11,2+(CODE($B$1)-65)*3)</f>
        <v>Saudi Arabia</v>
      </c>
      <c r="R24" s="927" t="n">
        <f aca="false">IF(OR(INDEX('World Cup'!$B$14:$AJ$39,11,1+(CODE($B$1)-65)*3)="",INDEX('World Cup'!$B$14:$AJ$39,11,2+(CODE($B$1)-65)*3)=""),"",INDEX('World Cup'!$B$14:$AJ$39,11,1+(CODE($B$1)-65)*3))</f>
        <v>3</v>
      </c>
      <c r="S24" s="928" t="n">
        <f aca="false">IF(OR(INDEX('World Cup'!$B$14:$AJ$39,11,1+(CODE($B$1)-65)*3)="",INDEX('World Cup'!$B$14:$AJ$39,11,2+(CODE($B$1)-65)*3)=""),"",INDEX('World Cup'!$B$14:$AJ$39,11,2+(CODE($B$1)-65)*3))</f>
        <v>0</v>
      </c>
      <c r="T24" s="806" t="n">
        <f aca="false">IF(AND(P24&lt;&gt;"",Q24&lt;&gt;"",P24&lt;&gt;Q24,R24&lt;&gt;"",S24&lt;&gt;""),1,0)</f>
        <v>1</v>
      </c>
      <c r="U24" s="929" t="n">
        <f aca="false">IF($T24=0,0,IF($R24&gt;$S24,3,IF($R24=$S24,1,0)))</f>
        <v>3</v>
      </c>
      <c r="V24" s="806" t="n">
        <f aca="false">IF($T24=0,0,IF($R24&lt;$S24,3,IF($R24=$S24,1,0)))</f>
        <v>0</v>
      </c>
      <c r="W24" s="930" t="n">
        <f aca="false">IF(OR(R24="",S24=""),0,R24-S24)</f>
        <v>3</v>
      </c>
      <c r="X24" s="931" t="n">
        <f aca="false">IF(OR(R24="",S24=""),0,R24)</f>
        <v>3</v>
      </c>
      <c r="Y24" s="932" t="n">
        <f aca="false">IF(OR(R24="",S24=""),0,S24)</f>
        <v>0</v>
      </c>
      <c r="Z24" s="933" t="str">
        <f aca="false">P24&amp;Q24</f>
        <v>SpainSaudi Arabia</v>
      </c>
      <c r="AA24" s="934" t="str">
        <f aca="false">IF($T24,$X24&amp;Language!$E$197&amp;$Y24,"")</f>
        <v>3 - 0</v>
      </c>
      <c r="AB24" s="827"/>
      <c r="AC24" s="827"/>
      <c r="AD24" s="827"/>
      <c r="AE24" s="808"/>
      <c r="AF24" s="916"/>
      <c r="AG24" s="917"/>
      <c r="AH24" s="917"/>
      <c r="AI24" s="917"/>
      <c r="AJ24" s="807"/>
      <c r="AK24" s="918"/>
      <c r="AL24" s="807"/>
      <c r="AN24" s="807"/>
      <c r="AO24" s="807"/>
      <c r="AY24" s="862" t="n">
        <f aca="false">IFERROR(INDEX($E$14:$E$17,IF($I16=$AX$22,$C16,99)),0)</f>
        <v>0</v>
      </c>
      <c r="AZ24" s="877" t="str">
        <v/>
      </c>
      <c r="BA24" s="807" t="str">
        <v/>
      </c>
      <c r="BB24" s="807" t="str">
        <v/>
      </c>
      <c r="BC24" s="878" t="str">
        <v/>
      </c>
      <c r="BD24" s="839"/>
      <c r="BE24" s="879" t="str">
        <v/>
      </c>
      <c r="BF24" s="862" t="str">
        <v/>
      </c>
      <c r="BG24" s="880" t="str">
        <v/>
      </c>
      <c r="BH24" s="881" t="str">
        <v/>
      </c>
      <c r="BI24" s="862"/>
      <c r="BJ24" s="862"/>
      <c r="BK24" s="806"/>
      <c r="BL24" s="807"/>
      <c r="BM24" s="846"/>
      <c r="BN24" s="846"/>
      <c r="BO24" s="807"/>
      <c r="BP24" s="807"/>
      <c r="BQ24" s="807"/>
      <c r="BR24" s="846"/>
      <c r="BS24" s="862"/>
      <c r="BT24" s="862"/>
      <c r="BU24" s="862"/>
      <c r="BV24" s="862"/>
    </row>
    <row r="25" s="800" customFormat="true" ht="12" hidden="false" customHeight="false" outlineLevel="0" collapsed="false">
      <c r="C25" s="806"/>
      <c r="D25" s="935" t="str">
        <f aca="false">IF($L$9=0,$D8,INDEX($D$5:$D$8,MATCH($C8,$E$14:$E$17,0)))</f>
        <v>Cape Verde</v>
      </c>
      <c r="E25" s="936" t="n">
        <f aca="false">VLOOKUP($D25,$D$5:$K$8,8,0)</f>
        <v>1</v>
      </c>
      <c r="F25" s="937" t="n">
        <f aca="false">VLOOKUP($D25,$D$5:$K$8,5,0)</f>
        <v>1</v>
      </c>
      <c r="G25" s="938" t="n">
        <f aca="false">VLOOKUP($D25,$D$5:$K$8,6,0)</f>
        <v>6</v>
      </c>
      <c r="H25" s="939" t="str">
        <v>0 - 3</v>
      </c>
      <c r="I25" s="937" t="str">
        <v>0 - 2</v>
      </c>
      <c r="J25" s="937" t="str">
        <v>1 - 1</v>
      </c>
      <c r="K25" s="940" t="str">
        <v/>
      </c>
      <c r="L25" s="827" t="b">
        <f aca="false">OR($E25&gt;0,$G25&gt;0)</f>
        <v>1</v>
      </c>
      <c r="M25" s="827" t="n">
        <v>1</v>
      </c>
      <c r="N25" s="808" t="n">
        <f aca="false">VLOOKUP($D25,$D$5:$Q$8,14,0)</f>
        <v>69</v>
      </c>
      <c r="O25" s="925" t="s">
        <v>1228</v>
      </c>
      <c r="P25" s="926" t="str">
        <f aca="false">INDEX('World Cup'!$B$13:$AJ$38,16,1+(CODE($B$1)-65)*3)</f>
        <v>Uruguay</v>
      </c>
      <c r="Q25" s="927" t="str">
        <f aca="false">INDEX('World Cup'!$B$13:$AJ$38,16,2+(CODE($B$1)-65)*3)</f>
        <v>Cape Verde</v>
      </c>
      <c r="R25" s="927" t="n">
        <f aca="false">IF(OR(INDEX('World Cup'!$B$14:$AJ$39,16,1+(CODE($B$1)-65)*3)="",INDEX('World Cup'!$B$14:$AJ$39,16,2+(CODE($B$1)-65)*3)=""),"",INDEX('World Cup'!$B$14:$AJ$39,16,1+(CODE($B$1)-65)*3))</f>
        <v>2</v>
      </c>
      <c r="S25" s="928" t="n">
        <f aca="false">IF(OR(INDEX('World Cup'!$B$14:$AJ$39,16,1+(CODE($B$1)-65)*3)="",INDEX('World Cup'!$B$14:$AJ$39,16,2+(CODE($B$1)-65)*3)=""),"",INDEX('World Cup'!$B$14:$AJ$39,16,2+(CODE($B$1)-65)*3))</f>
        <v>0</v>
      </c>
      <c r="T25" s="806" t="n">
        <f aca="false">IF(AND(P25&lt;&gt;"",Q25&lt;&gt;"",P25&lt;&gt;Q25,R25&lt;&gt;"",S25&lt;&gt;""),1,0)</f>
        <v>1</v>
      </c>
      <c r="U25" s="929" t="n">
        <f aca="false">IF($T25=0,0,IF($R25&gt;$S25,3,IF($R25=$S25,1,0)))</f>
        <v>3</v>
      </c>
      <c r="V25" s="806" t="n">
        <f aca="false">IF($T25=0,0,IF($R25&lt;$S25,3,IF($R25=$S25,1,0)))</f>
        <v>0</v>
      </c>
      <c r="W25" s="930" t="n">
        <f aca="false">IF(OR(R25="",S25=""),0,R25-S25)</f>
        <v>2</v>
      </c>
      <c r="X25" s="931" t="n">
        <f aca="false">IF(OR(R25="",S25=""),0,R25)</f>
        <v>2</v>
      </c>
      <c r="Y25" s="932" t="n">
        <f aca="false">IF(OR(R25="",S25=""),0,S25)</f>
        <v>0</v>
      </c>
      <c r="Z25" s="933" t="str">
        <f aca="false">P25&amp;Q25</f>
        <v>UruguayCape Verde</v>
      </c>
      <c r="AA25" s="934" t="str">
        <f aca="false">IF($T25,$X25&amp;Language!$E$197&amp;$Y25,"")</f>
        <v>2 - 0</v>
      </c>
      <c r="AB25" s="827"/>
      <c r="AC25" s="827"/>
      <c r="AD25" s="827"/>
      <c r="AE25" s="808"/>
      <c r="AF25" s="916"/>
      <c r="AG25" s="917"/>
      <c r="AH25" s="917"/>
      <c r="AI25" s="917"/>
      <c r="AJ25" s="807"/>
      <c r="AK25" s="918"/>
      <c r="AL25" s="807"/>
      <c r="AN25" s="807"/>
      <c r="AO25" s="807"/>
      <c r="AY25" s="862" t="n">
        <f aca="false">IFERROR(INDEX($E$14:$E$17,IF($I17=$AX$22,$C17,99)),0)</f>
        <v>0</v>
      </c>
      <c r="AZ25" s="884" t="str">
        <v/>
      </c>
      <c r="BA25" s="885" t="str">
        <v/>
      </c>
      <c r="BB25" s="885" t="str">
        <v/>
      </c>
      <c r="BC25" s="886" t="str">
        <v/>
      </c>
      <c r="BD25" s="839"/>
      <c r="BE25" s="887" t="str">
        <v/>
      </c>
      <c r="BF25" s="888" t="str">
        <v/>
      </c>
      <c r="BG25" s="888" t="str">
        <v/>
      </c>
      <c r="BH25" s="889" t="str">
        <v/>
      </c>
      <c r="BI25" s="862"/>
      <c r="BJ25" s="862"/>
      <c r="BK25" s="806"/>
      <c r="BL25" s="807"/>
      <c r="BM25" s="846"/>
      <c r="BN25" s="846"/>
      <c r="BO25" s="846"/>
      <c r="BP25" s="846"/>
      <c r="BQ25" s="846"/>
      <c r="BR25" s="846"/>
      <c r="BS25" s="862"/>
      <c r="BT25" s="862"/>
      <c r="BU25" s="862"/>
      <c r="BV25" s="862"/>
    </row>
    <row r="26" s="800" customFormat="true" ht="12" hidden="false" customHeight="false" outlineLevel="0" collapsed="false">
      <c r="C26" s="806"/>
      <c r="D26" s="941"/>
      <c r="E26" s="941"/>
      <c r="F26" s="806"/>
      <c r="G26" s="806"/>
      <c r="H26" s="890"/>
      <c r="O26" s="925" t="s">
        <v>1848</v>
      </c>
      <c r="P26" s="926" t="str">
        <f aca="false">INDEX('World Cup'!$B$13:$AJ$38,21,1+(CODE($B$1)-65)*3)</f>
        <v>Cape Verde</v>
      </c>
      <c r="Q26" s="927" t="str">
        <f aca="false">INDEX('World Cup'!$B$13:$AJ$38,21,2+(CODE($B$1)-65)*3)</f>
        <v>Saudi Arabia</v>
      </c>
      <c r="R26" s="927" t="n">
        <f aca="false">IF(OR(INDEX('World Cup'!$B$14:$AJ$39,21,1+(CODE($B$1)-65)*3)="",INDEX('World Cup'!$B$14:$AJ$39,21,2+(CODE($B$1)-65)*3)=""),"",INDEX('World Cup'!$B$14:$AJ$39,21,1+(CODE($B$1)-65)*3))</f>
        <v>1</v>
      </c>
      <c r="S26" s="928" t="n">
        <f aca="false">IF(OR(INDEX('World Cup'!$B$14:$AJ$39,21,1+(CODE($B$1)-65)*3)="",INDEX('World Cup'!$B$14:$AJ$39,21,2+(CODE($B$1)-65)*3)=""),"",INDEX('World Cup'!$B$14:$AJ$39,21,2+(CODE($B$1)-65)*3))</f>
        <v>1</v>
      </c>
      <c r="T26" s="806" t="n">
        <f aca="false">IF(AND(P26&lt;&gt;"",Q26&lt;&gt;"",P26&lt;&gt;Q26,R26&lt;&gt;"",S26&lt;&gt;""),1,0)</f>
        <v>1</v>
      </c>
      <c r="U26" s="929" t="n">
        <f aca="false">IF($T26=0,0,IF($R26&gt;$S26,3,IF($R26=$S26,1,0)))</f>
        <v>1</v>
      </c>
      <c r="V26" s="806" t="n">
        <f aca="false">IF($T26=0,0,IF($R26&lt;$S26,3,IF($R26=$S26,1,0)))</f>
        <v>1</v>
      </c>
      <c r="W26" s="930" t="n">
        <f aca="false">IF(OR(R26="",S26=""),0,R26-S26)</f>
        <v>0</v>
      </c>
      <c r="X26" s="931" t="n">
        <f aca="false">IF(OR(R26="",S26=""),0,R26)</f>
        <v>1</v>
      </c>
      <c r="Y26" s="932" t="n">
        <f aca="false">IF(OR(R26="",S26=""),0,S26)</f>
        <v>1</v>
      </c>
      <c r="Z26" s="933" t="str">
        <f aca="false">P26&amp;Q26</f>
        <v>Cape VerdeSaudi Arabia</v>
      </c>
      <c r="AA26" s="934" t="str">
        <f aca="false">IF($T26,$X26&amp;Language!$E$197&amp;$Y26,"")</f>
        <v>1 - 1</v>
      </c>
      <c r="AE26" s="807"/>
      <c r="AF26" s="807"/>
      <c r="AG26" s="806"/>
      <c r="AH26" s="807"/>
      <c r="AI26" s="807"/>
      <c r="AJ26" s="807"/>
      <c r="AK26" s="918"/>
      <c r="AL26" s="807"/>
      <c r="AM26" s="807"/>
      <c r="AN26" s="807"/>
      <c r="AO26" s="807"/>
      <c r="AZ26" s="846"/>
      <c r="BA26" s="807"/>
      <c r="BB26" s="807"/>
      <c r="BC26" s="807"/>
      <c r="BD26" s="839"/>
      <c r="BE26" s="869"/>
      <c r="BF26" s="869"/>
      <c r="BG26" s="869"/>
      <c r="BH26" s="869"/>
      <c r="BI26" s="862"/>
      <c r="BJ26" s="862"/>
      <c r="BL26" s="839"/>
      <c r="BM26" s="839"/>
      <c r="BN26" s="846"/>
      <c r="BO26" s="846"/>
      <c r="BP26" s="846"/>
      <c r="BQ26" s="846"/>
      <c r="BR26" s="839"/>
      <c r="BS26" s="862"/>
      <c r="BT26" s="862"/>
      <c r="BU26" s="862"/>
      <c r="BV26" s="862"/>
    </row>
    <row r="27" s="800" customFormat="true" ht="12" hidden="false" customHeight="false" outlineLevel="0" collapsed="false">
      <c r="C27" s="806"/>
      <c r="D27" s="941"/>
      <c r="E27" s="941"/>
      <c r="F27" s="806"/>
      <c r="G27" s="806"/>
      <c r="H27" s="890"/>
      <c r="O27" s="942" t="s">
        <v>1850</v>
      </c>
      <c r="P27" s="943" t="str">
        <f aca="false">INDEX('World Cup'!$B$13:$AJ$38,26,1+(CODE($B$1)-65)*3)</f>
        <v>Uruguay</v>
      </c>
      <c r="Q27" s="944" t="str">
        <f aca="false">INDEX('World Cup'!$B$13:$AJ$38,26,2+(CODE($B$1)-65)*3)</f>
        <v>Spain</v>
      </c>
      <c r="R27" s="944" t="n">
        <f aca="false">IF(OR(INDEX('World Cup'!$B$14:$AJ$39,26,1+(CODE($B$1)-65)*3)="",INDEX('World Cup'!$B$14:$AJ$39,26,2+(CODE($B$1)-65)*3)=""),"",INDEX('World Cup'!$B$14:$AJ$39,26,1+(CODE($B$1)-65)*3))</f>
        <v>1</v>
      </c>
      <c r="S27" s="945" t="n">
        <f aca="false">IF(OR(INDEX('World Cup'!$B$14:$AJ$39,26,1+(CODE($B$1)-65)*3)="",INDEX('World Cup'!$B$14:$AJ$39,26,2+(CODE($B$1)-65)*3)=""),"",INDEX('World Cup'!$B$14:$AJ$39,26,2+(CODE($B$1)-65)*3))</f>
        <v>2</v>
      </c>
      <c r="T27" s="946" t="n">
        <f aca="false">IF(AND(P27&lt;&gt;"",Q27&lt;&gt;"",P27&lt;&gt;Q27,R27&lt;&gt;"",S27&lt;&gt;""),1,0)</f>
        <v>1</v>
      </c>
      <c r="U27" s="947" t="n">
        <f aca="false">IF($T27=0,0,IF($R27&gt;$S27,3,IF($R27=$S27,1,0)))</f>
        <v>0</v>
      </c>
      <c r="V27" s="946" t="n">
        <f aca="false">IF($T27=0,0,IF($R27&lt;$S27,3,IF($R27=$S27,1,0)))</f>
        <v>3</v>
      </c>
      <c r="W27" s="948" t="n">
        <f aca="false">IF(OR(R27="",S27=""),0,R27-S27)</f>
        <v>-1</v>
      </c>
      <c r="X27" s="949" t="n">
        <f aca="false">IF(OR(R27="",S27=""),0,R27)</f>
        <v>1</v>
      </c>
      <c r="Y27" s="950" t="n">
        <f aca="false">IF(OR(R27="",S27=""),0,S27)</f>
        <v>2</v>
      </c>
      <c r="Z27" s="951" t="str">
        <f aca="false">P27&amp;Q27</f>
        <v>UruguaySpain</v>
      </c>
      <c r="AA27" s="952" t="str">
        <f aca="false">IF($T27,$X27&amp;Language!$E$197&amp;$Y27,"")</f>
        <v>1 - 2</v>
      </c>
      <c r="AE27" s="807"/>
      <c r="AF27" s="807"/>
      <c r="AG27" s="806"/>
      <c r="AH27" s="807"/>
      <c r="AI27" s="807"/>
      <c r="AJ27" s="807"/>
      <c r="AK27" s="918"/>
      <c r="AL27" s="807"/>
      <c r="AM27" s="807"/>
      <c r="AN27" s="807"/>
      <c r="AO27" s="807"/>
      <c r="AZ27" s="846"/>
      <c r="BA27" s="807"/>
      <c r="BB27" s="807"/>
      <c r="BC27" s="807"/>
      <c r="BD27" s="839"/>
      <c r="BE27" s="862"/>
      <c r="BF27" s="862"/>
      <c r="BG27" s="862"/>
      <c r="BH27" s="862"/>
      <c r="BI27" s="862"/>
      <c r="BJ27" s="862"/>
      <c r="BL27" s="839"/>
      <c r="BM27" s="839"/>
      <c r="BN27" s="846"/>
      <c r="BO27" s="846"/>
      <c r="BP27" s="846"/>
      <c r="BQ27" s="846"/>
      <c r="BR27" s="839"/>
      <c r="BS27" s="862"/>
      <c r="BT27" s="862"/>
      <c r="BU27" s="862"/>
      <c r="BV27" s="862"/>
    </row>
    <row r="28" s="800" customFormat="true" ht="12" hidden="false" customHeight="false" outlineLevel="0" collapsed="false">
      <c r="C28" s="806"/>
      <c r="D28" s="941"/>
      <c r="E28" s="941"/>
      <c r="F28" s="806"/>
      <c r="G28" s="806"/>
      <c r="H28" s="890"/>
      <c r="O28" s="904" t="s">
        <v>77</v>
      </c>
      <c r="P28" s="954"/>
      <c r="Q28" s="908"/>
      <c r="R28" s="908"/>
      <c r="S28" s="908"/>
      <c r="T28" s="908"/>
      <c r="U28" s="908"/>
      <c r="V28" s="908"/>
      <c r="W28" s="908"/>
      <c r="X28" s="908"/>
      <c r="Y28" s="955"/>
      <c r="Z28" s="933" t="str">
        <f aca="false">Q22&amp;P22</f>
        <v>Cape VerdeSpain</v>
      </c>
      <c r="AA28" s="934" t="str">
        <f aca="false">IF($T22,$Y22&amp;Language!$E$197&amp;$X22,"")</f>
        <v>0 - 3</v>
      </c>
      <c r="AE28" s="807"/>
      <c r="AF28" s="807"/>
      <c r="AG28" s="806"/>
      <c r="AH28" s="807"/>
      <c r="AI28" s="807"/>
      <c r="AJ28" s="807"/>
      <c r="AK28" s="918"/>
      <c r="AL28" s="807"/>
      <c r="AM28" s="807"/>
      <c r="AN28" s="807"/>
      <c r="AO28" s="807"/>
      <c r="AZ28" s="846"/>
      <c r="BA28" s="807"/>
      <c r="BB28" s="807"/>
      <c r="BC28" s="807"/>
      <c r="BD28" s="839"/>
      <c r="BE28" s="862"/>
      <c r="BF28" s="862"/>
      <c r="BG28" s="862"/>
      <c r="BH28" s="862"/>
      <c r="BI28" s="862"/>
      <c r="BJ28" s="862"/>
      <c r="BL28" s="839"/>
      <c r="BM28" s="839"/>
      <c r="BN28" s="846"/>
      <c r="BO28" s="846"/>
      <c r="BP28" s="846"/>
      <c r="BQ28" s="846"/>
      <c r="BR28" s="839"/>
      <c r="BS28" s="862"/>
      <c r="BT28" s="862"/>
      <c r="BU28" s="862"/>
      <c r="BV28" s="862"/>
    </row>
    <row r="29" s="800" customFormat="true" ht="12" hidden="false" customHeight="false" outlineLevel="0" collapsed="false">
      <c r="C29" s="806"/>
      <c r="D29" s="941"/>
      <c r="E29" s="941"/>
      <c r="F29" s="806"/>
      <c r="G29" s="806"/>
      <c r="H29" s="956"/>
      <c r="O29" s="925" t="s">
        <v>78</v>
      </c>
      <c r="P29" s="957"/>
      <c r="Q29" s="806"/>
      <c r="R29" s="806"/>
      <c r="S29" s="806"/>
      <c r="T29" s="806"/>
      <c r="U29" s="806"/>
      <c r="V29" s="806"/>
      <c r="W29" s="806"/>
      <c r="X29" s="806"/>
      <c r="Y29" s="932"/>
      <c r="Z29" s="933" t="str">
        <f aca="false">Q23&amp;P23</f>
        <v>UruguaySaudi Arabia</v>
      </c>
      <c r="AA29" s="934" t="str">
        <f aca="false">IF($T23,$Y23&amp;Language!$E$197&amp;$X23,"")</f>
        <v>2 - 0</v>
      </c>
      <c r="AE29" s="807"/>
      <c r="AF29" s="807"/>
      <c r="AG29" s="806"/>
      <c r="AH29" s="807"/>
      <c r="AI29" s="807"/>
      <c r="AJ29" s="807"/>
      <c r="AK29" s="918"/>
      <c r="AL29" s="807"/>
      <c r="AM29" s="807"/>
      <c r="AN29" s="807"/>
      <c r="AO29" s="807"/>
      <c r="BI29" s="862"/>
      <c r="BJ29" s="862"/>
      <c r="BL29" s="839"/>
      <c r="BM29" s="839"/>
    </row>
    <row r="30" s="800" customFormat="true" ht="12" hidden="false" customHeight="false" outlineLevel="0" collapsed="false">
      <c r="C30" s="806"/>
      <c r="D30" s="941"/>
      <c r="E30" s="941"/>
      <c r="F30" s="806"/>
      <c r="G30" s="806"/>
      <c r="H30" s="956"/>
      <c r="O30" s="925" t="s">
        <v>1221</v>
      </c>
      <c r="P30" s="957"/>
      <c r="Q30" s="806"/>
      <c r="R30" s="806"/>
      <c r="S30" s="806"/>
      <c r="T30" s="806"/>
      <c r="U30" s="806"/>
      <c r="V30" s="806"/>
      <c r="W30" s="806"/>
      <c r="X30" s="806"/>
      <c r="Y30" s="932"/>
      <c r="Z30" s="933" t="str">
        <f aca="false">Q24&amp;P24</f>
        <v>Saudi ArabiaSpain</v>
      </c>
      <c r="AA30" s="934" t="str">
        <f aca="false">IF($T24,$Y24&amp;Language!$E$197&amp;$X24,"")</f>
        <v>0 - 3</v>
      </c>
      <c r="AE30" s="807"/>
      <c r="AF30" s="807"/>
      <c r="AG30" s="806"/>
      <c r="AH30" s="807"/>
      <c r="AI30" s="807"/>
      <c r="AJ30" s="807"/>
      <c r="AK30" s="918"/>
      <c r="AL30" s="807"/>
      <c r="AM30" s="807"/>
      <c r="AN30" s="807"/>
      <c r="AO30" s="807"/>
      <c r="BI30" s="862"/>
      <c r="BJ30" s="862"/>
      <c r="BL30" s="839"/>
      <c r="BM30" s="839"/>
    </row>
    <row r="31" s="800" customFormat="true" ht="12" hidden="false" customHeight="false" outlineLevel="0" collapsed="false">
      <c r="C31" s="801"/>
      <c r="D31" s="806"/>
      <c r="E31" s="806"/>
      <c r="F31" s="806"/>
      <c r="G31" s="806"/>
      <c r="H31" s="956"/>
      <c r="O31" s="925" t="s">
        <v>1228</v>
      </c>
      <c r="P31" s="957"/>
      <c r="Q31" s="806"/>
      <c r="R31" s="806"/>
      <c r="S31" s="806"/>
      <c r="T31" s="806"/>
      <c r="U31" s="806"/>
      <c r="V31" s="806"/>
      <c r="W31" s="806"/>
      <c r="X31" s="806"/>
      <c r="Y31" s="932"/>
      <c r="Z31" s="933" t="str">
        <f aca="false">Q25&amp;P25</f>
        <v>Cape VerdeUruguay</v>
      </c>
      <c r="AA31" s="934" t="str">
        <f aca="false">IF($T25,$Y25&amp;Language!$E$197&amp;$X25,"")</f>
        <v>0 - 2</v>
      </c>
      <c r="AE31" s="839"/>
      <c r="AF31" s="839"/>
      <c r="AG31" s="806"/>
      <c r="AH31" s="839"/>
      <c r="AI31" s="839"/>
      <c r="AJ31" s="839"/>
      <c r="AK31" s="839"/>
      <c r="AL31" s="839"/>
      <c r="AM31" s="839"/>
      <c r="AN31" s="839"/>
      <c r="AO31" s="839"/>
    </row>
    <row r="32" s="800" customFormat="true" ht="12" hidden="false" customHeight="false" outlineLevel="0" collapsed="false">
      <c r="C32" s="801"/>
      <c r="D32" s="806"/>
      <c r="E32" s="806"/>
      <c r="F32" s="808"/>
      <c r="G32" s="806"/>
      <c r="H32" s="956"/>
      <c r="O32" s="925" t="s">
        <v>1848</v>
      </c>
      <c r="P32" s="957"/>
      <c r="Q32" s="806"/>
      <c r="R32" s="806"/>
      <c r="S32" s="806"/>
      <c r="T32" s="806"/>
      <c r="U32" s="806"/>
      <c r="V32" s="806"/>
      <c r="W32" s="806"/>
      <c r="X32" s="806"/>
      <c r="Y32" s="932"/>
      <c r="Z32" s="933" t="str">
        <f aca="false">Q26&amp;P26</f>
        <v>Saudi ArabiaCape Verde</v>
      </c>
      <c r="AA32" s="934" t="str">
        <f aca="false">IF($T26,$Y26&amp;Language!$E$197&amp;$X26,"")</f>
        <v>1 - 1</v>
      </c>
      <c r="AE32" s="846"/>
      <c r="AF32" s="839"/>
      <c r="AH32" s="839"/>
      <c r="AI32" s="839"/>
      <c r="AJ32" s="839"/>
      <c r="AK32" s="839"/>
      <c r="AL32" s="839"/>
      <c r="AM32" s="839"/>
      <c r="AN32" s="846"/>
      <c r="AO32" s="839"/>
    </row>
    <row r="33" s="800" customFormat="true" ht="12" hidden="false" customHeight="false" outlineLevel="0" collapsed="false">
      <c r="C33" s="801"/>
      <c r="D33" s="806"/>
      <c r="E33" s="806"/>
      <c r="F33" s="806"/>
      <c r="G33" s="806"/>
      <c r="H33" s="806"/>
      <c r="O33" s="942" t="s">
        <v>1850</v>
      </c>
      <c r="P33" s="958"/>
      <c r="Q33" s="946"/>
      <c r="R33" s="946"/>
      <c r="S33" s="946"/>
      <c r="T33" s="946"/>
      <c r="U33" s="946"/>
      <c r="V33" s="946"/>
      <c r="W33" s="946"/>
      <c r="X33" s="946"/>
      <c r="Y33" s="950"/>
      <c r="Z33" s="951" t="str">
        <f aca="false">Q27&amp;P27</f>
        <v>SpainUruguay</v>
      </c>
      <c r="AA33" s="952" t="str">
        <f aca="false">IF($T27,$Y27&amp;Language!$E$197&amp;$X27,"")</f>
        <v>2 - 1</v>
      </c>
      <c r="AE33" s="807"/>
      <c r="AF33" s="807"/>
      <c r="AH33" s="807"/>
      <c r="AI33" s="807"/>
      <c r="AJ33" s="807"/>
      <c r="AK33" s="918"/>
      <c r="AL33" s="807"/>
      <c r="AM33" s="807"/>
      <c r="AN33" s="807"/>
      <c r="AO33" s="80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8" width="2.71"/>
    <col collapsed="false" customWidth="true" hidden="false" outlineLevel="0" max="2" min="2" style="798" width="6.14"/>
    <col collapsed="false" customWidth="true" hidden="false" outlineLevel="0" max="3" min="3" style="798" width="4"/>
    <col collapsed="false" customWidth="true" hidden="false" outlineLevel="0" max="4" min="4" style="798" width="15.29"/>
    <col collapsed="false" customWidth="true" hidden="false" outlineLevel="0" max="5" min="5" style="798" width="5.57"/>
    <col collapsed="false" customWidth="true" hidden="false" outlineLevel="0" max="6" min="6" style="798" width="6.57"/>
    <col collapsed="false" customWidth="true" hidden="false" outlineLevel="0" max="7" min="7" style="798" width="6"/>
    <col collapsed="false" customWidth="true" hidden="false" outlineLevel="0" max="8" min="8" style="798" width="5.14"/>
    <col collapsed="false" customWidth="true" hidden="false" outlineLevel="0" max="9" min="9" style="798" width="4.71"/>
    <col collapsed="false" customWidth="true" hidden="false" outlineLevel="0" max="10" min="10" style="798" width="4.86"/>
    <col collapsed="false" customWidth="true" hidden="false" outlineLevel="0" max="11" min="11" style="798" width="5.57"/>
    <col collapsed="false" customWidth="true" hidden="false" outlineLevel="0" max="12" min="12" style="798" width="5.29"/>
    <col collapsed="false" customWidth="true" hidden="false" outlineLevel="0" max="14" min="13" style="798" width="4.86"/>
    <col collapsed="false" customWidth="true" hidden="false" outlineLevel="0" max="15" min="15" style="798" width="5"/>
    <col collapsed="false" customWidth="true" hidden="false" outlineLevel="0" max="16" min="16" style="798" width="7.42"/>
    <col collapsed="false" customWidth="true" hidden="false" outlineLevel="0" max="37" min="17" style="798" width="4.71"/>
    <col collapsed="false" customWidth="true" hidden="false" outlineLevel="0" max="38" min="38" style="798" width="5.42"/>
    <col collapsed="false" customWidth="true" hidden="false" outlineLevel="0" max="40" min="39" style="798" width="4.71"/>
    <col collapsed="false" customWidth="true" hidden="false" outlineLevel="0" max="41" min="41" style="798" width="5.71"/>
    <col collapsed="false" customWidth="true" hidden="false" outlineLevel="0" max="42" min="42" style="798" width="8.86"/>
    <col collapsed="false" customWidth="true" hidden="false" outlineLevel="0" max="46" min="43" style="798" width="4.71"/>
    <col collapsed="false" customWidth="true" hidden="false" outlineLevel="0" max="48" min="47" style="798" width="5.71"/>
    <col collapsed="false" customWidth="true" hidden="false" outlineLevel="0" max="49" min="49" style="798" width="1.57"/>
    <col collapsed="false" customWidth="true" hidden="false" outlineLevel="0" max="51" min="50" style="798" width="3.71"/>
    <col collapsed="false" customWidth="true" hidden="false" outlineLevel="0" max="52" min="52" style="798" width="13.57"/>
    <col collapsed="false" customWidth="false" hidden="false" outlineLevel="0" max="55" min="53" style="798" width="2.71"/>
    <col collapsed="false" customWidth="true" hidden="false" outlineLevel="0" max="56" min="56" style="798" width="1.29"/>
    <col collapsed="false" customWidth="true" hidden="false" outlineLevel="0" max="60" min="57" style="798" width="4.71"/>
    <col collapsed="false" customWidth="true" hidden="false" outlineLevel="0" max="62" min="61" style="798" width="5.71"/>
    <col collapsed="false" customWidth="true" hidden="false" outlineLevel="0" max="64" min="63" style="798" width="3.71"/>
    <col collapsed="false" customWidth="true" hidden="false" outlineLevel="0" max="65" min="65" style="798" width="1.71"/>
    <col collapsed="false" customWidth="true" hidden="false" outlineLevel="0" max="66" min="66" style="798" width="14.29"/>
    <col collapsed="false" customWidth="false" hidden="false" outlineLevel="0" max="69" min="67" style="798" width="2.71"/>
    <col collapsed="false" customWidth="true" hidden="false" outlineLevel="0" max="70" min="70" style="798" width="1.57"/>
    <col collapsed="false" customWidth="true" hidden="false" outlineLevel="0" max="74" min="71" style="798" width="4.71"/>
    <col collapsed="false" customWidth="true" hidden="false" outlineLevel="0" max="75" min="75" style="798" width="5.71"/>
    <col collapsed="false" customWidth="true" hidden="false" outlineLevel="0" max="76" min="76" style="798" width="3.71"/>
    <col collapsed="false" customWidth="true" hidden="false" outlineLevel="0" max="77" min="77" style="798" width="1.57"/>
    <col collapsed="false" customWidth="true" hidden="false" outlineLevel="0" max="78" min="78" style="798" width="14.29"/>
    <col collapsed="false" customWidth="false" hidden="false" outlineLevel="0" max="82" min="79" style="798" width="2.71"/>
    <col collapsed="false" customWidth="true" hidden="false" outlineLevel="0" max="86" min="83" style="798" width="4.71"/>
    <col collapsed="false" customWidth="false" hidden="false" outlineLevel="0" max="16384" min="87" style="798" width="2.71"/>
  </cols>
  <sheetData>
    <row r="1" customFormat="false" ht="17.35" hidden="false" customHeight="false" outlineLevel="0" collapsed="false">
      <c r="B1" s="799" t="s">
        <v>58</v>
      </c>
    </row>
    <row r="2" s="800" customFormat="true" ht="12" hidden="false" customHeight="false" outlineLevel="0" collapsed="false">
      <c r="B2" s="801"/>
      <c r="C2" s="802"/>
      <c r="D2" s="801"/>
      <c r="F2" s="803"/>
      <c r="G2" s="804"/>
    </row>
    <row r="3" s="800" customFormat="true" ht="12" hidden="false" customHeight="false" outlineLevel="0" collapsed="false">
      <c r="B3" s="805"/>
      <c r="C3" s="806"/>
      <c r="E3" s="803"/>
      <c r="F3" s="807"/>
      <c r="G3" s="803"/>
      <c r="H3" s="808"/>
      <c r="I3" s="808"/>
      <c r="J3" s="808"/>
      <c r="K3" s="808"/>
      <c r="L3" s="808"/>
      <c r="M3" s="808"/>
      <c r="N3" s="808"/>
      <c r="O3" s="806"/>
      <c r="P3" s="808"/>
      <c r="Q3" s="801"/>
      <c r="R3" s="809"/>
      <c r="S3" s="805"/>
      <c r="T3" s="805"/>
      <c r="U3" s="809"/>
      <c r="V3" s="805"/>
      <c r="W3" s="805"/>
      <c r="X3" s="809"/>
      <c r="Y3" s="810"/>
      <c r="Z3" s="805"/>
      <c r="AA3" s="805"/>
      <c r="AB3" s="809"/>
      <c r="AC3" s="810"/>
      <c r="AD3" s="805"/>
      <c r="AE3" s="805"/>
      <c r="AF3" s="809"/>
      <c r="AG3" s="810"/>
      <c r="AH3" s="805"/>
      <c r="AI3" s="805"/>
      <c r="AJ3" s="809"/>
      <c r="AK3" s="811"/>
      <c r="AL3" s="805"/>
      <c r="AM3" s="809"/>
      <c r="AN3" s="801"/>
      <c r="AO3" s="801"/>
    </row>
    <row r="4" s="800" customFormat="true" ht="13.5" hidden="false" customHeight="true" outlineLevel="0" collapsed="false">
      <c r="B4" s="805"/>
      <c r="C4" s="808"/>
      <c r="D4" s="806"/>
      <c r="E4" s="803"/>
      <c r="F4" s="807"/>
      <c r="G4" s="803"/>
      <c r="H4" s="813" t="s">
        <v>1840</v>
      </c>
      <c r="I4" s="813" t="s">
        <v>1841</v>
      </c>
      <c r="J4" s="813" t="s">
        <v>507</v>
      </c>
      <c r="K4" s="814" t="s">
        <v>1839</v>
      </c>
      <c r="L4" s="813" t="s">
        <v>1869</v>
      </c>
      <c r="M4" s="814" t="s">
        <v>1870</v>
      </c>
      <c r="N4" s="814" t="s">
        <v>65</v>
      </c>
      <c r="O4" s="815" t="s">
        <v>67</v>
      </c>
      <c r="P4" s="816" t="s">
        <v>463</v>
      </c>
      <c r="Q4" s="814" t="s">
        <v>1871</v>
      </c>
      <c r="R4" s="813"/>
      <c r="S4" s="810"/>
      <c r="T4" s="805"/>
      <c r="U4" s="817"/>
      <c r="V4" s="805"/>
      <c r="W4" s="805"/>
      <c r="X4" s="817"/>
      <c r="Y4" s="810"/>
      <c r="Z4" s="805"/>
      <c r="AA4" s="805"/>
      <c r="AB4" s="817"/>
      <c r="AC4" s="810"/>
      <c r="AD4" s="805"/>
      <c r="AE4" s="805"/>
      <c r="AF4" s="817"/>
      <c r="AG4" s="810"/>
      <c r="AH4" s="805"/>
      <c r="AI4" s="805"/>
      <c r="AJ4" s="817"/>
      <c r="AK4" s="811"/>
      <c r="AL4" s="805"/>
      <c r="AM4" s="817"/>
      <c r="AN4" s="801"/>
      <c r="AO4" s="805"/>
    </row>
    <row r="5" s="800" customFormat="true" ht="12" hidden="false" customHeight="false" outlineLevel="0" collapsed="false">
      <c r="B5" s="806"/>
      <c r="C5" s="808" t="n">
        <v>1</v>
      </c>
      <c r="D5" s="818" t="str">
        <f aca="false">VLOOKUP($B$1&amp;ROW($A1),Groups!$B$7:$D$65,3,0)</f>
        <v>France</v>
      </c>
      <c r="E5" s="819"/>
      <c r="F5" s="820"/>
      <c r="G5" s="807"/>
      <c r="H5" s="808" t="n">
        <f aca="false">SUMIFS($R$22:$R$27,$P$22:$P$27,$D5)+SUMIFS($S$22:$S$27,$Q$22:$Q$27,$D5)</f>
        <v>7</v>
      </c>
      <c r="I5" s="808" t="n">
        <f aca="false">SUMIFS($S$22:$S$27,$P$22:$P$27,$D5)+SUMIFS($R$22:$R$27,$Q$22:$Q$27,$D5)</f>
        <v>2</v>
      </c>
      <c r="J5" s="806" t="n">
        <f aca="false">H5-I5</f>
        <v>5</v>
      </c>
      <c r="K5" s="821" t="n">
        <f aca="false">M5*3+N5</f>
        <v>9</v>
      </c>
      <c r="L5" s="808" t="n">
        <f aca="false">M5+N5+O5</f>
        <v>3</v>
      </c>
      <c r="M5" s="808" t="n">
        <f aca="false">SUMPRODUCT(($P$22:$P$27=D5)*($R$22:$R$27&gt;$S$22:$S$27))+SUMPRODUCT(($Q$22:$Q$27=D5)*($R$22:$R$27&lt;$S$22:$S$27))</f>
        <v>3</v>
      </c>
      <c r="N5" s="808" t="n">
        <f aca="false">SUMPRODUCT(($P$22:$Q$27=D5)*($R$22:$R$27=$S$22:$S$27)*($R$22:$R$27&lt;&gt;"")*($S$22:$S$27&lt;&gt;""))</f>
        <v>0</v>
      </c>
      <c r="O5" s="808" t="n">
        <f aca="false">SUMPRODUCT(($P$22:$P$27=D5)*($R$22:$R$27&lt;$S$22:$S$27))+SUMPRODUCT(($Q$22:$Q$27=D5)*($R$22:$R$27&gt;$S$22:$S$27))</f>
        <v>0</v>
      </c>
      <c r="P5" s="822" t="n">
        <f aca="false">SUMIFS(FairPlay!$C$6:$C$27,FairPlay!$B$6:$B$27,$D5)+SUMIFS(FairPlay!$F$6:$F$27,FairPlay!$E$6:$E$27,$D5)+SUMIFS(FairPlay!$I$6:$I$27,FairPlay!$H$6:$H$27,$D5)</f>
        <v>0</v>
      </c>
      <c r="Q5" s="806" t="n">
        <f aca="false">INDEX(Language!$D$5:$D$100,MATCH($D5,Language!$E$5:$E$100,0),1)</f>
        <v>1</v>
      </c>
      <c r="R5" s="823" t="n">
        <f aca="false">(1000-Q5)*($L$9&gt;0)</f>
        <v>999</v>
      </c>
      <c r="S5" s="806"/>
      <c r="T5" s="806"/>
      <c r="U5" s="824"/>
      <c r="V5" s="806"/>
      <c r="W5" s="806"/>
      <c r="X5" s="824"/>
      <c r="Y5" s="806"/>
      <c r="Z5" s="806"/>
      <c r="AA5" s="806"/>
      <c r="AB5" s="824"/>
      <c r="AC5" s="806"/>
      <c r="AD5" s="806"/>
      <c r="AE5" s="806"/>
      <c r="AF5" s="824"/>
      <c r="AG5" s="806"/>
      <c r="AH5" s="806"/>
      <c r="AI5" s="806"/>
      <c r="AJ5" s="824"/>
      <c r="AK5" s="806"/>
      <c r="AL5" s="806"/>
      <c r="AM5" s="824"/>
      <c r="AN5" s="801"/>
      <c r="AO5" s="826"/>
      <c r="AU5" s="827" t="n">
        <f aca="false" t="array" ref="AU5:AU8">COUNTIF($AM$14:$AM$17,$AM$14:$AM$17)&gt;1</f>
        <v>0</v>
      </c>
      <c r="AV5" s="827" t="n">
        <f aca="false" t="array" ref="AV5:AV8">$L$5:$L$8&gt;0</f>
        <v>1</v>
      </c>
      <c r="BA5" s="828" t="n">
        <f aca="false">IFERROR(MATCH($C14,$AY$14:$AY$17,0),99)</f>
        <v>99</v>
      </c>
      <c r="BB5" s="829" t="n">
        <f aca="false">IFERROR(MATCH($C14,$AY$22:$AY$25,0),99)</f>
        <v>99</v>
      </c>
      <c r="BN5" s="828" t="str">
        <f aca="false">IF($U14=$BL$14,$C14,"")</f>
        <v/>
      </c>
      <c r="BO5" s="829" t="e">
        <f aca="false">INDEX($BN$5:$BN$8,MATCH($C14,$AY$14:$AY$17,0))</f>
        <v>#N/A</v>
      </c>
      <c r="BZ5" s="828" t="str">
        <f aca="false">IF($U14=$BX$14,$C14,"")</f>
        <v/>
      </c>
      <c r="CA5" s="829" t="e">
        <f aca="false">INDEX($BZ$5:$BZ$8,MATCH($C14,$AY$14:$AY$17,0))</f>
        <v>#N/A</v>
      </c>
    </row>
    <row r="6" s="800" customFormat="true" ht="12" hidden="false" customHeight="false" outlineLevel="0" collapsed="false">
      <c r="B6" s="806"/>
      <c r="C6" s="808" t="n">
        <v>2</v>
      </c>
      <c r="D6" s="830" t="str">
        <f aca="false">VLOOKUP($B$1&amp;ROW($A2),Groups!$B$7:$D$65,3,0)</f>
        <v>Senegal</v>
      </c>
      <c r="E6" s="831"/>
      <c r="F6" s="820"/>
      <c r="G6" s="807"/>
      <c r="H6" s="808" t="n">
        <f aca="false">SUMIFS($R$22:$R$27,$P$22:$P$27,$D6)+SUMIFS($S$22:$S$27,$Q$22:$Q$27,$D6)</f>
        <v>4</v>
      </c>
      <c r="I6" s="808" t="n">
        <f aca="false">SUMIFS($S$22:$S$27,$P$22:$P$27,$D6)+SUMIFS($R$22:$R$27,$Q$22:$Q$27,$D6)</f>
        <v>3</v>
      </c>
      <c r="J6" s="806" t="n">
        <f aca="false">H6-I6</f>
        <v>1</v>
      </c>
      <c r="K6" s="821" t="n">
        <f aca="false">M6*3+N6</f>
        <v>4</v>
      </c>
      <c r="L6" s="808" t="n">
        <f aca="false">M6+N6+O6</f>
        <v>3</v>
      </c>
      <c r="M6" s="808" t="n">
        <f aca="false">SUMPRODUCT(($P$22:$P$27=D6)*($R$22:$R$27&gt;$S$22:$S$27))+SUMPRODUCT(($Q$22:$Q$27=D6)*($R$22:$R$27&lt;$S$22:$S$27))</f>
        <v>1</v>
      </c>
      <c r="N6" s="808" t="n">
        <f aca="false">SUMPRODUCT(($P$22:$Q$27=D6)*($R$22:$R$27=$S$22:$S$27)*($R$22:$R$27&lt;&gt;"")*($S$22:$S$27&lt;&gt;""))</f>
        <v>1</v>
      </c>
      <c r="O6" s="808" t="n">
        <f aca="false">SUMPRODUCT(($P$22:$P$27=D6)*($R$22:$R$27&lt;$S$22:$S$27))+SUMPRODUCT(($Q$22:$Q$27=D6)*($R$22:$R$27&gt;$S$22:$S$27))</f>
        <v>1</v>
      </c>
      <c r="P6" s="832" t="n">
        <f aca="false">SUMIFS(FairPlay!$C$6:$C$27,FairPlay!$B$6:$B$27,$D6)+SUMIFS(FairPlay!$F$6:$F$27,FairPlay!$E$6:$E$27,$D6)+SUMIFS(FairPlay!$I$6:$I$27,FairPlay!$H$6:$H$27,$D6)</f>
        <v>0</v>
      </c>
      <c r="Q6" s="806" t="n">
        <f aca="false">INDEX(Language!$D$5:$D$100,MATCH($D6,Language!$E$5:$E$100,0),1)</f>
        <v>14</v>
      </c>
      <c r="R6" s="823" t="n">
        <f aca="false">(1000-Q6)*($L$9&gt;0)</f>
        <v>986</v>
      </c>
      <c r="S6" s="806"/>
      <c r="T6" s="806"/>
      <c r="U6" s="824"/>
      <c r="V6" s="806"/>
      <c r="W6" s="806"/>
      <c r="X6" s="824"/>
      <c r="Y6" s="806"/>
      <c r="Z6" s="806"/>
      <c r="AA6" s="806"/>
      <c r="AB6" s="824"/>
      <c r="AC6" s="806"/>
      <c r="AD6" s="806"/>
      <c r="AE6" s="806"/>
      <c r="AF6" s="824"/>
      <c r="AG6" s="806"/>
      <c r="AH6" s="806"/>
      <c r="AI6" s="806"/>
      <c r="AJ6" s="824"/>
      <c r="AK6" s="806"/>
      <c r="AL6" s="806"/>
      <c r="AM6" s="824"/>
      <c r="AN6" s="801"/>
      <c r="AO6" s="801"/>
      <c r="AU6" s="827" t="n">
        <v>0</v>
      </c>
      <c r="AV6" s="827" t="n">
        <v>1</v>
      </c>
      <c r="BA6" s="833" t="n">
        <f aca="false">IFERROR(MATCH($C15,$AY$14:$AY$17,0),99)</f>
        <v>4</v>
      </c>
      <c r="BB6" s="834" t="n">
        <f aca="false">IFERROR(MATCH($C15,$AY$22:$AY$25,0),99)</f>
        <v>99</v>
      </c>
      <c r="BN6" s="833" t="str">
        <f aca="false">IF($U15=$BL$14,$C15,"")</f>
        <v/>
      </c>
      <c r="BO6" s="834" t="str">
        <f aca="false">INDEX($BN$5:$BN$8,MATCH($C15,$AY$14:$AY$17,0))</f>
        <v/>
      </c>
      <c r="BZ6" s="833" t="str">
        <f aca="false">IF($U15=$BX$14,$C15,"")</f>
        <v/>
      </c>
      <c r="CA6" s="834" t="str">
        <f aca="false">INDEX($BZ$5:$BZ$8,MATCH($C15,$AY$14:$AY$17,0))</f>
        <v/>
      </c>
    </row>
    <row r="7" s="800" customFormat="true" ht="12" hidden="false" customHeight="false" outlineLevel="0" collapsed="false">
      <c r="B7" s="806"/>
      <c r="C7" s="808" t="n">
        <v>3</v>
      </c>
      <c r="D7" s="830" t="str">
        <f aca="false">VLOOKUP($B$1&amp;ROW($A3),Groups!$B$7:$D$65,3,0)</f>
        <v>Iraq</v>
      </c>
      <c r="E7" s="831"/>
      <c r="F7" s="820"/>
      <c r="G7" s="807"/>
      <c r="H7" s="808" t="n">
        <f aca="false">SUMIFS($R$22:$R$27,$P$22:$P$27,$D7)+SUMIFS($S$22:$S$27,$Q$22:$Q$27,$D7)</f>
        <v>0</v>
      </c>
      <c r="I7" s="808" t="n">
        <f aca="false">SUMIFS($S$22:$S$27,$P$22:$P$27,$D7)+SUMIFS($R$22:$R$27,$Q$22:$Q$27,$D7)</f>
        <v>8</v>
      </c>
      <c r="J7" s="806" t="n">
        <f aca="false">H7-I7</f>
        <v>-8</v>
      </c>
      <c r="K7" s="821" t="n">
        <f aca="false">M7*3+N7</f>
        <v>0</v>
      </c>
      <c r="L7" s="808" t="n">
        <f aca="false">M7+N7+O7</f>
        <v>3</v>
      </c>
      <c r="M7" s="808" t="n">
        <f aca="false">SUMPRODUCT(($P$22:$P$27=D7)*($R$22:$R$27&gt;$S$22:$S$27))+SUMPRODUCT(($Q$22:$Q$27=D7)*($R$22:$R$27&lt;$S$22:$S$27))</f>
        <v>0</v>
      </c>
      <c r="N7" s="808" t="n">
        <f aca="false">SUMPRODUCT(($P$22:$Q$27=D7)*($R$22:$R$27=$S$22:$S$27)*($R$22:$R$27&lt;&gt;"")*($S$22:$S$27&lt;&gt;""))</f>
        <v>0</v>
      </c>
      <c r="O7" s="808" t="n">
        <f aca="false">SUMPRODUCT(($P$22:$P$27=D7)*($R$22:$R$27&lt;$S$22:$S$27))+SUMPRODUCT(($Q$22:$Q$27=D7)*($R$22:$R$27&gt;$S$22:$S$27))</f>
        <v>3</v>
      </c>
      <c r="P7" s="832" t="n">
        <f aca="false">SUMIFS(FairPlay!$C$6:$C$27,FairPlay!$B$6:$B$27,$D7)+SUMIFS(FairPlay!$F$6:$F$27,FairPlay!$E$6:$E$27,$D7)+SUMIFS(FairPlay!$I$6:$I$27,FairPlay!$H$6:$H$27,$D7)</f>
        <v>0</v>
      </c>
      <c r="Q7" s="806" t="n">
        <f aca="false">INDEX(Language!$D$5:$D$100,MATCH($D7,Language!$E$5:$E$100,0),1)</f>
        <v>57</v>
      </c>
      <c r="R7" s="823" t="n">
        <f aca="false">(1000-Q7)*($L$9&gt;0)</f>
        <v>943</v>
      </c>
      <c r="S7" s="806"/>
      <c r="T7" s="806"/>
      <c r="U7" s="824"/>
      <c r="V7" s="806"/>
      <c r="W7" s="806"/>
      <c r="X7" s="824"/>
      <c r="Y7" s="806"/>
      <c r="Z7" s="806"/>
      <c r="AA7" s="806"/>
      <c r="AB7" s="824"/>
      <c r="AC7" s="806"/>
      <c r="AD7" s="806"/>
      <c r="AE7" s="806"/>
      <c r="AF7" s="824"/>
      <c r="AG7" s="806"/>
      <c r="AH7" s="806"/>
      <c r="AI7" s="806"/>
      <c r="AJ7" s="824"/>
      <c r="AK7" s="806"/>
      <c r="AL7" s="806"/>
      <c r="AM7" s="824"/>
      <c r="AN7" s="801"/>
      <c r="AO7" s="801"/>
      <c r="AU7" s="827" t="n">
        <v>0</v>
      </c>
      <c r="AV7" s="827" t="n">
        <v>1</v>
      </c>
      <c r="BA7" s="833" t="n">
        <f aca="false">IFERROR(MATCH($C16,$AY$14:$AY$17,0),99)</f>
        <v>2</v>
      </c>
      <c r="BB7" s="834" t="n">
        <f aca="false">IFERROR(MATCH($C16,$AY$22:$AY$25,0),99)</f>
        <v>99</v>
      </c>
      <c r="BN7" s="833" t="str">
        <f aca="false">IF($U16=$BL$14,$C16,"")</f>
        <v/>
      </c>
      <c r="BO7" s="834" t="str">
        <f aca="false">INDEX($BN$5:$BN$8,MATCH($C16,$AY$14:$AY$17,0))</f>
        <v/>
      </c>
      <c r="BZ7" s="833" t="str">
        <f aca="false">IF($U16=$BX$14,$C16,"")</f>
        <v/>
      </c>
      <c r="CA7" s="834" t="str">
        <f aca="false">INDEX($BZ$5:$BZ$8,MATCH($C16,$AY$14:$AY$17,0))</f>
        <v/>
      </c>
    </row>
    <row r="8" s="800" customFormat="true" ht="12" hidden="false" customHeight="false" outlineLevel="0" collapsed="false">
      <c r="B8" s="806"/>
      <c r="C8" s="808" t="n">
        <v>4</v>
      </c>
      <c r="D8" s="835" t="str">
        <f aca="false">VLOOKUP($B$1&amp;ROW($A4),Groups!$B$7:$D$65,3,0)</f>
        <v>Norway</v>
      </c>
      <c r="E8" s="831"/>
      <c r="F8" s="820"/>
      <c r="G8" s="807"/>
      <c r="H8" s="808" t="n">
        <f aca="false">SUMIFS($R$22:$R$27,$P$22:$P$27,$D8)+SUMIFS($S$22:$S$27,$Q$22:$Q$27,$D8)</f>
        <v>5</v>
      </c>
      <c r="I8" s="808" t="n">
        <f aca="false">SUMIFS($S$22:$S$27,$P$22:$P$27,$D8)+SUMIFS($R$22:$R$27,$Q$22:$Q$27,$D8)</f>
        <v>3</v>
      </c>
      <c r="J8" s="806" t="n">
        <f aca="false">H8-I8</f>
        <v>2</v>
      </c>
      <c r="K8" s="821" t="n">
        <f aca="false">M8*3+N8</f>
        <v>4</v>
      </c>
      <c r="L8" s="808" t="n">
        <f aca="false">M8+N8+O8</f>
        <v>3</v>
      </c>
      <c r="M8" s="808" t="n">
        <f aca="false">SUMPRODUCT(($P$22:$P$27=D8)*($R$22:$R$27&gt;$S$22:$S$27))+SUMPRODUCT(($Q$22:$Q$27=D8)*($R$22:$R$27&lt;$S$22:$S$27))</f>
        <v>1</v>
      </c>
      <c r="N8" s="808" t="n">
        <f aca="false">SUMPRODUCT(($P$22:$Q$27=D8)*($R$22:$R$27=$S$22:$S$27)*($R$22:$R$27&lt;&gt;"")*($S$22:$S$27&lt;&gt;""))</f>
        <v>1</v>
      </c>
      <c r="O8" s="808" t="n">
        <f aca="false">SUMPRODUCT(($P$22:$P$27=D8)*($R$22:$R$27&lt;$S$22:$S$27))+SUMPRODUCT(($Q$22:$Q$27=D8)*($R$22:$R$27&gt;$S$22:$S$27))</f>
        <v>1</v>
      </c>
      <c r="P8" s="836" t="n">
        <f aca="false">SUMIFS(FairPlay!$C$6:$C$27,FairPlay!$B$6:$B$27,$D8)+SUMIFS(FairPlay!$F$6:$F$27,FairPlay!$E$6:$E$27,$D8)+SUMIFS(FairPlay!$I$6:$I$27,FairPlay!$H$6:$H$27,$D8)</f>
        <v>0</v>
      </c>
      <c r="Q8" s="806" t="n">
        <f aca="false">INDEX(Language!$D$5:$D$100,MATCH($D8,Language!$E$5:$E$100,0),1)</f>
        <v>31</v>
      </c>
      <c r="R8" s="823" t="n">
        <f aca="false">(1000-Q8)*($L$9&gt;0)</f>
        <v>969</v>
      </c>
      <c r="S8" s="806"/>
      <c r="T8" s="806"/>
      <c r="U8" s="824"/>
      <c r="V8" s="806"/>
      <c r="W8" s="806"/>
      <c r="X8" s="824"/>
      <c r="Y8" s="806"/>
      <c r="Z8" s="806"/>
      <c r="AA8" s="806"/>
      <c r="AB8" s="824"/>
      <c r="AC8" s="806"/>
      <c r="AD8" s="806"/>
      <c r="AE8" s="806"/>
      <c r="AF8" s="824"/>
      <c r="AG8" s="806"/>
      <c r="AH8" s="806"/>
      <c r="AI8" s="806"/>
      <c r="AJ8" s="824"/>
      <c r="AK8" s="806"/>
      <c r="AL8" s="806"/>
      <c r="AM8" s="824"/>
      <c r="AN8" s="801"/>
      <c r="AO8" s="801"/>
      <c r="AU8" s="827" t="n">
        <v>0</v>
      </c>
      <c r="AV8" s="827" t="n">
        <v>1</v>
      </c>
      <c r="BA8" s="837" t="n">
        <f aca="false">IFERROR(MATCH($C17,$AY$14:$AY$17,0),99)</f>
        <v>99</v>
      </c>
      <c r="BB8" s="838" t="n">
        <f aca="false">IFERROR(MATCH($C17,$AY$22:$AY$25,0),99)</f>
        <v>99</v>
      </c>
      <c r="BN8" s="837" t="str">
        <f aca="false">IF($U17=$BL$14,$C17,"")</f>
        <v/>
      </c>
      <c r="BO8" s="838" t="e">
        <f aca="false">INDEX($BN$5:$BN$8,MATCH($C17,$AY$14:$AY$17,0))</f>
        <v>#N/A</v>
      </c>
      <c r="BZ8" s="837" t="str">
        <f aca="false">IF($U17=$BX$14,$C17,"")</f>
        <v/>
      </c>
      <c r="CA8" s="838" t="e">
        <f aca="false">INDEX($BZ$5:$BZ$8,MATCH($C17,$AY$14:$AY$17,0))</f>
        <v>#N/A</v>
      </c>
    </row>
    <row r="9" s="800" customFormat="true" ht="12" hidden="false" customHeight="false" outlineLevel="0" collapsed="false">
      <c r="C9" s="806"/>
      <c r="D9" s="806"/>
      <c r="E9" s="806"/>
      <c r="F9" s="807"/>
      <c r="G9" s="807"/>
      <c r="H9" s="806"/>
      <c r="I9" s="806"/>
      <c r="J9" s="806"/>
      <c r="K9" s="806"/>
      <c r="L9" s="821" t="n">
        <f aca="false">QUOTIENT(SUM(L5:L8),2)</f>
        <v>6</v>
      </c>
      <c r="M9" s="808"/>
      <c r="N9" s="808"/>
      <c r="O9" s="808"/>
      <c r="P9" s="806"/>
      <c r="Q9" s="806"/>
      <c r="R9" s="806"/>
      <c r="S9" s="806"/>
      <c r="T9" s="806"/>
      <c r="U9" s="806"/>
      <c r="V9" s="801"/>
      <c r="W9" s="801"/>
      <c r="X9" s="806"/>
      <c r="Y9" s="806"/>
      <c r="Z9" s="806"/>
      <c r="AA9" s="801"/>
      <c r="AB9" s="801"/>
      <c r="AC9" s="801"/>
      <c r="AD9" s="801"/>
      <c r="AE9" s="801"/>
      <c r="AF9" s="801"/>
      <c r="AG9" s="801"/>
      <c r="AH9" s="801"/>
      <c r="AI9" s="801"/>
    </row>
    <row r="10" s="800" customFormat="true" ht="12" hidden="false" customHeight="false" outlineLevel="0" collapsed="false">
      <c r="C10" s="806"/>
      <c r="D10" s="806"/>
      <c r="E10" s="806"/>
      <c r="F10" s="807"/>
      <c r="G10" s="807"/>
      <c r="H10" s="806"/>
      <c r="I10" s="806"/>
      <c r="J10" s="806"/>
      <c r="K10" s="806"/>
      <c r="L10" s="821"/>
      <c r="M10" s="808"/>
      <c r="N10" s="808"/>
      <c r="O10" s="808"/>
      <c r="P10" s="806"/>
      <c r="Q10" s="806"/>
      <c r="R10" s="806"/>
      <c r="S10" s="806"/>
      <c r="T10" s="806"/>
      <c r="U10" s="806"/>
      <c r="V10" s="801"/>
      <c r="W10" s="801"/>
      <c r="X10" s="806"/>
      <c r="Y10" s="806"/>
      <c r="Z10" s="806"/>
      <c r="AA10" s="801"/>
      <c r="AB10" s="801"/>
      <c r="AC10" s="801"/>
      <c r="AD10" s="801"/>
      <c r="AE10" s="801"/>
      <c r="AF10" s="801"/>
      <c r="AG10" s="801"/>
      <c r="AH10" s="801"/>
      <c r="AI10" s="801"/>
    </row>
    <row r="11" s="800" customFormat="true" ht="12" hidden="false" customHeight="false" outlineLevel="0" collapsed="false">
      <c r="C11" s="806"/>
      <c r="D11" s="806"/>
      <c r="E11" s="806"/>
      <c r="F11" s="807"/>
      <c r="G11" s="807"/>
      <c r="H11" s="806"/>
      <c r="I11" s="806"/>
      <c r="J11" s="806"/>
      <c r="K11" s="806"/>
      <c r="L11" s="821"/>
      <c r="M11" s="808"/>
      <c r="N11" s="808"/>
      <c r="O11" s="808"/>
      <c r="P11" s="806"/>
      <c r="Q11" s="806"/>
      <c r="R11" s="806"/>
      <c r="S11" s="806"/>
      <c r="T11" s="806"/>
      <c r="U11" s="806"/>
      <c r="V11" s="801"/>
      <c r="W11" s="801"/>
      <c r="X11" s="806"/>
      <c r="Y11" s="806"/>
      <c r="Z11" s="806"/>
      <c r="AA11" s="801"/>
      <c r="AB11" s="801"/>
      <c r="AC11" s="801"/>
      <c r="AD11" s="801"/>
      <c r="AE11" s="801"/>
      <c r="AF11" s="801"/>
      <c r="AG11" s="801"/>
      <c r="AH11" s="801"/>
      <c r="AI11" s="801"/>
      <c r="BL11" s="807"/>
    </row>
    <row r="12" s="839" customFormat="true" ht="12" hidden="false" customHeight="false" outlineLevel="0" collapsed="false">
      <c r="E12" s="840" t="s">
        <v>1872</v>
      </c>
      <c r="F12" s="841"/>
      <c r="G12" s="840" t="s">
        <v>1872</v>
      </c>
      <c r="H12" s="841"/>
      <c r="I12" s="842" t="s">
        <v>1872</v>
      </c>
      <c r="J12" s="841"/>
      <c r="K12" s="805" t="s">
        <v>1873</v>
      </c>
      <c r="L12" s="840"/>
      <c r="M12" s="842" t="s">
        <v>1872</v>
      </c>
      <c r="N12" s="841"/>
      <c r="O12" s="805" t="s">
        <v>1873</v>
      </c>
      <c r="P12" s="840"/>
      <c r="Q12" s="842" t="s">
        <v>1872</v>
      </c>
      <c r="R12" s="841"/>
      <c r="S12" s="805" t="s">
        <v>1873</v>
      </c>
      <c r="T12" s="840"/>
      <c r="U12" s="842" t="s">
        <v>1872</v>
      </c>
      <c r="V12" s="843"/>
      <c r="W12" s="805" t="s">
        <v>1874</v>
      </c>
      <c r="X12" s="840"/>
      <c r="Y12" s="842" t="s">
        <v>1872</v>
      </c>
      <c r="Z12" s="843"/>
      <c r="AA12" s="805" t="s">
        <v>1874</v>
      </c>
      <c r="AB12" s="840"/>
      <c r="AC12" s="842" t="s">
        <v>1872</v>
      </c>
      <c r="AD12" s="843"/>
      <c r="AE12" s="805" t="s">
        <v>1874</v>
      </c>
      <c r="AF12" s="840"/>
      <c r="AG12" s="842" t="s">
        <v>1872</v>
      </c>
      <c r="AH12" s="840"/>
      <c r="AI12" s="840" t="s">
        <v>507</v>
      </c>
      <c r="AJ12" s="842" t="s">
        <v>1872</v>
      </c>
      <c r="AK12" s="840"/>
      <c r="AL12" s="840" t="s">
        <v>1840</v>
      </c>
      <c r="AM12" s="842" t="s">
        <v>1872</v>
      </c>
      <c r="AN12" s="841"/>
      <c r="AO12" s="840" t="s">
        <v>1875</v>
      </c>
      <c r="AP12" s="842" t="s">
        <v>1872</v>
      </c>
      <c r="AR12" s="840" t="s">
        <v>1871</v>
      </c>
      <c r="AS12" s="842" t="s">
        <v>1872</v>
      </c>
      <c r="AT12" s="842"/>
      <c r="AZ12" s="844" t="s">
        <v>1876</v>
      </c>
      <c r="BJ12" s="845" t="s">
        <v>1877</v>
      </c>
      <c r="BL12" s="807"/>
      <c r="BN12" s="844" t="s">
        <v>1878</v>
      </c>
      <c r="BZ12" s="844" t="s">
        <v>1879</v>
      </c>
    </row>
    <row r="13" s="839" customFormat="true" ht="12" hidden="false" customHeight="false" outlineLevel="0" collapsed="false">
      <c r="B13" s="846"/>
      <c r="C13" s="846"/>
      <c r="D13" s="846"/>
      <c r="E13" s="805" t="s">
        <v>1880</v>
      </c>
      <c r="F13" s="811"/>
      <c r="G13" s="805" t="s">
        <v>1881</v>
      </c>
      <c r="H13" s="811"/>
      <c r="I13" s="817" t="s">
        <v>1882</v>
      </c>
      <c r="J13" s="811"/>
      <c r="K13" s="805" t="s">
        <v>1839</v>
      </c>
      <c r="L13" s="805" t="s">
        <v>1883</v>
      </c>
      <c r="M13" s="817" t="s">
        <v>1884</v>
      </c>
      <c r="N13" s="841"/>
      <c r="O13" s="805" t="s">
        <v>507</v>
      </c>
      <c r="P13" s="805" t="s">
        <v>1883</v>
      </c>
      <c r="Q13" s="817" t="s">
        <v>1885</v>
      </c>
      <c r="R13" s="841"/>
      <c r="S13" s="805" t="s">
        <v>1840</v>
      </c>
      <c r="T13" s="805" t="s">
        <v>1883</v>
      </c>
      <c r="U13" s="817" t="s">
        <v>1886</v>
      </c>
      <c r="V13" s="811"/>
      <c r="W13" s="805" t="s">
        <v>1839</v>
      </c>
      <c r="X13" s="805" t="s">
        <v>1883</v>
      </c>
      <c r="Y13" s="817" t="s">
        <v>1887</v>
      </c>
      <c r="Z13" s="811"/>
      <c r="AA13" s="805" t="s">
        <v>507</v>
      </c>
      <c r="AB13" s="805" t="s">
        <v>1883</v>
      </c>
      <c r="AC13" s="817" t="s">
        <v>1888</v>
      </c>
      <c r="AD13" s="811"/>
      <c r="AE13" s="805" t="s">
        <v>1840</v>
      </c>
      <c r="AF13" s="805" t="s">
        <v>1883</v>
      </c>
      <c r="AG13" s="817" t="s">
        <v>1889</v>
      </c>
      <c r="AH13" s="805"/>
      <c r="AI13" s="805" t="s">
        <v>1883</v>
      </c>
      <c r="AJ13" s="817" t="s">
        <v>1890</v>
      </c>
      <c r="AK13" s="805"/>
      <c r="AL13" s="805" t="s">
        <v>1883</v>
      </c>
      <c r="AM13" s="817" t="s">
        <v>1891</v>
      </c>
      <c r="AN13" s="841"/>
      <c r="AO13" s="805" t="s">
        <v>1883</v>
      </c>
      <c r="AP13" s="817" t="s">
        <v>1892</v>
      </c>
      <c r="AR13" s="805" t="s">
        <v>1883</v>
      </c>
      <c r="AS13" s="817" t="s">
        <v>1893</v>
      </c>
      <c r="AT13" s="817"/>
      <c r="AU13" s="805" t="s">
        <v>1894</v>
      </c>
      <c r="AV13" s="805" t="s">
        <v>1894</v>
      </c>
      <c r="AX13" s="845" t="s">
        <v>1895</v>
      </c>
      <c r="AY13" s="845" t="s">
        <v>1896</v>
      </c>
      <c r="BE13" s="847" t="str">
        <f aca="false" t="array" ref="BE13:BH13">TRANSPOSE($AZ$14:$AZ$17)</f>
        <v/>
      </c>
      <c r="BF13" s="848" t="str">
        <v>Norway</v>
      </c>
      <c r="BG13" s="848" t="str">
        <v>Senegal</v>
      </c>
      <c r="BH13" s="849" t="str">
        <v/>
      </c>
      <c r="BJ13" s="845" t="s">
        <v>1897</v>
      </c>
      <c r="BL13" s="845" t="s">
        <v>1895</v>
      </c>
      <c r="BS13" s="847" t="str">
        <f aca="false" t="array" ref="BS13:BV13">TRANSPOSE($BN$14:$BN$17)</f>
        <v/>
      </c>
      <c r="BT13" s="848" t="str">
        <v/>
      </c>
      <c r="BU13" s="848" t="str">
        <v/>
      </c>
      <c r="BV13" s="849" t="str">
        <v/>
      </c>
      <c r="BX13" s="845" t="s">
        <v>1895</v>
      </c>
      <c r="CE13" s="847" t="str">
        <f aca="false" t="array" ref="CE13:CH13">TRANSPOSE($BZ$14:$BZ$17)</f>
        <v/>
      </c>
      <c r="CF13" s="848" t="str">
        <v/>
      </c>
      <c r="CG13" s="848" t="str">
        <v/>
      </c>
      <c r="CH13" s="849" t="str">
        <v/>
      </c>
    </row>
    <row r="14" s="839" customFormat="true" ht="12" hidden="false" customHeight="false" outlineLevel="0" collapsed="false">
      <c r="B14" s="846"/>
      <c r="C14" s="850" t="n">
        <v>1</v>
      </c>
      <c r="D14" s="807" t="str">
        <f aca="false">$D5</f>
        <v>France</v>
      </c>
      <c r="E14" s="851" t="n">
        <f aca="false">RANK(F14,$F$14:$F$17,1)</f>
        <v>1</v>
      </c>
      <c r="F14" s="820" t="n">
        <f aca="false">G14+ROW()/1000+(D14="")*10</f>
        <v>1.014</v>
      </c>
      <c r="G14" s="852" t="n">
        <f aca="false">AS14</f>
        <v>1</v>
      </c>
      <c r="H14" s="853"/>
      <c r="I14" s="854" t="n">
        <f aca="false">RANK($K5,$K$5:$K$8)</f>
        <v>1</v>
      </c>
      <c r="J14" s="855"/>
      <c r="K14" s="856" t="n">
        <f aca="false" t="array" ref="K14:K14">SUMPRODUCT($U$22:$U$27*($P$22:$P$27=$D14)*ISNUMBER(MATCH($Q$22:$Q$27,IF($I$14:$I$17=$I14,$D$14:$D$17,""),0)))+SUMPRODUCT($V$22:$V$27*($Q$22:$Q$27=$D14)*ISNUMBER(MATCH($P$22:$P$27,IF($I$14:$I$17=$I14,$D$14:$D$17,""),0)))</f>
        <v>0</v>
      </c>
      <c r="L14" s="857" t="n">
        <f aca="false">COUNTIFS($K$14:$K$17,"&gt;"&amp;$K14,$I$14:$I$17,"="&amp;$I14)</f>
        <v>0</v>
      </c>
      <c r="M14" s="858" t="n">
        <f aca="false">I14+L14</f>
        <v>1</v>
      </c>
      <c r="N14" s="853"/>
      <c r="O14" s="856" t="n">
        <f aca="false" t="array" ref="O14:O14">SUMPRODUCT($W$22:$W$27*($P$22:$P$27=$D14)*ISNUMBER(MATCH($Q$22:$Q$27,IF($I$14:$I$17=$I14,$D$14:$D$17,""),0)))+SUMPRODUCT(-$W$22:$W$27*($Q$22:$Q$27=$D14)*ISNUMBER(MATCH($P$22:$P$27,IF($I$14:$I$17=$I14,$D$14:$D$17,""),0)))</f>
        <v>0</v>
      </c>
      <c r="P14" s="857" t="n">
        <f aca="false">COUNTIFS($O$14:$O$17,"&gt;"&amp;$O14,$M$14:$M$17,"="&amp;$M14)</f>
        <v>0</v>
      </c>
      <c r="Q14" s="858" t="n">
        <f aca="false">M14+P14</f>
        <v>1</v>
      </c>
      <c r="R14" s="853"/>
      <c r="S14" s="856" t="n">
        <f aca="false" t="array" ref="S14:S14">SUMPRODUCT($X$22:$X$27*($P$22:$P$27=$D14)*ISNUMBER(MATCH($Q$22:$Q$27,IF($I$14:$I$17=$I14,$D$14:$D$17,""),0)))+SUMPRODUCT($Y$22:$Y$27*($Q$22:$Q$27=$D14)*ISNUMBER(MATCH($P$22:$P$27,IF($I$14:$I$17=$I14,$D$14:$D$17,""),0)))</f>
        <v>0</v>
      </c>
      <c r="T14" s="857" t="n">
        <f aca="false">COUNTIFS($S$14:$S$17,"&gt;"&amp;$S14,$Q$14:$Q$17,"="&amp;$Q14)</f>
        <v>0</v>
      </c>
      <c r="U14" s="858" t="n">
        <f aca="false">Q14+T14</f>
        <v>1</v>
      </c>
      <c r="V14" s="855"/>
      <c r="W14" s="856" t="n">
        <f aca="false" t="array" ref="W14:W14">SUMPRODUCT($U$22:$U$27*($P$22:$P$27=$D14)*ISNUMBER(MATCH($Q$22:$Q$27,IF($U$14:$U$17=$U14,$D$14:$D$17,""),0)))+SUMPRODUCT($V$22:$V$27*($Q$22:$Q$27=$D14)*ISNUMBER(MATCH($P$22:$P$27,IF($U$14:$U$17=$U14,$D$14:$D$17,""),0)))</f>
        <v>0</v>
      </c>
      <c r="X14" s="857" t="n">
        <f aca="false">COUNTIFS($W$14:$W$17,"&gt;"&amp;$W14,$U$14:$U$17,"="&amp;$U14)</f>
        <v>0</v>
      </c>
      <c r="Y14" s="858" t="n">
        <f aca="false">U14+X14</f>
        <v>1</v>
      </c>
      <c r="Z14" s="853"/>
      <c r="AA14" s="856" t="n">
        <f aca="false" t="array" ref="AA14:AA14">SUMPRODUCT($W$22:$W$27*($P$22:$P$27=$D14)*ISNUMBER(MATCH($Q$22:$Q$27,IF($U$14:$U$17=$U14,$D$14:$D$17,""),0)))+SUMPRODUCT(-$W$22:$W$27*($Q$22:$Q$27=$D14)*ISNUMBER(MATCH($P$22:$P$27,IF($U$14:$U$17=$U14,$D$14:$D$17,""),0)))</f>
        <v>0</v>
      </c>
      <c r="AB14" s="857" t="n">
        <f aca="false">COUNTIFS($AA$14:$AA$17,"&gt;"&amp;$AA14,$Y$14:$Y$17,"="&amp;$Y14)</f>
        <v>0</v>
      </c>
      <c r="AC14" s="858" t="n">
        <f aca="false">Y14+AB14</f>
        <v>1</v>
      </c>
      <c r="AD14" s="853"/>
      <c r="AE14" s="856" t="n">
        <f aca="false" t="array" ref="AE14:AE14">SUMPRODUCT($X$22:$X$27*($P$22:$P$27=$D14)*ISNUMBER(MATCH($Q$22:$Q$27,IF($U$14:$U$17=$U14,$D$14:$D$17,""),0)))+SUMPRODUCT($Y$22:$Y$27*($Q$22:$Q$27=$D14)*ISNUMBER(MATCH($P$22:$P$27,IF($U$14:$U$17=$U14,$D$14:$D$17,""),0)))</f>
        <v>0</v>
      </c>
      <c r="AF14" s="857" t="n">
        <f aca="false">COUNTIFS($AE$14:$AE$17,"&gt;"&amp;$AE14,$AC$14:$AC$17,"="&amp;$AC14)</f>
        <v>0</v>
      </c>
      <c r="AG14" s="858" t="n">
        <f aca="false">AC14+AF14</f>
        <v>1</v>
      </c>
      <c r="AH14" s="855"/>
      <c r="AI14" s="859" t="n">
        <f aca="false">COUNTIFS($J$5:$J$8,"&gt;"&amp;$J5,$AG$14:$AG$17,"="&amp;$AG14)</f>
        <v>0</v>
      </c>
      <c r="AJ14" s="860" t="n">
        <f aca="false">AG14+AI14</f>
        <v>1</v>
      </c>
      <c r="AK14" s="853"/>
      <c r="AL14" s="859" t="n">
        <f aca="false">COUNTIFS($H$5:$H$8,"&gt;"&amp;$H5,$AJ$14:$AJ$17,"="&amp;$AJ14)</f>
        <v>0</v>
      </c>
      <c r="AM14" s="860" t="n">
        <f aca="false">AJ14+AL14</f>
        <v>1</v>
      </c>
      <c r="AN14" s="853"/>
      <c r="AO14" s="859" t="n">
        <f aca="false">COUNTIFS($P$5:$P$8,"&gt;"&amp;$P5,$AM$14:$AM$17,"="&amp;$AM14)</f>
        <v>0</v>
      </c>
      <c r="AP14" s="860" t="n">
        <f aca="false">AM14+AO14</f>
        <v>1</v>
      </c>
      <c r="AQ14" s="853"/>
      <c r="AR14" s="859" t="n">
        <f aca="false">COUNTIFS($R$5:$R$8,"&gt;"&amp;$R5,$AP$14:$AP$17,"="&amp;$AP14)</f>
        <v>0</v>
      </c>
      <c r="AS14" s="860" t="n">
        <f aca="false">AP14+AR14</f>
        <v>1</v>
      </c>
      <c r="AT14" s="853"/>
      <c r="AU14" s="861" t="b">
        <f aca="false" t="array" ref="AU14:AU14">AND($L$9&gt;0,(SUM(($AM$14:$AM$17=TRANSPOSE($AM$14:$AM$17))*(($L$5:$L$8&gt;0)*TRANSPOSE($L$5:$L$8)+({1;2;3;4}={1,2,3,4})&gt;0))-4)&gt;0)</f>
        <v>0</v>
      </c>
      <c r="AV14" s="862" t="b">
        <f aca="false">AND($AU5,$AV5)</f>
        <v>0</v>
      </c>
      <c r="AX14" s="863" t="n">
        <f aca="false" t="array" ref="AX14:AX14">IFERROR(SMALL(IF(COUNTIF($I$14:$I$17,$C$14:$C$17)&gt;1,$C$14:$C$17,""),1),"")</f>
        <v>2</v>
      </c>
      <c r="AY14" s="864" t="n">
        <f aca="false">IFERROR(INDEX($E$14:$E$17,IF($I14=$AX$14,$C14,99)),0)</f>
        <v>0</v>
      </c>
      <c r="AZ14" s="865" t="str">
        <f aca="false" t="array" ref="AZ14:AZ17">IFERROR(VLOOKUP($BA$5:$BA$8,$C$14:$D$17,2,0),"")</f>
        <v/>
      </c>
      <c r="BA14" s="866" t="str">
        <f aca="false" t="array" ref="BA14:BA17">IFERROR(VLOOKUP($BA$5:$BA$8,$C$14:$K$17,9,0),"")</f>
        <v/>
      </c>
      <c r="BB14" s="866" t="str">
        <f aca="false" t="array" ref="BB14:BB17">IFERROR(VLOOKUP($BA$5:$BA$8,$C$14:$O$17,13,0),"")</f>
        <v/>
      </c>
      <c r="BC14" s="867" t="str">
        <f aca="false" t="array" ref="BC14:BC17">IFERROR(VLOOKUP($BA$5:$BA$8,$C$14:$S$17,17,0),"")</f>
        <v/>
      </c>
      <c r="BE14" s="868" t="str">
        <f aca="false" t="array" ref="BE14:BH17">IFERROR(VLOOKUP($AZ$14:$AZ$17&amp;$BE$13:$BH$13,$Z$22:$AA$33,2,0),"")</f>
        <v/>
      </c>
      <c r="BF14" s="869" t="str">
        <v/>
      </c>
      <c r="BG14" s="869" t="str">
        <v/>
      </c>
      <c r="BH14" s="870" t="str">
        <v/>
      </c>
      <c r="BI14" s="862"/>
      <c r="BJ14" s="871" t="b">
        <f aca="false">COUNTIF($I$14:$I$17,$BL$15)&lt;&gt;COUNTIF($U$14:$U$17,$BL$15)</f>
        <v>0</v>
      </c>
      <c r="BK14" s="822" t="n">
        <f aca="false" t="array" ref="BK14:BK17">IF($I$14:$I$17=$AX$14,$U$14:$U$17,0)</f>
        <v>0</v>
      </c>
      <c r="BL14" s="872" t="str">
        <f aca="false">IF($BJ$14,$BL$15,"")</f>
        <v/>
      </c>
      <c r="BM14" s="873"/>
      <c r="BN14" s="865" t="str">
        <f aca="false" t="array" ref="BN14:BN17">IFERROR(VLOOKUP($BO$5:$BO$8,$C$14:$D$17,2,0),"")</f>
        <v/>
      </c>
      <c r="BO14" s="866" t="str">
        <f aca="false" t="array" ref="BO14:BO17">IFERROR(VLOOKUP($BO$5:$BO$8,$C$14:$W$17,21,0),"")</f>
        <v/>
      </c>
      <c r="BP14" s="866" t="str">
        <f aca="false" t="array" ref="BP14:BP17">IFERROR(VLOOKUP($BO$5:$BO$8,$C$14:$AA$17,25,0),"")</f>
        <v/>
      </c>
      <c r="BQ14" s="867" t="str">
        <f aca="false" t="array" ref="BQ14:BQ17">IFERROR(VLOOKUP($BO$5:$BO$8,$C$14:$AE$17,29,0),"")</f>
        <v/>
      </c>
      <c r="BS14" s="868" t="str">
        <f aca="false" t="array" ref="BS14:BV17">IFERROR(VLOOKUP($BN$14:$BN$17&amp;$BS$13:$BV$13,$Z$22:$AA$33,2,0),"")</f>
        <v/>
      </c>
      <c r="BT14" s="869" t="str">
        <v/>
      </c>
      <c r="BU14" s="869" t="str">
        <v/>
      </c>
      <c r="BV14" s="870" t="str">
        <v/>
      </c>
      <c r="BX14" s="863" t="str">
        <f aca="false" t="array" ref="BX14:BX14">IFERROR(SMALL(IF(COUNTIF($BK$14:$BK$17,$C$14:$C$17)&gt;1,$C$14:$C$17,""),2),"")</f>
        <v/>
      </c>
      <c r="BZ14" s="865" t="str">
        <f aca="false" t="array" ref="BZ14:BZ17">IFERROR(VLOOKUP($CA$5:$CA$8,$C$14:$D$17,2,0),"")</f>
        <v/>
      </c>
      <c r="CA14" s="866" t="str">
        <f aca="false" t="array" ref="CA14:CA17">IFERROR(VLOOKUP($CA$5:$CA$8,$C$14:$W$17,21,0),"")</f>
        <v/>
      </c>
      <c r="CB14" s="866" t="str">
        <f aca="false" t="array" ref="CB14:CB17">IFERROR(VLOOKUP($CA$5:$CA$8,$C$14:$AA$17,25,0),"")</f>
        <v/>
      </c>
      <c r="CC14" s="867" t="str">
        <f aca="false" t="array" ref="CC14:CC17">IFERROR(VLOOKUP($CA$5:$CA$8,$C$14:$AE$17,29,0),"")</f>
        <v/>
      </c>
      <c r="CE14" s="868" t="str">
        <f aca="false" t="array" ref="CE14:CH17">IFERROR(VLOOKUP($BZ$14:$BZ$17&amp;$CE$13:$CH$13,$Z$22:$AA$33,2,0),"")</f>
        <v/>
      </c>
      <c r="CF14" s="869" t="str">
        <v/>
      </c>
      <c r="CG14" s="869" t="str">
        <v/>
      </c>
      <c r="CH14" s="870" t="str">
        <v/>
      </c>
    </row>
    <row r="15" s="839" customFormat="true" ht="12" hidden="false" customHeight="false" outlineLevel="0" collapsed="false">
      <c r="B15" s="846"/>
      <c r="C15" s="850" t="n">
        <v>2</v>
      </c>
      <c r="D15" s="807" t="str">
        <f aca="false">$D6</f>
        <v>Senegal</v>
      </c>
      <c r="E15" s="874" t="n">
        <f aca="false">RANK(F15,$F$14:$F$17,1)</f>
        <v>3</v>
      </c>
      <c r="F15" s="820" t="n">
        <f aca="false">G15+ROW()/1000+(D15="")*10</f>
        <v>3.015</v>
      </c>
      <c r="G15" s="852" t="n">
        <f aca="false">AS15</f>
        <v>3</v>
      </c>
      <c r="H15" s="853"/>
      <c r="I15" s="875" t="n">
        <f aca="false">RANK($K6,$K$5:$K$8)</f>
        <v>2</v>
      </c>
      <c r="J15" s="855"/>
      <c r="K15" s="808" t="n">
        <f aca="false" t="array" ref="K15:K15">SUMPRODUCT($U$22:$U$27*($P$22:$P$27=$D15)*ISNUMBER(MATCH($Q$22:$Q$27,IF($I$14:$I$17=$I15,$D$14:$D$17,""),0)))+SUMPRODUCT($V$22:$V$27*($Q$22:$Q$27=$D15)*ISNUMBER(MATCH($P$22:$P$27,IF($I$14:$I$17=$I15,$D$14:$D$17,""),0)))</f>
        <v>1</v>
      </c>
      <c r="L15" s="806" t="n">
        <f aca="false">COUNTIFS($K$14:$K$17,"&gt;"&amp;$K15,$I$14:$I$17,"="&amp;$I15)</f>
        <v>0</v>
      </c>
      <c r="M15" s="824" t="n">
        <f aca="false">I15+L15</f>
        <v>2</v>
      </c>
      <c r="N15" s="853"/>
      <c r="O15" s="808" t="n">
        <f aca="false" t="array" ref="O15:O15">SUMPRODUCT($W$22:$W$27*($P$22:$P$27=$D15)*ISNUMBER(MATCH($Q$22:$Q$27,IF($I$14:$I$17=$I15,$D$14:$D$17,""),0)))+SUMPRODUCT(-$W$22:$W$27*($Q$22:$Q$27=$D15)*ISNUMBER(MATCH($P$22:$P$27,IF($I$14:$I$17=$I15,$D$14:$D$17,""),0)))</f>
        <v>0</v>
      </c>
      <c r="P15" s="806" t="n">
        <f aca="false">COUNTIFS($O$14:$O$17,"&gt;"&amp;$O15,$M$14:$M$17,"="&amp;$M15)</f>
        <v>0</v>
      </c>
      <c r="Q15" s="824" t="n">
        <f aca="false">M15+P15</f>
        <v>2</v>
      </c>
      <c r="R15" s="853"/>
      <c r="S15" s="808" t="n">
        <f aca="false" t="array" ref="S15:S15">SUMPRODUCT($X$22:$X$27*($P$22:$P$27=$D15)*ISNUMBER(MATCH($Q$22:$Q$27,IF($I$14:$I$17=$I15,$D$14:$D$17,""),0)))+SUMPRODUCT($Y$22:$Y$27*($Q$22:$Q$27=$D15)*ISNUMBER(MATCH($P$22:$P$27,IF($I$14:$I$17=$I15,$D$14:$D$17,""),0)))</f>
        <v>1</v>
      </c>
      <c r="T15" s="806" t="n">
        <f aca="false">COUNTIFS($S$14:$S$17,"&gt;"&amp;$S15,$Q$14:$Q$17,"="&amp;$Q15)</f>
        <v>0</v>
      </c>
      <c r="U15" s="824" t="n">
        <f aca="false">Q15+T15</f>
        <v>2</v>
      </c>
      <c r="V15" s="855"/>
      <c r="W15" s="808" t="n">
        <f aca="false" t="array" ref="W15:W15">SUMPRODUCT($U$22:$U$27*($P$22:$P$27=$D15)*ISNUMBER(MATCH($Q$22:$Q$27,IF($U$14:$U$17=$U15,$D$14:$D$17,""),0)))+SUMPRODUCT($V$22:$V$27*($Q$22:$Q$27=$D15)*ISNUMBER(MATCH($P$22:$P$27,IF($U$14:$U$17=$U15,$D$14:$D$17,""),0)))</f>
        <v>1</v>
      </c>
      <c r="X15" s="806" t="n">
        <f aca="false">COUNTIFS($W$14:$W$17,"&gt;"&amp;$W15,$U$14:$U$17,"="&amp;$U15)</f>
        <v>0</v>
      </c>
      <c r="Y15" s="824" t="n">
        <f aca="false">U15+X15</f>
        <v>2</v>
      </c>
      <c r="Z15" s="853"/>
      <c r="AA15" s="808" t="n">
        <f aca="false" t="array" ref="AA15:AA15">SUMPRODUCT($W$22:$W$27*($P$22:$P$27=$D15)*ISNUMBER(MATCH($Q$22:$Q$27,IF($U$14:$U$17=$U15,$D$14:$D$17,""),0)))+SUMPRODUCT(-$W$22:$W$27*($Q$22:$Q$27=$D15)*ISNUMBER(MATCH($P$22:$P$27,IF($U$14:$U$17=$U15,$D$14:$D$17,""),0)))</f>
        <v>0</v>
      </c>
      <c r="AB15" s="806" t="n">
        <f aca="false">COUNTIFS($AA$14:$AA$17,"&gt;"&amp;$AA15,$Y$14:$Y$17,"="&amp;$Y15)</f>
        <v>0</v>
      </c>
      <c r="AC15" s="824" t="n">
        <f aca="false">Y15+AB15</f>
        <v>2</v>
      </c>
      <c r="AD15" s="853"/>
      <c r="AE15" s="808" t="n">
        <f aca="false" t="array" ref="AE15:AE15">SUMPRODUCT($X$22:$X$27*($P$22:$P$27=$D15)*ISNUMBER(MATCH($Q$22:$Q$27,IF($U$14:$U$17=$U15,$D$14:$D$17,""),0)))+SUMPRODUCT($Y$22:$Y$27*($Q$22:$Q$27=$D15)*ISNUMBER(MATCH($P$22:$P$27,IF($U$14:$U$17=$U15,$D$14:$D$17,""),0)))</f>
        <v>1</v>
      </c>
      <c r="AF15" s="806" t="n">
        <f aca="false">COUNTIFS($AE$14:$AE$17,"&gt;"&amp;$AE15,$AC$14:$AC$17,"="&amp;$AC15)</f>
        <v>0</v>
      </c>
      <c r="AG15" s="824" t="n">
        <f aca="false">AC15+AF15</f>
        <v>2</v>
      </c>
      <c r="AH15" s="855"/>
      <c r="AI15" s="807" t="n">
        <f aca="false">COUNTIFS($J$5:$J$8,"&gt;"&amp;$J6,$AG$14:$AG$17,"="&amp;$AG15)</f>
        <v>1</v>
      </c>
      <c r="AJ15" s="824" t="n">
        <f aca="false">AG15+AI15</f>
        <v>3</v>
      </c>
      <c r="AK15" s="853"/>
      <c r="AL15" s="807" t="n">
        <f aca="false">COUNTIFS($H$5:$H$8,"&gt;"&amp;$H6,$AJ$14:$AJ$17,"="&amp;$AJ15)</f>
        <v>0</v>
      </c>
      <c r="AM15" s="824" t="n">
        <f aca="false">AJ15+AL15</f>
        <v>3</v>
      </c>
      <c r="AN15" s="853"/>
      <c r="AO15" s="807" t="n">
        <f aca="false">COUNTIFS($P$5:$P$8,"&gt;"&amp;$P6,$AM$14:$AM$17,"="&amp;$AM15)</f>
        <v>0</v>
      </c>
      <c r="AP15" s="824" t="n">
        <f aca="false">AM15+AO15</f>
        <v>3</v>
      </c>
      <c r="AQ15" s="853"/>
      <c r="AR15" s="807" t="n">
        <f aca="false">COUNTIFS($R$5:$R$8,"&gt;"&amp;$R6,$AP$14:$AP$17,"="&amp;$AP15)</f>
        <v>0</v>
      </c>
      <c r="AS15" s="824" t="n">
        <f aca="false">AP15+AR15</f>
        <v>3</v>
      </c>
      <c r="AT15" s="853"/>
      <c r="AV15" s="862" t="b">
        <f aca="false">AND($AU6,$AV6)</f>
        <v>0</v>
      </c>
      <c r="AX15" s="876"/>
      <c r="AY15" s="862" t="n">
        <f aca="false">IFERROR(INDEX($E$14:$E$17,IF($I15=$AX$14,$C15,99)),0)</f>
        <v>3</v>
      </c>
      <c r="AZ15" s="877" t="str">
        <v>Norway</v>
      </c>
      <c r="BA15" s="807" t="n">
        <v>1</v>
      </c>
      <c r="BB15" s="807" t="n">
        <v>0</v>
      </c>
      <c r="BC15" s="878" t="n">
        <v>1</v>
      </c>
      <c r="BE15" s="879" t="str">
        <v/>
      </c>
      <c r="BF15" s="880" t="str">
        <v/>
      </c>
      <c r="BG15" s="862" t="str">
        <v>1 - 1</v>
      </c>
      <c r="BH15" s="881" t="str">
        <v/>
      </c>
      <c r="BI15" s="862"/>
      <c r="BK15" s="832" t="n">
        <v>2</v>
      </c>
      <c r="BL15" s="882" t="n">
        <f aca="false" t="array" ref="BL15:BL15">IFERROR(SMALL(IF(COUNTIF($BK$14:$BK$17,$C$14:$C$17)&gt;1,$C$14:$C$17,""),1),"")</f>
        <v>2</v>
      </c>
      <c r="BN15" s="877" t="str">
        <v/>
      </c>
      <c r="BO15" s="807" t="str">
        <v/>
      </c>
      <c r="BP15" s="807" t="str">
        <v/>
      </c>
      <c r="BQ15" s="878" t="str">
        <v/>
      </c>
      <c r="BS15" s="879" t="str">
        <v/>
      </c>
      <c r="BT15" s="880" t="str">
        <v/>
      </c>
      <c r="BU15" s="862" t="str">
        <v/>
      </c>
      <c r="BV15" s="881" t="str">
        <v/>
      </c>
      <c r="BZ15" s="877" t="str">
        <v/>
      </c>
      <c r="CA15" s="807" t="str">
        <v/>
      </c>
      <c r="CB15" s="807" t="str">
        <v/>
      </c>
      <c r="CC15" s="878" t="str">
        <v/>
      </c>
      <c r="CE15" s="879" t="str">
        <v/>
      </c>
      <c r="CF15" s="880" t="str">
        <v/>
      </c>
      <c r="CG15" s="862" t="str">
        <v/>
      </c>
      <c r="CH15" s="881" t="str">
        <v/>
      </c>
    </row>
    <row r="16" s="839" customFormat="true" ht="12" hidden="false" customHeight="false" outlineLevel="0" collapsed="false">
      <c r="B16" s="846"/>
      <c r="C16" s="850" t="n">
        <v>3</v>
      </c>
      <c r="D16" s="807" t="str">
        <f aca="false">$D7</f>
        <v>Iraq</v>
      </c>
      <c r="E16" s="874" t="n">
        <f aca="false">RANK(F16,$F$14:$F$17,1)</f>
        <v>4</v>
      </c>
      <c r="F16" s="820" t="n">
        <f aca="false">G16+ROW()/1000+(D16="")*10</f>
        <v>4.016</v>
      </c>
      <c r="G16" s="852" t="n">
        <f aca="false">AS16</f>
        <v>4</v>
      </c>
      <c r="H16" s="853"/>
      <c r="I16" s="875" t="n">
        <f aca="false">RANK($K7,$K$5:$K$8)</f>
        <v>4</v>
      </c>
      <c r="J16" s="855"/>
      <c r="K16" s="808" t="n">
        <f aca="false" t="array" ref="K16:K16">SUMPRODUCT($U$22:$U$27*($P$22:$P$27=$D16)*ISNUMBER(MATCH($Q$22:$Q$27,IF($I$14:$I$17=$I16,$D$14:$D$17,""),0)))+SUMPRODUCT($V$22:$V$27*($Q$22:$Q$27=$D16)*ISNUMBER(MATCH($P$22:$P$27,IF($I$14:$I$17=$I16,$D$14:$D$17,""),0)))</f>
        <v>0</v>
      </c>
      <c r="L16" s="806" t="n">
        <f aca="false">COUNTIFS($K$14:$K$17,"&gt;"&amp;$K16,$I$14:$I$17,"="&amp;$I16)</f>
        <v>0</v>
      </c>
      <c r="M16" s="824" t="n">
        <f aca="false">I16+L16</f>
        <v>4</v>
      </c>
      <c r="N16" s="853"/>
      <c r="O16" s="808" t="n">
        <f aca="false" t="array" ref="O16:O16">SUMPRODUCT($W$22:$W$27*($P$22:$P$27=$D16)*ISNUMBER(MATCH($Q$22:$Q$27,IF($I$14:$I$17=$I16,$D$14:$D$17,""),0)))+SUMPRODUCT(-$W$22:$W$27*($Q$22:$Q$27=$D16)*ISNUMBER(MATCH($P$22:$P$27,IF($I$14:$I$17=$I16,$D$14:$D$17,""),0)))</f>
        <v>0</v>
      </c>
      <c r="P16" s="806" t="n">
        <f aca="false">COUNTIFS($O$14:$O$17,"&gt;"&amp;$O16,$M$14:$M$17,"="&amp;$M16)</f>
        <v>0</v>
      </c>
      <c r="Q16" s="824" t="n">
        <f aca="false">M16+P16</f>
        <v>4</v>
      </c>
      <c r="R16" s="853"/>
      <c r="S16" s="808" t="n">
        <f aca="false" t="array" ref="S16:S16">SUMPRODUCT($X$22:$X$27*($P$22:$P$27=$D16)*ISNUMBER(MATCH($Q$22:$Q$27,IF($I$14:$I$17=$I16,$D$14:$D$17,""),0)))+SUMPRODUCT($Y$22:$Y$27*($Q$22:$Q$27=$D16)*ISNUMBER(MATCH($P$22:$P$27,IF($I$14:$I$17=$I16,$D$14:$D$17,""),0)))</f>
        <v>0</v>
      </c>
      <c r="T16" s="806" t="n">
        <f aca="false">COUNTIFS($S$14:$S$17,"&gt;"&amp;$S16,$Q$14:$Q$17,"="&amp;$Q16)</f>
        <v>0</v>
      </c>
      <c r="U16" s="824" t="n">
        <f aca="false">Q16+T16</f>
        <v>4</v>
      </c>
      <c r="V16" s="855"/>
      <c r="W16" s="808" t="n">
        <f aca="false" t="array" ref="W16:W16">SUMPRODUCT($U$22:$U$27*($P$22:$P$27=$D16)*ISNUMBER(MATCH($Q$22:$Q$27,IF($U$14:$U$17=$U16,$D$14:$D$17,""),0)))+SUMPRODUCT($V$22:$V$27*($Q$22:$Q$27=$D16)*ISNUMBER(MATCH($P$22:$P$27,IF($U$14:$U$17=$U16,$D$14:$D$17,""),0)))</f>
        <v>0</v>
      </c>
      <c r="X16" s="806" t="n">
        <f aca="false">COUNTIFS($W$14:$W$17,"&gt;"&amp;$W16,$U$14:$U$17,"="&amp;$U16)</f>
        <v>0</v>
      </c>
      <c r="Y16" s="824" t="n">
        <f aca="false">U16+X16</f>
        <v>4</v>
      </c>
      <c r="Z16" s="853"/>
      <c r="AA16" s="808" t="n">
        <f aca="false" t="array" ref="AA16:AA16">SUMPRODUCT($W$22:$W$27*($P$22:$P$27=$D16)*ISNUMBER(MATCH($Q$22:$Q$27,IF($U$14:$U$17=$U16,$D$14:$D$17,""),0)))+SUMPRODUCT(-$W$22:$W$27*($Q$22:$Q$27=$D16)*ISNUMBER(MATCH($P$22:$P$27,IF($U$14:$U$17=$U16,$D$14:$D$17,""),0)))</f>
        <v>0</v>
      </c>
      <c r="AB16" s="806" t="n">
        <f aca="false">COUNTIFS($AA$14:$AA$17,"&gt;"&amp;$AA16,$Y$14:$Y$17,"="&amp;$Y16)</f>
        <v>0</v>
      </c>
      <c r="AC16" s="824" t="n">
        <f aca="false">Y16+AB16</f>
        <v>4</v>
      </c>
      <c r="AD16" s="853"/>
      <c r="AE16" s="808" t="n">
        <f aca="false" t="array" ref="AE16:AE16">SUMPRODUCT($X$22:$X$27*($P$22:$P$27=$D16)*ISNUMBER(MATCH($Q$22:$Q$27,IF($U$14:$U$17=$U16,$D$14:$D$17,""),0)))+SUMPRODUCT($Y$22:$Y$27*($Q$22:$Q$27=$D16)*ISNUMBER(MATCH($P$22:$P$27,IF($U$14:$U$17=$U16,$D$14:$D$17,""),0)))</f>
        <v>0</v>
      </c>
      <c r="AF16" s="806" t="n">
        <f aca="false">COUNTIFS($AE$14:$AE$17,"&gt;"&amp;$AE16,$AC$14:$AC$17,"="&amp;$AC16)</f>
        <v>0</v>
      </c>
      <c r="AG16" s="824" t="n">
        <f aca="false">AC16+AF16</f>
        <v>4</v>
      </c>
      <c r="AH16" s="855"/>
      <c r="AI16" s="807" t="n">
        <f aca="false">COUNTIFS($J$5:$J$8,"&gt;"&amp;$J7,$AG$14:$AG$17,"="&amp;$AG16)</f>
        <v>0</v>
      </c>
      <c r="AJ16" s="824" t="n">
        <f aca="false">AG16+AI16</f>
        <v>4</v>
      </c>
      <c r="AK16" s="853"/>
      <c r="AL16" s="807" t="n">
        <f aca="false">COUNTIFS($H$5:$H$8,"&gt;"&amp;$H7,$AJ$14:$AJ$17,"="&amp;$AJ16)</f>
        <v>0</v>
      </c>
      <c r="AM16" s="824" t="n">
        <f aca="false">AJ16+AL16</f>
        <v>4</v>
      </c>
      <c r="AN16" s="853"/>
      <c r="AO16" s="807" t="n">
        <f aca="false">COUNTIFS($P$5:$P$8,"&gt;"&amp;$P7,$AM$14:$AM$17,"="&amp;$AM16)</f>
        <v>0</v>
      </c>
      <c r="AP16" s="824" t="n">
        <f aca="false">AM16+AO16</f>
        <v>4</v>
      </c>
      <c r="AQ16" s="853"/>
      <c r="AR16" s="807" t="n">
        <f aca="false">COUNTIFS($R$5:$R$8,"&gt;"&amp;$R7,$AP$14:$AP$17,"="&amp;$AP16)</f>
        <v>0</v>
      </c>
      <c r="AS16" s="824" t="n">
        <f aca="false">AP16+AR16</f>
        <v>4</v>
      </c>
      <c r="AT16" s="853"/>
      <c r="AV16" s="862" t="b">
        <f aca="false">AND($AU7,$AV7)</f>
        <v>0</v>
      </c>
      <c r="AX16" s="807"/>
      <c r="AY16" s="862" t="n">
        <f aca="false">IFERROR(INDEX($E$14:$E$17,IF($I16=$AX$14,$C16,99)),0)</f>
        <v>0</v>
      </c>
      <c r="AZ16" s="877" t="str">
        <v>Senegal</v>
      </c>
      <c r="BA16" s="807" t="n">
        <v>1</v>
      </c>
      <c r="BB16" s="807" t="n">
        <v>0</v>
      </c>
      <c r="BC16" s="878" t="n">
        <v>1</v>
      </c>
      <c r="BE16" s="879" t="str">
        <v/>
      </c>
      <c r="BF16" s="862" t="str">
        <v>1 - 1</v>
      </c>
      <c r="BG16" s="880" t="str">
        <v/>
      </c>
      <c r="BH16" s="881" t="str">
        <v/>
      </c>
      <c r="BI16" s="862"/>
      <c r="BJ16" s="862"/>
      <c r="BK16" s="832" t="n">
        <v>0</v>
      </c>
      <c r="BL16" s="807"/>
      <c r="BN16" s="877" t="str">
        <v/>
      </c>
      <c r="BO16" s="807" t="str">
        <v/>
      </c>
      <c r="BP16" s="807" t="str">
        <v/>
      </c>
      <c r="BQ16" s="878" t="str">
        <v/>
      </c>
      <c r="BS16" s="879" t="str">
        <v/>
      </c>
      <c r="BT16" s="862" t="str">
        <v/>
      </c>
      <c r="BU16" s="880" t="str">
        <v/>
      </c>
      <c r="BV16" s="881" t="str">
        <v/>
      </c>
      <c r="BZ16" s="877" t="str">
        <v/>
      </c>
      <c r="CA16" s="807" t="str">
        <v/>
      </c>
      <c r="CB16" s="807" t="str">
        <v/>
      </c>
      <c r="CC16" s="878" t="str">
        <v/>
      </c>
      <c r="CE16" s="879" t="str">
        <v/>
      </c>
      <c r="CF16" s="862" t="str">
        <v/>
      </c>
      <c r="CG16" s="880" t="str">
        <v/>
      </c>
      <c r="CH16" s="881" t="str">
        <v/>
      </c>
    </row>
    <row r="17" s="839" customFormat="true" ht="12" hidden="false" customHeight="false" outlineLevel="0" collapsed="false">
      <c r="B17" s="846"/>
      <c r="C17" s="850" t="n">
        <v>4</v>
      </c>
      <c r="D17" s="807" t="str">
        <f aca="false">$D8</f>
        <v>Norway</v>
      </c>
      <c r="E17" s="883" t="n">
        <f aca="false">RANK(F17,$F$14:$F$17,1)</f>
        <v>2</v>
      </c>
      <c r="F17" s="820" t="n">
        <f aca="false">G17+ROW()/1000+(D17="")*10</f>
        <v>2.017</v>
      </c>
      <c r="G17" s="852" t="n">
        <f aca="false">AS17</f>
        <v>2</v>
      </c>
      <c r="H17" s="853"/>
      <c r="I17" s="875" t="n">
        <f aca="false">RANK($K8,$K$5:$K$8)</f>
        <v>2</v>
      </c>
      <c r="J17" s="855"/>
      <c r="K17" s="808" t="n">
        <f aca="false" t="array" ref="K17:K17">SUMPRODUCT($U$22:$U$27*($P$22:$P$27=$D17)*ISNUMBER(MATCH($Q$22:$Q$27,IF($I$14:$I$17=$I17,$D$14:$D$17,""),0)))+SUMPRODUCT($V$22:$V$27*($Q$22:$Q$27=$D17)*ISNUMBER(MATCH($P$22:$P$27,IF($I$14:$I$17=$I17,$D$14:$D$17,""),0)))</f>
        <v>1</v>
      </c>
      <c r="L17" s="806" t="n">
        <f aca="false">COUNTIFS($K$14:$K$17,"&gt;"&amp;$K17,$I$14:$I$17,"="&amp;$I17)</f>
        <v>0</v>
      </c>
      <c r="M17" s="824" t="n">
        <f aca="false">I17+L17</f>
        <v>2</v>
      </c>
      <c r="N17" s="853"/>
      <c r="O17" s="808" t="n">
        <f aca="false" t="array" ref="O17:O17">SUMPRODUCT($W$22:$W$27*($P$22:$P$27=$D17)*ISNUMBER(MATCH($Q$22:$Q$27,IF($I$14:$I$17=$I17,$D$14:$D$17,""),0)))+SUMPRODUCT(-$W$22:$W$27*($Q$22:$Q$27=$D17)*ISNUMBER(MATCH($P$22:$P$27,IF($I$14:$I$17=$I17,$D$14:$D$17,""),0)))</f>
        <v>0</v>
      </c>
      <c r="P17" s="806" t="n">
        <f aca="false">COUNTIFS($O$14:$O$17,"&gt;"&amp;$O17,$M$14:$M$17,"="&amp;$M17)</f>
        <v>0</v>
      </c>
      <c r="Q17" s="824" t="n">
        <f aca="false">M17+P17</f>
        <v>2</v>
      </c>
      <c r="R17" s="853"/>
      <c r="S17" s="808" t="n">
        <f aca="false" t="array" ref="S17:S17">SUMPRODUCT($X$22:$X$27*($P$22:$P$27=$D17)*ISNUMBER(MATCH($Q$22:$Q$27,IF($I$14:$I$17=$I17,$D$14:$D$17,""),0)))+SUMPRODUCT($Y$22:$Y$27*($Q$22:$Q$27=$D17)*ISNUMBER(MATCH($P$22:$P$27,IF($I$14:$I$17=$I17,$D$14:$D$17,""),0)))</f>
        <v>1</v>
      </c>
      <c r="T17" s="806" t="n">
        <f aca="false">COUNTIFS($S$14:$S$17,"&gt;"&amp;$S17,$Q$14:$Q$17,"="&amp;$Q17)</f>
        <v>0</v>
      </c>
      <c r="U17" s="824" t="n">
        <f aca="false">Q17+T17</f>
        <v>2</v>
      </c>
      <c r="V17" s="855"/>
      <c r="W17" s="808" t="n">
        <f aca="false" t="array" ref="W17:W17">SUMPRODUCT($U$22:$U$27*($P$22:$P$27=$D17)*ISNUMBER(MATCH($Q$22:$Q$27,IF($U$14:$U$17=$U17,$D$14:$D$17,""),0)))+SUMPRODUCT($V$22:$V$27*($Q$22:$Q$27=$D17)*ISNUMBER(MATCH($P$22:$P$27,IF($U$14:$U$17=$U17,$D$14:$D$17,""),0)))</f>
        <v>1</v>
      </c>
      <c r="X17" s="806" t="n">
        <f aca="false">COUNTIFS($W$14:$W$17,"&gt;"&amp;$W17,$U$14:$U$17,"="&amp;$U17)</f>
        <v>0</v>
      </c>
      <c r="Y17" s="824" t="n">
        <f aca="false">U17+X17</f>
        <v>2</v>
      </c>
      <c r="Z17" s="853"/>
      <c r="AA17" s="808" t="n">
        <f aca="false" t="array" ref="AA17:AA17">SUMPRODUCT($W$22:$W$27*($P$22:$P$27=$D17)*ISNUMBER(MATCH($Q$22:$Q$27,IF($U$14:$U$17=$U17,$D$14:$D$17,""),0)))+SUMPRODUCT(-$W$22:$W$27*($Q$22:$Q$27=$D17)*ISNUMBER(MATCH($P$22:$P$27,IF($U$14:$U$17=$U17,$D$14:$D$17,""),0)))</f>
        <v>0</v>
      </c>
      <c r="AB17" s="806" t="n">
        <f aca="false">COUNTIFS($AA$14:$AA$17,"&gt;"&amp;$AA17,$Y$14:$Y$17,"="&amp;$Y17)</f>
        <v>0</v>
      </c>
      <c r="AC17" s="824" t="n">
        <f aca="false">Y17+AB17</f>
        <v>2</v>
      </c>
      <c r="AD17" s="853"/>
      <c r="AE17" s="808" t="n">
        <f aca="false" t="array" ref="AE17:AE17">SUMPRODUCT($X$22:$X$27*($P$22:$P$27=$D17)*ISNUMBER(MATCH($Q$22:$Q$27,IF($U$14:$U$17=$U17,$D$14:$D$17,""),0)))+SUMPRODUCT($Y$22:$Y$27*($Q$22:$Q$27=$D17)*ISNUMBER(MATCH($P$22:$P$27,IF($U$14:$U$17=$U17,$D$14:$D$17,""),0)))</f>
        <v>1</v>
      </c>
      <c r="AF17" s="806" t="n">
        <f aca="false">COUNTIFS($AE$14:$AE$17,"&gt;"&amp;$AE17,$AC$14:$AC$17,"="&amp;$AC17)</f>
        <v>0</v>
      </c>
      <c r="AG17" s="824" t="n">
        <f aca="false">AC17+AF17</f>
        <v>2</v>
      </c>
      <c r="AH17" s="855"/>
      <c r="AI17" s="807" t="n">
        <f aca="false">COUNTIFS($J$5:$J$8,"&gt;"&amp;$J8,$AG$14:$AG$17,"="&amp;$AG17)</f>
        <v>0</v>
      </c>
      <c r="AJ17" s="824" t="n">
        <f aca="false">AG17+AI17</f>
        <v>2</v>
      </c>
      <c r="AK17" s="853"/>
      <c r="AL17" s="807" t="n">
        <f aca="false">COUNTIFS($H$5:$H$8,"&gt;"&amp;$H8,$AJ$14:$AJ$17,"="&amp;$AJ17)</f>
        <v>0</v>
      </c>
      <c r="AM17" s="824" t="n">
        <f aca="false">AJ17+AL17</f>
        <v>2</v>
      </c>
      <c r="AN17" s="853"/>
      <c r="AO17" s="807" t="n">
        <f aca="false">COUNTIFS($P$5:$P$8,"&gt;"&amp;$P8,$AM$14:$AM$17,"="&amp;$AM17)</f>
        <v>0</v>
      </c>
      <c r="AP17" s="824" t="n">
        <f aca="false">AM17+AO17</f>
        <v>2</v>
      </c>
      <c r="AQ17" s="853"/>
      <c r="AR17" s="807" t="n">
        <f aca="false">COUNTIFS($R$5:$R$8,"&gt;"&amp;$R8,$AP$14:$AP$17,"="&amp;$AP17)</f>
        <v>0</v>
      </c>
      <c r="AS17" s="824" t="n">
        <f aca="false">AP17+AR17</f>
        <v>2</v>
      </c>
      <c r="AT17" s="853"/>
      <c r="AV17" s="862" t="b">
        <f aca="false">AND($AU8,$AV8)</f>
        <v>0</v>
      </c>
      <c r="AX17" s="807"/>
      <c r="AY17" s="862" t="n">
        <f aca="false">IFERROR(INDEX($E$14:$E$17,IF($I17=$AX$14,$C17,99)),0)</f>
        <v>2</v>
      </c>
      <c r="AZ17" s="884" t="str">
        <v/>
      </c>
      <c r="BA17" s="885" t="str">
        <v/>
      </c>
      <c r="BB17" s="885" t="str">
        <v/>
      </c>
      <c r="BC17" s="886" t="str">
        <v/>
      </c>
      <c r="BE17" s="887" t="str">
        <v/>
      </c>
      <c r="BF17" s="888" t="str">
        <v/>
      </c>
      <c r="BG17" s="888" t="str">
        <v/>
      </c>
      <c r="BH17" s="889" t="str">
        <v/>
      </c>
      <c r="BI17" s="862"/>
      <c r="BJ17" s="862"/>
      <c r="BK17" s="836" t="n">
        <v>2</v>
      </c>
      <c r="BL17" s="807"/>
      <c r="BN17" s="884" t="str">
        <v/>
      </c>
      <c r="BO17" s="885" t="str">
        <v/>
      </c>
      <c r="BP17" s="885" t="str">
        <v/>
      </c>
      <c r="BQ17" s="886" t="str">
        <v/>
      </c>
      <c r="BS17" s="887" t="str">
        <v/>
      </c>
      <c r="BT17" s="888" t="str">
        <v/>
      </c>
      <c r="BU17" s="888" t="str">
        <v/>
      </c>
      <c r="BV17" s="889" t="str">
        <v/>
      </c>
      <c r="BZ17" s="884" t="str">
        <v/>
      </c>
      <c r="CA17" s="885" t="str">
        <v/>
      </c>
      <c r="CB17" s="885" t="str">
        <v/>
      </c>
      <c r="CC17" s="886" t="str">
        <v/>
      </c>
      <c r="CE17" s="887" t="str">
        <v/>
      </c>
      <c r="CF17" s="888" t="str">
        <v/>
      </c>
      <c r="CG17" s="888" t="str">
        <v/>
      </c>
      <c r="CH17" s="889" t="str">
        <v/>
      </c>
    </row>
    <row r="18" s="839" customFormat="true" ht="12" hidden="false" customHeight="false" outlineLevel="0" collapsed="false">
      <c r="B18" s="846"/>
      <c r="C18" s="846"/>
      <c r="D18" s="846"/>
      <c r="E18" s="846"/>
      <c r="F18" s="846"/>
      <c r="G18" s="846"/>
      <c r="H18" s="846"/>
      <c r="I18" s="846"/>
      <c r="J18" s="846"/>
      <c r="K18" s="846"/>
      <c r="L18" s="846"/>
      <c r="M18" s="846"/>
      <c r="N18" s="846"/>
      <c r="O18" s="846"/>
      <c r="P18" s="807"/>
      <c r="Q18" s="807"/>
      <c r="R18" s="807"/>
      <c r="S18" s="807"/>
      <c r="T18" s="807"/>
      <c r="U18" s="807"/>
      <c r="V18" s="846"/>
      <c r="W18" s="846"/>
      <c r="X18" s="846"/>
      <c r="Y18" s="846"/>
      <c r="Z18" s="846"/>
      <c r="AA18" s="846"/>
      <c r="AB18" s="846"/>
      <c r="AC18" s="846"/>
      <c r="AD18" s="846"/>
      <c r="AE18" s="846"/>
      <c r="AF18" s="846"/>
      <c r="AG18" s="846"/>
      <c r="AH18" s="846"/>
      <c r="AI18" s="846"/>
      <c r="BI18" s="846"/>
      <c r="BJ18" s="846"/>
      <c r="BK18" s="850"/>
      <c r="BL18" s="850"/>
    </row>
    <row r="19" s="839" customFormat="true" ht="12" hidden="false" customHeight="false" outlineLevel="0" collapsed="false">
      <c r="B19" s="846"/>
      <c r="C19" s="846"/>
      <c r="D19" s="846"/>
      <c r="E19" s="846"/>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BI19" s="846"/>
      <c r="BJ19" s="846"/>
      <c r="BK19" s="850"/>
      <c r="BL19" s="850"/>
    </row>
    <row r="20" s="800" customFormat="true" ht="12" hidden="false" customHeight="false" outlineLevel="0" collapsed="false">
      <c r="D20" s="801"/>
      <c r="E20" s="801"/>
      <c r="F20" s="801"/>
      <c r="G20" s="801"/>
      <c r="H20" s="801"/>
      <c r="O20" s="890"/>
      <c r="R20" s="801"/>
      <c r="S20" s="801"/>
      <c r="T20" s="801"/>
      <c r="W20" s="890"/>
      <c r="Y20" s="890"/>
      <c r="AE20" s="801"/>
      <c r="AF20" s="801"/>
      <c r="AG20" s="801"/>
      <c r="AH20" s="801"/>
      <c r="AI20" s="801"/>
      <c r="AZ20" s="844" t="s">
        <v>1898</v>
      </c>
      <c r="BI20" s="801"/>
      <c r="BJ20" s="801"/>
      <c r="BK20" s="808"/>
      <c r="BL20" s="808"/>
    </row>
    <row r="21" s="800" customFormat="true" ht="15.75" hidden="false" customHeight="true" outlineLevel="0" collapsed="false">
      <c r="D21" s="891"/>
      <c r="E21" s="814" t="s">
        <v>1839</v>
      </c>
      <c r="F21" s="813" t="s">
        <v>1840</v>
      </c>
      <c r="G21" s="813" t="s">
        <v>1841</v>
      </c>
      <c r="H21" s="892" t="str">
        <f aca="false" t="array" ref="H21:K21">TRANSPOSE($D$22:$D$25)</f>
        <v>France</v>
      </c>
      <c r="I21" s="893" t="str">
        <v>Norway</v>
      </c>
      <c r="J21" s="893" t="str">
        <v>Senegal</v>
      </c>
      <c r="K21" s="894" t="str">
        <v>Iraq</v>
      </c>
      <c r="L21" s="840" t="s">
        <v>1899</v>
      </c>
      <c r="M21" s="805" t="s">
        <v>1894</v>
      </c>
      <c r="N21" s="821" t="s">
        <v>1871</v>
      </c>
      <c r="T21" s="890" t="s">
        <v>1900</v>
      </c>
      <c r="U21" s="895" t="s">
        <v>1839</v>
      </c>
      <c r="V21" s="895"/>
      <c r="W21" s="896" t="s">
        <v>507</v>
      </c>
      <c r="X21" s="896" t="s">
        <v>1840</v>
      </c>
      <c r="Y21" s="896" t="s">
        <v>1841</v>
      </c>
      <c r="AA21" s="897"/>
      <c r="AE21" s="846"/>
      <c r="AF21" s="839"/>
      <c r="AG21" s="801"/>
      <c r="AH21" s="839"/>
      <c r="AI21" s="839"/>
      <c r="AJ21" s="839"/>
      <c r="AK21" s="839"/>
      <c r="AL21" s="839"/>
      <c r="AM21" s="839"/>
      <c r="AN21" s="846"/>
      <c r="AO21" s="839"/>
      <c r="AX21" s="845" t="s">
        <v>1895</v>
      </c>
      <c r="AY21" s="845" t="s">
        <v>1896</v>
      </c>
      <c r="AZ21" s="839"/>
      <c r="BA21" s="839"/>
      <c r="BB21" s="839"/>
      <c r="BC21" s="839"/>
      <c r="BD21" s="839"/>
      <c r="BE21" s="847" t="str">
        <f aca="false" t="array" ref="BE21:BH21">TRANSPOSE($AZ$22:$AZ$25)</f>
        <v/>
      </c>
      <c r="BF21" s="848" t="str">
        <v/>
      </c>
      <c r="BG21" s="848" t="str">
        <v/>
      </c>
      <c r="BH21" s="849" t="str">
        <v/>
      </c>
      <c r="BI21" s="846"/>
      <c r="BJ21" s="846"/>
      <c r="BK21" s="807"/>
      <c r="BL21" s="807"/>
      <c r="BM21" s="846"/>
      <c r="BN21" s="846"/>
      <c r="BO21" s="846"/>
      <c r="BP21" s="846"/>
      <c r="BQ21" s="846"/>
      <c r="BR21" s="846"/>
      <c r="BS21" s="846"/>
      <c r="BT21" s="846"/>
      <c r="BU21" s="846"/>
      <c r="BV21" s="846"/>
    </row>
    <row r="22" s="800" customFormat="true" ht="12" hidden="false" customHeight="false" outlineLevel="0" collapsed="false">
      <c r="C22" s="806"/>
      <c r="D22" s="898" t="str">
        <f aca="false">IF($L$9=0,$D5,INDEX($D$5:$D$8,MATCH($C5,$E$14:$E$17,0)))</f>
        <v>France</v>
      </c>
      <c r="E22" s="899" t="n">
        <f aca="false">VLOOKUP($D22,$D$5:$K$8,8,0)</f>
        <v>9</v>
      </c>
      <c r="F22" s="900" t="n">
        <f aca="false">VLOOKUP($D22,$D$5:$K$8,5,0)</f>
        <v>7</v>
      </c>
      <c r="G22" s="901" t="n">
        <f aca="false">VLOOKUP($D22,$D$5:$K$8,6,0)</f>
        <v>2</v>
      </c>
      <c r="H22" s="902" t="str">
        <f aca="false" t="array" ref="H22:K25">IFERROR(VLOOKUP($D$22:$D$25&amp;$H$21:$K$21,$Z$22:$AA$33,2,0),"")</f>
        <v/>
      </c>
      <c r="I22" s="900" t="str">
        <v>2 - 1</v>
      </c>
      <c r="J22" s="900" t="str">
        <v>2 - 1</v>
      </c>
      <c r="K22" s="903" t="str">
        <v>3 - 0</v>
      </c>
      <c r="L22" s="827" t="b">
        <f aca="false">OR($E22&gt;0,$G22&gt;0)</f>
        <v>1</v>
      </c>
      <c r="M22" s="827" t="n">
        <f aca="false" t="array" ref="M22:M25">VLOOKUP($D$22:$D$25,$D$14:$AV$17,45,0)</f>
        <v>0</v>
      </c>
      <c r="N22" s="808" t="n">
        <f aca="false">VLOOKUP($D22,$D$5:$Q$8,14,0)</f>
        <v>1</v>
      </c>
      <c r="O22" s="904" t="s">
        <v>77</v>
      </c>
      <c r="P22" s="905" t="str">
        <f aca="false">INDEX('World Cup'!$B$13:$AJ$38,1,1+(CODE($B$1)-65)*3)</f>
        <v>France</v>
      </c>
      <c r="Q22" s="906" t="str">
        <f aca="false">INDEX('World Cup'!$B$13:$AJ$38,1,2+(CODE($B$1)-65)*3)</f>
        <v>Senegal</v>
      </c>
      <c r="R22" s="906" t="n">
        <f aca="false">IF(OR(INDEX('World Cup'!$B$14:$AJ$39,1,1+(CODE($B$1)-65)*3)="",INDEX('World Cup'!$B$14:$AJ$39,1,2+(CODE($B$1)-65)*3)=""),"",INDEX('World Cup'!$B$14:$AJ$39,1,1+(CODE($B$1)-65)*3))</f>
        <v>2</v>
      </c>
      <c r="S22" s="907" t="n">
        <f aca="false">IF(OR(INDEX('World Cup'!$B$14:$AJ$39,1,1+(CODE($B$1)-65)*3)="",INDEX('World Cup'!$B$14:$AJ$39,1,2+(CODE($B$1)-65)*3)=""),"",INDEX('World Cup'!$B$14:$AJ$39,1,2+(CODE($B$1)-65)*3))</f>
        <v>1</v>
      </c>
      <c r="T22" s="908" t="n">
        <f aca="false">IF(AND(P22&lt;&gt;"",Q22&lt;&gt;"",P22&lt;&gt;Q22,R22&lt;&gt;"",S22&lt;&gt;""),1,0)</f>
        <v>1</v>
      </c>
      <c r="U22" s="909" t="n">
        <f aca="false">IF($T22=0,0,IF($R22&gt;$S22,3,IF($R22=$S22,1,0)))</f>
        <v>3</v>
      </c>
      <c r="V22" s="910" t="n">
        <f aca="false">IF($T22=0,0,IF($R22&lt;$S22,3,IF($R22=$S22,1,0)))</f>
        <v>0</v>
      </c>
      <c r="W22" s="911" t="n">
        <f aca="false">IF(OR(R22="",S22=""),0,R22-S22)</f>
        <v>1</v>
      </c>
      <c r="X22" s="912" t="n">
        <f aca="false">IF(OR(R22="",S22=""),0,R22)</f>
        <v>2</v>
      </c>
      <c r="Y22" s="913" t="n">
        <f aca="false">IF(OR(R22="",S22=""),0,S22)</f>
        <v>1</v>
      </c>
      <c r="Z22" s="914" t="str">
        <f aca="false">P22&amp;Q22</f>
        <v>FranceSenegal</v>
      </c>
      <c r="AA22" s="915" t="str">
        <f aca="false">IF($T22,$X22&amp;Language!$E$197&amp;$Y22,"")</f>
        <v>2 - 1</v>
      </c>
      <c r="AB22" s="827"/>
      <c r="AC22" s="827"/>
      <c r="AD22" s="827"/>
      <c r="AE22" s="808"/>
      <c r="AF22" s="916"/>
      <c r="AG22" s="917"/>
      <c r="AH22" s="917"/>
      <c r="AI22" s="826"/>
      <c r="AJ22" s="807"/>
      <c r="AK22" s="918"/>
      <c r="AL22" s="807"/>
      <c r="AN22" s="807"/>
      <c r="AO22" s="807"/>
      <c r="AX22" s="863" t="str">
        <f aca="false" t="array" ref="AX22:AX22">IFERROR(SMALL(IF(COUNTIF($I$14:$I$17,$C$14:$C$17)&gt;1,$C$14:$C$17,""),2),"")</f>
        <v/>
      </c>
      <c r="AY22" s="862" t="n">
        <f aca="false">IFERROR(INDEX($E$14:$E$17,IF($I14=$AX$22,$C14,99)),0)</f>
        <v>0</v>
      </c>
      <c r="AZ22" s="865" t="str">
        <f aca="false" t="array" ref="AZ22:AZ25">IFERROR(VLOOKUP($BB$5:$BB$8,$C$14:$D$17,2,0),"")</f>
        <v/>
      </c>
      <c r="BA22" s="866" t="str">
        <f aca="false" t="array" ref="BA22:BA25">IFERROR(VLOOKUP($BB$5:$BB$8,$C$14:$K$17,9,0),"")</f>
        <v/>
      </c>
      <c r="BB22" s="866" t="str">
        <f aca="false" t="array" ref="BB22:BB25">IFERROR(VLOOKUP($BB$5:$BB$8,$C$14:$O$17,13,0),"")</f>
        <v/>
      </c>
      <c r="BC22" s="867" t="str">
        <f aca="false" t="array" ref="BC22:BC25">IFERROR(VLOOKUP($BB$5:$BB$8,$C$14:$S$17,17,0),"")</f>
        <v/>
      </c>
      <c r="BD22" s="839"/>
      <c r="BE22" s="868" t="str">
        <f aca="false" t="array" ref="BE22:BH25">IFERROR(VLOOKUP($AZ$22:$AZ$25&amp;$BE$21:$BH$21,$Z$22:$AA$33,2,0),"")</f>
        <v/>
      </c>
      <c r="BF22" s="869" t="str">
        <v/>
      </c>
      <c r="BG22" s="869" t="str">
        <v/>
      </c>
      <c r="BH22" s="870" t="str">
        <v/>
      </c>
      <c r="BI22" s="862"/>
      <c r="BJ22" s="862"/>
      <c r="BK22" s="806"/>
      <c r="BL22" s="807"/>
      <c r="BM22" s="846"/>
      <c r="BN22" s="846"/>
      <c r="BO22" s="807"/>
      <c r="BP22" s="807"/>
      <c r="BQ22" s="807"/>
      <c r="BR22" s="846"/>
      <c r="BS22" s="862"/>
      <c r="BT22" s="862"/>
      <c r="BU22" s="862"/>
      <c r="BV22" s="862"/>
    </row>
    <row r="23" s="800" customFormat="true" ht="12" hidden="false" customHeight="false" outlineLevel="0" collapsed="false">
      <c r="C23" s="806"/>
      <c r="D23" s="919" t="str">
        <f aca="false">IF($L$9=0,$D6,INDEX($D$5:$D$8,MATCH($C6,$E$14:$E$17,0)))</f>
        <v>Norway</v>
      </c>
      <c r="E23" s="920" t="n">
        <f aca="false">VLOOKUP($D23,$D$5:$K$8,8,0)</f>
        <v>4</v>
      </c>
      <c r="F23" s="806" t="n">
        <f aca="false">VLOOKUP($D23,$D$5:$K$8,5,0)</f>
        <v>5</v>
      </c>
      <c r="G23" s="921" t="n">
        <f aca="false">VLOOKUP($D23,$D$5:$K$8,6,0)</f>
        <v>3</v>
      </c>
      <c r="H23" s="922" t="str">
        <v>1 - 2</v>
      </c>
      <c r="I23" s="923" t="str">
        <v/>
      </c>
      <c r="J23" s="806" t="str">
        <v>1 - 1</v>
      </c>
      <c r="K23" s="924" t="str">
        <v>3 - 0</v>
      </c>
      <c r="L23" s="827" t="b">
        <f aca="false">OR($E23&gt;0,$G23&gt;0)</f>
        <v>1</v>
      </c>
      <c r="M23" s="827" t="n">
        <v>0</v>
      </c>
      <c r="N23" s="808" t="n">
        <f aca="false">VLOOKUP($D23,$D$5:$Q$8,14,0)</f>
        <v>31</v>
      </c>
      <c r="O23" s="925" t="s">
        <v>78</v>
      </c>
      <c r="P23" s="926" t="str">
        <f aca="false">INDEX('World Cup'!$B$13:$AJ$38,6,1+(CODE($B$1)-65)*3)</f>
        <v>Iraq</v>
      </c>
      <c r="Q23" s="927" t="str">
        <f aca="false">INDEX('World Cup'!$B$13:$AJ$38,6,2+(CODE($B$1)-65)*3)</f>
        <v>Norway</v>
      </c>
      <c r="R23" s="927" t="n">
        <f aca="false">IF(OR(INDEX('World Cup'!$B$14:$AJ$39,6,1+(CODE($B$1)-65)*3)="",INDEX('World Cup'!$B$14:$AJ$39,6,2+(CODE($B$1)-65)*3)=""),"",INDEX('World Cup'!$B$14:$AJ$39,6,1+(CODE($B$1)-65)*3))</f>
        <v>0</v>
      </c>
      <c r="S23" s="928" t="n">
        <f aca="false">IF(OR(INDEX('World Cup'!$B$14:$AJ$39,6,1+(CODE($B$1)-65)*3)="",INDEX('World Cup'!$B$14:$AJ$39,6,2+(CODE($B$1)-65)*3)=""),"",INDEX('World Cup'!$B$14:$AJ$39,6,2+(CODE($B$1)-65)*3))</f>
        <v>3</v>
      </c>
      <c r="T23" s="806" t="n">
        <f aca="false">IF(AND(P23&lt;&gt;"",Q23&lt;&gt;"",P23&lt;&gt;Q23,R23&lt;&gt;"",S23&lt;&gt;""),1,0)</f>
        <v>1</v>
      </c>
      <c r="U23" s="929" t="n">
        <f aca="false">IF($T23=0,0,IF($R23&gt;$S23,3,IF($R23=$S23,1,0)))</f>
        <v>0</v>
      </c>
      <c r="V23" s="806" t="n">
        <f aca="false">IF($T23=0,0,IF($R23&lt;$S23,3,IF($R23=$S23,1,0)))</f>
        <v>3</v>
      </c>
      <c r="W23" s="930" t="n">
        <f aca="false">IF(OR(R23="",S23=""),0,R23-S23)</f>
        <v>-3</v>
      </c>
      <c r="X23" s="931" t="n">
        <f aca="false">IF(OR(R23="",S23=""),0,R23)</f>
        <v>0</v>
      </c>
      <c r="Y23" s="932" t="n">
        <f aca="false">IF(OR(R23="",S23=""),0,S23)</f>
        <v>3</v>
      </c>
      <c r="Z23" s="933" t="str">
        <f aca="false">P23&amp;Q23</f>
        <v>IraqNorway</v>
      </c>
      <c r="AA23" s="934" t="str">
        <f aca="false">IF($T23,$X23&amp;Language!$E$197&amp;$Y23,"")</f>
        <v>0 - 3</v>
      </c>
      <c r="AB23" s="827"/>
      <c r="AC23" s="827"/>
      <c r="AD23" s="827"/>
      <c r="AE23" s="808"/>
      <c r="AF23" s="916"/>
      <c r="AG23" s="917"/>
      <c r="AH23" s="917"/>
      <c r="AI23" s="917"/>
      <c r="AJ23" s="807"/>
      <c r="AK23" s="918"/>
      <c r="AL23" s="807"/>
      <c r="AN23" s="807"/>
      <c r="AO23" s="807"/>
      <c r="AY23" s="862" t="n">
        <f aca="false">IFERROR(INDEX($E$14:$E$17,IF($I15=$AX$22,$C15,99)),0)</f>
        <v>0</v>
      </c>
      <c r="AZ23" s="877" t="str">
        <v/>
      </c>
      <c r="BA23" s="807" t="str">
        <v/>
      </c>
      <c r="BB23" s="807" t="str">
        <v/>
      </c>
      <c r="BC23" s="878" t="str">
        <v/>
      </c>
      <c r="BD23" s="839"/>
      <c r="BE23" s="879" t="str">
        <v/>
      </c>
      <c r="BF23" s="880" t="str">
        <v/>
      </c>
      <c r="BG23" s="862" t="str">
        <v/>
      </c>
      <c r="BH23" s="881" t="str">
        <v/>
      </c>
      <c r="BI23" s="862"/>
      <c r="BJ23" s="862"/>
      <c r="BK23" s="806"/>
      <c r="BL23" s="807"/>
      <c r="BM23" s="846"/>
      <c r="BN23" s="846"/>
      <c r="BO23" s="807"/>
      <c r="BP23" s="807"/>
      <c r="BQ23" s="807"/>
      <c r="BR23" s="846"/>
      <c r="BS23" s="862"/>
      <c r="BT23" s="862"/>
      <c r="BU23" s="862"/>
      <c r="BV23" s="862"/>
    </row>
    <row r="24" s="800" customFormat="true" ht="12" hidden="false" customHeight="false" outlineLevel="0" collapsed="false">
      <c r="C24" s="806"/>
      <c r="D24" s="919" t="str">
        <f aca="false">IF($L$9=0,$D7,INDEX($D$5:$D$8,MATCH($C7,$E$14:$E$17,0)))</f>
        <v>Senegal</v>
      </c>
      <c r="E24" s="920" t="n">
        <f aca="false">VLOOKUP($D24,$D$5:$K$8,8,0)</f>
        <v>4</v>
      </c>
      <c r="F24" s="806" t="n">
        <f aca="false">VLOOKUP($D24,$D$5:$K$8,5,0)</f>
        <v>4</v>
      </c>
      <c r="G24" s="921" t="n">
        <f aca="false">VLOOKUP($D24,$D$5:$K$8,6,0)</f>
        <v>3</v>
      </c>
      <c r="H24" s="922" t="str">
        <v>1 - 2</v>
      </c>
      <c r="I24" s="806" t="str">
        <v>1 - 1</v>
      </c>
      <c r="J24" s="923" t="str">
        <v/>
      </c>
      <c r="K24" s="924" t="str">
        <v>2 - 0</v>
      </c>
      <c r="L24" s="827" t="b">
        <f aca="false">OR($E24&gt;0,$G24&gt;0)</f>
        <v>1</v>
      </c>
      <c r="M24" s="827" t="n">
        <v>0</v>
      </c>
      <c r="N24" s="808" t="n">
        <f aca="false">VLOOKUP($D24,$D$5:$Q$8,14,0)</f>
        <v>14</v>
      </c>
      <c r="O24" s="925" t="s">
        <v>1221</v>
      </c>
      <c r="P24" s="926" t="str">
        <f aca="false">INDEX('World Cup'!$B$13:$AJ$38,11,1+(CODE($B$1)-65)*3)</f>
        <v>France</v>
      </c>
      <c r="Q24" s="927" t="str">
        <f aca="false">INDEX('World Cup'!$B$13:$AJ$38,11,2+(CODE($B$1)-65)*3)</f>
        <v>Iraq</v>
      </c>
      <c r="R24" s="927" t="n">
        <f aca="false">IF(OR(INDEX('World Cup'!$B$14:$AJ$39,11,1+(CODE($B$1)-65)*3)="",INDEX('World Cup'!$B$14:$AJ$39,11,2+(CODE($B$1)-65)*3)=""),"",INDEX('World Cup'!$B$14:$AJ$39,11,1+(CODE($B$1)-65)*3))</f>
        <v>3</v>
      </c>
      <c r="S24" s="928" t="n">
        <f aca="false">IF(OR(INDEX('World Cup'!$B$14:$AJ$39,11,1+(CODE($B$1)-65)*3)="",INDEX('World Cup'!$B$14:$AJ$39,11,2+(CODE($B$1)-65)*3)=""),"",INDEX('World Cup'!$B$14:$AJ$39,11,2+(CODE($B$1)-65)*3))</f>
        <v>0</v>
      </c>
      <c r="T24" s="806" t="n">
        <f aca="false">IF(AND(P24&lt;&gt;"",Q24&lt;&gt;"",P24&lt;&gt;Q24,R24&lt;&gt;"",S24&lt;&gt;""),1,0)</f>
        <v>1</v>
      </c>
      <c r="U24" s="929" t="n">
        <f aca="false">IF($T24=0,0,IF($R24&gt;$S24,3,IF($R24=$S24,1,0)))</f>
        <v>3</v>
      </c>
      <c r="V24" s="806" t="n">
        <f aca="false">IF($T24=0,0,IF($R24&lt;$S24,3,IF($R24=$S24,1,0)))</f>
        <v>0</v>
      </c>
      <c r="W24" s="930" t="n">
        <f aca="false">IF(OR(R24="",S24=""),0,R24-S24)</f>
        <v>3</v>
      </c>
      <c r="X24" s="931" t="n">
        <f aca="false">IF(OR(R24="",S24=""),0,R24)</f>
        <v>3</v>
      </c>
      <c r="Y24" s="932" t="n">
        <f aca="false">IF(OR(R24="",S24=""),0,S24)</f>
        <v>0</v>
      </c>
      <c r="Z24" s="933" t="str">
        <f aca="false">P24&amp;Q24</f>
        <v>FranceIraq</v>
      </c>
      <c r="AA24" s="934" t="str">
        <f aca="false">IF($T24,$X24&amp;Language!$E$197&amp;$Y24,"")</f>
        <v>3 - 0</v>
      </c>
      <c r="AB24" s="827"/>
      <c r="AC24" s="827"/>
      <c r="AD24" s="827"/>
      <c r="AE24" s="808"/>
      <c r="AF24" s="916"/>
      <c r="AG24" s="917"/>
      <c r="AH24" s="917"/>
      <c r="AI24" s="917"/>
      <c r="AJ24" s="807"/>
      <c r="AK24" s="918"/>
      <c r="AL24" s="807"/>
      <c r="AN24" s="807"/>
      <c r="AO24" s="807"/>
      <c r="AY24" s="862" t="n">
        <f aca="false">IFERROR(INDEX($E$14:$E$17,IF($I16=$AX$22,$C16,99)),0)</f>
        <v>0</v>
      </c>
      <c r="AZ24" s="877" t="str">
        <v/>
      </c>
      <c r="BA24" s="807" t="str">
        <v/>
      </c>
      <c r="BB24" s="807" t="str">
        <v/>
      </c>
      <c r="BC24" s="878" t="str">
        <v/>
      </c>
      <c r="BD24" s="839"/>
      <c r="BE24" s="879" t="str">
        <v/>
      </c>
      <c r="BF24" s="862" t="str">
        <v/>
      </c>
      <c r="BG24" s="880" t="str">
        <v/>
      </c>
      <c r="BH24" s="881" t="str">
        <v/>
      </c>
      <c r="BI24" s="862"/>
      <c r="BJ24" s="862"/>
      <c r="BK24" s="806"/>
      <c r="BL24" s="807"/>
      <c r="BM24" s="846"/>
      <c r="BN24" s="846"/>
      <c r="BO24" s="807"/>
      <c r="BP24" s="807"/>
      <c r="BQ24" s="807"/>
      <c r="BR24" s="846"/>
      <c r="BS24" s="862"/>
      <c r="BT24" s="862"/>
      <c r="BU24" s="862"/>
      <c r="BV24" s="862"/>
    </row>
    <row r="25" s="800" customFormat="true" ht="12" hidden="false" customHeight="false" outlineLevel="0" collapsed="false">
      <c r="C25" s="806"/>
      <c r="D25" s="935" t="str">
        <f aca="false">IF($L$9=0,$D8,INDEX($D$5:$D$8,MATCH($C8,$E$14:$E$17,0)))</f>
        <v>Iraq</v>
      </c>
      <c r="E25" s="936" t="n">
        <f aca="false">VLOOKUP($D25,$D$5:$K$8,8,0)</f>
        <v>0</v>
      </c>
      <c r="F25" s="937" t="n">
        <f aca="false">VLOOKUP($D25,$D$5:$K$8,5,0)</f>
        <v>0</v>
      </c>
      <c r="G25" s="938" t="n">
        <f aca="false">VLOOKUP($D25,$D$5:$K$8,6,0)</f>
        <v>8</v>
      </c>
      <c r="H25" s="939" t="str">
        <v>0 - 3</v>
      </c>
      <c r="I25" s="937" t="str">
        <v>0 - 3</v>
      </c>
      <c r="J25" s="937" t="str">
        <v>0 - 2</v>
      </c>
      <c r="K25" s="940" t="str">
        <v/>
      </c>
      <c r="L25" s="827" t="b">
        <f aca="false">OR($E25&gt;0,$G25&gt;0)</f>
        <v>1</v>
      </c>
      <c r="M25" s="827" t="n">
        <v>0</v>
      </c>
      <c r="N25" s="808" t="n">
        <f aca="false">VLOOKUP($D25,$D$5:$Q$8,14,0)</f>
        <v>57</v>
      </c>
      <c r="O25" s="925" t="s">
        <v>1228</v>
      </c>
      <c r="P25" s="926" t="str">
        <f aca="false">INDEX('World Cup'!$B$13:$AJ$38,16,1+(CODE($B$1)-65)*3)</f>
        <v>Norway</v>
      </c>
      <c r="Q25" s="927" t="str">
        <f aca="false">INDEX('World Cup'!$B$13:$AJ$38,16,2+(CODE($B$1)-65)*3)</f>
        <v>Senegal</v>
      </c>
      <c r="R25" s="927" t="n">
        <f aca="false">IF(OR(INDEX('World Cup'!$B$14:$AJ$39,16,1+(CODE($B$1)-65)*3)="",INDEX('World Cup'!$B$14:$AJ$39,16,2+(CODE($B$1)-65)*3)=""),"",INDEX('World Cup'!$B$14:$AJ$39,16,1+(CODE($B$1)-65)*3))</f>
        <v>1</v>
      </c>
      <c r="S25" s="928" t="n">
        <f aca="false">IF(OR(INDEX('World Cup'!$B$14:$AJ$39,16,1+(CODE($B$1)-65)*3)="",INDEX('World Cup'!$B$14:$AJ$39,16,2+(CODE($B$1)-65)*3)=""),"",INDEX('World Cup'!$B$14:$AJ$39,16,2+(CODE($B$1)-65)*3))</f>
        <v>1</v>
      </c>
      <c r="T25" s="806" t="n">
        <f aca="false">IF(AND(P25&lt;&gt;"",Q25&lt;&gt;"",P25&lt;&gt;Q25,R25&lt;&gt;"",S25&lt;&gt;""),1,0)</f>
        <v>1</v>
      </c>
      <c r="U25" s="929" t="n">
        <f aca="false">IF($T25=0,0,IF($R25&gt;$S25,3,IF($R25=$S25,1,0)))</f>
        <v>1</v>
      </c>
      <c r="V25" s="806" t="n">
        <f aca="false">IF($T25=0,0,IF($R25&lt;$S25,3,IF($R25=$S25,1,0)))</f>
        <v>1</v>
      </c>
      <c r="W25" s="930" t="n">
        <f aca="false">IF(OR(R25="",S25=""),0,R25-S25)</f>
        <v>0</v>
      </c>
      <c r="X25" s="931" t="n">
        <f aca="false">IF(OR(R25="",S25=""),0,R25)</f>
        <v>1</v>
      </c>
      <c r="Y25" s="932" t="n">
        <f aca="false">IF(OR(R25="",S25=""),0,S25)</f>
        <v>1</v>
      </c>
      <c r="Z25" s="933" t="str">
        <f aca="false">P25&amp;Q25</f>
        <v>NorwaySenegal</v>
      </c>
      <c r="AA25" s="934" t="str">
        <f aca="false">IF($T25,$X25&amp;Language!$E$197&amp;$Y25,"")</f>
        <v>1 - 1</v>
      </c>
      <c r="AB25" s="827"/>
      <c r="AC25" s="827"/>
      <c r="AD25" s="827"/>
      <c r="AE25" s="808"/>
      <c r="AF25" s="916"/>
      <c r="AG25" s="917"/>
      <c r="AH25" s="917"/>
      <c r="AI25" s="917"/>
      <c r="AJ25" s="807"/>
      <c r="AK25" s="918"/>
      <c r="AL25" s="807"/>
      <c r="AN25" s="807"/>
      <c r="AO25" s="807"/>
      <c r="AY25" s="862" t="n">
        <f aca="false">IFERROR(INDEX($E$14:$E$17,IF($I17=$AX$22,$C17,99)),0)</f>
        <v>0</v>
      </c>
      <c r="AZ25" s="884" t="str">
        <v/>
      </c>
      <c r="BA25" s="885" t="str">
        <v/>
      </c>
      <c r="BB25" s="885" t="str">
        <v/>
      </c>
      <c r="BC25" s="886" t="str">
        <v/>
      </c>
      <c r="BD25" s="839"/>
      <c r="BE25" s="887" t="str">
        <v/>
      </c>
      <c r="BF25" s="888" t="str">
        <v/>
      </c>
      <c r="BG25" s="888" t="str">
        <v/>
      </c>
      <c r="BH25" s="889" t="str">
        <v/>
      </c>
      <c r="BI25" s="862"/>
      <c r="BJ25" s="862"/>
      <c r="BK25" s="806"/>
      <c r="BL25" s="807"/>
      <c r="BM25" s="846"/>
      <c r="BN25" s="846"/>
      <c r="BO25" s="846"/>
      <c r="BP25" s="846"/>
      <c r="BQ25" s="846"/>
      <c r="BR25" s="846"/>
      <c r="BS25" s="862"/>
      <c r="BT25" s="862"/>
      <c r="BU25" s="862"/>
      <c r="BV25" s="862"/>
    </row>
    <row r="26" s="800" customFormat="true" ht="12" hidden="false" customHeight="false" outlineLevel="0" collapsed="false">
      <c r="C26" s="806"/>
      <c r="D26" s="941"/>
      <c r="E26" s="941"/>
      <c r="F26" s="806"/>
      <c r="G26" s="806"/>
      <c r="H26" s="890"/>
      <c r="O26" s="925" t="s">
        <v>1848</v>
      </c>
      <c r="P26" s="926" t="str">
        <f aca="false">INDEX('World Cup'!$B$13:$AJ$38,21,1+(CODE($B$1)-65)*3)</f>
        <v>Norway</v>
      </c>
      <c r="Q26" s="927" t="str">
        <f aca="false">INDEX('World Cup'!$B$13:$AJ$38,21,2+(CODE($B$1)-65)*3)</f>
        <v>France</v>
      </c>
      <c r="R26" s="927" t="n">
        <f aca="false">IF(OR(INDEX('World Cup'!$B$14:$AJ$39,21,1+(CODE($B$1)-65)*3)="",INDEX('World Cup'!$B$14:$AJ$39,21,2+(CODE($B$1)-65)*3)=""),"",INDEX('World Cup'!$B$14:$AJ$39,21,1+(CODE($B$1)-65)*3))</f>
        <v>1</v>
      </c>
      <c r="S26" s="928" t="n">
        <f aca="false">IF(OR(INDEX('World Cup'!$B$14:$AJ$39,21,1+(CODE($B$1)-65)*3)="",INDEX('World Cup'!$B$14:$AJ$39,21,2+(CODE($B$1)-65)*3)=""),"",INDEX('World Cup'!$B$14:$AJ$39,21,2+(CODE($B$1)-65)*3))</f>
        <v>2</v>
      </c>
      <c r="T26" s="806" t="n">
        <f aca="false">IF(AND(P26&lt;&gt;"",Q26&lt;&gt;"",P26&lt;&gt;Q26,R26&lt;&gt;"",S26&lt;&gt;""),1,0)</f>
        <v>1</v>
      </c>
      <c r="U26" s="929" t="n">
        <f aca="false">IF($T26=0,0,IF($R26&gt;$S26,3,IF($R26=$S26,1,0)))</f>
        <v>0</v>
      </c>
      <c r="V26" s="806" t="n">
        <f aca="false">IF($T26=0,0,IF($R26&lt;$S26,3,IF($R26=$S26,1,0)))</f>
        <v>3</v>
      </c>
      <c r="W26" s="930" t="n">
        <f aca="false">IF(OR(R26="",S26=""),0,R26-S26)</f>
        <v>-1</v>
      </c>
      <c r="X26" s="931" t="n">
        <f aca="false">IF(OR(R26="",S26=""),0,R26)</f>
        <v>1</v>
      </c>
      <c r="Y26" s="932" t="n">
        <f aca="false">IF(OR(R26="",S26=""),0,S26)</f>
        <v>2</v>
      </c>
      <c r="Z26" s="933" t="str">
        <f aca="false">P26&amp;Q26</f>
        <v>NorwayFrance</v>
      </c>
      <c r="AA26" s="934" t="str">
        <f aca="false">IF($T26,$X26&amp;Language!$E$197&amp;$Y26,"")</f>
        <v>1 - 2</v>
      </c>
      <c r="AE26" s="807"/>
      <c r="AF26" s="807"/>
      <c r="AG26" s="806"/>
      <c r="AH26" s="807"/>
      <c r="AI26" s="807"/>
      <c r="AJ26" s="807"/>
      <c r="AK26" s="918"/>
      <c r="AL26" s="807"/>
      <c r="AM26" s="807"/>
      <c r="AN26" s="807"/>
      <c r="AO26" s="807"/>
      <c r="AZ26" s="846"/>
      <c r="BA26" s="807"/>
      <c r="BB26" s="807"/>
      <c r="BC26" s="807"/>
      <c r="BD26" s="839"/>
      <c r="BE26" s="869"/>
      <c r="BF26" s="869"/>
      <c r="BG26" s="869"/>
      <c r="BH26" s="869"/>
      <c r="BI26" s="862"/>
      <c r="BJ26" s="862"/>
      <c r="BL26" s="839"/>
      <c r="BM26" s="839"/>
      <c r="BN26" s="846"/>
      <c r="BO26" s="846"/>
      <c r="BP26" s="846"/>
      <c r="BQ26" s="846"/>
      <c r="BR26" s="839"/>
      <c r="BS26" s="862"/>
      <c r="BT26" s="862"/>
      <c r="BU26" s="862"/>
      <c r="BV26" s="862"/>
    </row>
    <row r="27" s="800" customFormat="true" ht="12" hidden="false" customHeight="false" outlineLevel="0" collapsed="false">
      <c r="C27" s="806"/>
      <c r="D27" s="941"/>
      <c r="E27" s="941"/>
      <c r="F27" s="806"/>
      <c r="G27" s="806"/>
      <c r="H27" s="890"/>
      <c r="O27" s="942" t="s">
        <v>1850</v>
      </c>
      <c r="P27" s="943" t="str">
        <f aca="false">INDEX('World Cup'!$B$13:$AJ$38,26,1+(CODE($B$1)-65)*3)</f>
        <v>Senegal</v>
      </c>
      <c r="Q27" s="944" t="str">
        <f aca="false">INDEX('World Cup'!$B$13:$AJ$38,26,2+(CODE($B$1)-65)*3)</f>
        <v>Iraq</v>
      </c>
      <c r="R27" s="944" t="n">
        <f aca="false">IF(OR(INDEX('World Cup'!$B$14:$AJ$39,26,1+(CODE($B$1)-65)*3)="",INDEX('World Cup'!$B$14:$AJ$39,26,2+(CODE($B$1)-65)*3)=""),"",INDEX('World Cup'!$B$14:$AJ$39,26,1+(CODE($B$1)-65)*3))</f>
        <v>2</v>
      </c>
      <c r="S27" s="945" t="n">
        <f aca="false">IF(OR(INDEX('World Cup'!$B$14:$AJ$39,26,1+(CODE($B$1)-65)*3)="",INDEX('World Cup'!$B$14:$AJ$39,26,2+(CODE($B$1)-65)*3)=""),"",INDEX('World Cup'!$B$14:$AJ$39,26,2+(CODE($B$1)-65)*3))</f>
        <v>0</v>
      </c>
      <c r="T27" s="946" t="n">
        <f aca="false">IF(AND(P27&lt;&gt;"",Q27&lt;&gt;"",P27&lt;&gt;Q27,R27&lt;&gt;"",S27&lt;&gt;""),1,0)</f>
        <v>1</v>
      </c>
      <c r="U27" s="947" t="n">
        <f aca="false">IF($T27=0,0,IF($R27&gt;$S27,3,IF($R27=$S27,1,0)))</f>
        <v>3</v>
      </c>
      <c r="V27" s="946" t="n">
        <f aca="false">IF($T27=0,0,IF($R27&lt;$S27,3,IF($R27=$S27,1,0)))</f>
        <v>0</v>
      </c>
      <c r="W27" s="948" t="n">
        <f aca="false">IF(OR(R27="",S27=""),0,R27-S27)</f>
        <v>2</v>
      </c>
      <c r="X27" s="949" t="n">
        <f aca="false">IF(OR(R27="",S27=""),0,R27)</f>
        <v>2</v>
      </c>
      <c r="Y27" s="950" t="n">
        <f aca="false">IF(OR(R27="",S27=""),0,S27)</f>
        <v>0</v>
      </c>
      <c r="Z27" s="951" t="str">
        <f aca="false">P27&amp;Q27</f>
        <v>SenegalIraq</v>
      </c>
      <c r="AA27" s="952" t="str">
        <f aca="false">IF($T27,$X27&amp;Language!$E$197&amp;$Y27,"")</f>
        <v>2 - 0</v>
      </c>
      <c r="AE27" s="807"/>
      <c r="AF27" s="807"/>
      <c r="AG27" s="806"/>
      <c r="AH27" s="807"/>
      <c r="AI27" s="807"/>
      <c r="AJ27" s="807"/>
      <c r="AK27" s="918"/>
      <c r="AL27" s="807"/>
      <c r="AM27" s="807"/>
      <c r="AN27" s="807"/>
      <c r="AO27" s="807"/>
      <c r="AZ27" s="846"/>
      <c r="BA27" s="807"/>
      <c r="BB27" s="807"/>
      <c r="BC27" s="807"/>
      <c r="BD27" s="839"/>
      <c r="BE27" s="862"/>
      <c r="BF27" s="862"/>
      <c r="BG27" s="862"/>
      <c r="BH27" s="862"/>
      <c r="BI27" s="862"/>
      <c r="BJ27" s="862"/>
      <c r="BL27" s="839"/>
      <c r="BM27" s="839"/>
      <c r="BN27" s="846"/>
      <c r="BO27" s="846"/>
      <c r="BP27" s="846"/>
      <c r="BQ27" s="846"/>
      <c r="BR27" s="839"/>
      <c r="BS27" s="862"/>
      <c r="BT27" s="862"/>
      <c r="BU27" s="862"/>
      <c r="BV27" s="862"/>
    </row>
    <row r="28" s="800" customFormat="true" ht="12" hidden="false" customHeight="false" outlineLevel="0" collapsed="false">
      <c r="C28" s="806"/>
      <c r="D28" s="941"/>
      <c r="E28" s="941"/>
      <c r="F28" s="806"/>
      <c r="G28" s="806"/>
      <c r="H28" s="890"/>
      <c r="O28" s="904" t="s">
        <v>77</v>
      </c>
      <c r="P28" s="954"/>
      <c r="Q28" s="908"/>
      <c r="R28" s="908"/>
      <c r="S28" s="908"/>
      <c r="T28" s="908"/>
      <c r="U28" s="908"/>
      <c r="V28" s="908"/>
      <c r="W28" s="908"/>
      <c r="X28" s="908"/>
      <c r="Y28" s="955"/>
      <c r="Z28" s="933" t="str">
        <f aca="false">Q22&amp;P22</f>
        <v>SenegalFrance</v>
      </c>
      <c r="AA28" s="934" t="str">
        <f aca="false">IF($T22,$Y22&amp;Language!$E$197&amp;$X22,"")</f>
        <v>1 - 2</v>
      </c>
      <c r="AE28" s="807"/>
      <c r="AF28" s="807"/>
      <c r="AG28" s="806"/>
      <c r="AH28" s="807"/>
      <c r="AI28" s="807"/>
      <c r="AJ28" s="807"/>
      <c r="AK28" s="918"/>
      <c r="AL28" s="807"/>
      <c r="AM28" s="807"/>
      <c r="AN28" s="807"/>
      <c r="AO28" s="807"/>
      <c r="AZ28" s="846"/>
      <c r="BA28" s="807"/>
      <c r="BB28" s="807"/>
      <c r="BC28" s="807"/>
      <c r="BD28" s="839"/>
      <c r="BE28" s="862"/>
      <c r="BF28" s="862"/>
      <c r="BG28" s="862"/>
      <c r="BH28" s="862"/>
      <c r="BI28" s="862"/>
      <c r="BJ28" s="862"/>
      <c r="BL28" s="839"/>
      <c r="BM28" s="839"/>
      <c r="BN28" s="846"/>
      <c r="BO28" s="846"/>
      <c r="BP28" s="846"/>
      <c r="BQ28" s="846"/>
      <c r="BR28" s="839"/>
      <c r="BS28" s="862"/>
      <c r="BT28" s="862"/>
      <c r="BU28" s="862"/>
      <c r="BV28" s="862"/>
    </row>
    <row r="29" s="800" customFormat="true" ht="12" hidden="false" customHeight="false" outlineLevel="0" collapsed="false">
      <c r="C29" s="806"/>
      <c r="D29" s="941"/>
      <c r="E29" s="941"/>
      <c r="F29" s="806"/>
      <c r="G29" s="806"/>
      <c r="H29" s="956"/>
      <c r="O29" s="925" t="s">
        <v>78</v>
      </c>
      <c r="P29" s="957"/>
      <c r="Q29" s="806"/>
      <c r="R29" s="806"/>
      <c r="S29" s="806"/>
      <c r="T29" s="806"/>
      <c r="U29" s="806"/>
      <c r="V29" s="806"/>
      <c r="W29" s="806"/>
      <c r="X29" s="806"/>
      <c r="Y29" s="932"/>
      <c r="Z29" s="933" t="str">
        <f aca="false">Q23&amp;P23</f>
        <v>NorwayIraq</v>
      </c>
      <c r="AA29" s="934" t="str">
        <f aca="false">IF($T23,$Y23&amp;Language!$E$197&amp;$X23,"")</f>
        <v>3 - 0</v>
      </c>
      <c r="AE29" s="807"/>
      <c r="AF29" s="807"/>
      <c r="AG29" s="806"/>
      <c r="AH29" s="807"/>
      <c r="AI29" s="807"/>
      <c r="AJ29" s="807"/>
      <c r="AK29" s="918"/>
      <c r="AL29" s="807"/>
      <c r="AM29" s="807"/>
      <c r="AN29" s="807"/>
      <c r="AO29" s="807"/>
      <c r="BI29" s="862"/>
      <c r="BJ29" s="862"/>
      <c r="BL29" s="839"/>
      <c r="BM29" s="839"/>
    </row>
    <row r="30" s="800" customFormat="true" ht="12" hidden="false" customHeight="false" outlineLevel="0" collapsed="false">
      <c r="C30" s="806"/>
      <c r="D30" s="941"/>
      <c r="E30" s="941"/>
      <c r="F30" s="806"/>
      <c r="G30" s="806"/>
      <c r="H30" s="956"/>
      <c r="O30" s="925" t="s">
        <v>1221</v>
      </c>
      <c r="P30" s="957"/>
      <c r="Q30" s="806"/>
      <c r="R30" s="806"/>
      <c r="S30" s="806"/>
      <c r="T30" s="806"/>
      <c r="U30" s="806"/>
      <c r="V30" s="806"/>
      <c r="W30" s="806"/>
      <c r="X30" s="806"/>
      <c r="Y30" s="932"/>
      <c r="Z30" s="933" t="str">
        <f aca="false">Q24&amp;P24</f>
        <v>IraqFrance</v>
      </c>
      <c r="AA30" s="934" t="str">
        <f aca="false">IF($T24,$Y24&amp;Language!$E$197&amp;$X24,"")</f>
        <v>0 - 3</v>
      </c>
      <c r="AE30" s="807"/>
      <c r="AF30" s="807"/>
      <c r="AG30" s="806"/>
      <c r="AH30" s="807"/>
      <c r="AI30" s="807"/>
      <c r="AJ30" s="807"/>
      <c r="AK30" s="918"/>
      <c r="AL30" s="807"/>
      <c r="AM30" s="807"/>
      <c r="AN30" s="807"/>
      <c r="AO30" s="807"/>
      <c r="BI30" s="862"/>
      <c r="BJ30" s="862"/>
      <c r="BL30" s="839"/>
      <c r="BM30" s="839"/>
    </row>
    <row r="31" s="800" customFormat="true" ht="12" hidden="false" customHeight="false" outlineLevel="0" collapsed="false">
      <c r="C31" s="801"/>
      <c r="D31" s="806"/>
      <c r="E31" s="806"/>
      <c r="F31" s="806"/>
      <c r="G31" s="806"/>
      <c r="H31" s="956"/>
      <c r="O31" s="925" t="s">
        <v>1228</v>
      </c>
      <c r="P31" s="957"/>
      <c r="Q31" s="806"/>
      <c r="R31" s="806"/>
      <c r="S31" s="806"/>
      <c r="T31" s="806"/>
      <c r="U31" s="806"/>
      <c r="V31" s="806"/>
      <c r="W31" s="806"/>
      <c r="X31" s="806"/>
      <c r="Y31" s="932"/>
      <c r="Z31" s="933" t="str">
        <f aca="false">Q25&amp;P25</f>
        <v>SenegalNorway</v>
      </c>
      <c r="AA31" s="934" t="str">
        <f aca="false">IF($T25,$Y25&amp;Language!$E$197&amp;$X25,"")</f>
        <v>1 - 1</v>
      </c>
      <c r="AE31" s="839"/>
      <c r="AF31" s="839"/>
      <c r="AG31" s="806"/>
      <c r="AH31" s="839"/>
      <c r="AI31" s="839"/>
      <c r="AJ31" s="839"/>
      <c r="AK31" s="839"/>
      <c r="AL31" s="839"/>
      <c r="AM31" s="839"/>
      <c r="AN31" s="839"/>
      <c r="AO31" s="839"/>
    </row>
    <row r="32" s="800" customFormat="true" ht="12" hidden="false" customHeight="false" outlineLevel="0" collapsed="false">
      <c r="C32" s="801"/>
      <c r="D32" s="806"/>
      <c r="E32" s="806"/>
      <c r="F32" s="808"/>
      <c r="G32" s="806"/>
      <c r="H32" s="956"/>
      <c r="O32" s="925" t="s">
        <v>1848</v>
      </c>
      <c r="P32" s="957"/>
      <c r="Q32" s="806"/>
      <c r="R32" s="806"/>
      <c r="S32" s="806"/>
      <c r="T32" s="806"/>
      <c r="U32" s="806"/>
      <c r="V32" s="806"/>
      <c r="W32" s="806"/>
      <c r="X32" s="806"/>
      <c r="Y32" s="932"/>
      <c r="Z32" s="933" t="str">
        <f aca="false">Q26&amp;P26</f>
        <v>FranceNorway</v>
      </c>
      <c r="AA32" s="934" t="str">
        <f aca="false">IF($T26,$Y26&amp;Language!$E$197&amp;$X26,"")</f>
        <v>2 - 1</v>
      </c>
      <c r="AE32" s="846"/>
      <c r="AF32" s="839"/>
      <c r="AH32" s="839"/>
      <c r="AI32" s="839"/>
      <c r="AJ32" s="839"/>
      <c r="AK32" s="839"/>
      <c r="AL32" s="839"/>
      <c r="AM32" s="839"/>
      <c r="AN32" s="846"/>
      <c r="AO32" s="839"/>
    </row>
    <row r="33" s="800" customFormat="true" ht="12" hidden="false" customHeight="false" outlineLevel="0" collapsed="false">
      <c r="C33" s="801"/>
      <c r="D33" s="806"/>
      <c r="E33" s="806"/>
      <c r="F33" s="806"/>
      <c r="G33" s="806"/>
      <c r="H33" s="806"/>
      <c r="O33" s="942" t="s">
        <v>1850</v>
      </c>
      <c r="P33" s="958"/>
      <c r="Q33" s="946"/>
      <c r="R33" s="946"/>
      <c r="S33" s="946"/>
      <c r="T33" s="946"/>
      <c r="U33" s="946"/>
      <c r="V33" s="946"/>
      <c r="W33" s="946"/>
      <c r="X33" s="946"/>
      <c r="Y33" s="950"/>
      <c r="Z33" s="951" t="str">
        <f aca="false">Q27&amp;P27</f>
        <v>IraqSenegal</v>
      </c>
      <c r="AA33" s="952" t="str">
        <f aca="false">IF($T27,$Y27&amp;Language!$E$197&amp;$X27,"")</f>
        <v>0 - 2</v>
      </c>
      <c r="AE33" s="807"/>
      <c r="AF33" s="807"/>
      <c r="AH33" s="807"/>
      <c r="AI33" s="807"/>
      <c r="AJ33" s="807"/>
      <c r="AK33" s="918"/>
      <c r="AL33" s="807"/>
      <c r="AM33" s="807"/>
      <c r="AN33" s="807"/>
      <c r="AO33" s="80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8" width="2.71"/>
    <col collapsed="false" customWidth="true" hidden="false" outlineLevel="0" max="2" min="2" style="798" width="6.14"/>
    <col collapsed="false" customWidth="true" hidden="false" outlineLevel="0" max="3" min="3" style="798" width="4"/>
    <col collapsed="false" customWidth="true" hidden="false" outlineLevel="0" max="4" min="4" style="798" width="15.29"/>
    <col collapsed="false" customWidth="true" hidden="false" outlineLevel="0" max="5" min="5" style="798" width="5.57"/>
    <col collapsed="false" customWidth="true" hidden="false" outlineLevel="0" max="6" min="6" style="798" width="6.57"/>
    <col collapsed="false" customWidth="true" hidden="false" outlineLevel="0" max="7" min="7" style="798" width="6"/>
    <col collapsed="false" customWidth="true" hidden="false" outlineLevel="0" max="8" min="8" style="798" width="5.14"/>
    <col collapsed="false" customWidth="true" hidden="false" outlineLevel="0" max="9" min="9" style="798" width="4.71"/>
    <col collapsed="false" customWidth="true" hidden="false" outlineLevel="0" max="10" min="10" style="798" width="4.86"/>
    <col collapsed="false" customWidth="true" hidden="false" outlineLevel="0" max="11" min="11" style="798" width="5.57"/>
    <col collapsed="false" customWidth="true" hidden="false" outlineLevel="0" max="12" min="12" style="798" width="5.29"/>
    <col collapsed="false" customWidth="true" hidden="false" outlineLevel="0" max="14" min="13" style="798" width="4.86"/>
    <col collapsed="false" customWidth="true" hidden="false" outlineLevel="0" max="15" min="15" style="798" width="5"/>
    <col collapsed="false" customWidth="true" hidden="false" outlineLevel="0" max="16" min="16" style="798" width="7.42"/>
    <col collapsed="false" customWidth="true" hidden="false" outlineLevel="0" max="37" min="17" style="798" width="4.71"/>
    <col collapsed="false" customWidth="true" hidden="false" outlineLevel="0" max="38" min="38" style="798" width="5.42"/>
    <col collapsed="false" customWidth="true" hidden="false" outlineLevel="0" max="40" min="39" style="798" width="4.71"/>
    <col collapsed="false" customWidth="true" hidden="false" outlineLevel="0" max="41" min="41" style="798" width="5.71"/>
    <col collapsed="false" customWidth="true" hidden="false" outlineLevel="0" max="42" min="42" style="798" width="8.86"/>
    <col collapsed="false" customWidth="true" hidden="false" outlineLevel="0" max="46" min="43" style="798" width="4.71"/>
    <col collapsed="false" customWidth="true" hidden="false" outlineLevel="0" max="48" min="47" style="798" width="5.71"/>
    <col collapsed="false" customWidth="true" hidden="false" outlineLevel="0" max="49" min="49" style="798" width="1.57"/>
    <col collapsed="false" customWidth="true" hidden="false" outlineLevel="0" max="51" min="50" style="798" width="3.71"/>
    <col collapsed="false" customWidth="true" hidden="false" outlineLevel="0" max="52" min="52" style="798" width="13.57"/>
    <col collapsed="false" customWidth="false" hidden="false" outlineLevel="0" max="55" min="53" style="798" width="2.71"/>
    <col collapsed="false" customWidth="true" hidden="false" outlineLevel="0" max="56" min="56" style="798" width="1.29"/>
    <col collapsed="false" customWidth="true" hidden="false" outlineLevel="0" max="60" min="57" style="798" width="4.71"/>
    <col collapsed="false" customWidth="true" hidden="false" outlineLevel="0" max="62" min="61" style="798" width="5.71"/>
    <col collapsed="false" customWidth="true" hidden="false" outlineLevel="0" max="64" min="63" style="798" width="3.71"/>
    <col collapsed="false" customWidth="true" hidden="false" outlineLevel="0" max="65" min="65" style="798" width="1.71"/>
    <col collapsed="false" customWidth="true" hidden="false" outlineLevel="0" max="66" min="66" style="798" width="14.29"/>
    <col collapsed="false" customWidth="false" hidden="false" outlineLevel="0" max="69" min="67" style="798" width="2.71"/>
    <col collapsed="false" customWidth="true" hidden="false" outlineLevel="0" max="70" min="70" style="798" width="1.57"/>
    <col collapsed="false" customWidth="true" hidden="false" outlineLevel="0" max="74" min="71" style="798" width="4.71"/>
    <col collapsed="false" customWidth="true" hidden="false" outlineLevel="0" max="75" min="75" style="798" width="5.71"/>
    <col collapsed="false" customWidth="true" hidden="false" outlineLevel="0" max="76" min="76" style="798" width="3.71"/>
    <col collapsed="false" customWidth="true" hidden="false" outlineLevel="0" max="77" min="77" style="798" width="1.57"/>
    <col collapsed="false" customWidth="true" hidden="false" outlineLevel="0" max="78" min="78" style="798" width="14.29"/>
    <col collapsed="false" customWidth="false" hidden="false" outlineLevel="0" max="82" min="79" style="798" width="2.71"/>
    <col collapsed="false" customWidth="true" hidden="false" outlineLevel="0" max="86" min="83" style="798" width="4.71"/>
    <col collapsed="false" customWidth="false" hidden="false" outlineLevel="0" max="16384" min="87" style="798" width="2.71"/>
  </cols>
  <sheetData>
    <row r="1" customFormat="false" ht="17.35" hidden="false" customHeight="false" outlineLevel="0" collapsed="false">
      <c r="B1" s="799" t="s">
        <v>61</v>
      </c>
    </row>
    <row r="2" s="800" customFormat="true" ht="12" hidden="false" customHeight="false" outlineLevel="0" collapsed="false">
      <c r="B2" s="801"/>
      <c r="C2" s="802"/>
      <c r="D2" s="801"/>
      <c r="F2" s="803"/>
      <c r="G2" s="804"/>
    </row>
    <row r="3" s="800" customFormat="true" ht="12" hidden="false" customHeight="false" outlineLevel="0" collapsed="false">
      <c r="B3" s="805"/>
      <c r="C3" s="806"/>
      <c r="E3" s="803"/>
      <c r="F3" s="807"/>
      <c r="G3" s="803"/>
      <c r="H3" s="808"/>
      <c r="I3" s="808"/>
      <c r="J3" s="808"/>
      <c r="K3" s="808"/>
      <c r="L3" s="808"/>
      <c r="M3" s="808"/>
      <c r="N3" s="808"/>
      <c r="O3" s="806"/>
      <c r="P3" s="808"/>
      <c r="Q3" s="801"/>
      <c r="R3" s="809"/>
      <c r="S3" s="805"/>
      <c r="T3" s="805"/>
      <c r="U3" s="809"/>
      <c r="V3" s="805"/>
      <c r="W3" s="805"/>
      <c r="X3" s="809"/>
      <c r="Y3" s="810"/>
      <c r="Z3" s="805"/>
      <c r="AA3" s="805"/>
      <c r="AB3" s="809"/>
      <c r="AC3" s="810"/>
      <c r="AD3" s="805"/>
      <c r="AE3" s="805"/>
      <c r="AF3" s="809"/>
      <c r="AG3" s="810"/>
      <c r="AH3" s="805"/>
      <c r="AI3" s="805"/>
      <c r="AJ3" s="809"/>
      <c r="AK3" s="811"/>
      <c r="AL3" s="805"/>
      <c r="AM3" s="809"/>
      <c r="AN3" s="801"/>
      <c r="AO3" s="801"/>
    </row>
    <row r="4" s="800" customFormat="true" ht="13.5" hidden="false" customHeight="true" outlineLevel="0" collapsed="false">
      <c r="B4" s="805"/>
      <c r="C4" s="808"/>
      <c r="D4" s="806"/>
      <c r="E4" s="803"/>
      <c r="F4" s="807"/>
      <c r="G4" s="803"/>
      <c r="H4" s="813" t="s">
        <v>1840</v>
      </c>
      <c r="I4" s="813" t="s">
        <v>1841</v>
      </c>
      <c r="J4" s="813" t="s">
        <v>507</v>
      </c>
      <c r="K4" s="814" t="s">
        <v>1839</v>
      </c>
      <c r="L4" s="813" t="s">
        <v>1869</v>
      </c>
      <c r="M4" s="814" t="s">
        <v>1870</v>
      </c>
      <c r="N4" s="814" t="s">
        <v>65</v>
      </c>
      <c r="O4" s="815" t="s">
        <v>67</v>
      </c>
      <c r="P4" s="816" t="s">
        <v>463</v>
      </c>
      <c r="Q4" s="814" t="s">
        <v>1871</v>
      </c>
      <c r="R4" s="813"/>
      <c r="S4" s="810"/>
      <c r="T4" s="805"/>
      <c r="U4" s="817"/>
      <c r="V4" s="805"/>
      <c r="W4" s="805"/>
      <c r="X4" s="817"/>
      <c r="Y4" s="810"/>
      <c r="Z4" s="805"/>
      <c r="AA4" s="805"/>
      <c r="AB4" s="817"/>
      <c r="AC4" s="810"/>
      <c r="AD4" s="805"/>
      <c r="AE4" s="805"/>
      <c r="AF4" s="817"/>
      <c r="AG4" s="810"/>
      <c r="AH4" s="805"/>
      <c r="AI4" s="805"/>
      <c r="AJ4" s="817"/>
      <c r="AK4" s="811"/>
      <c r="AL4" s="805"/>
      <c r="AM4" s="817"/>
      <c r="AN4" s="801"/>
      <c r="AO4" s="805"/>
    </row>
    <row r="5" s="800" customFormat="true" ht="12" hidden="false" customHeight="false" outlineLevel="0" collapsed="false">
      <c r="B5" s="806"/>
      <c r="C5" s="808" t="n">
        <v>1</v>
      </c>
      <c r="D5" s="818" t="str">
        <f aca="false">VLOOKUP($B$1&amp;ROW($A1),Groups!$B$7:$D$65,3,0)</f>
        <v>Argentina</v>
      </c>
      <c r="E5" s="819"/>
      <c r="F5" s="820"/>
      <c r="G5" s="807"/>
      <c r="H5" s="808" t="n">
        <f aca="false">SUMIFS($R$22:$R$27,$P$22:$P$27,$D5)+SUMIFS($S$22:$S$27,$Q$22:$Q$27,$D5)</f>
        <v>6</v>
      </c>
      <c r="I5" s="808" t="n">
        <f aca="false">SUMIFS($S$22:$S$27,$P$22:$P$27,$D5)+SUMIFS($R$22:$R$27,$Q$22:$Q$27,$D5)</f>
        <v>2</v>
      </c>
      <c r="J5" s="806" t="n">
        <f aca="false">H5-I5</f>
        <v>4</v>
      </c>
      <c r="K5" s="821" t="n">
        <f aca="false">M5*3+N5</f>
        <v>9</v>
      </c>
      <c r="L5" s="808" t="n">
        <f aca="false">M5+N5+O5</f>
        <v>3</v>
      </c>
      <c r="M5" s="808" t="n">
        <f aca="false">SUMPRODUCT(($P$22:$P$27=D5)*($R$22:$R$27&gt;$S$22:$S$27))+SUMPRODUCT(($Q$22:$Q$27=D5)*($R$22:$R$27&lt;$S$22:$S$27))</f>
        <v>3</v>
      </c>
      <c r="N5" s="808" t="n">
        <f aca="false">SUMPRODUCT(($P$22:$Q$27=D5)*($R$22:$R$27=$S$22:$S$27)*($R$22:$R$27&lt;&gt;"")*($S$22:$S$27&lt;&gt;""))</f>
        <v>0</v>
      </c>
      <c r="O5" s="808" t="n">
        <f aca="false">SUMPRODUCT(($P$22:$P$27=D5)*($R$22:$R$27&lt;$S$22:$S$27))+SUMPRODUCT(($Q$22:$Q$27=D5)*($R$22:$R$27&gt;$S$22:$S$27))</f>
        <v>0</v>
      </c>
      <c r="P5" s="822" t="n">
        <f aca="false">SUMIFS(FairPlay!$C$6:$C$27,FairPlay!$B$6:$B$27,$D5)+SUMIFS(FairPlay!$F$6:$F$27,FairPlay!$E$6:$E$27,$D5)+SUMIFS(FairPlay!$I$6:$I$27,FairPlay!$H$6:$H$27,$D5)</f>
        <v>0</v>
      </c>
      <c r="Q5" s="806" t="n">
        <f aca="false">INDEX(Language!$D$5:$D$100,MATCH($D5,Language!$E$5:$E$100,0),1)</f>
        <v>3</v>
      </c>
      <c r="R5" s="823" t="n">
        <f aca="false">(1000-Q5)*($L$9&gt;0)</f>
        <v>997</v>
      </c>
      <c r="S5" s="806"/>
      <c r="T5" s="806"/>
      <c r="U5" s="824"/>
      <c r="V5" s="806"/>
      <c r="W5" s="806"/>
      <c r="X5" s="824"/>
      <c r="Y5" s="806"/>
      <c r="Z5" s="806"/>
      <c r="AA5" s="806"/>
      <c r="AB5" s="824"/>
      <c r="AC5" s="806"/>
      <c r="AD5" s="806"/>
      <c r="AE5" s="806"/>
      <c r="AF5" s="824"/>
      <c r="AG5" s="806"/>
      <c r="AH5" s="806"/>
      <c r="AI5" s="806"/>
      <c r="AJ5" s="824"/>
      <c r="AK5" s="806"/>
      <c r="AL5" s="806"/>
      <c r="AM5" s="824"/>
      <c r="AN5" s="801"/>
      <c r="AO5" s="826"/>
      <c r="AU5" s="827" t="n">
        <f aca="false" t="array" ref="AU5:AU8">COUNTIF($AM$14:$AM$17,$AM$14:$AM$17)&gt;1</f>
        <v>0</v>
      </c>
      <c r="AV5" s="827" t="n">
        <f aca="false" t="array" ref="AV5:AV8">$L$5:$L$8&gt;0</f>
        <v>1</v>
      </c>
      <c r="BA5" s="828" t="n">
        <f aca="false">IFERROR(MATCH($C14,$AY$14:$AY$17,0),99)</f>
        <v>99</v>
      </c>
      <c r="BB5" s="829" t="n">
        <f aca="false">IFERROR(MATCH($C14,$AY$22:$AY$25,0),99)</f>
        <v>99</v>
      </c>
      <c r="BN5" s="828" t="str">
        <f aca="false">IF($U14=$BL$14,$C14,"")</f>
        <v/>
      </c>
      <c r="BO5" s="829" t="e">
        <f aca="false">INDEX($BN$5:$BN$8,MATCH($C14,$AY$14:$AY$17,0))</f>
        <v>#N/A</v>
      </c>
      <c r="BZ5" s="828" t="str">
        <f aca="false">IF($U14=$BX$14,$C14,"")</f>
        <v/>
      </c>
      <c r="CA5" s="829" t="e">
        <f aca="false">INDEX($BZ$5:$BZ$8,MATCH($C14,$AY$14:$AY$17,0))</f>
        <v>#N/A</v>
      </c>
    </row>
    <row r="6" s="800" customFormat="true" ht="12" hidden="false" customHeight="false" outlineLevel="0" collapsed="false">
      <c r="B6" s="806"/>
      <c r="C6" s="808" t="n">
        <v>2</v>
      </c>
      <c r="D6" s="830" t="str">
        <f aca="false">VLOOKUP($B$1&amp;ROW($A2),Groups!$B$7:$D$65,3,0)</f>
        <v>Algeria</v>
      </c>
      <c r="E6" s="831"/>
      <c r="F6" s="820"/>
      <c r="G6" s="807"/>
      <c r="H6" s="808" t="n">
        <f aca="false">SUMIFS($R$22:$R$27,$P$22:$P$27,$D6)+SUMIFS($S$22:$S$27,$Q$22:$Q$27,$D6)</f>
        <v>4</v>
      </c>
      <c r="I6" s="808" t="n">
        <f aca="false">SUMIFS($S$22:$S$27,$P$22:$P$27,$D6)+SUMIFS($R$22:$R$27,$Q$22:$Q$27,$D6)</f>
        <v>4</v>
      </c>
      <c r="J6" s="806" t="n">
        <f aca="false">H6-I6</f>
        <v>0</v>
      </c>
      <c r="K6" s="821" t="n">
        <f aca="false">M6*3+N6</f>
        <v>3</v>
      </c>
      <c r="L6" s="808" t="n">
        <f aca="false">M6+N6+O6</f>
        <v>3</v>
      </c>
      <c r="M6" s="808" t="n">
        <f aca="false">SUMPRODUCT(($P$22:$P$27=D6)*($R$22:$R$27&gt;$S$22:$S$27))+SUMPRODUCT(($Q$22:$Q$27=D6)*($R$22:$R$27&lt;$S$22:$S$27))</f>
        <v>1</v>
      </c>
      <c r="N6" s="808" t="n">
        <f aca="false">SUMPRODUCT(($P$22:$Q$27=D6)*($R$22:$R$27=$S$22:$S$27)*($R$22:$R$27&lt;&gt;"")*($S$22:$S$27&lt;&gt;""))</f>
        <v>0</v>
      </c>
      <c r="O6" s="808" t="n">
        <f aca="false">SUMPRODUCT(($P$22:$P$27=D6)*($R$22:$R$27&lt;$S$22:$S$27))+SUMPRODUCT(($Q$22:$Q$27=D6)*($R$22:$R$27&gt;$S$22:$S$27))</f>
        <v>2</v>
      </c>
      <c r="P6" s="832" t="n">
        <f aca="false">SUMIFS(FairPlay!$C$6:$C$27,FairPlay!$B$6:$B$27,$D6)+SUMIFS(FairPlay!$F$6:$F$27,FairPlay!$E$6:$E$27,$D6)+SUMIFS(FairPlay!$I$6:$I$27,FairPlay!$H$6:$H$27,$D6)</f>
        <v>0</v>
      </c>
      <c r="Q6" s="806" t="n">
        <f aca="false">INDEX(Language!$D$5:$D$100,MATCH($D6,Language!$E$5:$E$100,0),1)</f>
        <v>28</v>
      </c>
      <c r="R6" s="823" t="n">
        <f aca="false">(1000-Q6)*($L$9&gt;0)</f>
        <v>972</v>
      </c>
      <c r="S6" s="806"/>
      <c r="T6" s="806"/>
      <c r="U6" s="824"/>
      <c r="V6" s="806"/>
      <c r="W6" s="806"/>
      <c r="X6" s="824"/>
      <c r="Y6" s="806"/>
      <c r="Z6" s="806"/>
      <c r="AA6" s="806"/>
      <c r="AB6" s="824"/>
      <c r="AC6" s="806"/>
      <c r="AD6" s="806"/>
      <c r="AE6" s="806"/>
      <c r="AF6" s="824"/>
      <c r="AG6" s="806"/>
      <c r="AH6" s="806"/>
      <c r="AI6" s="806"/>
      <c r="AJ6" s="824"/>
      <c r="AK6" s="806"/>
      <c r="AL6" s="806"/>
      <c r="AM6" s="824"/>
      <c r="AN6" s="801"/>
      <c r="AO6" s="801"/>
      <c r="AU6" s="827" t="n">
        <v>0</v>
      </c>
      <c r="AV6" s="827" t="n">
        <v>1</v>
      </c>
      <c r="BA6" s="833" t="n">
        <f aca="false">IFERROR(MATCH($C15,$AY$14:$AY$17,0),99)</f>
        <v>99</v>
      </c>
      <c r="BB6" s="834" t="n">
        <f aca="false">IFERROR(MATCH($C15,$AY$22:$AY$25,0),99)</f>
        <v>99</v>
      </c>
      <c r="BN6" s="833" t="str">
        <f aca="false">IF($U15=$BL$14,$C15,"")</f>
        <v/>
      </c>
      <c r="BO6" s="834" t="e">
        <f aca="false">INDEX($BN$5:$BN$8,MATCH($C15,$AY$14:$AY$17,0))</f>
        <v>#N/A</v>
      </c>
      <c r="BZ6" s="833" t="str">
        <f aca="false">IF($U15=$BX$14,$C15,"")</f>
        <v/>
      </c>
      <c r="CA6" s="834" t="e">
        <f aca="false">INDEX($BZ$5:$BZ$8,MATCH($C15,$AY$14:$AY$17,0))</f>
        <v>#N/A</v>
      </c>
    </row>
    <row r="7" s="800" customFormat="true" ht="12" hidden="false" customHeight="false" outlineLevel="0" collapsed="false">
      <c r="B7" s="806"/>
      <c r="C7" s="808" t="n">
        <v>3</v>
      </c>
      <c r="D7" s="830" t="str">
        <f aca="false">VLOOKUP($B$1&amp;ROW($A3),Groups!$B$7:$D$65,3,0)</f>
        <v>Austria</v>
      </c>
      <c r="E7" s="831"/>
      <c r="F7" s="820"/>
      <c r="G7" s="807"/>
      <c r="H7" s="808" t="n">
        <f aca="false">SUMIFS($R$22:$R$27,$P$22:$P$27,$D7)+SUMIFS($S$22:$S$27,$Q$22:$Q$27,$D7)</f>
        <v>5</v>
      </c>
      <c r="I7" s="808" t="n">
        <f aca="false">SUMIFS($S$22:$S$27,$P$22:$P$27,$D7)+SUMIFS($R$22:$R$27,$Q$22:$Q$27,$D7)</f>
        <v>3</v>
      </c>
      <c r="J7" s="806" t="n">
        <f aca="false">H7-I7</f>
        <v>2</v>
      </c>
      <c r="K7" s="821" t="n">
        <f aca="false">M7*3+N7</f>
        <v>6</v>
      </c>
      <c r="L7" s="808" t="n">
        <f aca="false">M7+N7+O7</f>
        <v>3</v>
      </c>
      <c r="M7" s="808" t="n">
        <f aca="false">SUMPRODUCT(($P$22:$P$27=D7)*($R$22:$R$27&gt;$S$22:$S$27))+SUMPRODUCT(($Q$22:$Q$27=D7)*($R$22:$R$27&lt;$S$22:$S$27))</f>
        <v>2</v>
      </c>
      <c r="N7" s="808" t="n">
        <f aca="false">SUMPRODUCT(($P$22:$Q$27=D7)*($R$22:$R$27=$S$22:$S$27)*($R$22:$R$27&lt;&gt;"")*($S$22:$S$27&lt;&gt;""))</f>
        <v>0</v>
      </c>
      <c r="O7" s="808" t="n">
        <f aca="false">SUMPRODUCT(($P$22:$P$27=D7)*($R$22:$R$27&lt;$S$22:$S$27))+SUMPRODUCT(($Q$22:$Q$27=D7)*($R$22:$R$27&gt;$S$22:$S$27))</f>
        <v>1</v>
      </c>
      <c r="P7" s="832" t="n">
        <f aca="false">SUMIFS(FairPlay!$C$6:$C$27,FairPlay!$B$6:$B$27,$D7)+SUMIFS(FairPlay!$F$6:$F$27,FairPlay!$E$6:$E$27,$D7)+SUMIFS(FairPlay!$I$6:$I$27,FairPlay!$H$6:$H$27,$D7)</f>
        <v>0</v>
      </c>
      <c r="Q7" s="806" t="n">
        <f aca="false">INDEX(Language!$D$5:$D$100,MATCH($D7,Language!$E$5:$E$100,0),1)</f>
        <v>24</v>
      </c>
      <c r="R7" s="823" t="n">
        <f aca="false">(1000-Q7)*($L$9&gt;0)</f>
        <v>976</v>
      </c>
      <c r="S7" s="806"/>
      <c r="T7" s="806"/>
      <c r="U7" s="824"/>
      <c r="V7" s="806"/>
      <c r="W7" s="806"/>
      <c r="X7" s="824"/>
      <c r="Y7" s="806"/>
      <c r="Z7" s="806"/>
      <c r="AA7" s="806"/>
      <c r="AB7" s="824"/>
      <c r="AC7" s="806"/>
      <c r="AD7" s="806"/>
      <c r="AE7" s="806"/>
      <c r="AF7" s="824"/>
      <c r="AG7" s="806"/>
      <c r="AH7" s="806"/>
      <c r="AI7" s="806"/>
      <c r="AJ7" s="824"/>
      <c r="AK7" s="806"/>
      <c r="AL7" s="806"/>
      <c r="AM7" s="824"/>
      <c r="AN7" s="801"/>
      <c r="AO7" s="801"/>
      <c r="AU7" s="827" t="n">
        <v>0</v>
      </c>
      <c r="AV7" s="827" t="n">
        <v>1</v>
      </c>
      <c r="BA7" s="833" t="n">
        <f aca="false">IFERROR(MATCH($C16,$AY$14:$AY$17,0),99)</f>
        <v>99</v>
      </c>
      <c r="BB7" s="834" t="n">
        <f aca="false">IFERROR(MATCH($C16,$AY$22:$AY$25,0),99)</f>
        <v>99</v>
      </c>
      <c r="BN7" s="833" t="str">
        <f aca="false">IF($U16=$BL$14,$C16,"")</f>
        <v/>
      </c>
      <c r="BO7" s="834" t="e">
        <f aca="false">INDEX($BN$5:$BN$8,MATCH($C16,$AY$14:$AY$17,0))</f>
        <v>#N/A</v>
      </c>
      <c r="BZ7" s="833" t="str">
        <f aca="false">IF($U16=$BX$14,$C16,"")</f>
        <v/>
      </c>
      <c r="CA7" s="834" t="e">
        <f aca="false">INDEX($BZ$5:$BZ$8,MATCH($C16,$AY$14:$AY$17,0))</f>
        <v>#N/A</v>
      </c>
    </row>
    <row r="8" s="800" customFormat="true" ht="12" hidden="false" customHeight="false" outlineLevel="0" collapsed="false">
      <c r="B8" s="806"/>
      <c r="C8" s="808" t="n">
        <v>4</v>
      </c>
      <c r="D8" s="835" t="str">
        <f aca="false">VLOOKUP($B$1&amp;ROW($A4),Groups!$B$7:$D$65,3,0)</f>
        <v>Jordan</v>
      </c>
      <c r="E8" s="831"/>
      <c r="F8" s="820"/>
      <c r="G8" s="807"/>
      <c r="H8" s="808" t="n">
        <f aca="false">SUMIFS($R$22:$R$27,$P$22:$P$27,$D8)+SUMIFS($S$22:$S$27,$Q$22:$Q$27,$D8)</f>
        <v>0</v>
      </c>
      <c r="I8" s="808" t="n">
        <f aca="false">SUMIFS($S$22:$S$27,$P$22:$P$27,$D8)+SUMIFS($R$22:$R$27,$Q$22:$Q$27,$D8)</f>
        <v>6</v>
      </c>
      <c r="J8" s="806" t="n">
        <f aca="false">H8-I8</f>
        <v>-6</v>
      </c>
      <c r="K8" s="821" t="n">
        <f aca="false">M8*3+N8</f>
        <v>0</v>
      </c>
      <c r="L8" s="808" t="n">
        <f aca="false">M8+N8+O8</f>
        <v>3</v>
      </c>
      <c r="M8" s="808" t="n">
        <f aca="false">SUMPRODUCT(($P$22:$P$27=D8)*($R$22:$R$27&gt;$S$22:$S$27))+SUMPRODUCT(($Q$22:$Q$27=D8)*($R$22:$R$27&lt;$S$22:$S$27))</f>
        <v>0</v>
      </c>
      <c r="N8" s="808" t="n">
        <f aca="false">SUMPRODUCT(($P$22:$Q$27=D8)*($R$22:$R$27=$S$22:$S$27)*($R$22:$R$27&lt;&gt;"")*($S$22:$S$27&lt;&gt;""))</f>
        <v>0</v>
      </c>
      <c r="O8" s="808" t="n">
        <f aca="false">SUMPRODUCT(($P$22:$P$27=D8)*($R$22:$R$27&lt;$S$22:$S$27))+SUMPRODUCT(($Q$22:$Q$27=D8)*($R$22:$R$27&gt;$S$22:$S$27))</f>
        <v>3</v>
      </c>
      <c r="P8" s="836" t="n">
        <f aca="false">SUMIFS(FairPlay!$C$6:$C$27,FairPlay!$B$6:$B$27,$D8)+SUMIFS(FairPlay!$F$6:$F$27,FairPlay!$E$6:$E$27,$D8)+SUMIFS(FairPlay!$I$6:$I$27,FairPlay!$H$6:$H$27,$D8)</f>
        <v>0</v>
      </c>
      <c r="Q8" s="806" t="n">
        <f aca="false">INDEX(Language!$D$5:$D$100,MATCH($D8,Language!$E$5:$E$100,0),1)</f>
        <v>63</v>
      </c>
      <c r="R8" s="823" t="n">
        <f aca="false">(1000-Q8)*($L$9&gt;0)</f>
        <v>937</v>
      </c>
      <c r="S8" s="806"/>
      <c r="T8" s="806"/>
      <c r="U8" s="824"/>
      <c r="V8" s="806"/>
      <c r="W8" s="806"/>
      <c r="X8" s="824"/>
      <c r="Y8" s="806"/>
      <c r="Z8" s="806"/>
      <c r="AA8" s="806"/>
      <c r="AB8" s="824"/>
      <c r="AC8" s="806"/>
      <c r="AD8" s="806"/>
      <c r="AE8" s="806"/>
      <c r="AF8" s="824"/>
      <c r="AG8" s="806"/>
      <c r="AH8" s="806"/>
      <c r="AI8" s="806"/>
      <c r="AJ8" s="824"/>
      <c r="AK8" s="806"/>
      <c r="AL8" s="806"/>
      <c r="AM8" s="824"/>
      <c r="AN8" s="801"/>
      <c r="AO8" s="801"/>
      <c r="AU8" s="827" t="n">
        <v>0</v>
      </c>
      <c r="AV8" s="827" t="n">
        <v>1</v>
      </c>
      <c r="BA8" s="837" t="n">
        <f aca="false">IFERROR(MATCH($C17,$AY$14:$AY$17,0),99)</f>
        <v>99</v>
      </c>
      <c r="BB8" s="838" t="n">
        <f aca="false">IFERROR(MATCH($C17,$AY$22:$AY$25,0),99)</f>
        <v>99</v>
      </c>
      <c r="BN8" s="837" t="str">
        <f aca="false">IF($U17=$BL$14,$C17,"")</f>
        <v/>
      </c>
      <c r="BO8" s="838" t="e">
        <f aca="false">INDEX($BN$5:$BN$8,MATCH($C17,$AY$14:$AY$17,0))</f>
        <v>#N/A</v>
      </c>
      <c r="BZ8" s="837" t="str">
        <f aca="false">IF($U17=$BX$14,$C17,"")</f>
        <v/>
      </c>
      <c r="CA8" s="838" t="e">
        <f aca="false">INDEX($BZ$5:$BZ$8,MATCH($C17,$AY$14:$AY$17,0))</f>
        <v>#N/A</v>
      </c>
    </row>
    <row r="9" s="800" customFormat="true" ht="12" hidden="false" customHeight="false" outlineLevel="0" collapsed="false">
      <c r="C9" s="806"/>
      <c r="D9" s="806"/>
      <c r="E9" s="806"/>
      <c r="F9" s="807"/>
      <c r="G9" s="807"/>
      <c r="H9" s="806"/>
      <c r="I9" s="806"/>
      <c r="J9" s="806"/>
      <c r="K9" s="806"/>
      <c r="L9" s="821" t="n">
        <f aca="false">QUOTIENT(SUM(L5:L8),2)</f>
        <v>6</v>
      </c>
      <c r="M9" s="808"/>
      <c r="N9" s="808"/>
      <c r="O9" s="808"/>
      <c r="P9" s="806"/>
      <c r="Q9" s="806"/>
      <c r="R9" s="806"/>
      <c r="S9" s="806"/>
      <c r="T9" s="806"/>
      <c r="U9" s="806"/>
      <c r="V9" s="801"/>
      <c r="W9" s="801"/>
      <c r="X9" s="806"/>
      <c r="Y9" s="806"/>
      <c r="Z9" s="806"/>
      <c r="AA9" s="801"/>
      <c r="AB9" s="801"/>
      <c r="AC9" s="801"/>
      <c r="AD9" s="801"/>
      <c r="AE9" s="801"/>
      <c r="AF9" s="801"/>
      <c r="AG9" s="801"/>
      <c r="AH9" s="801"/>
      <c r="AI9" s="801"/>
    </row>
    <row r="10" s="800" customFormat="true" ht="12" hidden="false" customHeight="false" outlineLevel="0" collapsed="false">
      <c r="C10" s="806"/>
      <c r="D10" s="806"/>
      <c r="E10" s="806"/>
      <c r="F10" s="807"/>
      <c r="G10" s="807"/>
      <c r="H10" s="806"/>
      <c r="I10" s="806"/>
      <c r="J10" s="806"/>
      <c r="K10" s="806"/>
      <c r="L10" s="821"/>
      <c r="M10" s="808"/>
      <c r="N10" s="808"/>
      <c r="O10" s="808"/>
      <c r="P10" s="806"/>
      <c r="Q10" s="806"/>
      <c r="R10" s="806"/>
      <c r="S10" s="806"/>
      <c r="T10" s="806"/>
      <c r="U10" s="806"/>
      <c r="V10" s="801"/>
      <c r="W10" s="801"/>
      <c r="X10" s="806"/>
      <c r="Y10" s="806"/>
      <c r="Z10" s="806"/>
      <c r="AA10" s="801"/>
      <c r="AB10" s="801"/>
      <c r="AC10" s="801"/>
      <c r="AD10" s="801"/>
      <c r="AE10" s="801"/>
      <c r="AF10" s="801"/>
      <c r="AG10" s="801"/>
      <c r="AH10" s="801"/>
      <c r="AI10" s="801"/>
    </row>
    <row r="11" s="800" customFormat="true" ht="12" hidden="false" customHeight="false" outlineLevel="0" collapsed="false">
      <c r="C11" s="806"/>
      <c r="D11" s="806"/>
      <c r="E11" s="806"/>
      <c r="F11" s="807"/>
      <c r="G11" s="807"/>
      <c r="H11" s="806"/>
      <c r="I11" s="806"/>
      <c r="J11" s="806"/>
      <c r="K11" s="806"/>
      <c r="L11" s="821"/>
      <c r="M11" s="808"/>
      <c r="N11" s="808"/>
      <c r="O11" s="808"/>
      <c r="P11" s="806"/>
      <c r="Q11" s="806"/>
      <c r="R11" s="806"/>
      <c r="S11" s="806"/>
      <c r="T11" s="806"/>
      <c r="U11" s="806"/>
      <c r="V11" s="801"/>
      <c r="W11" s="801"/>
      <c r="X11" s="806"/>
      <c r="Y11" s="806"/>
      <c r="Z11" s="806"/>
      <c r="AA11" s="801"/>
      <c r="AB11" s="801"/>
      <c r="AC11" s="801"/>
      <c r="AD11" s="801"/>
      <c r="AE11" s="801"/>
      <c r="AF11" s="801"/>
      <c r="AG11" s="801"/>
      <c r="AH11" s="801"/>
      <c r="AI11" s="801"/>
      <c r="BL11" s="807"/>
    </row>
    <row r="12" s="839" customFormat="true" ht="12" hidden="false" customHeight="false" outlineLevel="0" collapsed="false">
      <c r="E12" s="840" t="s">
        <v>1872</v>
      </c>
      <c r="F12" s="841"/>
      <c r="G12" s="840" t="s">
        <v>1872</v>
      </c>
      <c r="H12" s="841"/>
      <c r="I12" s="842" t="s">
        <v>1872</v>
      </c>
      <c r="J12" s="841"/>
      <c r="K12" s="805" t="s">
        <v>1873</v>
      </c>
      <c r="L12" s="840"/>
      <c r="M12" s="842" t="s">
        <v>1872</v>
      </c>
      <c r="N12" s="841"/>
      <c r="O12" s="805" t="s">
        <v>1873</v>
      </c>
      <c r="P12" s="840"/>
      <c r="Q12" s="842" t="s">
        <v>1872</v>
      </c>
      <c r="R12" s="841"/>
      <c r="S12" s="805" t="s">
        <v>1873</v>
      </c>
      <c r="T12" s="840"/>
      <c r="U12" s="842" t="s">
        <v>1872</v>
      </c>
      <c r="V12" s="843"/>
      <c r="W12" s="805" t="s">
        <v>1874</v>
      </c>
      <c r="X12" s="840"/>
      <c r="Y12" s="842" t="s">
        <v>1872</v>
      </c>
      <c r="Z12" s="843"/>
      <c r="AA12" s="805" t="s">
        <v>1874</v>
      </c>
      <c r="AB12" s="840"/>
      <c r="AC12" s="842" t="s">
        <v>1872</v>
      </c>
      <c r="AD12" s="843"/>
      <c r="AE12" s="805" t="s">
        <v>1874</v>
      </c>
      <c r="AF12" s="840"/>
      <c r="AG12" s="842" t="s">
        <v>1872</v>
      </c>
      <c r="AH12" s="840"/>
      <c r="AI12" s="840" t="s">
        <v>507</v>
      </c>
      <c r="AJ12" s="842" t="s">
        <v>1872</v>
      </c>
      <c r="AK12" s="840"/>
      <c r="AL12" s="840" t="s">
        <v>1840</v>
      </c>
      <c r="AM12" s="842" t="s">
        <v>1872</v>
      </c>
      <c r="AN12" s="841"/>
      <c r="AO12" s="840" t="s">
        <v>1875</v>
      </c>
      <c r="AP12" s="842" t="s">
        <v>1872</v>
      </c>
      <c r="AR12" s="840" t="s">
        <v>1871</v>
      </c>
      <c r="AS12" s="842" t="s">
        <v>1872</v>
      </c>
      <c r="AT12" s="842"/>
      <c r="AZ12" s="844" t="s">
        <v>1876</v>
      </c>
      <c r="BJ12" s="845" t="s">
        <v>1877</v>
      </c>
      <c r="BL12" s="807"/>
      <c r="BN12" s="844" t="s">
        <v>1878</v>
      </c>
      <c r="BZ12" s="844" t="s">
        <v>1879</v>
      </c>
    </row>
    <row r="13" s="839" customFormat="true" ht="12" hidden="false" customHeight="false" outlineLevel="0" collapsed="false">
      <c r="B13" s="846"/>
      <c r="C13" s="846"/>
      <c r="D13" s="846"/>
      <c r="E13" s="805" t="s">
        <v>1880</v>
      </c>
      <c r="F13" s="811"/>
      <c r="G13" s="805" t="s">
        <v>1881</v>
      </c>
      <c r="H13" s="811"/>
      <c r="I13" s="817" t="s">
        <v>1882</v>
      </c>
      <c r="J13" s="811"/>
      <c r="K13" s="805" t="s">
        <v>1839</v>
      </c>
      <c r="L13" s="805" t="s">
        <v>1883</v>
      </c>
      <c r="M13" s="817" t="s">
        <v>1884</v>
      </c>
      <c r="N13" s="841"/>
      <c r="O13" s="805" t="s">
        <v>507</v>
      </c>
      <c r="P13" s="805" t="s">
        <v>1883</v>
      </c>
      <c r="Q13" s="817" t="s">
        <v>1885</v>
      </c>
      <c r="R13" s="841"/>
      <c r="S13" s="805" t="s">
        <v>1840</v>
      </c>
      <c r="T13" s="805" t="s">
        <v>1883</v>
      </c>
      <c r="U13" s="817" t="s">
        <v>1886</v>
      </c>
      <c r="V13" s="811"/>
      <c r="W13" s="805" t="s">
        <v>1839</v>
      </c>
      <c r="X13" s="805" t="s">
        <v>1883</v>
      </c>
      <c r="Y13" s="817" t="s">
        <v>1887</v>
      </c>
      <c r="Z13" s="811"/>
      <c r="AA13" s="805" t="s">
        <v>507</v>
      </c>
      <c r="AB13" s="805" t="s">
        <v>1883</v>
      </c>
      <c r="AC13" s="817" t="s">
        <v>1888</v>
      </c>
      <c r="AD13" s="811"/>
      <c r="AE13" s="805" t="s">
        <v>1840</v>
      </c>
      <c r="AF13" s="805" t="s">
        <v>1883</v>
      </c>
      <c r="AG13" s="817" t="s">
        <v>1889</v>
      </c>
      <c r="AH13" s="805"/>
      <c r="AI13" s="805" t="s">
        <v>1883</v>
      </c>
      <c r="AJ13" s="817" t="s">
        <v>1890</v>
      </c>
      <c r="AK13" s="805"/>
      <c r="AL13" s="805" t="s">
        <v>1883</v>
      </c>
      <c r="AM13" s="817" t="s">
        <v>1891</v>
      </c>
      <c r="AN13" s="841"/>
      <c r="AO13" s="805" t="s">
        <v>1883</v>
      </c>
      <c r="AP13" s="817" t="s">
        <v>1892</v>
      </c>
      <c r="AR13" s="805" t="s">
        <v>1883</v>
      </c>
      <c r="AS13" s="817" t="s">
        <v>1893</v>
      </c>
      <c r="AT13" s="817"/>
      <c r="AU13" s="805" t="s">
        <v>1894</v>
      </c>
      <c r="AV13" s="805" t="s">
        <v>1894</v>
      </c>
      <c r="AX13" s="845" t="s">
        <v>1895</v>
      </c>
      <c r="AY13" s="845" t="s">
        <v>1896</v>
      </c>
      <c r="BE13" s="847" t="str">
        <f aca="false" t="array" ref="BE13:BH13">TRANSPOSE($AZ$14:$AZ$17)</f>
        <v/>
      </c>
      <c r="BF13" s="848" t="str">
        <v/>
      </c>
      <c r="BG13" s="848" t="str">
        <v/>
      </c>
      <c r="BH13" s="849" t="str">
        <v/>
      </c>
      <c r="BJ13" s="845" t="s">
        <v>1897</v>
      </c>
      <c r="BL13" s="845" t="s">
        <v>1895</v>
      </c>
      <c r="BS13" s="847" t="str">
        <f aca="false" t="array" ref="BS13:BV13">TRANSPOSE($BN$14:$BN$17)</f>
        <v/>
      </c>
      <c r="BT13" s="848" t="str">
        <v/>
      </c>
      <c r="BU13" s="848" t="str">
        <v/>
      </c>
      <c r="BV13" s="849" t="str">
        <v/>
      </c>
      <c r="BX13" s="845" t="s">
        <v>1895</v>
      </c>
      <c r="CE13" s="847" t="str">
        <f aca="false" t="array" ref="CE13:CH13">TRANSPOSE($BZ$14:$BZ$17)</f>
        <v/>
      </c>
      <c r="CF13" s="848" t="str">
        <v/>
      </c>
      <c r="CG13" s="848" t="str">
        <v/>
      </c>
      <c r="CH13" s="849" t="str">
        <v/>
      </c>
    </row>
    <row r="14" s="839" customFormat="true" ht="12" hidden="false" customHeight="false" outlineLevel="0" collapsed="false">
      <c r="B14" s="846"/>
      <c r="C14" s="850" t="n">
        <v>1</v>
      </c>
      <c r="D14" s="807" t="str">
        <f aca="false">$D5</f>
        <v>Argentina</v>
      </c>
      <c r="E14" s="851" t="n">
        <f aca="false">RANK(F14,$F$14:$F$17,1)</f>
        <v>1</v>
      </c>
      <c r="F14" s="820" t="n">
        <f aca="false">G14+ROW()/1000+(D14="")*10</f>
        <v>1.014</v>
      </c>
      <c r="G14" s="852" t="n">
        <f aca="false">AS14</f>
        <v>1</v>
      </c>
      <c r="H14" s="853"/>
      <c r="I14" s="854" t="n">
        <f aca="false">RANK($K5,$K$5:$K$8)</f>
        <v>1</v>
      </c>
      <c r="J14" s="855"/>
      <c r="K14" s="856" t="n">
        <f aca="false" t="array" ref="K14:K14">SUMPRODUCT($U$22:$U$27*($P$22:$P$27=$D14)*ISNUMBER(MATCH($Q$22:$Q$27,IF($I$14:$I$17=$I14,$D$14:$D$17,""),0)))+SUMPRODUCT($V$22:$V$27*($Q$22:$Q$27=$D14)*ISNUMBER(MATCH($P$22:$P$27,IF($I$14:$I$17=$I14,$D$14:$D$17,""),0)))</f>
        <v>0</v>
      </c>
      <c r="L14" s="857" t="n">
        <f aca="false">COUNTIFS($K$14:$K$17,"&gt;"&amp;$K14,$I$14:$I$17,"="&amp;$I14)</f>
        <v>0</v>
      </c>
      <c r="M14" s="858" t="n">
        <f aca="false">I14+L14</f>
        <v>1</v>
      </c>
      <c r="N14" s="853"/>
      <c r="O14" s="856" t="n">
        <f aca="false" t="array" ref="O14:O14">SUMPRODUCT($W$22:$W$27*($P$22:$P$27=$D14)*ISNUMBER(MATCH($Q$22:$Q$27,IF($I$14:$I$17=$I14,$D$14:$D$17,""),0)))+SUMPRODUCT(-$W$22:$W$27*($Q$22:$Q$27=$D14)*ISNUMBER(MATCH($P$22:$P$27,IF($I$14:$I$17=$I14,$D$14:$D$17,""),0)))</f>
        <v>0</v>
      </c>
      <c r="P14" s="857" t="n">
        <f aca="false">COUNTIFS($O$14:$O$17,"&gt;"&amp;$O14,$M$14:$M$17,"="&amp;$M14)</f>
        <v>0</v>
      </c>
      <c r="Q14" s="858" t="n">
        <f aca="false">M14+P14</f>
        <v>1</v>
      </c>
      <c r="R14" s="853"/>
      <c r="S14" s="856" t="n">
        <f aca="false" t="array" ref="S14:S14">SUMPRODUCT($X$22:$X$27*($P$22:$P$27=$D14)*ISNUMBER(MATCH($Q$22:$Q$27,IF($I$14:$I$17=$I14,$D$14:$D$17,""),0)))+SUMPRODUCT($Y$22:$Y$27*($Q$22:$Q$27=$D14)*ISNUMBER(MATCH($P$22:$P$27,IF($I$14:$I$17=$I14,$D$14:$D$17,""),0)))</f>
        <v>0</v>
      </c>
      <c r="T14" s="857" t="n">
        <f aca="false">COUNTIFS($S$14:$S$17,"&gt;"&amp;$S14,$Q$14:$Q$17,"="&amp;$Q14)</f>
        <v>0</v>
      </c>
      <c r="U14" s="858" t="n">
        <f aca="false">Q14+T14</f>
        <v>1</v>
      </c>
      <c r="V14" s="855"/>
      <c r="W14" s="856" t="n">
        <f aca="false" t="array" ref="W14:W14">SUMPRODUCT($U$22:$U$27*($P$22:$P$27=$D14)*ISNUMBER(MATCH($Q$22:$Q$27,IF($U$14:$U$17=$U14,$D$14:$D$17,""),0)))+SUMPRODUCT($V$22:$V$27*($Q$22:$Q$27=$D14)*ISNUMBER(MATCH($P$22:$P$27,IF($U$14:$U$17=$U14,$D$14:$D$17,""),0)))</f>
        <v>0</v>
      </c>
      <c r="X14" s="857" t="n">
        <f aca="false">COUNTIFS($W$14:$W$17,"&gt;"&amp;$W14,$U$14:$U$17,"="&amp;$U14)</f>
        <v>0</v>
      </c>
      <c r="Y14" s="858" t="n">
        <f aca="false">U14+X14</f>
        <v>1</v>
      </c>
      <c r="Z14" s="853"/>
      <c r="AA14" s="856" t="n">
        <f aca="false" t="array" ref="AA14:AA14">SUMPRODUCT($W$22:$W$27*($P$22:$P$27=$D14)*ISNUMBER(MATCH($Q$22:$Q$27,IF($U$14:$U$17=$U14,$D$14:$D$17,""),0)))+SUMPRODUCT(-$W$22:$W$27*($Q$22:$Q$27=$D14)*ISNUMBER(MATCH($P$22:$P$27,IF($U$14:$U$17=$U14,$D$14:$D$17,""),0)))</f>
        <v>0</v>
      </c>
      <c r="AB14" s="857" t="n">
        <f aca="false">COUNTIFS($AA$14:$AA$17,"&gt;"&amp;$AA14,$Y$14:$Y$17,"="&amp;$Y14)</f>
        <v>0</v>
      </c>
      <c r="AC14" s="858" t="n">
        <f aca="false">Y14+AB14</f>
        <v>1</v>
      </c>
      <c r="AD14" s="853"/>
      <c r="AE14" s="856" t="n">
        <f aca="false" t="array" ref="AE14:AE14">SUMPRODUCT($X$22:$X$27*($P$22:$P$27=$D14)*ISNUMBER(MATCH($Q$22:$Q$27,IF($U$14:$U$17=$U14,$D$14:$D$17,""),0)))+SUMPRODUCT($Y$22:$Y$27*($Q$22:$Q$27=$D14)*ISNUMBER(MATCH($P$22:$P$27,IF($U$14:$U$17=$U14,$D$14:$D$17,""),0)))</f>
        <v>0</v>
      </c>
      <c r="AF14" s="857" t="n">
        <f aca="false">COUNTIFS($AE$14:$AE$17,"&gt;"&amp;$AE14,$AC$14:$AC$17,"="&amp;$AC14)</f>
        <v>0</v>
      </c>
      <c r="AG14" s="858" t="n">
        <f aca="false">AC14+AF14</f>
        <v>1</v>
      </c>
      <c r="AH14" s="855"/>
      <c r="AI14" s="859" t="n">
        <f aca="false">COUNTIFS($J$5:$J$8,"&gt;"&amp;$J5,$AG$14:$AG$17,"="&amp;$AG14)</f>
        <v>0</v>
      </c>
      <c r="AJ14" s="860" t="n">
        <f aca="false">AG14+AI14</f>
        <v>1</v>
      </c>
      <c r="AK14" s="853"/>
      <c r="AL14" s="859" t="n">
        <f aca="false">COUNTIFS($H$5:$H$8,"&gt;"&amp;$H5,$AJ$14:$AJ$17,"="&amp;$AJ14)</f>
        <v>0</v>
      </c>
      <c r="AM14" s="860" t="n">
        <f aca="false">AJ14+AL14</f>
        <v>1</v>
      </c>
      <c r="AN14" s="853"/>
      <c r="AO14" s="859" t="n">
        <f aca="false">COUNTIFS($P$5:$P$8,"&gt;"&amp;$P5,$AM$14:$AM$17,"="&amp;$AM14)</f>
        <v>0</v>
      </c>
      <c r="AP14" s="860" t="n">
        <f aca="false">AM14+AO14</f>
        <v>1</v>
      </c>
      <c r="AQ14" s="853"/>
      <c r="AR14" s="859" t="n">
        <f aca="false">COUNTIFS($R$5:$R$8,"&gt;"&amp;$R5,$AP$14:$AP$17,"="&amp;$AP14)</f>
        <v>0</v>
      </c>
      <c r="AS14" s="860" t="n">
        <f aca="false">AP14+AR14</f>
        <v>1</v>
      </c>
      <c r="AT14" s="853"/>
      <c r="AU14" s="861" t="b">
        <f aca="false" t="array" ref="AU14:AU14">AND($L$9&gt;0,(SUM(($AM$14:$AM$17=TRANSPOSE($AM$14:$AM$17))*(($L$5:$L$8&gt;0)*TRANSPOSE($L$5:$L$8)+({1;2;3;4}={1,2,3,4})&gt;0))-4)&gt;0)</f>
        <v>0</v>
      </c>
      <c r="AV14" s="862" t="b">
        <f aca="false">AND($AU5,$AV5)</f>
        <v>0</v>
      </c>
      <c r="AX14" s="863" t="str">
        <f aca="false" t="array" ref="AX14:AX14">IFERROR(SMALL(IF(COUNTIF($I$14:$I$17,$C$14:$C$17)&gt;1,$C$14:$C$17,""),1),"")</f>
        <v/>
      </c>
      <c r="AY14" s="864" t="n">
        <f aca="false">IFERROR(INDEX($E$14:$E$17,IF($I14=$AX$14,$C14,99)),0)</f>
        <v>0</v>
      </c>
      <c r="AZ14" s="865" t="str">
        <f aca="false" t="array" ref="AZ14:AZ17">IFERROR(VLOOKUP($BA$5:$BA$8,$C$14:$D$17,2,0),"")</f>
        <v/>
      </c>
      <c r="BA14" s="866" t="str">
        <f aca="false" t="array" ref="BA14:BA17">IFERROR(VLOOKUP($BA$5:$BA$8,$C$14:$K$17,9,0),"")</f>
        <v/>
      </c>
      <c r="BB14" s="866" t="str">
        <f aca="false" t="array" ref="BB14:BB17">IFERROR(VLOOKUP($BA$5:$BA$8,$C$14:$O$17,13,0),"")</f>
        <v/>
      </c>
      <c r="BC14" s="867" t="str">
        <f aca="false" t="array" ref="BC14:BC17">IFERROR(VLOOKUP($BA$5:$BA$8,$C$14:$S$17,17,0),"")</f>
        <v/>
      </c>
      <c r="BE14" s="868" t="str">
        <f aca="false" t="array" ref="BE14:BH17">IFERROR(VLOOKUP($AZ$14:$AZ$17&amp;$BE$13:$BH$13,$Z$22:$AA$33,2,0),"")</f>
        <v/>
      </c>
      <c r="BF14" s="869" t="str">
        <v/>
      </c>
      <c r="BG14" s="869" t="str">
        <v/>
      </c>
      <c r="BH14" s="870" t="str">
        <v/>
      </c>
      <c r="BI14" s="862"/>
      <c r="BJ14" s="871" t="b">
        <f aca="false">COUNTIF($I$14:$I$17,$BL$15)&lt;&gt;COUNTIF($U$14:$U$17,$BL$15)</f>
        <v>0</v>
      </c>
      <c r="BK14" s="822" t="n">
        <f aca="false" t="array" ref="BK14:BK17">IF($I$14:$I$17=$AX$14,$U$14:$U$17,0)</f>
        <v>0</v>
      </c>
      <c r="BL14" s="872" t="str">
        <f aca="false">IF($BJ$14,$BL$15,"")</f>
        <v/>
      </c>
      <c r="BM14" s="873"/>
      <c r="BN14" s="865" t="str">
        <f aca="false" t="array" ref="BN14:BN17">IFERROR(VLOOKUP($BO$5:$BO$8,$C$14:$D$17,2,0),"")</f>
        <v/>
      </c>
      <c r="BO14" s="866" t="str">
        <f aca="false" t="array" ref="BO14:BO17">IFERROR(VLOOKUP($BO$5:$BO$8,$C$14:$W$17,21,0),"")</f>
        <v/>
      </c>
      <c r="BP14" s="866" t="str">
        <f aca="false" t="array" ref="BP14:BP17">IFERROR(VLOOKUP($BO$5:$BO$8,$C$14:$AA$17,25,0),"")</f>
        <v/>
      </c>
      <c r="BQ14" s="867" t="str">
        <f aca="false" t="array" ref="BQ14:BQ17">IFERROR(VLOOKUP($BO$5:$BO$8,$C$14:$AE$17,29,0),"")</f>
        <v/>
      </c>
      <c r="BS14" s="868" t="str">
        <f aca="false" t="array" ref="BS14:BV17">IFERROR(VLOOKUP($BN$14:$BN$17&amp;$BS$13:$BV$13,$Z$22:$AA$33,2,0),"")</f>
        <v/>
      </c>
      <c r="BT14" s="869" t="str">
        <v/>
      </c>
      <c r="BU14" s="869" t="str">
        <v/>
      </c>
      <c r="BV14" s="870" t="str">
        <v/>
      </c>
      <c r="BX14" s="863" t="str">
        <f aca="false" t="array" ref="BX14:BX14">IFERROR(SMALL(IF(COUNTIF($BK$14:$BK$17,$C$14:$C$17)&gt;1,$C$14:$C$17,""),2),"")</f>
        <v/>
      </c>
      <c r="BZ14" s="865" t="str">
        <f aca="false" t="array" ref="BZ14:BZ17">IFERROR(VLOOKUP($CA$5:$CA$8,$C$14:$D$17,2,0),"")</f>
        <v/>
      </c>
      <c r="CA14" s="866" t="str">
        <f aca="false" t="array" ref="CA14:CA17">IFERROR(VLOOKUP($CA$5:$CA$8,$C$14:$W$17,21,0),"")</f>
        <v/>
      </c>
      <c r="CB14" s="866" t="str">
        <f aca="false" t="array" ref="CB14:CB17">IFERROR(VLOOKUP($CA$5:$CA$8,$C$14:$AA$17,25,0),"")</f>
        <v/>
      </c>
      <c r="CC14" s="867" t="str">
        <f aca="false" t="array" ref="CC14:CC17">IFERROR(VLOOKUP($CA$5:$CA$8,$C$14:$AE$17,29,0),"")</f>
        <v/>
      </c>
      <c r="CE14" s="868" t="str">
        <f aca="false" t="array" ref="CE14:CH17">IFERROR(VLOOKUP($BZ$14:$BZ$17&amp;$CE$13:$CH$13,$Z$22:$AA$33,2,0),"")</f>
        <v/>
      </c>
      <c r="CF14" s="869" t="str">
        <v/>
      </c>
      <c r="CG14" s="869" t="str">
        <v/>
      </c>
      <c r="CH14" s="870" t="str">
        <v/>
      </c>
    </row>
    <row r="15" s="839" customFormat="true" ht="12" hidden="false" customHeight="false" outlineLevel="0" collapsed="false">
      <c r="B15" s="846"/>
      <c r="C15" s="850" t="n">
        <v>2</v>
      </c>
      <c r="D15" s="807" t="str">
        <f aca="false">$D6</f>
        <v>Algeria</v>
      </c>
      <c r="E15" s="874" t="n">
        <f aca="false">RANK(F15,$F$14:$F$17,1)</f>
        <v>3</v>
      </c>
      <c r="F15" s="820" t="n">
        <f aca="false">G15+ROW()/1000+(D15="")*10</f>
        <v>3.015</v>
      </c>
      <c r="G15" s="852" t="n">
        <f aca="false">AS15</f>
        <v>3</v>
      </c>
      <c r="H15" s="853"/>
      <c r="I15" s="875" t="n">
        <f aca="false">RANK($K6,$K$5:$K$8)</f>
        <v>3</v>
      </c>
      <c r="J15" s="855"/>
      <c r="K15" s="808" t="n">
        <f aca="false" t="array" ref="K15:K15">SUMPRODUCT($U$22:$U$27*($P$22:$P$27=$D15)*ISNUMBER(MATCH($Q$22:$Q$27,IF($I$14:$I$17=$I15,$D$14:$D$17,""),0)))+SUMPRODUCT($V$22:$V$27*($Q$22:$Q$27=$D15)*ISNUMBER(MATCH($P$22:$P$27,IF($I$14:$I$17=$I15,$D$14:$D$17,""),0)))</f>
        <v>0</v>
      </c>
      <c r="L15" s="806" t="n">
        <f aca="false">COUNTIFS($K$14:$K$17,"&gt;"&amp;$K15,$I$14:$I$17,"="&amp;$I15)</f>
        <v>0</v>
      </c>
      <c r="M15" s="824" t="n">
        <f aca="false">I15+L15</f>
        <v>3</v>
      </c>
      <c r="N15" s="853"/>
      <c r="O15" s="808" t="n">
        <f aca="false" t="array" ref="O15:O15">SUMPRODUCT($W$22:$W$27*($P$22:$P$27=$D15)*ISNUMBER(MATCH($Q$22:$Q$27,IF($I$14:$I$17=$I15,$D$14:$D$17,""),0)))+SUMPRODUCT(-$W$22:$W$27*($Q$22:$Q$27=$D15)*ISNUMBER(MATCH($P$22:$P$27,IF($I$14:$I$17=$I15,$D$14:$D$17,""),0)))</f>
        <v>0</v>
      </c>
      <c r="P15" s="806" t="n">
        <f aca="false">COUNTIFS($O$14:$O$17,"&gt;"&amp;$O15,$M$14:$M$17,"="&amp;$M15)</f>
        <v>0</v>
      </c>
      <c r="Q15" s="824" t="n">
        <f aca="false">M15+P15</f>
        <v>3</v>
      </c>
      <c r="R15" s="853"/>
      <c r="S15" s="808" t="n">
        <f aca="false" t="array" ref="S15:S15">SUMPRODUCT($X$22:$X$27*($P$22:$P$27=$D15)*ISNUMBER(MATCH($Q$22:$Q$27,IF($I$14:$I$17=$I15,$D$14:$D$17,""),0)))+SUMPRODUCT($Y$22:$Y$27*($Q$22:$Q$27=$D15)*ISNUMBER(MATCH($P$22:$P$27,IF($I$14:$I$17=$I15,$D$14:$D$17,""),0)))</f>
        <v>0</v>
      </c>
      <c r="T15" s="806" t="n">
        <f aca="false">COUNTIFS($S$14:$S$17,"&gt;"&amp;$S15,$Q$14:$Q$17,"="&amp;$Q15)</f>
        <v>0</v>
      </c>
      <c r="U15" s="824" t="n">
        <f aca="false">Q15+T15</f>
        <v>3</v>
      </c>
      <c r="V15" s="855"/>
      <c r="W15" s="808" t="n">
        <f aca="false" t="array" ref="W15:W15">SUMPRODUCT($U$22:$U$27*($P$22:$P$27=$D15)*ISNUMBER(MATCH($Q$22:$Q$27,IF($U$14:$U$17=$U15,$D$14:$D$17,""),0)))+SUMPRODUCT($V$22:$V$27*($Q$22:$Q$27=$D15)*ISNUMBER(MATCH($P$22:$P$27,IF($U$14:$U$17=$U15,$D$14:$D$17,""),0)))</f>
        <v>0</v>
      </c>
      <c r="X15" s="806" t="n">
        <f aca="false">COUNTIFS($W$14:$W$17,"&gt;"&amp;$W15,$U$14:$U$17,"="&amp;$U15)</f>
        <v>0</v>
      </c>
      <c r="Y15" s="824" t="n">
        <f aca="false">U15+X15</f>
        <v>3</v>
      </c>
      <c r="Z15" s="853"/>
      <c r="AA15" s="808" t="n">
        <f aca="false" t="array" ref="AA15:AA15">SUMPRODUCT($W$22:$W$27*($P$22:$P$27=$D15)*ISNUMBER(MATCH($Q$22:$Q$27,IF($U$14:$U$17=$U15,$D$14:$D$17,""),0)))+SUMPRODUCT(-$W$22:$W$27*($Q$22:$Q$27=$D15)*ISNUMBER(MATCH($P$22:$P$27,IF($U$14:$U$17=$U15,$D$14:$D$17,""),0)))</f>
        <v>0</v>
      </c>
      <c r="AB15" s="806" t="n">
        <f aca="false">COUNTIFS($AA$14:$AA$17,"&gt;"&amp;$AA15,$Y$14:$Y$17,"="&amp;$Y15)</f>
        <v>0</v>
      </c>
      <c r="AC15" s="824" t="n">
        <f aca="false">Y15+AB15</f>
        <v>3</v>
      </c>
      <c r="AD15" s="853"/>
      <c r="AE15" s="808" t="n">
        <f aca="false" t="array" ref="AE15:AE15">SUMPRODUCT($X$22:$X$27*($P$22:$P$27=$D15)*ISNUMBER(MATCH($Q$22:$Q$27,IF($U$14:$U$17=$U15,$D$14:$D$17,""),0)))+SUMPRODUCT($Y$22:$Y$27*($Q$22:$Q$27=$D15)*ISNUMBER(MATCH($P$22:$P$27,IF($U$14:$U$17=$U15,$D$14:$D$17,""),0)))</f>
        <v>0</v>
      </c>
      <c r="AF15" s="806" t="n">
        <f aca="false">COUNTIFS($AE$14:$AE$17,"&gt;"&amp;$AE15,$AC$14:$AC$17,"="&amp;$AC15)</f>
        <v>0</v>
      </c>
      <c r="AG15" s="824" t="n">
        <f aca="false">AC15+AF15</f>
        <v>3</v>
      </c>
      <c r="AH15" s="855"/>
      <c r="AI15" s="807" t="n">
        <f aca="false">COUNTIFS($J$5:$J$8,"&gt;"&amp;$J6,$AG$14:$AG$17,"="&amp;$AG15)</f>
        <v>0</v>
      </c>
      <c r="AJ15" s="824" t="n">
        <f aca="false">AG15+AI15</f>
        <v>3</v>
      </c>
      <c r="AK15" s="853"/>
      <c r="AL15" s="807" t="n">
        <f aca="false">COUNTIFS($H$5:$H$8,"&gt;"&amp;$H6,$AJ$14:$AJ$17,"="&amp;$AJ15)</f>
        <v>0</v>
      </c>
      <c r="AM15" s="824" t="n">
        <f aca="false">AJ15+AL15</f>
        <v>3</v>
      </c>
      <c r="AN15" s="853"/>
      <c r="AO15" s="807" t="n">
        <f aca="false">COUNTIFS($P$5:$P$8,"&gt;"&amp;$P6,$AM$14:$AM$17,"="&amp;$AM15)</f>
        <v>0</v>
      </c>
      <c r="AP15" s="824" t="n">
        <f aca="false">AM15+AO15</f>
        <v>3</v>
      </c>
      <c r="AQ15" s="853"/>
      <c r="AR15" s="807" t="n">
        <f aca="false">COUNTIFS($R$5:$R$8,"&gt;"&amp;$R6,$AP$14:$AP$17,"="&amp;$AP15)</f>
        <v>0</v>
      </c>
      <c r="AS15" s="824" t="n">
        <f aca="false">AP15+AR15</f>
        <v>3</v>
      </c>
      <c r="AT15" s="853"/>
      <c r="AV15" s="862" t="b">
        <f aca="false">AND($AU6,$AV6)</f>
        <v>0</v>
      </c>
      <c r="AX15" s="876"/>
      <c r="AY15" s="862" t="n">
        <f aca="false">IFERROR(INDEX($E$14:$E$17,IF($I15=$AX$14,$C15,99)),0)</f>
        <v>0</v>
      </c>
      <c r="AZ15" s="877" t="str">
        <v/>
      </c>
      <c r="BA15" s="807" t="str">
        <v/>
      </c>
      <c r="BB15" s="807" t="str">
        <v/>
      </c>
      <c r="BC15" s="878" t="str">
        <v/>
      </c>
      <c r="BE15" s="879" t="str">
        <v/>
      </c>
      <c r="BF15" s="880" t="str">
        <v/>
      </c>
      <c r="BG15" s="862" t="str">
        <v/>
      </c>
      <c r="BH15" s="881" t="str">
        <v/>
      </c>
      <c r="BI15" s="862"/>
      <c r="BK15" s="832" t="n">
        <v>0</v>
      </c>
      <c r="BL15" s="882" t="str">
        <f aca="false" t="array" ref="BL15:BL15">IFERROR(SMALL(IF(COUNTIF($BK$14:$BK$17,$C$14:$C$17)&gt;1,$C$14:$C$17,""),1),"")</f>
        <v/>
      </c>
      <c r="BN15" s="877" t="str">
        <v/>
      </c>
      <c r="BO15" s="807" t="str">
        <v/>
      </c>
      <c r="BP15" s="807" t="str">
        <v/>
      </c>
      <c r="BQ15" s="878" t="str">
        <v/>
      </c>
      <c r="BS15" s="879" t="str">
        <v/>
      </c>
      <c r="BT15" s="880" t="str">
        <v/>
      </c>
      <c r="BU15" s="862" t="str">
        <v/>
      </c>
      <c r="BV15" s="881" t="str">
        <v/>
      </c>
      <c r="BZ15" s="877" t="str">
        <v/>
      </c>
      <c r="CA15" s="807" t="str">
        <v/>
      </c>
      <c r="CB15" s="807" t="str">
        <v/>
      </c>
      <c r="CC15" s="878" t="str">
        <v/>
      </c>
      <c r="CE15" s="879" t="str">
        <v/>
      </c>
      <c r="CF15" s="880" t="str">
        <v/>
      </c>
      <c r="CG15" s="862" t="str">
        <v/>
      </c>
      <c r="CH15" s="881" t="str">
        <v/>
      </c>
    </row>
    <row r="16" s="839" customFormat="true" ht="12" hidden="false" customHeight="false" outlineLevel="0" collapsed="false">
      <c r="B16" s="846"/>
      <c r="C16" s="850" t="n">
        <v>3</v>
      </c>
      <c r="D16" s="807" t="str">
        <f aca="false">$D7</f>
        <v>Austria</v>
      </c>
      <c r="E16" s="874" t="n">
        <f aca="false">RANK(F16,$F$14:$F$17,1)</f>
        <v>2</v>
      </c>
      <c r="F16" s="820" t="n">
        <f aca="false">G16+ROW()/1000+(D16="")*10</f>
        <v>2.016</v>
      </c>
      <c r="G16" s="852" t="n">
        <f aca="false">AS16</f>
        <v>2</v>
      </c>
      <c r="H16" s="853"/>
      <c r="I16" s="875" t="n">
        <f aca="false">RANK($K7,$K$5:$K$8)</f>
        <v>2</v>
      </c>
      <c r="J16" s="855"/>
      <c r="K16" s="808" t="n">
        <f aca="false" t="array" ref="K16:K16">SUMPRODUCT($U$22:$U$27*($P$22:$P$27=$D16)*ISNUMBER(MATCH($Q$22:$Q$27,IF($I$14:$I$17=$I16,$D$14:$D$17,""),0)))+SUMPRODUCT($V$22:$V$27*($Q$22:$Q$27=$D16)*ISNUMBER(MATCH($P$22:$P$27,IF($I$14:$I$17=$I16,$D$14:$D$17,""),0)))</f>
        <v>0</v>
      </c>
      <c r="L16" s="806" t="n">
        <f aca="false">COUNTIFS($K$14:$K$17,"&gt;"&amp;$K16,$I$14:$I$17,"="&amp;$I16)</f>
        <v>0</v>
      </c>
      <c r="M16" s="824" t="n">
        <f aca="false">I16+L16</f>
        <v>2</v>
      </c>
      <c r="N16" s="853"/>
      <c r="O16" s="808" t="n">
        <f aca="false" t="array" ref="O16:O16">SUMPRODUCT($W$22:$W$27*($P$22:$P$27=$D16)*ISNUMBER(MATCH($Q$22:$Q$27,IF($I$14:$I$17=$I16,$D$14:$D$17,""),0)))+SUMPRODUCT(-$W$22:$W$27*($Q$22:$Q$27=$D16)*ISNUMBER(MATCH($P$22:$P$27,IF($I$14:$I$17=$I16,$D$14:$D$17,""),0)))</f>
        <v>0</v>
      </c>
      <c r="P16" s="806" t="n">
        <f aca="false">COUNTIFS($O$14:$O$17,"&gt;"&amp;$O16,$M$14:$M$17,"="&amp;$M16)</f>
        <v>0</v>
      </c>
      <c r="Q16" s="824" t="n">
        <f aca="false">M16+P16</f>
        <v>2</v>
      </c>
      <c r="R16" s="853"/>
      <c r="S16" s="808" t="n">
        <f aca="false" t="array" ref="S16:S16">SUMPRODUCT($X$22:$X$27*($P$22:$P$27=$D16)*ISNUMBER(MATCH($Q$22:$Q$27,IF($I$14:$I$17=$I16,$D$14:$D$17,""),0)))+SUMPRODUCT($Y$22:$Y$27*($Q$22:$Q$27=$D16)*ISNUMBER(MATCH($P$22:$P$27,IF($I$14:$I$17=$I16,$D$14:$D$17,""),0)))</f>
        <v>0</v>
      </c>
      <c r="T16" s="806" t="n">
        <f aca="false">COUNTIFS($S$14:$S$17,"&gt;"&amp;$S16,$Q$14:$Q$17,"="&amp;$Q16)</f>
        <v>0</v>
      </c>
      <c r="U16" s="824" t="n">
        <f aca="false">Q16+T16</f>
        <v>2</v>
      </c>
      <c r="V16" s="855"/>
      <c r="W16" s="808" t="n">
        <f aca="false" t="array" ref="W16:W16">SUMPRODUCT($U$22:$U$27*($P$22:$P$27=$D16)*ISNUMBER(MATCH($Q$22:$Q$27,IF($U$14:$U$17=$U16,$D$14:$D$17,""),0)))+SUMPRODUCT($V$22:$V$27*($Q$22:$Q$27=$D16)*ISNUMBER(MATCH($P$22:$P$27,IF($U$14:$U$17=$U16,$D$14:$D$17,""),0)))</f>
        <v>0</v>
      </c>
      <c r="X16" s="806" t="n">
        <f aca="false">COUNTIFS($W$14:$W$17,"&gt;"&amp;$W16,$U$14:$U$17,"="&amp;$U16)</f>
        <v>0</v>
      </c>
      <c r="Y16" s="824" t="n">
        <f aca="false">U16+X16</f>
        <v>2</v>
      </c>
      <c r="Z16" s="853"/>
      <c r="AA16" s="808" t="n">
        <f aca="false" t="array" ref="AA16:AA16">SUMPRODUCT($W$22:$W$27*($P$22:$P$27=$D16)*ISNUMBER(MATCH($Q$22:$Q$27,IF($U$14:$U$17=$U16,$D$14:$D$17,""),0)))+SUMPRODUCT(-$W$22:$W$27*($Q$22:$Q$27=$D16)*ISNUMBER(MATCH($P$22:$P$27,IF($U$14:$U$17=$U16,$D$14:$D$17,""),0)))</f>
        <v>0</v>
      </c>
      <c r="AB16" s="806" t="n">
        <f aca="false">COUNTIFS($AA$14:$AA$17,"&gt;"&amp;$AA16,$Y$14:$Y$17,"="&amp;$Y16)</f>
        <v>0</v>
      </c>
      <c r="AC16" s="824" t="n">
        <f aca="false">Y16+AB16</f>
        <v>2</v>
      </c>
      <c r="AD16" s="853"/>
      <c r="AE16" s="808" t="n">
        <f aca="false" t="array" ref="AE16:AE16">SUMPRODUCT($X$22:$X$27*($P$22:$P$27=$D16)*ISNUMBER(MATCH($Q$22:$Q$27,IF($U$14:$U$17=$U16,$D$14:$D$17,""),0)))+SUMPRODUCT($Y$22:$Y$27*($Q$22:$Q$27=$D16)*ISNUMBER(MATCH($P$22:$P$27,IF($U$14:$U$17=$U16,$D$14:$D$17,""),0)))</f>
        <v>0</v>
      </c>
      <c r="AF16" s="806" t="n">
        <f aca="false">COUNTIFS($AE$14:$AE$17,"&gt;"&amp;$AE16,$AC$14:$AC$17,"="&amp;$AC16)</f>
        <v>0</v>
      </c>
      <c r="AG16" s="824" t="n">
        <f aca="false">AC16+AF16</f>
        <v>2</v>
      </c>
      <c r="AH16" s="855"/>
      <c r="AI16" s="807" t="n">
        <f aca="false">COUNTIFS($J$5:$J$8,"&gt;"&amp;$J7,$AG$14:$AG$17,"="&amp;$AG16)</f>
        <v>0</v>
      </c>
      <c r="AJ16" s="824" t="n">
        <f aca="false">AG16+AI16</f>
        <v>2</v>
      </c>
      <c r="AK16" s="853"/>
      <c r="AL16" s="807" t="n">
        <f aca="false">COUNTIFS($H$5:$H$8,"&gt;"&amp;$H7,$AJ$14:$AJ$17,"="&amp;$AJ16)</f>
        <v>0</v>
      </c>
      <c r="AM16" s="824" t="n">
        <f aca="false">AJ16+AL16</f>
        <v>2</v>
      </c>
      <c r="AN16" s="853"/>
      <c r="AO16" s="807" t="n">
        <f aca="false">COUNTIFS($P$5:$P$8,"&gt;"&amp;$P7,$AM$14:$AM$17,"="&amp;$AM16)</f>
        <v>0</v>
      </c>
      <c r="AP16" s="824" t="n">
        <f aca="false">AM16+AO16</f>
        <v>2</v>
      </c>
      <c r="AQ16" s="853"/>
      <c r="AR16" s="807" t="n">
        <f aca="false">COUNTIFS($R$5:$R$8,"&gt;"&amp;$R7,$AP$14:$AP$17,"="&amp;$AP16)</f>
        <v>0</v>
      </c>
      <c r="AS16" s="824" t="n">
        <f aca="false">AP16+AR16</f>
        <v>2</v>
      </c>
      <c r="AT16" s="853"/>
      <c r="AV16" s="862" t="b">
        <f aca="false">AND($AU7,$AV7)</f>
        <v>0</v>
      </c>
      <c r="AX16" s="807"/>
      <c r="AY16" s="862" t="n">
        <f aca="false">IFERROR(INDEX($E$14:$E$17,IF($I16=$AX$14,$C16,99)),0)</f>
        <v>0</v>
      </c>
      <c r="AZ16" s="877" t="str">
        <v/>
      </c>
      <c r="BA16" s="807" t="str">
        <v/>
      </c>
      <c r="BB16" s="807" t="str">
        <v/>
      </c>
      <c r="BC16" s="878" t="str">
        <v/>
      </c>
      <c r="BE16" s="879" t="str">
        <v/>
      </c>
      <c r="BF16" s="862" t="str">
        <v/>
      </c>
      <c r="BG16" s="880" t="str">
        <v/>
      </c>
      <c r="BH16" s="881" t="str">
        <v/>
      </c>
      <c r="BI16" s="862"/>
      <c r="BJ16" s="862"/>
      <c r="BK16" s="832" t="n">
        <v>0</v>
      </c>
      <c r="BL16" s="807"/>
      <c r="BN16" s="877" t="str">
        <v/>
      </c>
      <c r="BO16" s="807" t="str">
        <v/>
      </c>
      <c r="BP16" s="807" t="str">
        <v/>
      </c>
      <c r="BQ16" s="878" t="str">
        <v/>
      </c>
      <c r="BS16" s="879" t="str">
        <v/>
      </c>
      <c r="BT16" s="862" t="str">
        <v/>
      </c>
      <c r="BU16" s="880" t="str">
        <v/>
      </c>
      <c r="BV16" s="881" t="str">
        <v/>
      </c>
      <c r="BZ16" s="877" t="str">
        <v/>
      </c>
      <c r="CA16" s="807" t="str">
        <v/>
      </c>
      <c r="CB16" s="807" t="str">
        <v/>
      </c>
      <c r="CC16" s="878" t="str">
        <v/>
      </c>
      <c r="CE16" s="879" t="str">
        <v/>
      </c>
      <c r="CF16" s="862" t="str">
        <v/>
      </c>
      <c r="CG16" s="880" t="str">
        <v/>
      </c>
      <c r="CH16" s="881" t="str">
        <v/>
      </c>
    </row>
    <row r="17" s="839" customFormat="true" ht="12" hidden="false" customHeight="false" outlineLevel="0" collapsed="false">
      <c r="B17" s="846"/>
      <c r="C17" s="850" t="n">
        <v>4</v>
      </c>
      <c r="D17" s="807" t="str">
        <f aca="false">$D8</f>
        <v>Jordan</v>
      </c>
      <c r="E17" s="883" t="n">
        <f aca="false">RANK(F17,$F$14:$F$17,1)</f>
        <v>4</v>
      </c>
      <c r="F17" s="820" t="n">
        <f aca="false">G17+ROW()/1000+(D17="")*10</f>
        <v>4.017</v>
      </c>
      <c r="G17" s="852" t="n">
        <f aca="false">AS17</f>
        <v>4</v>
      </c>
      <c r="H17" s="853"/>
      <c r="I17" s="875" t="n">
        <f aca="false">RANK($K8,$K$5:$K$8)</f>
        <v>4</v>
      </c>
      <c r="J17" s="855"/>
      <c r="K17" s="808" t="n">
        <f aca="false" t="array" ref="K17:K17">SUMPRODUCT($U$22:$U$27*($P$22:$P$27=$D17)*ISNUMBER(MATCH($Q$22:$Q$27,IF($I$14:$I$17=$I17,$D$14:$D$17,""),0)))+SUMPRODUCT($V$22:$V$27*($Q$22:$Q$27=$D17)*ISNUMBER(MATCH($P$22:$P$27,IF($I$14:$I$17=$I17,$D$14:$D$17,""),0)))</f>
        <v>0</v>
      </c>
      <c r="L17" s="806" t="n">
        <f aca="false">COUNTIFS($K$14:$K$17,"&gt;"&amp;$K17,$I$14:$I$17,"="&amp;$I17)</f>
        <v>0</v>
      </c>
      <c r="M17" s="824" t="n">
        <f aca="false">I17+L17</f>
        <v>4</v>
      </c>
      <c r="N17" s="853"/>
      <c r="O17" s="808" t="n">
        <f aca="false" t="array" ref="O17:O17">SUMPRODUCT($W$22:$W$27*($P$22:$P$27=$D17)*ISNUMBER(MATCH($Q$22:$Q$27,IF($I$14:$I$17=$I17,$D$14:$D$17,""),0)))+SUMPRODUCT(-$W$22:$W$27*($Q$22:$Q$27=$D17)*ISNUMBER(MATCH($P$22:$P$27,IF($I$14:$I$17=$I17,$D$14:$D$17,""),0)))</f>
        <v>0</v>
      </c>
      <c r="P17" s="806" t="n">
        <f aca="false">COUNTIFS($O$14:$O$17,"&gt;"&amp;$O17,$M$14:$M$17,"="&amp;$M17)</f>
        <v>0</v>
      </c>
      <c r="Q17" s="824" t="n">
        <f aca="false">M17+P17</f>
        <v>4</v>
      </c>
      <c r="R17" s="853"/>
      <c r="S17" s="808" t="n">
        <f aca="false" t="array" ref="S17:S17">SUMPRODUCT($X$22:$X$27*($P$22:$P$27=$D17)*ISNUMBER(MATCH($Q$22:$Q$27,IF($I$14:$I$17=$I17,$D$14:$D$17,""),0)))+SUMPRODUCT($Y$22:$Y$27*($Q$22:$Q$27=$D17)*ISNUMBER(MATCH($P$22:$P$27,IF($I$14:$I$17=$I17,$D$14:$D$17,""),0)))</f>
        <v>0</v>
      </c>
      <c r="T17" s="806" t="n">
        <f aca="false">COUNTIFS($S$14:$S$17,"&gt;"&amp;$S17,$Q$14:$Q$17,"="&amp;$Q17)</f>
        <v>0</v>
      </c>
      <c r="U17" s="824" t="n">
        <f aca="false">Q17+T17</f>
        <v>4</v>
      </c>
      <c r="V17" s="855"/>
      <c r="W17" s="808" t="n">
        <f aca="false" t="array" ref="W17:W17">SUMPRODUCT($U$22:$U$27*($P$22:$P$27=$D17)*ISNUMBER(MATCH($Q$22:$Q$27,IF($U$14:$U$17=$U17,$D$14:$D$17,""),0)))+SUMPRODUCT($V$22:$V$27*($Q$22:$Q$27=$D17)*ISNUMBER(MATCH($P$22:$P$27,IF($U$14:$U$17=$U17,$D$14:$D$17,""),0)))</f>
        <v>0</v>
      </c>
      <c r="X17" s="806" t="n">
        <f aca="false">COUNTIFS($W$14:$W$17,"&gt;"&amp;$W17,$U$14:$U$17,"="&amp;$U17)</f>
        <v>0</v>
      </c>
      <c r="Y17" s="824" t="n">
        <f aca="false">U17+X17</f>
        <v>4</v>
      </c>
      <c r="Z17" s="853"/>
      <c r="AA17" s="808" t="n">
        <f aca="false" t="array" ref="AA17:AA17">SUMPRODUCT($W$22:$W$27*($P$22:$P$27=$D17)*ISNUMBER(MATCH($Q$22:$Q$27,IF($U$14:$U$17=$U17,$D$14:$D$17,""),0)))+SUMPRODUCT(-$W$22:$W$27*($Q$22:$Q$27=$D17)*ISNUMBER(MATCH($P$22:$P$27,IF($U$14:$U$17=$U17,$D$14:$D$17,""),0)))</f>
        <v>0</v>
      </c>
      <c r="AB17" s="806" t="n">
        <f aca="false">COUNTIFS($AA$14:$AA$17,"&gt;"&amp;$AA17,$Y$14:$Y$17,"="&amp;$Y17)</f>
        <v>0</v>
      </c>
      <c r="AC17" s="824" t="n">
        <f aca="false">Y17+AB17</f>
        <v>4</v>
      </c>
      <c r="AD17" s="853"/>
      <c r="AE17" s="808" t="n">
        <f aca="false" t="array" ref="AE17:AE17">SUMPRODUCT($X$22:$X$27*($P$22:$P$27=$D17)*ISNUMBER(MATCH($Q$22:$Q$27,IF($U$14:$U$17=$U17,$D$14:$D$17,""),0)))+SUMPRODUCT($Y$22:$Y$27*($Q$22:$Q$27=$D17)*ISNUMBER(MATCH($P$22:$P$27,IF($U$14:$U$17=$U17,$D$14:$D$17,""),0)))</f>
        <v>0</v>
      </c>
      <c r="AF17" s="806" t="n">
        <f aca="false">COUNTIFS($AE$14:$AE$17,"&gt;"&amp;$AE17,$AC$14:$AC$17,"="&amp;$AC17)</f>
        <v>0</v>
      </c>
      <c r="AG17" s="824" t="n">
        <f aca="false">AC17+AF17</f>
        <v>4</v>
      </c>
      <c r="AH17" s="855"/>
      <c r="AI17" s="807" t="n">
        <f aca="false">COUNTIFS($J$5:$J$8,"&gt;"&amp;$J8,$AG$14:$AG$17,"="&amp;$AG17)</f>
        <v>0</v>
      </c>
      <c r="AJ17" s="824" t="n">
        <f aca="false">AG17+AI17</f>
        <v>4</v>
      </c>
      <c r="AK17" s="853"/>
      <c r="AL17" s="807" t="n">
        <f aca="false">COUNTIFS($H$5:$H$8,"&gt;"&amp;$H8,$AJ$14:$AJ$17,"="&amp;$AJ17)</f>
        <v>0</v>
      </c>
      <c r="AM17" s="824" t="n">
        <f aca="false">AJ17+AL17</f>
        <v>4</v>
      </c>
      <c r="AN17" s="853"/>
      <c r="AO17" s="807" t="n">
        <f aca="false">COUNTIFS($P$5:$P$8,"&gt;"&amp;$P8,$AM$14:$AM$17,"="&amp;$AM17)</f>
        <v>0</v>
      </c>
      <c r="AP17" s="824" t="n">
        <f aca="false">AM17+AO17</f>
        <v>4</v>
      </c>
      <c r="AQ17" s="853"/>
      <c r="AR17" s="807" t="n">
        <f aca="false">COUNTIFS($R$5:$R$8,"&gt;"&amp;$R8,$AP$14:$AP$17,"="&amp;$AP17)</f>
        <v>0</v>
      </c>
      <c r="AS17" s="824" t="n">
        <f aca="false">AP17+AR17</f>
        <v>4</v>
      </c>
      <c r="AT17" s="853"/>
      <c r="AV17" s="862" t="b">
        <f aca="false">AND($AU8,$AV8)</f>
        <v>0</v>
      </c>
      <c r="AX17" s="807"/>
      <c r="AY17" s="862" t="n">
        <f aca="false">IFERROR(INDEX($E$14:$E$17,IF($I17=$AX$14,$C17,99)),0)</f>
        <v>0</v>
      </c>
      <c r="AZ17" s="884" t="str">
        <v/>
      </c>
      <c r="BA17" s="885" t="str">
        <v/>
      </c>
      <c r="BB17" s="885" t="str">
        <v/>
      </c>
      <c r="BC17" s="886" t="str">
        <v/>
      </c>
      <c r="BE17" s="887" t="str">
        <v/>
      </c>
      <c r="BF17" s="888" t="str">
        <v/>
      </c>
      <c r="BG17" s="888" t="str">
        <v/>
      </c>
      <c r="BH17" s="889" t="str">
        <v/>
      </c>
      <c r="BI17" s="862"/>
      <c r="BJ17" s="862"/>
      <c r="BK17" s="836" t="n">
        <v>0</v>
      </c>
      <c r="BL17" s="807"/>
      <c r="BN17" s="884" t="str">
        <v/>
      </c>
      <c r="BO17" s="885" t="str">
        <v/>
      </c>
      <c r="BP17" s="885" t="str">
        <v/>
      </c>
      <c r="BQ17" s="886" t="str">
        <v/>
      </c>
      <c r="BS17" s="887" t="str">
        <v/>
      </c>
      <c r="BT17" s="888" t="str">
        <v/>
      </c>
      <c r="BU17" s="888" t="str">
        <v/>
      </c>
      <c r="BV17" s="889" t="str">
        <v/>
      </c>
      <c r="BZ17" s="884" t="str">
        <v/>
      </c>
      <c r="CA17" s="885" t="str">
        <v/>
      </c>
      <c r="CB17" s="885" t="str">
        <v/>
      </c>
      <c r="CC17" s="886" t="str">
        <v/>
      </c>
      <c r="CE17" s="887" t="str">
        <v/>
      </c>
      <c r="CF17" s="888" t="str">
        <v/>
      </c>
      <c r="CG17" s="888" t="str">
        <v/>
      </c>
      <c r="CH17" s="889" t="str">
        <v/>
      </c>
    </row>
    <row r="18" s="839" customFormat="true" ht="12" hidden="false" customHeight="false" outlineLevel="0" collapsed="false">
      <c r="B18" s="846"/>
      <c r="C18" s="846"/>
      <c r="D18" s="846"/>
      <c r="E18" s="846"/>
      <c r="F18" s="846"/>
      <c r="G18" s="846"/>
      <c r="H18" s="846"/>
      <c r="I18" s="846"/>
      <c r="J18" s="846"/>
      <c r="K18" s="846"/>
      <c r="L18" s="846"/>
      <c r="M18" s="846"/>
      <c r="N18" s="846"/>
      <c r="O18" s="846"/>
      <c r="P18" s="807"/>
      <c r="Q18" s="807"/>
      <c r="R18" s="807"/>
      <c r="S18" s="807"/>
      <c r="T18" s="807"/>
      <c r="U18" s="807"/>
      <c r="V18" s="846"/>
      <c r="W18" s="846"/>
      <c r="X18" s="846"/>
      <c r="Y18" s="846"/>
      <c r="Z18" s="846"/>
      <c r="AA18" s="846"/>
      <c r="AB18" s="846"/>
      <c r="AC18" s="846"/>
      <c r="AD18" s="846"/>
      <c r="AE18" s="846"/>
      <c r="AF18" s="846"/>
      <c r="AG18" s="846"/>
      <c r="AH18" s="846"/>
      <c r="AI18" s="846"/>
      <c r="BI18" s="846"/>
      <c r="BJ18" s="846"/>
      <c r="BK18" s="850"/>
      <c r="BL18" s="850"/>
    </row>
    <row r="19" s="839" customFormat="true" ht="12" hidden="false" customHeight="false" outlineLevel="0" collapsed="false">
      <c r="B19" s="846"/>
      <c r="C19" s="846"/>
      <c r="D19" s="846"/>
      <c r="E19" s="846"/>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BI19" s="846"/>
      <c r="BJ19" s="846"/>
      <c r="BK19" s="850"/>
      <c r="BL19" s="850"/>
    </row>
    <row r="20" s="800" customFormat="true" ht="12" hidden="false" customHeight="false" outlineLevel="0" collapsed="false">
      <c r="D20" s="801"/>
      <c r="E20" s="801"/>
      <c r="F20" s="801"/>
      <c r="G20" s="801"/>
      <c r="H20" s="801"/>
      <c r="O20" s="890"/>
      <c r="R20" s="801"/>
      <c r="S20" s="801"/>
      <c r="T20" s="801"/>
      <c r="W20" s="890"/>
      <c r="Y20" s="890"/>
      <c r="AE20" s="801"/>
      <c r="AF20" s="801"/>
      <c r="AG20" s="801"/>
      <c r="AH20" s="801"/>
      <c r="AI20" s="801"/>
      <c r="AZ20" s="844" t="s">
        <v>1898</v>
      </c>
      <c r="BI20" s="801"/>
      <c r="BJ20" s="801"/>
      <c r="BK20" s="808"/>
      <c r="BL20" s="808"/>
    </row>
    <row r="21" s="800" customFormat="true" ht="15.75" hidden="false" customHeight="true" outlineLevel="0" collapsed="false">
      <c r="D21" s="891"/>
      <c r="E21" s="814" t="s">
        <v>1839</v>
      </c>
      <c r="F21" s="813" t="s">
        <v>1840</v>
      </c>
      <c r="G21" s="813" t="s">
        <v>1841</v>
      </c>
      <c r="H21" s="892" t="str">
        <f aca="false" t="array" ref="H21:K21">TRANSPOSE($D$22:$D$25)</f>
        <v>Argentina</v>
      </c>
      <c r="I21" s="893" t="str">
        <v>Austria</v>
      </c>
      <c r="J21" s="893" t="str">
        <v>Algeria</v>
      </c>
      <c r="K21" s="894" t="str">
        <v>Jordan</v>
      </c>
      <c r="L21" s="840" t="s">
        <v>1899</v>
      </c>
      <c r="M21" s="805" t="s">
        <v>1894</v>
      </c>
      <c r="N21" s="821" t="s">
        <v>1871</v>
      </c>
      <c r="T21" s="890" t="s">
        <v>1900</v>
      </c>
      <c r="U21" s="895" t="s">
        <v>1839</v>
      </c>
      <c r="V21" s="895"/>
      <c r="W21" s="896" t="s">
        <v>507</v>
      </c>
      <c r="X21" s="896" t="s">
        <v>1840</v>
      </c>
      <c r="Y21" s="896" t="s">
        <v>1841</v>
      </c>
      <c r="AA21" s="897"/>
      <c r="AE21" s="846"/>
      <c r="AF21" s="839"/>
      <c r="AG21" s="801"/>
      <c r="AH21" s="839"/>
      <c r="AI21" s="839"/>
      <c r="AJ21" s="839"/>
      <c r="AK21" s="839"/>
      <c r="AL21" s="839"/>
      <c r="AM21" s="839"/>
      <c r="AN21" s="846"/>
      <c r="AO21" s="839"/>
      <c r="AX21" s="845" t="s">
        <v>1895</v>
      </c>
      <c r="AY21" s="845" t="s">
        <v>1896</v>
      </c>
      <c r="AZ21" s="839"/>
      <c r="BA21" s="839"/>
      <c r="BB21" s="839"/>
      <c r="BC21" s="839"/>
      <c r="BD21" s="839"/>
      <c r="BE21" s="847" t="str">
        <f aca="false" t="array" ref="BE21:BH21">TRANSPOSE($AZ$22:$AZ$25)</f>
        <v/>
      </c>
      <c r="BF21" s="848" t="str">
        <v/>
      </c>
      <c r="BG21" s="848" t="str">
        <v/>
      </c>
      <c r="BH21" s="849" t="str">
        <v/>
      </c>
      <c r="BI21" s="846"/>
      <c r="BJ21" s="846"/>
      <c r="BK21" s="807"/>
      <c r="BL21" s="807"/>
      <c r="BM21" s="846"/>
      <c r="BN21" s="846"/>
      <c r="BO21" s="846"/>
      <c r="BP21" s="846"/>
      <c r="BQ21" s="846"/>
      <c r="BR21" s="846"/>
      <c r="BS21" s="846"/>
      <c r="BT21" s="846"/>
      <c r="BU21" s="846"/>
      <c r="BV21" s="846"/>
    </row>
    <row r="22" s="800" customFormat="true" ht="12" hidden="false" customHeight="false" outlineLevel="0" collapsed="false">
      <c r="C22" s="806"/>
      <c r="D22" s="898" t="str">
        <f aca="false">IF($L$9=0,$D5,INDEX($D$5:$D$8,MATCH($C5,$E$14:$E$17,0)))</f>
        <v>Argentina</v>
      </c>
      <c r="E22" s="899" t="n">
        <f aca="false">VLOOKUP($D22,$D$5:$K$8,8,0)</f>
        <v>9</v>
      </c>
      <c r="F22" s="900" t="n">
        <f aca="false">VLOOKUP($D22,$D$5:$K$8,5,0)</f>
        <v>6</v>
      </c>
      <c r="G22" s="901" t="n">
        <f aca="false">VLOOKUP($D22,$D$5:$K$8,6,0)</f>
        <v>2</v>
      </c>
      <c r="H22" s="902" t="str">
        <f aca="false" t="array" ref="H22:K25">IFERROR(VLOOKUP($D$22:$D$25&amp;$H$21:$K$21,$Z$22:$AA$33,2,0),"")</f>
        <v/>
      </c>
      <c r="I22" s="900" t="str">
        <v>2 - 1</v>
      </c>
      <c r="J22" s="900" t="str">
        <v>2 - 1</v>
      </c>
      <c r="K22" s="903" t="str">
        <v>2 - 0</v>
      </c>
      <c r="L22" s="827" t="b">
        <f aca="false">OR($E22&gt;0,$G22&gt;0)</f>
        <v>1</v>
      </c>
      <c r="M22" s="827" t="n">
        <f aca="false" t="array" ref="M22:M25">VLOOKUP($D$22:$D$25,$D$14:$AV$17,45,0)</f>
        <v>0</v>
      </c>
      <c r="N22" s="808" t="n">
        <f aca="false">VLOOKUP($D22,$D$5:$Q$8,14,0)</f>
        <v>3</v>
      </c>
      <c r="O22" s="904" t="s">
        <v>77</v>
      </c>
      <c r="P22" s="905" t="str">
        <f aca="false">INDEX('World Cup'!$B$13:$AJ$38,1,1+(CODE($B$1)-65)*3)</f>
        <v>Argentina</v>
      </c>
      <c r="Q22" s="906" t="str">
        <f aca="false">INDEX('World Cup'!$B$13:$AJ$38,1,2+(CODE($B$1)-65)*3)</f>
        <v>Algeria</v>
      </c>
      <c r="R22" s="906" t="n">
        <f aca="false">IF(OR(INDEX('World Cup'!$B$14:$AJ$39,1,1+(CODE($B$1)-65)*3)="",INDEX('World Cup'!$B$14:$AJ$39,1,2+(CODE($B$1)-65)*3)=""),"",INDEX('World Cup'!$B$14:$AJ$39,1,1+(CODE($B$1)-65)*3))</f>
        <v>2</v>
      </c>
      <c r="S22" s="907" t="n">
        <f aca="false">IF(OR(INDEX('World Cup'!$B$14:$AJ$39,1,1+(CODE($B$1)-65)*3)="",INDEX('World Cup'!$B$14:$AJ$39,1,2+(CODE($B$1)-65)*3)=""),"",INDEX('World Cup'!$B$14:$AJ$39,1,2+(CODE($B$1)-65)*3))</f>
        <v>1</v>
      </c>
      <c r="T22" s="908" t="n">
        <f aca="false">IF(AND(P22&lt;&gt;"",Q22&lt;&gt;"",P22&lt;&gt;Q22,R22&lt;&gt;"",S22&lt;&gt;""),1,0)</f>
        <v>1</v>
      </c>
      <c r="U22" s="909" t="n">
        <f aca="false">IF($T22=0,0,IF($R22&gt;$S22,3,IF($R22=$S22,1,0)))</f>
        <v>3</v>
      </c>
      <c r="V22" s="910" t="n">
        <f aca="false">IF($T22=0,0,IF($R22&lt;$S22,3,IF($R22=$S22,1,0)))</f>
        <v>0</v>
      </c>
      <c r="W22" s="911" t="n">
        <f aca="false">IF(OR(R22="",S22=""),0,R22-S22)</f>
        <v>1</v>
      </c>
      <c r="X22" s="912" t="n">
        <f aca="false">IF(OR(R22="",S22=""),0,R22)</f>
        <v>2</v>
      </c>
      <c r="Y22" s="913" t="n">
        <f aca="false">IF(OR(R22="",S22=""),0,S22)</f>
        <v>1</v>
      </c>
      <c r="Z22" s="914" t="str">
        <f aca="false">P22&amp;Q22</f>
        <v>ArgentinaAlgeria</v>
      </c>
      <c r="AA22" s="915" t="str">
        <f aca="false">IF($T22,$X22&amp;Language!$E$197&amp;$Y22,"")</f>
        <v>2 - 1</v>
      </c>
      <c r="AB22" s="827"/>
      <c r="AC22" s="827"/>
      <c r="AD22" s="827"/>
      <c r="AE22" s="808"/>
      <c r="AF22" s="916"/>
      <c r="AG22" s="917"/>
      <c r="AH22" s="917"/>
      <c r="AI22" s="826"/>
      <c r="AJ22" s="807"/>
      <c r="AK22" s="918"/>
      <c r="AL22" s="807"/>
      <c r="AN22" s="807"/>
      <c r="AO22" s="807"/>
      <c r="AX22" s="863" t="str">
        <f aca="false" t="array" ref="AX22:AX22">IFERROR(SMALL(IF(COUNTIF($I$14:$I$17,$C$14:$C$17)&gt;1,$C$14:$C$17,""),2),"")</f>
        <v/>
      </c>
      <c r="AY22" s="862" t="n">
        <f aca="false">IFERROR(INDEX($E$14:$E$17,IF($I14=$AX$22,$C14,99)),0)</f>
        <v>0</v>
      </c>
      <c r="AZ22" s="865" t="str">
        <f aca="false" t="array" ref="AZ22:AZ25">IFERROR(VLOOKUP($BB$5:$BB$8,$C$14:$D$17,2,0),"")</f>
        <v/>
      </c>
      <c r="BA22" s="866" t="str">
        <f aca="false" t="array" ref="BA22:BA25">IFERROR(VLOOKUP($BB$5:$BB$8,$C$14:$K$17,9,0),"")</f>
        <v/>
      </c>
      <c r="BB22" s="866" t="str">
        <f aca="false" t="array" ref="BB22:BB25">IFERROR(VLOOKUP($BB$5:$BB$8,$C$14:$O$17,13,0),"")</f>
        <v/>
      </c>
      <c r="BC22" s="867" t="str">
        <f aca="false" t="array" ref="BC22:BC25">IFERROR(VLOOKUP($BB$5:$BB$8,$C$14:$S$17,17,0),"")</f>
        <v/>
      </c>
      <c r="BD22" s="839"/>
      <c r="BE22" s="868" t="str">
        <f aca="false" t="array" ref="BE22:BH25">IFERROR(VLOOKUP($AZ$22:$AZ$25&amp;$BE$21:$BH$21,$Z$22:$AA$33,2,0),"")</f>
        <v/>
      </c>
      <c r="BF22" s="869" t="str">
        <v/>
      </c>
      <c r="BG22" s="869" t="str">
        <v/>
      </c>
      <c r="BH22" s="870" t="str">
        <v/>
      </c>
      <c r="BI22" s="862"/>
      <c r="BJ22" s="862"/>
      <c r="BK22" s="806"/>
      <c r="BL22" s="807"/>
      <c r="BM22" s="846"/>
      <c r="BN22" s="846"/>
      <c r="BO22" s="807"/>
      <c r="BP22" s="807"/>
      <c r="BQ22" s="807"/>
      <c r="BR22" s="846"/>
      <c r="BS22" s="862"/>
      <c r="BT22" s="862"/>
      <c r="BU22" s="862"/>
      <c r="BV22" s="862"/>
    </row>
    <row r="23" s="800" customFormat="true" ht="12" hidden="false" customHeight="false" outlineLevel="0" collapsed="false">
      <c r="C23" s="806"/>
      <c r="D23" s="919" t="str">
        <f aca="false">IF($L$9=0,$D6,INDEX($D$5:$D$8,MATCH($C6,$E$14:$E$17,0)))</f>
        <v>Austria</v>
      </c>
      <c r="E23" s="920" t="n">
        <f aca="false">VLOOKUP($D23,$D$5:$K$8,8,0)</f>
        <v>6</v>
      </c>
      <c r="F23" s="806" t="n">
        <f aca="false">VLOOKUP($D23,$D$5:$K$8,5,0)</f>
        <v>5</v>
      </c>
      <c r="G23" s="921" t="n">
        <f aca="false">VLOOKUP($D23,$D$5:$K$8,6,0)</f>
        <v>3</v>
      </c>
      <c r="H23" s="922" t="str">
        <v>1 - 2</v>
      </c>
      <c r="I23" s="923" t="str">
        <v/>
      </c>
      <c r="J23" s="806" t="str">
        <v>2 - 1</v>
      </c>
      <c r="K23" s="924" t="str">
        <v>2 - 0</v>
      </c>
      <c r="L23" s="827" t="b">
        <f aca="false">OR($E23&gt;0,$G23&gt;0)</f>
        <v>1</v>
      </c>
      <c r="M23" s="827" t="n">
        <v>0</v>
      </c>
      <c r="N23" s="808" t="n">
        <f aca="false">VLOOKUP($D23,$D$5:$Q$8,14,0)</f>
        <v>24</v>
      </c>
      <c r="O23" s="925" t="s">
        <v>78</v>
      </c>
      <c r="P23" s="926" t="str">
        <f aca="false">INDEX('World Cup'!$B$13:$AJ$38,6,1+(CODE($B$1)-65)*3)</f>
        <v>Austria</v>
      </c>
      <c r="Q23" s="927" t="str">
        <f aca="false">INDEX('World Cup'!$B$13:$AJ$38,6,2+(CODE($B$1)-65)*3)</f>
        <v>Jordan</v>
      </c>
      <c r="R23" s="927" t="n">
        <f aca="false">IF(OR(INDEX('World Cup'!$B$14:$AJ$39,6,1+(CODE($B$1)-65)*3)="",INDEX('World Cup'!$B$14:$AJ$39,6,2+(CODE($B$1)-65)*3)=""),"",INDEX('World Cup'!$B$14:$AJ$39,6,1+(CODE($B$1)-65)*3))</f>
        <v>2</v>
      </c>
      <c r="S23" s="928" t="n">
        <f aca="false">IF(OR(INDEX('World Cup'!$B$14:$AJ$39,6,1+(CODE($B$1)-65)*3)="",INDEX('World Cup'!$B$14:$AJ$39,6,2+(CODE($B$1)-65)*3)=""),"",INDEX('World Cup'!$B$14:$AJ$39,6,2+(CODE($B$1)-65)*3))</f>
        <v>0</v>
      </c>
      <c r="T23" s="806" t="n">
        <f aca="false">IF(AND(P23&lt;&gt;"",Q23&lt;&gt;"",P23&lt;&gt;Q23,R23&lt;&gt;"",S23&lt;&gt;""),1,0)</f>
        <v>1</v>
      </c>
      <c r="U23" s="929" t="n">
        <f aca="false">IF($T23=0,0,IF($R23&gt;$S23,3,IF($R23=$S23,1,0)))</f>
        <v>3</v>
      </c>
      <c r="V23" s="806" t="n">
        <f aca="false">IF($T23=0,0,IF($R23&lt;$S23,3,IF($R23=$S23,1,0)))</f>
        <v>0</v>
      </c>
      <c r="W23" s="930" t="n">
        <f aca="false">IF(OR(R23="",S23=""),0,R23-S23)</f>
        <v>2</v>
      </c>
      <c r="X23" s="931" t="n">
        <f aca="false">IF(OR(R23="",S23=""),0,R23)</f>
        <v>2</v>
      </c>
      <c r="Y23" s="932" t="n">
        <f aca="false">IF(OR(R23="",S23=""),0,S23)</f>
        <v>0</v>
      </c>
      <c r="Z23" s="933" t="str">
        <f aca="false">P23&amp;Q23</f>
        <v>AustriaJordan</v>
      </c>
      <c r="AA23" s="934" t="str">
        <f aca="false">IF($T23,$X23&amp;Language!$E$197&amp;$Y23,"")</f>
        <v>2 - 0</v>
      </c>
      <c r="AB23" s="827"/>
      <c r="AC23" s="827"/>
      <c r="AD23" s="827"/>
      <c r="AE23" s="808"/>
      <c r="AF23" s="916"/>
      <c r="AG23" s="917"/>
      <c r="AH23" s="917"/>
      <c r="AI23" s="917"/>
      <c r="AJ23" s="807"/>
      <c r="AK23" s="918"/>
      <c r="AL23" s="807"/>
      <c r="AN23" s="807"/>
      <c r="AO23" s="807"/>
      <c r="AY23" s="862" t="n">
        <f aca="false">IFERROR(INDEX($E$14:$E$17,IF($I15=$AX$22,$C15,99)),0)</f>
        <v>0</v>
      </c>
      <c r="AZ23" s="877" t="str">
        <v/>
      </c>
      <c r="BA23" s="807" t="str">
        <v/>
      </c>
      <c r="BB23" s="807" t="str">
        <v/>
      </c>
      <c r="BC23" s="878" t="str">
        <v/>
      </c>
      <c r="BD23" s="839"/>
      <c r="BE23" s="879" t="str">
        <v/>
      </c>
      <c r="BF23" s="880" t="str">
        <v/>
      </c>
      <c r="BG23" s="862" t="str">
        <v/>
      </c>
      <c r="BH23" s="881" t="str">
        <v/>
      </c>
      <c r="BI23" s="862"/>
      <c r="BJ23" s="862"/>
      <c r="BK23" s="806"/>
      <c r="BL23" s="807"/>
      <c r="BM23" s="846"/>
      <c r="BN23" s="846"/>
      <c r="BO23" s="807"/>
      <c r="BP23" s="807"/>
      <c r="BQ23" s="807"/>
      <c r="BR23" s="846"/>
      <c r="BS23" s="862"/>
      <c r="BT23" s="862"/>
      <c r="BU23" s="862"/>
      <c r="BV23" s="862"/>
    </row>
    <row r="24" s="800" customFormat="true" ht="12" hidden="false" customHeight="false" outlineLevel="0" collapsed="false">
      <c r="C24" s="806"/>
      <c r="D24" s="919" t="str">
        <f aca="false">IF($L$9=0,$D7,INDEX($D$5:$D$8,MATCH($C7,$E$14:$E$17,0)))</f>
        <v>Algeria</v>
      </c>
      <c r="E24" s="920" t="n">
        <f aca="false">VLOOKUP($D24,$D$5:$K$8,8,0)</f>
        <v>3</v>
      </c>
      <c r="F24" s="806" t="n">
        <f aca="false">VLOOKUP($D24,$D$5:$K$8,5,0)</f>
        <v>4</v>
      </c>
      <c r="G24" s="921" t="n">
        <f aca="false">VLOOKUP($D24,$D$5:$K$8,6,0)</f>
        <v>4</v>
      </c>
      <c r="H24" s="922" t="str">
        <v>1 - 2</v>
      </c>
      <c r="I24" s="806" t="str">
        <v>1 - 2</v>
      </c>
      <c r="J24" s="923" t="str">
        <v/>
      </c>
      <c r="K24" s="924" t="str">
        <v>2 - 0</v>
      </c>
      <c r="L24" s="827" t="b">
        <f aca="false">OR($E24&gt;0,$G24&gt;0)</f>
        <v>1</v>
      </c>
      <c r="M24" s="827" t="n">
        <v>0</v>
      </c>
      <c r="N24" s="808" t="n">
        <f aca="false">VLOOKUP($D24,$D$5:$Q$8,14,0)</f>
        <v>28</v>
      </c>
      <c r="O24" s="925" t="s">
        <v>1221</v>
      </c>
      <c r="P24" s="926" t="str">
        <f aca="false">INDEX('World Cup'!$B$13:$AJ$38,11,1+(CODE($B$1)-65)*3)</f>
        <v>Argentina</v>
      </c>
      <c r="Q24" s="927" t="str">
        <f aca="false">INDEX('World Cup'!$B$13:$AJ$38,11,2+(CODE($B$1)-65)*3)</f>
        <v>Austria</v>
      </c>
      <c r="R24" s="927" t="n">
        <f aca="false">IF(OR(INDEX('World Cup'!$B$14:$AJ$39,11,1+(CODE($B$1)-65)*3)="",INDEX('World Cup'!$B$14:$AJ$39,11,2+(CODE($B$1)-65)*3)=""),"",INDEX('World Cup'!$B$14:$AJ$39,11,1+(CODE($B$1)-65)*3))</f>
        <v>2</v>
      </c>
      <c r="S24" s="928" t="n">
        <f aca="false">IF(OR(INDEX('World Cup'!$B$14:$AJ$39,11,1+(CODE($B$1)-65)*3)="",INDEX('World Cup'!$B$14:$AJ$39,11,2+(CODE($B$1)-65)*3)=""),"",INDEX('World Cup'!$B$14:$AJ$39,11,2+(CODE($B$1)-65)*3))</f>
        <v>1</v>
      </c>
      <c r="T24" s="806" t="n">
        <f aca="false">IF(AND(P24&lt;&gt;"",Q24&lt;&gt;"",P24&lt;&gt;Q24,R24&lt;&gt;"",S24&lt;&gt;""),1,0)</f>
        <v>1</v>
      </c>
      <c r="U24" s="929" t="n">
        <f aca="false">IF($T24=0,0,IF($R24&gt;$S24,3,IF($R24=$S24,1,0)))</f>
        <v>3</v>
      </c>
      <c r="V24" s="806" t="n">
        <f aca="false">IF($T24=0,0,IF($R24&lt;$S24,3,IF($R24=$S24,1,0)))</f>
        <v>0</v>
      </c>
      <c r="W24" s="930" t="n">
        <f aca="false">IF(OR(R24="",S24=""),0,R24-S24)</f>
        <v>1</v>
      </c>
      <c r="X24" s="931" t="n">
        <f aca="false">IF(OR(R24="",S24=""),0,R24)</f>
        <v>2</v>
      </c>
      <c r="Y24" s="932" t="n">
        <f aca="false">IF(OR(R24="",S24=""),0,S24)</f>
        <v>1</v>
      </c>
      <c r="Z24" s="933" t="str">
        <f aca="false">P24&amp;Q24</f>
        <v>ArgentinaAustria</v>
      </c>
      <c r="AA24" s="934" t="str">
        <f aca="false">IF($T24,$X24&amp;Language!$E$197&amp;$Y24,"")</f>
        <v>2 - 1</v>
      </c>
      <c r="AB24" s="827"/>
      <c r="AC24" s="827"/>
      <c r="AD24" s="827"/>
      <c r="AE24" s="808"/>
      <c r="AF24" s="916"/>
      <c r="AG24" s="917"/>
      <c r="AH24" s="917"/>
      <c r="AI24" s="917"/>
      <c r="AJ24" s="807"/>
      <c r="AK24" s="918"/>
      <c r="AL24" s="807"/>
      <c r="AN24" s="807"/>
      <c r="AO24" s="807"/>
      <c r="AY24" s="862" t="n">
        <f aca="false">IFERROR(INDEX($E$14:$E$17,IF($I16=$AX$22,$C16,99)),0)</f>
        <v>0</v>
      </c>
      <c r="AZ24" s="877" t="str">
        <v/>
      </c>
      <c r="BA24" s="807" t="str">
        <v/>
      </c>
      <c r="BB24" s="807" t="str">
        <v/>
      </c>
      <c r="BC24" s="878" t="str">
        <v/>
      </c>
      <c r="BD24" s="839"/>
      <c r="BE24" s="879" t="str">
        <v/>
      </c>
      <c r="BF24" s="862" t="str">
        <v/>
      </c>
      <c r="BG24" s="880" t="str">
        <v/>
      </c>
      <c r="BH24" s="881" t="str">
        <v/>
      </c>
      <c r="BI24" s="862"/>
      <c r="BJ24" s="862"/>
      <c r="BK24" s="806"/>
      <c r="BL24" s="807"/>
      <c r="BM24" s="846"/>
      <c r="BN24" s="846"/>
      <c r="BO24" s="807"/>
      <c r="BP24" s="807"/>
      <c r="BQ24" s="807"/>
      <c r="BR24" s="846"/>
      <c r="BS24" s="862"/>
      <c r="BT24" s="862"/>
      <c r="BU24" s="862"/>
      <c r="BV24" s="862"/>
    </row>
    <row r="25" s="800" customFormat="true" ht="12" hidden="false" customHeight="false" outlineLevel="0" collapsed="false">
      <c r="C25" s="806"/>
      <c r="D25" s="935" t="str">
        <f aca="false">IF($L$9=0,$D8,INDEX($D$5:$D$8,MATCH($C8,$E$14:$E$17,0)))</f>
        <v>Jordan</v>
      </c>
      <c r="E25" s="936" t="n">
        <f aca="false">VLOOKUP($D25,$D$5:$K$8,8,0)</f>
        <v>0</v>
      </c>
      <c r="F25" s="937" t="n">
        <f aca="false">VLOOKUP($D25,$D$5:$K$8,5,0)</f>
        <v>0</v>
      </c>
      <c r="G25" s="938" t="n">
        <f aca="false">VLOOKUP($D25,$D$5:$K$8,6,0)</f>
        <v>6</v>
      </c>
      <c r="H25" s="939" t="str">
        <v>0 - 2</v>
      </c>
      <c r="I25" s="937" t="str">
        <v>0 - 2</v>
      </c>
      <c r="J25" s="937" t="str">
        <v>0 - 2</v>
      </c>
      <c r="K25" s="940" t="str">
        <v/>
      </c>
      <c r="L25" s="827" t="b">
        <f aca="false">OR($E25&gt;0,$G25&gt;0)</f>
        <v>1</v>
      </c>
      <c r="M25" s="827" t="n">
        <v>0</v>
      </c>
      <c r="N25" s="808" t="n">
        <f aca="false">VLOOKUP($D25,$D$5:$Q$8,14,0)</f>
        <v>63</v>
      </c>
      <c r="O25" s="925" t="s">
        <v>1228</v>
      </c>
      <c r="P25" s="926" t="str">
        <f aca="false">INDEX('World Cup'!$B$13:$AJ$38,16,1+(CODE($B$1)-65)*3)</f>
        <v>Jordan</v>
      </c>
      <c r="Q25" s="927" t="str">
        <f aca="false">INDEX('World Cup'!$B$13:$AJ$38,16,2+(CODE($B$1)-65)*3)</f>
        <v>Algeria</v>
      </c>
      <c r="R25" s="927" t="n">
        <f aca="false">IF(OR(INDEX('World Cup'!$B$14:$AJ$39,16,1+(CODE($B$1)-65)*3)="",INDEX('World Cup'!$B$14:$AJ$39,16,2+(CODE($B$1)-65)*3)=""),"",INDEX('World Cup'!$B$14:$AJ$39,16,1+(CODE($B$1)-65)*3))</f>
        <v>0</v>
      </c>
      <c r="S25" s="928" t="n">
        <f aca="false">IF(OR(INDEX('World Cup'!$B$14:$AJ$39,16,1+(CODE($B$1)-65)*3)="",INDEX('World Cup'!$B$14:$AJ$39,16,2+(CODE($B$1)-65)*3)=""),"",INDEX('World Cup'!$B$14:$AJ$39,16,2+(CODE($B$1)-65)*3))</f>
        <v>2</v>
      </c>
      <c r="T25" s="806" t="n">
        <f aca="false">IF(AND(P25&lt;&gt;"",Q25&lt;&gt;"",P25&lt;&gt;Q25,R25&lt;&gt;"",S25&lt;&gt;""),1,0)</f>
        <v>1</v>
      </c>
      <c r="U25" s="929" t="n">
        <f aca="false">IF($T25=0,0,IF($R25&gt;$S25,3,IF($R25=$S25,1,0)))</f>
        <v>0</v>
      </c>
      <c r="V25" s="806" t="n">
        <f aca="false">IF($T25=0,0,IF($R25&lt;$S25,3,IF($R25=$S25,1,0)))</f>
        <v>3</v>
      </c>
      <c r="W25" s="930" t="n">
        <f aca="false">IF(OR(R25="",S25=""),0,R25-S25)</f>
        <v>-2</v>
      </c>
      <c r="X25" s="931" t="n">
        <f aca="false">IF(OR(R25="",S25=""),0,R25)</f>
        <v>0</v>
      </c>
      <c r="Y25" s="932" t="n">
        <f aca="false">IF(OR(R25="",S25=""),0,S25)</f>
        <v>2</v>
      </c>
      <c r="Z25" s="933" t="str">
        <f aca="false">P25&amp;Q25</f>
        <v>JordanAlgeria</v>
      </c>
      <c r="AA25" s="934" t="str">
        <f aca="false">IF($T25,$X25&amp;Language!$E$197&amp;$Y25,"")</f>
        <v>0 - 2</v>
      </c>
      <c r="AB25" s="827"/>
      <c r="AC25" s="827"/>
      <c r="AD25" s="827"/>
      <c r="AE25" s="808"/>
      <c r="AF25" s="916"/>
      <c r="AG25" s="917"/>
      <c r="AH25" s="917"/>
      <c r="AI25" s="917"/>
      <c r="AJ25" s="807"/>
      <c r="AK25" s="918"/>
      <c r="AL25" s="807"/>
      <c r="AN25" s="807"/>
      <c r="AO25" s="807"/>
      <c r="AY25" s="862" t="n">
        <f aca="false">IFERROR(INDEX($E$14:$E$17,IF($I17=$AX$22,$C17,99)),0)</f>
        <v>0</v>
      </c>
      <c r="AZ25" s="884" t="str">
        <v/>
      </c>
      <c r="BA25" s="885" t="str">
        <v/>
      </c>
      <c r="BB25" s="885" t="str">
        <v/>
      </c>
      <c r="BC25" s="886" t="str">
        <v/>
      </c>
      <c r="BD25" s="839"/>
      <c r="BE25" s="887" t="str">
        <v/>
      </c>
      <c r="BF25" s="888" t="str">
        <v/>
      </c>
      <c r="BG25" s="888" t="str">
        <v/>
      </c>
      <c r="BH25" s="889" t="str">
        <v/>
      </c>
      <c r="BI25" s="862"/>
      <c r="BJ25" s="862"/>
      <c r="BK25" s="806"/>
      <c r="BL25" s="807"/>
      <c r="BM25" s="846"/>
      <c r="BN25" s="846"/>
      <c r="BO25" s="846"/>
      <c r="BP25" s="846"/>
      <c r="BQ25" s="846"/>
      <c r="BR25" s="846"/>
      <c r="BS25" s="862"/>
      <c r="BT25" s="862"/>
      <c r="BU25" s="862"/>
      <c r="BV25" s="862"/>
    </row>
    <row r="26" s="800" customFormat="true" ht="12" hidden="false" customHeight="false" outlineLevel="0" collapsed="false">
      <c r="C26" s="806"/>
      <c r="D26" s="941"/>
      <c r="E26" s="941"/>
      <c r="F26" s="806"/>
      <c r="G26" s="806"/>
      <c r="H26" s="890"/>
      <c r="O26" s="925" t="s">
        <v>1848</v>
      </c>
      <c r="P26" s="926" t="str">
        <f aca="false">INDEX('World Cup'!$B$13:$AJ$38,21,1+(CODE($B$1)-65)*3)</f>
        <v>Algeria</v>
      </c>
      <c r="Q26" s="927" t="str">
        <f aca="false">INDEX('World Cup'!$B$13:$AJ$38,21,2+(CODE($B$1)-65)*3)</f>
        <v>Austria</v>
      </c>
      <c r="R26" s="927" t="n">
        <f aca="false">IF(OR(INDEX('World Cup'!$B$14:$AJ$39,21,1+(CODE($B$1)-65)*3)="",INDEX('World Cup'!$B$14:$AJ$39,21,2+(CODE($B$1)-65)*3)=""),"",INDEX('World Cup'!$B$14:$AJ$39,21,1+(CODE($B$1)-65)*3))</f>
        <v>1</v>
      </c>
      <c r="S26" s="928" t="n">
        <f aca="false">IF(OR(INDEX('World Cup'!$B$14:$AJ$39,21,1+(CODE($B$1)-65)*3)="",INDEX('World Cup'!$B$14:$AJ$39,21,2+(CODE($B$1)-65)*3)=""),"",INDEX('World Cup'!$B$14:$AJ$39,21,2+(CODE($B$1)-65)*3))</f>
        <v>2</v>
      </c>
      <c r="T26" s="806" t="n">
        <f aca="false">IF(AND(P26&lt;&gt;"",Q26&lt;&gt;"",P26&lt;&gt;Q26,R26&lt;&gt;"",S26&lt;&gt;""),1,0)</f>
        <v>1</v>
      </c>
      <c r="U26" s="929" t="n">
        <f aca="false">IF($T26=0,0,IF($R26&gt;$S26,3,IF($R26=$S26,1,0)))</f>
        <v>0</v>
      </c>
      <c r="V26" s="806" t="n">
        <f aca="false">IF($T26=0,0,IF($R26&lt;$S26,3,IF($R26=$S26,1,0)))</f>
        <v>3</v>
      </c>
      <c r="W26" s="930" t="n">
        <f aca="false">IF(OR(R26="",S26=""),0,R26-S26)</f>
        <v>-1</v>
      </c>
      <c r="X26" s="931" t="n">
        <f aca="false">IF(OR(R26="",S26=""),0,R26)</f>
        <v>1</v>
      </c>
      <c r="Y26" s="932" t="n">
        <f aca="false">IF(OR(R26="",S26=""),0,S26)</f>
        <v>2</v>
      </c>
      <c r="Z26" s="933" t="str">
        <f aca="false">P26&amp;Q26</f>
        <v>AlgeriaAustria</v>
      </c>
      <c r="AA26" s="934" t="str">
        <f aca="false">IF($T26,$X26&amp;Language!$E$197&amp;$Y26,"")</f>
        <v>1 - 2</v>
      </c>
      <c r="AE26" s="807"/>
      <c r="AF26" s="807"/>
      <c r="AG26" s="806"/>
      <c r="AH26" s="807"/>
      <c r="AI26" s="807"/>
      <c r="AJ26" s="807"/>
      <c r="AK26" s="918"/>
      <c r="AL26" s="807"/>
      <c r="AM26" s="807"/>
      <c r="AN26" s="807"/>
      <c r="AO26" s="807"/>
      <c r="AZ26" s="846"/>
      <c r="BA26" s="807"/>
      <c r="BB26" s="807"/>
      <c r="BC26" s="807"/>
      <c r="BD26" s="839"/>
      <c r="BE26" s="869"/>
      <c r="BF26" s="869"/>
      <c r="BG26" s="869"/>
      <c r="BH26" s="869"/>
      <c r="BI26" s="862"/>
      <c r="BJ26" s="862"/>
      <c r="BL26" s="839"/>
      <c r="BM26" s="839"/>
      <c r="BN26" s="846"/>
      <c r="BO26" s="846"/>
      <c r="BP26" s="846"/>
      <c r="BQ26" s="846"/>
      <c r="BR26" s="839"/>
      <c r="BS26" s="862"/>
      <c r="BT26" s="862"/>
      <c r="BU26" s="862"/>
      <c r="BV26" s="862"/>
    </row>
    <row r="27" s="800" customFormat="true" ht="12" hidden="false" customHeight="false" outlineLevel="0" collapsed="false">
      <c r="C27" s="806"/>
      <c r="D27" s="941"/>
      <c r="E27" s="941"/>
      <c r="F27" s="806"/>
      <c r="G27" s="806"/>
      <c r="H27" s="890"/>
      <c r="O27" s="942" t="s">
        <v>1850</v>
      </c>
      <c r="P27" s="943" t="str">
        <f aca="false">INDEX('World Cup'!$B$13:$AJ$38,26,1+(CODE($B$1)-65)*3)</f>
        <v>Jordan</v>
      </c>
      <c r="Q27" s="944" t="str">
        <f aca="false">INDEX('World Cup'!$B$13:$AJ$38,26,2+(CODE($B$1)-65)*3)</f>
        <v>Argentina</v>
      </c>
      <c r="R27" s="944" t="n">
        <f aca="false">IF(OR(INDEX('World Cup'!$B$14:$AJ$39,26,1+(CODE($B$1)-65)*3)="",INDEX('World Cup'!$B$14:$AJ$39,26,2+(CODE($B$1)-65)*3)=""),"",INDEX('World Cup'!$B$14:$AJ$39,26,1+(CODE($B$1)-65)*3))</f>
        <v>0</v>
      </c>
      <c r="S27" s="945" t="n">
        <f aca="false">IF(OR(INDEX('World Cup'!$B$14:$AJ$39,26,1+(CODE($B$1)-65)*3)="",INDEX('World Cup'!$B$14:$AJ$39,26,2+(CODE($B$1)-65)*3)=""),"",INDEX('World Cup'!$B$14:$AJ$39,26,2+(CODE($B$1)-65)*3))</f>
        <v>2</v>
      </c>
      <c r="T27" s="946" t="n">
        <f aca="false">IF(AND(P27&lt;&gt;"",Q27&lt;&gt;"",P27&lt;&gt;Q27,R27&lt;&gt;"",S27&lt;&gt;""),1,0)</f>
        <v>1</v>
      </c>
      <c r="U27" s="947" t="n">
        <f aca="false">IF($T27=0,0,IF($R27&gt;$S27,3,IF($R27=$S27,1,0)))</f>
        <v>0</v>
      </c>
      <c r="V27" s="946" t="n">
        <f aca="false">IF($T27=0,0,IF($R27&lt;$S27,3,IF($R27=$S27,1,0)))</f>
        <v>3</v>
      </c>
      <c r="W27" s="948" t="n">
        <f aca="false">IF(OR(R27="",S27=""),0,R27-S27)</f>
        <v>-2</v>
      </c>
      <c r="X27" s="949" t="n">
        <f aca="false">IF(OR(R27="",S27=""),0,R27)</f>
        <v>0</v>
      </c>
      <c r="Y27" s="950" t="n">
        <f aca="false">IF(OR(R27="",S27=""),0,S27)</f>
        <v>2</v>
      </c>
      <c r="Z27" s="951" t="str">
        <f aca="false">P27&amp;Q27</f>
        <v>JordanArgentina</v>
      </c>
      <c r="AA27" s="952" t="str">
        <f aca="false">IF($T27,$X27&amp;Language!$E$197&amp;$Y27,"")</f>
        <v>0 - 2</v>
      </c>
      <c r="AE27" s="807"/>
      <c r="AF27" s="807"/>
      <c r="AG27" s="806"/>
      <c r="AH27" s="807"/>
      <c r="AI27" s="807"/>
      <c r="AJ27" s="807"/>
      <c r="AK27" s="918"/>
      <c r="AL27" s="807"/>
      <c r="AM27" s="807"/>
      <c r="AN27" s="807"/>
      <c r="AO27" s="807"/>
      <c r="AZ27" s="846"/>
      <c r="BA27" s="807"/>
      <c r="BB27" s="807"/>
      <c r="BC27" s="807"/>
      <c r="BD27" s="839"/>
      <c r="BE27" s="862"/>
      <c r="BF27" s="862"/>
      <c r="BG27" s="862"/>
      <c r="BH27" s="862"/>
      <c r="BI27" s="862"/>
      <c r="BJ27" s="862"/>
      <c r="BL27" s="839"/>
      <c r="BM27" s="839"/>
      <c r="BN27" s="846"/>
      <c r="BO27" s="846"/>
      <c r="BP27" s="846"/>
      <c r="BQ27" s="846"/>
      <c r="BR27" s="839"/>
      <c r="BS27" s="862"/>
      <c r="BT27" s="862"/>
      <c r="BU27" s="862"/>
      <c r="BV27" s="862"/>
    </row>
    <row r="28" s="800" customFormat="true" ht="12" hidden="false" customHeight="false" outlineLevel="0" collapsed="false">
      <c r="C28" s="806"/>
      <c r="D28" s="941"/>
      <c r="E28" s="941"/>
      <c r="F28" s="806"/>
      <c r="G28" s="806"/>
      <c r="H28" s="890"/>
      <c r="O28" s="904" t="s">
        <v>77</v>
      </c>
      <c r="P28" s="954"/>
      <c r="Q28" s="908"/>
      <c r="R28" s="908"/>
      <c r="S28" s="908"/>
      <c r="T28" s="908"/>
      <c r="U28" s="908"/>
      <c r="V28" s="908"/>
      <c r="W28" s="908"/>
      <c r="X28" s="908"/>
      <c r="Y28" s="955"/>
      <c r="Z28" s="933" t="str">
        <f aca="false">Q22&amp;P22</f>
        <v>AlgeriaArgentina</v>
      </c>
      <c r="AA28" s="934" t="str">
        <f aca="false">IF($T22,$Y22&amp;Language!$E$197&amp;$X22,"")</f>
        <v>1 - 2</v>
      </c>
      <c r="AE28" s="807"/>
      <c r="AF28" s="807"/>
      <c r="AG28" s="806"/>
      <c r="AH28" s="807"/>
      <c r="AI28" s="807"/>
      <c r="AJ28" s="807"/>
      <c r="AK28" s="918"/>
      <c r="AL28" s="807"/>
      <c r="AM28" s="807"/>
      <c r="AN28" s="807"/>
      <c r="AO28" s="807"/>
      <c r="AZ28" s="846"/>
      <c r="BA28" s="807"/>
      <c r="BB28" s="807"/>
      <c r="BC28" s="807"/>
      <c r="BD28" s="839"/>
      <c r="BE28" s="862"/>
      <c r="BF28" s="862"/>
      <c r="BG28" s="862"/>
      <c r="BH28" s="862"/>
      <c r="BI28" s="862"/>
      <c r="BJ28" s="862"/>
      <c r="BL28" s="839"/>
      <c r="BM28" s="839"/>
      <c r="BN28" s="846"/>
      <c r="BO28" s="846"/>
      <c r="BP28" s="846"/>
      <c r="BQ28" s="846"/>
      <c r="BR28" s="839"/>
      <c r="BS28" s="862"/>
      <c r="BT28" s="862"/>
      <c r="BU28" s="862"/>
      <c r="BV28" s="862"/>
    </row>
    <row r="29" s="800" customFormat="true" ht="12" hidden="false" customHeight="false" outlineLevel="0" collapsed="false">
      <c r="C29" s="806"/>
      <c r="D29" s="941"/>
      <c r="E29" s="941"/>
      <c r="F29" s="806"/>
      <c r="G29" s="806"/>
      <c r="H29" s="956"/>
      <c r="O29" s="925" t="s">
        <v>78</v>
      </c>
      <c r="P29" s="957"/>
      <c r="Q29" s="806"/>
      <c r="R29" s="806"/>
      <c r="S29" s="806"/>
      <c r="T29" s="806"/>
      <c r="U29" s="806"/>
      <c r="V29" s="806"/>
      <c r="W29" s="806"/>
      <c r="X29" s="806"/>
      <c r="Y29" s="932"/>
      <c r="Z29" s="933" t="str">
        <f aca="false">Q23&amp;P23</f>
        <v>JordanAustria</v>
      </c>
      <c r="AA29" s="934" t="str">
        <f aca="false">IF($T23,$Y23&amp;Language!$E$197&amp;$X23,"")</f>
        <v>0 - 2</v>
      </c>
      <c r="AE29" s="807"/>
      <c r="AF29" s="807"/>
      <c r="AG29" s="806"/>
      <c r="AH29" s="807"/>
      <c r="AI29" s="807"/>
      <c r="AJ29" s="807"/>
      <c r="AK29" s="918"/>
      <c r="AL29" s="807"/>
      <c r="AM29" s="807"/>
      <c r="AN29" s="807"/>
      <c r="AO29" s="807"/>
      <c r="BI29" s="862"/>
      <c r="BJ29" s="862"/>
      <c r="BL29" s="839"/>
      <c r="BM29" s="839"/>
    </row>
    <row r="30" s="800" customFormat="true" ht="12" hidden="false" customHeight="false" outlineLevel="0" collapsed="false">
      <c r="C30" s="806"/>
      <c r="D30" s="941"/>
      <c r="E30" s="941"/>
      <c r="F30" s="806"/>
      <c r="G30" s="806"/>
      <c r="H30" s="956"/>
      <c r="O30" s="925" t="s">
        <v>1221</v>
      </c>
      <c r="P30" s="957"/>
      <c r="Q30" s="806"/>
      <c r="R30" s="806"/>
      <c r="S30" s="806"/>
      <c r="T30" s="806"/>
      <c r="U30" s="806"/>
      <c r="V30" s="806"/>
      <c r="W30" s="806"/>
      <c r="X30" s="806"/>
      <c r="Y30" s="932"/>
      <c r="Z30" s="933" t="str">
        <f aca="false">Q24&amp;P24</f>
        <v>AustriaArgentina</v>
      </c>
      <c r="AA30" s="934" t="str">
        <f aca="false">IF($T24,$Y24&amp;Language!$E$197&amp;$X24,"")</f>
        <v>1 - 2</v>
      </c>
      <c r="AE30" s="807"/>
      <c r="AF30" s="807"/>
      <c r="AG30" s="806"/>
      <c r="AH30" s="807"/>
      <c r="AI30" s="807"/>
      <c r="AJ30" s="807"/>
      <c r="AK30" s="918"/>
      <c r="AL30" s="807"/>
      <c r="AM30" s="807"/>
      <c r="AN30" s="807"/>
      <c r="AO30" s="807"/>
      <c r="BI30" s="862"/>
      <c r="BJ30" s="862"/>
      <c r="BL30" s="839"/>
      <c r="BM30" s="839"/>
    </row>
    <row r="31" s="800" customFormat="true" ht="12" hidden="false" customHeight="false" outlineLevel="0" collapsed="false">
      <c r="C31" s="801"/>
      <c r="D31" s="806"/>
      <c r="E31" s="806"/>
      <c r="F31" s="806"/>
      <c r="G31" s="806"/>
      <c r="H31" s="956"/>
      <c r="O31" s="925" t="s">
        <v>1228</v>
      </c>
      <c r="P31" s="957"/>
      <c r="Q31" s="806"/>
      <c r="R31" s="806"/>
      <c r="S31" s="806"/>
      <c r="T31" s="806"/>
      <c r="U31" s="806"/>
      <c r="V31" s="806"/>
      <c r="W31" s="806"/>
      <c r="X31" s="806"/>
      <c r="Y31" s="932"/>
      <c r="Z31" s="933" t="str">
        <f aca="false">Q25&amp;P25</f>
        <v>AlgeriaJordan</v>
      </c>
      <c r="AA31" s="934" t="str">
        <f aca="false">IF($T25,$Y25&amp;Language!$E$197&amp;$X25,"")</f>
        <v>2 - 0</v>
      </c>
      <c r="AE31" s="839"/>
      <c r="AF31" s="839"/>
      <c r="AG31" s="806"/>
      <c r="AH31" s="839"/>
      <c r="AI31" s="839"/>
      <c r="AJ31" s="839"/>
      <c r="AK31" s="839"/>
      <c r="AL31" s="839"/>
      <c r="AM31" s="839"/>
      <c r="AN31" s="839"/>
      <c r="AO31" s="839"/>
    </row>
    <row r="32" s="800" customFormat="true" ht="12" hidden="false" customHeight="false" outlineLevel="0" collapsed="false">
      <c r="C32" s="801"/>
      <c r="D32" s="806"/>
      <c r="E32" s="806"/>
      <c r="F32" s="808"/>
      <c r="G32" s="806"/>
      <c r="H32" s="956"/>
      <c r="O32" s="925" t="s">
        <v>1848</v>
      </c>
      <c r="P32" s="957"/>
      <c r="Q32" s="806"/>
      <c r="R32" s="806"/>
      <c r="S32" s="806"/>
      <c r="T32" s="806"/>
      <c r="U32" s="806"/>
      <c r="V32" s="806"/>
      <c r="W32" s="806"/>
      <c r="X32" s="806"/>
      <c r="Y32" s="932"/>
      <c r="Z32" s="933" t="str">
        <f aca="false">Q26&amp;P26</f>
        <v>AustriaAlgeria</v>
      </c>
      <c r="AA32" s="934" t="str">
        <f aca="false">IF($T26,$Y26&amp;Language!$E$197&amp;$X26,"")</f>
        <v>2 - 1</v>
      </c>
      <c r="AE32" s="846"/>
      <c r="AF32" s="839"/>
      <c r="AH32" s="839"/>
      <c r="AI32" s="839"/>
      <c r="AJ32" s="839"/>
      <c r="AK32" s="839"/>
      <c r="AL32" s="839"/>
      <c r="AM32" s="839"/>
      <c r="AN32" s="846"/>
      <c r="AO32" s="839"/>
    </row>
    <row r="33" s="800" customFormat="true" ht="12" hidden="false" customHeight="false" outlineLevel="0" collapsed="false">
      <c r="C33" s="801"/>
      <c r="D33" s="806"/>
      <c r="E33" s="806"/>
      <c r="F33" s="806"/>
      <c r="G33" s="806"/>
      <c r="H33" s="806"/>
      <c r="O33" s="942" t="s">
        <v>1850</v>
      </c>
      <c r="P33" s="958"/>
      <c r="Q33" s="946"/>
      <c r="R33" s="946"/>
      <c r="S33" s="946"/>
      <c r="T33" s="946"/>
      <c r="U33" s="946"/>
      <c r="V33" s="946"/>
      <c r="W33" s="946"/>
      <c r="X33" s="946"/>
      <c r="Y33" s="950"/>
      <c r="Z33" s="951" t="str">
        <f aca="false">Q27&amp;P27</f>
        <v>ArgentinaJordan</v>
      </c>
      <c r="AA33" s="952" t="str">
        <f aca="false">IF($T27,$Y27&amp;Language!$E$197&amp;$X27,"")</f>
        <v>2 - 0</v>
      </c>
      <c r="AE33" s="807"/>
      <c r="AF33" s="807"/>
      <c r="AH33" s="807"/>
      <c r="AI33" s="807"/>
      <c r="AJ33" s="807"/>
      <c r="AK33" s="918"/>
      <c r="AL33" s="807"/>
      <c r="AM33" s="807"/>
      <c r="AN33" s="807"/>
      <c r="AO33" s="80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8" width="2.71"/>
    <col collapsed="false" customWidth="true" hidden="false" outlineLevel="0" max="2" min="2" style="798" width="6.14"/>
    <col collapsed="false" customWidth="true" hidden="false" outlineLevel="0" max="3" min="3" style="798" width="4"/>
    <col collapsed="false" customWidth="true" hidden="false" outlineLevel="0" max="4" min="4" style="798" width="15.29"/>
    <col collapsed="false" customWidth="true" hidden="false" outlineLevel="0" max="5" min="5" style="798" width="5.57"/>
    <col collapsed="false" customWidth="true" hidden="false" outlineLevel="0" max="6" min="6" style="798" width="6.57"/>
    <col collapsed="false" customWidth="true" hidden="false" outlineLevel="0" max="7" min="7" style="798" width="6"/>
    <col collapsed="false" customWidth="true" hidden="false" outlineLevel="0" max="8" min="8" style="798" width="5.14"/>
    <col collapsed="false" customWidth="true" hidden="false" outlineLevel="0" max="9" min="9" style="798" width="4.71"/>
    <col collapsed="false" customWidth="true" hidden="false" outlineLevel="0" max="10" min="10" style="798" width="4.86"/>
    <col collapsed="false" customWidth="true" hidden="false" outlineLevel="0" max="11" min="11" style="798" width="5.57"/>
    <col collapsed="false" customWidth="true" hidden="false" outlineLevel="0" max="12" min="12" style="798" width="5.29"/>
    <col collapsed="false" customWidth="true" hidden="false" outlineLevel="0" max="14" min="13" style="798" width="4.86"/>
    <col collapsed="false" customWidth="true" hidden="false" outlineLevel="0" max="15" min="15" style="798" width="5"/>
    <col collapsed="false" customWidth="true" hidden="false" outlineLevel="0" max="16" min="16" style="798" width="7.42"/>
    <col collapsed="false" customWidth="true" hidden="false" outlineLevel="0" max="37" min="17" style="798" width="4.71"/>
    <col collapsed="false" customWidth="true" hidden="false" outlineLevel="0" max="38" min="38" style="798" width="5.42"/>
    <col collapsed="false" customWidth="true" hidden="false" outlineLevel="0" max="40" min="39" style="798" width="4.71"/>
    <col collapsed="false" customWidth="true" hidden="false" outlineLevel="0" max="41" min="41" style="798" width="5.71"/>
    <col collapsed="false" customWidth="true" hidden="false" outlineLevel="0" max="42" min="42" style="798" width="8.86"/>
    <col collapsed="false" customWidth="true" hidden="false" outlineLevel="0" max="46" min="43" style="798" width="4.71"/>
    <col collapsed="false" customWidth="true" hidden="false" outlineLevel="0" max="48" min="47" style="798" width="5.71"/>
    <col collapsed="false" customWidth="true" hidden="false" outlineLevel="0" max="49" min="49" style="798" width="1.57"/>
    <col collapsed="false" customWidth="true" hidden="false" outlineLevel="0" max="51" min="50" style="798" width="3.71"/>
    <col collapsed="false" customWidth="true" hidden="false" outlineLevel="0" max="52" min="52" style="798" width="13.57"/>
    <col collapsed="false" customWidth="false" hidden="false" outlineLevel="0" max="55" min="53" style="798" width="2.71"/>
    <col collapsed="false" customWidth="true" hidden="false" outlineLevel="0" max="56" min="56" style="798" width="1.29"/>
    <col collapsed="false" customWidth="true" hidden="false" outlineLevel="0" max="60" min="57" style="798" width="4.71"/>
    <col collapsed="false" customWidth="true" hidden="false" outlineLevel="0" max="62" min="61" style="798" width="5.71"/>
    <col collapsed="false" customWidth="true" hidden="false" outlineLevel="0" max="64" min="63" style="798" width="3.71"/>
    <col collapsed="false" customWidth="true" hidden="false" outlineLevel="0" max="65" min="65" style="798" width="1.71"/>
    <col collapsed="false" customWidth="true" hidden="false" outlineLevel="0" max="66" min="66" style="798" width="14.29"/>
    <col collapsed="false" customWidth="false" hidden="false" outlineLevel="0" max="69" min="67" style="798" width="2.71"/>
    <col collapsed="false" customWidth="true" hidden="false" outlineLevel="0" max="70" min="70" style="798" width="1.57"/>
    <col collapsed="false" customWidth="true" hidden="false" outlineLevel="0" max="74" min="71" style="798" width="4.71"/>
    <col collapsed="false" customWidth="true" hidden="false" outlineLevel="0" max="75" min="75" style="798" width="5.71"/>
    <col collapsed="false" customWidth="true" hidden="false" outlineLevel="0" max="76" min="76" style="798" width="3.71"/>
    <col collapsed="false" customWidth="true" hidden="false" outlineLevel="0" max="77" min="77" style="798" width="1.57"/>
    <col collapsed="false" customWidth="true" hidden="false" outlineLevel="0" max="78" min="78" style="798" width="14.29"/>
    <col collapsed="false" customWidth="false" hidden="false" outlineLevel="0" max="82" min="79" style="798" width="2.71"/>
    <col collapsed="false" customWidth="true" hidden="false" outlineLevel="0" max="86" min="83" style="798" width="4.71"/>
    <col collapsed="false" customWidth="false" hidden="false" outlineLevel="0" max="16384" min="87" style="798" width="2.71"/>
  </cols>
  <sheetData>
    <row r="1" customFormat="false" ht="17.35" hidden="false" customHeight="false" outlineLevel="0" collapsed="false">
      <c r="B1" s="799" t="s">
        <v>64</v>
      </c>
    </row>
    <row r="2" s="800" customFormat="true" ht="12" hidden="false" customHeight="false" outlineLevel="0" collapsed="false">
      <c r="B2" s="801"/>
      <c r="C2" s="802"/>
      <c r="D2" s="801"/>
      <c r="F2" s="803"/>
      <c r="G2" s="804"/>
    </row>
    <row r="3" s="800" customFormat="true" ht="12" hidden="false" customHeight="false" outlineLevel="0" collapsed="false">
      <c r="B3" s="805"/>
      <c r="C3" s="806"/>
      <c r="E3" s="803"/>
      <c r="F3" s="807"/>
      <c r="G3" s="803"/>
      <c r="H3" s="808"/>
      <c r="I3" s="808"/>
      <c r="J3" s="808"/>
      <c r="K3" s="808"/>
      <c r="L3" s="808"/>
      <c r="M3" s="808"/>
      <c r="N3" s="808"/>
      <c r="O3" s="806"/>
      <c r="P3" s="808"/>
      <c r="Q3" s="801"/>
      <c r="R3" s="809"/>
      <c r="S3" s="805"/>
      <c r="T3" s="805"/>
      <c r="U3" s="809"/>
      <c r="V3" s="805"/>
      <c r="W3" s="805"/>
      <c r="X3" s="809"/>
      <c r="Y3" s="810"/>
      <c r="Z3" s="805"/>
      <c r="AA3" s="805"/>
      <c r="AB3" s="809"/>
      <c r="AC3" s="810"/>
      <c r="AD3" s="805"/>
      <c r="AE3" s="805"/>
      <c r="AF3" s="809"/>
      <c r="AG3" s="810"/>
      <c r="AH3" s="805"/>
      <c r="AI3" s="805"/>
      <c r="AJ3" s="809"/>
      <c r="AK3" s="811"/>
      <c r="AL3" s="805"/>
      <c r="AM3" s="809"/>
      <c r="AN3" s="801"/>
      <c r="AO3" s="801"/>
    </row>
    <row r="4" s="800" customFormat="true" ht="13.5" hidden="false" customHeight="true" outlineLevel="0" collapsed="false">
      <c r="B4" s="805"/>
      <c r="C4" s="808"/>
      <c r="D4" s="806"/>
      <c r="E4" s="803"/>
      <c r="F4" s="807"/>
      <c r="G4" s="803"/>
      <c r="H4" s="813" t="s">
        <v>1840</v>
      </c>
      <c r="I4" s="813" t="s">
        <v>1841</v>
      </c>
      <c r="J4" s="813" t="s">
        <v>507</v>
      </c>
      <c r="K4" s="814" t="s">
        <v>1839</v>
      </c>
      <c r="L4" s="813" t="s">
        <v>1869</v>
      </c>
      <c r="M4" s="814" t="s">
        <v>1870</v>
      </c>
      <c r="N4" s="814" t="s">
        <v>65</v>
      </c>
      <c r="O4" s="815" t="s">
        <v>67</v>
      </c>
      <c r="P4" s="816" t="s">
        <v>463</v>
      </c>
      <c r="Q4" s="814" t="s">
        <v>1871</v>
      </c>
      <c r="R4" s="813"/>
      <c r="S4" s="810"/>
      <c r="T4" s="805"/>
      <c r="U4" s="817"/>
      <c r="V4" s="805"/>
      <c r="W4" s="805"/>
      <c r="X4" s="817"/>
      <c r="Y4" s="810"/>
      <c r="Z4" s="805"/>
      <c r="AA4" s="805"/>
      <c r="AB4" s="817"/>
      <c r="AC4" s="810"/>
      <c r="AD4" s="805"/>
      <c r="AE4" s="805"/>
      <c r="AF4" s="817"/>
      <c r="AG4" s="810"/>
      <c r="AH4" s="805"/>
      <c r="AI4" s="805"/>
      <c r="AJ4" s="817"/>
      <c r="AK4" s="811"/>
      <c r="AL4" s="805"/>
      <c r="AM4" s="817"/>
      <c r="AN4" s="801"/>
      <c r="AO4" s="805"/>
    </row>
    <row r="5" s="800" customFormat="true" ht="12" hidden="false" customHeight="false" outlineLevel="0" collapsed="false">
      <c r="B5" s="806"/>
      <c r="C5" s="808" t="n">
        <v>1</v>
      </c>
      <c r="D5" s="818" t="str">
        <f aca="false">VLOOKUP($B$1&amp;ROW($A1),Groups!$B$7:$D$65,3,0)</f>
        <v>Portugal</v>
      </c>
      <c r="E5" s="819"/>
      <c r="F5" s="820"/>
      <c r="G5" s="807"/>
      <c r="H5" s="808" t="n">
        <f aca="false">SUMIFS($R$22:$R$27,$P$22:$P$27,$D5)+SUMIFS($S$22:$S$27,$Q$22:$Q$27,$D5)</f>
        <v>7</v>
      </c>
      <c r="I5" s="808" t="n">
        <f aca="false">SUMIFS($S$22:$S$27,$P$22:$P$27,$D5)+SUMIFS($R$22:$R$27,$Q$22:$Q$27,$D5)</f>
        <v>1</v>
      </c>
      <c r="J5" s="806" t="n">
        <f aca="false">H5-I5</f>
        <v>6</v>
      </c>
      <c r="K5" s="821" t="n">
        <f aca="false">M5*3+N5</f>
        <v>9</v>
      </c>
      <c r="L5" s="808" t="n">
        <f aca="false">M5+N5+O5</f>
        <v>3</v>
      </c>
      <c r="M5" s="808" t="n">
        <f aca="false">SUMPRODUCT(($P$22:$P$27=D5)*($R$22:$R$27&gt;$S$22:$S$27))+SUMPRODUCT(($Q$22:$Q$27=D5)*($R$22:$R$27&lt;$S$22:$S$27))</f>
        <v>3</v>
      </c>
      <c r="N5" s="808" t="n">
        <f aca="false">SUMPRODUCT(($P$22:$Q$27=D5)*($R$22:$R$27=$S$22:$S$27)*($R$22:$R$27&lt;&gt;"")*($S$22:$S$27&lt;&gt;""))</f>
        <v>0</v>
      </c>
      <c r="O5" s="808" t="n">
        <f aca="false">SUMPRODUCT(($P$22:$P$27=D5)*($R$22:$R$27&lt;$S$22:$S$27))+SUMPRODUCT(($Q$22:$Q$27=D5)*($R$22:$R$27&gt;$S$22:$S$27))</f>
        <v>0</v>
      </c>
      <c r="P5" s="822" t="n">
        <f aca="false">SUMIFS(FairPlay!$C$6:$C$27,FairPlay!$B$6:$B$27,$D5)+SUMIFS(FairPlay!$F$6:$F$27,FairPlay!$E$6:$E$27,$D5)+SUMIFS(FairPlay!$I$6:$I$27,FairPlay!$H$6:$H$27,$D5)</f>
        <v>0</v>
      </c>
      <c r="Q5" s="806" t="n">
        <f aca="false">INDEX(Language!$D$5:$D$100,MATCH($D5,Language!$E$5:$E$100,0),1)</f>
        <v>5</v>
      </c>
      <c r="R5" s="823" t="n">
        <f aca="false">(1000-Q5)*($L$9&gt;0)</f>
        <v>995</v>
      </c>
      <c r="S5" s="806"/>
      <c r="T5" s="806"/>
      <c r="U5" s="824"/>
      <c r="V5" s="806"/>
      <c r="W5" s="806"/>
      <c r="X5" s="824"/>
      <c r="Y5" s="806"/>
      <c r="Z5" s="806"/>
      <c r="AA5" s="806"/>
      <c r="AB5" s="824"/>
      <c r="AC5" s="806"/>
      <c r="AD5" s="806"/>
      <c r="AE5" s="806"/>
      <c r="AF5" s="824"/>
      <c r="AG5" s="806"/>
      <c r="AH5" s="806"/>
      <c r="AI5" s="806"/>
      <c r="AJ5" s="824"/>
      <c r="AK5" s="806"/>
      <c r="AL5" s="806"/>
      <c r="AM5" s="824"/>
      <c r="AN5" s="801"/>
      <c r="AO5" s="826"/>
      <c r="AU5" s="827" t="n">
        <f aca="false" t="array" ref="AU5:AU8">COUNTIF($AM$14:$AM$17,$AM$14:$AM$17)&gt;1</f>
        <v>0</v>
      </c>
      <c r="AV5" s="827" t="n">
        <f aca="false" t="array" ref="AV5:AV8">$L$5:$L$8&gt;0</f>
        <v>1</v>
      </c>
      <c r="BA5" s="828" t="n">
        <f aca="false">IFERROR(MATCH($C14,$AY$14:$AY$17,0),99)</f>
        <v>99</v>
      </c>
      <c r="BB5" s="829" t="n">
        <f aca="false">IFERROR(MATCH($C14,$AY$22:$AY$25,0),99)</f>
        <v>99</v>
      </c>
      <c r="BN5" s="828" t="str">
        <f aca="false">IF($U14=$BL$14,$C14,"")</f>
        <v/>
      </c>
      <c r="BO5" s="829" t="e">
        <f aca="false">INDEX($BN$5:$BN$8,MATCH($C14,$AY$14:$AY$17,0))</f>
        <v>#N/A</v>
      </c>
      <c r="BZ5" s="828" t="str">
        <f aca="false">IF($U14=$BX$14,$C14,"")</f>
        <v/>
      </c>
      <c r="CA5" s="829" t="e">
        <f aca="false">INDEX($BZ$5:$BZ$8,MATCH($C14,$AY$14:$AY$17,0))</f>
        <v>#N/A</v>
      </c>
    </row>
    <row r="6" s="800" customFormat="true" ht="12" hidden="false" customHeight="false" outlineLevel="0" collapsed="false">
      <c r="B6" s="806"/>
      <c r="C6" s="808" t="n">
        <v>2</v>
      </c>
      <c r="D6" s="830" t="str">
        <f aca="false">VLOOKUP($B$1&amp;ROW($A2),Groups!$B$7:$D$65,3,0)</f>
        <v>DR Congo</v>
      </c>
      <c r="E6" s="831"/>
      <c r="F6" s="820"/>
      <c r="G6" s="807"/>
      <c r="H6" s="808" t="n">
        <f aca="false">SUMIFS($R$22:$R$27,$P$22:$P$27,$D6)+SUMIFS($S$22:$S$27,$Q$22:$Q$27,$D6)</f>
        <v>2</v>
      </c>
      <c r="I6" s="808" t="n">
        <f aca="false">SUMIFS($S$22:$S$27,$P$22:$P$27,$D6)+SUMIFS($R$22:$R$27,$Q$22:$Q$27,$D6)</f>
        <v>5</v>
      </c>
      <c r="J6" s="806" t="n">
        <f aca="false">H6-I6</f>
        <v>-3</v>
      </c>
      <c r="K6" s="821" t="n">
        <f aca="false">M6*3+N6</f>
        <v>1</v>
      </c>
      <c r="L6" s="808" t="n">
        <f aca="false">M6+N6+O6</f>
        <v>3</v>
      </c>
      <c r="M6" s="808" t="n">
        <f aca="false">SUMPRODUCT(($P$22:$P$27=D6)*($R$22:$R$27&gt;$S$22:$S$27))+SUMPRODUCT(($Q$22:$Q$27=D6)*($R$22:$R$27&lt;$S$22:$S$27))</f>
        <v>0</v>
      </c>
      <c r="N6" s="808" t="n">
        <f aca="false">SUMPRODUCT(($P$22:$Q$27=D6)*($R$22:$R$27=$S$22:$S$27)*($R$22:$R$27&lt;&gt;"")*($S$22:$S$27&lt;&gt;""))</f>
        <v>1</v>
      </c>
      <c r="O6" s="808" t="n">
        <f aca="false">SUMPRODUCT(($P$22:$P$27=D6)*($R$22:$R$27&lt;$S$22:$S$27))+SUMPRODUCT(($Q$22:$Q$27=D6)*($R$22:$R$27&gt;$S$22:$S$27))</f>
        <v>2</v>
      </c>
      <c r="P6" s="832" t="n">
        <f aca="false">SUMIFS(FairPlay!$C$6:$C$27,FairPlay!$B$6:$B$27,$D6)+SUMIFS(FairPlay!$F$6:$F$27,FairPlay!$E$6:$E$27,$D6)+SUMIFS(FairPlay!$I$6:$I$27,FairPlay!$H$6:$H$27,$D6)</f>
        <v>0</v>
      </c>
      <c r="Q6" s="806" t="n">
        <f aca="false">INDEX(Language!$D$5:$D$100,MATCH($D6,Language!$E$5:$E$100,0),1)</f>
        <v>46</v>
      </c>
      <c r="R6" s="823" t="n">
        <f aca="false">(1000-Q6)*($L$9&gt;0)</f>
        <v>954</v>
      </c>
      <c r="S6" s="806"/>
      <c r="T6" s="806"/>
      <c r="U6" s="824"/>
      <c r="V6" s="806"/>
      <c r="W6" s="806"/>
      <c r="X6" s="824"/>
      <c r="Y6" s="806"/>
      <c r="Z6" s="806"/>
      <c r="AA6" s="806"/>
      <c r="AB6" s="824"/>
      <c r="AC6" s="806"/>
      <c r="AD6" s="806"/>
      <c r="AE6" s="806"/>
      <c r="AF6" s="824"/>
      <c r="AG6" s="806"/>
      <c r="AH6" s="806"/>
      <c r="AI6" s="806"/>
      <c r="AJ6" s="824"/>
      <c r="AK6" s="806"/>
      <c r="AL6" s="806"/>
      <c r="AM6" s="824"/>
      <c r="AN6" s="801"/>
      <c r="AO6" s="801"/>
      <c r="AU6" s="827" t="n">
        <v>0</v>
      </c>
      <c r="AV6" s="827" t="n">
        <v>1</v>
      </c>
      <c r="BA6" s="833" t="n">
        <f aca="false">IFERROR(MATCH($C15,$AY$14:$AY$17,0),99)</f>
        <v>99</v>
      </c>
      <c r="BB6" s="834" t="n">
        <f aca="false">IFERROR(MATCH($C15,$AY$22:$AY$25,0),99)</f>
        <v>99</v>
      </c>
      <c r="BN6" s="833" t="str">
        <f aca="false">IF($U15=$BL$14,$C15,"")</f>
        <v/>
      </c>
      <c r="BO6" s="834" t="e">
        <f aca="false">INDEX($BN$5:$BN$8,MATCH($C15,$AY$14:$AY$17,0))</f>
        <v>#N/A</v>
      </c>
      <c r="BZ6" s="833" t="str">
        <f aca="false">IF($U15=$BX$14,$C15,"")</f>
        <v/>
      </c>
      <c r="CA6" s="834" t="e">
        <f aca="false">INDEX($BZ$5:$BZ$8,MATCH($C15,$AY$14:$AY$17,0))</f>
        <v>#N/A</v>
      </c>
    </row>
    <row r="7" s="800" customFormat="true" ht="12" hidden="false" customHeight="false" outlineLevel="0" collapsed="false">
      <c r="B7" s="806"/>
      <c r="C7" s="808" t="n">
        <v>3</v>
      </c>
      <c r="D7" s="830" t="str">
        <f aca="false">VLOOKUP($B$1&amp;ROW($A3),Groups!$B$7:$D$65,3,0)</f>
        <v>Uzbekistan</v>
      </c>
      <c r="E7" s="831"/>
      <c r="F7" s="820"/>
      <c r="G7" s="807"/>
      <c r="H7" s="808" t="n">
        <f aca="false">SUMIFS($R$22:$R$27,$P$22:$P$27,$D7)+SUMIFS($S$22:$S$27,$Q$22:$Q$27,$D7)</f>
        <v>1</v>
      </c>
      <c r="I7" s="808" t="n">
        <f aca="false">SUMIFS($S$22:$S$27,$P$22:$P$27,$D7)+SUMIFS($R$22:$R$27,$Q$22:$Q$27,$D7)</f>
        <v>6</v>
      </c>
      <c r="J7" s="806" t="n">
        <f aca="false">H7-I7</f>
        <v>-5</v>
      </c>
      <c r="K7" s="821" t="n">
        <f aca="false">M7*3+N7</f>
        <v>1</v>
      </c>
      <c r="L7" s="808" t="n">
        <f aca="false">M7+N7+O7</f>
        <v>3</v>
      </c>
      <c r="M7" s="808" t="n">
        <f aca="false">SUMPRODUCT(($P$22:$P$27=D7)*($R$22:$R$27&gt;$S$22:$S$27))+SUMPRODUCT(($Q$22:$Q$27=D7)*($R$22:$R$27&lt;$S$22:$S$27))</f>
        <v>0</v>
      </c>
      <c r="N7" s="808" t="n">
        <f aca="false">SUMPRODUCT(($P$22:$Q$27=D7)*($R$22:$R$27=$S$22:$S$27)*($R$22:$R$27&lt;&gt;"")*($S$22:$S$27&lt;&gt;""))</f>
        <v>1</v>
      </c>
      <c r="O7" s="808" t="n">
        <f aca="false">SUMPRODUCT(($P$22:$P$27=D7)*($R$22:$R$27&lt;$S$22:$S$27))+SUMPRODUCT(($Q$22:$Q$27=D7)*($R$22:$R$27&gt;$S$22:$S$27))</f>
        <v>2</v>
      </c>
      <c r="P7" s="832" t="n">
        <f aca="false">SUMIFS(FairPlay!$C$6:$C$27,FairPlay!$B$6:$B$27,$D7)+SUMIFS(FairPlay!$F$6:$F$27,FairPlay!$E$6:$E$27,$D7)+SUMIFS(FairPlay!$I$6:$I$27,FairPlay!$H$6:$H$27,$D7)</f>
        <v>0</v>
      </c>
      <c r="Q7" s="806" t="n">
        <f aca="false">INDEX(Language!$D$5:$D$100,MATCH($D7,Language!$E$5:$E$100,0),1)</f>
        <v>50</v>
      </c>
      <c r="R7" s="823" t="n">
        <f aca="false">(1000-Q7)*($L$9&gt;0)</f>
        <v>950</v>
      </c>
      <c r="S7" s="806"/>
      <c r="T7" s="806"/>
      <c r="U7" s="824"/>
      <c r="V7" s="806"/>
      <c r="W7" s="806"/>
      <c r="X7" s="824"/>
      <c r="Y7" s="806"/>
      <c r="Z7" s="806"/>
      <c r="AA7" s="806"/>
      <c r="AB7" s="824"/>
      <c r="AC7" s="806"/>
      <c r="AD7" s="806"/>
      <c r="AE7" s="806"/>
      <c r="AF7" s="824"/>
      <c r="AG7" s="806"/>
      <c r="AH7" s="806"/>
      <c r="AI7" s="806"/>
      <c r="AJ7" s="824"/>
      <c r="AK7" s="806"/>
      <c r="AL7" s="806"/>
      <c r="AM7" s="824"/>
      <c r="AN7" s="801"/>
      <c r="AO7" s="801"/>
      <c r="AU7" s="827" t="n">
        <v>0</v>
      </c>
      <c r="AV7" s="827" t="n">
        <v>1</v>
      </c>
      <c r="BA7" s="833" t="n">
        <f aca="false">IFERROR(MATCH($C16,$AY$14:$AY$17,0),99)</f>
        <v>2</v>
      </c>
      <c r="BB7" s="834" t="n">
        <f aca="false">IFERROR(MATCH($C16,$AY$22:$AY$25,0),99)</f>
        <v>99</v>
      </c>
      <c r="BN7" s="833" t="str">
        <f aca="false">IF($U16=$BL$14,$C16,"")</f>
        <v/>
      </c>
      <c r="BO7" s="834" t="str">
        <f aca="false">INDEX($BN$5:$BN$8,MATCH($C16,$AY$14:$AY$17,0))</f>
        <v/>
      </c>
      <c r="BZ7" s="833" t="str">
        <f aca="false">IF($U16=$BX$14,$C16,"")</f>
        <v/>
      </c>
      <c r="CA7" s="834" t="str">
        <f aca="false">INDEX($BZ$5:$BZ$8,MATCH($C16,$AY$14:$AY$17,0))</f>
        <v/>
      </c>
    </row>
    <row r="8" s="800" customFormat="true" ht="12" hidden="false" customHeight="false" outlineLevel="0" collapsed="false">
      <c r="B8" s="806"/>
      <c r="C8" s="808" t="n">
        <v>4</v>
      </c>
      <c r="D8" s="835" t="str">
        <f aca="false">VLOOKUP($B$1&amp;ROW($A4),Groups!$B$7:$D$65,3,0)</f>
        <v>Colombia</v>
      </c>
      <c r="E8" s="831"/>
      <c r="F8" s="820"/>
      <c r="G8" s="807"/>
      <c r="H8" s="808" t="n">
        <f aca="false">SUMIFS($R$22:$R$27,$P$22:$P$27,$D8)+SUMIFS($S$22:$S$27,$Q$22:$Q$27,$D8)</f>
        <v>5</v>
      </c>
      <c r="I8" s="808" t="n">
        <f aca="false">SUMIFS($S$22:$S$27,$P$22:$P$27,$D8)+SUMIFS($R$22:$R$27,$Q$22:$Q$27,$D8)</f>
        <v>3</v>
      </c>
      <c r="J8" s="806" t="n">
        <f aca="false">H8-I8</f>
        <v>2</v>
      </c>
      <c r="K8" s="821" t="n">
        <f aca="false">M8*3+N8</f>
        <v>6</v>
      </c>
      <c r="L8" s="808" t="n">
        <f aca="false">M8+N8+O8</f>
        <v>3</v>
      </c>
      <c r="M8" s="808" t="n">
        <f aca="false">SUMPRODUCT(($P$22:$P$27=D8)*($R$22:$R$27&gt;$S$22:$S$27))+SUMPRODUCT(($Q$22:$Q$27=D8)*($R$22:$R$27&lt;$S$22:$S$27))</f>
        <v>2</v>
      </c>
      <c r="N8" s="808" t="n">
        <f aca="false">SUMPRODUCT(($P$22:$Q$27=D8)*($R$22:$R$27=$S$22:$S$27)*($R$22:$R$27&lt;&gt;"")*($S$22:$S$27&lt;&gt;""))</f>
        <v>0</v>
      </c>
      <c r="O8" s="808" t="n">
        <f aca="false">SUMPRODUCT(($P$22:$P$27=D8)*($R$22:$R$27&lt;$S$22:$S$27))+SUMPRODUCT(($Q$22:$Q$27=D8)*($R$22:$R$27&gt;$S$22:$S$27))</f>
        <v>1</v>
      </c>
      <c r="P8" s="836" t="n">
        <f aca="false">SUMIFS(FairPlay!$C$6:$C$27,FairPlay!$B$6:$B$27,$D8)+SUMIFS(FairPlay!$F$6:$F$27,FairPlay!$E$6:$E$27,$D8)+SUMIFS(FairPlay!$I$6:$I$27,FairPlay!$H$6:$H$27,$D8)</f>
        <v>0</v>
      </c>
      <c r="Q8" s="806" t="n">
        <f aca="false">INDEX(Language!$D$5:$D$100,MATCH($D8,Language!$E$5:$E$100,0),1)</f>
        <v>13</v>
      </c>
      <c r="R8" s="823" t="n">
        <f aca="false">(1000-Q8)*($L$9&gt;0)</f>
        <v>987</v>
      </c>
      <c r="S8" s="806"/>
      <c r="T8" s="806"/>
      <c r="U8" s="824"/>
      <c r="V8" s="806"/>
      <c r="W8" s="806"/>
      <c r="X8" s="824"/>
      <c r="Y8" s="806"/>
      <c r="Z8" s="806"/>
      <c r="AA8" s="806"/>
      <c r="AB8" s="824"/>
      <c r="AC8" s="806"/>
      <c r="AD8" s="806"/>
      <c r="AE8" s="806"/>
      <c r="AF8" s="824"/>
      <c r="AG8" s="806"/>
      <c r="AH8" s="806"/>
      <c r="AI8" s="806"/>
      <c r="AJ8" s="824"/>
      <c r="AK8" s="806"/>
      <c r="AL8" s="806"/>
      <c r="AM8" s="824"/>
      <c r="AN8" s="801"/>
      <c r="AO8" s="801"/>
      <c r="AU8" s="827" t="n">
        <v>0</v>
      </c>
      <c r="AV8" s="827" t="n">
        <v>1</v>
      </c>
      <c r="BA8" s="837" t="n">
        <f aca="false">IFERROR(MATCH($C17,$AY$14:$AY$17,0),99)</f>
        <v>3</v>
      </c>
      <c r="BB8" s="838" t="n">
        <f aca="false">IFERROR(MATCH($C17,$AY$22:$AY$25,0),99)</f>
        <v>99</v>
      </c>
      <c r="BN8" s="837" t="str">
        <f aca="false">IF($U17=$BL$14,$C17,"")</f>
        <v/>
      </c>
      <c r="BO8" s="838" t="str">
        <f aca="false">INDEX($BN$5:$BN$8,MATCH($C17,$AY$14:$AY$17,0))</f>
        <v/>
      </c>
      <c r="BZ8" s="837" t="str">
        <f aca="false">IF($U17=$BX$14,$C17,"")</f>
        <v/>
      </c>
      <c r="CA8" s="838" t="str">
        <f aca="false">INDEX($BZ$5:$BZ$8,MATCH($C17,$AY$14:$AY$17,0))</f>
        <v/>
      </c>
    </row>
    <row r="9" s="800" customFormat="true" ht="12" hidden="false" customHeight="false" outlineLevel="0" collapsed="false">
      <c r="C9" s="806"/>
      <c r="D9" s="806"/>
      <c r="E9" s="806"/>
      <c r="F9" s="807"/>
      <c r="G9" s="807"/>
      <c r="H9" s="806"/>
      <c r="I9" s="806"/>
      <c r="J9" s="806"/>
      <c r="K9" s="806"/>
      <c r="L9" s="821" t="n">
        <f aca="false">QUOTIENT(SUM(L5:L8),2)</f>
        <v>6</v>
      </c>
      <c r="M9" s="808"/>
      <c r="N9" s="808"/>
      <c r="O9" s="808"/>
      <c r="P9" s="806"/>
      <c r="Q9" s="806"/>
      <c r="R9" s="806"/>
      <c r="S9" s="806"/>
      <c r="T9" s="806"/>
      <c r="U9" s="806"/>
      <c r="V9" s="801"/>
      <c r="W9" s="801"/>
      <c r="X9" s="806"/>
      <c r="Y9" s="806"/>
      <c r="Z9" s="806"/>
      <c r="AA9" s="801"/>
      <c r="AB9" s="801"/>
      <c r="AC9" s="801"/>
      <c r="AD9" s="801"/>
      <c r="AE9" s="801"/>
      <c r="AF9" s="801"/>
      <c r="AG9" s="801"/>
      <c r="AH9" s="801"/>
      <c r="AI9" s="801"/>
    </row>
    <row r="10" s="800" customFormat="true" ht="12" hidden="false" customHeight="false" outlineLevel="0" collapsed="false">
      <c r="C10" s="806"/>
      <c r="D10" s="806"/>
      <c r="E10" s="806"/>
      <c r="F10" s="807"/>
      <c r="G10" s="807"/>
      <c r="H10" s="806"/>
      <c r="I10" s="806"/>
      <c r="J10" s="806"/>
      <c r="K10" s="806"/>
      <c r="L10" s="821"/>
      <c r="M10" s="808"/>
      <c r="N10" s="808"/>
      <c r="O10" s="808"/>
      <c r="P10" s="806"/>
      <c r="Q10" s="806"/>
      <c r="R10" s="806"/>
      <c r="S10" s="806"/>
      <c r="T10" s="806"/>
      <c r="U10" s="806"/>
      <c r="V10" s="801"/>
      <c r="W10" s="801"/>
      <c r="X10" s="806"/>
      <c r="Y10" s="806"/>
      <c r="Z10" s="806"/>
      <c r="AA10" s="801"/>
      <c r="AB10" s="801"/>
      <c r="AC10" s="801"/>
      <c r="AD10" s="801"/>
      <c r="AE10" s="801"/>
      <c r="AF10" s="801"/>
      <c r="AG10" s="801"/>
      <c r="AH10" s="801"/>
      <c r="AI10" s="801"/>
    </row>
    <row r="11" s="800" customFormat="true" ht="12" hidden="false" customHeight="false" outlineLevel="0" collapsed="false">
      <c r="C11" s="806"/>
      <c r="D11" s="806"/>
      <c r="E11" s="806"/>
      <c r="F11" s="807"/>
      <c r="G11" s="807"/>
      <c r="H11" s="806"/>
      <c r="I11" s="806"/>
      <c r="J11" s="806"/>
      <c r="K11" s="806"/>
      <c r="L11" s="821"/>
      <c r="M11" s="808"/>
      <c r="N11" s="808"/>
      <c r="O11" s="808"/>
      <c r="P11" s="806"/>
      <c r="Q11" s="806"/>
      <c r="R11" s="806"/>
      <c r="S11" s="806"/>
      <c r="T11" s="806"/>
      <c r="U11" s="806"/>
      <c r="V11" s="801"/>
      <c r="W11" s="801"/>
      <c r="X11" s="806"/>
      <c r="Y11" s="806"/>
      <c r="Z11" s="806"/>
      <c r="AA11" s="801"/>
      <c r="AB11" s="801"/>
      <c r="AC11" s="801"/>
      <c r="AD11" s="801"/>
      <c r="AE11" s="801"/>
      <c r="AF11" s="801"/>
      <c r="AG11" s="801"/>
      <c r="AH11" s="801"/>
      <c r="AI11" s="801"/>
      <c r="BL11" s="807"/>
    </row>
    <row r="12" s="839" customFormat="true" ht="12" hidden="false" customHeight="false" outlineLevel="0" collapsed="false">
      <c r="E12" s="840" t="s">
        <v>1872</v>
      </c>
      <c r="F12" s="841"/>
      <c r="G12" s="840" t="s">
        <v>1872</v>
      </c>
      <c r="H12" s="841"/>
      <c r="I12" s="842" t="s">
        <v>1872</v>
      </c>
      <c r="J12" s="841"/>
      <c r="K12" s="805" t="s">
        <v>1873</v>
      </c>
      <c r="L12" s="840"/>
      <c r="M12" s="842" t="s">
        <v>1872</v>
      </c>
      <c r="N12" s="841"/>
      <c r="O12" s="805" t="s">
        <v>1873</v>
      </c>
      <c r="P12" s="840"/>
      <c r="Q12" s="842" t="s">
        <v>1872</v>
      </c>
      <c r="R12" s="841"/>
      <c r="S12" s="805" t="s">
        <v>1873</v>
      </c>
      <c r="T12" s="840"/>
      <c r="U12" s="842" t="s">
        <v>1872</v>
      </c>
      <c r="V12" s="843"/>
      <c r="W12" s="805" t="s">
        <v>1874</v>
      </c>
      <c r="X12" s="840"/>
      <c r="Y12" s="842" t="s">
        <v>1872</v>
      </c>
      <c r="Z12" s="843"/>
      <c r="AA12" s="805" t="s">
        <v>1874</v>
      </c>
      <c r="AB12" s="840"/>
      <c r="AC12" s="842" t="s">
        <v>1872</v>
      </c>
      <c r="AD12" s="843"/>
      <c r="AE12" s="805" t="s">
        <v>1874</v>
      </c>
      <c r="AF12" s="840"/>
      <c r="AG12" s="842" t="s">
        <v>1872</v>
      </c>
      <c r="AH12" s="840"/>
      <c r="AI12" s="840" t="s">
        <v>507</v>
      </c>
      <c r="AJ12" s="842" t="s">
        <v>1872</v>
      </c>
      <c r="AK12" s="840"/>
      <c r="AL12" s="840" t="s">
        <v>1840</v>
      </c>
      <c r="AM12" s="842" t="s">
        <v>1872</v>
      </c>
      <c r="AN12" s="841"/>
      <c r="AO12" s="840" t="s">
        <v>1875</v>
      </c>
      <c r="AP12" s="842" t="s">
        <v>1872</v>
      </c>
      <c r="AR12" s="840" t="s">
        <v>1871</v>
      </c>
      <c r="AS12" s="842" t="s">
        <v>1872</v>
      </c>
      <c r="AT12" s="842"/>
      <c r="AZ12" s="844" t="s">
        <v>1876</v>
      </c>
      <c r="BJ12" s="845" t="s">
        <v>1877</v>
      </c>
      <c r="BL12" s="807"/>
      <c r="BN12" s="844" t="s">
        <v>1878</v>
      </c>
      <c r="BZ12" s="844" t="s">
        <v>1879</v>
      </c>
    </row>
    <row r="13" s="839" customFormat="true" ht="12" hidden="false" customHeight="false" outlineLevel="0" collapsed="false">
      <c r="B13" s="846"/>
      <c r="C13" s="846"/>
      <c r="D13" s="846"/>
      <c r="E13" s="805" t="s">
        <v>1880</v>
      </c>
      <c r="F13" s="811"/>
      <c r="G13" s="805" t="s">
        <v>1881</v>
      </c>
      <c r="H13" s="811"/>
      <c r="I13" s="817" t="s">
        <v>1882</v>
      </c>
      <c r="J13" s="811"/>
      <c r="K13" s="805" t="s">
        <v>1839</v>
      </c>
      <c r="L13" s="805" t="s">
        <v>1883</v>
      </c>
      <c r="M13" s="817" t="s">
        <v>1884</v>
      </c>
      <c r="N13" s="841"/>
      <c r="O13" s="805" t="s">
        <v>507</v>
      </c>
      <c r="P13" s="805" t="s">
        <v>1883</v>
      </c>
      <c r="Q13" s="817" t="s">
        <v>1885</v>
      </c>
      <c r="R13" s="841"/>
      <c r="S13" s="805" t="s">
        <v>1840</v>
      </c>
      <c r="T13" s="805" t="s">
        <v>1883</v>
      </c>
      <c r="U13" s="817" t="s">
        <v>1886</v>
      </c>
      <c r="V13" s="811"/>
      <c r="W13" s="805" t="s">
        <v>1839</v>
      </c>
      <c r="X13" s="805" t="s">
        <v>1883</v>
      </c>
      <c r="Y13" s="817" t="s">
        <v>1887</v>
      </c>
      <c r="Z13" s="811"/>
      <c r="AA13" s="805" t="s">
        <v>507</v>
      </c>
      <c r="AB13" s="805" t="s">
        <v>1883</v>
      </c>
      <c r="AC13" s="817" t="s">
        <v>1888</v>
      </c>
      <c r="AD13" s="811"/>
      <c r="AE13" s="805" t="s">
        <v>1840</v>
      </c>
      <c r="AF13" s="805" t="s">
        <v>1883</v>
      </c>
      <c r="AG13" s="817" t="s">
        <v>1889</v>
      </c>
      <c r="AH13" s="805"/>
      <c r="AI13" s="805" t="s">
        <v>1883</v>
      </c>
      <c r="AJ13" s="817" t="s">
        <v>1890</v>
      </c>
      <c r="AK13" s="805"/>
      <c r="AL13" s="805" t="s">
        <v>1883</v>
      </c>
      <c r="AM13" s="817" t="s">
        <v>1891</v>
      </c>
      <c r="AN13" s="841"/>
      <c r="AO13" s="805" t="s">
        <v>1883</v>
      </c>
      <c r="AP13" s="817" t="s">
        <v>1892</v>
      </c>
      <c r="AR13" s="805" t="s">
        <v>1883</v>
      </c>
      <c r="AS13" s="817" t="s">
        <v>1893</v>
      </c>
      <c r="AT13" s="817"/>
      <c r="AU13" s="805" t="s">
        <v>1894</v>
      </c>
      <c r="AV13" s="805" t="s">
        <v>1894</v>
      </c>
      <c r="AX13" s="845" t="s">
        <v>1895</v>
      </c>
      <c r="AY13" s="845" t="s">
        <v>1896</v>
      </c>
      <c r="BE13" s="847" t="str">
        <f aca="false" t="array" ref="BE13:BH13">TRANSPOSE($AZ$14:$AZ$17)</f>
        <v/>
      </c>
      <c r="BF13" s="848" t="str">
        <v/>
      </c>
      <c r="BG13" s="848" t="str">
        <v>DR Congo</v>
      </c>
      <c r="BH13" s="849" t="str">
        <v>Uzbekistan</v>
      </c>
      <c r="BJ13" s="845" t="s">
        <v>1897</v>
      </c>
      <c r="BL13" s="845" t="s">
        <v>1895</v>
      </c>
      <c r="BS13" s="847" t="str">
        <f aca="false" t="array" ref="BS13:BV13">TRANSPOSE($BN$14:$BN$17)</f>
        <v/>
      </c>
      <c r="BT13" s="848" t="str">
        <v/>
      </c>
      <c r="BU13" s="848" t="str">
        <v/>
      </c>
      <c r="BV13" s="849" t="str">
        <v/>
      </c>
      <c r="BX13" s="845" t="s">
        <v>1895</v>
      </c>
      <c r="CE13" s="847" t="str">
        <f aca="false" t="array" ref="CE13:CH13">TRANSPOSE($BZ$14:$BZ$17)</f>
        <v/>
      </c>
      <c r="CF13" s="848" t="str">
        <v/>
      </c>
      <c r="CG13" s="848" t="str">
        <v/>
      </c>
      <c r="CH13" s="849" t="str">
        <v/>
      </c>
    </row>
    <row r="14" s="839" customFormat="true" ht="12" hidden="false" customHeight="false" outlineLevel="0" collapsed="false">
      <c r="B14" s="846"/>
      <c r="C14" s="850" t="n">
        <v>1</v>
      </c>
      <c r="D14" s="807" t="str">
        <f aca="false">$D5</f>
        <v>Portugal</v>
      </c>
      <c r="E14" s="851" t="n">
        <f aca="false">RANK(F14,$F$14:$F$17,1)</f>
        <v>1</v>
      </c>
      <c r="F14" s="820" t="n">
        <f aca="false">G14+ROW()/1000+(D14="")*10</f>
        <v>1.014</v>
      </c>
      <c r="G14" s="852" t="n">
        <f aca="false">AS14</f>
        <v>1</v>
      </c>
      <c r="H14" s="853"/>
      <c r="I14" s="854" t="n">
        <f aca="false">RANK($K5,$K$5:$K$8)</f>
        <v>1</v>
      </c>
      <c r="J14" s="855"/>
      <c r="K14" s="856" t="n">
        <f aca="false" t="array" ref="K14:K14">SUMPRODUCT($U$22:$U$27*($P$22:$P$27=$D14)*ISNUMBER(MATCH($Q$22:$Q$27,IF($I$14:$I$17=$I14,$D$14:$D$17,""),0)))+SUMPRODUCT($V$22:$V$27*($Q$22:$Q$27=$D14)*ISNUMBER(MATCH($P$22:$P$27,IF($I$14:$I$17=$I14,$D$14:$D$17,""),0)))</f>
        <v>0</v>
      </c>
      <c r="L14" s="857" t="n">
        <f aca="false">COUNTIFS($K$14:$K$17,"&gt;"&amp;$K14,$I$14:$I$17,"="&amp;$I14)</f>
        <v>0</v>
      </c>
      <c r="M14" s="858" t="n">
        <f aca="false">I14+L14</f>
        <v>1</v>
      </c>
      <c r="N14" s="853"/>
      <c r="O14" s="856" t="n">
        <f aca="false" t="array" ref="O14:O14">SUMPRODUCT($W$22:$W$27*($P$22:$P$27=$D14)*ISNUMBER(MATCH($Q$22:$Q$27,IF($I$14:$I$17=$I14,$D$14:$D$17,""),0)))+SUMPRODUCT(-$W$22:$W$27*($Q$22:$Q$27=$D14)*ISNUMBER(MATCH($P$22:$P$27,IF($I$14:$I$17=$I14,$D$14:$D$17,""),0)))</f>
        <v>0</v>
      </c>
      <c r="P14" s="857" t="n">
        <f aca="false">COUNTIFS($O$14:$O$17,"&gt;"&amp;$O14,$M$14:$M$17,"="&amp;$M14)</f>
        <v>0</v>
      </c>
      <c r="Q14" s="858" t="n">
        <f aca="false">M14+P14</f>
        <v>1</v>
      </c>
      <c r="R14" s="853"/>
      <c r="S14" s="856" t="n">
        <f aca="false" t="array" ref="S14:S14">SUMPRODUCT($X$22:$X$27*($P$22:$P$27=$D14)*ISNUMBER(MATCH($Q$22:$Q$27,IF($I$14:$I$17=$I14,$D$14:$D$17,""),0)))+SUMPRODUCT($Y$22:$Y$27*($Q$22:$Q$27=$D14)*ISNUMBER(MATCH($P$22:$P$27,IF($I$14:$I$17=$I14,$D$14:$D$17,""),0)))</f>
        <v>0</v>
      </c>
      <c r="T14" s="857" t="n">
        <f aca="false">COUNTIFS($S$14:$S$17,"&gt;"&amp;$S14,$Q$14:$Q$17,"="&amp;$Q14)</f>
        <v>0</v>
      </c>
      <c r="U14" s="858" t="n">
        <f aca="false">Q14+T14</f>
        <v>1</v>
      </c>
      <c r="V14" s="855"/>
      <c r="W14" s="856" t="n">
        <f aca="false" t="array" ref="W14:W14">SUMPRODUCT($U$22:$U$27*($P$22:$P$27=$D14)*ISNUMBER(MATCH($Q$22:$Q$27,IF($U$14:$U$17=$U14,$D$14:$D$17,""),0)))+SUMPRODUCT($V$22:$V$27*($Q$22:$Q$27=$D14)*ISNUMBER(MATCH($P$22:$P$27,IF($U$14:$U$17=$U14,$D$14:$D$17,""),0)))</f>
        <v>0</v>
      </c>
      <c r="X14" s="857" t="n">
        <f aca="false">COUNTIFS($W$14:$W$17,"&gt;"&amp;$W14,$U$14:$U$17,"="&amp;$U14)</f>
        <v>0</v>
      </c>
      <c r="Y14" s="858" t="n">
        <f aca="false">U14+X14</f>
        <v>1</v>
      </c>
      <c r="Z14" s="853"/>
      <c r="AA14" s="856" t="n">
        <f aca="false" t="array" ref="AA14:AA14">SUMPRODUCT($W$22:$W$27*($P$22:$P$27=$D14)*ISNUMBER(MATCH($Q$22:$Q$27,IF($U$14:$U$17=$U14,$D$14:$D$17,""),0)))+SUMPRODUCT(-$W$22:$W$27*($Q$22:$Q$27=$D14)*ISNUMBER(MATCH($P$22:$P$27,IF($U$14:$U$17=$U14,$D$14:$D$17,""),0)))</f>
        <v>0</v>
      </c>
      <c r="AB14" s="857" t="n">
        <f aca="false">COUNTIFS($AA$14:$AA$17,"&gt;"&amp;$AA14,$Y$14:$Y$17,"="&amp;$Y14)</f>
        <v>0</v>
      </c>
      <c r="AC14" s="858" t="n">
        <f aca="false">Y14+AB14</f>
        <v>1</v>
      </c>
      <c r="AD14" s="853"/>
      <c r="AE14" s="856" t="n">
        <f aca="false" t="array" ref="AE14:AE14">SUMPRODUCT($X$22:$X$27*($P$22:$P$27=$D14)*ISNUMBER(MATCH($Q$22:$Q$27,IF($U$14:$U$17=$U14,$D$14:$D$17,""),0)))+SUMPRODUCT($Y$22:$Y$27*($Q$22:$Q$27=$D14)*ISNUMBER(MATCH($P$22:$P$27,IF($U$14:$U$17=$U14,$D$14:$D$17,""),0)))</f>
        <v>0</v>
      </c>
      <c r="AF14" s="857" t="n">
        <f aca="false">COUNTIFS($AE$14:$AE$17,"&gt;"&amp;$AE14,$AC$14:$AC$17,"="&amp;$AC14)</f>
        <v>0</v>
      </c>
      <c r="AG14" s="858" t="n">
        <f aca="false">AC14+AF14</f>
        <v>1</v>
      </c>
      <c r="AH14" s="855"/>
      <c r="AI14" s="859" t="n">
        <f aca="false">COUNTIFS($J$5:$J$8,"&gt;"&amp;$J5,$AG$14:$AG$17,"="&amp;$AG14)</f>
        <v>0</v>
      </c>
      <c r="AJ14" s="860" t="n">
        <f aca="false">AG14+AI14</f>
        <v>1</v>
      </c>
      <c r="AK14" s="853"/>
      <c r="AL14" s="859" t="n">
        <f aca="false">COUNTIFS($H$5:$H$8,"&gt;"&amp;$H5,$AJ$14:$AJ$17,"="&amp;$AJ14)</f>
        <v>0</v>
      </c>
      <c r="AM14" s="860" t="n">
        <f aca="false">AJ14+AL14</f>
        <v>1</v>
      </c>
      <c r="AN14" s="853"/>
      <c r="AO14" s="859" t="n">
        <f aca="false">COUNTIFS($P$5:$P$8,"&gt;"&amp;$P5,$AM$14:$AM$17,"="&amp;$AM14)</f>
        <v>0</v>
      </c>
      <c r="AP14" s="860" t="n">
        <f aca="false">AM14+AO14</f>
        <v>1</v>
      </c>
      <c r="AQ14" s="853"/>
      <c r="AR14" s="859" t="n">
        <f aca="false">COUNTIFS($R$5:$R$8,"&gt;"&amp;$R5,$AP$14:$AP$17,"="&amp;$AP14)</f>
        <v>0</v>
      </c>
      <c r="AS14" s="860" t="n">
        <f aca="false">AP14+AR14</f>
        <v>1</v>
      </c>
      <c r="AT14" s="853"/>
      <c r="AU14" s="861" t="b">
        <f aca="false" t="array" ref="AU14:AU14">AND($L$9&gt;0,(SUM(($AM$14:$AM$17=TRANSPOSE($AM$14:$AM$17))*(($L$5:$L$8&gt;0)*TRANSPOSE($L$5:$L$8)+({1;2;3;4}={1,2,3,4})&gt;0))-4)&gt;0)</f>
        <v>0</v>
      </c>
      <c r="AV14" s="862" t="b">
        <f aca="false">AND($AU5,$AV5)</f>
        <v>0</v>
      </c>
      <c r="AX14" s="863" t="n">
        <f aca="false" t="array" ref="AX14:AX14">IFERROR(SMALL(IF(COUNTIF($I$14:$I$17,$C$14:$C$17)&gt;1,$C$14:$C$17,""),1),"")</f>
        <v>3</v>
      </c>
      <c r="AY14" s="864" t="n">
        <f aca="false">IFERROR(INDEX($E$14:$E$17,IF($I14=$AX$14,$C14,99)),0)</f>
        <v>0</v>
      </c>
      <c r="AZ14" s="865" t="str">
        <f aca="false" t="array" ref="AZ14:AZ17">IFERROR(VLOOKUP($BA$5:$BA$8,$C$14:$D$17,2,0),"")</f>
        <v/>
      </c>
      <c r="BA14" s="866" t="str">
        <f aca="false" t="array" ref="BA14:BA17">IFERROR(VLOOKUP($BA$5:$BA$8,$C$14:$K$17,9,0),"")</f>
        <v/>
      </c>
      <c r="BB14" s="866" t="str">
        <f aca="false" t="array" ref="BB14:BB17">IFERROR(VLOOKUP($BA$5:$BA$8,$C$14:$O$17,13,0),"")</f>
        <v/>
      </c>
      <c r="BC14" s="867" t="str">
        <f aca="false" t="array" ref="BC14:BC17">IFERROR(VLOOKUP($BA$5:$BA$8,$C$14:$S$17,17,0),"")</f>
        <v/>
      </c>
      <c r="BE14" s="868" t="str">
        <f aca="false" t="array" ref="BE14:BH17">IFERROR(VLOOKUP($AZ$14:$AZ$17&amp;$BE$13:$BH$13,$Z$22:$AA$33,2,0),"")</f>
        <v/>
      </c>
      <c r="BF14" s="869" t="str">
        <v/>
      </c>
      <c r="BG14" s="869" t="str">
        <v/>
      </c>
      <c r="BH14" s="870" t="str">
        <v/>
      </c>
      <c r="BI14" s="862"/>
      <c r="BJ14" s="871" t="b">
        <f aca="false">COUNTIF($I$14:$I$17,$BL$15)&lt;&gt;COUNTIF($U$14:$U$17,$BL$15)</f>
        <v>0</v>
      </c>
      <c r="BK14" s="822" t="n">
        <f aca="false" t="array" ref="BK14:BK17">IF($I$14:$I$17=$AX$14,$U$14:$U$17,0)</f>
        <v>0</v>
      </c>
      <c r="BL14" s="872" t="str">
        <f aca="false">IF($BJ$14,$BL$15,"")</f>
        <v/>
      </c>
      <c r="BM14" s="873"/>
      <c r="BN14" s="865" t="str">
        <f aca="false" t="array" ref="BN14:BN17">IFERROR(VLOOKUP($BO$5:$BO$8,$C$14:$D$17,2,0),"")</f>
        <v/>
      </c>
      <c r="BO14" s="866" t="str">
        <f aca="false" t="array" ref="BO14:BO17">IFERROR(VLOOKUP($BO$5:$BO$8,$C$14:$W$17,21,0),"")</f>
        <v/>
      </c>
      <c r="BP14" s="866" t="str">
        <f aca="false" t="array" ref="BP14:BP17">IFERROR(VLOOKUP($BO$5:$BO$8,$C$14:$AA$17,25,0),"")</f>
        <v/>
      </c>
      <c r="BQ14" s="867" t="str">
        <f aca="false" t="array" ref="BQ14:BQ17">IFERROR(VLOOKUP($BO$5:$BO$8,$C$14:$AE$17,29,0),"")</f>
        <v/>
      </c>
      <c r="BS14" s="868" t="str">
        <f aca="false" t="array" ref="BS14:BV17">IFERROR(VLOOKUP($BN$14:$BN$17&amp;$BS$13:$BV$13,$Z$22:$AA$33,2,0),"")</f>
        <v/>
      </c>
      <c r="BT14" s="869" t="str">
        <v/>
      </c>
      <c r="BU14" s="869" t="str">
        <v/>
      </c>
      <c r="BV14" s="870" t="str">
        <v/>
      </c>
      <c r="BX14" s="863" t="str">
        <f aca="false" t="array" ref="BX14:BX14">IFERROR(SMALL(IF(COUNTIF($BK$14:$BK$17,$C$14:$C$17)&gt;1,$C$14:$C$17,""),2),"")</f>
        <v/>
      </c>
      <c r="BZ14" s="865" t="str">
        <f aca="false" t="array" ref="BZ14:BZ17">IFERROR(VLOOKUP($CA$5:$CA$8,$C$14:$D$17,2,0),"")</f>
        <v/>
      </c>
      <c r="CA14" s="866" t="str">
        <f aca="false" t="array" ref="CA14:CA17">IFERROR(VLOOKUP($CA$5:$CA$8,$C$14:$W$17,21,0),"")</f>
        <v/>
      </c>
      <c r="CB14" s="866" t="str">
        <f aca="false" t="array" ref="CB14:CB17">IFERROR(VLOOKUP($CA$5:$CA$8,$C$14:$AA$17,25,0),"")</f>
        <v/>
      </c>
      <c r="CC14" s="867" t="str">
        <f aca="false" t="array" ref="CC14:CC17">IFERROR(VLOOKUP($CA$5:$CA$8,$C$14:$AE$17,29,0),"")</f>
        <v/>
      </c>
      <c r="CE14" s="868" t="str">
        <f aca="false" t="array" ref="CE14:CH17">IFERROR(VLOOKUP($BZ$14:$BZ$17&amp;$CE$13:$CH$13,$Z$22:$AA$33,2,0),"")</f>
        <v/>
      </c>
      <c r="CF14" s="869" t="str">
        <v/>
      </c>
      <c r="CG14" s="869" t="str">
        <v/>
      </c>
      <c r="CH14" s="870" t="str">
        <v/>
      </c>
    </row>
    <row r="15" s="839" customFormat="true" ht="12" hidden="false" customHeight="false" outlineLevel="0" collapsed="false">
      <c r="B15" s="846"/>
      <c r="C15" s="850" t="n">
        <v>2</v>
      </c>
      <c r="D15" s="807" t="str">
        <f aca="false">$D6</f>
        <v>DR Congo</v>
      </c>
      <c r="E15" s="874" t="n">
        <f aca="false">RANK(F15,$F$14:$F$17,1)</f>
        <v>3</v>
      </c>
      <c r="F15" s="820" t="n">
        <f aca="false">G15+ROW()/1000+(D15="")*10</f>
        <v>3.015</v>
      </c>
      <c r="G15" s="852" t="n">
        <f aca="false">AS15</f>
        <v>3</v>
      </c>
      <c r="H15" s="853"/>
      <c r="I15" s="875" t="n">
        <f aca="false">RANK($K6,$K$5:$K$8)</f>
        <v>3</v>
      </c>
      <c r="J15" s="855"/>
      <c r="K15" s="808" t="n">
        <f aca="false" t="array" ref="K15:K15">SUMPRODUCT($U$22:$U$27*($P$22:$P$27=$D15)*ISNUMBER(MATCH($Q$22:$Q$27,IF($I$14:$I$17=$I15,$D$14:$D$17,""),0)))+SUMPRODUCT($V$22:$V$27*($Q$22:$Q$27=$D15)*ISNUMBER(MATCH($P$22:$P$27,IF($I$14:$I$17=$I15,$D$14:$D$17,""),0)))</f>
        <v>1</v>
      </c>
      <c r="L15" s="806" t="n">
        <f aca="false">COUNTIFS($K$14:$K$17,"&gt;"&amp;$K15,$I$14:$I$17,"="&amp;$I15)</f>
        <v>0</v>
      </c>
      <c r="M15" s="824" t="n">
        <f aca="false">I15+L15</f>
        <v>3</v>
      </c>
      <c r="N15" s="853"/>
      <c r="O15" s="808" t="n">
        <f aca="false" t="array" ref="O15:O15">SUMPRODUCT($W$22:$W$27*($P$22:$P$27=$D15)*ISNUMBER(MATCH($Q$22:$Q$27,IF($I$14:$I$17=$I15,$D$14:$D$17,""),0)))+SUMPRODUCT(-$W$22:$W$27*($Q$22:$Q$27=$D15)*ISNUMBER(MATCH($P$22:$P$27,IF($I$14:$I$17=$I15,$D$14:$D$17,""),0)))</f>
        <v>0</v>
      </c>
      <c r="P15" s="806" t="n">
        <f aca="false">COUNTIFS($O$14:$O$17,"&gt;"&amp;$O15,$M$14:$M$17,"="&amp;$M15)</f>
        <v>0</v>
      </c>
      <c r="Q15" s="824" t="n">
        <f aca="false">M15+P15</f>
        <v>3</v>
      </c>
      <c r="R15" s="853"/>
      <c r="S15" s="808" t="n">
        <f aca="false" t="array" ref="S15:S15">SUMPRODUCT($X$22:$X$27*($P$22:$P$27=$D15)*ISNUMBER(MATCH($Q$22:$Q$27,IF($I$14:$I$17=$I15,$D$14:$D$17,""),0)))+SUMPRODUCT($Y$22:$Y$27*($Q$22:$Q$27=$D15)*ISNUMBER(MATCH($P$22:$P$27,IF($I$14:$I$17=$I15,$D$14:$D$17,""),0)))</f>
        <v>1</v>
      </c>
      <c r="T15" s="806" t="n">
        <f aca="false">COUNTIFS($S$14:$S$17,"&gt;"&amp;$S15,$Q$14:$Q$17,"="&amp;$Q15)</f>
        <v>0</v>
      </c>
      <c r="U15" s="824" t="n">
        <f aca="false">Q15+T15</f>
        <v>3</v>
      </c>
      <c r="V15" s="855"/>
      <c r="W15" s="808" t="n">
        <f aca="false" t="array" ref="W15:W15">SUMPRODUCT($U$22:$U$27*($P$22:$P$27=$D15)*ISNUMBER(MATCH($Q$22:$Q$27,IF($U$14:$U$17=$U15,$D$14:$D$17,""),0)))+SUMPRODUCT($V$22:$V$27*($Q$22:$Q$27=$D15)*ISNUMBER(MATCH($P$22:$P$27,IF($U$14:$U$17=$U15,$D$14:$D$17,""),0)))</f>
        <v>1</v>
      </c>
      <c r="X15" s="806" t="n">
        <f aca="false">COUNTIFS($W$14:$W$17,"&gt;"&amp;$W15,$U$14:$U$17,"="&amp;$U15)</f>
        <v>0</v>
      </c>
      <c r="Y15" s="824" t="n">
        <f aca="false">U15+X15</f>
        <v>3</v>
      </c>
      <c r="Z15" s="853"/>
      <c r="AA15" s="808" t="n">
        <f aca="false" t="array" ref="AA15:AA15">SUMPRODUCT($W$22:$W$27*($P$22:$P$27=$D15)*ISNUMBER(MATCH($Q$22:$Q$27,IF($U$14:$U$17=$U15,$D$14:$D$17,""),0)))+SUMPRODUCT(-$W$22:$W$27*($Q$22:$Q$27=$D15)*ISNUMBER(MATCH($P$22:$P$27,IF($U$14:$U$17=$U15,$D$14:$D$17,""),0)))</f>
        <v>0</v>
      </c>
      <c r="AB15" s="806" t="n">
        <f aca="false">COUNTIFS($AA$14:$AA$17,"&gt;"&amp;$AA15,$Y$14:$Y$17,"="&amp;$Y15)</f>
        <v>0</v>
      </c>
      <c r="AC15" s="824" t="n">
        <f aca="false">Y15+AB15</f>
        <v>3</v>
      </c>
      <c r="AD15" s="853"/>
      <c r="AE15" s="808" t="n">
        <f aca="false" t="array" ref="AE15:AE15">SUMPRODUCT($X$22:$X$27*($P$22:$P$27=$D15)*ISNUMBER(MATCH($Q$22:$Q$27,IF($U$14:$U$17=$U15,$D$14:$D$17,""),0)))+SUMPRODUCT($Y$22:$Y$27*($Q$22:$Q$27=$D15)*ISNUMBER(MATCH($P$22:$P$27,IF($U$14:$U$17=$U15,$D$14:$D$17,""),0)))</f>
        <v>1</v>
      </c>
      <c r="AF15" s="806" t="n">
        <f aca="false">COUNTIFS($AE$14:$AE$17,"&gt;"&amp;$AE15,$AC$14:$AC$17,"="&amp;$AC15)</f>
        <v>0</v>
      </c>
      <c r="AG15" s="824" t="n">
        <f aca="false">AC15+AF15</f>
        <v>3</v>
      </c>
      <c r="AH15" s="855"/>
      <c r="AI15" s="807" t="n">
        <f aca="false">COUNTIFS($J$5:$J$8,"&gt;"&amp;$J6,$AG$14:$AG$17,"="&amp;$AG15)</f>
        <v>0</v>
      </c>
      <c r="AJ15" s="824" t="n">
        <f aca="false">AG15+AI15</f>
        <v>3</v>
      </c>
      <c r="AK15" s="853"/>
      <c r="AL15" s="807" t="n">
        <f aca="false">COUNTIFS($H$5:$H$8,"&gt;"&amp;$H6,$AJ$14:$AJ$17,"="&amp;$AJ15)</f>
        <v>0</v>
      </c>
      <c r="AM15" s="824" t="n">
        <f aca="false">AJ15+AL15</f>
        <v>3</v>
      </c>
      <c r="AN15" s="853"/>
      <c r="AO15" s="807" t="n">
        <f aca="false">COUNTIFS($P$5:$P$8,"&gt;"&amp;$P6,$AM$14:$AM$17,"="&amp;$AM15)</f>
        <v>0</v>
      </c>
      <c r="AP15" s="824" t="n">
        <f aca="false">AM15+AO15</f>
        <v>3</v>
      </c>
      <c r="AQ15" s="853"/>
      <c r="AR15" s="807" t="n">
        <f aca="false">COUNTIFS($R$5:$R$8,"&gt;"&amp;$R6,$AP$14:$AP$17,"="&amp;$AP15)</f>
        <v>0</v>
      </c>
      <c r="AS15" s="824" t="n">
        <f aca="false">AP15+AR15</f>
        <v>3</v>
      </c>
      <c r="AT15" s="853"/>
      <c r="AV15" s="862" t="b">
        <f aca="false">AND($AU6,$AV6)</f>
        <v>0</v>
      </c>
      <c r="AX15" s="876"/>
      <c r="AY15" s="862" t="n">
        <f aca="false">IFERROR(INDEX($E$14:$E$17,IF($I15=$AX$14,$C15,99)),0)</f>
        <v>3</v>
      </c>
      <c r="AZ15" s="877" t="str">
        <v/>
      </c>
      <c r="BA15" s="807" t="str">
        <v/>
      </c>
      <c r="BB15" s="807" t="str">
        <v/>
      </c>
      <c r="BC15" s="878" t="str">
        <v/>
      </c>
      <c r="BE15" s="879" t="str">
        <v/>
      </c>
      <c r="BF15" s="880" t="str">
        <v/>
      </c>
      <c r="BG15" s="862" t="str">
        <v/>
      </c>
      <c r="BH15" s="881" t="str">
        <v/>
      </c>
      <c r="BI15" s="862"/>
      <c r="BK15" s="832" t="n">
        <v>3</v>
      </c>
      <c r="BL15" s="882" t="n">
        <f aca="false" t="array" ref="BL15:BL15">IFERROR(SMALL(IF(COUNTIF($BK$14:$BK$17,$C$14:$C$17)&gt;1,$C$14:$C$17,""),1),"")</f>
        <v>3</v>
      </c>
      <c r="BN15" s="877" t="str">
        <v/>
      </c>
      <c r="BO15" s="807" t="str">
        <v/>
      </c>
      <c r="BP15" s="807" t="str">
        <v/>
      </c>
      <c r="BQ15" s="878" t="str">
        <v/>
      </c>
      <c r="BS15" s="879" t="str">
        <v/>
      </c>
      <c r="BT15" s="880" t="str">
        <v/>
      </c>
      <c r="BU15" s="862" t="str">
        <v/>
      </c>
      <c r="BV15" s="881" t="str">
        <v/>
      </c>
      <c r="BZ15" s="877" t="str">
        <v/>
      </c>
      <c r="CA15" s="807" t="str">
        <v/>
      </c>
      <c r="CB15" s="807" t="str">
        <v/>
      </c>
      <c r="CC15" s="878" t="str">
        <v/>
      </c>
      <c r="CE15" s="879" t="str">
        <v/>
      </c>
      <c r="CF15" s="880" t="str">
        <v/>
      </c>
      <c r="CG15" s="862" t="str">
        <v/>
      </c>
      <c r="CH15" s="881" t="str">
        <v/>
      </c>
    </row>
    <row r="16" s="839" customFormat="true" ht="12" hidden="false" customHeight="false" outlineLevel="0" collapsed="false">
      <c r="B16" s="846"/>
      <c r="C16" s="850" t="n">
        <v>3</v>
      </c>
      <c r="D16" s="807" t="str">
        <f aca="false">$D7</f>
        <v>Uzbekistan</v>
      </c>
      <c r="E16" s="874" t="n">
        <f aca="false">RANK(F16,$F$14:$F$17,1)</f>
        <v>4</v>
      </c>
      <c r="F16" s="820" t="n">
        <f aca="false">G16+ROW()/1000+(D16="")*10</f>
        <v>4.016</v>
      </c>
      <c r="G16" s="852" t="n">
        <f aca="false">AS16</f>
        <v>4</v>
      </c>
      <c r="H16" s="853"/>
      <c r="I16" s="875" t="n">
        <f aca="false">RANK($K7,$K$5:$K$8)</f>
        <v>3</v>
      </c>
      <c r="J16" s="855"/>
      <c r="K16" s="808" t="n">
        <f aca="false" t="array" ref="K16:K16">SUMPRODUCT($U$22:$U$27*($P$22:$P$27=$D16)*ISNUMBER(MATCH($Q$22:$Q$27,IF($I$14:$I$17=$I16,$D$14:$D$17,""),0)))+SUMPRODUCT($V$22:$V$27*($Q$22:$Q$27=$D16)*ISNUMBER(MATCH($P$22:$P$27,IF($I$14:$I$17=$I16,$D$14:$D$17,""),0)))</f>
        <v>1</v>
      </c>
      <c r="L16" s="806" t="n">
        <f aca="false">COUNTIFS($K$14:$K$17,"&gt;"&amp;$K16,$I$14:$I$17,"="&amp;$I16)</f>
        <v>0</v>
      </c>
      <c r="M16" s="824" t="n">
        <f aca="false">I16+L16</f>
        <v>3</v>
      </c>
      <c r="N16" s="853"/>
      <c r="O16" s="808" t="n">
        <f aca="false" t="array" ref="O16:O16">SUMPRODUCT($W$22:$W$27*($P$22:$P$27=$D16)*ISNUMBER(MATCH($Q$22:$Q$27,IF($I$14:$I$17=$I16,$D$14:$D$17,""),0)))+SUMPRODUCT(-$W$22:$W$27*($Q$22:$Q$27=$D16)*ISNUMBER(MATCH($P$22:$P$27,IF($I$14:$I$17=$I16,$D$14:$D$17,""),0)))</f>
        <v>0</v>
      </c>
      <c r="P16" s="806" t="n">
        <f aca="false">COUNTIFS($O$14:$O$17,"&gt;"&amp;$O16,$M$14:$M$17,"="&amp;$M16)</f>
        <v>0</v>
      </c>
      <c r="Q16" s="824" t="n">
        <f aca="false">M16+P16</f>
        <v>3</v>
      </c>
      <c r="R16" s="853"/>
      <c r="S16" s="808" t="n">
        <f aca="false" t="array" ref="S16:S16">SUMPRODUCT($X$22:$X$27*($P$22:$P$27=$D16)*ISNUMBER(MATCH($Q$22:$Q$27,IF($I$14:$I$17=$I16,$D$14:$D$17,""),0)))+SUMPRODUCT($Y$22:$Y$27*($Q$22:$Q$27=$D16)*ISNUMBER(MATCH($P$22:$P$27,IF($I$14:$I$17=$I16,$D$14:$D$17,""),0)))</f>
        <v>1</v>
      </c>
      <c r="T16" s="806" t="n">
        <f aca="false">COUNTIFS($S$14:$S$17,"&gt;"&amp;$S16,$Q$14:$Q$17,"="&amp;$Q16)</f>
        <v>0</v>
      </c>
      <c r="U16" s="824" t="n">
        <f aca="false">Q16+T16</f>
        <v>3</v>
      </c>
      <c r="V16" s="855"/>
      <c r="W16" s="808" t="n">
        <f aca="false" t="array" ref="W16:W16">SUMPRODUCT($U$22:$U$27*($P$22:$P$27=$D16)*ISNUMBER(MATCH($Q$22:$Q$27,IF($U$14:$U$17=$U16,$D$14:$D$17,""),0)))+SUMPRODUCT($V$22:$V$27*($Q$22:$Q$27=$D16)*ISNUMBER(MATCH($P$22:$P$27,IF($U$14:$U$17=$U16,$D$14:$D$17,""),0)))</f>
        <v>1</v>
      </c>
      <c r="X16" s="806" t="n">
        <f aca="false">COUNTIFS($W$14:$W$17,"&gt;"&amp;$W16,$U$14:$U$17,"="&amp;$U16)</f>
        <v>0</v>
      </c>
      <c r="Y16" s="824" t="n">
        <f aca="false">U16+X16</f>
        <v>3</v>
      </c>
      <c r="Z16" s="853"/>
      <c r="AA16" s="808" t="n">
        <f aca="false" t="array" ref="AA16:AA16">SUMPRODUCT($W$22:$W$27*($P$22:$P$27=$D16)*ISNUMBER(MATCH($Q$22:$Q$27,IF($U$14:$U$17=$U16,$D$14:$D$17,""),0)))+SUMPRODUCT(-$W$22:$W$27*($Q$22:$Q$27=$D16)*ISNUMBER(MATCH($P$22:$P$27,IF($U$14:$U$17=$U16,$D$14:$D$17,""),0)))</f>
        <v>0</v>
      </c>
      <c r="AB16" s="806" t="n">
        <f aca="false">COUNTIFS($AA$14:$AA$17,"&gt;"&amp;$AA16,$Y$14:$Y$17,"="&amp;$Y16)</f>
        <v>0</v>
      </c>
      <c r="AC16" s="824" t="n">
        <f aca="false">Y16+AB16</f>
        <v>3</v>
      </c>
      <c r="AD16" s="853"/>
      <c r="AE16" s="808" t="n">
        <f aca="false" t="array" ref="AE16:AE16">SUMPRODUCT($X$22:$X$27*($P$22:$P$27=$D16)*ISNUMBER(MATCH($Q$22:$Q$27,IF($U$14:$U$17=$U16,$D$14:$D$17,""),0)))+SUMPRODUCT($Y$22:$Y$27*($Q$22:$Q$27=$D16)*ISNUMBER(MATCH($P$22:$P$27,IF($U$14:$U$17=$U16,$D$14:$D$17,""),0)))</f>
        <v>1</v>
      </c>
      <c r="AF16" s="806" t="n">
        <f aca="false">COUNTIFS($AE$14:$AE$17,"&gt;"&amp;$AE16,$AC$14:$AC$17,"="&amp;$AC16)</f>
        <v>0</v>
      </c>
      <c r="AG16" s="824" t="n">
        <f aca="false">AC16+AF16</f>
        <v>3</v>
      </c>
      <c r="AH16" s="855"/>
      <c r="AI16" s="807" t="n">
        <f aca="false">COUNTIFS($J$5:$J$8,"&gt;"&amp;$J7,$AG$14:$AG$17,"="&amp;$AG16)</f>
        <v>1</v>
      </c>
      <c r="AJ16" s="824" t="n">
        <f aca="false">AG16+AI16</f>
        <v>4</v>
      </c>
      <c r="AK16" s="853"/>
      <c r="AL16" s="807" t="n">
        <f aca="false">COUNTIFS($H$5:$H$8,"&gt;"&amp;$H7,$AJ$14:$AJ$17,"="&amp;$AJ16)</f>
        <v>0</v>
      </c>
      <c r="AM16" s="824" t="n">
        <f aca="false">AJ16+AL16</f>
        <v>4</v>
      </c>
      <c r="AN16" s="853"/>
      <c r="AO16" s="807" t="n">
        <f aca="false">COUNTIFS($P$5:$P$8,"&gt;"&amp;$P7,$AM$14:$AM$17,"="&amp;$AM16)</f>
        <v>0</v>
      </c>
      <c r="AP16" s="824" t="n">
        <f aca="false">AM16+AO16</f>
        <v>4</v>
      </c>
      <c r="AQ16" s="853"/>
      <c r="AR16" s="807" t="n">
        <f aca="false">COUNTIFS($R$5:$R$8,"&gt;"&amp;$R7,$AP$14:$AP$17,"="&amp;$AP16)</f>
        <v>0</v>
      </c>
      <c r="AS16" s="824" t="n">
        <f aca="false">AP16+AR16</f>
        <v>4</v>
      </c>
      <c r="AT16" s="853"/>
      <c r="AV16" s="862" t="b">
        <f aca="false">AND($AU7,$AV7)</f>
        <v>0</v>
      </c>
      <c r="AX16" s="807"/>
      <c r="AY16" s="862" t="n">
        <f aca="false">IFERROR(INDEX($E$14:$E$17,IF($I16=$AX$14,$C16,99)),0)</f>
        <v>4</v>
      </c>
      <c r="AZ16" s="877" t="str">
        <v>DR Congo</v>
      </c>
      <c r="BA16" s="807" t="n">
        <v>1</v>
      </c>
      <c r="BB16" s="807" t="n">
        <v>0</v>
      </c>
      <c r="BC16" s="878" t="n">
        <v>1</v>
      </c>
      <c r="BE16" s="879" t="str">
        <v/>
      </c>
      <c r="BF16" s="862" t="str">
        <v/>
      </c>
      <c r="BG16" s="880" t="str">
        <v/>
      </c>
      <c r="BH16" s="881" t="str">
        <v>1 - 1</v>
      </c>
      <c r="BI16" s="862"/>
      <c r="BJ16" s="862"/>
      <c r="BK16" s="832" t="n">
        <v>3</v>
      </c>
      <c r="BL16" s="807"/>
      <c r="BN16" s="877" t="str">
        <v/>
      </c>
      <c r="BO16" s="807" t="str">
        <v/>
      </c>
      <c r="BP16" s="807" t="str">
        <v/>
      </c>
      <c r="BQ16" s="878" t="str">
        <v/>
      </c>
      <c r="BS16" s="879" t="str">
        <v/>
      </c>
      <c r="BT16" s="862" t="str">
        <v/>
      </c>
      <c r="BU16" s="880" t="str">
        <v/>
      </c>
      <c r="BV16" s="881" t="str">
        <v/>
      </c>
      <c r="BZ16" s="877" t="str">
        <v/>
      </c>
      <c r="CA16" s="807" t="str">
        <v/>
      </c>
      <c r="CB16" s="807" t="str">
        <v/>
      </c>
      <c r="CC16" s="878" t="str">
        <v/>
      </c>
      <c r="CE16" s="879" t="str">
        <v/>
      </c>
      <c r="CF16" s="862" t="str">
        <v/>
      </c>
      <c r="CG16" s="880" t="str">
        <v/>
      </c>
      <c r="CH16" s="881" t="str">
        <v/>
      </c>
    </row>
    <row r="17" s="839" customFormat="true" ht="12" hidden="false" customHeight="false" outlineLevel="0" collapsed="false">
      <c r="B17" s="846"/>
      <c r="C17" s="850" t="n">
        <v>4</v>
      </c>
      <c r="D17" s="807" t="str">
        <f aca="false">$D8</f>
        <v>Colombia</v>
      </c>
      <c r="E17" s="883" t="n">
        <f aca="false">RANK(F17,$F$14:$F$17,1)</f>
        <v>2</v>
      </c>
      <c r="F17" s="820" t="n">
        <f aca="false">G17+ROW()/1000+(D17="")*10</f>
        <v>2.017</v>
      </c>
      <c r="G17" s="852" t="n">
        <f aca="false">AS17</f>
        <v>2</v>
      </c>
      <c r="H17" s="853"/>
      <c r="I17" s="875" t="n">
        <f aca="false">RANK($K8,$K$5:$K$8)</f>
        <v>2</v>
      </c>
      <c r="J17" s="855"/>
      <c r="K17" s="808" t="n">
        <f aca="false" t="array" ref="K17:K17">SUMPRODUCT($U$22:$U$27*($P$22:$P$27=$D17)*ISNUMBER(MATCH($Q$22:$Q$27,IF($I$14:$I$17=$I17,$D$14:$D$17,""),0)))+SUMPRODUCT($V$22:$V$27*($Q$22:$Q$27=$D17)*ISNUMBER(MATCH($P$22:$P$27,IF($I$14:$I$17=$I17,$D$14:$D$17,""),0)))</f>
        <v>0</v>
      </c>
      <c r="L17" s="806" t="n">
        <f aca="false">COUNTIFS($K$14:$K$17,"&gt;"&amp;$K17,$I$14:$I$17,"="&amp;$I17)</f>
        <v>0</v>
      </c>
      <c r="M17" s="824" t="n">
        <f aca="false">I17+L17</f>
        <v>2</v>
      </c>
      <c r="N17" s="853"/>
      <c r="O17" s="808" t="n">
        <f aca="false" t="array" ref="O17:O17">SUMPRODUCT($W$22:$W$27*($P$22:$P$27=$D17)*ISNUMBER(MATCH($Q$22:$Q$27,IF($I$14:$I$17=$I17,$D$14:$D$17,""),0)))+SUMPRODUCT(-$W$22:$W$27*($Q$22:$Q$27=$D17)*ISNUMBER(MATCH($P$22:$P$27,IF($I$14:$I$17=$I17,$D$14:$D$17,""),0)))</f>
        <v>0</v>
      </c>
      <c r="P17" s="806" t="n">
        <f aca="false">COUNTIFS($O$14:$O$17,"&gt;"&amp;$O17,$M$14:$M$17,"="&amp;$M17)</f>
        <v>0</v>
      </c>
      <c r="Q17" s="824" t="n">
        <f aca="false">M17+P17</f>
        <v>2</v>
      </c>
      <c r="R17" s="853"/>
      <c r="S17" s="808" t="n">
        <f aca="false" t="array" ref="S17:S17">SUMPRODUCT($X$22:$X$27*($P$22:$P$27=$D17)*ISNUMBER(MATCH($Q$22:$Q$27,IF($I$14:$I$17=$I17,$D$14:$D$17,""),0)))+SUMPRODUCT($Y$22:$Y$27*($Q$22:$Q$27=$D17)*ISNUMBER(MATCH($P$22:$P$27,IF($I$14:$I$17=$I17,$D$14:$D$17,""),0)))</f>
        <v>0</v>
      </c>
      <c r="T17" s="806" t="n">
        <f aca="false">COUNTIFS($S$14:$S$17,"&gt;"&amp;$S17,$Q$14:$Q$17,"="&amp;$Q17)</f>
        <v>0</v>
      </c>
      <c r="U17" s="824" t="n">
        <f aca="false">Q17+T17</f>
        <v>2</v>
      </c>
      <c r="V17" s="855"/>
      <c r="W17" s="808" t="n">
        <f aca="false" t="array" ref="W17:W17">SUMPRODUCT($U$22:$U$27*($P$22:$P$27=$D17)*ISNUMBER(MATCH($Q$22:$Q$27,IF($U$14:$U$17=$U17,$D$14:$D$17,""),0)))+SUMPRODUCT($V$22:$V$27*($Q$22:$Q$27=$D17)*ISNUMBER(MATCH($P$22:$P$27,IF($U$14:$U$17=$U17,$D$14:$D$17,""),0)))</f>
        <v>0</v>
      </c>
      <c r="X17" s="806" t="n">
        <f aca="false">COUNTIFS($W$14:$W$17,"&gt;"&amp;$W17,$U$14:$U$17,"="&amp;$U17)</f>
        <v>0</v>
      </c>
      <c r="Y17" s="824" t="n">
        <f aca="false">U17+X17</f>
        <v>2</v>
      </c>
      <c r="Z17" s="853"/>
      <c r="AA17" s="808" t="n">
        <f aca="false" t="array" ref="AA17:AA17">SUMPRODUCT($W$22:$W$27*($P$22:$P$27=$D17)*ISNUMBER(MATCH($Q$22:$Q$27,IF($U$14:$U$17=$U17,$D$14:$D$17,""),0)))+SUMPRODUCT(-$W$22:$W$27*($Q$22:$Q$27=$D17)*ISNUMBER(MATCH($P$22:$P$27,IF($U$14:$U$17=$U17,$D$14:$D$17,""),0)))</f>
        <v>0</v>
      </c>
      <c r="AB17" s="806" t="n">
        <f aca="false">COUNTIFS($AA$14:$AA$17,"&gt;"&amp;$AA17,$Y$14:$Y$17,"="&amp;$Y17)</f>
        <v>0</v>
      </c>
      <c r="AC17" s="824" t="n">
        <f aca="false">Y17+AB17</f>
        <v>2</v>
      </c>
      <c r="AD17" s="853"/>
      <c r="AE17" s="808" t="n">
        <f aca="false" t="array" ref="AE17:AE17">SUMPRODUCT($X$22:$X$27*($P$22:$P$27=$D17)*ISNUMBER(MATCH($Q$22:$Q$27,IF($U$14:$U$17=$U17,$D$14:$D$17,""),0)))+SUMPRODUCT($Y$22:$Y$27*($Q$22:$Q$27=$D17)*ISNUMBER(MATCH($P$22:$P$27,IF($U$14:$U$17=$U17,$D$14:$D$17,""),0)))</f>
        <v>0</v>
      </c>
      <c r="AF17" s="806" t="n">
        <f aca="false">COUNTIFS($AE$14:$AE$17,"&gt;"&amp;$AE17,$AC$14:$AC$17,"="&amp;$AC17)</f>
        <v>0</v>
      </c>
      <c r="AG17" s="824" t="n">
        <f aca="false">AC17+AF17</f>
        <v>2</v>
      </c>
      <c r="AH17" s="855"/>
      <c r="AI17" s="807" t="n">
        <f aca="false">COUNTIFS($J$5:$J$8,"&gt;"&amp;$J8,$AG$14:$AG$17,"="&amp;$AG17)</f>
        <v>0</v>
      </c>
      <c r="AJ17" s="824" t="n">
        <f aca="false">AG17+AI17</f>
        <v>2</v>
      </c>
      <c r="AK17" s="853"/>
      <c r="AL17" s="807" t="n">
        <f aca="false">COUNTIFS($H$5:$H$8,"&gt;"&amp;$H8,$AJ$14:$AJ$17,"="&amp;$AJ17)</f>
        <v>0</v>
      </c>
      <c r="AM17" s="824" t="n">
        <f aca="false">AJ17+AL17</f>
        <v>2</v>
      </c>
      <c r="AN17" s="853"/>
      <c r="AO17" s="807" t="n">
        <f aca="false">COUNTIFS($P$5:$P$8,"&gt;"&amp;$P8,$AM$14:$AM$17,"="&amp;$AM17)</f>
        <v>0</v>
      </c>
      <c r="AP17" s="824" t="n">
        <f aca="false">AM17+AO17</f>
        <v>2</v>
      </c>
      <c r="AQ17" s="853"/>
      <c r="AR17" s="807" t="n">
        <f aca="false">COUNTIFS($R$5:$R$8,"&gt;"&amp;$R8,$AP$14:$AP$17,"="&amp;$AP17)</f>
        <v>0</v>
      </c>
      <c r="AS17" s="824" t="n">
        <f aca="false">AP17+AR17</f>
        <v>2</v>
      </c>
      <c r="AT17" s="853"/>
      <c r="AV17" s="862" t="b">
        <f aca="false">AND($AU8,$AV8)</f>
        <v>0</v>
      </c>
      <c r="AX17" s="807"/>
      <c r="AY17" s="862" t="n">
        <f aca="false">IFERROR(INDEX($E$14:$E$17,IF($I17=$AX$14,$C17,99)),0)</f>
        <v>0</v>
      </c>
      <c r="AZ17" s="884" t="str">
        <v>Uzbekistan</v>
      </c>
      <c r="BA17" s="885" t="n">
        <v>1</v>
      </c>
      <c r="BB17" s="885" t="n">
        <v>0</v>
      </c>
      <c r="BC17" s="886" t="n">
        <v>1</v>
      </c>
      <c r="BE17" s="887" t="str">
        <v/>
      </c>
      <c r="BF17" s="888" t="str">
        <v/>
      </c>
      <c r="BG17" s="888" t="str">
        <v>1 - 1</v>
      </c>
      <c r="BH17" s="889" t="str">
        <v/>
      </c>
      <c r="BI17" s="862"/>
      <c r="BJ17" s="862"/>
      <c r="BK17" s="836" t="n">
        <v>0</v>
      </c>
      <c r="BL17" s="807"/>
      <c r="BN17" s="884" t="str">
        <v/>
      </c>
      <c r="BO17" s="885" t="str">
        <v/>
      </c>
      <c r="BP17" s="885" t="str">
        <v/>
      </c>
      <c r="BQ17" s="886" t="str">
        <v/>
      </c>
      <c r="BS17" s="887" t="str">
        <v/>
      </c>
      <c r="BT17" s="888" t="str">
        <v/>
      </c>
      <c r="BU17" s="888" t="str">
        <v/>
      </c>
      <c r="BV17" s="889" t="str">
        <v/>
      </c>
      <c r="BZ17" s="884" t="str">
        <v/>
      </c>
      <c r="CA17" s="885" t="str">
        <v/>
      </c>
      <c r="CB17" s="885" t="str">
        <v/>
      </c>
      <c r="CC17" s="886" t="str">
        <v/>
      </c>
      <c r="CE17" s="887" t="str">
        <v/>
      </c>
      <c r="CF17" s="888" t="str">
        <v/>
      </c>
      <c r="CG17" s="888" t="str">
        <v/>
      </c>
      <c r="CH17" s="889" t="str">
        <v/>
      </c>
    </row>
    <row r="18" s="839" customFormat="true" ht="12" hidden="false" customHeight="false" outlineLevel="0" collapsed="false">
      <c r="B18" s="846"/>
      <c r="C18" s="846"/>
      <c r="D18" s="846"/>
      <c r="E18" s="846"/>
      <c r="F18" s="846"/>
      <c r="G18" s="846"/>
      <c r="H18" s="846"/>
      <c r="I18" s="846"/>
      <c r="J18" s="846"/>
      <c r="K18" s="846"/>
      <c r="L18" s="846"/>
      <c r="M18" s="846"/>
      <c r="N18" s="846"/>
      <c r="O18" s="846"/>
      <c r="P18" s="807"/>
      <c r="Q18" s="807"/>
      <c r="R18" s="807"/>
      <c r="S18" s="807"/>
      <c r="T18" s="807"/>
      <c r="U18" s="807"/>
      <c r="V18" s="846"/>
      <c r="W18" s="846"/>
      <c r="X18" s="846"/>
      <c r="Y18" s="846"/>
      <c r="Z18" s="846"/>
      <c r="AA18" s="846"/>
      <c r="AB18" s="846"/>
      <c r="AC18" s="846"/>
      <c r="AD18" s="846"/>
      <c r="AE18" s="846"/>
      <c r="AF18" s="846"/>
      <c r="AG18" s="846"/>
      <c r="AH18" s="846"/>
      <c r="AI18" s="846"/>
      <c r="BI18" s="846"/>
      <c r="BJ18" s="846"/>
      <c r="BK18" s="850"/>
      <c r="BL18" s="850"/>
    </row>
    <row r="19" s="839" customFormat="true" ht="12" hidden="false" customHeight="false" outlineLevel="0" collapsed="false">
      <c r="B19" s="846"/>
      <c r="C19" s="846"/>
      <c r="D19" s="846"/>
      <c r="E19" s="846"/>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BI19" s="846"/>
      <c r="BJ19" s="846"/>
      <c r="BK19" s="850"/>
      <c r="BL19" s="850"/>
    </row>
    <row r="20" s="800" customFormat="true" ht="12" hidden="false" customHeight="false" outlineLevel="0" collapsed="false">
      <c r="D20" s="801"/>
      <c r="E20" s="801"/>
      <c r="F20" s="801"/>
      <c r="G20" s="801"/>
      <c r="H20" s="801"/>
      <c r="O20" s="890"/>
      <c r="R20" s="801"/>
      <c r="S20" s="801"/>
      <c r="T20" s="801"/>
      <c r="W20" s="890"/>
      <c r="Y20" s="890"/>
      <c r="AE20" s="801"/>
      <c r="AF20" s="801"/>
      <c r="AG20" s="801"/>
      <c r="AH20" s="801"/>
      <c r="AI20" s="801"/>
      <c r="AZ20" s="844" t="s">
        <v>1898</v>
      </c>
      <c r="BI20" s="801"/>
      <c r="BJ20" s="801"/>
      <c r="BK20" s="808"/>
      <c r="BL20" s="808"/>
    </row>
    <row r="21" s="800" customFormat="true" ht="15.75" hidden="false" customHeight="true" outlineLevel="0" collapsed="false">
      <c r="D21" s="891"/>
      <c r="E21" s="814" t="s">
        <v>1839</v>
      </c>
      <c r="F21" s="813" t="s">
        <v>1840</v>
      </c>
      <c r="G21" s="813" t="s">
        <v>1841</v>
      </c>
      <c r="H21" s="892" t="str">
        <f aca="false" t="array" ref="H21:K21">TRANSPOSE($D$22:$D$25)</f>
        <v>Portugal</v>
      </c>
      <c r="I21" s="893" t="str">
        <v>Colombia</v>
      </c>
      <c r="J21" s="893" t="str">
        <v>DR Congo</v>
      </c>
      <c r="K21" s="894" t="str">
        <v>Uzbekistan</v>
      </c>
      <c r="L21" s="840" t="s">
        <v>1899</v>
      </c>
      <c r="M21" s="805" t="s">
        <v>1894</v>
      </c>
      <c r="N21" s="821" t="s">
        <v>1871</v>
      </c>
      <c r="T21" s="890" t="s">
        <v>1900</v>
      </c>
      <c r="U21" s="895" t="s">
        <v>1839</v>
      </c>
      <c r="V21" s="895"/>
      <c r="W21" s="896" t="s">
        <v>507</v>
      </c>
      <c r="X21" s="896" t="s">
        <v>1840</v>
      </c>
      <c r="Y21" s="896" t="s">
        <v>1841</v>
      </c>
      <c r="AA21" s="897"/>
      <c r="AE21" s="846"/>
      <c r="AF21" s="839"/>
      <c r="AG21" s="801"/>
      <c r="AH21" s="839"/>
      <c r="AI21" s="839"/>
      <c r="AJ21" s="839"/>
      <c r="AK21" s="839"/>
      <c r="AL21" s="839"/>
      <c r="AM21" s="839"/>
      <c r="AN21" s="846"/>
      <c r="AO21" s="839"/>
      <c r="AX21" s="845" t="s">
        <v>1895</v>
      </c>
      <c r="AY21" s="845" t="s">
        <v>1896</v>
      </c>
      <c r="AZ21" s="839"/>
      <c r="BA21" s="839"/>
      <c r="BB21" s="839"/>
      <c r="BC21" s="839"/>
      <c r="BD21" s="839"/>
      <c r="BE21" s="847" t="str">
        <f aca="false" t="array" ref="BE21:BH21">TRANSPOSE($AZ$22:$AZ$25)</f>
        <v/>
      </c>
      <c r="BF21" s="848" t="str">
        <v/>
      </c>
      <c r="BG21" s="848" t="str">
        <v/>
      </c>
      <c r="BH21" s="849" t="str">
        <v/>
      </c>
      <c r="BI21" s="846"/>
      <c r="BJ21" s="846"/>
      <c r="BK21" s="807"/>
      <c r="BL21" s="807"/>
      <c r="BM21" s="846"/>
      <c r="BN21" s="846"/>
      <c r="BO21" s="846"/>
      <c r="BP21" s="846"/>
      <c r="BQ21" s="846"/>
      <c r="BR21" s="846"/>
      <c r="BS21" s="846"/>
      <c r="BT21" s="846"/>
      <c r="BU21" s="846"/>
      <c r="BV21" s="846"/>
    </row>
    <row r="22" s="800" customFormat="true" ht="12" hidden="false" customHeight="false" outlineLevel="0" collapsed="false">
      <c r="C22" s="806"/>
      <c r="D22" s="898" t="str">
        <f aca="false">IF($L$9=0,$D5,INDEX($D$5:$D$8,MATCH($C5,$E$14:$E$17,0)))</f>
        <v>Portugal</v>
      </c>
      <c r="E22" s="899" t="n">
        <f aca="false">VLOOKUP($D22,$D$5:$K$8,8,0)</f>
        <v>9</v>
      </c>
      <c r="F22" s="900" t="n">
        <f aca="false">VLOOKUP($D22,$D$5:$K$8,5,0)</f>
        <v>7</v>
      </c>
      <c r="G22" s="901" t="n">
        <f aca="false">VLOOKUP($D22,$D$5:$K$8,6,0)</f>
        <v>1</v>
      </c>
      <c r="H22" s="902" t="str">
        <f aca="false" t="array" ref="H22:K25">IFERROR(VLOOKUP($D$22:$D$25&amp;$H$21:$K$21,$Z$22:$AA$33,2,0),"")</f>
        <v/>
      </c>
      <c r="I22" s="900" t="str">
        <v>2 - 1</v>
      </c>
      <c r="J22" s="900" t="str">
        <v>2 - 0</v>
      </c>
      <c r="K22" s="903" t="str">
        <v>3 - 0</v>
      </c>
      <c r="L22" s="827" t="b">
        <f aca="false">OR($E22&gt;0,$G22&gt;0)</f>
        <v>1</v>
      </c>
      <c r="M22" s="827" t="n">
        <f aca="false" t="array" ref="M22:M25">VLOOKUP($D$22:$D$25,$D$14:$AV$17,45,0)</f>
        <v>0</v>
      </c>
      <c r="N22" s="808" t="n">
        <f aca="false">VLOOKUP($D22,$D$5:$Q$8,14,0)</f>
        <v>5</v>
      </c>
      <c r="O22" s="904" t="s">
        <v>77</v>
      </c>
      <c r="P22" s="905" t="str">
        <f aca="false">INDEX('World Cup'!$B$13:$AJ$38,1,1+(CODE($B$1)-65)*3)</f>
        <v>Portugal</v>
      </c>
      <c r="Q22" s="906" t="str">
        <f aca="false">INDEX('World Cup'!$B$13:$AJ$38,1,2+(CODE($B$1)-65)*3)</f>
        <v>DR Congo</v>
      </c>
      <c r="R22" s="906" t="n">
        <f aca="false">IF(OR(INDEX('World Cup'!$B$14:$AJ$39,1,1+(CODE($B$1)-65)*3)="",INDEX('World Cup'!$B$14:$AJ$39,1,2+(CODE($B$1)-65)*3)=""),"",INDEX('World Cup'!$B$14:$AJ$39,1,1+(CODE($B$1)-65)*3))</f>
        <v>2</v>
      </c>
      <c r="S22" s="907" t="n">
        <f aca="false">IF(OR(INDEX('World Cup'!$B$14:$AJ$39,1,1+(CODE($B$1)-65)*3)="",INDEX('World Cup'!$B$14:$AJ$39,1,2+(CODE($B$1)-65)*3)=""),"",INDEX('World Cup'!$B$14:$AJ$39,1,2+(CODE($B$1)-65)*3))</f>
        <v>0</v>
      </c>
      <c r="T22" s="908" t="n">
        <f aca="false">IF(AND(P22&lt;&gt;"",Q22&lt;&gt;"",P22&lt;&gt;Q22,R22&lt;&gt;"",S22&lt;&gt;""),1,0)</f>
        <v>1</v>
      </c>
      <c r="U22" s="909" t="n">
        <f aca="false">IF($T22=0,0,IF($R22&gt;$S22,3,IF($R22=$S22,1,0)))</f>
        <v>3</v>
      </c>
      <c r="V22" s="910" t="n">
        <f aca="false">IF($T22=0,0,IF($R22&lt;$S22,3,IF($R22=$S22,1,0)))</f>
        <v>0</v>
      </c>
      <c r="W22" s="911" t="n">
        <f aca="false">IF(OR(R22="",S22=""),0,R22-S22)</f>
        <v>2</v>
      </c>
      <c r="X22" s="912" t="n">
        <f aca="false">IF(OR(R22="",S22=""),0,R22)</f>
        <v>2</v>
      </c>
      <c r="Y22" s="913" t="n">
        <f aca="false">IF(OR(R22="",S22=""),0,S22)</f>
        <v>0</v>
      </c>
      <c r="Z22" s="914" t="str">
        <f aca="false">P22&amp;Q22</f>
        <v>PortugalDR Congo</v>
      </c>
      <c r="AA22" s="915" t="str">
        <f aca="false">IF($T22,$X22&amp;Language!$E$197&amp;$Y22,"")</f>
        <v>2 - 0</v>
      </c>
      <c r="AB22" s="827"/>
      <c r="AC22" s="827"/>
      <c r="AD22" s="827"/>
      <c r="AE22" s="808"/>
      <c r="AF22" s="916"/>
      <c r="AG22" s="917"/>
      <c r="AH22" s="917"/>
      <c r="AI22" s="826"/>
      <c r="AJ22" s="807"/>
      <c r="AK22" s="918"/>
      <c r="AL22" s="807"/>
      <c r="AN22" s="807"/>
      <c r="AO22" s="807"/>
      <c r="AX22" s="863" t="str">
        <f aca="false" t="array" ref="AX22:AX22">IFERROR(SMALL(IF(COUNTIF($I$14:$I$17,$C$14:$C$17)&gt;1,$C$14:$C$17,""),2),"")</f>
        <v/>
      </c>
      <c r="AY22" s="862" t="n">
        <f aca="false">IFERROR(INDEX($E$14:$E$17,IF($I14=$AX$22,$C14,99)),0)</f>
        <v>0</v>
      </c>
      <c r="AZ22" s="865" t="str">
        <f aca="false" t="array" ref="AZ22:AZ25">IFERROR(VLOOKUP($BB$5:$BB$8,$C$14:$D$17,2,0),"")</f>
        <v/>
      </c>
      <c r="BA22" s="866" t="str">
        <f aca="false" t="array" ref="BA22:BA25">IFERROR(VLOOKUP($BB$5:$BB$8,$C$14:$K$17,9,0),"")</f>
        <v/>
      </c>
      <c r="BB22" s="866" t="str">
        <f aca="false" t="array" ref="BB22:BB25">IFERROR(VLOOKUP($BB$5:$BB$8,$C$14:$O$17,13,0),"")</f>
        <v/>
      </c>
      <c r="BC22" s="867" t="str">
        <f aca="false" t="array" ref="BC22:BC25">IFERROR(VLOOKUP($BB$5:$BB$8,$C$14:$S$17,17,0),"")</f>
        <v/>
      </c>
      <c r="BD22" s="839"/>
      <c r="BE22" s="868" t="str">
        <f aca="false" t="array" ref="BE22:BH25">IFERROR(VLOOKUP($AZ$22:$AZ$25&amp;$BE$21:$BH$21,$Z$22:$AA$33,2,0),"")</f>
        <v/>
      </c>
      <c r="BF22" s="869" t="str">
        <v/>
      </c>
      <c r="BG22" s="869" t="str">
        <v/>
      </c>
      <c r="BH22" s="870" t="str">
        <v/>
      </c>
      <c r="BI22" s="862"/>
      <c r="BJ22" s="862"/>
      <c r="BK22" s="806"/>
      <c r="BL22" s="807"/>
      <c r="BM22" s="846"/>
      <c r="BN22" s="846"/>
      <c r="BO22" s="807"/>
      <c r="BP22" s="807"/>
      <c r="BQ22" s="807"/>
      <c r="BR22" s="846"/>
      <c r="BS22" s="862"/>
      <c r="BT22" s="862"/>
      <c r="BU22" s="862"/>
      <c r="BV22" s="862"/>
    </row>
    <row r="23" s="800" customFormat="true" ht="12" hidden="false" customHeight="false" outlineLevel="0" collapsed="false">
      <c r="C23" s="806"/>
      <c r="D23" s="919" t="str">
        <f aca="false">IF($L$9=0,$D6,INDEX($D$5:$D$8,MATCH($C6,$E$14:$E$17,0)))</f>
        <v>Colombia</v>
      </c>
      <c r="E23" s="920" t="n">
        <f aca="false">VLOOKUP($D23,$D$5:$K$8,8,0)</f>
        <v>6</v>
      </c>
      <c r="F23" s="806" t="n">
        <f aca="false">VLOOKUP($D23,$D$5:$K$8,5,0)</f>
        <v>5</v>
      </c>
      <c r="G23" s="921" t="n">
        <f aca="false">VLOOKUP($D23,$D$5:$K$8,6,0)</f>
        <v>3</v>
      </c>
      <c r="H23" s="922" t="str">
        <v>1 - 2</v>
      </c>
      <c r="I23" s="923" t="str">
        <v/>
      </c>
      <c r="J23" s="806" t="str">
        <v>2 - 1</v>
      </c>
      <c r="K23" s="924" t="str">
        <v>2 - 0</v>
      </c>
      <c r="L23" s="827" t="b">
        <f aca="false">OR($E23&gt;0,$G23&gt;0)</f>
        <v>1</v>
      </c>
      <c r="M23" s="827" t="n">
        <v>0</v>
      </c>
      <c r="N23" s="808" t="n">
        <f aca="false">VLOOKUP($D23,$D$5:$Q$8,14,0)</f>
        <v>13</v>
      </c>
      <c r="O23" s="925" t="s">
        <v>78</v>
      </c>
      <c r="P23" s="926" t="str">
        <f aca="false">INDEX('World Cup'!$B$13:$AJ$38,6,1+(CODE($B$1)-65)*3)</f>
        <v>Uzbekistan</v>
      </c>
      <c r="Q23" s="927" t="str">
        <f aca="false">INDEX('World Cup'!$B$13:$AJ$38,6,2+(CODE($B$1)-65)*3)</f>
        <v>Colombia</v>
      </c>
      <c r="R23" s="927" t="n">
        <f aca="false">IF(OR(INDEX('World Cup'!$B$14:$AJ$39,6,1+(CODE($B$1)-65)*3)="",INDEX('World Cup'!$B$14:$AJ$39,6,2+(CODE($B$1)-65)*3)=""),"",INDEX('World Cup'!$B$14:$AJ$39,6,1+(CODE($B$1)-65)*3))</f>
        <v>0</v>
      </c>
      <c r="S23" s="928" t="n">
        <f aca="false">IF(OR(INDEX('World Cup'!$B$14:$AJ$39,6,1+(CODE($B$1)-65)*3)="",INDEX('World Cup'!$B$14:$AJ$39,6,2+(CODE($B$1)-65)*3)=""),"",INDEX('World Cup'!$B$14:$AJ$39,6,2+(CODE($B$1)-65)*3))</f>
        <v>2</v>
      </c>
      <c r="T23" s="806" t="n">
        <f aca="false">IF(AND(P23&lt;&gt;"",Q23&lt;&gt;"",P23&lt;&gt;Q23,R23&lt;&gt;"",S23&lt;&gt;""),1,0)</f>
        <v>1</v>
      </c>
      <c r="U23" s="929" t="n">
        <f aca="false">IF($T23=0,0,IF($R23&gt;$S23,3,IF($R23=$S23,1,0)))</f>
        <v>0</v>
      </c>
      <c r="V23" s="806" t="n">
        <f aca="false">IF($T23=0,0,IF($R23&lt;$S23,3,IF($R23=$S23,1,0)))</f>
        <v>3</v>
      </c>
      <c r="W23" s="930" t="n">
        <f aca="false">IF(OR(R23="",S23=""),0,R23-S23)</f>
        <v>-2</v>
      </c>
      <c r="X23" s="931" t="n">
        <f aca="false">IF(OR(R23="",S23=""),0,R23)</f>
        <v>0</v>
      </c>
      <c r="Y23" s="932" t="n">
        <f aca="false">IF(OR(R23="",S23=""),0,S23)</f>
        <v>2</v>
      </c>
      <c r="Z23" s="933" t="str">
        <f aca="false">P23&amp;Q23</f>
        <v>UzbekistanColombia</v>
      </c>
      <c r="AA23" s="934" t="str">
        <f aca="false">IF($T23,$X23&amp;Language!$E$197&amp;$Y23,"")</f>
        <v>0 - 2</v>
      </c>
      <c r="AB23" s="827"/>
      <c r="AC23" s="827"/>
      <c r="AD23" s="827"/>
      <c r="AE23" s="808"/>
      <c r="AF23" s="916"/>
      <c r="AG23" s="917"/>
      <c r="AH23" s="917"/>
      <c r="AI23" s="917"/>
      <c r="AJ23" s="807"/>
      <c r="AK23" s="918"/>
      <c r="AL23" s="807"/>
      <c r="AN23" s="807"/>
      <c r="AO23" s="807"/>
      <c r="AY23" s="862" t="n">
        <f aca="false">IFERROR(INDEX($E$14:$E$17,IF($I15=$AX$22,$C15,99)),0)</f>
        <v>0</v>
      </c>
      <c r="AZ23" s="877" t="str">
        <v/>
      </c>
      <c r="BA23" s="807" t="str">
        <v/>
      </c>
      <c r="BB23" s="807" t="str">
        <v/>
      </c>
      <c r="BC23" s="878" t="str">
        <v/>
      </c>
      <c r="BD23" s="839"/>
      <c r="BE23" s="879" t="str">
        <v/>
      </c>
      <c r="BF23" s="880" t="str">
        <v/>
      </c>
      <c r="BG23" s="862" t="str">
        <v/>
      </c>
      <c r="BH23" s="881" t="str">
        <v/>
      </c>
      <c r="BI23" s="862"/>
      <c r="BJ23" s="862"/>
      <c r="BK23" s="806"/>
      <c r="BL23" s="807"/>
      <c r="BM23" s="846"/>
      <c r="BN23" s="846"/>
      <c r="BO23" s="807"/>
      <c r="BP23" s="807"/>
      <c r="BQ23" s="807"/>
      <c r="BR23" s="846"/>
      <c r="BS23" s="862"/>
      <c r="BT23" s="862"/>
      <c r="BU23" s="862"/>
      <c r="BV23" s="862"/>
    </row>
    <row r="24" s="800" customFormat="true" ht="12" hidden="false" customHeight="false" outlineLevel="0" collapsed="false">
      <c r="C24" s="806"/>
      <c r="D24" s="919" t="str">
        <f aca="false">IF($L$9=0,$D7,INDEX($D$5:$D$8,MATCH($C7,$E$14:$E$17,0)))</f>
        <v>DR Congo</v>
      </c>
      <c r="E24" s="920" t="n">
        <f aca="false">VLOOKUP($D24,$D$5:$K$8,8,0)</f>
        <v>1</v>
      </c>
      <c r="F24" s="806" t="n">
        <f aca="false">VLOOKUP($D24,$D$5:$K$8,5,0)</f>
        <v>2</v>
      </c>
      <c r="G24" s="921" t="n">
        <f aca="false">VLOOKUP($D24,$D$5:$K$8,6,0)</f>
        <v>5</v>
      </c>
      <c r="H24" s="922" t="str">
        <v>0 - 2</v>
      </c>
      <c r="I24" s="806" t="str">
        <v>1 - 2</v>
      </c>
      <c r="J24" s="923" t="str">
        <v/>
      </c>
      <c r="K24" s="924" t="str">
        <v>1 - 1</v>
      </c>
      <c r="L24" s="827" t="b">
        <f aca="false">OR($E24&gt;0,$G24&gt;0)</f>
        <v>1</v>
      </c>
      <c r="M24" s="827" t="n">
        <v>0</v>
      </c>
      <c r="N24" s="808" t="n">
        <f aca="false">VLOOKUP($D24,$D$5:$Q$8,14,0)</f>
        <v>46</v>
      </c>
      <c r="O24" s="925" t="s">
        <v>1221</v>
      </c>
      <c r="P24" s="926" t="str">
        <f aca="false">INDEX('World Cup'!$B$13:$AJ$38,11,1+(CODE($B$1)-65)*3)</f>
        <v>Portugal</v>
      </c>
      <c r="Q24" s="927" t="str">
        <f aca="false">INDEX('World Cup'!$B$13:$AJ$38,11,2+(CODE($B$1)-65)*3)</f>
        <v>Uzbekistan</v>
      </c>
      <c r="R24" s="927" t="n">
        <f aca="false">IF(OR(INDEX('World Cup'!$B$14:$AJ$39,11,1+(CODE($B$1)-65)*3)="",INDEX('World Cup'!$B$14:$AJ$39,11,2+(CODE($B$1)-65)*3)=""),"",INDEX('World Cup'!$B$14:$AJ$39,11,1+(CODE($B$1)-65)*3))</f>
        <v>3</v>
      </c>
      <c r="S24" s="928" t="n">
        <f aca="false">IF(OR(INDEX('World Cup'!$B$14:$AJ$39,11,1+(CODE($B$1)-65)*3)="",INDEX('World Cup'!$B$14:$AJ$39,11,2+(CODE($B$1)-65)*3)=""),"",INDEX('World Cup'!$B$14:$AJ$39,11,2+(CODE($B$1)-65)*3))</f>
        <v>0</v>
      </c>
      <c r="T24" s="806" t="n">
        <f aca="false">IF(AND(P24&lt;&gt;"",Q24&lt;&gt;"",P24&lt;&gt;Q24,R24&lt;&gt;"",S24&lt;&gt;""),1,0)</f>
        <v>1</v>
      </c>
      <c r="U24" s="929" t="n">
        <f aca="false">IF($T24=0,0,IF($R24&gt;$S24,3,IF($R24=$S24,1,0)))</f>
        <v>3</v>
      </c>
      <c r="V24" s="806" t="n">
        <f aca="false">IF($T24=0,0,IF($R24&lt;$S24,3,IF($R24=$S24,1,0)))</f>
        <v>0</v>
      </c>
      <c r="W24" s="930" t="n">
        <f aca="false">IF(OR(R24="",S24=""),0,R24-S24)</f>
        <v>3</v>
      </c>
      <c r="X24" s="931" t="n">
        <f aca="false">IF(OR(R24="",S24=""),0,R24)</f>
        <v>3</v>
      </c>
      <c r="Y24" s="932" t="n">
        <f aca="false">IF(OR(R24="",S24=""),0,S24)</f>
        <v>0</v>
      </c>
      <c r="Z24" s="933" t="str">
        <f aca="false">P24&amp;Q24</f>
        <v>PortugalUzbekistan</v>
      </c>
      <c r="AA24" s="934" t="str">
        <f aca="false">IF($T24,$X24&amp;Language!$E$197&amp;$Y24,"")</f>
        <v>3 - 0</v>
      </c>
      <c r="AB24" s="827"/>
      <c r="AC24" s="827"/>
      <c r="AD24" s="827"/>
      <c r="AE24" s="808"/>
      <c r="AF24" s="916"/>
      <c r="AG24" s="917"/>
      <c r="AH24" s="917"/>
      <c r="AI24" s="917"/>
      <c r="AJ24" s="807"/>
      <c r="AK24" s="918"/>
      <c r="AL24" s="807"/>
      <c r="AN24" s="807"/>
      <c r="AO24" s="807"/>
      <c r="AY24" s="862" t="n">
        <f aca="false">IFERROR(INDEX($E$14:$E$17,IF($I16=$AX$22,$C16,99)),0)</f>
        <v>0</v>
      </c>
      <c r="AZ24" s="877" t="str">
        <v/>
      </c>
      <c r="BA24" s="807" t="str">
        <v/>
      </c>
      <c r="BB24" s="807" t="str">
        <v/>
      </c>
      <c r="BC24" s="878" t="str">
        <v/>
      </c>
      <c r="BD24" s="839"/>
      <c r="BE24" s="879" t="str">
        <v/>
      </c>
      <c r="BF24" s="862" t="str">
        <v/>
      </c>
      <c r="BG24" s="880" t="str">
        <v/>
      </c>
      <c r="BH24" s="881" t="str">
        <v/>
      </c>
      <c r="BI24" s="862"/>
      <c r="BJ24" s="862"/>
      <c r="BK24" s="806"/>
      <c r="BL24" s="807"/>
      <c r="BM24" s="846"/>
      <c r="BN24" s="846"/>
      <c r="BO24" s="807"/>
      <c r="BP24" s="807"/>
      <c r="BQ24" s="807"/>
      <c r="BR24" s="846"/>
      <c r="BS24" s="862"/>
      <c r="BT24" s="862"/>
      <c r="BU24" s="862"/>
      <c r="BV24" s="862"/>
    </row>
    <row r="25" s="800" customFormat="true" ht="12" hidden="false" customHeight="false" outlineLevel="0" collapsed="false">
      <c r="C25" s="806"/>
      <c r="D25" s="935" t="str">
        <f aca="false">IF($L$9=0,$D8,INDEX($D$5:$D$8,MATCH($C8,$E$14:$E$17,0)))</f>
        <v>Uzbekistan</v>
      </c>
      <c r="E25" s="936" t="n">
        <f aca="false">VLOOKUP($D25,$D$5:$K$8,8,0)</f>
        <v>1</v>
      </c>
      <c r="F25" s="937" t="n">
        <f aca="false">VLOOKUP($D25,$D$5:$K$8,5,0)</f>
        <v>1</v>
      </c>
      <c r="G25" s="938" t="n">
        <f aca="false">VLOOKUP($D25,$D$5:$K$8,6,0)</f>
        <v>6</v>
      </c>
      <c r="H25" s="939" t="str">
        <v>0 - 3</v>
      </c>
      <c r="I25" s="937" t="str">
        <v>0 - 2</v>
      </c>
      <c r="J25" s="937" t="str">
        <v>1 - 1</v>
      </c>
      <c r="K25" s="940" t="str">
        <v/>
      </c>
      <c r="L25" s="827" t="b">
        <f aca="false">OR($E25&gt;0,$G25&gt;0)</f>
        <v>1</v>
      </c>
      <c r="M25" s="827" t="n">
        <v>0</v>
      </c>
      <c r="N25" s="808" t="n">
        <f aca="false">VLOOKUP($D25,$D$5:$Q$8,14,0)</f>
        <v>50</v>
      </c>
      <c r="O25" s="925" t="s">
        <v>1228</v>
      </c>
      <c r="P25" s="926" t="str">
        <f aca="false">INDEX('World Cup'!$B$13:$AJ$38,16,1+(CODE($B$1)-65)*3)</f>
        <v>Colombia</v>
      </c>
      <c r="Q25" s="927" t="str">
        <f aca="false">INDEX('World Cup'!$B$13:$AJ$38,16,2+(CODE($B$1)-65)*3)</f>
        <v>DR Congo</v>
      </c>
      <c r="R25" s="927" t="n">
        <f aca="false">IF(OR(INDEX('World Cup'!$B$14:$AJ$39,16,1+(CODE($B$1)-65)*3)="",INDEX('World Cup'!$B$14:$AJ$39,16,2+(CODE($B$1)-65)*3)=""),"",INDEX('World Cup'!$B$14:$AJ$39,16,1+(CODE($B$1)-65)*3))</f>
        <v>2</v>
      </c>
      <c r="S25" s="928" t="n">
        <f aca="false">IF(OR(INDEX('World Cup'!$B$14:$AJ$39,16,1+(CODE($B$1)-65)*3)="",INDEX('World Cup'!$B$14:$AJ$39,16,2+(CODE($B$1)-65)*3)=""),"",INDEX('World Cup'!$B$14:$AJ$39,16,2+(CODE($B$1)-65)*3))</f>
        <v>1</v>
      </c>
      <c r="T25" s="806" t="n">
        <f aca="false">IF(AND(P25&lt;&gt;"",Q25&lt;&gt;"",P25&lt;&gt;Q25,R25&lt;&gt;"",S25&lt;&gt;""),1,0)</f>
        <v>1</v>
      </c>
      <c r="U25" s="929" t="n">
        <f aca="false">IF($T25=0,0,IF($R25&gt;$S25,3,IF($R25=$S25,1,0)))</f>
        <v>3</v>
      </c>
      <c r="V25" s="806" t="n">
        <f aca="false">IF($T25=0,0,IF($R25&lt;$S25,3,IF($R25=$S25,1,0)))</f>
        <v>0</v>
      </c>
      <c r="W25" s="930" t="n">
        <f aca="false">IF(OR(R25="",S25=""),0,R25-S25)</f>
        <v>1</v>
      </c>
      <c r="X25" s="931" t="n">
        <f aca="false">IF(OR(R25="",S25=""),0,R25)</f>
        <v>2</v>
      </c>
      <c r="Y25" s="932" t="n">
        <f aca="false">IF(OR(R25="",S25=""),0,S25)</f>
        <v>1</v>
      </c>
      <c r="Z25" s="933" t="str">
        <f aca="false">P25&amp;Q25</f>
        <v>ColombiaDR Congo</v>
      </c>
      <c r="AA25" s="934" t="str">
        <f aca="false">IF($T25,$X25&amp;Language!$E$197&amp;$Y25,"")</f>
        <v>2 - 1</v>
      </c>
      <c r="AB25" s="827"/>
      <c r="AC25" s="827"/>
      <c r="AD25" s="827"/>
      <c r="AE25" s="808"/>
      <c r="AF25" s="916"/>
      <c r="AG25" s="917"/>
      <c r="AH25" s="917"/>
      <c r="AI25" s="917"/>
      <c r="AJ25" s="807"/>
      <c r="AK25" s="918"/>
      <c r="AL25" s="807"/>
      <c r="AN25" s="807"/>
      <c r="AO25" s="807"/>
      <c r="AY25" s="862" t="n">
        <f aca="false">IFERROR(INDEX($E$14:$E$17,IF($I17=$AX$22,$C17,99)),0)</f>
        <v>0</v>
      </c>
      <c r="AZ25" s="884" t="str">
        <v/>
      </c>
      <c r="BA25" s="885" t="str">
        <v/>
      </c>
      <c r="BB25" s="885" t="str">
        <v/>
      </c>
      <c r="BC25" s="886" t="str">
        <v/>
      </c>
      <c r="BD25" s="839"/>
      <c r="BE25" s="887" t="str">
        <v/>
      </c>
      <c r="BF25" s="888" t="str">
        <v/>
      </c>
      <c r="BG25" s="888" t="str">
        <v/>
      </c>
      <c r="BH25" s="889" t="str">
        <v/>
      </c>
      <c r="BI25" s="862"/>
      <c r="BJ25" s="862"/>
      <c r="BK25" s="806"/>
      <c r="BL25" s="807"/>
      <c r="BM25" s="846"/>
      <c r="BN25" s="846"/>
      <c r="BO25" s="846"/>
      <c r="BP25" s="846"/>
      <c r="BQ25" s="846"/>
      <c r="BR25" s="846"/>
      <c r="BS25" s="862"/>
      <c r="BT25" s="862"/>
      <c r="BU25" s="862"/>
      <c r="BV25" s="862"/>
    </row>
    <row r="26" s="800" customFormat="true" ht="12" hidden="false" customHeight="false" outlineLevel="0" collapsed="false">
      <c r="C26" s="806"/>
      <c r="D26" s="941"/>
      <c r="E26" s="941"/>
      <c r="F26" s="806"/>
      <c r="G26" s="806"/>
      <c r="H26" s="890"/>
      <c r="O26" s="925" t="s">
        <v>1848</v>
      </c>
      <c r="P26" s="926" t="str">
        <f aca="false">INDEX('World Cup'!$B$13:$AJ$38,21,1+(CODE($B$1)-65)*3)</f>
        <v>Colombia</v>
      </c>
      <c r="Q26" s="927" t="str">
        <f aca="false">INDEX('World Cup'!$B$13:$AJ$38,21,2+(CODE($B$1)-65)*3)</f>
        <v>Portugal</v>
      </c>
      <c r="R26" s="927" t="n">
        <f aca="false">IF(OR(INDEX('World Cup'!$B$14:$AJ$39,21,1+(CODE($B$1)-65)*3)="",INDEX('World Cup'!$B$14:$AJ$39,21,2+(CODE($B$1)-65)*3)=""),"",INDEX('World Cup'!$B$14:$AJ$39,21,1+(CODE($B$1)-65)*3))</f>
        <v>1</v>
      </c>
      <c r="S26" s="928" t="n">
        <f aca="false">IF(OR(INDEX('World Cup'!$B$14:$AJ$39,21,1+(CODE($B$1)-65)*3)="",INDEX('World Cup'!$B$14:$AJ$39,21,2+(CODE($B$1)-65)*3)=""),"",INDEX('World Cup'!$B$14:$AJ$39,21,2+(CODE($B$1)-65)*3))</f>
        <v>2</v>
      </c>
      <c r="T26" s="806" t="n">
        <f aca="false">IF(AND(P26&lt;&gt;"",Q26&lt;&gt;"",P26&lt;&gt;Q26,R26&lt;&gt;"",S26&lt;&gt;""),1,0)</f>
        <v>1</v>
      </c>
      <c r="U26" s="929" t="n">
        <f aca="false">IF($T26=0,0,IF($R26&gt;$S26,3,IF($R26=$S26,1,0)))</f>
        <v>0</v>
      </c>
      <c r="V26" s="806" t="n">
        <f aca="false">IF($T26=0,0,IF($R26&lt;$S26,3,IF($R26=$S26,1,0)))</f>
        <v>3</v>
      </c>
      <c r="W26" s="930" t="n">
        <f aca="false">IF(OR(R26="",S26=""),0,R26-S26)</f>
        <v>-1</v>
      </c>
      <c r="X26" s="931" t="n">
        <f aca="false">IF(OR(R26="",S26=""),0,R26)</f>
        <v>1</v>
      </c>
      <c r="Y26" s="932" t="n">
        <f aca="false">IF(OR(R26="",S26=""),0,S26)</f>
        <v>2</v>
      </c>
      <c r="Z26" s="933" t="str">
        <f aca="false">P26&amp;Q26</f>
        <v>ColombiaPortugal</v>
      </c>
      <c r="AA26" s="934" t="str">
        <f aca="false">IF($T26,$X26&amp;Language!$E$197&amp;$Y26,"")</f>
        <v>1 - 2</v>
      </c>
      <c r="AE26" s="807"/>
      <c r="AF26" s="807"/>
      <c r="AG26" s="806"/>
      <c r="AH26" s="807"/>
      <c r="AI26" s="807"/>
      <c r="AJ26" s="807"/>
      <c r="AK26" s="918"/>
      <c r="AL26" s="807"/>
      <c r="AM26" s="807"/>
      <c r="AN26" s="807"/>
      <c r="AO26" s="807"/>
      <c r="AZ26" s="846"/>
      <c r="BA26" s="807"/>
      <c r="BB26" s="807"/>
      <c r="BC26" s="807"/>
      <c r="BD26" s="839"/>
      <c r="BE26" s="869"/>
      <c r="BF26" s="869"/>
      <c r="BG26" s="869"/>
      <c r="BH26" s="869"/>
      <c r="BI26" s="862"/>
      <c r="BJ26" s="862"/>
      <c r="BL26" s="839"/>
      <c r="BM26" s="839"/>
      <c r="BN26" s="846"/>
      <c r="BO26" s="846"/>
      <c r="BP26" s="846"/>
      <c r="BQ26" s="846"/>
      <c r="BR26" s="839"/>
      <c r="BS26" s="862"/>
      <c r="BT26" s="862"/>
      <c r="BU26" s="862"/>
      <c r="BV26" s="862"/>
    </row>
    <row r="27" s="800" customFormat="true" ht="12" hidden="false" customHeight="false" outlineLevel="0" collapsed="false">
      <c r="C27" s="806"/>
      <c r="D27" s="941"/>
      <c r="E27" s="941"/>
      <c r="F27" s="806"/>
      <c r="G27" s="806"/>
      <c r="H27" s="890"/>
      <c r="O27" s="942" t="s">
        <v>1850</v>
      </c>
      <c r="P27" s="943" t="str">
        <f aca="false">INDEX('World Cup'!$B$13:$AJ$38,26,1+(CODE($B$1)-65)*3)</f>
        <v>DR Congo</v>
      </c>
      <c r="Q27" s="944" t="str">
        <f aca="false">INDEX('World Cup'!$B$13:$AJ$38,26,2+(CODE($B$1)-65)*3)</f>
        <v>Uzbekistan</v>
      </c>
      <c r="R27" s="944" t="n">
        <f aca="false">IF(OR(INDEX('World Cup'!$B$14:$AJ$39,26,1+(CODE($B$1)-65)*3)="",INDEX('World Cup'!$B$14:$AJ$39,26,2+(CODE($B$1)-65)*3)=""),"",INDEX('World Cup'!$B$14:$AJ$39,26,1+(CODE($B$1)-65)*3))</f>
        <v>1</v>
      </c>
      <c r="S27" s="945" t="n">
        <f aca="false">IF(OR(INDEX('World Cup'!$B$14:$AJ$39,26,1+(CODE($B$1)-65)*3)="",INDEX('World Cup'!$B$14:$AJ$39,26,2+(CODE($B$1)-65)*3)=""),"",INDEX('World Cup'!$B$14:$AJ$39,26,2+(CODE($B$1)-65)*3))</f>
        <v>1</v>
      </c>
      <c r="T27" s="946" t="n">
        <f aca="false">IF(AND(P27&lt;&gt;"",Q27&lt;&gt;"",P27&lt;&gt;Q27,R27&lt;&gt;"",S27&lt;&gt;""),1,0)</f>
        <v>1</v>
      </c>
      <c r="U27" s="947" t="n">
        <f aca="false">IF($T27=0,0,IF($R27&gt;$S27,3,IF($R27=$S27,1,0)))</f>
        <v>1</v>
      </c>
      <c r="V27" s="946" t="n">
        <f aca="false">IF($T27=0,0,IF($R27&lt;$S27,3,IF($R27=$S27,1,0)))</f>
        <v>1</v>
      </c>
      <c r="W27" s="948" t="n">
        <f aca="false">IF(OR(R27="",S27=""),0,R27-S27)</f>
        <v>0</v>
      </c>
      <c r="X27" s="949" t="n">
        <f aca="false">IF(OR(R27="",S27=""),0,R27)</f>
        <v>1</v>
      </c>
      <c r="Y27" s="950" t="n">
        <f aca="false">IF(OR(R27="",S27=""),0,S27)</f>
        <v>1</v>
      </c>
      <c r="Z27" s="951" t="str">
        <f aca="false">P27&amp;Q27</f>
        <v>DR CongoUzbekistan</v>
      </c>
      <c r="AA27" s="952" t="str">
        <f aca="false">IF($T27,$X27&amp;Language!$E$197&amp;$Y27,"")</f>
        <v>1 - 1</v>
      </c>
      <c r="AE27" s="807"/>
      <c r="AF27" s="807"/>
      <c r="AG27" s="806"/>
      <c r="AH27" s="807"/>
      <c r="AI27" s="807"/>
      <c r="AJ27" s="807"/>
      <c r="AK27" s="918"/>
      <c r="AL27" s="807"/>
      <c r="AM27" s="807"/>
      <c r="AN27" s="807"/>
      <c r="AO27" s="807"/>
      <c r="AZ27" s="846"/>
      <c r="BA27" s="807"/>
      <c r="BB27" s="807"/>
      <c r="BC27" s="807"/>
      <c r="BD27" s="839"/>
      <c r="BE27" s="862"/>
      <c r="BF27" s="862"/>
      <c r="BG27" s="862"/>
      <c r="BH27" s="862"/>
      <c r="BI27" s="862"/>
      <c r="BJ27" s="862"/>
      <c r="BL27" s="839"/>
      <c r="BM27" s="839"/>
      <c r="BN27" s="846"/>
      <c r="BO27" s="846"/>
      <c r="BP27" s="846"/>
      <c r="BQ27" s="846"/>
      <c r="BR27" s="839"/>
      <c r="BS27" s="862"/>
      <c r="BT27" s="862"/>
      <c r="BU27" s="862"/>
      <c r="BV27" s="862"/>
    </row>
    <row r="28" s="800" customFormat="true" ht="12" hidden="false" customHeight="false" outlineLevel="0" collapsed="false">
      <c r="C28" s="806"/>
      <c r="D28" s="941"/>
      <c r="E28" s="941"/>
      <c r="F28" s="806"/>
      <c r="G28" s="806"/>
      <c r="H28" s="890"/>
      <c r="O28" s="904" t="s">
        <v>77</v>
      </c>
      <c r="P28" s="954"/>
      <c r="Q28" s="908"/>
      <c r="R28" s="908"/>
      <c r="S28" s="908"/>
      <c r="T28" s="908"/>
      <c r="U28" s="908"/>
      <c r="V28" s="908"/>
      <c r="W28" s="908"/>
      <c r="X28" s="908"/>
      <c r="Y28" s="955"/>
      <c r="Z28" s="933" t="str">
        <f aca="false">Q22&amp;P22</f>
        <v>DR CongoPortugal</v>
      </c>
      <c r="AA28" s="934" t="str">
        <f aca="false">IF($T22,$Y22&amp;Language!$E$197&amp;$X22,"")</f>
        <v>0 - 2</v>
      </c>
      <c r="AE28" s="807"/>
      <c r="AF28" s="807"/>
      <c r="AG28" s="806"/>
      <c r="AH28" s="807"/>
      <c r="AI28" s="807"/>
      <c r="AJ28" s="807"/>
      <c r="AK28" s="918"/>
      <c r="AL28" s="807"/>
      <c r="AM28" s="807"/>
      <c r="AN28" s="807"/>
      <c r="AO28" s="807"/>
      <c r="AZ28" s="846"/>
      <c r="BA28" s="807"/>
      <c r="BB28" s="807"/>
      <c r="BC28" s="807"/>
      <c r="BD28" s="839"/>
      <c r="BE28" s="862"/>
      <c r="BF28" s="862"/>
      <c r="BG28" s="862"/>
      <c r="BH28" s="862"/>
      <c r="BI28" s="862"/>
      <c r="BJ28" s="862"/>
      <c r="BL28" s="839"/>
      <c r="BM28" s="839"/>
      <c r="BN28" s="846"/>
      <c r="BO28" s="846"/>
      <c r="BP28" s="846"/>
      <c r="BQ28" s="846"/>
      <c r="BR28" s="839"/>
      <c r="BS28" s="862"/>
      <c r="BT28" s="862"/>
      <c r="BU28" s="862"/>
      <c r="BV28" s="862"/>
    </row>
    <row r="29" s="800" customFormat="true" ht="12" hidden="false" customHeight="false" outlineLevel="0" collapsed="false">
      <c r="C29" s="806"/>
      <c r="D29" s="941"/>
      <c r="E29" s="941"/>
      <c r="F29" s="806"/>
      <c r="G29" s="806"/>
      <c r="H29" s="956"/>
      <c r="O29" s="925" t="s">
        <v>78</v>
      </c>
      <c r="P29" s="957"/>
      <c r="Q29" s="806"/>
      <c r="R29" s="806"/>
      <c r="S29" s="806"/>
      <c r="T29" s="806"/>
      <c r="U29" s="806"/>
      <c r="V29" s="806"/>
      <c r="W29" s="806"/>
      <c r="X29" s="806"/>
      <c r="Y29" s="932"/>
      <c r="Z29" s="933" t="str">
        <f aca="false">Q23&amp;P23</f>
        <v>ColombiaUzbekistan</v>
      </c>
      <c r="AA29" s="934" t="str">
        <f aca="false">IF($T23,$Y23&amp;Language!$E$197&amp;$X23,"")</f>
        <v>2 - 0</v>
      </c>
      <c r="AE29" s="807"/>
      <c r="AF29" s="807"/>
      <c r="AG29" s="806"/>
      <c r="AH29" s="807"/>
      <c r="AI29" s="807"/>
      <c r="AJ29" s="807"/>
      <c r="AK29" s="918"/>
      <c r="AL29" s="807"/>
      <c r="AM29" s="807"/>
      <c r="AN29" s="807"/>
      <c r="AO29" s="807"/>
      <c r="BI29" s="862"/>
      <c r="BJ29" s="862"/>
      <c r="BL29" s="839"/>
      <c r="BM29" s="839"/>
    </row>
    <row r="30" s="800" customFormat="true" ht="12" hidden="false" customHeight="false" outlineLevel="0" collapsed="false">
      <c r="C30" s="806"/>
      <c r="D30" s="941"/>
      <c r="E30" s="941"/>
      <c r="F30" s="806"/>
      <c r="G30" s="806"/>
      <c r="H30" s="956"/>
      <c r="O30" s="925" t="s">
        <v>1221</v>
      </c>
      <c r="P30" s="957"/>
      <c r="Q30" s="806"/>
      <c r="R30" s="806"/>
      <c r="S30" s="806"/>
      <c r="T30" s="806"/>
      <c r="U30" s="806"/>
      <c r="V30" s="806"/>
      <c r="W30" s="806"/>
      <c r="X30" s="806"/>
      <c r="Y30" s="932"/>
      <c r="Z30" s="933" t="str">
        <f aca="false">Q24&amp;P24</f>
        <v>UzbekistanPortugal</v>
      </c>
      <c r="AA30" s="934" t="str">
        <f aca="false">IF($T24,$Y24&amp;Language!$E$197&amp;$X24,"")</f>
        <v>0 - 3</v>
      </c>
      <c r="AE30" s="807"/>
      <c r="AF30" s="807"/>
      <c r="AG30" s="806"/>
      <c r="AH30" s="807"/>
      <c r="AI30" s="807"/>
      <c r="AJ30" s="807"/>
      <c r="AK30" s="918"/>
      <c r="AL30" s="807"/>
      <c r="AM30" s="807"/>
      <c r="AN30" s="807"/>
      <c r="AO30" s="807"/>
      <c r="BI30" s="862"/>
      <c r="BJ30" s="862"/>
      <c r="BL30" s="839"/>
      <c r="BM30" s="839"/>
    </row>
    <row r="31" s="800" customFormat="true" ht="12" hidden="false" customHeight="false" outlineLevel="0" collapsed="false">
      <c r="C31" s="801"/>
      <c r="D31" s="806"/>
      <c r="E31" s="806"/>
      <c r="F31" s="806"/>
      <c r="G31" s="806"/>
      <c r="H31" s="956"/>
      <c r="O31" s="925" t="s">
        <v>1228</v>
      </c>
      <c r="P31" s="957"/>
      <c r="Q31" s="806"/>
      <c r="R31" s="806"/>
      <c r="S31" s="806"/>
      <c r="T31" s="806"/>
      <c r="U31" s="806"/>
      <c r="V31" s="806"/>
      <c r="W31" s="806"/>
      <c r="X31" s="806"/>
      <c r="Y31" s="932"/>
      <c r="Z31" s="933" t="str">
        <f aca="false">Q25&amp;P25</f>
        <v>DR CongoColombia</v>
      </c>
      <c r="AA31" s="934" t="str">
        <f aca="false">IF($T25,$Y25&amp;Language!$E$197&amp;$X25,"")</f>
        <v>1 - 2</v>
      </c>
      <c r="AE31" s="839"/>
      <c r="AF31" s="839"/>
      <c r="AG31" s="806"/>
      <c r="AH31" s="839"/>
      <c r="AI31" s="839"/>
      <c r="AJ31" s="839"/>
      <c r="AK31" s="839"/>
      <c r="AL31" s="839"/>
      <c r="AM31" s="839"/>
      <c r="AN31" s="839"/>
      <c r="AO31" s="839"/>
    </row>
    <row r="32" s="800" customFormat="true" ht="12" hidden="false" customHeight="false" outlineLevel="0" collapsed="false">
      <c r="C32" s="801"/>
      <c r="D32" s="806"/>
      <c r="E32" s="806"/>
      <c r="F32" s="808"/>
      <c r="G32" s="806"/>
      <c r="H32" s="956"/>
      <c r="O32" s="925" t="s">
        <v>1848</v>
      </c>
      <c r="P32" s="957"/>
      <c r="Q32" s="806"/>
      <c r="R32" s="806"/>
      <c r="S32" s="806"/>
      <c r="T32" s="806"/>
      <c r="U32" s="806"/>
      <c r="V32" s="806"/>
      <c r="W32" s="806"/>
      <c r="X32" s="806"/>
      <c r="Y32" s="932"/>
      <c r="Z32" s="933" t="str">
        <f aca="false">Q26&amp;P26</f>
        <v>PortugalColombia</v>
      </c>
      <c r="AA32" s="934" t="str">
        <f aca="false">IF($T26,$Y26&amp;Language!$E$197&amp;$X26,"")</f>
        <v>2 - 1</v>
      </c>
      <c r="AE32" s="846"/>
      <c r="AF32" s="839"/>
      <c r="AH32" s="839"/>
      <c r="AI32" s="839"/>
      <c r="AJ32" s="839"/>
      <c r="AK32" s="839"/>
      <c r="AL32" s="839"/>
      <c r="AM32" s="839"/>
      <c r="AN32" s="846"/>
      <c r="AO32" s="839"/>
    </row>
    <row r="33" s="800" customFormat="true" ht="12" hidden="false" customHeight="false" outlineLevel="0" collapsed="false">
      <c r="C33" s="801"/>
      <c r="D33" s="806"/>
      <c r="E33" s="806"/>
      <c r="F33" s="806"/>
      <c r="G33" s="806"/>
      <c r="H33" s="806"/>
      <c r="O33" s="942" t="s">
        <v>1850</v>
      </c>
      <c r="P33" s="958"/>
      <c r="Q33" s="946"/>
      <c r="R33" s="946"/>
      <c r="S33" s="946"/>
      <c r="T33" s="946"/>
      <c r="U33" s="946"/>
      <c r="V33" s="946"/>
      <c r="W33" s="946"/>
      <c r="X33" s="946"/>
      <c r="Y33" s="950"/>
      <c r="Z33" s="951" t="str">
        <f aca="false">Q27&amp;P27</f>
        <v>UzbekistanDR Congo</v>
      </c>
      <c r="AA33" s="952" t="str">
        <f aca="false">IF($T27,$Y27&amp;Language!$E$197&amp;$X27,"")</f>
        <v>1 - 1</v>
      </c>
      <c r="AE33" s="807"/>
      <c r="AF33" s="807"/>
      <c r="AH33" s="807"/>
      <c r="AI33" s="807"/>
      <c r="AJ33" s="807"/>
      <c r="AK33" s="918"/>
      <c r="AL33" s="807"/>
      <c r="AM33" s="807"/>
      <c r="AN33" s="807"/>
      <c r="AO33" s="80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false" zeroHeight="false" outlineLevelRow="0" outlineLevelCol="0"/>
  <cols>
    <col collapsed="false" customWidth="false" hidden="false" outlineLevel="0" max="1" min="1" style="798" width="2.71"/>
    <col collapsed="false" customWidth="true" hidden="false" outlineLevel="0" max="2" min="2" style="798" width="6.14"/>
    <col collapsed="false" customWidth="true" hidden="false" outlineLevel="0" max="3" min="3" style="798" width="4"/>
    <col collapsed="false" customWidth="true" hidden="false" outlineLevel="0" max="4" min="4" style="798" width="15.29"/>
    <col collapsed="false" customWidth="true" hidden="false" outlineLevel="0" max="5" min="5" style="798" width="5.57"/>
    <col collapsed="false" customWidth="true" hidden="false" outlineLevel="0" max="6" min="6" style="798" width="6.57"/>
    <col collapsed="false" customWidth="true" hidden="false" outlineLevel="0" max="7" min="7" style="798" width="6"/>
    <col collapsed="false" customWidth="true" hidden="false" outlineLevel="0" max="8" min="8" style="798" width="5.14"/>
    <col collapsed="false" customWidth="true" hidden="false" outlineLevel="0" max="9" min="9" style="798" width="4.71"/>
    <col collapsed="false" customWidth="true" hidden="false" outlineLevel="0" max="10" min="10" style="798" width="4.86"/>
    <col collapsed="false" customWidth="true" hidden="false" outlineLevel="0" max="11" min="11" style="798" width="5.57"/>
    <col collapsed="false" customWidth="true" hidden="false" outlineLevel="0" max="12" min="12" style="798" width="5.29"/>
    <col collapsed="false" customWidth="true" hidden="false" outlineLevel="0" max="14" min="13" style="798" width="4.86"/>
    <col collapsed="false" customWidth="true" hidden="false" outlineLevel="0" max="15" min="15" style="798" width="5"/>
    <col collapsed="false" customWidth="true" hidden="false" outlineLevel="0" max="16" min="16" style="798" width="7.42"/>
    <col collapsed="false" customWidth="true" hidden="false" outlineLevel="0" max="37" min="17" style="798" width="4.71"/>
    <col collapsed="false" customWidth="true" hidden="false" outlineLevel="0" max="38" min="38" style="798" width="5.42"/>
    <col collapsed="false" customWidth="true" hidden="false" outlineLevel="0" max="40" min="39" style="798" width="4.71"/>
    <col collapsed="false" customWidth="true" hidden="false" outlineLevel="0" max="41" min="41" style="798" width="5.71"/>
    <col collapsed="false" customWidth="true" hidden="false" outlineLevel="0" max="42" min="42" style="798" width="8.86"/>
    <col collapsed="false" customWidth="true" hidden="false" outlineLevel="0" max="46" min="43" style="798" width="4.71"/>
    <col collapsed="false" customWidth="true" hidden="false" outlineLevel="0" max="48" min="47" style="798" width="5.71"/>
    <col collapsed="false" customWidth="true" hidden="false" outlineLevel="0" max="49" min="49" style="798" width="1.57"/>
    <col collapsed="false" customWidth="true" hidden="false" outlineLevel="0" max="51" min="50" style="798" width="3.71"/>
    <col collapsed="false" customWidth="true" hidden="false" outlineLevel="0" max="52" min="52" style="798" width="13.57"/>
    <col collapsed="false" customWidth="false" hidden="false" outlineLevel="0" max="55" min="53" style="798" width="2.71"/>
    <col collapsed="false" customWidth="true" hidden="false" outlineLevel="0" max="56" min="56" style="798" width="1.29"/>
    <col collapsed="false" customWidth="true" hidden="false" outlineLevel="0" max="60" min="57" style="798" width="4.71"/>
    <col collapsed="false" customWidth="true" hidden="false" outlineLevel="0" max="62" min="61" style="798" width="5.71"/>
    <col collapsed="false" customWidth="true" hidden="false" outlineLevel="0" max="64" min="63" style="798" width="3.71"/>
    <col collapsed="false" customWidth="true" hidden="false" outlineLevel="0" max="65" min="65" style="798" width="1.71"/>
    <col collapsed="false" customWidth="true" hidden="false" outlineLevel="0" max="66" min="66" style="798" width="14.29"/>
    <col collapsed="false" customWidth="false" hidden="false" outlineLevel="0" max="69" min="67" style="798" width="2.71"/>
    <col collapsed="false" customWidth="true" hidden="false" outlineLevel="0" max="70" min="70" style="798" width="1.57"/>
    <col collapsed="false" customWidth="true" hidden="false" outlineLevel="0" max="74" min="71" style="798" width="4.71"/>
    <col collapsed="false" customWidth="true" hidden="false" outlineLevel="0" max="75" min="75" style="798" width="5.71"/>
    <col collapsed="false" customWidth="true" hidden="false" outlineLevel="0" max="76" min="76" style="798" width="3.71"/>
    <col collapsed="false" customWidth="true" hidden="false" outlineLevel="0" max="77" min="77" style="798" width="1.57"/>
    <col collapsed="false" customWidth="true" hidden="false" outlineLevel="0" max="78" min="78" style="798" width="14.29"/>
    <col collapsed="false" customWidth="false" hidden="false" outlineLevel="0" max="82" min="79" style="798" width="2.71"/>
    <col collapsed="false" customWidth="true" hidden="false" outlineLevel="0" max="86" min="83" style="798" width="4.71"/>
    <col collapsed="false" customWidth="false" hidden="false" outlineLevel="0" max="16384" min="87" style="798" width="2.71"/>
  </cols>
  <sheetData>
    <row r="1" customFormat="false" ht="17.35" hidden="false" customHeight="false" outlineLevel="0" collapsed="false">
      <c r="B1" s="799" t="s">
        <v>67</v>
      </c>
    </row>
    <row r="2" s="800" customFormat="true" ht="12" hidden="false" customHeight="false" outlineLevel="0" collapsed="false">
      <c r="B2" s="801"/>
      <c r="C2" s="802"/>
      <c r="D2" s="801"/>
      <c r="F2" s="803"/>
      <c r="G2" s="804"/>
    </row>
    <row r="3" s="800" customFormat="true" ht="12" hidden="false" customHeight="false" outlineLevel="0" collapsed="false">
      <c r="B3" s="805"/>
      <c r="C3" s="806"/>
      <c r="E3" s="803"/>
      <c r="F3" s="807"/>
      <c r="G3" s="803"/>
      <c r="H3" s="808"/>
      <c r="I3" s="808"/>
      <c r="J3" s="808"/>
      <c r="K3" s="808"/>
      <c r="L3" s="808"/>
      <c r="M3" s="808"/>
      <c r="N3" s="808"/>
      <c r="O3" s="806"/>
      <c r="P3" s="808"/>
      <c r="Q3" s="801"/>
      <c r="R3" s="809"/>
      <c r="S3" s="805"/>
      <c r="T3" s="805"/>
      <c r="U3" s="809"/>
      <c r="V3" s="805"/>
      <c r="W3" s="805"/>
      <c r="X3" s="809"/>
      <c r="Y3" s="810"/>
      <c r="Z3" s="805"/>
      <c r="AA3" s="805"/>
      <c r="AB3" s="809"/>
      <c r="AC3" s="810"/>
      <c r="AD3" s="805"/>
      <c r="AE3" s="805"/>
      <c r="AF3" s="809"/>
      <c r="AG3" s="810"/>
      <c r="AH3" s="805"/>
      <c r="AI3" s="805"/>
      <c r="AJ3" s="809"/>
      <c r="AK3" s="811"/>
      <c r="AL3" s="805"/>
      <c r="AM3" s="809"/>
      <c r="AN3" s="801"/>
      <c r="AO3" s="801"/>
    </row>
    <row r="4" s="800" customFormat="true" ht="13.5" hidden="false" customHeight="true" outlineLevel="0" collapsed="false">
      <c r="B4" s="805"/>
      <c r="C4" s="808"/>
      <c r="D4" s="806"/>
      <c r="E4" s="803"/>
      <c r="F4" s="807"/>
      <c r="G4" s="803"/>
      <c r="H4" s="813" t="s">
        <v>1840</v>
      </c>
      <c r="I4" s="813" t="s">
        <v>1841</v>
      </c>
      <c r="J4" s="813" t="s">
        <v>507</v>
      </c>
      <c r="K4" s="814" t="s">
        <v>1839</v>
      </c>
      <c r="L4" s="813" t="s">
        <v>1869</v>
      </c>
      <c r="M4" s="814" t="s">
        <v>1870</v>
      </c>
      <c r="N4" s="814" t="s">
        <v>65</v>
      </c>
      <c r="O4" s="815" t="s">
        <v>67</v>
      </c>
      <c r="P4" s="816" t="s">
        <v>463</v>
      </c>
      <c r="Q4" s="814" t="s">
        <v>1871</v>
      </c>
      <c r="R4" s="813"/>
      <c r="S4" s="810"/>
      <c r="T4" s="805"/>
      <c r="U4" s="817"/>
      <c r="V4" s="805"/>
      <c r="W4" s="805"/>
      <c r="X4" s="817"/>
      <c r="Y4" s="810"/>
      <c r="Z4" s="805"/>
      <c r="AA4" s="805"/>
      <c r="AB4" s="817"/>
      <c r="AC4" s="810"/>
      <c r="AD4" s="805"/>
      <c r="AE4" s="805"/>
      <c r="AF4" s="817"/>
      <c r="AG4" s="810"/>
      <c r="AH4" s="805"/>
      <c r="AI4" s="805"/>
      <c r="AJ4" s="817"/>
      <c r="AK4" s="811"/>
      <c r="AL4" s="805"/>
      <c r="AM4" s="817"/>
      <c r="AN4" s="801"/>
      <c r="AO4" s="805"/>
    </row>
    <row r="5" s="800" customFormat="true" ht="12" hidden="false" customHeight="false" outlineLevel="0" collapsed="false">
      <c r="B5" s="806"/>
      <c r="C5" s="808" t="n">
        <v>1</v>
      </c>
      <c r="D5" s="818" t="str">
        <f aca="false">VLOOKUP($B$1&amp;ROW($A1),Groups!$B$7:$D$65,3,0)</f>
        <v>England</v>
      </c>
      <c r="E5" s="819"/>
      <c r="F5" s="820"/>
      <c r="G5" s="807"/>
      <c r="H5" s="808" t="n">
        <f aca="false">SUMIFS($R$22:$R$27,$P$22:$P$27,$D5)+SUMIFS($S$22:$S$27,$Q$22:$Q$27,$D5)</f>
        <v>6</v>
      </c>
      <c r="I5" s="808" t="n">
        <f aca="false">SUMIFS($S$22:$S$27,$P$22:$P$27,$D5)+SUMIFS($R$22:$R$27,$Q$22:$Q$27,$D5)</f>
        <v>0</v>
      </c>
      <c r="J5" s="806" t="n">
        <f aca="false">H5-I5</f>
        <v>6</v>
      </c>
      <c r="K5" s="821" t="n">
        <f aca="false">M5*3+N5</f>
        <v>9</v>
      </c>
      <c r="L5" s="808" t="n">
        <f aca="false">M5+N5+O5</f>
        <v>3</v>
      </c>
      <c r="M5" s="808" t="n">
        <f aca="false">SUMPRODUCT(($P$22:$P$27=D5)*($R$22:$R$27&gt;$S$22:$S$27))+SUMPRODUCT(($Q$22:$Q$27=D5)*($R$22:$R$27&lt;$S$22:$S$27))</f>
        <v>3</v>
      </c>
      <c r="N5" s="808" t="n">
        <f aca="false">SUMPRODUCT(($P$22:$Q$27=D5)*($R$22:$R$27=$S$22:$S$27)*($R$22:$R$27&lt;&gt;"")*($S$22:$S$27&lt;&gt;""))</f>
        <v>0</v>
      </c>
      <c r="O5" s="808" t="n">
        <f aca="false">SUMPRODUCT(($P$22:$P$27=D5)*($R$22:$R$27&lt;$S$22:$S$27))+SUMPRODUCT(($Q$22:$Q$27=D5)*($R$22:$R$27&gt;$S$22:$S$27))</f>
        <v>0</v>
      </c>
      <c r="P5" s="822" t="n">
        <f aca="false">SUMIFS(FairPlay!$C$6:$C$27,FairPlay!$B$6:$B$27,$D5)+SUMIFS(FairPlay!$F$6:$F$27,FairPlay!$E$6:$E$27,$D5)+SUMIFS(FairPlay!$I$6:$I$27,FairPlay!$H$6:$H$27,$D5)</f>
        <v>0</v>
      </c>
      <c r="Q5" s="806" t="n">
        <f aca="false">INDEX(Language!$D$5:$D$100,MATCH($D5,Language!$E$5:$E$100,0),1)</f>
        <v>4</v>
      </c>
      <c r="R5" s="823" t="n">
        <f aca="false">(1000-Q5)*($L$9&gt;0)</f>
        <v>996</v>
      </c>
      <c r="S5" s="806"/>
      <c r="T5" s="806"/>
      <c r="U5" s="824"/>
      <c r="V5" s="806"/>
      <c r="W5" s="806"/>
      <c r="X5" s="824"/>
      <c r="Y5" s="806"/>
      <c r="Z5" s="806"/>
      <c r="AA5" s="806"/>
      <c r="AB5" s="824"/>
      <c r="AC5" s="806"/>
      <c r="AD5" s="806"/>
      <c r="AE5" s="806"/>
      <c r="AF5" s="824"/>
      <c r="AG5" s="806"/>
      <c r="AH5" s="806"/>
      <c r="AI5" s="806"/>
      <c r="AJ5" s="824"/>
      <c r="AK5" s="806"/>
      <c r="AL5" s="806"/>
      <c r="AM5" s="824"/>
      <c r="AN5" s="801"/>
      <c r="AO5" s="826"/>
      <c r="AU5" s="827" t="n">
        <f aca="false" t="array" ref="AU5:AU8">COUNTIF($AM$14:$AM$17,$AM$14:$AM$17)&gt;1</f>
        <v>0</v>
      </c>
      <c r="AV5" s="827" t="n">
        <f aca="false" t="array" ref="AV5:AV8">$L$5:$L$8&gt;0</f>
        <v>1</v>
      </c>
      <c r="BA5" s="828" t="n">
        <f aca="false">IFERROR(MATCH($C14,$AY$14:$AY$17,0),99)</f>
        <v>99</v>
      </c>
      <c r="BB5" s="829" t="n">
        <f aca="false">IFERROR(MATCH($C14,$AY$22:$AY$25,0),99)</f>
        <v>99</v>
      </c>
      <c r="BN5" s="828" t="str">
        <f aca="false">IF($U14=$BL$14,$C14,"")</f>
        <v/>
      </c>
      <c r="BO5" s="829" t="e">
        <f aca="false">INDEX($BN$5:$BN$8,MATCH($C14,$AY$14:$AY$17,0))</f>
        <v>#N/A</v>
      </c>
      <c r="BZ5" s="828" t="str">
        <f aca="false">IF($U14=$BX$14,$C14,"")</f>
        <v/>
      </c>
      <c r="CA5" s="829" t="e">
        <f aca="false">INDEX($BZ$5:$BZ$8,MATCH($C14,$AY$14:$AY$17,0))</f>
        <v>#N/A</v>
      </c>
    </row>
    <row r="6" s="800" customFormat="true" ht="12" hidden="false" customHeight="false" outlineLevel="0" collapsed="false">
      <c r="B6" s="806"/>
      <c r="C6" s="808" t="n">
        <v>2</v>
      </c>
      <c r="D6" s="830" t="str">
        <f aca="false">VLOOKUP($B$1&amp;ROW($A2),Groups!$B$7:$D$65,3,0)</f>
        <v>Croatia</v>
      </c>
      <c r="E6" s="831"/>
      <c r="F6" s="820"/>
      <c r="G6" s="807"/>
      <c r="H6" s="808" t="n">
        <f aca="false">SUMIFS($R$22:$R$27,$P$22:$P$27,$D6)+SUMIFS($S$22:$S$27,$Q$22:$Q$27,$D6)</f>
        <v>3</v>
      </c>
      <c r="I6" s="808" t="n">
        <f aca="false">SUMIFS($S$22:$S$27,$P$22:$P$27,$D6)+SUMIFS($R$22:$R$27,$Q$22:$Q$27,$D6)</f>
        <v>3</v>
      </c>
      <c r="J6" s="806" t="n">
        <f aca="false">H6-I6</f>
        <v>0</v>
      </c>
      <c r="K6" s="821" t="n">
        <f aca="false">M6*3+N6</f>
        <v>4</v>
      </c>
      <c r="L6" s="808" t="n">
        <f aca="false">M6+N6+O6</f>
        <v>3</v>
      </c>
      <c r="M6" s="808" t="n">
        <f aca="false">SUMPRODUCT(($P$22:$P$27=D6)*($R$22:$R$27&gt;$S$22:$S$27))+SUMPRODUCT(($Q$22:$Q$27=D6)*($R$22:$R$27&lt;$S$22:$S$27))</f>
        <v>1</v>
      </c>
      <c r="N6" s="808" t="n">
        <f aca="false">SUMPRODUCT(($P$22:$Q$27=D6)*($R$22:$R$27=$S$22:$S$27)*($R$22:$R$27&lt;&gt;"")*($S$22:$S$27&lt;&gt;""))</f>
        <v>1</v>
      </c>
      <c r="O6" s="808" t="n">
        <f aca="false">SUMPRODUCT(($P$22:$P$27=D6)*($R$22:$R$27&lt;$S$22:$S$27))+SUMPRODUCT(($Q$22:$Q$27=D6)*($R$22:$R$27&gt;$S$22:$S$27))</f>
        <v>1</v>
      </c>
      <c r="P6" s="832" t="n">
        <f aca="false">SUMIFS(FairPlay!$C$6:$C$27,FairPlay!$B$6:$B$27,$D6)+SUMIFS(FairPlay!$F$6:$F$27,FairPlay!$E$6:$E$27,$D6)+SUMIFS(FairPlay!$I$6:$I$27,FairPlay!$H$6:$H$27,$D6)</f>
        <v>0</v>
      </c>
      <c r="Q6" s="806" t="n">
        <f aca="false">INDEX(Language!$D$5:$D$100,MATCH($D6,Language!$E$5:$E$100,0),1)</f>
        <v>11</v>
      </c>
      <c r="R6" s="823" t="n">
        <f aca="false">(1000-Q6)*($L$9&gt;0)</f>
        <v>989</v>
      </c>
      <c r="S6" s="806"/>
      <c r="T6" s="806"/>
      <c r="U6" s="824"/>
      <c r="V6" s="806"/>
      <c r="W6" s="806"/>
      <c r="X6" s="824"/>
      <c r="Y6" s="806"/>
      <c r="Z6" s="806"/>
      <c r="AA6" s="806"/>
      <c r="AB6" s="824"/>
      <c r="AC6" s="806"/>
      <c r="AD6" s="806"/>
      <c r="AE6" s="806"/>
      <c r="AF6" s="824"/>
      <c r="AG6" s="806"/>
      <c r="AH6" s="806"/>
      <c r="AI6" s="806"/>
      <c r="AJ6" s="824"/>
      <c r="AK6" s="806"/>
      <c r="AL6" s="806"/>
      <c r="AM6" s="824"/>
      <c r="AN6" s="801"/>
      <c r="AO6" s="801"/>
      <c r="AU6" s="827" t="n">
        <v>1</v>
      </c>
      <c r="AV6" s="827" t="n">
        <v>1</v>
      </c>
      <c r="BA6" s="833" t="n">
        <f aca="false">IFERROR(MATCH($C15,$AY$14:$AY$17,0),99)</f>
        <v>2</v>
      </c>
      <c r="BB6" s="834" t="n">
        <f aca="false">IFERROR(MATCH($C15,$AY$22:$AY$25,0),99)</f>
        <v>99</v>
      </c>
      <c r="BN6" s="833" t="str">
        <f aca="false">IF($U15=$BL$14,$C15,"")</f>
        <v/>
      </c>
      <c r="BO6" s="834" t="str">
        <f aca="false">INDEX($BN$5:$BN$8,MATCH($C15,$AY$14:$AY$17,0))</f>
        <v/>
      </c>
      <c r="BZ6" s="833" t="str">
        <f aca="false">IF($U15=$BX$14,$C15,"")</f>
        <v/>
      </c>
      <c r="CA6" s="834" t="str">
        <f aca="false">INDEX($BZ$5:$BZ$8,MATCH($C15,$AY$14:$AY$17,0))</f>
        <v/>
      </c>
    </row>
    <row r="7" s="800" customFormat="true" ht="12" hidden="false" customHeight="false" outlineLevel="0" collapsed="false">
      <c r="B7" s="806"/>
      <c r="C7" s="808" t="n">
        <v>3</v>
      </c>
      <c r="D7" s="830" t="str">
        <f aca="false">VLOOKUP($B$1&amp;ROW($A3),Groups!$B$7:$D$65,3,0)</f>
        <v>Ghana</v>
      </c>
      <c r="E7" s="831"/>
      <c r="F7" s="820"/>
      <c r="G7" s="807"/>
      <c r="H7" s="808" t="n">
        <f aca="false">SUMIFS($R$22:$R$27,$P$22:$P$27,$D7)+SUMIFS($S$22:$S$27,$Q$22:$Q$27,$D7)</f>
        <v>3</v>
      </c>
      <c r="I7" s="808" t="n">
        <f aca="false">SUMIFS($S$22:$S$27,$P$22:$P$27,$D7)+SUMIFS($R$22:$R$27,$Q$22:$Q$27,$D7)</f>
        <v>3</v>
      </c>
      <c r="J7" s="806" t="n">
        <f aca="false">H7-I7</f>
        <v>0</v>
      </c>
      <c r="K7" s="821" t="n">
        <f aca="false">M7*3+N7</f>
        <v>4</v>
      </c>
      <c r="L7" s="808" t="n">
        <f aca="false">M7+N7+O7</f>
        <v>3</v>
      </c>
      <c r="M7" s="808" t="n">
        <f aca="false">SUMPRODUCT(($P$22:$P$27=D7)*($R$22:$R$27&gt;$S$22:$S$27))+SUMPRODUCT(($Q$22:$Q$27=D7)*($R$22:$R$27&lt;$S$22:$S$27))</f>
        <v>1</v>
      </c>
      <c r="N7" s="808" t="n">
        <f aca="false">SUMPRODUCT(($P$22:$Q$27=D7)*($R$22:$R$27=$S$22:$S$27)*($R$22:$R$27&lt;&gt;"")*($S$22:$S$27&lt;&gt;""))</f>
        <v>1</v>
      </c>
      <c r="O7" s="808" t="n">
        <f aca="false">SUMPRODUCT(($P$22:$P$27=D7)*($R$22:$R$27&lt;$S$22:$S$27))+SUMPRODUCT(($Q$22:$Q$27=D7)*($R$22:$R$27&gt;$S$22:$S$27))</f>
        <v>1</v>
      </c>
      <c r="P7" s="832" t="n">
        <f aca="false">SUMIFS(FairPlay!$C$6:$C$27,FairPlay!$B$6:$B$27,$D7)+SUMIFS(FairPlay!$F$6:$F$27,FairPlay!$E$6:$E$27,$D7)+SUMIFS(FairPlay!$I$6:$I$27,FairPlay!$H$6:$H$27,$D7)</f>
        <v>0</v>
      </c>
      <c r="Q7" s="806" t="n">
        <f aca="false">INDEX(Language!$D$5:$D$100,MATCH($D7,Language!$E$5:$E$100,0),1)</f>
        <v>74</v>
      </c>
      <c r="R7" s="823" t="n">
        <f aca="false">(1000-Q7)*($L$9&gt;0)</f>
        <v>926</v>
      </c>
      <c r="S7" s="806"/>
      <c r="T7" s="806"/>
      <c r="U7" s="824"/>
      <c r="V7" s="806"/>
      <c r="W7" s="806"/>
      <c r="X7" s="824"/>
      <c r="Y7" s="806"/>
      <c r="Z7" s="806"/>
      <c r="AA7" s="806"/>
      <c r="AB7" s="824"/>
      <c r="AC7" s="806"/>
      <c r="AD7" s="806"/>
      <c r="AE7" s="806"/>
      <c r="AF7" s="824"/>
      <c r="AG7" s="806"/>
      <c r="AH7" s="806"/>
      <c r="AI7" s="806"/>
      <c r="AJ7" s="824"/>
      <c r="AK7" s="806"/>
      <c r="AL7" s="806"/>
      <c r="AM7" s="824"/>
      <c r="AN7" s="801"/>
      <c r="AO7" s="801"/>
      <c r="AU7" s="827" t="n">
        <v>1</v>
      </c>
      <c r="AV7" s="827" t="n">
        <v>1</v>
      </c>
      <c r="BA7" s="833" t="n">
        <f aca="false">IFERROR(MATCH($C16,$AY$14:$AY$17,0),99)</f>
        <v>3</v>
      </c>
      <c r="BB7" s="834" t="n">
        <f aca="false">IFERROR(MATCH($C16,$AY$22:$AY$25,0),99)</f>
        <v>99</v>
      </c>
      <c r="BN7" s="833" t="str">
        <f aca="false">IF($U16=$BL$14,$C16,"")</f>
        <v/>
      </c>
      <c r="BO7" s="834" t="str">
        <f aca="false">INDEX($BN$5:$BN$8,MATCH($C16,$AY$14:$AY$17,0))</f>
        <v/>
      </c>
      <c r="BZ7" s="833" t="str">
        <f aca="false">IF($U16=$BX$14,$C16,"")</f>
        <v/>
      </c>
      <c r="CA7" s="834" t="str">
        <f aca="false">INDEX($BZ$5:$BZ$8,MATCH($C16,$AY$14:$AY$17,0))</f>
        <v/>
      </c>
    </row>
    <row r="8" s="800" customFormat="true" ht="12" hidden="false" customHeight="false" outlineLevel="0" collapsed="false">
      <c r="B8" s="806"/>
      <c r="C8" s="808" t="n">
        <v>4</v>
      </c>
      <c r="D8" s="835" t="str">
        <f aca="false">VLOOKUP($B$1&amp;ROW($A4),Groups!$B$7:$D$65,3,0)</f>
        <v>Panama</v>
      </c>
      <c r="E8" s="831"/>
      <c r="F8" s="820"/>
      <c r="G8" s="807"/>
      <c r="H8" s="808" t="n">
        <f aca="false">SUMIFS($R$22:$R$27,$P$22:$P$27,$D8)+SUMIFS($S$22:$S$27,$Q$22:$Q$27,$D8)</f>
        <v>0</v>
      </c>
      <c r="I8" s="808" t="n">
        <f aca="false">SUMIFS($S$22:$S$27,$P$22:$P$27,$D8)+SUMIFS($R$22:$R$27,$Q$22:$Q$27,$D8)</f>
        <v>6</v>
      </c>
      <c r="J8" s="806" t="n">
        <f aca="false">H8-I8</f>
        <v>-6</v>
      </c>
      <c r="K8" s="821" t="n">
        <f aca="false">M8*3+N8</f>
        <v>0</v>
      </c>
      <c r="L8" s="808" t="n">
        <f aca="false">M8+N8+O8</f>
        <v>3</v>
      </c>
      <c r="M8" s="808" t="n">
        <f aca="false">SUMPRODUCT(($P$22:$P$27=D8)*($R$22:$R$27&gt;$S$22:$S$27))+SUMPRODUCT(($Q$22:$Q$27=D8)*($R$22:$R$27&lt;$S$22:$S$27))</f>
        <v>0</v>
      </c>
      <c r="N8" s="808" t="n">
        <f aca="false">SUMPRODUCT(($P$22:$Q$27=D8)*($R$22:$R$27=$S$22:$S$27)*($R$22:$R$27&lt;&gt;"")*($S$22:$S$27&lt;&gt;""))</f>
        <v>0</v>
      </c>
      <c r="O8" s="808" t="n">
        <f aca="false">SUMPRODUCT(($P$22:$P$27=D8)*($R$22:$R$27&lt;$S$22:$S$27))+SUMPRODUCT(($Q$22:$Q$27=D8)*($R$22:$R$27&gt;$S$22:$S$27))</f>
        <v>3</v>
      </c>
      <c r="P8" s="836" t="n">
        <f aca="false">SUMIFS(FairPlay!$C$6:$C$27,FairPlay!$B$6:$B$27,$D8)+SUMIFS(FairPlay!$F$6:$F$27,FairPlay!$E$6:$E$27,$D8)+SUMIFS(FairPlay!$I$6:$I$27,FairPlay!$H$6:$H$27,$D8)</f>
        <v>0</v>
      </c>
      <c r="Q8" s="806" t="n">
        <f aca="false">INDEX(Language!$D$5:$D$100,MATCH($D8,Language!$E$5:$E$100,0),1)</f>
        <v>33</v>
      </c>
      <c r="R8" s="823" t="n">
        <f aca="false">(1000-Q8)*($L$9&gt;0)</f>
        <v>967</v>
      </c>
      <c r="S8" s="806"/>
      <c r="T8" s="806"/>
      <c r="U8" s="824"/>
      <c r="V8" s="806"/>
      <c r="W8" s="806"/>
      <c r="X8" s="824"/>
      <c r="Y8" s="806"/>
      <c r="Z8" s="806"/>
      <c r="AA8" s="806"/>
      <c r="AB8" s="824"/>
      <c r="AC8" s="806"/>
      <c r="AD8" s="806"/>
      <c r="AE8" s="806"/>
      <c r="AF8" s="824"/>
      <c r="AG8" s="806"/>
      <c r="AH8" s="806"/>
      <c r="AI8" s="806"/>
      <c r="AJ8" s="824"/>
      <c r="AK8" s="806"/>
      <c r="AL8" s="806"/>
      <c r="AM8" s="824"/>
      <c r="AN8" s="801"/>
      <c r="AO8" s="801"/>
      <c r="AU8" s="827" t="n">
        <v>0</v>
      </c>
      <c r="AV8" s="827" t="n">
        <v>1</v>
      </c>
      <c r="BA8" s="837" t="n">
        <f aca="false">IFERROR(MATCH($C17,$AY$14:$AY$17,0),99)</f>
        <v>99</v>
      </c>
      <c r="BB8" s="838" t="n">
        <f aca="false">IFERROR(MATCH($C17,$AY$22:$AY$25,0),99)</f>
        <v>99</v>
      </c>
      <c r="BN8" s="837" t="str">
        <f aca="false">IF($U17=$BL$14,$C17,"")</f>
        <v/>
      </c>
      <c r="BO8" s="838" t="e">
        <f aca="false">INDEX($BN$5:$BN$8,MATCH($C17,$AY$14:$AY$17,0))</f>
        <v>#N/A</v>
      </c>
      <c r="BZ8" s="837" t="str">
        <f aca="false">IF($U17=$BX$14,$C17,"")</f>
        <v/>
      </c>
      <c r="CA8" s="838" t="e">
        <f aca="false">INDEX($BZ$5:$BZ$8,MATCH($C17,$AY$14:$AY$17,0))</f>
        <v>#N/A</v>
      </c>
    </row>
    <row r="9" s="800" customFormat="true" ht="12" hidden="false" customHeight="false" outlineLevel="0" collapsed="false">
      <c r="C9" s="806"/>
      <c r="D9" s="806"/>
      <c r="E9" s="806"/>
      <c r="F9" s="807"/>
      <c r="G9" s="807"/>
      <c r="H9" s="806"/>
      <c r="I9" s="806"/>
      <c r="J9" s="806"/>
      <c r="K9" s="806"/>
      <c r="L9" s="821" t="n">
        <f aca="false">QUOTIENT(SUM(L5:L8),2)</f>
        <v>6</v>
      </c>
      <c r="M9" s="808"/>
      <c r="N9" s="808"/>
      <c r="O9" s="808"/>
      <c r="P9" s="806"/>
      <c r="Q9" s="806"/>
      <c r="R9" s="806"/>
      <c r="S9" s="806"/>
      <c r="T9" s="806"/>
      <c r="U9" s="806"/>
      <c r="V9" s="801"/>
      <c r="W9" s="801"/>
      <c r="X9" s="806"/>
      <c r="Y9" s="806"/>
      <c r="Z9" s="806"/>
      <c r="AA9" s="801"/>
      <c r="AB9" s="801"/>
      <c r="AC9" s="801"/>
      <c r="AD9" s="801"/>
      <c r="AE9" s="801"/>
      <c r="AF9" s="801"/>
      <c r="AG9" s="801"/>
      <c r="AH9" s="801"/>
      <c r="AI9" s="801"/>
    </row>
    <row r="10" s="800" customFormat="true" ht="12" hidden="false" customHeight="false" outlineLevel="0" collapsed="false">
      <c r="C10" s="806"/>
      <c r="D10" s="806"/>
      <c r="E10" s="806"/>
      <c r="F10" s="807"/>
      <c r="G10" s="807"/>
      <c r="H10" s="806"/>
      <c r="I10" s="806"/>
      <c r="J10" s="806"/>
      <c r="K10" s="806"/>
      <c r="L10" s="821"/>
      <c r="M10" s="808"/>
      <c r="N10" s="808"/>
      <c r="O10" s="808"/>
      <c r="P10" s="806"/>
      <c r="Q10" s="806"/>
      <c r="R10" s="806"/>
      <c r="S10" s="806"/>
      <c r="T10" s="806"/>
      <c r="U10" s="806"/>
      <c r="V10" s="801"/>
      <c r="W10" s="801"/>
      <c r="X10" s="806"/>
      <c r="Y10" s="806"/>
      <c r="Z10" s="806"/>
      <c r="AA10" s="801"/>
      <c r="AB10" s="801"/>
      <c r="AC10" s="801"/>
      <c r="AD10" s="801"/>
      <c r="AE10" s="801"/>
      <c r="AF10" s="801"/>
      <c r="AG10" s="801"/>
      <c r="AH10" s="801"/>
      <c r="AI10" s="801"/>
    </row>
    <row r="11" s="800" customFormat="true" ht="12" hidden="false" customHeight="false" outlineLevel="0" collapsed="false">
      <c r="C11" s="806"/>
      <c r="D11" s="806"/>
      <c r="E11" s="806"/>
      <c r="F11" s="807"/>
      <c r="G11" s="807"/>
      <c r="H11" s="806"/>
      <c r="I11" s="806"/>
      <c r="J11" s="806"/>
      <c r="K11" s="806"/>
      <c r="L11" s="821"/>
      <c r="M11" s="808"/>
      <c r="N11" s="808"/>
      <c r="O11" s="808"/>
      <c r="P11" s="806"/>
      <c r="Q11" s="806"/>
      <c r="R11" s="806"/>
      <c r="S11" s="806"/>
      <c r="T11" s="806"/>
      <c r="U11" s="806"/>
      <c r="V11" s="801"/>
      <c r="W11" s="801"/>
      <c r="X11" s="806"/>
      <c r="Y11" s="806"/>
      <c r="Z11" s="806"/>
      <c r="AA11" s="801"/>
      <c r="AB11" s="801"/>
      <c r="AC11" s="801"/>
      <c r="AD11" s="801"/>
      <c r="AE11" s="801"/>
      <c r="AF11" s="801"/>
      <c r="AG11" s="801"/>
      <c r="AH11" s="801"/>
      <c r="AI11" s="801"/>
      <c r="BL11" s="807"/>
    </row>
    <row r="12" s="839" customFormat="true" ht="12" hidden="false" customHeight="false" outlineLevel="0" collapsed="false">
      <c r="E12" s="840" t="s">
        <v>1872</v>
      </c>
      <c r="F12" s="841"/>
      <c r="G12" s="840" t="s">
        <v>1872</v>
      </c>
      <c r="H12" s="841"/>
      <c r="I12" s="842" t="s">
        <v>1872</v>
      </c>
      <c r="J12" s="841"/>
      <c r="K12" s="805" t="s">
        <v>1873</v>
      </c>
      <c r="L12" s="840"/>
      <c r="M12" s="842" t="s">
        <v>1872</v>
      </c>
      <c r="N12" s="841"/>
      <c r="O12" s="805" t="s">
        <v>1873</v>
      </c>
      <c r="P12" s="840"/>
      <c r="Q12" s="842" t="s">
        <v>1872</v>
      </c>
      <c r="R12" s="841"/>
      <c r="S12" s="805" t="s">
        <v>1873</v>
      </c>
      <c r="T12" s="840"/>
      <c r="U12" s="842" t="s">
        <v>1872</v>
      </c>
      <c r="V12" s="843"/>
      <c r="W12" s="805" t="s">
        <v>1874</v>
      </c>
      <c r="X12" s="840"/>
      <c r="Y12" s="842" t="s">
        <v>1872</v>
      </c>
      <c r="Z12" s="843"/>
      <c r="AA12" s="805" t="s">
        <v>1874</v>
      </c>
      <c r="AB12" s="840"/>
      <c r="AC12" s="842" t="s">
        <v>1872</v>
      </c>
      <c r="AD12" s="843"/>
      <c r="AE12" s="805" t="s">
        <v>1874</v>
      </c>
      <c r="AF12" s="840"/>
      <c r="AG12" s="842" t="s">
        <v>1872</v>
      </c>
      <c r="AH12" s="840"/>
      <c r="AI12" s="840" t="s">
        <v>507</v>
      </c>
      <c r="AJ12" s="842" t="s">
        <v>1872</v>
      </c>
      <c r="AK12" s="840"/>
      <c r="AL12" s="840" t="s">
        <v>1840</v>
      </c>
      <c r="AM12" s="842" t="s">
        <v>1872</v>
      </c>
      <c r="AN12" s="841"/>
      <c r="AO12" s="840" t="s">
        <v>1875</v>
      </c>
      <c r="AP12" s="842" t="s">
        <v>1872</v>
      </c>
      <c r="AR12" s="840" t="s">
        <v>1871</v>
      </c>
      <c r="AS12" s="842" t="s">
        <v>1872</v>
      </c>
      <c r="AT12" s="842"/>
      <c r="AZ12" s="844" t="s">
        <v>1876</v>
      </c>
      <c r="BJ12" s="845" t="s">
        <v>1877</v>
      </c>
      <c r="BL12" s="807"/>
      <c r="BN12" s="844" t="s">
        <v>1878</v>
      </c>
      <c r="BZ12" s="844" t="s">
        <v>1879</v>
      </c>
    </row>
    <row r="13" s="839" customFormat="true" ht="12" hidden="false" customHeight="false" outlineLevel="0" collapsed="false">
      <c r="B13" s="846"/>
      <c r="C13" s="846"/>
      <c r="D13" s="846"/>
      <c r="E13" s="805" t="s">
        <v>1880</v>
      </c>
      <c r="F13" s="811"/>
      <c r="G13" s="805" t="s">
        <v>1881</v>
      </c>
      <c r="H13" s="811"/>
      <c r="I13" s="817" t="s">
        <v>1882</v>
      </c>
      <c r="J13" s="811"/>
      <c r="K13" s="805" t="s">
        <v>1839</v>
      </c>
      <c r="L13" s="805" t="s">
        <v>1883</v>
      </c>
      <c r="M13" s="817" t="s">
        <v>1884</v>
      </c>
      <c r="N13" s="841"/>
      <c r="O13" s="805" t="s">
        <v>507</v>
      </c>
      <c r="P13" s="805" t="s">
        <v>1883</v>
      </c>
      <c r="Q13" s="817" t="s">
        <v>1885</v>
      </c>
      <c r="R13" s="841"/>
      <c r="S13" s="805" t="s">
        <v>1840</v>
      </c>
      <c r="T13" s="805" t="s">
        <v>1883</v>
      </c>
      <c r="U13" s="817" t="s">
        <v>1886</v>
      </c>
      <c r="V13" s="811"/>
      <c r="W13" s="805" t="s">
        <v>1839</v>
      </c>
      <c r="X13" s="805" t="s">
        <v>1883</v>
      </c>
      <c r="Y13" s="817" t="s">
        <v>1887</v>
      </c>
      <c r="Z13" s="811"/>
      <c r="AA13" s="805" t="s">
        <v>507</v>
      </c>
      <c r="AB13" s="805" t="s">
        <v>1883</v>
      </c>
      <c r="AC13" s="817" t="s">
        <v>1888</v>
      </c>
      <c r="AD13" s="811"/>
      <c r="AE13" s="805" t="s">
        <v>1840</v>
      </c>
      <c r="AF13" s="805" t="s">
        <v>1883</v>
      </c>
      <c r="AG13" s="817" t="s">
        <v>1889</v>
      </c>
      <c r="AH13" s="805"/>
      <c r="AI13" s="805" t="s">
        <v>1883</v>
      </c>
      <c r="AJ13" s="817" t="s">
        <v>1890</v>
      </c>
      <c r="AK13" s="805"/>
      <c r="AL13" s="805" t="s">
        <v>1883</v>
      </c>
      <c r="AM13" s="817" t="s">
        <v>1891</v>
      </c>
      <c r="AN13" s="841"/>
      <c r="AO13" s="805" t="s">
        <v>1883</v>
      </c>
      <c r="AP13" s="817" t="s">
        <v>1892</v>
      </c>
      <c r="AR13" s="805" t="s">
        <v>1883</v>
      </c>
      <c r="AS13" s="817" t="s">
        <v>1893</v>
      </c>
      <c r="AT13" s="817"/>
      <c r="AU13" s="805" t="s">
        <v>1894</v>
      </c>
      <c r="AV13" s="805" t="s">
        <v>1894</v>
      </c>
      <c r="AX13" s="845" t="s">
        <v>1895</v>
      </c>
      <c r="AY13" s="845" t="s">
        <v>1896</v>
      </c>
      <c r="BE13" s="847" t="str">
        <f aca="false" t="array" ref="BE13:BH13">TRANSPOSE($AZ$14:$AZ$17)</f>
        <v/>
      </c>
      <c r="BF13" s="848" t="str">
        <v>Croatia</v>
      </c>
      <c r="BG13" s="848" t="str">
        <v>Ghana</v>
      </c>
      <c r="BH13" s="849" t="str">
        <v/>
      </c>
      <c r="BJ13" s="845" t="s">
        <v>1897</v>
      </c>
      <c r="BL13" s="845" t="s">
        <v>1895</v>
      </c>
      <c r="BS13" s="847" t="str">
        <f aca="false" t="array" ref="BS13:BV13">TRANSPOSE($BN$14:$BN$17)</f>
        <v/>
      </c>
      <c r="BT13" s="848" t="str">
        <v/>
      </c>
      <c r="BU13" s="848" t="str">
        <v/>
      </c>
      <c r="BV13" s="849" t="str">
        <v/>
      </c>
      <c r="BX13" s="845" t="s">
        <v>1895</v>
      </c>
      <c r="CE13" s="847" t="str">
        <f aca="false" t="array" ref="CE13:CH13">TRANSPOSE($BZ$14:$BZ$17)</f>
        <v/>
      </c>
      <c r="CF13" s="848" t="str">
        <v/>
      </c>
      <c r="CG13" s="848" t="str">
        <v/>
      </c>
      <c r="CH13" s="849" t="str">
        <v/>
      </c>
    </row>
    <row r="14" s="839" customFormat="true" ht="12" hidden="false" customHeight="false" outlineLevel="0" collapsed="false">
      <c r="B14" s="846"/>
      <c r="C14" s="850" t="n">
        <v>1</v>
      </c>
      <c r="D14" s="807" t="str">
        <f aca="false">$D5</f>
        <v>England</v>
      </c>
      <c r="E14" s="851" t="n">
        <f aca="false">RANK(F14,$F$14:$F$17,1)</f>
        <v>1</v>
      </c>
      <c r="F14" s="820" t="n">
        <f aca="false">G14+ROW()/1000+(D14="")*10</f>
        <v>1.014</v>
      </c>
      <c r="G14" s="852" t="n">
        <f aca="false">AS14</f>
        <v>1</v>
      </c>
      <c r="H14" s="853"/>
      <c r="I14" s="854" t="n">
        <f aca="false">RANK($K5,$K$5:$K$8)</f>
        <v>1</v>
      </c>
      <c r="J14" s="855"/>
      <c r="K14" s="856" t="n">
        <f aca="false" t="array" ref="K14:K14">SUMPRODUCT($U$22:$U$27*($P$22:$P$27=$D14)*ISNUMBER(MATCH($Q$22:$Q$27,IF($I$14:$I$17=$I14,$D$14:$D$17,""),0)))+SUMPRODUCT($V$22:$V$27*($Q$22:$Q$27=$D14)*ISNUMBER(MATCH($P$22:$P$27,IF($I$14:$I$17=$I14,$D$14:$D$17,""),0)))</f>
        <v>0</v>
      </c>
      <c r="L14" s="857" t="n">
        <f aca="false">COUNTIFS($K$14:$K$17,"&gt;"&amp;$K14,$I$14:$I$17,"="&amp;$I14)</f>
        <v>0</v>
      </c>
      <c r="M14" s="858" t="n">
        <f aca="false">I14+L14</f>
        <v>1</v>
      </c>
      <c r="N14" s="853"/>
      <c r="O14" s="856" t="n">
        <f aca="false" t="array" ref="O14:O14">SUMPRODUCT($W$22:$W$27*($P$22:$P$27=$D14)*ISNUMBER(MATCH($Q$22:$Q$27,IF($I$14:$I$17=$I14,$D$14:$D$17,""),0)))+SUMPRODUCT(-$W$22:$W$27*($Q$22:$Q$27=$D14)*ISNUMBER(MATCH($P$22:$P$27,IF($I$14:$I$17=$I14,$D$14:$D$17,""),0)))</f>
        <v>0</v>
      </c>
      <c r="P14" s="857" t="n">
        <f aca="false">COUNTIFS($O$14:$O$17,"&gt;"&amp;$O14,$M$14:$M$17,"="&amp;$M14)</f>
        <v>0</v>
      </c>
      <c r="Q14" s="858" t="n">
        <f aca="false">M14+P14</f>
        <v>1</v>
      </c>
      <c r="R14" s="853"/>
      <c r="S14" s="856" t="n">
        <f aca="false" t="array" ref="S14:S14">SUMPRODUCT($X$22:$X$27*($P$22:$P$27=$D14)*ISNUMBER(MATCH($Q$22:$Q$27,IF($I$14:$I$17=$I14,$D$14:$D$17,""),0)))+SUMPRODUCT($Y$22:$Y$27*($Q$22:$Q$27=$D14)*ISNUMBER(MATCH($P$22:$P$27,IF($I$14:$I$17=$I14,$D$14:$D$17,""),0)))</f>
        <v>0</v>
      </c>
      <c r="T14" s="857" t="n">
        <f aca="false">COUNTIFS($S$14:$S$17,"&gt;"&amp;$S14,$Q$14:$Q$17,"="&amp;$Q14)</f>
        <v>0</v>
      </c>
      <c r="U14" s="858" t="n">
        <f aca="false">Q14+T14</f>
        <v>1</v>
      </c>
      <c r="V14" s="855"/>
      <c r="W14" s="856" t="n">
        <f aca="false" t="array" ref="W14:W14">SUMPRODUCT($U$22:$U$27*($P$22:$P$27=$D14)*ISNUMBER(MATCH($Q$22:$Q$27,IF($U$14:$U$17=$U14,$D$14:$D$17,""),0)))+SUMPRODUCT($V$22:$V$27*($Q$22:$Q$27=$D14)*ISNUMBER(MATCH($P$22:$P$27,IF($U$14:$U$17=$U14,$D$14:$D$17,""),0)))</f>
        <v>0</v>
      </c>
      <c r="X14" s="857" t="n">
        <f aca="false">COUNTIFS($W$14:$W$17,"&gt;"&amp;$W14,$U$14:$U$17,"="&amp;$U14)</f>
        <v>0</v>
      </c>
      <c r="Y14" s="858" t="n">
        <f aca="false">U14+X14</f>
        <v>1</v>
      </c>
      <c r="Z14" s="853"/>
      <c r="AA14" s="856" t="n">
        <f aca="false" t="array" ref="AA14:AA14">SUMPRODUCT($W$22:$W$27*($P$22:$P$27=$D14)*ISNUMBER(MATCH($Q$22:$Q$27,IF($U$14:$U$17=$U14,$D$14:$D$17,""),0)))+SUMPRODUCT(-$W$22:$W$27*($Q$22:$Q$27=$D14)*ISNUMBER(MATCH($P$22:$P$27,IF($U$14:$U$17=$U14,$D$14:$D$17,""),0)))</f>
        <v>0</v>
      </c>
      <c r="AB14" s="857" t="n">
        <f aca="false">COUNTIFS($AA$14:$AA$17,"&gt;"&amp;$AA14,$Y$14:$Y$17,"="&amp;$Y14)</f>
        <v>0</v>
      </c>
      <c r="AC14" s="858" t="n">
        <f aca="false">Y14+AB14</f>
        <v>1</v>
      </c>
      <c r="AD14" s="853"/>
      <c r="AE14" s="856" t="n">
        <f aca="false" t="array" ref="AE14:AE14">SUMPRODUCT($X$22:$X$27*($P$22:$P$27=$D14)*ISNUMBER(MATCH($Q$22:$Q$27,IF($U$14:$U$17=$U14,$D$14:$D$17,""),0)))+SUMPRODUCT($Y$22:$Y$27*($Q$22:$Q$27=$D14)*ISNUMBER(MATCH($P$22:$P$27,IF($U$14:$U$17=$U14,$D$14:$D$17,""),0)))</f>
        <v>0</v>
      </c>
      <c r="AF14" s="857" t="n">
        <f aca="false">COUNTIFS($AE$14:$AE$17,"&gt;"&amp;$AE14,$AC$14:$AC$17,"="&amp;$AC14)</f>
        <v>0</v>
      </c>
      <c r="AG14" s="858" t="n">
        <f aca="false">AC14+AF14</f>
        <v>1</v>
      </c>
      <c r="AH14" s="855"/>
      <c r="AI14" s="859" t="n">
        <f aca="false">COUNTIFS($J$5:$J$8,"&gt;"&amp;$J5,$AG$14:$AG$17,"="&amp;$AG14)</f>
        <v>0</v>
      </c>
      <c r="AJ14" s="860" t="n">
        <f aca="false">AG14+AI14</f>
        <v>1</v>
      </c>
      <c r="AK14" s="853"/>
      <c r="AL14" s="859" t="n">
        <f aca="false">COUNTIFS($H$5:$H$8,"&gt;"&amp;$H5,$AJ$14:$AJ$17,"="&amp;$AJ14)</f>
        <v>0</v>
      </c>
      <c r="AM14" s="860" t="n">
        <f aca="false">AJ14+AL14</f>
        <v>1</v>
      </c>
      <c r="AN14" s="853"/>
      <c r="AO14" s="859" t="n">
        <f aca="false">COUNTIFS($P$5:$P$8,"&gt;"&amp;$P5,$AM$14:$AM$17,"="&amp;$AM14)</f>
        <v>0</v>
      </c>
      <c r="AP14" s="860" t="n">
        <f aca="false">AM14+AO14</f>
        <v>1</v>
      </c>
      <c r="AQ14" s="853"/>
      <c r="AR14" s="859" t="n">
        <f aca="false">COUNTIFS($R$5:$R$8,"&gt;"&amp;$R5,$AP$14:$AP$17,"="&amp;$AP14)</f>
        <v>0</v>
      </c>
      <c r="AS14" s="860" t="n">
        <f aca="false">AP14+AR14</f>
        <v>1</v>
      </c>
      <c r="AT14" s="853"/>
      <c r="AU14" s="861" t="b">
        <f aca="false" t="array" ref="AU14:AU14">AND($L$9&gt;0,(SUM(($AM$14:$AM$17=TRANSPOSE($AM$14:$AM$17))*(($L$5:$L$8&gt;0)*TRANSPOSE($L$5:$L$8)+({1;2;3;4}={1,2,3,4})&gt;0))-4)&gt;0)</f>
        <v>1</v>
      </c>
      <c r="AV14" s="862" t="b">
        <f aca="false">AND($AU5,$AV5)</f>
        <v>0</v>
      </c>
      <c r="AX14" s="863" t="n">
        <f aca="false" t="array" ref="AX14:AX14">IFERROR(SMALL(IF(COUNTIF($I$14:$I$17,$C$14:$C$17)&gt;1,$C$14:$C$17,""),1),"")</f>
        <v>2</v>
      </c>
      <c r="AY14" s="864" t="n">
        <f aca="false">IFERROR(INDEX($E$14:$E$17,IF($I14=$AX$14,$C14,99)),0)</f>
        <v>0</v>
      </c>
      <c r="AZ14" s="865" t="str">
        <f aca="false" t="array" ref="AZ14:AZ17">IFERROR(VLOOKUP($BA$5:$BA$8,$C$14:$D$17,2,0),"")</f>
        <v/>
      </c>
      <c r="BA14" s="866" t="str">
        <f aca="false" t="array" ref="BA14:BA17">IFERROR(VLOOKUP($BA$5:$BA$8,$C$14:$K$17,9,0),"")</f>
        <v/>
      </c>
      <c r="BB14" s="866" t="str">
        <f aca="false" t="array" ref="BB14:BB17">IFERROR(VLOOKUP($BA$5:$BA$8,$C$14:$O$17,13,0),"")</f>
        <v/>
      </c>
      <c r="BC14" s="867" t="str">
        <f aca="false" t="array" ref="BC14:BC17">IFERROR(VLOOKUP($BA$5:$BA$8,$C$14:$S$17,17,0),"")</f>
        <v/>
      </c>
      <c r="BE14" s="868" t="str">
        <f aca="false" t="array" ref="BE14:BH17">IFERROR(VLOOKUP($AZ$14:$AZ$17&amp;$BE$13:$BH$13,$Z$22:$AA$33,2,0),"")</f>
        <v/>
      </c>
      <c r="BF14" s="869" t="str">
        <v/>
      </c>
      <c r="BG14" s="869" t="str">
        <v/>
      </c>
      <c r="BH14" s="870" t="str">
        <v/>
      </c>
      <c r="BI14" s="862"/>
      <c r="BJ14" s="871" t="b">
        <f aca="false">COUNTIF($I$14:$I$17,$BL$15)&lt;&gt;COUNTIF($U$14:$U$17,$BL$15)</f>
        <v>0</v>
      </c>
      <c r="BK14" s="822" t="n">
        <f aca="false" t="array" ref="BK14:BK17">IF($I$14:$I$17=$AX$14,$U$14:$U$17,0)</f>
        <v>0</v>
      </c>
      <c r="BL14" s="872" t="str">
        <f aca="false">IF($BJ$14,$BL$15,"")</f>
        <v/>
      </c>
      <c r="BM14" s="873"/>
      <c r="BN14" s="865" t="str">
        <f aca="false" t="array" ref="BN14:BN17">IFERROR(VLOOKUP($BO$5:$BO$8,$C$14:$D$17,2,0),"")</f>
        <v/>
      </c>
      <c r="BO14" s="866" t="str">
        <f aca="false" t="array" ref="BO14:BO17">IFERROR(VLOOKUP($BO$5:$BO$8,$C$14:$W$17,21,0),"")</f>
        <v/>
      </c>
      <c r="BP14" s="866" t="str">
        <f aca="false" t="array" ref="BP14:BP17">IFERROR(VLOOKUP($BO$5:$BO$8,$C$14:$AA$17,25,0),"")</f>
        <v/>
      </c>
      <c r="BQ14" s="867" t="str">
        <f aca="false" t="array" ref="BQ14:BQ17">IFERROR(VLOOKUP($BO$5:$BO$8,$C$14:$AE$17,29,0),"")</f>
        <v/>
      </c>
      <c r="BS14" s="868" t="str">
        <f aca="false" t="array" ref="BS14:BV17">IFERROR(VLOOKUP($BN$14:$BN$17&amp;$BS$13:$BV$13,$Z$22:$AA$33,2,0),"")</f>
        <v/>
      </c>
      <c r="BT14" s="869" t="str">
        <v/>
      </c>
      <c r="BU14" s="869" t="str">
        <v/>
      </c>
      <c r="BV14" s="870" t="str">
        <v/>
      </c>
      <c r="BX14" s="863" t="str">
        <f aca="false" t="array" ref="BX14:BX14">IFERROR(SMALL(IF(COUNTIF($BK$14:$BK$17,$C$14:$C$17)&gt;1,$C$14:$C$17,""),2),"")</f>
        <v/>
      </c>
      <c r="BZ14" s="865" t="str">
        <f aca="false" t="array" ref="BZ14:BZ17">IFERROR(VLOOKUP($CA$5:$CA$8,$C$14:$D$17,2,0),"")</f>
        <v/>
      </c>
      <c r="CA14" s="866" t="str">
        <f aca="false" t="array" ref="CA14:CA17">IFERROR(VLOOKUP($CA$5:$CA$8,$C$14:$W$17,21,0),"")</f>
        <v/>
      </c>
      <c r="CB14" s="866" t="str">
        <f aca="false" t="array" ref="CB14:CB17">IFERROR(VLOOKUP($CA$5:$CA$8,$C$14:$AA$17,25,0),"")</f>
        <v/>
      </c>
      <c r="CC14" s="867" t="str">
        <f aca="false" t="array" ref="CC14:CC17">IFERROR(VLOOKUP($CA$5:$CA$8,$C$14:$AE$17,29,0),"")</f>
        <v/>
      </c>
      <c r="CE14" s="868" t="str">
        <f aca="false" t="array" ref="CE14:CH17">IFERROR(VLOOKUP($BZ$14:$BZ$17&amp;$CE$13:$CH$13,$Z$22:$AA$33,2,0),"")</f>
        <v/>
      </c>
      <c r="CF14" s="869" t="str">
        <v/>
      </c>
      <c r="CG14" s="869" t="str">
        <v/>
      </c>
      <c r="CH14" s="870" t="str">
        <v/>
      </c>
    </row>
    <row r="15" s="839" customFormat="true" ht="12" hidden="false" customHeight="false" outlineLevel="0" collapsed="false">
      <c r="B15" s="846"/>
      <c r="C15" s="850" t="n">
        <v>2</v>
      </c>
      <c r="D15" s="807" t="str">
        <f aca="false">$D6</f>
        <v>Croatia</v>
      </c>
      <c r="E15" s="874" t="n">
        <f aca="false">RANK(F15,$F$14:$F$17,1)</f>
        <v>2</v>
      </c>
      <c r="F15" s="820" t="n">
        <f aca="false">G15+ROW()/1000+(D15="")*10</f>
        <v>2.015</v>
      </c>
      <c r="G15" s="852" t="n">
        <f aca="false">AS15</f>
        <v>2</v>
      </c>
      <c r="H15" s="853"/>
      <c r="I15" s="875" t="n">
        <f aca="false">RANK($K6,$K$5:$K$8)</f>
        <v>2</v>
      </c>
      <c r="J15" s="855"/>
      <c r="K15" s="808" t="n">
        <f aca="false" t="array" ref="K15:K15">SUMPRODUCT($U$22:$U$27*($P$22:$P$27=$D15)*ISNUMBER(MATCH($Q$22:$Q$27,IF($I$14:$I$17=$I15,$D$14:$D$17,""),0)))+SUMPRODUCT($V$22:$V$27*($Q$22:$Q$27=$D15)*ISNUMBER(MATCH($P$22:$P$27,IF($I$14:$I$17=$I15,$D$14:$D$17,""),0)))</f>
        <v>1</v>
      </c>
      <c r="L15" s="806" t="n">
        <f aca="false">COUNTIFS($K$14:$K$17,"&gt;"&amp;$K15,$I$14:$I$17,"="&amp;$I15)</f>
        <v>0</v>
      </c>
      <c r="M15" s="824" t="n">
        <f aca="false">I15+L15</f>
        <v>2</v>
      </c>
      <c r="N15" s="853"/>
      <c r="O15" s="808" t="n">
        <f aca="false" t="array" ref="O15:O15">SUMPRODUCT($W$22:$W$27*($P$22:$P$27=$D15)*ISNUMBER(MATCH($Q$22:$Q$27,IF($I$14:$I$17=$I15,$D$14:$D$17,""),0)))+SUMPRODUCT(-$W$22:$W$27*($Q$22:$Q$27=$D15)*ISNUMBER(MATCH($P$22:$P$27,IF($I$14:$I$17=$I15,$D$14:$D$17,""),0)))</f>
        <v>0</v>
      </c>
      <c r="P15" s="806" t="n">
        <f aca="false">COUNTIFS($O$14:$O$17,"&gt;"&amp;$O15,$M$14:$M$17,"="&amp;$M15)</f>
        <v>0</v>
      </c>
      <c r="Q15" s="824" t="n">
        <f aca="false">M15+P15</f>
        <v>2</v>
      </c>
      <c r="R15" s="853"/>
      <c r="S15" s="808" t="n">
        <f aca="false" t="array" ref="S15:S15">SUMPRODUCT($X$22:$X$27*($P$22:$P$27=$D15)*ISNUMBER(MATCH($Q$22:$Q$27,IF($I$14:$I$17=$I15,$D$14:$D$17,""),0)))+SUMPRODUCT($Y$22:$Y$27*($Q$22:$Q$27=$D15)*ISNUMBER(MATCH($P$22:$P$27,IF($I$14:$I$17=$I15,$D$14:$D$17,""),0)))</f>
        <v>1</v>
      </c>
      <c r="T15" s="806" t="n">
        <f aca="false">COUNTIFS($S$14:$S$17,"&gt;"&amp;$S15,$Q$14:$Q$17,"="&amp;$Q15)</f>
        <v>0</v>
      </c>
      <c r="U15" s="824" t="n">
        <f aca="false">Q15+T15</f>
        <v>2</v>
      </c>
      <c r="V15" s="855"/>
      <c r="W15" s="808" t="n">
        <f aca="false" t="array" ref="W15:W15">SUMPRODUCT($U$22:$U$27*($P$22:$P$27=$D15)*ISNUMBER(MATCH($Q$22:$Q$27,IF($U$14:$U$17=$U15,$D$14:$D$17,""),0)))+SUMPRODUCT($V$22:$V$27*($Q$22:$Q$27=$D15)*ISNUMBER(MATCH($P$22:$P$27,IF($U$14:$U$17=$U15,$D$14:$D$17,""),0)))</f>
        <v>1</v>
      </c>
      <c r="X15" s="806" t="n">
        <f aca="false">COUNTIFS($W$14:$W$17,"&gt;"&amp;$W15,$U$14:$U$17,"="&amp;$U15)</f>
        <v>0</v>
      </c>
      <c r="Y15" s="824" t="n">
        <f aca="false">U15+X15</f>
        <v>2</v>
      </c>
      <c r="Z15" s="853"/>
      <c r="AA15" s="808" t="n">
        <f aca="false" t="array" ref="AA15:AA15">SUMPRODUCT($W$22:$W$27*($P$22:$P$27=$D15)*ISNUMBER(MATCH($Q$22:$Q$27,IF($U$14:$U$17=$U15,$D$14:$D$17,""),0)))+SUMPRODUCT(-$W$22:$W$27*($Q$22:$Q$27=$D15)*ISNUMBER(MATCH($P$22:$P$27,IF($U$14:$U$17=$U15,$D$14:$D$17,""),0)))</f>
        <v>0</v>
      </c>
      <c r="AB15" s="806" t="n">
        <f aca="false">COUNTIFS($AA$14:$AA$17,"&gt;"&amp;$AA15,$Y$14:$Y$17,"="&amp;$Y15)</f>
        <v>0</v>
      </c>
      <c r="AC15" s="824" t="n">
        <f aca="false">Y15+AB15</f>
        <v>2</v>
      </c>
      <c r="AD15" s="853"/>
      <c r="AE15" s="808" t="n">
        <f aca="false" t="array" ref="AE15:AE15">SUMPRODUCT($X$22:$X$27*($P$22:$P$27=$D15)*ISNUMBER(MATCH($Q$22:$Q$27,IF($U$14:$U$17=$U15,$D$14:$D$17,""),0)))+SUMPRODUCT($Y$22:$Y$27*($Q$22:$Q$27=$D15)*ISNUMBER(MATCH($P$22:$P$27,IF($U$14:$U$17=$U15,$D$14:$D$17,""),0)))</f>
        <v>1</v>
      </c>
      <c r="AF15" s="806" t="n">
        <f aca="false">COUNTIFS($AE$14:$AE$17,"&gt;"&amp;$AE15,$AC$14:$AC$17,"="&amp;$AC15)</f>
        <v>0</v>
      </c>
      <c r="AG15" s="824" t="n">
        <f aca="false">AC15+AF15</f>
        <v>2</v>
      </c>
      <c r="AH15" s="855"/>
      <c r="AI15" s="807" t="n">
        <f aca="false">COUNTIFS($J$5:$J$8,"&gt;"&amp;$J6,$AG$14:$AG$17,"="&amp;$AG15)</f>
        <v>0</v>
      </c>
      <c r="AJ15" s="824" t="n">
        <f aca="false">AG15+AI15</f>
        <v>2</v>
      </c>
      <c r="AK15" s="853"/>
      <c r="AL15" s="807" t="n">
        <f aca="false">COUNTIFS($H$5:$H$8,"&gt;"&amp;$H6,$AJ$14:$AJ$17,"="&amp;$AJ15)</f>
        <v>0</v>
      </c>
      <c r="AM15" s="824" t="n">
        <f aca="false">AJ15+AL15</f>
        <v>2</v>
      </c>
      <c r="AN15" s="853"/>
      <c r="AO15" s="807" t="n">
        <f aca="false">COUNTIFS($P$5:$P$8,"&gt;"&amp;$P6,$AM$14:$AM$17,"="&amp;$AM15)</f>
        <v>0</v>
      </c>
      <c r="AP15" s="824" t="n">
        <f aca="false">AM15+AO15</f>
        <v>2</v>
      </c>
      <c r="AQ15" s="853"/>
      <c r="AR15" s="807" t="n">
        <f aca="false">COUNTIFS($R$5:$R$8,"&gt;"&amp;$R6,$AP$14:$AP$17,"="&amp;$AP15)</f>
        <v>0</v>
      </c>
      <c r="AS15" s="824" t="n">
        <f aca="false">AP15+AR15</f>
        <v>2</v>
      </c>
      <c r="AT15" s="853"/>
      <c r="AV15" s="862" t="b">
        <f aca="false">AND($AU6,$AV6)</f>
        <v>1</v>
      </c>
      <c r="AX15" s="876"/>
      <c r="AY15" s="862" t="n">
        <f aca="false">IFERROR(INDEX($E$14:$E$17,IF($I15=$AX$14,$C15,99)),0)</f>
        <v>2</v>
      </c>
      <c r="AZ15" s="877" t="str">
        <v>Croatia</v>
      </c>
      <c r="BA15" s="807" t="n">
        <v>1</v>
      </c>
      <c r="BB15" s="807" t="n">
        <v>0</v>
      </c>
      <c r="BC15" s="878" t="n">
        <v>1</v>
      </c>
      <c r="BE15" s="879" t="str">
        <v/>
      </c>
      <c r="BF15" s="880" t="str">
        <v/>
      </c>
      <c r="BG15" s="862" t="str">
        <v>1 - 1</v>
      </c>
      <c r="BH15" s="881" t="str">
        <v/>
      </c>
      <c r="BI15" s="862"/>
      <c r="BK15" s="832" t="n">
        <v>2</v>
      </c>
      <c r="BL15" s="882" t="n">
        <f aca="false" t="array" ref="BL15:BL15">IFERROR(SMALL(IF(COUNTIF($BK$14:$BK$17,$C$14:$C$17)&gt;1,$C$14:$C$17,""),1),"")</f>
        <v>2</v>
      </c>
      <c r="BN15" s="877" t="str">
        <v/>
      </c>
      <c r="BO15" s="807" t="str">
        <v/>
      </c>
      <c r="BP15" s="807" t="str">
        <v/>
      </c>
      <c r="BQ15" s="878" t="str">
        <v/>
      </c>
      <c r="BS15" s="879" t="str">
        <v/>
      </c>
      <c r="BT15" s="880" t="str">
        <v/>
      </c>
      <c r="BU15" s="862" t="str">
        <v/>
      </c>
      <c r="BV15" s="881" t="str">
        <v/>
      </c>
      <c r="BZ15" s="877" t="str">
        <v/>
      </c>
      <c r="CA15" s="807" t="str">
        <v/>
      </c>
      <c r="CB15" s="807" t="str">
        <v/>
      </c>
      <c r="CC15" s="878" t="str">
        <v/>
      </c>
      <c r="CE15" s="879" t="str">
        <v/>
      </c>
      <c r="CF15" s="880" t="str">
        <v/>
      </c>
      <c r="CG15" s="862" t="str">
        <v/>
      </c>
      <c r="CH15" s="881" t="str">
        <v/>
      </c>
    </row>
    <row r="16" s="839" customFormat="true" ht="12" hidden="false" customHeight="false" outlineLevel="0" collapsed="false">
      <c r="B16" s="846"/>
      <c r="C16" s="850" t="n">
        <v>3</v>
      </c>
      <c r="D16" s="807" t="str">
        <f aca="false">$D7</f>
        <v>Ghana</v>
      </c>
      <c r="E16" s="874" t="n">
        <f aca="false">RANK(F16,$F$14:$F$17,1)</f>
        <v>3</v>
      </c>
      <c r="F16" s="820" t="n">
        <f aca="false">G16+ROW()/1000+(D16="")*10</f>
        <v>3.016</v>
      </c>
      <c r="G16" s="852" t="n">
        <f aca="false">AS16</f>
        <v>3</v>
      </c>
      <c r="H16" s="853"/>
      <c r="I16" s="875" t="n">
        <f aca="false">RANK($K7,$K$5:$K$8)</f>
        <v>2</v>
      </c>
      <c r="J16" s="855"/>
      <c r="K16" s="808" t="n">
        <f aca="false" t="array" ref="K16:K16">SUMPRODUCT($U$22:$U$27*($P$22:$P$27=$D16)*ISNUMBER(MATCH($Q$22:$Q$27,IF($I$14:$I$17=$I16,$D$14:$D$17,""),0)))+SUMPRODUCT($V$22:$V$27*($Q$22:$Q$27=$D16)*ISNUMBER(MATCH($P$22:$P$27,IF($I$14:$I$17=$I16,$D$14:$D$17,""),0)))</f>
        <v>1</v>
      </c>
      <c r="L16" s="806" t="n">
        <f aca="false">COUNTIFS($K$14:$K$17,"&gt;"&amp;$K16,$I$14:$I$17,"="&amp;$I16)</f>
        <v>0</v>
      </c>
      <c r="M16" s="824" t="n">
        <f aca="false">I16+L16</f>
        <v>2</v>
      </c>
      <c r="N16" s="853"/>
      <c r="O16" s="808" t="n">
        <f aca="false" t="array" ref="O16:O16">SUMPRODUCT($W$22:$W$27*($P$22:$P$27=$D16)*ISNUMBER(MATCH($Q$22:$Q$27,IF($I$14:$I$17=$I16,$D$14:$D$17,""),0)))+SUMPRODUCT(-$W$22:$W$27*($Q$22:$Q$27=$D16)*ISNUMBER(MATCH($P$22:$P$27,IF($I$14:$I$17=$I16,$D$14:$D$17,""),0)))</f>
        <v>0</v>
      </c>
      <c r="P16" s="806" t="n">
        <f aca="false">COUNTIFS($O$14:$O$17,"&gt;"&amp;$O16,$M$14:$M$17,"="&amp;$M16)</f>
        <v>0</v>
      </c>
      <c r="Q16" s="824" t="n">
        <f aca="false">M16+P16</f>
        <v>2</v>
      </c>
      <c r="R16" s="853"/>
      <c r="S16" s="808" t="n">
        <f aca="false" t="array" ref="S16:S16">SUMPRODUCT($X$22:$X$27*($P$22:$P$27=$D16)*ISNUMBER(MATCH($Q$22:$Q$27,IF($I$14:$I$17=$I16,$D$14:$D$17,""),0)))+SUMPRODUCT($Y$22:$Y$27*($Q$22:$Q$27=$D16)*ISNUMBER(MATCH($P$22:$P$27,IF($I$14:$I$17=$I16,$D$14:$D$17,""),0)))</f>
        <v>1</v>
      </c>
      <c r="T16" s="806" t="n">
        <f aca="false">COUNTIFS($S$14:$S$17,"&gt;"&amp;$S16,$Q$14:$Q$17,"="&amp;$Q16)</f>
        <v>0</v>
      </c>
      <c r="U16" s="824" t="n">
        <f aca="false">Q16+T16</f>
        <v>2</v>
      </c>
      <c r="V16" s="855"/>
      <c r="W16" s="808" t="n">
        <f aca="false" t="array" ref="W16:W16">SUMPRODUCT($U$22:$U$27*($P$22:$P$27=$D16)*ISNUMBER(MATCH($Q$22:$Q$27,IF($U$14:$U$17=$U16,$D$14:$D$17,""),0)))+SUMPRODUCT($V$22:$V$27*($Q$22:$Q$27=$D16)*ISNUMBER(MATCH($P$22:$P$27,IF($U$14:$U$17=$U16,$D$14:$D$17,""),0)))</f>
        <v>1</v>
      </c>
      <c r="X16" s="806" t="n">
        <f aca="false">COUNTIFS($W$14:$W$17,"&gt;"&amp;$W16,$U$14:$U$17,"="&amp;$U16)</f>
        <v>0</v>
      </c>
      <c r="Y16" s="824" t="n">
        <f aca="false">U16+X16</f>
        <v>2</v>
      </c>
      <c r="Z16" s="853"/>
      <c r="AA16" s="808" t="n">
        <f aca="false" t="array" ref="AA16:AA16">SUMPRODUCT($W$22:$W$27*($P$22:$P$27=$D16)*ISNUMBER(MATCH($Q$22:$Q$27,IF($U$14:$U$17=$U16,$D$14:$D$17,""),0)))+SUMPRODUCT(-$W$22:$W$27*($Q$22:$Q$27=$D16)*ISNUMBER(MATCH($P$22:$P$27,IF($U$14:$U$17=$U16,$D$14:$D$17,""),0)))</f>
        <v>0</v>
      </c>
      <c r="AB16" s="806" t="n">
        <f aca="false">COUNTIFS($AA$14:$AA$17,"&gt;"&amp;$AA16,$Y$14:$Y$17,"="&amp;$Y16)</f>
        <v>0</v>
      </c>
      <c r="AC16" s="824" t="n">
        <f aca="false">Y16+AB16</f>
        <v>2</v>
      </c>
      <c r="AD16" s="853"/>
      <c r="AE16" s="808" t="n">
        <f aca="false" t="array" ref="AE16:AE16">SUMPRODUCT($X$22:$X$27*($P$22:$P$27=$D16)*ISNUMBER(MATCH($Q$22:$Q$27,IF($U$14:$U$17=$U16,$D$14:$D$17,""),0)))+SUMPRODUCT($Y$22:$Y$27*($Q$22:$Q$27=$D16)*ISNUMBER(MATCH($P$22:$P$27,IF($U$14:$U$17=$U16,$D$14:$D$17,""),0)))</f>
        <v>1</v>
      </c>
      <c r="AF16" s="806" t="n">
        <f aca="false">COUNTIFS($AE$14:$AE$17,"&gt;"&amp;$AE16,$AC$14:$AC$17,"="&amp;$AC16)</f>
        <v>0</v>
      </c>
      <c r="AG16" s="824" t="n">
        <f aca="false">AC16+AF16</f>
        <v>2</v>
      </c>
      <c r="AH16" s="855"/>
      <c r="AI16" s="807" t="n">
        <f aca="false">COUNTIFS($J$5:$J$8,"&gt;"&amp;$J7,$AG$14:$AG$17,"="&amp;$AG16)</f>
        <v>0</v>
      </c>
      <c r="AJ16" s="824" t="n">
        <f aca="false">AG16+AI16</f>
        <v>2</v>
      </c>
      <c r="AK16" s="853"/>
      <c r="AL16" s="807" t="n">
        <f aca="false">COUNTIFS($H$5:$H$8,"&gt;"&amp;$H7,$AJ$14:$AJ$17,"="&amp;$AJ16)</f>
        <v>0</v>
      </c>
      <c r="AM16" s="824" t="n">
        <f aca="false">AJ16+AL16</f>
        <v>2</v>
      </c>
      <c r="AN16" s="853"/>
      <c r="AO16" s="807" t="n">
        <f aca="false">COUNTIFS($P$5:$P$8,"&gt;"&amp;$P7,$AM$14:$AM$17,"="&amp;$AM16)</f>
        <v>0</v>
      </c>
      <c r="AP16" s="824" t="n">
        <f aca="false">AM16+AO16</f>
        <v>2</v>
      </c>
      <c r="AQ16" s="853"/>
      <c r="AR16" s="807" t="n">
        <f aca="false">COUNTIFS($R$5:$R$8,"&gt;"&amp;$R7,$AP$14:$AP$17,"="&amp;$AP16)</f>
        <v>1</v>
      </c>
      <c r="AS16" s="824" t="n">
        <f aca="false">AP16+AR16</f>
        <v>3</v>
      </c>
      <c r="AT16" s="853"/>
      <c r="AV16" s="862" t="b">
        <f aca="false">AND($AU7,$AV7)</f>
        <v>1</v>
      </c>
      <c r="AX16" s="807"/>
      <c r="AY16" s="862" t="n">
        <f aca="false">IFERROR(INDEX($E$14:$E$17,IF($I16=$AX$14,$C16,99)),0)</f>
        <v>3</v>
      </c>
      <c r="AZ16" s="877" t="str">
        <v>Ghana</v>
      </c>
      <c r="BA16" s="807" t="n">
        <v>1</v>
      </c>
      <c r="BB16" s="807" t="n">
        <v>0</v>
      </c>
      <c r="BC16" s="878" t="n">
        <v>1</v>
      </c>
      <c r="BE16" s="879" t="str">
        <v/>
      </c>
      <c r="BF16" s="862" t="str">
        <v>1 - 1</v>
      </c>
      <c r="BG16" s="880" t="str">
        <v/>
      </c>
      <c r="BH16" s="881" t="str">
        <v/>
      </c>
      <c r="BI16" s="862"/>
      <c r="BJ16" s="862"/>
      <c r="BK16" s="832" t="n">
        <v>2</v>
      </c>
      <c r="BL16" s="807"/>
      <c r="BN16" s="877" t="str">
        <v/>
      </c>
      <c r="BO16" s="807" t="str">
        <v/>
      </c>
      <c r="BP16" s="807" t="str">
        <v/>
      </c>
      <c r="BQ16" s="878" t="str">
        <v/>
      </c>
      <c r="BS16" s="879" t="str">
        <v/>
      </c>
      <c r="BT16" s="862" t="str">
        <v/>
      </c>
      <c r="BU16" s="880" t="str">
        <v/>
      </c>
      <c r="BV16" s="881" t="str">
        <v/>
      </c>
      <c r="BZ16" s="877" t="str">
        <v/>
      </c>
      <c r="CA16" s="807" t="str">
        <v/>
      </c>
      <c r="CB16" s="807" t="str">
        <v/>
      </c>
      <c r="CC16" s="878" t="str">
        <v/>
      </c>
      <c r="CE16" s="879" t="str">
        <v/>
      </c>
      <c r="CF16" s="862" t="str">
        <v/>
      </c>
      <c r="CG16" s="880" t="str">
        <v/>
      </c>
      <c r="CH16" s="881" t="str">
        <v/>
      </c>
    </row>
    <row r="17" s="839" customFormat="true" ht="12" hidden="false" customHeight="false" outlineLevel="0" collapsed="false">
      <c r="B17" s="846"/>
      <c r="C17" s="850" t="n">
        <v>4</v>
      </c>
      <c r="D17" s="807" t="str">
        <f aca="false">$D8</f>
        <v>Panama</v>
      </c>
      <c r="E17" s="883" t="n">
        <f aca="false">RANK(F17,$F$14:$F$17,1)</f>
        <v>4</v>
      </c>
      <c r="F17" s="820" t="n">
        <f aca="false">G17+ROW()/1000+(D17="")*10</f>
        <v>4.017</v>
      </c>
      <c r="G17" s="852" t="n">
        <f aca="false">AS17</f>
        <v>4</v>
      </c>
      <c r="H17" s="853"/>
      <c r="I17" s="875" t="n">
        <f aca="false">RANK($K8,$K$5:$K$8)</f>
        <v>4</v>
      </c>
      <c r="J17" s="855"/>
      <c r="K17" s="808" t="n">
        <f aca="false" t="array" ref="K17:K17">SUMPRODUCT($U$22:$U$27*($P$22:$P$27=$D17)*ISNUMBER(MATCH($Q$22:$Q$27,IF($I$14:$I$17=$I17,$D$14:$D$17,""),0)))+SUMPRODUCT($V$22:$V$27*($Q$22:$Q$27=$D17)*ISNUMBER(MATCH($P$22:$P$27,IF($I$14:$I$17=$I17,$D$14:$D$17,""),0)))</f>
        <v>0</v>
      </c>
      <c r="L17" s="806" t="n">
        <f aca="false">COUNTIFS($K$14:$K$17,"&gt;"&amp;$K17,$I$14:$I$17,"="&amp;$I17)</f>
        <v>0</v>
      </c>
      <c r="M17" s="824" t="n">
        <f aca="false">I17+L17</f>
        <v>4</v>
      </c>
      <c r="N17" s="853"/>
      <c r="O17" s="808" t="n">
        <f aca="false" t="array" ref="O17:O17">SUMPRODUCT($W$22:$W$27*($P$22:$P$27=$D17)*ISNUMBER(MATCH($Q$22:$Q$27,IF($I$14:$I$17=$I17,$D$14:$D$17,""),0)))+SUMPRODUCT(-$W$22:$W$27*($Q$22:$Q$27=$D17)*ISNUMBER(MATCH($P$22:$P$27,IF($I$14:$I$17=$I17,$D$14:$D$17,""),0)))</f>
        <v>0</v>
      </c>
      <c r="P17" s="806" t="n">
        <f aca="false">COUNTIFS($O$14:$O$17,"&gt;"&amp;$O17,$M$14:$M$17,"="&amp;$M17)</f>
        <v>0</v>
      </c>
      <c r="Q17" s="824" t="n">
        <f aca="false">M17+P17</f>
        <v>4</v>
      </c>
      <c r="R17" s="853"/>
      <c r="S17" s="808" t="n">
        <f aca="false" t="array" ref="S17:S17">SUMPRODUCT($X$22:$X$27*($P$22:$P$27=$D17)*ISNUMBER(MATCH($Q$22:$Q$27,IF($I$14:$I$17=$I17,$D$14:$D$17,""),0)))+SUMPRODUCT($Y$22:$Y$27*($Q$22:$Q$27=$D17)*ISNUMBER(MATCH($P$22:$P$27,IF($I$14:$I$17=$I17,$D$14:$D$17,""),0)))</f>
        <v>0</v>
      </c>
      <c r="T17" s="806" t="n">
        <f aca="false">COUNTIFS($S$14:$S$17,"&gt;"&amp;$S17,$Q$14:$Q$17,"="&amp;$Q17)</f>
        <v>0</v>
      </c>
      <c r="U17" s="824" t="n">
        <f aca="false">Q17+T17</f>
        <v>4</v>
      </c>
      <c r="V17" s="855"/>
      <c r="W17" s="808" t="n">
        <f aca="false" t="array" ref="W17:W17">SUMPRODUCT($U$22:$U$27*($P$22:$P$27=$D17)*ISNUMBER(MATCH($Q$22:$Q$27,IF($U$14:$U$17=$U17,$D$14:$D$17,""),0)))+SUMPRODUCT($V$22:$V$27*($Q$22:$Q$27=$D17)*ISNUMBER(MATCH($P$22:$P$27,IF($U$14:$U$17=$U17,$D$14:$D$17,""),0)))</f>
        <v>0</v>
      </c>
      <c r="X17" s="806" t="n">
        <f aca="false">COUNTIFS($W$14:$W$17,"&gt;"&amp;$W17,$U$14:$U$17,"="&amp;$U17)</f>
        <v>0</v>
      </c>
      <c r="Y17" s="824" t="n">
        <f aca="false">U17+X17</f>
        <v>4</v>
      </c>
      <c r="Z17" s="853"/>
      <c r="AA17" s="808" t="n">
        <f aca="false" t="array" ref="AA17:AA17">SUMPRODUCT($W$22:$W$27*($P$22:$P$27=$D17)*ISNUMBER(MATCH($Q$22:$Q$27,IF($U$14:$U$17=$U17,$D$14:$D$17,""),0)))+SUMPRODUCT(-$W$22:$W$27*($Q$22:$Q$27=$D17)*ISNUMBER(MATCH($P$22:$P$27,IF($U$14:$U$17=$U17,$D$14:$D$17,""),0)))</f>
        <v>0</v>
      </c>
      <c r="AB17" s="806" t="n">
        <f aca="false">COUNTIFS($AA$14:$AA$17,"&gt;"&amp;$AA17,$Y$14:$Y$17,"="&amp;$Y17)</f>
        <v>0</v>
      </c>
      <c r="AC17" s="824" t="n">
        <f aca="false">Y17+AB17</f>
        <v>4</v>
      </c>
      <c r="AD17" s="853"/>
      <c r="AE17" s="808" t="n">
        <f aca="false" t="array" ref="AE17:AE17">SUMPRODUCT($X$22:$X$27*($P$22:$P$27=$D17)*ISNUMBER(MATCH($Q$22:$Q$27,IF($U$14:$U$17=$U17,$D$14:$D$17,""),0)))+SUMPRODUCT($Y$22:$Y$27*($Q$22:$Q$27=$D17)*ISNUMBER(MATCH($P$22:$P$27,IF($U$14:$U$17=$U17,$D$14:$D$17,""),0)))</f>
        <v>0</v>
      </c>
      <c r="AF17" s="806" t="n">
        <f aca="false">COUNTIFS($AE$14:$AE$17,"&gt;"&amp;$AE17,$AC$14:$AC$17,"="&amp;$AC17)</f>
        <v>0</v>
      </c>
      <c r="AG17" s="824" t="n">
        <f aca="false">AC17+AF17</f>
        <v>4</v>
      </c>
      <c r="AH17" s="855"/>
      <c r="AI17" s="807" t="n">
        <f aca="false">COUNTIFS($J$5:$J$8,"&gt;"&amp;$J8,$AG$14:$AG$17,"="&amp;$AG17)</f>
        <v>0</v>
      </c>
      <c r="AJ17" s="824" t="n">
        <f aca="false">AG17+AI17</f>
        <v>4</v>
      </c>
      <c r="AK17" s="853"/>
      <c r="AL17" s="807" t="n">
        <f aca="false">COUNTIFS($H$5:$H$8,"&gt;"&amp;$H8,$AJ$14:$AJ$17,"="&amp;$AJ17)</f>
        <v>0</v>
      </c>
      <c r="AM17" s="824" t="n">
        <f aca="false">AJ17+AL17</f>
        <v>4</v>
      </c>
      <c r="AN17" s="853"/>
      <c r="AO17" s="807" t="n">
        <f aca="false">COUNTIFS($P$5:$P$8,"&gt;"&amp;$P8,$AM$14:$AM$17,"="&amp;$AM17)</f>
        <v>0</v>
      </c>
      <c r="AP17" s="824" t="n">
        <f aca="false">AM17+AO17</f>
        <v>4</v>
      </c>
      <c r="AQ17" s="853"/>
      <c r="AR17" s="807" t="n">
        <f aca="false">COUNTIFS($R$5:$R$8,"&gt;"&amp;$R8,$AP$14:$AP$17,"="&amp;$AP17)</f>
        <v>0</v>
      </c>
      <c r="AS17" s="824" t="n">
        <f aca="false">AP17+AR17</f>
        <v>4</v>
      </c>
      <c r="AT17" s="853"/>
      <c r="AV17" s="862" t="b">
        <f aca="false">AND($AU8,$AV8)</f>
        <v>0</v>
      </c>
      <c r="AX17" s="807"/>
      <c r="AY17" s="862" t="n">
        <f aca="false">IFERROR(INDEX($E$14:$E$17,IF($I17=$AX$14,$C17,99)),0)</f>
        <v>0</v>
      </c>
      <c r="AZ17" s="884" t="str">
        <v/>
      </c>
      <c r="BA17" s="885" t="str">
        <v/>
      </c>
      <c r="BB17" s="885" t="str">
        <v/>
      </c>
      <c r="BC17" s="886" t="str">
        <v/>
      </c>
      <c r="BE17" s="887" t="str">
        <v/>
      </c>
      <c r="BF17" s="888" t="str">
        <v/>
      </c>
      <c r="BG17" s="888" t="str">
        <v/>
      </c>
      <c r="BH17" s="889" t="str">
        <v/>
      </c>
      <c r="BI17" s="862"/>
      <c r="BJ17" s="862"/>
      <c r="BK17" s="836" t="n">
        <v>0</v>
      </c>
      <c r="BL17" s="807"/>
      <c r="BN17" s="884" t="str">
        <v/>
      </c>
      <c r="BO17" s="885" t="str">
        <v/>
      </c>
      <c r="BP17" s="885" t="str">
        <v/>
      </c>
      <c r="BQ17" s="886" t="str">
        <v/>
      </c>
      <c r="BS17" s="887" t="str">
        <v/>
      </c>
      <c r="BT17" s="888" t="str">
        <v/>
      </c>
      <c r="BU17" s="888" t="str">
        <v/>
      </c>
      <c r="BV17" s="889" t="str">
        <v/>
      </c>
      <c r="BZ17" s="884" t="str">
        <v/>
      </c>
      <c r="CA17" s="885" t="str">
        <v/>
      </c>
      <c r="CB17" s="885" t="str">
        <v/>
      </c>
      <c r="CC17" s="886" t="str">
        <v/>
      </c>
      <c r="CE17" s="887" t="str">
        <v/>
      </c>
      <c r="CF17" s="888" t="str">
        <v/>
      </c>
      <c r="CG17" s="888" t="str">
        <v/>
      </c>
      <c r="CH17" s="889" t="str">
        <v/>
      </c>
    </row>
    <row r="18" s="839" customFormat="true" ht="12" hidden="false" customHeight="false" outlineLevel="0" collapsed="false">
      <c r="B18" s="846"/>
      <c r="C18" s="846"/>
      <c r="D18" s="846"/>
      <c r="E18" s="846"/>
      <c r="F18" s="846"/>
      <c r="G18" s="846"/>
      <c r="H18" s="846"/>
      <c r="I18" s="846"/>
      <c r="J18" s="846"/>
      <c r="K18" s="846"/>
      <c r="L18" s="846"/>
      <c r="M18" s="846"/>
      <c r="N18" s="846"/>
      <c r="O18" s="846"/>
      <c r="P18" s="807"/>
      <c r="Q18" s="807"/>
      <c r="R18" s="807"/>
      <c r="S18" s="807"/>
      <c r="T18" s="807"/>
      <c r="U18" s="807"/>
      <c r="V18" s="846"/>
      <c r="W18" s="846"/>
      <c r="X18" s="846"/>
      <c r="Y18" s="846"/>
      <c r="Z18" s="846"/>
      <c r="AA18" s="846"/>
      <c r="AB18" s="846"/>
      <c r="AC18" s="846"/>
      <c r="AD18" s="846"/>
      <c r="AE18" s="846"/>
      <c r="AF18" s="846"/>
      <c r="AG18" s="846"/>
      <c r="AH18" s="846"/>
      <c r="AI18" s="846"/>
      <c r="BI18" s="846"/>
      <c r="BJ18" s="846"/>
      <c r="BK18" s="850"/>
      <c r="BL18" s="850"/>
    </row>
    <row r="19" s="839" customFormat="true" ht="12" hidden="false" customHeight="false" outlineLevel="0" collapsed="false">
      <c r="B19" s="846"/>
      <c r="C19" s="846"/>
      <c r="D19" s="846"/>
      <c r="E19" s="846"/>
      <c r="F19" s="846"/>
      <c r="G19" s="846"/>
      <c r="H19" s="846"/>
      <c r="I19" s="846"/>
      <c r="J19" s="846"/>
      <c r="K19" s="846"/>
      <c r="L19" s="846"/>
      <c r="M19" s="846"/>
      <c r="N19" s="846"/>
      <c r="O19" s="846"/>
      <c r="P19" s="846"/>
      <c r="Q19" s="846"/>
      <c r="R19" s="846"/>
      <c r="S19" s="846"/>
      <c r="T19" s="846"/>
      <c r="U19" s="846"/>
      <c r="V19" s="846"/>
      <c r="W19" s="846"/>
      <c r="X19" s="846"/>
      <c r="Y19" s="846"/>
      <c r="Z19" s="846"/>
      <c r="AA19" s="846"/>
      <c r="AB19" s="846"/>
      <c r="AC19" s="846"/>
      <c r="AD19" s="846"/>
      <c r="AE19" s="846"/>
      <c r="AF19" s="846"/>
      <c r="AG19" s="846"/>
      <c r="AH19" s="846"/>
      <c r="AI19" s="846"/>
      <c r="BI19" s="846"/>
      <c r="BJ19" s="846"/>
      <c r="BK19" s="850"/>
      <c r="BL19" s="850"/>
    </row>
    <row r="20" s="800" customFormat="true" ht="12" hidden="false" customHeight="false" outlineLevel="0" collapsed="false">
      <c r="D20" s="801"/>
      <c r="E20" s="801"/>
      <c r="F20" s="801"/>
      <c r="G20" s="801"/>
      <c r="H20" s="801"/>
      <c r="O20" s="890"/>
      <c r="R20" s="801"/>
      <c r="S20" s="801"/>
      <c r="T20" s="801"/>
      <c r="W20" s="890"/>
      <c r="Y20" s="890"/>
      <c r="AE20" s="801"/>
      <c r="AF20" s="801"/>
      <c r="AG20" s="801"/>
      <c r="AH20" s="801"/>
      <c r="AI20" s="801"/>
      <c r="AZ20" s="844" t="s">
        <v>1898</v>
      </c>
      <c r="BI20" s="801"/>
      <c r="BJ20" s="801"/>
      <c r="BK20" s="808"/>
      <c r="BL20" s="808"/>
    </row>
    <row r="21" s="800" customFormat="true" ht="15.75" hidden="false" customHeight="true" outlineLevel="0" collapsed="false">
      <c r="D21" s="891"/>
      <c r="E21" s="814" t="s">
        <v>1839</v>
      </c>
      <c r="F21" s="813" t="s">
        <v>1840</v>
      </c>
      <c r="G21" s="813" t="s">
        <v>1841</v>
      </c>
      <c r="H21" s="892" t="str">
        <f aca="false" t="array" ref="H21:K21">TRANSPOSE($D$22:$D$25)</f>
        <v>England</v>
      </c>
      <c r="I21" s="893" t="str">
        <v>Croatia</v>
      </c>
      <c r="J21" s="893" t="str">
        <v>Ghana</v>
      </c>
      <c r="K21" s="894" t="str">
        <v>Panama</v>
      </c>
      <c r="L21" s="840" t="s">
        <v>1899</v>
      </c>
      <c r="M21" s="805" t="s">
        <v>1894</v>
      </c>
      <c r="N21" s="821" t="s">
        <v>1871</v>
      </c>
      <c r="T21" s="890" t="s">
        <v>1900</v>
      </c>
      <c r="U21" s="895" t="s">
        <v>1839</v>
      </c>
      <c r="V21" s="895"/>
      <c r="W21" s="896" t="s">
        <v>507</v>
      </c>
      <c r="X21" s="896" t="s">
        <v>1840</v>
      </c>
      <c r="Y21" s="896" t="s">
        <v>1841</v>
      </c>
      <c r="AA21" s="897"/>
      <c r="AE21" s="846"/>
      <c r="AF21" s="839"/>
      <c r="AG21" s="801"/>
      <c r="AH21" s="839"/>
      <c r="AI21" s="839"/>
      <c r="AJ21" s="839"/>
      <c r="AK21" s="839"/>
      <c r="AL21" s="839"/>
      <c r="AM21" s="839"/>
      <c r="AN21" s="846"/>
      <c r="AO21" s="839"/>
      <c r="AX21" s="845" t="s">
        <v>1895</v>
      </c>
      <c r="AY21" s="845" t="s">
        <v>1896</v>
      </c>
      <c r="AZ21" s="839"/>
      <c r="BA21" s="839"/>
      <c r="BB21" s="839"/>
      <c r="BC21" s="839"/>
      <c r="BD21" s="839"/>
      <c r="BE21" s="847" t="str">
        <f aca="false" t="array" ref="BE21:BH21">TRANSPOSE($AZ$22:$AZ$25)</f>
        <v/>
      </c>
      <c r="BF21" s="848" t="str">
        <v/>
      </c>
      <c r="BG21" s="848" t="str">
        <v/>
      </c>
      <c r="BH21" s="849" t="str">
        <v/>
      </c>
      <c r="BI21" s="846"/>
      <c r="BJ21" s="846"/>
      <c r="BK21" s="807"/>
      <c r="BL21" s="807"/>
      <c r="BM21" s="846"/>
      <c r="BN21" s="846"/>
      <c r="BO21" s="846"/>
      <c r="BP21" s="846"/>
      <c r="BQ21" s="846"/>
      <c r="BR21" s="846"/>
      <c r="BS21" s="846"/>
      <c r="BT21" s="846"/>
      <c r="BU21" s="846"/>
      <c r="BV21" s="846"/>
    </row>
    <row r="22" s="800" customFormat="true" ht="12" hidden="false" customHeight="false" outlineLevel="0" collapsed="false">
      <c r="C22" s="806"/>
      <c r="D22" s="898" t="str">
        <f aca="false">IF($L$9=0,$D5,INDEX($D$5:$D$8,MATCH($C5,$E$14:$E$17,0)))</f>
        <v>England</v>
      </c>
      <c r="E22" s="899" t="n">
        <f aca="false">VLOOKUP($D22,$D$5:$K$8,8,0)</f>
        <v>9</v>
      </c>
      <c r="F22" s="900" t="n">
        <f aca="false">VLOOKUP($D22,$D$5:$K$8,5,0)</f>
        <v>6</v>
      </c>
      <c r="G22" s="901" t="n">
        <f aca="false">VLOOKUP($D22,$D$5:$K$8,6,0)</f>
        <v>0</v>
      </c>
      <c r="H22" s="902" t="str">
        <f aca="false" t="array" ref="H22:K25">IFERROR(VLOOKUP($D$22:$D$25&amp;$H$21:$K$21,$Z$22:$AA$33,2,0),"")</f>
        <v/>
      </c>
      <c r="I22" s="900" t="str">
        <v>2 - 0</v>
      </c>
      <c r="J22" s="900" t="str">
        <v>2 - 0</v>
      </c>
      <c r="K22" s="903" t="str">
        <v>2 - 0</v>
      </c>
      <c r="L22" s="827" t="b">
        <f aca="false">OR($E22&gt;0,$G22&gt;0)</f>
        <v>1</v>
      </c>
      <c r="M22" s="827" t="n">
        <f aca="false" t="array" ref="M22:M25">VLOOKUP($D$22:$D$25,$D$14:$AV$17,45,0)</f>
        <v>0</v>
      </c>
      <c r="N22" s="808" t="n">
        <f aca="false">VLOOKUP($D22,$D$5:$Q$8,14,0)</f>
        <v>4</v>
      </c>
      <c r="O22" s="904" t="s">
        <v>77</v>
      </c>
      <c r="P22" s="905" t="str">
        <f aca="false">INDEX('World Cup'!$B$13:$AJ$38,1,1+(CODE($B$1)-65)*3)</f>
        <v>England</v>
      </c>
      <c r="Q22" s="906" t="str">
        <f aca="false">INDEX('World Cup'!$B$13:$AJ$38,1,2+(CODE($B$1)-65)*3)</f>
        <v>Croatia</v>
      </c>
      <c r="R22" s="906" t="n">
        <f aca="false">IF(OR(INDEX('World Cup'!$B$14:$AJ$39,1,1+(CODE($B$1)-65)*3)="",INDEX('World Cup'!$B$14:$AJ$39,1,2+(CODE($B$1)-65)*3)=""),"",INDEX('World Cup'!$B$14:$AJ$39,1,1+(CODE($B$1)-65)*3))</f>
        <v>2</v>
      </c>
      <c r="S22" s="907" t="n">
        <f aca="false">IF(OR(INDEX('World Cup'!$B$14:$AJ$39,1,1+(CODE($B$1)-65)*3)="",INDEX('World Cup'!$B$14:$AJ$39,1,2+(CODE($B$1)-65)*3)=""),"",INDEX('World Cup'!$B$14:$AJ$39,1,2+(CODE($B$1)-65)*3))</f>
        <v>0</v>
      </c>
      <c r="T22" s="908" t="n">
        <f aca="false">IF(AND(P22&lt;&gt;"",Q22&lt;&gt;"",P22&lt;&gt;Q22,R22&lt;&gt;"",S22&lt;&gt;""),1,0)</f>
        <v>1</v>
      </c>
      <c r="U22" s="909" t="n">
        <f aca="false">IF($T22=0,0,IF($R22&gt;$S22,3,IF($R22=$S22,1,0)))</f>
        <v>3</v>
      </c>
      <c r="V22" s="910" t="n">
        <f aca="false">IF($T22=0,0,IF($R22&lt;$S22,3,IF($R22=$S22,1,0)))</f>
        <v>0</v>
      </c>
      <c r="W22" s="911" t="n">
        <f aca="false">IF(OR(R22="",S22=""),0,R22-S22)</f>
        <v>2</v>
      </c>
      <c r="X22" s="912" t="n">
        <f aca="false">IF(OR(R22="",S22=""),0,R22)</f>
        <v>2</v>
      </c>
      <c r="Y22" s="913" t="n">
        <f aca="false">IF(OR(R22="",S22=""),0,S22)</f>
        <v>0</v>
      </c>
      <c r="Z22" s="914" t="str">
        <f aca="false">P22&amp;Q22</f>
        <v>EnglandCroatia</v>
      </c>
      <c r="AA22" s="915" t="str">
        <f aca="false">IF($T22,$X22&amp;Language!$E$197&amp;$Y22,"")</f>
        <v>2 - 0</v>
      </c>
      <c r="AB22" s="827"/>
      <c r="AC22" s="827"/>
      <c r="AD22" s="827"/>
      <c r="AE22" s="808"/>
      <c r="AF22" s="916"/>
      <c r="AG22" s="917"/>
      <c r="AH22" s="917"/>
      <c r="AI22" s="826"/>
      <c r="AJ22" s="807"/>
      <c r="AK22" s="918"/>
      <c r="AL22" s="807"/>
      <c r="AN22" s="807"/>
      <c r="AO22" s="807"/>
      <c r="AX22" s="863" t="str">
        <f aca="false" t="array" ref="AX22:AX22">IFERROR(SMALL(IF(COUNTIF($I$14:$I$17,$C$14:$C$17)&gt;1,$C$14:$C$17,""),2),"")</f>
        <v/>
      </c>
      <c r="AY22" s="862" t="n">
        <f aca="false">IFERROR(INDEX($E$14:$E$17,IF($I14=$AX$22,$C14,99)),0)</f>
        <v>0</v>
      </c>
      <c r="AZ22" s="865" t="str">
        <f aca="false" t="array" ref="AZ22:AZ25">IFERROR(VLOOKUP($BB$5:$BB$8,$C$14:$D$17,2,0),"")</f>
        <v/>
      </c>
      <c r="BA22" s="866" t="str">
        <f aca="false" t="array" ref="BA22:BA25">IFERROR(VLOOKUP($BB$5:$BB$8,$C$14:$K$17,9,0),"")</f>
        <v/>
      </c>
      <c r="BB22" s="866" t="str">
        <f aca="false" t="array" ref="BB22:BB25">IFERROR(VLOOKUP($BB$5:$BB$8,$C$14:$O$17,13,0),"")</f>
        <v/>
      </c>
      <c r="BC22" s="867" t="str">
        <f aca="false" t="array" ref="BC22:BC25">IFERROR(VLOOKUP($BB$5:$BB$8,$C$14:$S$17,17,0),"")</f>
        <v/>
      </c>
      <c r="BD22" s="839"/>
      <c r="BE22" s="868" t="str">
        <f aca="false" t="array" ref="BE22:BH25">IFERROR(VLOOKUP($AZ$22:$AZ$25&amp;$BE$21:$BH$21,$Z$22:$AA$33,2,0),"")</f>
        <v/>
      </c>
      <c r="BF22" s="869" t="str">
        <v/>
      </c>
      <c r="BG22" s="869" t="str">
        <v/>
      </c>
      <c r="BH22" s="870" t="str">
        <v/>
      </c>
      <c r="BI22" s="862"/>
      <c r="BJ22" s="862"/>
      <c r="BK22" s="806"/>
      <c r="BL22" s="807"/>
      <c r="BM22" s="846"/>
      <c r="BN22" s="846"/>
      <c r="BO22" s="807"/>
      <c r="BP22" s="807"/>
      <c r="BQ22" s="807"/>
      <c r="BR22" s="846"/>
      <c r="BS22" s="862"/>
      <c r="BT22" s="862"/>
      <c r="BU22" s="862"/>
      <c r="BV22" s="862"/>
    </row>
    <row r="23" s="800" customFormat="true" ht="12" hidden="false" customHeight="false" outlineLevel="0" collapsed="false">
      <c r="C23" s="806"/>
      <c r="D23" s="919" t="str">
        <f aca="false">IF($L$9=0,$D6,INDEX($D$5:$D$8,MATCH($C6,$E$14:$E$17,0)))</f>
        <v>Croatia</v>
      </c>
      <c r="E23" s="920" t="n">
        <f aca="false">VLOOKUP($D23,$D$5:$K$8,8,0)</f>
        <v>4</v>
      </c>
      <c r="F23" s="806" t="n">
        <f aca="false">VLOOKUP($D23,$D$5:$K$8,5,0)</f>
        <v>3</v>
      </c>
      <c r="G23" s="921" t="n">
        <f aca="false">VLOOKUP($D23,$D$5:$K$8,6,0)</f>
        <v>3</v>
      </c>
      <c r="H23" s="922" t="str">
        <v>0 - 2</v>
      </c>
      <c r="I23" s="923" t="str">
        <v/>
      </c>
      <c r="J23" s="806" t="str">
        <v>1 - 1</v>
      </c>
      <c r="K23" s="924" t="str">
        <v>2 - 0</v>
      </c>
      <c r="L23" s="827" t="b">
        <f aca="false">OR($E23&gt;0,$G23&gt;0)</f>
        <v>1</v>
      </c>
      <c r="M23" s="827" t="n">
        <v>1</v>
      </c>
      <c r="N23" s="808" t="n">
        <f aca="false">VLOOKUP($D23,$D$5:$Q$8,14,0)</f>
        <v>11</v>
      </c>
      <c r="O23" s="925" t="s">
        <v>78</v>
      </c>
      <c r="P23" s="926" t="str">
        <f aca="false">INDEX('World Cup'!$B$13:$AJ$38,6,1+(CODE($B$1)-65)*3)</f>
        <v>Ghana</v>
      </c>
      <c r="Q23" s="927" t="str">
        <f aca="false">INDEX('World Cup'!$B$13:$AJ$38,6,2+(CODE($B$1)-65)*3)</f>
        <v>Panama</v>
      </c>
      <c r="R23" s="927" t="n">
        <f aca="false">IF(OR(INDEX('World Cup'!$B$14:$AJ$39,6,1+(CODE($B$1)-65)*3)="",INDEX('World Cup'!$B$14:$AJ$39,6,2+(CODE($B$1)-65)*3)=""),"",INDEX('World Cup'!$B$14:$AJ$39,6,1+(CODE($B$1)-65)*3))</f>
        <v>2</v>
      </c>
      <c r="S23" s="928" t="n">
        <f aca="false">IF(OR(INDEX('World Cup'!$B$14:$AJ$39,6,1+(CODE($B$1)-65)*3)="",INDEX('World Cup'!$B$14:$AJ$39,6,2+(CODE($B$1)-65)*3)=""),"",INDEX('World Cup'!$B$14:$AJ$39,6,2+(CODE($B$1)-65)*3))</f>
        <v>0</v>
      </c>
      <c r="T23" s="806" t="n">
        <f aca="false">IF(AND(P23&lt;&gt;"",Q23&lt;&gt;"",P23&lt;&gt;Q23,R23&lt;&gt;"",S23&lt;&gt;""),1,0)</f>
        <v>1</v>
      </c>
      <c r="U23" s="929" t="n">
        <f aca="false">IF($T23=0,0,IF($R23&gt;$S23,3,IF($R23=$S23,1,0)))</f>
        <v>3</v>
      </c>
      <c r="V23" s="806" t="n">
        <f aca="false">IF($T23=0,0,IF($R23&lt;$S23,3,IF($R23=$S23,1,0)))</f>
        <v>0</v>
      </c>
      <c r="W23" s="930" t="n">
        <f aca="false">IF(OR(R23="",S23=""),0,R23-S23)</f>
        <v>2</v>
      </c>
      <c r="X23" s="931" t="n">
        <f aca="false">IF(OR(R23="",S23=""),0,R23)</f>
        <v>2</v>
      </c>
      <c r="Y23" s="932" t="n">
        <f aca="false">IF(OR(R23="",S23=""),0,S23)</f>
        <v>0</v>
      </c>
      <c r="Z23" s="933" t="str">
        <f aca="false">P23&amp;Q23</f>
        <v>GhanaPanama</v>
      </c>
      <c r="AA23" s="934" t="str">
        <f aca="false">IF($T23,$X23&amp;Language!$E$197&amp;$Y23,"")</f>
        <v>2 - 0</v>
      </c>
      <c r="AB23" s="827"/>
      <c r="AC23" s="827"/>
      <c r="AD23" s="827"/>
      <c r="AE23" s="808"/>
      <c r="AF23" s="916"/>
      <c r="AG23" s="917"/>
      <c r="AH23" s="917"/>
      <c r="AI23" s="917"/>
      <c r="AJ23" s="807"/>
      <c r="AK23" s="918"/>
      <c r="AL23" s="807"/>
      <c r="AN23" s="807"/>
      <c r="AO23" s="807"/>
      <c r="AY23" s="862" t="n">
        <f aca="false">IFERROR(INDEX($E$14:$E$17,IF($I15=$AX$22,$C15,99)),0)</f>
        <v>0</v>
      </c>
      <c r="AZ23" s="877" t="str">
        <v/>
      </c>
      <c r="BA23" s="807" t="str">
        <v/>
      </c>
      <c r="BB23" s="807" t="str">
        <v/>
      </c>
      <c r="BC23" s="878" t="str">
        <v/>
      </c>
      <c r="BD23" s="839"/>
      <c r="BE23" s="879" t="str">
        <v/>
      </c>
      <c r="BF23" s="880" t="str">
        <v/>
      </c>
      <c r="BG23" s="862" t="str">
        <v/>
      </c>
      <c r="BH23" s="881" t="str">
        <v/>
      </c>
      <c r="BI23" s="862"/>
      <c r="BJ23" s="862"/>
      <c r="BK23" s="806"/>
      <c r="BL23" s="807"/>
      <c r="BM23" s="846"/>
      <c r="BN23" s="846"/>
      <c r="BO23" s="807"/>
      <c r="BP23" s="807"/>
      <c r="BQ23" s="807"/>
      <c r="BR23" s="846"/>
      <c r="BS23" s="862"/>
      <c r="BT23" s="862"/>
      <c r="BU23" s="862"/>
      <c r="BV23" s="862"/>
    </row>
    <row r="24" s="800" customFormat="true" ht="12" hidden="false" customHeight="false" outlineLevel="0" collapsed="false">
      <c r="C24" s="806"/>
      <c r="D24" s="919" t="str">
        <f aca="false">IF($L$9=0,$D7,INDEX($D$5:$D$8,MATCH($C7,$E$14:$E$17,0)))</f>
        <v>Ghana</v>
      </c>
      <c r="E24" s="920" t="n">
        <f aca="false">VLOOKUP($D24,$D$5:$K$8,8,0)</f>
        <v>4</v>
      </c>
      <c r="F24" s="806" t="n">
        <f aca="false">VLOOKUP($D24,$D$5:$K$8,5,0)</f>
        <v>3</v>
      </c>
      <c r="G24" s="921" t="n">
        <f aca="false">VLOOKUP($D24,$D$5:$K$8,6,0)</f>
        <v>3</v>
      </c>
      <c r="H24" s="922" t="str">
        <v>0 - 2</v>
      </c>
      <c r="I24" s="806" t="str">
        <v>1 - 1</v>
      </c>
      <c r="J24" s="923" t="str">
        <v/>
      </c>
      <c r="K24" s="924" t="str">
        <v>2 - 0</v>
      </c>
      <c r="L24" s="827" t="b">
        <f aca="false">OR($E24&gt;0,$G24&gt;0)</f>
        <v>1</v>
      </c>
      <c r="M24" s="827" t="n">
        <v>1</v>
      </c>
      <c r="N24" s="808" t="n">
        <f aca="false">VLOOKUP($D24,$D$5:$Q$8,14,0)</f>
        <v>74</v>
      </c>
      <c r="O24" s="925" t="s">
        <v>1221</v>
      </c>
      <c r="P24" s="926" t="str">
        <f aca="false">INDEX('World Cup'!$B$13:$AJ$38,11,1+(CODE($B$1)-65)*3)</f>
        <v>England</v>
      </c>
      <c r="Q24" s="927" t="str">
        <f aca="false">INDEX('World Cup'!$B$13:$AJ$38,11,2+(CODE($B$1)-65)*3)</f>
        <v>Ghana</v>
      </c>
      <c r="R24" s="927" t="n">
        <f aca="false">IF(OR(INDEX('World Cup'!$B$14:$AJ$39,11,1+(CODE($B$1)-65)*3)="",INDEX('World Cup'!$B$14:$AJ$39,11,2+(CODE($B$1)-65)*3)=""),"",INDEX('World Cup'!$B$14:$AJ$39,11,1+(CODE($B$1)-65)*3))</f>
        <v>2</v>
      </c>
      <c r="S24" s="928" t="n">
        <f aca="false">IF(OR(INDEX('World Cup'!$B$14:$AJ$39,11,1+(CODE($B$1)-65)*3)="",INDEX('World Cup'!$B$14:$AJ$39,11,2+(CODE($B$1)-65)*3)=""),"",INDEX('World Cup'!$B$14:$AJ$39,11,2+(CODE($B$1)-65)*3))</f>
        <v>0</v>
      </c>
      <c r="T24" s="806" t="n">
        <f aca="false">IF(AND(P24&lt;&gt;"",Q24&lt;&gt;"",P24&lt;&gt;Q24,R24&lt;&gt;"",S24&lt;&gt;""),1,0)</f>
        <v>1</v>
      </c>
      <c r="U24" s="929" t="n">
        <f aca="false">IF($T24=0,0,IF($R24&gt;$S24,3,IF($R24=$S24,1,0)))</f>
        <v>3</v>
      </c>
      <c r="V24" s="806" t="n">
        <f aca="false">IF($T24=0,0,IF($R24&lt;$S24,3,IF($R24=$S24,1,0)))</f>
        <v>0</v>
      </c>
      <c r="W24" s="930" t="n">
        <f aca="false">IF(OR(R24="",S24=""),0,R24-S24)</f>
        <v>2</v>
      </c>
      <c r="X24" s="931" t="n">
        <f aca="false">IF(OR(R24="",S24=""),0,R24)</f>
        <v>2</v>
      </c>
      <c r="Y24" s="932" t="n">
        <f aca="false">IF(OR(R24="",S24=""),0,S24)</f>
        <v>0</v>
      </c>
      <c r="Z24" s="933" t="str">
        <f aca="false">P24&amp;Q24</f>
        <v>EnglandGhana</v>
      </c>
      <c r="AA24" s="934" t="str">
        <f aca="false">IF($T24,$X24&amp;Language!$E$197&amp;$Y24,"")</f>
        <v>2 - 0</v>
      </c>
      <c r="AB24" s="827"/>
      <c r="AC24" s="827"/>
      <c r="AD24" s="827"/>
      <c r="AE24" s="808"/>
      <c r="AF24" s="916"/>
      <c r="AG24" s="917"/>
      <c r="AH24" s="917"/>
      <c r="AI24" s="917"/>
      <c r="AJ24" s="807"/>
      <c r="AK24" s="918"/>
      <c r="AL24" s="807"/>
      <c r="AN24" s="807"/>
      <c r="AO24" s="807"/>
      <c r="AY24" s="862" t="n">
        <f aca="false">IFERROR(INDEX($E$14:$E$17,IF($I16=$AX$22,$C16,99)),0)</f>
        <v>0</v>
      </c>
      <c r="AZ24" s="877" t="str">
        <v/>
      </c>
      <c r="BA24" s="807" t="str">
        <v/>
      </c>
      <c r="BB24" s="807" t="str">
        <v/>
      </c>
      <c r="BC24" s="878" t="str">
        <v/>
      </c>
      <c r="BD24" s="839"/>
      <c r="BE24" s="879" t="str">
        <v/>
      </c>
      <c r="BF24" s="862" t="str">
        <v/>
      </c>
      <c r="BG24" s="880" t="str">
        <v/>
      </c>
      <c r="BH24" s="881" t="str">
        <v/>
      </c>
      <c r="BI24" s="862"/>
      <c r="BJ24" s="862"/>
      <c r="BK24" s="806"/>
      <c r="BL24" s="807"/>
      <c r="BM24" s="846"/>
      <c r="BN24" s="846"/>
      <c r="BO24" s="807"/>
      <c r="BP24" s="807"/>
      <c r="BQ24" s="807"/>
      <c r="BR24" s="846"/>
      <c r="BS24" s="862"/>
      <c r="BT24" s="862"/>
      <c r="BU24" s="862"/>
      <c r="BV24" s="862"/>
    </row>
    <row r="25" s="800" customFormat="true" ht="12" hidden="false" customHeight="false" outlineLevel="0" collapsed="false">
      <c r="C25" s="806"/>
      <c r="D25" s="935" t="str">
        <f aca="false">IF($L$9=0,$D8,INDEX($D$5:$D$8,MATCH($C8,$E$14:$E$17,0)))</f>
        <v>Panama</v>
      </c>
      <c r="E25" s="936" t="n">
        <f aca="false">VLOOKUP($D25,$D$5:$K$8,8,0)</f>
        <v>0</v>
      </c>
      <c r="F25" s="937" t="n">
        <f aca="false">VLOOKUP($D25,$D$5:$K$8,5,0)</f>
        <v>0</v>
      </c>
      <c r="G25" s="938" t="n">
        <f aca="false">VLOOKUP($D25,$D$5:$K$8,6,0)</f>
        <v>6</v>
      </c>
      <c r="H25" s="939" t="str">
        <v>0 - 2</v>
      </c>
      <c r="I25" s="937" t="str">
        <v>0 - 2</v>
      </c>
      <c r="J25" s="937" t="str">
        <v>0 - 2</v>
      </c>
      <c r="K25" s="940" t="str">
        <v/>
      </c>
      <c r="L25" s="827" t="b">
        <f aca="false">OR($E25&gt;0,$G25&gt;0)</f>
        <v>1</v>
      </c>
      <c r="M25" s="827" t="n">
        <v>0</v>
      </c>
      <c r="N25" s="808" t="n">
        <f aca="false">VLOOKUP($D25,$D$5:$Q$8,14,0)</f>
        <v>33</v>
      </c>
      <c r="O25" s="925" t="s">
        <v>1228</v>
      </c>
      <c r="P25" s="926" t="str">
        <f aca="false">INDEX('World Cup'!$B$13:$AJ$38,16,1+(CODE($B$1)-65)*3)</f>
        <v>Panama</v>
      </c>
      <c r="Q25" s="927" t="str">
        <f aca="false">INDEX('World Cup'!$B$13:$AJ$38,16,2+(CODE($B$1)-65)*3)</f>
        <v>Croatia</v>
      </c>
      <c r="R25" s="927" t="n">
        <f aca="false">IF(OR(INDEX('World Cup'!$B$14:$AJ$39,16,1+(CODE($B$1)-65)*3)="",INDEX('World Cup'!$B$14:$AJ$39,16,2+(CODE($B$1)-65)*3)=""),"",INDEX('World Cup'!$B$14:$AJ$39,16,1+(CODE($B$1)-65)*3))</f>
        <v>0</v>
      </c>
      <c r="S25" s="928" t="n">
        <f aca="false">IF(OR(INDEX('World Cup'!$B$14:$AJ$39,16,1+(CODE($B$1)-65)*3)="",INDEX('World Cup'!$B$14:$AJ$39,16,2+(CODE($B$1)-65)*3)=""),"",INDEX('World Cup'!$B$14:$AJ$39,16,2+(CODE($B$1)-65)*3))</f>
        <v>2</v>
      </c>
      <c r="T25" s="806" t="n">
        <f aca="false">IF(AND(P25&lt;&gt;"",Q25&lt;&gt;"",P25&lt;&gt;Q25,R25&lt;&gt;"",S25&lt;&gt;""),1,0)</f>
        <v>1</v>
      </c>
      <c r="U25" s="929" t="n">
        <f aca="false">IF($T25=0,0,IF($R25&gt;$S25,3,IF($R25=$S25,1,0)))</f>
        <v>0</v>
      </c>
      <c r="V25" s="806" t="n">
        <f aca="false">IF($T25=0,0,IF($R25&lt;$S25,3,IF($R25=$S25,1,0)))</f>
        <v>3</v>
      </c>
      <c r="W25" s="930" t="n">
        <f aca="false">IF(OR(R25="",S25=""),0,R25-S25)</f>
        <v>-2</v>
      </c>
      <c r="X25" s="931" t="n">
        <f aca="false">IF(OR(R25="",S25=""),0,R25)</f>
        <v>0</v>
      </c>
      <c r="Y25" s="932" t="n">
        <f aca="false">IF(OR(R25="",S25=""),0,S25)</f>
        <v>2</v>
      </c>
      <c r="Z25" s="933" t="str">
        <f aca="false">P25&amp;Q25</f>
        <v>PanamaCroatia</v>
      </c>
      <c r="AA25" s="934" t="str">
        <f aca="false">IF($T25,$X25&amp;Language!$E$197&amp;$Y25,"")</f>
        <v>0 - 2</v>
      </c>
      <c r="AB25" s="827"/>
      <c r="AC25" s="827"/>
      <c r="AD25" s="827"/>
      <c r="AE25" s="808"/>
      <c r="AF25" s="916"/>
      <c r="AG25" s="917"/>
      <c r="AH25" s="917"/>
      <c r="AI25" s="917"/>
      <c r="AJ25" s="807"/>
      <c r="AK25" s="918"/>
      <c r="AL25" s="807"/>
      <c r="AN25" s="807"/>
      <c r="AO25" s="807"/>
      <c r="AY25" s="862" t="n">
        <f aca="false">IFERROR(INDEX($E$14:$E$17,IF($I17=$AX$22,$C17,99)),0)</f>
        <v>0</v>
      </c>
      <c r="AZ25" s="884" t="str">
        <v/>
      </c>
      <c r="BA25" s="885" t="str">
        <v/>
      </c>
      <c r="BB25" s="885" t="str">
        <v/>
      </c>
      <c r="BC25" s="886" t="str">
        <v/>
      </c>
      <c r="BD25" s="839"/>
      <c r="BE25" s="887" t="str">
        <v/>
      </c>
      <c r="BF25" s="888" t="str">
        <v/>
      </c>
      <c r="BG25" s="888" t="str">
        <v/>
      </c>
      <c r="BH25" s="889" t="str">
        <v/>
      </c>
      <c r="BI25" s="862"/>
      <c r="BJ25" s="862"/>
      <c r="BK25" s="806"/>
      <c r="BL25" s="807"/>
      <c r="BM25" s="846"/>
      <c r="BN25" s="846"/>
      <c r="BO25" s="846"/>
      <c r="BP25" s="846"/>
      <c r="BQ25" s="846"/>
      <c r="BR25" s="846"/>
      <c r="BS25" s="862"/>
      <c r="BT25" s="862"/>
      <c r="BU25" s="862"/>
      <c r="BV25" s="862"/>
    </row>
    <row r="26" s="800" customFormat="true" ht="12" hidden="false" customHeight="false" outlineLevel="0" collapsed="false">
      <c r="C26" s="806"/>
      <c r="D26" s="941"/>
      <c r="E26" s="941"/>
      <c r="F26" s="806"/>
      <c r="G26" s="806"/>
      <c r="H26" s="890"/>
      <c r="O26" s="925" t="s">
        <v>1848</v>
      </c>
      <c r="P26" s="926" t="str">
        <f aca="false">INDEX('World Cup'!$B$13:$AJ$38,21,1+(CODE($B$1)-65)*3)</f>
        <v>Panama</v>
      </c>
      <c r="Q26" s="927" t="str">
        <f aca="false">INDEX('World Cup'!$B$13:$AJ$38,21,2+(CODE($B$1)-65)*3)</f>
        <v>England</v>
      </c>
      <c r="R26" s="927" t="n">
        <f aca="false">IF(OR(INDEX('World Cup'!$B$14:$AJ$39,21,1+(CODE($B$1)-65)*3)="",INDEX('World Cup'!$B$14:$AJ$39,21,2+(CODE($B$1)-65)*3)=""),"",INDEX('World Cup'!$B$14:$AJ$39,21,1+(CODE($B$1)-65)*3))</f>
        <v>0</v>
      </c>
      <c r="S26" s="928" t="n">
        <f aca="false">IF(OR(INDEX('World Cup'!$B$14:$AJ$39,21,1+(CODE($B$1)-65)*3)="",INDEX('World Cup'!$B$14:$AJ$39,21,2+(CODE($B$1)-65)*3)=""),"",INDEX('World Cup'!$B$14:$AJ$39,21,2+(CODE($B$1)-65)*3))</f>
        <v>2</v>
      </c>
      <c r="T26" s="806" t="n">
        <f aca="false">IF(AND(P26&lt;&gt;"",Q26&lt;&gt;"",P26&lt;&gt;Q26,R26&lt;&gt;"",S26&lt;&gt;""),1,0)</f>
        <v>1</v>
      </c>
      <c r="U26" s="929" t="n">
        <f aca="false">IF($T26=0,0,IF($R26&gt;$S26,3,IF($R26=$S26,1,0)))</f>
        <v>0</v>
      </c>
      <c r="V26" s="806" t="n">
        <f aca="false">IF($T26=0,0,IF($R26&lt;$S26,3,IF($R26=$S26,1,0)))</f>
        <v>3</v>
      </c>
      <c r="W26" s="930" t="n">
        <f aca="false">IF(OR(R26="",S26=""),0,R26-S26)</f>
        <v>-2</v>
      </c>
      <c r="X26" s="931" t="n">
        <f aca="false">IF(OR(R26="",S26=""),0,R26)</f>
        <v>0</v>
      </c>
      <c r="Y26" s="932" t="n">
        <f aca="false">IF(OR(R26="",S26=""),0,S26)</f>
        <v>2</v>
      </c>
      <c r="Z26" s="933" t="str">
        <f aca="false">P26&amp;Q26</f>
        <v>PanamaEngland</v>
      </c>
      <c r="AA26" s="934" t="str">
        <f aca="false">IF($T26,$X26&amp;Language!$E$197&amp;$Y26,"")</f>
        <v>0 - 2</v>
      </c>
      <c r="AE26" s="807"/>
      <c r="AF26" s="807"/>
      <c r="AG26" s="806"/>
      <c r="AH26" s="807"/>
      <c r="AI26" s="807"/>
      <c r="AJ26" s="807"/>
      <c r="AK26" s="918"/>
      <c r="AL26" s="807"/>
      <c r="AM26" s="807"/>
      <c r="AN26" s="807"/>
      <c r="AO26" s="807"/>
      <c r="AZ26" s="846"/>
      <c r="BA26" s="807"/>
      <c r="BB26" s="807"/>
      <c r="BC26" s="807"/>
      <c r="BD26" s="839"/>
      <c r="BE26" s="869"/>
      <c r="BF26" s="869"/>
      <c r="BG26" s="869"/>
      <c r="BH26" s="869"/>
      <c r="BI26" s="862"/>
      <c r="BJ26" s="862"/>
      <c r="BL26" s="839"/>
      <c r="BM26" s="839"/>
      <c r="BN26" s="846"/>
      <c r="BO26" s="846"/>
      <c r="BP26" s="846"/>
      <c r="BQ26" s="846"/>
      <c r="BR26" s="839"/>
      <c r="BS26" s="862"/>
      <c r="BT26" s="862"/>
      <c r="BU26" s="862"/>
      <c r="BV26" s="862"/>
    </row>
    <row r="27" s="800" customFormat="true" ht="12" hidden="false" customHeight="false" outlineLevel="0" collapsed="false">
      <c r="C27" s="806"/>
      <c r="D27" s="941"/>
      <c r="E27" s="941"/>
      <c r="F27" s="806"/>
      <c r="G27" s="806"/>
      <c r="H27" s="890"/>
      <c r="O27" s="942" t="s">
        <v>1850</v>
      </c>
      <c r="P27" s="943" t="str">
        <f aca="false">INDEX('World Cup'!$B$13:$AJ$38,26,1+(CODE($B$1)-65)*3)</f>
        <v>Croatia</v>
      </c>
      <c r="Q27" s="944" t="str">
        <f aca="false">INDEX('World Cup'!$B$13:$AJ$38,26,2+(CODE($B$1)-65)*3)</f>
        <v>Ghana</v>
      </c>
      <c r="R27" s="944" t="n">
        <f aca="false">IF(OR(INDEX('World Cup'!$B$14:$AJ$39,26,1+(CODE($B$1)-65)*3)="",INDEX('World Cup'!$B$14:$AJ$39,26,2+(CODE($B$1)-65)*3)=""),"",INDEX('World Cup'!$B$14:$AJ$39,26,1+(CODE($B$1)-65)*3))</f>
        <v>1</v>
      </c>
      <c r="S27" s="945" t="n">
        <f aca="false">IF(OR(INDEX('World Cup'!$B$14:$AJ$39,26,1+(CODE($B$1)-65)*3)="",INDEX('World Cup'!$B$14:$AJ$39,26,2+(CODE($B$1)-65)*3)=""),"",INDEX('World Cup'!$B$14:$AJ$39,26,2+(CODE($B$1)-65)*3))</f>
        <v>1</v>
      </c>
      <c r="T27" s="946" t="n">
        <f aca="false">IF(AND(P27&lt;&gt;"",Q27&lt;&gt;"",P27&lt;&gt;Q27,R27&lt;&gt;"",S27&lt;&gt;""),1,0)</f>
        <v>1</v>
      </c>
      <c r="U27" s="947" t="n">
        <f aca="false">IF($T27=0,0,IF($R27&gt;$S27,3,IF($R27=$S27,1,0)))</f>
        <v>1</v>
      </c>
      <c r="V27" s="946" t="n">
        <f aca="false">IF($T27=0,0,IF($R27&lt;$S27,3,IF($R27=$S27,1,0)))</f>
        <v>1</v>
      </c>
      <c r="W27" s="948" t="n">
        <f aca="false">IF(OR(R27="",S27=""),0,R27-S27)</f>
        <v>0</v>
      </c>
      <c r="X27" s="949" t="n">
        <f aca="false">IF(OR(R27="",S27=""),0,R27)</f>
        <v>1</v>
      </c>
      <c r="Y27" s="950" t="n">
        <f aca="false">IF(OR(R27="",S27=""),0,S27)</f>
        <v>1</v>
      </c>
      <c r="Z27" s="951" t="str">
        <f aca="false">P27&amp;Q27</f>
        <v>CroatiaGhana</v>
      </c>
      <c r="AA27" s="952" t="str">
        <f aca="false">IF($T27,$X27&amp;Language!$E$197&amp;$Y27,"")</f>
        <v>1 - 1</v>
      </c>
      <c r="AE27" s="807"/>
      <c r="AF27" s="807"/>
      <c r="AG27" s="806"/>
      <c r="AH27" s="807"/>
      <c r="AI27" s="807"/>
      <c r="AJ27" s="807"/>
      <c r="AK27" s="918"/>
      <c r="AL27" s="807"/>
      <c r="AM27" s="807"/>
      <c r="AN27" s="807"/>
      <c r="AO27" s="807"/>
      <c r="AZ27" s="846"/>
      <c r="BA27" s="807"/>
      <c r="BB27" s="807"/>
      <c r="BC27" s="807"/>
      <c r="BD27" s="839"/>
      <c r="BE27" s="862"/>
      <c r="BF27" s="862"/>
      <c r="BG27" s="862"/>
      <c r="BH27" s="862"/>
      <c r="BI27" s="862"/>
      <c r="BJ27" s="862"/>
      <c r="BL27" s="839"/>
      <c r="BM27" s="839"/>
      <c r="BN27" s="846"/>
      <c r="BO27" s="846"/>
      <c r="BP27" s="846"/>
      <c r="BQ27" s="846"/>
      <c r="BR27" s="839"/>
      <c r="BS27" s="862"/>
      <c r="BT27" s="862"/>
      <c r="BU27" s="862"/>
      <c r="BV27" s="862"/>
    </row>
    <row r="28" s="800" customFormat="true" ht="12" hidden="false" customHeight="false" outlineLevel="0" collapsed="false">
      <c r="C28" s="806"/>
      <c r="D28" s="941"/>
      <c r="E28" s="941"/>
      <c r="F28" s="806"/>
      <c r="G28" s="806"/>
      <c r="H28" s="890"/>
      <c r="O28" s="904" t="s">
        <v>77</v>
      </c>
      <c r="P28" s="954"/>
      <c r="Q28" s="908"/>
      <c r="R28" s="908"/>
      <c r="S28" s="908"/>
      <c r="T28" s="908"/>
      <c r="U28" s="908"/>
      <c r="V28" s="908"/>
      <c r="W28" s="908"/>
      <c r="X28" s="908"/>
      <c r="Y28" s="955"/>
      <c r="Z28" s="933" t="str">
        <f aca="false">Q22&amp;P22</f>
        <v>CroatiaEngland</v>
      </c>
      <c r="AA28" s="934" t="str">
        <f aca="false">IF($T22,$Y22&amp;Language!$E$197&amp;$X22,"")</f>
        <v>0 - 2</v>
      </c>
      <c r="AE28" s="807"/>
      <c r="AF28" s="807"/>
      <c r="AG28" s="806"/>
      <c r="AH28" s="807"/>
      <c r="AI28" s="807"/>
      <c r="AJ28" s="807"/>
      <c r="AK28" s="918"/>
      <c r="AL28" s="807"/>
      <c r="AM28" s="807"/>
      <c r="AN28" s="807"/>
      <c r="AO28" s="807"/>
      <c r="AZ28" s="846"/>
      <c r="BA28" s="807"/>
      <c r="BB28" s="807"/>
      <c r="BC28" s="807"/>
      <c r="BD28" s="839"/>
      <c r="BE28" s="862"/>
      <c r="BF28" s="862"/>
      <c r="BG28" s="862"/>
      <c r="BH28" s="862"/>
      <c r="BI28" s="862"/>
      <c r="BJ28" s="862"/>
      <c r="BL28" s="839"/>
      <c r="BM28" s="839"/>
      <c r="BN28" s="846"/>
      <c r="BO28" s="846"/>
      <c r="BP28" s="846"/>
      <c r="BQ28" s="846"/>
      <c r="BR28" s="839"/>
      <c r="BS28" s="862"/>
      <c r="BT28" s="862"/>
      <c r="BU28" s="862"/>
      <c r="BV28" s="862"/>
    </row>
    <row r="29" s="800" customFormat="true" ht="12" hidden="false" customHeight="false" outlineLevel="0" collapsed="false">
      <c r="C29" s="806"/>
      <c r="D29" s="941"/>
      <c r="E29" s="941"/>
      <c r="F29" s="806"/>
      <c r="G29" s="806"/>
      <c r="H29" s="956"/>
      <c r="O29" s="925" t="s">
        <v>78</v>
      </c>
      <c r="P29" s="957"/>
      <c r="Q29" s="806"/>
      <c r="R29" s="806"/>
      <c r="S29" s="806"/>
      <c r="T29" s="806"/>
      <c r="U29" s="806"/>
      <c r="V29" s="806"/>
      <c r="W29" s="806"/>
      <c r="X29" s="806"/>
      <c r="Y29" s="932"/>
      <c r="Z29" s="933" t="str">
        <f aca="false">Q23&amp;P23</f>
        <v>PanamaGhana</v>
      </c>
      <c r="AA29" s="934" t="str">
        <f aca="false">IF($T23,$Y23&amp;Language!$E$197&amp;$X23,"")</f>
        <v>0 - 2</v>
      </c>
      <c r="AE29" s="807"/>
      <c r="AF29" s="807"/>
      <c r="AG29" s="806"/>
      <c r="AH29" s="807"/>
      <c r="AI29" s="807"/>
      <c r="AJ29" s="807"/>
      <c r="AK29" s="918"/>
      <c r="AL29" s="807"/>
      <c r="AM29" s="807"/>
      <c r="AN29" s="807"/>
      <c r="AO29" s="807"/>
      <c r="BI29" s="862"/>
      <c r="BJ29" s="862"/>
      <c r="BL29" s="839"/>
      <c r="BM29" s="839"/>
    </row>
    <row r="30" s="800" customFormat="true" ht="12" hidden="false" customHeight="false" outlineLevel="0" collapsed="false">
      <c r="C30" s="806"/>
      <c r="D30" s="941"/>
      <c r="E30" s="941"/>
      <c r="F30" s="806"/>
      <c r="G30" s="806"/>
      <c r="H30" s="956"/>
      <c r="O30" s="925" t="s">
        <v>1221</v>
      </c>
      <c r="P30" s="957"/>
      <c r="Q30" s="806"/>
      <c r="R30" s="806"/>
      <c r="S30" s="806"/>
      <c r="T30" s="806"/>
      <c r="U30" s="806"/>
      <c r="V30" s="806"/>
      <c r="W30" s="806"/>
      <c r="X30" s="806"/>
      <c r="Y30" s="932"/>
      <c r="Z30" s="933" t="str">
        <f aca="false">Q24&amp;P24</f>
        <v>GhanaEngland</v>
      </c>
      <c r="AA30" s="934" t="str">
        <f aca="false">IF($T24,$Y24&amp;Language!$E$197&amp;$X24,"")</f>
        <v>0 - 2</v>
      </c>
      <c r="AE30" s="807"/>
      <c r="AF30" s="807"/>
      <c r="AG30" s="806"/>
      <c r="AH30" s="807"/>
      <c r="AI30" s="807"/>
      <c r="AJ30" s="807"/>
      <c r="AK30" s="918"/>
      <c r="AL30" s="807"/>
      <c r="AM30" s="807"/>
      <c r="AN30" s="807"/>
      <c r="AO30" s="807"/>
      <c r="BI30" s="862"/>
      <c r="BJ30" s="862"/>
      <c r="BL30" s="839"/>
      <c r="BM30" s="839"/>
    </row>
    <row r="31" s="800" customFormat="true" ht="12" hidden="false" customHeight="false" outlineLevel="0" collapsed="false">
      <c r="C31" s="801"/>
      <c r="D31" s="806"/>
      <c r="E31" s="806"/>
      <c r="F31" s="806"/>
      <c r="G31" s="806"/>
      <c r="H31" s="956"/>
      <c r="O31" s="925" t="s">
        <v>1228</v>
      </c>
      <c r="P31" s="957"/>
      <c r="Q31" s="806"/>
      <c r="R31" s="806"/>
      <c r="S31" s="806"/>
      <c r="T31" s="806"/>
      <c r="U31" s="806"/>
      <c r="V31" s="806"/>
      <c r="W31" s="806"/>
      <c r="X31" s="806"/>
      <c r="Y31" s="932"/>
      <c r="Z31" s="933" t="str">
        <f aca="false">Q25&amp;P25</f>
        <v>CroatiaPanama</v>
      </c>
      <c r="AA31" s="934" t="str">
        <f aca="false">IF($T25,$Y25&amp;Language!$E$197&amp;$X25,"")</f>
        <v>2 - 0</v>
      </c>
      <c r="AE31" s="839"/>
      <c r="AF31" s="839"/>
      <c r="AG31" s="806"/>
      <c r="AH31" s="839"/>
      <c r="AI31" s="839"/>
      <c r="AJ31" s="839"/>
      <c r="AK31" s="839"/>
      <c r="AL31" s="839"/>
      <c r="AM31" s="839"/>
      <c r="AN31" s="839"/>
      <c r="AO31" s="839"/>
    </row>
    <row r="32" s="800" customFormat="true" ht="12" hidden="false" customHeight="false" outlineLevel="0" collapsed="false">
      <c r="C32" s="801"/>
      <c r="D32" s="806"/>
      <c r="E32" s="806"/>
      <c r="F32" s="808"/>
      <c r="G32" s="806"/>
      <c r="H32" s="956"/>
      <c r="O32" s="925" t="s">
        <v>1848</v>
      </c>
      <c r="P32" s="957"/>
      <c r="Q32" s="806"/>
      <c r="R32" s="806"/>
      <c r="S32" s="806"/>
      <c r="T32" s="806"/>
      <c r="U32" s="806"/>
      <c r="V32" s="806"/>
      <c r="W32" s="806"/>
      <c r="X32" s="806"/>
      <c r="Y32" s="932"/>
      <c r="Z32" s="933" t="str">
        <f aca="false">Q26&amp;P26</f>
        <v>EnglandPanama</v>
      </c>
      <c r="AA32" s="934" t="str">
        <f aca="false">IF($T26,$Y26&amp;Language!$E$197&amp;$X26,"")</f>
        <v>2 - 0</v>
      </c>
      <c r="AE32" s="846"/>
      <c r="AF32" s="839"/>
      <c r="AH32" s="839"/>
      <c r="AI32" s="839"/>
      <c r="AJ32" s="839"/>
      <c r="AK32" s="839"/>
      <c r="AL32" s="839"/>
      <c r="AM32" s="839"/>
      <c r="AN32" s="846"/>
      <c r="AO32" s="839"/>
    </row>
    <row r="33" s="800" customFormat="true" ht="12" hidden="false" customHeight="false" outlineLevel="0" collapsed="false">
      <c r="C33" s="801"/>
      <c r="D33" s="806"/>
      <c r="E33" s="806"/>
      <c r="F33" s="806"/>
      <c r="G33" s="806"/>
      <c r="H33" s="806"/>
      <c r="O33" s="942" t="s">
        <v>1850</v>
      </c>
      <c r="P33" s="958"/>
      <c r="Q33" s="946"/>
      <c r="R33" s="946"/>
      <c r="S33" s="946"/>
      <c r="T33" s="946"/>
      <c r="U33" s="946"/>
      <c r="V33" s="946"/>
      <c r="W33" s="946"/>
      <c r="X33" s="946"/>
      <c r="Y33" s="950"/>
      <c r="Z33" s="951" t="str">
        <f aca="false">Q27&amp;P27</f>
        <v>GhanaCroatia</v>
      </c>
      <c r="AA33" s="952" t="str">
        <f aca="false">IF($T27,$Y27&amp;Language!$E$197&amp;$X27,"")</f>
        <v>1 - 1</v>
      </c>
      <c r="AE33" s="807"/>
      <c r="AF33" s="807"/>
      <c r="AH33" s="807"/>
      <c r="AI33" s="807"/>
      <c r="AJ33" s="807"/>
      <c r="AK33" s="918"/>
      <c r="AL33" s="807"/>
      <c r="AM33" s="807"/>
      <c r="AN33" s="807"/>
      <c r="AO33" s="80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hb</dc:creator>
  <dc:description/>
  <dc:language>en-US</dc:language>
  <cp:lastModifiedBy/>
  <cp:lastPrinted>2024-08-12T08:42:52Z</cp:lastPrinted>
  <dcterms:modified xsi:type="dcterms:W3CDTF">2026-06-08T11:08:40Z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